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tables/table7.xml" ContentType="application/vnd.openxmlformats-officedocument.spreadsheetml.table+xml"/>
  <Override PartName="/xl/comments3.xml" ContentType="application/vnd.openxmlformats-officedocument.spreadsheetml.comments+xml"/>
  <Override PartName="/xl/pivotTables/pivotTable1.xml" ContentType="application/vnd.openxmlformats-officedocument.spreadsheetml.pivotTable+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showInkAnnotation="0" codeName="ThisWorkbook" defaultThemeVersion="166925"/>
  <mc:AlternateContent xmlns:mc="http://schemas.openxmlformats.org/markup-compatibility/2006">
    <mc:Choice Requires="x15">
      <x15ac:absPath xmlns:x15ac="http://schemas.microsoft.com/office/spreadsheetml/2010/11/ac" url="\\172.30.80.129\Publica\1 - Oficina Asesora de Planeaciòn\6. Informes Entes Externos\paola\"/>
    </mc:Choice>
  </mc:AlternateContent>
  <xr:revisionPtr revIDLastSave="0" documentId="8_{265FEDD3-C21F-4D4A-9439-E407BDE28ED4}" xr6:coauthVersionLast="45" xr6:coauthVersionMax="45" xr10:uidLastSave="{00000000-0000-0000-0000-000000000000}"/>
  <bookViews>
    <workbookView xWindow="-120" yWindow="-120" windowWidth="20730" windowHeight="11160" activeTab="5" xr2:uid="{00000000-000D-0000-FFFF-FFFF00000000}"/>
  </bookViews>
  <sheets>
    <sheet name="Riesgos" sheetId="1" state="hidden" r:id="rId1"/>
    <sheet name="Tablas de calculos" sheetId="2" state="hidden" r:id="rId2"/>
    <sheet name="Valoración 2.0" sheetId="19" state="hidden" r:id="rId3"/>
    <sheet name="Control 2.0" sheetId="7" state="hidden" r:id="rId4"/>
    <sheet name="Promedio de Controles" sheetId="27" state="hidden" r:id="rId5"/>
    <sheet name="Mapa de riesgos corrupción 1.0" sheetId="21" r:id="rId6"/>
    <sheet name="Mapa de riesgos SD 1.0" sheetId="23" state="hidden" r:id="rId7"/>
    <sheet name="Mapa de riesgos operativos 1.0" sheetId="24" state="hidden" r:id="rId8"/>
    <sheet name="Matriz de riesgos" sheetId="25" state="hidden" r:id="rId9"/>
    <sheet name="validación de datos" sheetId="22" state="hidden" r:id="rId10"/>
    <sheet name="Homologación - R vs GTC40" sheetId="20"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xlnm._FilterDatabase" localSheetId="3" hidden="1">'Control 2.0'!$I$2:$AA$2947</definedName>
    <definedName name="_xlnm._FilterDatabase" localSheetId="7" hidden="1">'Mapa de riesgos operativos 1.0'!$A$6:$AB$98</definedName>
    <definedName name="_xlnm._FilterDatabase" localSheetId="6" hidden="1">'Mapa de riesgos SD 1.0'!$A$1:$Z$18</definedName>
    <definedName name="_xlnm._FilterDatabase" localSheetId="8" hidden="1">'Matriz de riesgos'!$AT$96:$AT$324</definedName>
    <definedName name="_xlnm._FilterDatabase" localSheetId="2" hidden="1">'Valoración 2.0'!$A$1:$AQ$132</definedName>
    <definedName name="_xlnm.Print_Area" localSheetId="5">'Mapa de riesgos corrupción 1.0'!$A$1:$Y$19</definedName>
    <definedName name="_xlnm.Print_Area" localSheetId="7">'Mapa de riesgos operativos 1.0'!$A$1:$Y$98</definedName>
    <definedName name="_xlnm.Print_Area" localSheetId="6">'Mapa de riesgos SD 1.0'!$A$1:$Z$18</definedName>
    <definedName name="Clasi_Impacto">[1]Tablas!$A$5:$A$7</definedName>
    <definedName name="Impacto">[1]Tablas!$A$1:$A$2</definedName>
    <definedName name="Nuevo">[2]!Pro[Procesos]</definedName>
    <definedName name="Probabilidad" localSheetId="7">Proba[Descriptor]</definedName>
    <definedName name="Probabilidad" localSheetId="6">Proba[Descriptor]</definedName>
    <definedName name="Probabilidad" localSheetId="8">Proba[Descriptor]</definedName>
    <definedName name="Probabilidad">Proba[Descriptor]</definedName>
    <definedName name="Procesos" localSheetId="7">Pro[Procesos]</definedName>
    <definedName name="Procesos" localSheetId="6">Pro[Procesos]</definedName>
    <definedName name="Procesos" localSheetId="8">Pro[Procesos]</definedName>
    <definedName name="Procesos">Pro[Procesos]</definedName>
    <definedName name="Riesgos" localSheetId="7">Tipo_Riesgo[Tipo de Riesgos]</definedName>
    <definedName name="Riesgos" localSheetId="6">Tipo_Riesgo[Tipo de Riesgos]</definedName>
    <definedName name="Riesgos" localSheetId="8">Tipo_Riesgo[Tipo de Riesgos]</definedName>
    <definedName name="Riesgos">Tipo_Riesgo[Tipo de Riesgos]</definedName>
    <definedName name="Tip.Ctrl">[1]Tablas!$A$27:$A$29</definedName>
    <definedName name="Tipo" localSheetId="7">Tipo_Riesgo[Tipo de Riesgos]</definedName>
    <definedName name="Tipo" localSheetId="6">Tipo_Riesgo[Tipo de Riesgos]</definedName>
    <definedName name="Tipo" localSheetId="8">Tipo_Riesgo[Tipo de Riesgos]</definedName>
    <definedName name="Tipo">Tipo_Riesgo[Tipo de Riesgos]</definedName>
  </definedNames>
  <calcPr calcId="191029" iterateDelta="1E-4"/>
  <pivotCaches>
    <pivotCache cacheId="4" r:id="rId35"/>
    <pivotCache cacheId="5" r:id="rId3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98" i="24" l="1"/>
  <c r="E98" i="24"/>
  <c r="D98" i="24"/>
  <c r="C98" i="24"/>
  <c r="B98" i="24"/>
  <c r="B47" i="24" l="1"/>
  <c r="AR65" i="25" l="1"/>
  <c r="BG65" i="25"/>
  <c r="BG59" i="25"/>
  <c r="BB65" i="25"/>
  <c r="AW65" i="25"/>
  <c r="AM65" i="25"/>
  <c r="BB59" i="25"/>
  <c r="AW59" i="25"/>
  <c r="AR59" i="25"/>
  <c r="AM59" i="25"/>
  <c r="BG53" i="25"/>
  <c r="BB53" i="25"/>
  <c r="AW53" i="25"/>
  <c r="AR53" i="25"/>
  <c r="AM53" i="25"/>
  <c r="BG47" i="25"/>
  <c r="BB47" i="25"/>
  <c r="AW47" i="25"/>
  <c r="AR47" i="25"/>
  <c r="AM47" i="25"/>
  <c r="BG41" i="25"/>
  <c r="BB41" i="25"/>
  <c r="AW41" i="25"/>
  <c r="AR41" i="25"/>
  <c r="AM41" i="25"/>
  <c r="BG29" i="25"/>
  <c r="BB29" i="25"/>
  <c r="AW29" i="25"/>
  <c r="AR29" i="25"/>
  <c r="AM29" i="25"/>
  <c r="BG23" i="25"/>
  <c r="BB23" i="25"/>
  <c r="AW23" i="25"/>
  <c r="AR23" i="25"/>
  <c r="AM23" i="25"/>
  <c r="BG17" i="25"/>
  <c r="BB17" i="25"/>
  <c r="AW11" i="25"/>
  <c r="AW17" i="25"/>
  <c r="AR17" i="25"/>
  <c r="BN13" i="25" s="1"/>
  <c r="AR11" i="25"/>
  <c r="AM11" i="25"/>
  <c r="AM17" i="25"/>
  <c r="BN14" i="25" s="1"/>
  <c r="BG11" i="25"/>
  <c r="BB11" i="25"/>
  <c r="BG5" i="25"/>
  <c r="BB5" i="25"/>
  <c r="AW5" i="25"/>
  <c r="BN11" i="25" s="1"/>
  <c r="AR5" i="25"/>
  <c r="AM5" i="25"/>
  <c r="BN12" i="25" s="1"/>
  <c r="BN48" i="25" l="1"/>
  <c r="BN46" i="25"/>
  <c r="BN47" i="25"/>
  <c r="BN49" i="25"/>
  <c r="C2705" i="7"/>
  <c r="D2705" i="7"/>
  <c r="E2705" i="7"/>
  <c r="C2706" i="7"/>
  <c r="D2706" i="7"/>
  <c r="E2706" i="7"/>
  <c r="C2707" i="7"/>
  <c r="D2707" i="7"/>
  <c r="E2707" i="7"/>
  <c r="C2708" i="7"/>
  <c r="D2708" i="7"/>
  <c r="E2708" i="7"/>
  <c r="C2709" i="7"/>
  <c r="D2709" i="7"/>
  <c r="E2709" i="7"/>
  <c r="C2710" i="7"/>
  <c r="D2710" i="7"/>
  <c r="E2710" i="7"/>
  <c r="C2711" i="7"/>
  <c r="D2711" i="7"/>
  <c r="E2711" i="7"/>
  <c r="C2712" i="7"/>
  <c r="D2712" i="7"/>
  <c r="E2712" i="7"/>
  <c r="BN50" i="25" l="1"/>
  <c r="P221" i="7"/>
  <c r="Q221" i="7" s="1"/>
  <c r="S221" i="7" s="1"/>
  <c r="C221" i="7"/>
  <c r="D221" i="7"/>
  <c r="E221" i="7"/>
  <c r="S16" i="23" l="1"/>
  <c r="F97" i="24"/>
  <c r="E97" i="24"/>
  <c r="D97" i="24"/>
  <c r="C97" i="24"/>
  <c r="B97" i="24"/>
  <c r="F48" i="24"/>
  <c r="E48" i="24"/>
  <c r="D48" i="24"/>
  <c r="C48" i="24"/>
  <c r="B48" i="24"/>
  <c r="F13" i="23" l="1"/>
  <c r="E13" i="23"/>
  <c r="D13" i="23"/>
  <c r="C13" i="23"/>
  <c r="B13" i="23"/>
  <c r="P2947" i="7"/>
  <c r="Q2947" i="7" s="1"/>
  <c r="S2947" i="7" s="1"/>
  <c r="P2946" i="7"/>
  <c r="Q2946" i="7" s="1"/>
  <c r="S2946" i="7" s="1"/>
  <c r="P2945" i="7"/>
  <c r="Q2945" i="7" s="1"/>
  <c r="S2945" i="7" s="1"/>
  <c r="P2944" i="7"/>
  <c r="Q2944" i="7" s="1"/>
  <c r="S2944" i="7" s="1"/>
  <c r="P2943" i="7"/>
  <c r="Q2943" i="7" s="1"/>
  <c r="S2943" i="7" s="1"/>
  <c r="P2942" i="7"/>
  <c r="Q2942" i="7" s="1"/>
  <c r="S2942" i="7" s="1"/>
  <c r="P2941" i="7"/>
  <c r="Q2941" i="7" s="1"/>
  <c r="S2941" i="7" s="1"/>
  <c r="P2940" i="7"/>
  <c r="Q2940" i="7" s="1"/>
  <c r="S2940" i="7" s="1"/>
  <c r="P2939" i="7"/>
  <c r="Q2939" i="7" s="1"/>
  <c r="S2939" i="7" s="1"/>
  <c r="P2938" i="7"/>
  <c r="Q2938" i="7" s="1"/>
  <c r="S2938" i="7" s="1"/>
  <c r="P2937" i="7"/>
  <c r="Q2937" i="7" s="1"/>
  <c r="S2937" i="7" s="1"/>
  <c r="P2936" i="7"/>
  <c r="Q2936" i="7" s="1"/>
  <c r="S2936" i="7" s="1"/>
  <c r="P2935" i="7"/>
  <c r="Q2935" i="7" s="1"/>
  <c r="S2935" i="7" s="1"/>
  <c r="P2934" i="7"/>
  <c r="Q2934" i="7" s="1"/>
  <c r="S2934" i="7" s="1"/>
  <c r="P2933" i="7"/>
  <c r="Q2933" i="7" s="1"/>
  <c r="S2933" i="7" s="1"/>
  <c r="P2932" i="7"/>
  <c r="Q2932" i="7" s="1"/>
  <c r="S2932" i="7" s="1"/>
  <c r="P2931" i="7"/>
  <c r="Q2931" i="7" s="1"/>
  <c r="S2931" i="7" s="1"/>
  <c r="P2930" i="7"/>
  <c r="Q2930" i="7" s="1"/>
  <c r="S2930" i="7" s="1"/>
  <c r="P2929" i="7"/>
  <c r="Q2929" i="7" s="1"/>
  <c r="S2929" i="7" s="1"/>
  <c r="P2928" i="7"/>
  <c r="Q2928" i="7" s="1"/>
  <c r="S2928" i="7" s="1"/>
  <c r="P2927" i="7"/>
  <c r="Q2927" i="7" s="1"/>
  <c r="S2927" i="7" s="1"/>
  <c r="P2926" i="7"/>
  <c r="Q2926" i="7" s="1"/>
  <c r="S2926" i="7" s="1"/>
  <c r="P2925" i="7"/>
  <c r="Q2925" i="7" s="1"/>
  <c r="S2925" i="7" s="1"/>
  <c r="P2924" i="7"/>
  <c r="Q2924" i="7" s="1"/>
  <c r="S2924" i="7" s="1"/>
  <c r="P2923" i="7"/>
  <c r="Q2923" i="7" s="1"/>
  <c r="S2923" i="7" s="1"/>
  <c r="P2922" i="7"/>
  <c r="Q2922" i="7" s="1"/>
  <c r="S2922" i="7" s="1"/>
  <c r="P2921" i="7"/>
  <c r="Q2921" i="7" s="1"/>
  <c r="S2921" i="7" s="1"/>
  <c r="P2920" i="7"/>
  <c r="Q2920" i="7" s="1"/>
  <c r="S2920" i="7" s="1"/>
  <c r="P2919" i="7"/>
  <c r="Q2919" i="7" s="1"/>
  <c r="S2919" i="7" s="1"/>
  <c r="P2918" i="7"/>
  <c r="Q2918" i="7" s="1"/>
  <c r="S2918" i="7" s="1"/>
  <c r="P2917" i="7"/>
  <c r="Q2917" i="7" s="1"/>
  <c r="S2917" i="7" s="1"/>
  <c r="P2916" i="7"/>
  <c r="Q2916" i="7" s="1"/>
  <c r="S2916" i="7" s="1"/>
  <c r="P2915" i="7"/>
  <c r="Q2915" i="7" s="1"/>
  <c r="S2915" i="7" s="1"/>
  <c r="P2914" i="7"/>
  <c r="Q2914" i="7" s="1"/>
  <c r="S2914" i="7" s="1"/>
  <c r="P2913" i="7"/>
  <c r="Q2913" i="7" s="1"/>
  <c r="S2913" i="7" s="1"/>
  <c r="P2912" i="7"/>
  <c r="Q2912" i="7" s="1"/>
  <c r="S2912" i="7" s="1"/>
  <c r="P2911" i="7"/>
  <c r="Q2911" i="7" s="1"/>
  <c r="S2911" i="7" s="1"/>
  <c r="P2910" i="7"/>
  <c r="Q2910" i="7" s="1"/>
  <c r="S2910" i="7" s="1"/>
  <c r="P2909" i="7"/>
  <c r="Q2909" i="7" s="1"/>
  <c r="S2909" i="7" s="1"/>
  <c r="P2908" i="7"/>
  <c r="Q2908" i="7" s="1"/>
  <c r="S2908" i="7" s="1"/>
  <c r="P2907" i="7"/>
  <c r="Q2907" i="7" s="1"/>
  <c r="S2907" i="7" s="1"/>
  <c r="P2906" i="7"/>
  <c r="Q2906" i="7" s="1"/>
  <c r="S2906" i="7" s="1"/>
  <c r="P2905" i="7"/>
  <c r="Q2905" i="7" s="1"/>
  <c r="S2905" i="7" s="1"/>
  <c r="P2904" i="7"/>
  <c r="Q2904" i="7" s="1"/>
  <c r="S2904" i="7" s="1"/>
  <c r="P2903" i="7"/>
  <c r="Q2903" i="7" s="1"/>
  <c r="S2903" i="7" s="1"/>
  <c r="P2902" i="7"/>
  <c r="Q2902" i="7" s="1"/>
  <c r="S2902" i="7" s="1"/>
  <c r="P2901" i="7"/>
  <c r="Q2901" i="7" s="1"/>
  <c r="S2901" i="7" s="1"/>
  <c r="P2900" i="7"/>
  <c r="Q2900" i="7" s="1"/>
  <c r="S2900" i="7" s="1"/>
  <c r="P2899" i="7"/>
  <c r="Q2899" i="7" s="1"/>
  <c r="S2899" i="7" s="1"/>
  <c r="P2898" i="7"/>
  <c r="Q2898" i="7" s="1"/>
  <c r="S2898" i="7" s="1"/>
  <c r="P2897" i="7"/>
  <c r="Q2897" i="7" s="1"/>
  <c r="S2897" i="7" s="1"/>
  <c r="P2896" i="7"/>
  <c r="Q2896" i="7" s="1"/>
  <c r="S2896" i="7" s="1"/>
  <c r="P2895" i="7"/>
  <c r="Q2895" i="7" s="1"/>
  <c r="S2895" i="7" s="1"/>
  <c r="P2894" i="7"/>
  <c r="Q2894" i="7" s="1"/>
  <c r="S2894" i="7" s="1"/>
  <c r="P2893" i="7"/>
  <c r="Q2893" i="7" s="1"/>
  <c r="S2893" i="7" s="1"/>
  <c r="P2892" i="7"/>
  <c r="Q2892" i="7" s="1"/>
  <c r="S2892" i="7" s="1"/>
  <c r="P2891" i="7"/>
  <c r="Q2891" i="7" s="1"/>
  <c r="S2891" i="7" s="1"/>
  <c r="P2890" i="7"/>
  <c r="Q2890" i="7" s="1"/>
  <c r="S2890" i="7" s="1"/>
  <c r="P2889" i="7"/>
  <c r="Q2889" i="7" s="1"/>
  <c r="S2889" i="7" s="1"/>
  <c r="P2888" i="7"/>
  <c r="Q2888" i="7" s="1"/>
  <c r="S2888" i="7" s="1"/>
  <c r="P2887" i="7"/>
  <c r="Q2887" i="7" s="1"/>
  <c r="S2887" i="7" s="1"/>
  <c r="P2886" i="7"/>
  <c r="Q2886" i="7" s="1"/>
  <c r="S2886" i="7" s="1"/>
  <c r="P2885" i="7"/>
  <c r="Q2885" i="7" s="1"/>
  <c r="S2885" i="7" s="1"/>
  <c r="P2884" i="7"/>
  <c r="Q2884" i="7" s="1"/>
  <c r="S2884" i="7" s="1"/>
  <c r="P2883" i="7"/>
  <c r="Q2883" i="7" s="1"/>
  <c r="S2883" i="7" s="1"/>
  <c r="P2882" i="7"/>
  <c r="Q2882" i="7" s="1"/>
  <c r="S2882" i="7" s="1"/>
  <c r="P2881" i="7"/>
  <c r="Q2881" i="7" s="1"/>
  <c r="S2881" i="7" s="1"/>
  <c r="P2880" i="7"/>
  <c r="Q2880" i="7" s="1"/>
  <c r="S2880" i="7" s="1"/>
  <c r="P2879" i="7"/>
  <c r="Q2879" i="7" s="1"/>
  <c r="S2879" i="7" s="1"/>
  <c r="P2878" i="7"/>
  <c r="Q2878" i="7" s="1"/>
  <c r="S2878" i="7" s="1"/>
  <c r="P2877" i="7"/>
  <c r="Q2877" i="7" s="1"/>
  <c r="S2877" i="7" s="1"/>
  <c r="P2876" i="7"/>
  <c r="Q2876" i="7" s="1"/>
  <c r="S2876" i="7" s="1"/>
  <c r="P2875" i="7"/>
  <c r="Q2875" i="7" s="1"/>
  <c r="S2875" i="7" s="1"/>
  <c r="P2874" i="7"/>
  <c r="Q2874" i="7" s="1"/>
  <c r="S2874" i="7" s="1"/>
  <c r="P2873" i="7"/>
  <c r="Q2873" i="7" s="1"/>
  <c r="S2873" i="7" s="1"/>
  <c r="P2872" i="7"/>
  <c r="Q2872" i="7" s="1"/>
  <c r="S2872" i="7" s="1"/>
  <c r="P2871" i="7"/>
  <c r="Q2871" i="7" s="1"/>
  <c r="S2871" i="7" s="1"/>
  <c r="P2870" i="7"/>
  <c r="Q2870" i="7" s="1"/>
  <c r="S2870" i="7" s="1"/>
  <c r="P2869" i="7"/>
  <c r="Q2869" i="7" s="1"/>
  <c r="S2869" i="7" s="1"/>
  <c r="P2868" i="7"/>
  <c r="Q2868" i="7" s="1"/>
  <c r="S2868" i="7" s="1"/>
  <c r="P2867" i="7"/>
  <c r="Q2867" i="7" s="1"/>
  <c r="S2867" i="7" s="1"/>
  <c r="P2866" i="7"/>
  <c r="Q2866" i="7" s="1"/>
  <c r="S2866" i="7" s="1"/>
  <c r="P2865" i="7"/>
  <c r="Q2865" i="7" s="1"/>
  <c r="S2865" i="7" s="1"/>
  <c r="P2864" i="7"/>
  <c r="Q2864" i="7" s="1"/>
  <c r="S2864" i="7" s="1"/>
  <c r="P2863" i="7"/>
  <c r="Q2863" i="7" s="1"/>
  <c r="S2863" i="7" s="1"/>
  <c r="P2862" i="7"/>
  <c r="Q2862" i="7" s="1"/>
  <c r="S2862" i="7" s="1"/>
  <c r="P2861" i="7"/>
  <c r="Q2861" i="7" s="1"/>
  <c r="S2861" i="7" s="1"/>
  <c r="P2860" i="7"/>
  <c r="Q2860" i="7" s="1"/>
  <c r="S2860" i="7" s="1"/>
  <c r="P2859" i="7"/>
  <c r="Q2859" i="7" s="1"/>
  <c r="S2859" i="7" s="1"/>
  <c r="P2858" i="7"/>
  <c r="Q2858" i="7" s="1"/>
  <c r="S2858" i="7" s="1"/>
  <c r="P2857" i="7"/>
  <c r="Q2857" i="7" s="1"/>
  <c r="S2857" i="7" s="1"/>
  <c r="P2856" i="7"/>
  <c r="Q2856" i="7" s="1"/>
  <c r="S2856" i="7" s="1"/>
  <c r="P2855" i="7"/>
  <c r="Q2855" i="7" s="1"/>
  <c r="S2855" i="7" s="1"/>
  <c r="P2854" i="7"/>
  <c r="Q2854" i="7" s="1"/>
  <c r="S2854" i="7" s="1"/>
  <c r="P2853" i="7"/>
  <c r="Q2853" i="7" s="1"/>
  <c r="S2853" i="7" s="1"/>
  <c r="P2852" i="7"/>
  <c r="Q2852" i="7" s="1"/>
  <c r="S2852" i="7" s="1"/>
  <c r="P2851" i="7"/>
  <c r="Q2851" i="7" s="1"/>
  <c r="S2851" i="7" s="1"/>
  <c r="P2850" i="7"/>
  <c r="Q2850" i="7" s="1"/>
  <c r="S2850" i="7" s="1"/>
  <c r="P2849" i="7"/>
  <c r="Q2849" i="7" s="1"/>
  <c r="S2849" i="7" s="1"/>
  <c r="P2848" i="7"/>
  <c r="Q2848" i="7" s="1"/>
  <c r="S2848" i="7" s="1"/>
  <c r="P2847" i="7"/>
  <c r="Q2847" i="7" s="1"/>
  <c r="S2847" i="7" s="1"/>
  <c r="P2846" i="7"/>
  <c r="Q2846" i="7" s="1"/>
  <c r="S2846" i="7" s="1"/>
  <c r="P2845" i="7"/>
  <c r="Q2845" i="7" s="1"/>
  <c r="S2845" i="7" s="1"/>
  <c r="P2844" i="7"/>
  <c r="Q2844" i="7" s="1"/>
  <c r="S2844" i="7" s="1"/>
  <c r="P2843" i="7"/>
  <c r="Q2843" i="7" s="1"/>
  <c r="S2843" i="7" s="1"/>
  <c r="P2842" i="7"/>
  <c r="Q2842" i="7" s="1"/>
  <c r="S2842" i="7" s="1"/>
  <c r="P2841" i="7"/>
  <c r="Q2841" i="7" s="1"/>
  <c r="S2841" i="7" s="1"/>
  <c r="P2840" i="7"/>
  <c r="Q2840" i="7" s="1"/>
  <c r="S2840" i="7" s="1"/>
  <c r="P2839" i="7"/>
  <c r="Q2839" i="7" s="1"/>
  <c r="S2839" i="7" s="1"/>
  <c r="P2838" i="7"/>
  <c r="Q2838" i="7" s="1"/>
  <c r="S2838" i="7" s="1"/>
  <c r="P2837" i="7"/>
  <c r="Q2837" i="7" s="1"/>
  <c r="S2837" i="7" s="1"/>
  <c r="P2836" i="7"/>
  <c r="Q2836" i="7" s="1"/>
  <c r="S2836" i="7" s="1"/>
  <c r="P2835" i="7"/>
  <c r="Q2835" i="7" s="1"/>
  <c r="S2835" i="7" s="1"/>
  <c r="P2834" i="7"/>
  <c r="Q2834" i="7" s="1"/>
  <c r="S2834" i="7" s="1"/>
  <c r="P2833" i="7"/>
  <c r="Q2833" i="7" s="1"/>
  <c r="S2833" i="7" s="1"/>
  <c r="P2832" i="7"/>
  <c r="Q2832" i="7" s="1"/>
  <c r="S2832" i="7" s="1"/>
  <c r="P2831" i="7"/>
  <c r="Q2831" i="7" s="1"/>
  <c r="S2831" i="7" s="1"/>
  <c r="P2830" i="7"/>
  <c r="Q2830" i="7" s="1"/>
  <c r="S2830" i="7" s="1"/>
  <c r="P2829" i="7"/>
  <c r="Q2829" i="7" s="1"/>
  <c r="S2829" i="7" s="1"/>
  <c r="P2828" i="7"/>
  <c r="Q2828" i="7" s="1"/>
  <c r="S2828" i="7" s="1"/>
  <c r="P2827" i="7"/>
  <c r="Q2827" i="7" s="1"/>
  <c r="S2827" i="7" s="1"/>
  <c r="P2826" i="7"/>
  <c r="Q2826" i="7" s="1"/>
  <c r="S2826" i="7" s="1"/>
  <c r="P2825" i="7"/>
  <c r="Q2825" i="7" s="1"/>
  <c r="S2825" i="7" s="1"/>
  <c r="P2824" i="7"/>
  <c r="Q2824" i="7" s="1"/>
  <c r="S2824" i="7" s="1"/>
  <c r="P2823" i="7"/>
  <c r="Q2823" i="7" s="1"/>
  <c r="S2823" i="7" s="1"/>
  <c r="P2822" i="7"/>
  <c r="Q2822" i="7" s="1"/>
  <c r="S2822" i="7" s="1"/>
  <c r="P2821" i="7"/>
  <c r="Q2821" i="7" s="1"/>
  <c r="S2821" i="7" s="1"/>
  <c r="P2820" i="7"/>
  <c r="Q2820" i="7" s="1"/>
  <c r="S2820" i="7" s="1"/>
  <c r="P2819" i="7"/>
  <c r="Q2819" i="7" s="1"/>
  <c r="S2819" i="7" s="1"/>
  <c r="P2818" i="7"/>
  <c r="Q2818" i="7" s="1"/>
  <c r="S2818" i="7" s="1"/>
  <c r="P2817" i="7"/>
  <c r="Q2817" i="7" s="1"/>
  <c r="S2817" i="7" s="1"/>
  <c r="P2816" i="7"/>
  <c r="Q2816" i="7" s="1"/>
  <c r="S2816" i="7" s="1"/>
  <c r="P2815" i="7"/>
  <c r="Q2815" i="7" s="1"/>
  <c r="S2815" i="7" s="1"/>
  <c r="P2814" i="7"/>
  <c r="Q2814" i="7" s="1"/>
  <c r="S2814" i="7" s="1"/>
  <c r="P2813" i="7"/>
  <c r="Q2813" i="7" s="1"/>
  <c r="S2813" i="7" s="1"/>
  <c r="P2812" i="7"/>
  <c r="Q2812" i="7" s="1"/>
  <c r="S2812" i="7" s="1"/>
  <c r="P2811" i="7"/>
  <c r="Q2811" i="7" s="1"/>
  <c r="S2811" i="7" s="1"/>
  <c r="P2810" i="7"/>
  <c r="Q2810" i="7" s="1"/>
  <c r="S2810" i="7" s="1"/>
  <c r="P2809" i="7"/>
  <c r="Q2809" i="7" s="1"/>
  <c r="S2809" i="7" s="1"/>
  <c r="P2808" i="7"/>
  <c r="Q2808" i="7" s="1"/>
  <c r="S2808" i="7" s="1"/>
  <c r="P2807" i="7"/>
  <c r="Q2807" i="7" s="1"/>
  <c r="S2807" i="7" s="1"/>
  <c r="P2806" i="7"/>
  <c r="Q2806" i="7" s="1"/>
  <c r="S2806" i="7" s="1"/>
  <c r="P2805" i="7"/>
  <c r="Q2805" i="7" s="1"/>
  <c r="S2805" i="7" s="1"/>
  <c r="P2804" i="7"/>
  <c r="Q2804" i="7" s="1"/>
  <c r="S2804" i="7" s="1"/>
  <c r="P2803" i="7"/>
  <c r="Q2803" i="7" s="1"/>
  <c r="S2803" i="7" s="1"/>
  <c r="P2802" i="7"/>
  <c r="Q2802" i="7" s="1"/>
  <c r="S2802" i="7" s="1"/>
  <c r="P2801" i="7"/>
  <c r="Q2801" i="7" s="1"/>
  <c r="S2801" i="7" s="1"/>
  <c r="P2800" i="7"/>
  <c r="Q2800" i="7" s="1"/>
  <c r="S2800" i="7" s="1"/>
  <c r="P2799" i="7"/>
  <c r="Q2799" i="7" s="1"/>
  <c r="S2799" i="7" s="1"/>
  <c r="P2798" i="7"/>
  <c r="Q2798" i="7" s="1"/>
  <c r="S2798" i="7" s="1"/>
  <c r="P2797" i="7"/>
  <c r="Q2797" i="7" s="1"/>
  <c r="S2797" i="7" s="1"/>
  <c r="P2796" i="7"/>
  <c r="Q2796" i="7" s="1"/>
  <c r="S2796" i="7" s="1"/>
  <c r="P2795" i="7"/>
  <c r="Q2795" i="7" s="1"/>
  <c r="S2795" i="7" s="1"/>
  <c r="P2794" i="7"/>
  <c r="Q2794" i="7" s="1"/>
  <c r="S2794" i="7" s="1"/>
  <c r="P2793" i="7"/>
  <c r="Q2793" i="7" s="1"/>
  <c r="S2793" i="7" s="1"/>
  <c r="P2792" i="7"/>
  <c r="Q2792" i="7" s="1"/>
  <c r="S2792" i="7" s="1"/>
  <c r="P2791" i="7"/>
  <c r="Q2791" i="7" s="1"/>
  <c r="S2791" i="7" s="1"/>
  <c r="P2790" i="7"/>
  <c r="Q2790" i="7" s="1"/>
  <c r="S2790" i="7" s="1"/>
  <c r="P2789" i="7"/>
  <c r="Q2789" i="7" s="1"/>
  <c r="S2789" i="7" s="1"/>
  <c r="P2788" i="7"/>
  <c r="Q2788" i="7" s="1"/>
  <c r="S2788" i="7" s="1"/>
  <c r="P2787" i="7"/>
  <c r="Q2787" i="7" s="1"/>
  <c r="S2787" i="7" s="1"/>
  <c r="P2786" i="7"/>
  <c r="Q2786" i="7" s="1"/>
  <c r="S2786" i="7" s="1"/>
  <c r="P2785" i="7"/>
  <c r="Q2785" i="7" s="1"/>
  <c r="S2785" i="7" s="1"/>
  <c r="P2784" i="7"/>
  <c r="Q2784" i="7" s="1"/>
  <c r="S2784" i="7" s="1"/>
  <c r="P2783" i="7"/>
  <c r="Q2783" i="7" s="1"/>
  <c r="S2783" i="7" s="1"/>
  <c r="P2782" i="7"/>
  <c r="Q2782" i="7" s="1"/>
  <c r="S2782" i="7" s="1"/>
  <c r="P2781" i="7"/>
  <c r="Q2781" i="7" s="1"/>
  <c r="S2781" i="7" s="1"/>
  <c r="P2780" i="7"/>
  <c r="Q2780" i="7" s="1"/>
  <c r="S2780" i="7" s="1"/>
  <c r="P2779" i="7"/>
  <c r="Q2779" i="7" s="1"/>
  <c r="S2779" i="7" s="1"/>
  <c r="P2778" i="7"/>
  <c r="Q2778" i="7" s="1"/>
  <c r="S2778" i="7" s="1"/>
  <c r="P2777" i="7"/>
  <c r="Q2777" i="7" s="1"/>
  <c r="S2777" i="7" s="1"/>
  <c r="P2776" i="7"/>
  <c r="Q2776" i="7" s="1"/>
  <c r="S2776" i="7" s="1"/>
  <c r="P2775" i="7"/>
  <c r="Q2775" i="7" s="1"/>
  <c r="S2775" i="7" s="1"/>
  <c r="P2774" i="7"/>
  <c r="Q2774" i="7" s="1"/>
  <c r="S2774" i="7" s="1"/>
  <c r="P2773" i="7"/>
  <c r="Q2773" i="7" s="1"/>
  <c r="S2773" i="7" s="1"/>
  <c r="P2772" i="7"/>
  <c r="Q2772" i="7" s="1"/>
  <c r="S2772" i="7" s="1"/>
  <c r="P2771" i="7"/>
  <c r="Q2771" i="7" s="1"/>
  <c r="S2771" i="7" s="1"/>
  <c r="P2770" i="7"/>
  <c r="Q2770" i="7" s="1"/>
  <c r="S2770" i="7" s="1"/>
  <c r="P2769" i="7"/>
  <c r="Q2769" i="7" s="1"/>
  <c r="S2769" i="7" s="1"/>
  <c r="P2768" i="7"/>
  <c r="Q2768" i="7" s="1"/>
  <c r="S2768" i="7" s="1"/>
  <c r="P2767" i="7"/>
  <c r="Q2767" i="7" s="1"/>
  <c r="S2767" i="7" s="1"/>
  <c r="P2766" i="7"/>
  <c r="Q2766" i="7" s="1"/>
  <c r="S2766" i="7" s="1"/>
  <c r="P2765" i="7"/>
  <c r="Q2765" i="7" s="1"/>
  <c r="S2765" i="7" s="1"/>
  <c r="P2764" i="7"/>
  <c r="Q2764" i="7" s="1"/>
  <c r="S2764" i="7" s="1"/>
  <c r="P2763" i="7"/>
  <c r="Q2763" i="7" s="1"/>
  <c r="S2763" i="7" s="1"/>
  <c r="P2762" i="7"/>
  <c r="Q2762" i="7" s="1"/>
  <c r="S2762" i="7" s="1"/>
  <c r="P2761" i="7"/>
  <c r="Q2761" i="7" s="1"/>
  <c r="S2761" i="7" s="1"/>
  <c r="P2760" i="7"/>
  <c r="Q2760" i="7" s="1"/>
  <c r="S2760" i="7" s="1"/>
  <c r="P2759" i="7"/>
  <c r="Q2759" i="7" s="1"/>
  <c r="S2759" i="7" s="1"/>
  <c r="P2758" i="7"/>
  <c r="Q2758" i="7" s="1"/>
  <c r="S2758" i="7" s="1"/>
  <c r="P2757" i="7"/>
  <c r="Q2757" i="7" s="1"/>
  <c r="S2757" i="7" s="1"/>
  <c r="P2756" i="7"/>
  <c r="Q2756" i="7" s="1"/>
  <c r="S2756" i="7" s="1"/>
  <c r="P2755" i="7"/>
  <c r="Q2755" i="7" s="1"/>
  <c r="S2755" i="7" s="1"/>
  <c r="P2754" i="7"/>
  <c r="Q2754" i="7" s="1"/>
  <c r="S2754" i="7" s="1"/>
  <c r="P2753" i="7"/>
  <c r="Q2753" i="7" s="1"/>
  <c r="S2753" i="7" s="1"/>
  <c r="P2752" i="7"/>
  <c r="Q2752" i="7" s="1"/>
  <c r="S2752" i="7" s="1"/>
  <c r="P2751" i="7"/>
  <c r="Q2751" i="7" s="1"/>
  <c r="S2751" i="7" s="1"/>
  <c r="P2750" i="7"/>
  <c r="Q2750" i="7" s="1"/>
  <c r="S2750" i="7" s="1"/>
  <c r="P2749" i="7"/>
  <c r="Q2749" i="7" s="1"/>
  <c r="S2749" i="7" s="1"/>
  <c r="P2748" i="7"/>
  <c r="Q2748" i="7" s="1"/>
  <c r="S2748" i="7" s="1"/>
  <c r="P2747" i="7"/>
  <c r="Q2747" i="7" s="1"/>
  <c r="S2747" i="7" s="1"/>
  <c r="P2746" i="7"/>
  <c r="Q2746" i="7" s="1"/>
  <c r="S2746" i="7" s="1"/>
  <c r="P2745" i="7"/>
  <c r="Q2745" i="7" s="1"/>
  <c r="S2745" i="7" s="1"/>
  <c r="P2744" i="7"/>
  <c r="Q2744" i="7" s="1"/>
  <c r="S2744" i="7" s="1"/>
  <c r="P2743" i="7"/>
  <c r="Q2743" i="7" s="1"/>
  <c r="S2743" i="7" s="1"/>
  <c r="P2742" i="7"/>
  <c r="Q2742" i="7" s="1"/>
  <c r="S2742" i="7" s="1"/>
  <c r="P2741" i="7"/>
  <c r="Q2741" i="7" s="1"/>
  <c r="S2741" i="7" s="1"/>
  <c r="P2740" i="7"/>
  <c r="Q2740" i="7" s="1"/>
  <c r="S2740" i="7" s="1"/>
  <c r="P2739" i="7"/>
  <c r="Q2739" i="7" s="1"/>
  <c r="S2739" i="7" s="1"/>
  <c r="P2738" i="7"/>
  <c r="Q2738" i="7" s="1"/>
  <c r="S2738" i="7" s="1"/>
  <c r="P2737" i="7"/>
  <c r="Q2737" i="7" s="1"/>
  <c r="S2737" i="7" s="1"/>
  <c r="P2736" i="7"/>
  <c r="Q2736" i="7" s="1"/>
  <c r="S2736" i="7" s="1"/>
  <c r="P2735" i="7"/>
  <c r="Q2735" i="7" s="1"/>
  <c r="S2735" i="7" s="1"/>
  <c r="P2734" i="7"/>
  <c r="Q2734" i="7" s="1"/>
  <c r="S2734" i="7" s="1"/>
  <c r="P2733" i="7"/>
  <c r="Q2733" i="7" s="1"/>
  <c r="S2733" i="7" s="1"/>
  <c r="P2732" i="7"/>
  <c r="Q2732" i="7" s="1"/>
  <c r="S2732" i="7" s="1"/>
  <c r="P2731" i="7"/>
  <c r="Q2731" i="7" s="1"/>
  <c r="S2731" i="7" s="1"/>
  <c r="P2730" i="7"/>
  <c r="Q2730" i="7" s="1"/>
  <c r="S2730" i="7" s="1"/>
  <c r="P2729" i="7"/>
  <c r="Q2729" i="7" s="1"/>
  <c r="S2729" i="7" s="1"/>
  <c r="P2728" i="7"/>
  <c r="Q2728" i="7" s="1"/>
  <c r="S2728" i="7" s="1"/>
  <c r="P2727" i="7"/>
  <c r="Q2727" i="7" s="1"/>
  <c r="S2727" i="7" s="1"/>
  <c r="P2726" i="7"/>
  <c r="Q2726" i="7" s="1"/>
  <c r="S2726" i="7" s="1"/>
  <c r="P2725" i="7"/>
  <c r="Q2725" i="7" s="1"/>
  <c r="S2725" i="7" s="1"/>
  <c r="P2724" i="7"/>
  <c r="Q2724" i="7" s="1"/>
  <c r="S2724" i="7" s="1"/>
  <c r="P2723" i="7"/>
  <c r="Q2723" i="7" s="1"/>
  <c r="S2723" i="7" s="1"/>
  <c r="P2722" i="7"/>
  <c r="Q2722" i="7" s="1"/>
  <c r="S2722" i="7" s="1"/>
  <c r="P2721" i="7"/>
  <c r="Q2721" i="7" s="1"/>
  <c r="S2721" i="7" s="1"/>
  <c r="P2720" i="7"/>
  <c r="Q2720" i="7" s="1"/>
  <c r="S2720" i="7" s="1"/>
  <c r="P2719" i="7"/>
  <c r="Q2719" i="7" s="1"/>
  <c r="S2719" i="7" s="1"/>
  <c r="P2718" i="7"/>
  <c r="Q2718" i="7" s="1"/>
  <c r="S2718" i="7" s="1"/>
  <c r="P2717" i="7"/>
  <c r="Q2717" i="7" s="1"/>
  <c r="S2717" i="7" s="1"/>
  <c r="P2716" i="7"/>
  <c r="Q2716" i="7" s="1"/>
  <c r="S2716" i="7" s="1"/>
  <c r="P2715" i="7"/>
  <c r="Q2715" i="7" s="1"/>
  <c r="S2715" i="7" s="1"/>
  <c r="P2714" i="7"/>
  <c r="Q2714" i="7" s="1"/>
  <c r="S2714" i="7" s="1"/>
  <c r="P2713" i="7"/>
  <c r="Q2713" i="7" s="1"/>
  <c r="S2713" i="7" s="1"/>
  <c r="P2704" i="7"/>
  <c r="Q2704" i="7" s="1"/>
  <c r="S2704" i="7" s="1"/>
  <c r="P2703" i="7"/>
  <c r="Q2703" i="7" s="1"/>
  <c r="S2703" i="7" s="1"/>
  <c r="P2702" i="7"/>
  <c r="Q2702" i="7" s="1"/>
  <c r="S2702" i="7" s="1"/>
  <c r="P2701" i="7"/>
  <c r="Q2701" i="7" s="1"/>
  <c r="S2701" i="7" s="1"/>
  <c r="P2700" i="7"/>
  <c r="Q2700" i="7" s="1"/>
  <c r="S2700" i="7" s="1"/>
  <c r="P2699" i="7"/>
  <c r="Q2699" i="7" s="1"/>
  <c r="S2699" i="7" s="1"/>
  <c r="P2698" i="7"/>
  <c r="Q2698" i="7" s="1"/>
  <c r="S2698" i="7" s="1"/>
  <c r="P2697" i="7"/>
  <c r="Q2697" i="7" s="1"/>
  <c r="S2697" i="7" s="1"/>
  <c r="P2696" i="7"/>
  <c r="Q2696" i="7" s="1"/>
  <c r="S2696" i="7" s="1"/>
  <c r="P2695" i="7"/>
  <c r="Q2695" i="7" s="1"/>
  <c r="S2695" i="7" s="1"/>
  <c r="P2694" i="7"/>
  <c r="Q2694" i="7" s="1"/>
  <c r="S2694" i="7" s="1"/>
  <c r="P2693" i="7"/>
  <c r="Q2693" i="7" s="1"/>
  <c r="S2693" i="7" s="1"/>
  <c r="P2692" i="7"/>
  <c r="Q2692" i="7" s="1"/>
  <c r="S2692" i="7" s="1"/>
  <c r="P2691" i="7"/>
  <c r="Q2691" i="7" s="1"/>
  <c r="S2691" i="7" s="1"/>
  <c r="P2690" i="7"/>
  <c r="Q2690" i="7" s="1"/>
  <c r="S2690" i="7" s="1"/>
  <c r="P2689" i="7"/>
  <c r="Q2689" i="7" s="1"/>
  <c r="S2689" i="7" s="1"/>
  <c r="P2688" i="7"/>
  <c r="Q2688" i="7" s="1"/>
  <c r="S2688" i="7" s="1"/>
  <c r="P2687" i="7"/>
  <c r="Q2687" i="7" s="1"/>
  <c r="S2687" i="7" s="1"/>
  <c r="P2686" i="7"/>
  <c r="Q2686" i="7" s="1"/>
  <c r="S2686" i="7" s="1"/>
  <c r="P2685" i="7"/>
  <c r="Q2685" i="7" s="1"/>
  <c r="S2685" i="7" s="1"/>
  <c r="P2684" i="7"/>
  <c r="Q2684" i="7" s="1"/>
  <c r="S2684" i="7" s="1"/>
  <c r="P2683" i="7"/>
  <c r="Q2683" i="7" s="1"/>
  <c r="S2683" i="7" s="1"/>
  <c r="P2682" i="7"/>
  <c r="Q2682" i="7" s="1"/>
  <c r="S2682" i="7" s="1"/>
  <c r="P2681" i="7"/>
  <c r="Q2681" i="7" s="1"/>
  <c r="S2681" i="7" s="1"/>
  <c r="P2680" i="7"/>
  <c r="Q2680" i="7" s="1"/>
  <c r="S2680" i="7" s="1"/>
  <c r="P2679" i="7"/>
  <c r="Q2679" i="7" s="1"/>
  <c r="S2679" i="7" s="1"/>
  <c r="P2678" i="7"/>
  <c r="Q2678" i="7" s="1"/>
  <c r="S2678" i="7" s="1"/>
  <c r="P2677" i="7"/>
  <c r="Q2677" i="7" s="1"/>
  <c r="S2677" i="7" s="1"/>
  <c r="P2676" i="7"/>
  <c r="Q2676" i="7" s="1"/>
  <c r="S2676" i="7" s="1"/>
  <c r="P2675" i="7"/>
  <c r="Q2675" i="7" s="1"/>
  <c r="S2675" i="7" s="1"/>
  <c r="P2674" i="7"/>
  <c r="Q2674" i="7" s="1"/>
  <c r="S2674" i="7" s="1"/>
  <c r="P2673" i="7"/>
  <c r="Q2673" i="7" s="1"/>
  <c r="S2673" i="7" s="1"/>
  <c r="P2672" i="7"/>
  <c r="Q2672" i="7" s="1"/>
  <c r="S2672" i="7" s="1"/>
  <c r="P2671" i="7"/>
  <c r="Q2671" i="7" s="1"/>
  <c r="S2671" i="7" s="1"/>
  <c r="P2670" i="7"/>
  <c r="Q2670" i="7" s="1"/>
  <c r="S2670" i="7" s="1"/>
  <c r="P2669" i="7"/>
  <c r="Q2669" i="7" s="1"/>
  <c r="S2669" i="7" s="1"/>
  <c r="P2668" i="7"/>
  <c r="Q2668" i="7" s="1"/>
  <c r="S2668" i="7" s="1"/>
  <c r="P2667" i="7"/>
  <c r="Q2667" i="7" s="1"/>
  <c r="S2667" i="7" s="1"/>
  <c r="P2666" i="7"/>
  <c r="Q2666" i="7" s="1"/>
  <c r="S2666" i="7" s="1"/>
  <c r="P2665" i="7"/>
  <c r="Q2665" i="7" s="1"/>
  <c r="S2665" i="7" s="1"/>
  <c r="P2664" i="7"/>
  <c r="Q2664" i="7" s="1"/>
  <c r="S2664" i="7" s="1"/>
  <c r="P2663" i="7"/>
  <c r="Q2663" i="7" s="1"/>
  <c r="S2663" i="7" s="1"/>
  <c r="P2662" i="7"/>
  <c r="Q2662" i="7" s="1"/>
  <c r="S2662" i="7" s="1"/>
  <c r="P2661" i="7"/>
  <c r="Q2661" i="7" s="1"/>
  <c r="S2661" i="7" s="1"/>
  <c r="P2660" i="7"/>
  <c r="Q2660" i="7" s="1"/>
  <c r="S2660" i="7" s="1"/>
  <c r="P2659" i="7"/>
  <c r="Q2659" i="7" s="1"/>
  <c r="S2659" i="7" s="1"/>
  <c r="P2658" i="7"/>
  <c r="Q2658" i="7" s="1"/>
  <c r="S2658" i="7" s="1"/>
  <c r="P2657" i="7"/>
  <c r="Q2657" i="7" s="1"/>
  <c r="S2657" i="7" s="1"/>
  <c r="P2656" i="7"/>
  <c r="Q2656" i="7" s="1"/>
  <c r="S2656" i="7" s="1"/>
  <c r="P2655" i="7"/>
  <c r="Q2655" i="7" s="1"/>
  <c r="S2655" i="7" s="1"/>
  <c r="P2654" i="7"/>
  <c r="Q2654" i="7" s="1"/>
  <c r="S2654" i="7" s="1"/>
  <c r="P2653" i="7"/>
  <c r="Q2653" i="7" s="1"/>
  <c r="S2653" i="7" s="1"/>
  <c r="P2652" i="7"/>
  <c r="Q2652" i="7" s="1"/>
  <c r="S2652" i="7" s="1"/>
  <c r="P2651" i="7"/>
  <c r="Q2651" i="7" s="1"/>
  <c r="S2651" i="7" s="1"/>
  <c r="P2650" i="7"/>
  <c r="Q2650" i="7" s="1"/>
  <c r="S2650" i="7" s="1"/>
  <c r="P2649" i="7"/>
  <c r="Q2649" i="7" s="1"/>
  <c r="S2649" i="7" s="1"/>
  <c r="P2648" i="7"/>
  <c r="Q2648" i="7" s="1"/>
  <c r="S2648" i="7" s="1"/>
  <c r="P2647" i="7"/>
  <c r="Q2647" i="7" s="1"/>
  <c r="S2647" i="7" s="1"/>
  <c r="P2646" i="7"/>
  <c r="Q2646" i="7" s="1"/>
  <c r="S2646" i="7" s="1"/>
  <c r="P2645" i="7"/>
  <c r="Q2645" i="7" s="1"/>
  <c r="S2645" i="7" s="1"/>
  <c r="P2644" i="7"/>
  <c r="Q2644" i="7" s="1"/>
  <c r="S2644" i="7" s="1"/>
  <c r="P2643" i="7"/>
  <c r="Q2643" i="7" s="1"/>
  <c r="S2643" i="7" s="1"/>
  <c r="P2642" i="7"/>
  <c r="Q2642" i="7" s="1"/>
  <c r="S2642" i="7" s="1"/>
  <c r="P2641" i="7"/>
  <c r="Q2641" i="7" s="1"/>
  <c r="S2641" i="7" s="1"/>
  <c r="P2640" i="7"/>
  <c r="Q2640" i="7" s="1"/>
  <c r="S2640" i="7" s="1"/>
  <c r="P2639" i="7"/>
  <c r="Q2639" i="7" s="1"/>
  <c r="S2639" i="7" s="1"/>
  <c r="P2638" i="7"/>
  <c r="Q2638" i="7" s="1"/>
  <c r="S2638" i="7" s="1"/>
  <c r="P2637" i="7"/>
  <c r="Q2637" i="7" s="1"/>
  <c r="S2637" i="7" s="1"/>
  <c r="P2636" i="7"/>
  <c r="Q2636" i="7" s="1"/>
  <c r="S2636" i="7" s="1"/>
  <c r="P2635" i="7"/>
  <c r="Q2635" i="7" s="1"/>
  <c r="S2635" i="7" s="1"/>
  <c r="P2634" i="7"/>
  <c r="Q2634" i="7" s="1"/>
  <c r="S2634" i="7" s="1"/>
  <c r="P2633" i="7"/>
  <c r="Q2633" i="7" s="1"/>
  <c r="S2633" i="7" s="1"/>
  <c r="P2632" i="7"/>
  <c r="Q2632" i="7" s="1"/>
  <c r="S2632" i="7" s="1"/>
  <c r="P2631" i="7"/>
  <c r="Q2631" i="7" s="1"/>
  <c r="S2631" i="7" s="1"/>
  <c r="P2630" i="7"/>
  <c r="Q2630" i="7" s="1"/>
  <c r="S2630" i="7" s="1"/>
  <c r="P2629" i="7"/>
  <c r="Q2629" i="7" s="1"/>
  <c r="S2629" i="7" s="1"/>
  <c r="P2628" i="7"/>
  <c r="Q2628" i="7" s="1"/>
  <c r="S2628" i="7" s="1"/>
  <c r="P2627" i="7"/>
  <c r="Q2627" i="7" s="1"/>
  <c r="S2627" i="7" s="1"/>
  <c r="P2626" i="7"/>
  <c r="Q2626" i="7" s="1"/>
  <c r="S2626" i="7" s="1"/>
  <c r="P2625" i="7"/>
  <c r="Q2625" i="7" s="1"/>
  <c r="S2625" i="7" s="1"/>
  <c r="P2624" i="7"/>
  <c r="Q2624" i="7" s="1"/>
  <c r="S2624" i="7" s="1"/>
  <c r="P2623" i="7"/>
  <c r="Q2623" i="7" s="1"/>
  <c r="S2623" i="7" s="1"/>
  <c r="P2622" i="7"/>
  <c r="Q2622" i="7" s="1"/>
  <c r="S2622" i="7" s="1"/>
  <c r="P2621" i="7"/>
  <c r="Q2621" i="7" s="1"/>
  <c r="S2621" i="7" s="1"/>
  <c r="P2620" i="7"/>
  <c r="Q2620" i="7" s="1"/>
  <c r="S2620" i="7" s="1"/>
  <c r="P2619" i="7"/>
  <c r="Q2619" i="7" s="1"/>
  <c r="S2619" i="7" s="1"/>
  <c r="P2618" i="7"/>
  <c r="Q2618" i="7" s="1"/>
  <c r="S2618" i="7" s="1"/>
  <c r="P2617" i="7"/>
  <c r="Q2617" i="7" s="1"/>
  <c r="S2617" i="7" s="1"/>
  <c r="P2616" i="7"/>
  <c r="Q2616" i="7" s="1"/>
  <c r="S2616" i="7" s="1"/>
  <c r="P2615" i="7"/>
  <c r="Q2615" i="7" s="1"/>
  <c r="S2615" i="7" s="1"/>
  <c r="P2614" i="7"/>
  <c r="Q2614" i="7" s="1"/>
  <c r="S2614" i="7" s="1"/>
  <c r="P2613" i="7"/>
  <c r="Q2613" i="7" s="1"/>
  <c r="S2613" i="7" s="1"/>
  <c r="P2612" i="7"/>
  <c r="Q2612" i="7" s="1"/>
  <c r="S2612" i="7" s="1"/>
  <c r="P2611" i="7"/>
  <c r="Q2611" i="7" s="1"/>
  <c r="S2611" i="7" s="1"/>
  <c r="P2610" i="7"/>
  <c r="Q2610" i="7" s="1"/>
  <c r="S2610" i="7" s="1"/>
  <c r="P2609" i="7"/>
  <c r="Q2609" i="7" s="1"/>
  <c r="S2609" i="7" s="1"/>
  <c r="P2608" i="7"/>
  <c r="Q2608" i="7" s="1"/>
  <c r="S2608" i="7" s="1"/>
  <c r="P2607" i="7"/>
  <c r="Q2607" i="7" s="1"/>
  <c r="S2607" i="7" s="1"/>
  <c r="P2606" i="7"/>
  <c r="Q2606" i="7" s="1"/>
  <c r="S2606" i="7" s="1"/>
  <c r="P2605" i="7"/>
  <c r="Q2605" i="7" s="1"/>
  <c r="S2605" i="7" s="1"/>
  <c r="P2604" i="7"/>
  <c r="Q2604" i="7" s="1"/>
  <c r="S2604" i="7" s="1"/>
  <c r="P2603" i="7"/>
  <c r="Q2603" i="7" s="1"/>
  <c r="S2603" i="7" s="1"/>
  <c r="P2602" i="7"/>
  <c r="Q2602" i="7" s="1"/>
  <c r="S2602" i="7" s="1"/>
  <c r="P2601" i="7"/>
  <c r="Q2601" i="7" s="1"/>
  <c r="S2601" i="7" s="1"/>
  <c r="P2600" i="7"/>
  <c r="Q2600" i="7" s="1"/>
  <c r="S2600" i="7" s="1"/>
  <c r="P2599" i="7"/>
  <c r="Q2599" i="7" s="1"/>
  <c r="S2599" i="7" s="1"/>
  <c r="P2598" i="7"/>
  <c r="Q2598" i="7" s="1"/>
  <c r="S2598" i="7" s="1"/>
  <c r="P2597" i="7"/>
  <c r="Q2597" i="7" s="1"/>
  <c r="S2597" i="7" s="1"/>
  <c r="P2596" i="7"/>
  <c r="Q2596" i="7" s="1"/>
  <c r="S2596" i="7" s="1"/>
  <c r="P2595" i="7"/>
  <c r="Q2595" i="7" s="1"/>
  <c r="S2595" i="7" s="1"/>
  <c r="P2594" i="7"/>
  <c r="Q2594" i="7" s="1"/>
  <c r="S2594" i="7" s="1"/>
  <c r="P2593" i="7"/>
  <c r="Q2593" i="7" s="1"/>
  <c r="S2593" i="7" s="1"/>
  <c r="P2592" i="7"/>
  <c r="Q2592" i="7" s="1"/>
  <c r="S2592" i="7" s="1"/>
  <c r="P2591" i="7"/>
  <c r="Q2591" i="7" s="1"/>
  <c r="S2591" i="7" s="1"/>
  <c r="P2590" i="7"/>
  <c r="Q2590" i="7" s="1"/>
  <c r="S2590" i="7" s="1"/>
  <c r="P2589" i="7"/>
  <c r="Q2589" i="7" s="1"/>
  <c r="S2589" i="7" s="1"/>
  <c r="P2588" i="7"/>
  <c r="Q2588" i="7" s="1"/>
  <c r="S2588" i="7" s="1"/>
  <c r="P2587" i="7"/>
  <c r="Q2587" i="7" s="1"/>
  <c r="S2587" i="7" s="1"/>
  <c r="P2586" i="7"/>
  <c r="Q2586" i="7" s="1"/>
  <c r="S2586" i="7" s="1"/>
  <c r="P2585" i="7"/>
  <c r="Q2585" i="7" s="1"/>
  <c r="S2585" i="7" s="1"/>
  <c r="P2584" i="7"/>
  <c r="Q2584" i="7" s="1"/>
  <c r="S2584" i="7" s="1"/>
  <c r="P2583" i="7"/>
  <c r="Q2583" i="7" s="1"/>
  <c r="S2583" i="7" s="1"/>
  <c r="P2582" i="7"/>
  <c r="Q2582" i="7" s="1"/>
  <c r="S2582" i="7" s="1"/>
  <c r="P2581" i="7"/>
  <c r="Q2581" i="7" s="1"/>
  <c r="S2581" i="7" s="1"/>
  <c r="P2580" i="7"/>
  <c r="Q2580" i="7" s="1"/>
  <c r="S2580" i="7" s="1"/>
  <c r="P2579" i="7"/>
  <c r="Q2579" i="7" s="1"/>
  <c r="S2579" i="7" s="1"/>
  <c r="P2578" i="7"/>
  <c r="Q2578" i="7" s="1"/>
  <c r="S2578" i="7" s="1"/>
  <c r="P2577" i="7"/>
  <c r="Q2577" i="7" s="1"/>
  <c r="S2577" i="7" s="1"/>
  <c r="P2576" i="7"/>
  <c r="Q2576" i="7" s="1"/>
  <c r="S2576" i="7" s="1"/>
  <c r="P2575" i="7"/>
  <c r="Q2575" i="7" s="1"/>
  <c r="S2575" i="7" s="1"/>
  <c r="P2574" i="7"/>
  <c r="Q2574" i="7" s="1"/>
  <c r="S2574" i="7" s="1"/>
  <c r="P2573" i="7"/>
  <c r="Q2573" i="7" s="1"/>
  <c r="S2573" i="7" s="1"/>
  <c r="P2572" i="7"/>
  <c r="Q2572" i="7" s="1"/>
  <c r="S2572" i="7" s="1"/>
  <c r="P2571" i="7"/>
  <c r="Q2571" i="7" s="1"/>
  <c r="S2571" i="7" s="1"/>
  <c r="P2570" i="7"/>
  <c r="Q2570" i="7" s="1"/>
  <c r="S2570" i="7" s="1"/>
  <c r="P2569" i="7"/>
  <c r="Q2569" i="7" s="1"/>
  <c r="S2569" i="7" s="1"/>
  <c r="P2568" i="7"/>
  <c r="Q2568" i="7" s="1"/>
  <c r="S2568" i="7" s="1"/>
  <c r="P2567" i="7"/>
  <c r="Q2567" i="7" s="1"/>
  <c r="S2567" i="7" s="1"/>
  <c r="P2566" i="7"/>
  <c r="Q2566" i="7" s="1"/>
  <c r="S2566" i="7" s="1"/>
  <c r="P2565" i="7"/>
  <c r="Q2565" i="7" s="1"/>
  <c r="S2565" i="7" s="1"/>
  <c r="P2564" i="7"/>
  <c r="Q2564" i="7" s="1"/>
  <c r="S2564" i="7" s="1"/>
  <c r="P2563" i="7"/>
  <c r="Q2563" i="7" s="1"/>
  <c r="S2563" i="7" s="1"/>
  <c r="P2562" i="7"/>
  <c r="Q2562" i="7" s="1"/>
  <c r="S2562" i="7" s="1"/>
  <c r="P2561" i="7"/>
  <c r="Q2561" i="7" s="1"/>
  <c r="S2561" i="7" s="1"/>
  <c r="P2560" i="7"/>
  <c r="Q2560" i="7" s="1"/>
  <c r="S2560" i="7" s="1"/>
  <c r="P2559" i="7"/>
  <c r="Q2559" i="7" s="1"/>
  <c r="S2559" i="7" s="1"/>
  <c r="P2558" i="7"/>
  <c r="Q2558" i="7" s="1"/>
  <c r="S2558" i="7" s="1"/>
  <c r="P2557" i="7"/>
  <c r="Q2557" i="7" s="1"/>
  <c r="S2557" i="7" s="1"/>
  <c r="P2556" i="7"/>
  <c r="Q2556" i="7" s="1"/>
  <c r="S2556" i="7" s="1"/>
  <c r="P2555" i="7"/>
  <c r="Q2555" i="7" s="1"/>
  <c r="S2555" i="7" s="1"/>
  <c r="P2554" i="7"/>
  <c r="Q2554" i="7" s="1"/>
  <c r="S2554" i="7" s="1"/>
  <c r="P2553" i="7"/>
  <c r="Q2553" i="7" s="1"/>
  <c r="S2553" i="7" s="1"/>
  <c r="P2552" i="7"/>
  <c r="Q2552" i="7" s="1"/>
  <c r="S2552" i="7" s="1"/>
  <c r="P2551" i="7"/>
  <c r="Q2551" i="7" s="1"/>
  <c r="S2551" i="7" s="1"/>
  <c r="P2550" i="7"/>
  <c r="Q2550" i="7" s="1"/>
  <c r="S2550" i="7" s="1"/>
  <c r="P2549" i="7"/>
  <c r="Q2549" i="7" s="1"/>
  <c r="S2549" i="7" s="1"/>
  <c r="P2548" i="7"/>
  <c r="Q2548" i="7" s="1"/>
  <c r="S2548" i="7" s="1"/>
  <c r="P2547" i="7"/>
  <c r="Q2547" i="7" s="1"/>
  <c r="S2547" i="7" s="1"/>
  <c r="P2546" i="7"/>
  <c r="Q2546" i="7" s="1"/>
  <c r="S2546" i="7" s="1"/>
  <c r="P2545" i="7"/>
  <c r="Q2545" i="7" s="1"/>
  <c r="S2545" i="7" s="1"/>
  <c r="P2544" i="7"/>
  <c r="Q2544" i="7" s="1"/>
  <c r="S2544" i="7" s="1"/>
  <c r="P2543" i="7"/>
  <c r="Q2543" i="7" s="1"/>
  <c r="S2543" i="7" s="1"/>
  <c r="P2542" i="7"/>
  <c r="Q2542" i="7" s="1"/>
  <c r="S2542" i="7" s="1"/>
  <c r="P2541" i="7"/>
  <c r="Q2541" i="7" s="1"/>
  <c r="S2541" i="7" s="1"/>
  <c r="P2540" i="7"/>
  <c r="Q2540" i="7" s="1"/>
  <c r="S2540" i="7" s="1"/>
  <c r="P2539" i="7"/>
  <c r="Q2539" i="7" s="1"/>
  <c r="S2539" i="7" s="1"/>
  <c r="P2538" i="7"/>
  <c r="Q2538" i="7" s="1"/>
  <c r="S2538" i="7" s="1"/>
  <c r="P2537" i="7"/>
  <c r="Q2537" i="7" s="1"/>
  <c r="S2537" i="7" s="1"/>
  <c r="P2536" i="7"/>
  <c r="Q2536" i="7" s="1"/>
  <c r="S2536" i="7" s="1"/>
  <c r="P2535" i="7"/>
  <c r="Q2535" i="7" s="1"/>
  <c r="S2535" i="7" s="1"/>
  <c r="P2534" i="7"/>
  <c r="Q2534" i="7" s="1"/>
  <c r="S2534" i="7" s="1"/>
  <c r="P2533" i="7"/>
  <c r="Q2533" i="7" s="1"/>
  <c r="S2533" i="7" s="1"/>
  <c r="P2532" i="7"/>
  <c r="Q2532" i="7" s="1"/>
  <c r="S2532" i="7" s="1"/>
  <c r="P2531" i="7"/>
  <c r="Q2531" i="7" s="1"/>
  <c r="S2531" i="7" s="1"/>
  <c r="P2530" i="7"/>
  <c r="Q2530" i="7" s="1"/>
  <c r="S2530" i="7" s="1"/>
  <c r="P2529" i="7"/>
  <c r="Q2529" i="7" s="1"/>
  <c r="S2529" i="7" s="1"/>
  <c r="P2528" i="7"/>
  <c r="Q2528" i="7" s="1"/>
  <c r="S2528" i="7" s="1"/>
  <c r="P2527" i="7"/>
  <c r="Q2527" i="7" s="1"/>
  <c r="S2527" i="7" s="1"/>
  <c r="P2526" i="7"/>
  <c r="Q2526" i="7" s="1"/>
  <c r="S2526" i="7" s="1"/>
  <c r="P2525" i="7"/>
  <c r="Q2525" i="7" s="1"/>
  <c r="S2525" i="7" s="1"/>
  <c r="P2524" i="7"/>
  <c r="Q2524" i="7" s="1"/>
  <c r="S2524" i="7" s="1"/>
  <c r="P2523" i="7"/>
  <c r="Q2523" i="7" s="1"/>
  <c r="S2523" i="7" s="1"/>
  <c r="P2522" i="7"/>
  <c r="Q2522" i="7" s="1"/>
  <c r="S2522" i="7" s="1"/>
  <c r="P2521" i="7"/>
  <c r="Q2521" i="7" s="1"/>
  <c r="S2521" i="7" s="1"/>
  <c r="P2520" i="7"/>
  <c r="Q2520" i="7" s="1"/>
  <c r="S2520" i="7" s="1"/>
  <c r="P2519" i="7"/>
  <c r="Q2519" i="7" s="1"/>
  <c r="S2519" i="7" s="1"/>
  <c r="P2518" i="7"/>
  <c r="Q2518" i="7" s="1"/>
  <c r="S2518" i="7" s="1"/>
  <c r="P2517" i="7"/>
  <c r="Q2517" i="7" s="1"/>
  <c r="S2517" i="7" s="1"/>
  <c r="P2516" i="7"/>
  <c r="Q2516" i="7" s="1"/>
  <c r="S2516" i="7" s="1"/>
  <c r="P2515" i="7"/>
  <c r="Q2515" i="7" s="1"/>
  <c r="S2515" i="7" s="1"/>
  <c r="P2514" i="7"/>
  <c r="Q2514" i="7" s="1"/>
  <c r="S2514" i="7" s="1"/>
  <c r="P2513" i="7"/>
  <c r="Q2513" i="7" s="1"/>
  <c r="S2513" i="7" s="1"/>
  <c r="P2512" i="7"/>
  <c r="Q2512" i="7" s="1"/>
  <c r="S2512" i="7" s="1"/>
  <c r="P2511" i="7"/>
  <c r="Q2511" i="7" s="1"/>
  <c r="S2511" i="7" s="1"/>
  <c r="P2510" i="7"/>
  <c r="Q2510" i="7" s="1"/>
  <c r="S2510" i="7" s="1"/>
  <c r="P2509" i="7"/>
  <c r="Q2509" i="7" s="1"/>
  <c r="S2509" i="7" s="1"/>
  <c r="P2508" i="7"/>
  <c r="Q2508" i="7" s="1"/>
  <c r="S2508" i="7" s="1"/>
  <c r="P2507" i="7"/>
  <c r="Q2507" i="7" s="1"/>
  <c r="S2507" i="7" s="1"/>
  <c r="P2506" i="7"/>
  <c r="Q2506" i="7" s="1"/>
  <c r="S2506" i="7" s="1"/>
  <c r="P2505" i="7"/>
  <c r="Q2505" i="7" s="1"/>
  <c r="S2505" i="7" s="1"/>
  <c r="P2504" i="7"/>
  <c r="Q2504" i="7" s="1"/>
  <c r="S2504" i="7" s="1"/>
  <c r="P2503" i="7"/>
  <c r="Q2503" i="7" s="1"/>
  <c r="S2503" i="7" s="1"/>
  <c r="P2502" i="7"/>
  <c r="Q2502" i="7" s="1"/>
  <c r="S2502" i="7" s="1"/>
  <c r="P2501" i="7"/>
  <c r="Q2501" i="7" s="1"/>
  <c r="S2501" i="7" s="1"/>
  <c r="P2500" i="7"/>
  <c r="Q2500" i="7" s="1"/>
  <c r="S2500" i="7" s="1"/>
  <c r="P2499" i="7"/>
  <c r="Q2499" i="7" s="1"/>
  <c r="S2499" i="7" s="1"/>
  <c r="P2498" i="7"/>
  <c r="Q2498" i="7" s="1"/>
  <c r="S2498" i="7" s="1"/>
  <c r="P2497" i="7"/>
  <c r="Q2497" i="7" s="1"/>
  <c r="S2497" i="7" s="1"/>
  <c r="P2496" i="7"/>
  <c r="Q2496" i="7" s="1"/>
  <c r="S2496" i="7" s="1"/>
  <c r="P2495" i="7"/>
  <c r="Q2495" i="7" s="1"/>
  <c r="S2495" i="7" s="1"/>
  <c r="P2494" i="7"/>
  <c r="Q2494" i="7" s="1"/>
  <c r="S2494" i="7" s="1"/>
  <c r="P2493" i="7"/>
  <c r="Q2493" i="7" s="1"/>
  <c r="S2493" i="7" s="1"/>
  <c r="P2492" i="7"/>
  <c r="Q2492" i="7" s="1"/>
  <c r="S2492" i="7" s="1"/>
  <c r="P2491" i="7"/>
  <c r="Q2491" i="7" s="1"/>
  <c r="S2491" i="7" s="1"/>
  <c r="P2490" i="7"/>
  <c r="Q2490" i="7" s="1"/>
  <c r="S2490" i="7" s="1"/>
  <c r="P2489" i="7"/>
  <c r="Q2489" i="7" s="1"/>
  <c r="S2489" i="7" s="1"/>
  <c r="P2488" i="7"/>
  <c r="Q2488" i="7" s="1"/>
  <c r="S2488" i="7" s="1"/>
  <c r="P2487" i="7"/>
  <c r="Q2487" i="7" s="1"/>
  <c r="S2487" i="7" s="1"/>
  <c r="P2486" i="7"/>
  <c r="Q2486" i="7" s="1"/>
  <c r="S2486" i="7" s="1"/>
  <c r="P2485" i="7"/>
  <c r="Q2485" i="7" s="1"/>
  <c r="S2485" i="7" s="1"/>
  <c r="P2484" i="7"/>
  <c r="Q2484" i="7" s="1"/>
  <c r="S2484" i="7" s="1"/>
  <c r="P2483" i="7"/>
  <c r="Q2483" i="7" s="1"/>
  <c r="S2483" i="7" s="1"/>
  <c r="P2482" i="7"/>
  <c r="Q2482" i="7" s="1"/>
  <c r="S2482" i="7" s="1"/>
  <c r="P2481" i="7"/>
  <c r="Q2481" i="7" s="1"/>
  <c r="S2481" i="7" s="1"/>
  <c r="P2480" i="7"/>
  <c r="Q2480" i="7" s="1"/>
  <c r="S2480" i="7" s="1"/>
  <c r="P2479" i="7"/>
  <c r="Q2479" i="7" s="1"/>
  <c r="S2479" i="7" s="1"/>
  <c r="P2478" i="7"/>
  <c r="Q2478" i="7" s="1"/>
  <c r="S2478" i="7" s="1"/>
  <c r="P2477" i="7"/>
  <c r="Q2477" i="7" s="1"/>
  <c r="S2477" i="7" s="1"/>
  <c r="P2476" i="7"/>
  <c r="Q2476" i="7" s="1"/>
  <c r="S2476" i="7" s="1"/>
  <c r="P2475" i="7"/>
  <c r="Q2475" i="7" s="1"/>
  <c r="S2475" i="7" s="1"/>
  <c r="P2474" i="7"/>
  <c r="Q2474" i="7" s="1"/>
  <c r="S2474" i="7" s="1"/>
  <c r="P2473" i="7"/>
  <c r="Q2473" i="7" s="1"/>
  <c r="S2473" i="7" s="1"/>
  <c r="P2472" i="7"/>
  <c r="Q2472" i="7" s="1"/>
  <c r="S2472" i="7" s="1"/>
  <c r="P2471" i="7"/>
  <c r="Q2471" i="7" s="1"/>
  <c r="S2471" i="7" s="1"/>
  <c r="P2470" i="7"/>
  <c r="Q2470" i="7" s="1"/>
  <c r="S2470" i="7" s="1"/>
  <c r="P2469" i="7"/>
  <c r="Q2469" i="7" s="1"/>
  <c r="S2469" i="7" s="1"/>
  <c r="P2468" i="7"/>
  <c r="Q2468" i="7" s="1"/>
  <c r="S2468" i="7" s="1"/>
  <c r="P2467" i="7"/>
  <c r="Q2467" i="7" s="1"/>
  <c r="S2467" i="7" s="1"/>
  <c r="P2466" i="7"/>
  <c r="Q2466" i="7" s="1"/>
  <c r="S2466" i="7" s="1"/>
  <c r="P2465" i="7"/>
  <c r="Q2465" i="7" s="1"/>
  <c r="S2465" i="7" s="1"/>
  <c r="P2464" i="7"/>
  <c r="Q2464" i="7" s="1"/>
  <c r="S2464" i="7" s="1"/>
  <c r="P2463" i="7"/>
  <c r="Q2463" i="7" s="1"/>
  <c r="S2463" i="7" s="1"/>
  <c r="P2462" i="7"/>
  <c r="Q2462" i="7" s="1"/>
  <c r="S2462" i="7" s="1"/>
  <c r="P2461" i="7"/>
  <c r="Q2461" i="7" s="1"/>
  <c r="S2461" i="7" s="1"/>
  <c r="P2460" i="7"/>
  <c r="Q2460" i="7" s="1"/>
  <c r="S2460" i="7" s="1"/>
  <c r="P2459" i="7"/>
  <c r="Q2459" i="7" s="1"/>
  <c r="S2459" i="7" s="1"/>
  <c r="P2458" i="7"/>
  <c r="Q2458" i="7" s="1"/>
  <c r="S2458" i="7" s="1"/>
  <c r="P2457" i="7"/>
  <c r="Q2457" i="7" s="1"/>
  <c r="S2457" i="7" s="1"/>
  <c r="P2456" i="7"/>
  <c r="Q2456" i="7" s="1"/>
  <c r="S2456" i="7" s="1"/>
  <c r="P2455" i="7"/>
  <c r="Q2455" i="7" s="1"/>
  <c r="S2455" i="7" s="1"/>
  <c r="P2454" i="7"/>
  <c r="Q2454" i="7" s="1"/>
  <c r="S2454" i="7" s="1"/>
  <c r="P2453" i="7"/>
  <c r="Q2453" i="7" s="1"/>
  <c r="S2453" i="7" s="1"/>
  <c r="P2452" i="7"/>
  <c r="Q2452" i="7" s="1"/>
  <c r="S2452" i="7" s="1"/>
  <c r="P2451" i="7"/>
  <c r="Q2451" i="7" s="1"/>
  <c r="S2451" i="7" s="1"/>
  <c r="P2450" i="7"/>
  <c r="Q2450" i="7" s="1"/>
  <c r="S2450" i="7" s="1"/>
  <c r="P2449" i="7"/>
  <c r="Q2449" i="7" s="1"/>
  <c r="S2449" i="7" s="1"/>
  <c r="P2448" i="7"/>
  <c r="Q2448" i="7" s="1"/>
  <c r="S2448" i="7" s="1"/>
  <c r="P2447" i="7"/>
  <c r="Q2447" i="7" s="1"/>
  <c r="S2447" i="7" s="1"/>
  <c r="P2446" i="7"/>
  <c r="Q2446" i="7" s="1"/>
  <c r="S2446" i="7" s="1"/>
  <c r="P2445" i="7"/>
  <c r="Q2445" i="7" s="1"/>
  <c r="S2445" i="7" s="1"/>
  <c r="P2444" i="7"/>
  <c r="Q2444" i="7" s="1"/>
  <c r="S2444" i="7" s="1"/>
  <c r="P2443" i="7"/>
  <c r="Q2443" i="7" s="1"/>
  <c r="S2443" i="7" s="1"/>
  <c r="P2442" i="7"/>
  <c r="Q2442" i="7" s="1"/>
  <c r="S2442" i="7" s="1"/>
  <c r="P2441" i="7"/>
  <c r="Q2441" i="7" s="1"/>
  <c r="S2441" i="7" s="1"/>
  <c r="P2440" i="7"/>
  <c r="Q2440" i="7" s="1"/>
  <c r="S2440" i="7" s="1"/>
  <c r="P2439" i="7"/>
  <c r="Q2439" i="7" s="1"/>
  <c r="S2439" i="7" s="1"/>
  <c r="P2438" i="7"/>
  <c r="Q2438" i="7" s="1"/>
  <c r="S2438" i="7" s="1"/>
  <c r="P2437" i="7"/>
  <c r="Q2437" i="7" s="1"/>
  <c r="S2437" i="7" s="1"/>
  <c r="P2436" i="7"/>
  <c r="Q2436" i="7" s="1"/>
  <c r="S2436" i="7" s="1"/>
  <c r="P2435" i="7"/>
  <c r="Q2435" i="7" s="1"/>
  <c r="S2435" i="7" s="1"/>
  <c r="P2434" i="7"/>
  <c r="Q2434" i="7" s="1"/>
  <c r="S2434" i="7" s="1"/>
  <c r="P2433" i="7"/>
  <c r="Q2433" i="7" s="1"/>
  <c r="S2433" i="7" s="1"/>
  <c r="P2432" i="7"/>
  <c r="Q2432" i="7" s="1"/>
  <c r="S2432" i="7" s="1"/>
  <c r="P2431" i="7"/>
  <c r="Q2431" i="7" s="1"/>
  <c r="S2431" i="7" s="1"/>
  <c r="P2430" i="7"/>
  <c r="Q2430" i="7" s="1"/>
  <c r="S2430" i="7" s="1"/>
  <c r="P2429" i="7"/>
  <c r="Q2429" i="7" s="1"/>
  <c r="S2429" i="7" s="1"/>
  <c r="P2428" i="7"/>
  <c r="Q2428" i="7" s="1"/>
  <c r="S2428" i="7" s="1"/>
  <c r="P2427" i="7"/>
  <c r="Q2427" i="7" s="1"/>
  <c r="S2427" i="7" s="1"/>
  <c r="P2426" i="7"/>
  <c r="Q2426" i="7" s="1"/>
  <c r="S2426" i="7" s="1"/>
  <c r="P2425" i="7"/>
  <c r="Q2425" i="7" s="1"/>
  <c r="S2425" i="7" s="1"/>
  <c r="P2424" i="7"/>
  <c r="Q2424" i="7" s="1"/>
  <c r="S2424" i="7" s="1"/>
  <c r="P2423" i="7"/>
  <c r="Q2423" i="7" s="1"/>
  <c r="S2423" i="7" s="1"/>
  <c r="P2422" i="7"/>
  <c r="Q2422" i="7" s="1"/>
  <c r="S2422" i="7" s="1"/>
  <c r="P2421" i="7"/>
  <c r="Q2421" i="7" s="1"/>
  <c r="S2421" i="7" s="1"/>
  <c r="P2420" i="7"/>
  <c r="Q2420" i="7" s="1"/>
  <c r="S2420" i="7" s="1"/>
  <c r="P2419" i="7"/>
  <c r="Q2419" i="7" s="1"/>
  <c r="S2419" i="7" s="1"/>
  <c r="P2418" i="7"/>
  <c r="Q2418" i="7" s="1"/>
  <c r="S2418" i="7" s="1"/>
  <c r="P2417" i="7"/>
  <c r="Q2417" i="7" s="1"/>
  <c r="S2417" i="7" s="1"/>
  <c r="P2416" i="7"/>
  <c r="Q2416" i="7" s="1"/>
  <c r="S2416" i="7" s="1"/>
  <c r="P2415" i="7"/>
  <c r="Q2415" i="7" s="1"/>
  <c r="S2415" i="7" s="1"/>
  <c r="P2414" i="7"/>
  <c r="Q2414" i="7" s="1"/>
  <c r="S2414" i="7" s="1"/>
  <c r="P2413" i="7"/>
  <c r="Q2413" i="7" s="1"/>
  <c r="S2413" i="7" s="1"/>
  <c r="P2412" i="7"/>
  <c r="Q2412" i="7" s="1"/>
  <c r="S2412" i="7" s="1"/>
  <c r="P2411" i="7"/>
  <c r="Q2411" i="7" s="1"/>
  <c r="S2411" i="7" s="1"/>
  <c r="P2410" i="7"/>
  <c r="Q2410" i="7" s="1"/>
  <c r="S2410" i="7" s="1"/>
  <c r="P2409" i="7"/>
  <c r="Q2409" i="7" s="1"/>
  <c r="S2409" i="7" s="1"/>
  <c r="P2408" i="7"/>
  <c r="Q2408" i="7" s="1"/>
  <c r="S2408" i="7" s="1"/>
  <c r="P2407" i="7"/>
  <c r="Q2407" i="7" s="1"/>
  <c r="S2407" i="7" s="1"/>
  <c r="P2406" i="7"/>
  <c r="Q2406" i="7" s="1"/>
  <c r="S2406" i="7" s="1"/>
  <c r="P2405" i="7"/>
  <c r="Q2405" i="7" s="1"/>
  <c r="S2405" i="7" s="1"/>
  <c r="P2404" i="7"/>
  <c r="Q2404" i="7" s="1"/>
  <c r="S2404" i="7" s="1"/>
  <c r="P2403" i="7"/>
  <c r="Q2403" i="7" s="1"/>
  <c r="S2403" i="7" s="1"/>
  <c r="P2402" i="7"/>
  <c r="Q2402" i="7" s="1"/>
  <c r="S2402" i="7" s="1"/>
  <c r="P2401" i="7"/>
  <c r="Q2401" i="7" s="1"/>
  <c r="S2401" i="7" s="1"/>
  <c r="P2400" i="7"/>
  <c r="Q2400" i="7" s="1"/>
  <c r="S2400" i="7" s="1"/>
  <c r="P2399" i="7"/>
  <c r="Q2399" i="7" s="1"/>
  <c r="S2399" i="7" s="1"/>
  <c r="P2398" i="7"/>
  <c r="Q2398" i="7" s="1"/>
  <c r="S2398" i="7" s="1"/>
  <c r="P2397" i="7"/>
  <c r="Q2397" i="7" s="1"/>
  <c r="S2397" i="7" s="1"/>
  <c r="P2396" i="7"/>
  <c r="Q2396" i="7" s="1"/>
  <c r="S2396" i="7" s="1"/>
  <c r="P2395" i="7"/>
  <c r="Q2395" i="7" s="1"/>
  <c r="S2395" i="7" s="1"/>
  <c r="P2394" i="7"/>
  <c r="Q2394" i="7" s="1"/>
  <c r="S2394" i="7" s="1"/>
  <c r="P2393" i="7"/>
  <c r="Q2393" i="7" s="1"/>
  <c r="S2393" i="7" s="1"/>
  <c r="P2392" i="7"/>
  <c r="Q2392" i="7" s="1"/>
  <c r="S2392" i="7" s="1"/>
  <c r="P2391" i="7"/>
  <c r="Q2391" i="7" s="1"/>
  <c r="S2391" i="7" s="1"/>
  <c r="P2390" i="7"/>
  <c r="Q2390" i="7" s="1"/>
  <c r="S2390" i="7" s="1"/>
  <c r="P2389" i="7"/>
  <c r="Q2389" i="7" s="1"/>
  <c r="S2389" i="7" s="1"/>
  <c r="P2388" i="7"/>
  <c r="Q2388" i="7" s="1"/>
  <c r="S2388" i="7" s="1"/>
  <c r="P2387" i="7"/>
  <c r="Q2387" i="7" s="1"/>
  <c r="S2387" i="7" s="1"/>
  <c r="P2386" i="7"/>
  <c r="Q2386" i="7" s="1"/>
  <c r="S2386" i="7" s="1"/>
  <c r="P2385" i="7"/>
  <c r="Q2385" i="7" s="1"/>
  <c r="S2385" i="7" s="1"/>
  <c r="P2384" i="7"/>
  <c r="Q2384" i="7" s="1"/>
  <c r="S2384" i="7" s="1"/>
  <c r="P2383" i="7"/>
  <c r="Q2383" i="7" s="1"/>
  <c r="S2383" i="7" s="1"/>
  <c r="P2382" i="7"/>
  <c r="Q2382" i="7" s="1"/>
  <c r="S2382" i="7" s="1"/>
  <c r="P2381" i="7"/>
  <c r="Q2381" i="7" s="1"/>
  <c r="S2381" i="7" s="1"/>
  <c r="P2380" i="7"/>
  <c r="Q2380" i="7" s="1"/>
  <c r="S2380" i="7" s="1"/>
  <c r="P2379" i="7"/>
  <c r="Q2379" i="7" s="1"/>
  <c r="S2379" i="7" s="1"/>
  <c r="P2378" i="7"/>
  <c r="Q2378" i="7" s="1"/>
  <c r="S2378" i="7" s="1"/>
  <c r="P2377" i="7"/>
  <c r="Q2377" i="7" s="1"/>
  <c r="S2377" i="7" s="1"/>
  <c r="P2376" i="7"/>
  <c r="Q2376" i="7" s="1"/>
  <c r="S2376" i="7" s="1"/>
  <c r="P2375" i="7"/>
  <c r="Q2375" i="7" s="1"/>
  <c r="S2375" i="7" s="1"/>
  <c r="P2374" i="7"/>
  <c r="Q2374" i="7" s="1"/>
  <c r="S2374" i="7" s="1"/>
  <c r="P2373" i="7"/>
  <c r="Q2373" i="7" s="1"/>
  <c r="S2373" i="7" s="1"/>
  <c r="P2372" i="7"/>
  <c r="Q2372" i="7" s="1"/>
  <c r="S2372" i="7" s="1"/>
  <c r="P2371" i="7"/>
  <c r="Q2371" i="7" s="1"/>
  <c r="S2371" i="7" s="1"/>
  <c r="P2370" i="7"/>
  <c r="Q2370" i="7" s="1"/>
  <c r="S2370" i="7" s="1"/>
  <c r="P2369" i="7"/>
  <c r="Q2369" i="7" s="1"/>
  <c r="S2369" i="7" s="1"/>
  <c r="P2368" i="7"/>
  <c r="Q2368" i="7" s="1"/>
  <c r="S2368" i="7" s="1"/>
  <c r="P2367" i="7"/>
  <c r="Q2367" i="7" s="1"/>
  <c r="S2367" i="7" s="1"/>
  <c r="P2366" i="7"/>
  <c r="Q2366" i="7" s="1"/>
  <c r="S2366" i="7" s="1"/>
  <c r="P2365" i="7"/>
  <c r="Q2365" i="7" s="1"/>
  <c r="S2365" i="7" s="1"/>
  <c r="P2364" i="7"/>
  <c r="Q2364" i="7" s="1"/>
  <c r="S2364" i="7" s="1"/>
  <c r="P2363" i="7"/>
  <c r="Q2363" i="7" s="1"/>
  <c r="S2363" i="7" s="1"/>
  <c r="P2362" i="7"/>
  <c r="Q2362" i="7" s="1"/>
  <c r="S2362" i="7" s="1"/>
  <c r="P2361" i="7"/>
  <c r="Q2361" i="7" s="1"/>
  <c r="S2361" i="7" s="1"/>
  <c r="P2360" i="7"/>
  <c r="Q2360" i="7" s="1"/>
  <c r="S2360" i="7" s="1"/>
  <c r="P2359" i="7"/>
  <c r="Q2359" i="7" s="1"/>
  <c r="S2359" i="7" s="1"/>
  <c r="P2358" i="7"/>
  <c r="Q2358" i="7" s="1"/>
  <c r="S2358" i="7" s="1"/>
  <c r="P2357" i="7"/>
  <c r="Q2357" i="7" s="1"/>
  <c r="S2357" i="7" s="1"/>
  <c r="P2356" i="7"/>
  <c r="Q2356" i="7" s="1"/>
  <c r="S2356" i="7" s="1"/>
  <c r="P2355" i="7"/>
  <c r="Q2355" i="7" s="1"/>
  <c r="S2355" i="7" s="1"/>
  <c r="P2354" i="7"/>
  <c r="Q2354" i="7" s="1"/>
  <c r="S2354" i="7" s="1"/>
  <c r="P2353" i="7"/>
  <c r="Q2353" i="7" s="1"/>
  <c r="S2353" i="7" s="1"/>
  <c r="P2352" i="7"/>
  <c r="Q2352" i="7" s="1"/>
  <c r="S2352" i="7" s="1"/>
  <c r="P2351" i="7"/>
  <c r="Q2351" i="7" s="1"/>
  <c r="S2351" i="7" s="1"/>
  <c r="P2350" i="7"/>
  <c r="Q2350" i="7" s="1"/>
  <c r="S2350" i="7" s="1"/>
  <c r="P2349" i="7"/>
  <c r="Q2349" i="7" s="1"/>
  <c r="S2349" i="7" s="1"/>
  <c r="P2348" i="7"/>
  <c r="Q2348" i="7" s="1"/>
  <c r="S2348" i="7" s="1"/>
  <c r="P2347" i="7"/>
  <c r="Q2347" i="7" s="1"/>
  <c r="S2347" i="7" s="1"/>
  <c r="P2346" i="7"/>
  <c r="Q2346" i="7" s="1"/>
  <c r="S2346" i="7" s="1"/>
  <c r="P2345" i="7"/>
  <c r="Q2345" i="7" s="1"/>
  <c r="S2345" i="7" s="1"/>
  <c r="P2344" i="7"/>
  <c r="Q2344" i="7" s="1"/>
  <c r="S2344" i="7" s="1"/>
  <c r="P2343" i="7"/>
  <c r="Q2343" i="7" s="1"/>
  <c r="S2343" i="7" s="1"/>
  <c r="P2342" i="7"/>
  <c r="Q2342" i="7" s="1"/>
  <c r="S2342" i="7" s="1"/>
  <c r="P2341" i="7"/>
  <c r="Q2341" i="7" s="1"/>
  <c r="S2341" i="7" s="1"/>
  <c r="P2340" i="7"/>
  <c r="Q2340" i="7" s="1"/>
  <c r="S2340" i="7" s="1"/>
  <c r="P2339" i="7"/>
  <c r="Q2339" i="7" s="1"/>
  <c r="S2339" i="7" s="1"/>
  <c r="P2338" i="7"/>
  <c r="Q2338" i="7" s="1"/>
  <c r="S2338" i="7" s="1"/>
  <c r="P2337" i="7"/>
  <c r="Q2337" i="7" s="1"/>
  <c r="S2337" i="7" s="1"/>
  <c r="P2336" i="7"/>
  <c r="Q2336" i="7" s="1"/>
  <c r="S2336" i="7" s="1"/>
  <c r="P2335" i="7"/>
  <c r="Q2335" i="7" s="1"/>
  <c r="S2335" i="7" s="1"/>
  <c r="P2334" i="7"/>
  <c r="Q2334" i="7" s="1"/>
  <c r="S2334" i="7" s="1"/>
  <c r="P2333" i="7"/>
  <c r="Q2333" i="7" s="1"/>
  <c r="S2333" i="7" s="1"/>
  <c r="P2332" i="7"/>
  <c r="Q2332" i="7" s="1"/>
  <c r="S2332" i="7" s="1"/>
  <c r="P2331" i="7"/>
  <c r="Q2331" i="7" s="1"/>
  <c r="S2331" i="7" s="1"/>
  <c r="P2330" i="7"/>
  <c r="Q2330" i="7" s="1"/>
  <c r="S2330" i="7" s="1"/>
  <c r="P2329" i="7"/>
  <c r="Q2329" i="7" s="1"/>
  <c r="S2329" i="7" s="1"/>
  <c r="P2328" i="7"/>
  <c r="Q2328" i="7" s="1"/>
  <c r="S2328" i="7" s="1"/>
  <c r="P2327" i="7"/>
  <c r="Q2327" i="7" s="1"/>
  <c r="S2327" i="7" s="1"/>
  <c r="P2326" i="7"/>
  <c r="Q2326" i="7" s="1"/>
  <c r="S2326" i="7" s="1"/>
  <c r="P2325" i="7"/>
  <c r="Q2325" i="7" s="1"/>
  <c r="S2325" i="7" s="1"/>
  <c r="P2324" i="7"/>
  <c r="Q2324" i="7" s="1"/>
  <c r="S2324" i="7" s="1"/>
  <c r="P2323" i="7"/>
  <c r="Q2323" i="7" s="1"/>
  <c r="S2323" i="7" s="1"/>
  <c r="P2322" i="7"/>
  <c r="Q2322" i="7" s="1"/>
  <c r="S2322" i="7" s="1"/>
  <c r="P2321" i="7"/>
  <c r="Q2321" i="7" s="1"/>
  <c r="S2321" i="7" s="1"/>
  <c r="P2320" i="7"/>
  <c r="Q2320" i="7" s="1"/>
  <c r="S2320" i="7" s="1"/>
  <c r="P2319" i="7"/>
  <c r="Q2319" i="7" s="1"/>
  <c r="S2319" i="7" s="1"/>
  <c r="P2318" i="7"/>
  <c r="Q2318" i="7" s="1"/>
  <c r="S2318" i="7" s="1"/>
  <c r="P2317" i="7"/>
  <c r="Q2317" i="7" s="1"/>
  <c r="S2317" i="7" s="1"/>
  <c r="P2316" i="7"/>
  <c r="Q2316" i="7" s="1"/>
  <c r="S2316" i="7" s="1"/>
  <c r="P2315" i="7"/>
  <c r="Q2315" i="7" s="1"/>
  <c r="S2315" i="7" s="1"/>
  <c r="P2314" i="7"/>
  <c r="Q2314" i="7" s="1"/>
  <c r="S2314" i="7" s="1"/>
  <c r="P2313" i="7"/>
  <c r="Q2313" i="7" s="1"/>
  <c r="S2313" i="7" s="1"/>
  <c r="P2312" i="7"/>
  <c r="Q2312" i="7" s="1"/>
  <c r="S2312" i="7" s="1"/>
  <c r="P2311" i="7"/>
  <c r="Q2311" i="7" s="1"/>
  <c r="S2311" i="7" s="1"/>
  <c r="P2310" i="7"/>
  <c r="Q2310" i="7" s="1"/>
  <c r="S2310" i="7" s="1"/>
  <c r="P2309" i="7"/>
  <c r="Q2309" i="7" s="1"/>
  <c r="S2309" i="7" s="1"/>
  <c r="P2308" i="7"/>
  <c r="Q2308" i="7" s="1"/>
  <c r="S2308" i="7" s="1"/>
  <c r="P2307" i="7"/>
  <c r="Q2307" i="7" s="1"/>
  <c r="S2307" i="7" s="1"/>
  <c r="P2306" i="7"/>
  <c r="Q2306" i="7" s="1"/>
  <c r="S2306" i="7" s="1"/>
  <c r="P2305" i="7"/>
  <c r="Q2305" i="7" s="1"/>
  <c r="S2305" i="7" s="1"/>
  <c r="P2304" i="7"/>
  <c r="Q2304" i="7" s="1"/>
  <c r="S2304" i="7" s="1"/>
  <c r="P2303" i="7"/>
  <c r="Q2303" i="7" s="1"/>
  <c r="S2303" i="7" s="1"/>
  <c r="P2302" i="7"/>
  <c r="Q2302" i="7" s="1"/>
  <c r="S2302" i="7" s="1"/>
  <c r="P2301" i="7"/>
  <c r="Q2301" i="7" s="1"/>
  <c r="S2301" i="7" s="1"/>
  <c r="P2300" i="7"/>
  <c r="Q2300" i="7" s="1"/>
  <c r="S2300" i="7" s="1"/>
  <c r="P2299" i="7"/>
  <c r="Q2299" i="7" s="1"/>
  <c r="S2299" i="7" s="1"/>
  <c r="P2298" i="7"/>
  <c r="Q2298" i="7" s="1"/>
  <c r="S2298" i="7" s="1"/>
  <c r="P2297" i="7"/>
  <c r="Q2297" i="7" s="1"/>
  <c r="S2297" i="7" s="1"/>
  <c r="P2296" i="7"/>
  <c r="Q2296" i="7" s="1"/>
  <c r="S2296" i="7" s="1"/>
  <c r="P2295" i="7"/>
  <c r="Q2295" i="7" s="1"/>
  <c r="S2295" i="7" s="1"/>
  <c r="P2294" i="7"/>
  <c r="Q2294" i="7" s="1"/>
  <c r="S2294" i="7" s="1"/>
  <c r="P2293" i="7"/>
  <c r="Q2293" i="7" s="1"/>
  <c r="S2293" i="7" s="1"/>
  <c r="P2292" i="7"/>
  <c r="Q2292" i="7" s="1"/>
  <c r="S2292" i="7" s="1"/>
  <c r="P2291" i="7"/>
  <c r="Q2291" i="7" s="1"/>
  <c r="S2291" i="7" s="1"/>
  <c r="P2290" i="7"/>
  <c r="Q2290" i="7" s="1"/>
  <c r="S2290" i="7" s="1"/>
  <c r="P2289" i="7"/>
  <c r="Q2289" i="7" s="1"/>
  <c r="S2289" i="7" s="1"/>
  <c r="P2288" i="7"/>
  <c r="Q2288" i="7" s="1"/>
  <c r="S2288" i="7" s="1"/>
  <c r="P2287" i="7"/>
  <c r="Q2287" i="7" s="1"/>
  <c r="S2287" i="7" s="1"/>
  <c r="P2286" i="7"/>
  <c r="Q2286" i="7" s="1"/>
  <c r="S2286" i="7" s="1"/>
  <c r="P2285" i="7"/>
  <c r="Q2285" i="7" s="1"/>
  <c r="S2285" i="7" s="1"/>
  <c r="P2284" i="7"/>
  <c r="Q2284" i="7" s="1"/>
  <c r="S2284" i="7" s="1"/>
  <c r="P2283" i="7"/>
  <c r="Q2283" i="7" s="1"/>
  <c r="S2283" i="7" s="1"/>
  <c r="P2282" i="7"/>
  <c r="Q2282" i="7" s="1"/>
  <c r="S2282" i="7" s="1"/>
  <c r="P2281" i="7"/>
  <c r="Q2281" i="7" s="1"/>
  <c r="S2281" i="7" s="1"/>
  <c r="P2280" i="7"/>
  <c r="Q2280" i="7" s="1"/>
  <c r="S2280" i="7" s="1"/>
  <c r="P2279" i="7"/>
  <c r="Q2279" i="7" s="1"/>
  <c r="S2279" i="7" s="1"/>
  <c r="P2278" i="7"/>
  <c r="Q2278" i="7" s="1"/>
  <c r="S2278" i="7" s="1"/>
  <c r="P2277" i="7"/>
  <c r="Q2277" i="7" s="1"/>
  <c r="S2277" i="7" s="1"/>
  <c r="P2276" i="7"/>
  <c r="Q2276" i="7" s="1"/>
  <c r="S2276" i="7" s="1"/>
  <c r="P2275" i="7"/>
  <c r="Q2275" i="7" s="1"/>
  <c r="S2275" i="7" s="1"/>
  <c r="P2274" i="7"/>
  <c r="Q2274" i="7" s="1"/>
  <c r="S2274" i="7" s="1"/>
  <c r="P2273" i="7"/>
  <c r="Q2273" i="7" s="1"/>
  <c r="S2273" i="7" s="1"/>
  <c r="P2272" i="7"/>
  <c r="Q2272" i="7" s="1"/>
  <c r="S2272" i="7" s="1"/>
  <c r="P2271" i="7"/>
  <c r="Q2271" i="7" s="1"/>
  <c r="S2271" i="7" s="1"/>
  <c r="P2270" i="7"/>
  <c r="Q2270" i="7" s="1"/>
  <c r="S2270" i="7" s="1"/>
  <c r="P2269" i="7"/>
  <c r="Q2269" i="7" s="1"/>
  <c r="S2269" i="7" s="1"/>
  <c r="P2268" i="7"/>
  <c r="Q2268" i="7" s="1"/>
  <c r="S2268" i="7" s="1"/>
  <c r="P2267" i="7"/>
  <c r="Q2267" i="7" s="1"/>
  <c r="S2267" i="7" s="1"/>
  <c r="P2266" i="7"/>
  <c r="Q2266" i="7" s="1"/>
  <c r="S2266" i="7" s="1"/>
  <c r="P2265" i="7"/>
  <c r="Q2265" i="7" s="1"/>
  <c r="S2265" i="7" s="1"/>
  <c r="P2264" i="7"/>
  <c r="Q2264" i="7" s="1"/>
  <c r="S2264" i="7" s="1"/>
  <c r="P2263" i="7"/>
  <c r="Q2263" i="7" s="1"/>
  <c r="S2263" i="7" s="1"/>
  <c r="P2262" i="7"/>
  <c r="Q2262" i="7" s="1"/>
  <c r="S2262" i="7" s="1"/>
  <c r="P2261" i="7"/>
  <c r="Q2261" i="7" s="1"/>
  <c r="S2261" i="7" s="1"/>
  <c r="P2260" i="7"/>
  <c r="Q2260" i="7" s="1"/>
  <c r="S2260" i="7" s="1"/>
  <c r="P2259" i="7"/>
  <c r="Q2259" i="7" s="1"/>
  <c r="S2259" i="7" s="1"/>
  <c r="P2258" i="7"/>
  <c r="Q2258" i="7" s="1"/>
  <c r="S2258" i="7" s="1"/>
  <c r="P2257" i="7"/>
  <c r="Q2257" i="7" s="1"/>
  <c r="S2257" i="7" s="1"/>
  <c r="P2256" i="7"/>
  <c r="Q2256" i="7" s="1"/>
  <c r="S2256" i="7" s="1"/>
  <c r="P2255" i="7"/>
  <c r="Q2255" i="7" s="1"/>
  <c r="S2255" i="7" s="1"/>
  <c r="P2254" i="7"/>
  <c r="Q2254" i="7" s="1"/>
  <c r="S2254" i="7" s="1"/>
  <c r="P2253" i="7"/>
  <c r="Q2253" i="7" s="1"/>
  <c r="S2253" i="7" s="1"/>
  <c r="P2252" i="7"/>
  <c r="Q2252" i="7" s="1"/>
  <c r="S2252" i="7" s="1"/>
  <c r="P2251" i="7"/>
  <c r="Q2251" i="7" s="1"/>
  <c r="S2251" i="7" s="1"/>
  <c r="P2250" i="7"/>
  <c r="Q2250" i="7" s="1"/>
  <c r="S2250" i="7" s="1"/>
  <c r="P2249" i="7"/>
  <c r="Q2249" i="7" s="1"/>
  <c r="S2249" i="7" s="1"/>
  <c r="P2248" i="7"/>
  <c r="Q2248" i="7" s="1"/>
  <c r="S2248" i="7" s="1"/>
  <c r="P2247" i="7"/>
  <c r="Q2247" i="7" s="1"/>
  <c r="S2247" i="7" s="1"/>
  <c r="P2246" i="7"/>
  <c r="Q2246" i="7" s="1"/>
  <c r="S2246" i="7" s="1"/>
  <c r="P2245" i="7"/>
  <c r="Q2245" i="7" s="1"/>
  <c r="S2245" i="7" s="1"/>
  <c r="P2244" i="7"/>
  <c r="Q2244" i="7" s="1"/>
  <c r="S2244" i="7" s="1"/>
  <c r="P2243" i="7"/>
  <c r="Q2243" i="7" s="1"/>
  <c r="S2243" i="7" s="1"/>
  <c r="P2242" i="7"/>
  <c r="Q2242" i="7" s="1"/>
  <c r="S2242" i="7" s="1"/>
  <c r="P2241" i="7"/>
  <c r="Q2241" i="7" s="1"/>
  <c r="S2241" i="7" s="1"/>
  <c r="P2240" i="7"/>
  <c r="Q2240" i="7" s="1"/>
  <c r="S2240" i="7" s="1"/>
  <c r="P2239" i="7"/>
  <c r="Q2239" i="7" s="1"/>
  <c r="S2239" i="7" s="1"/>
  <c r="P2238" i="7"/>
  <c r="Q2238" i="7" s="1"/>
  <c r="S2238" i="7" s="1"/>
  <c r="P2237" i="7"/>
  <c r="Q2237" i="7" s="1"/>
  <c r="S2237" i="7" s="1"/>
  <c r="P2236" i="7"/>
  <c r="Q2236" i="7" s="1"/>
  <c r="S2236" i="7" s="1"/>
  <c r="P2235" i="7"/>
  <c r="Q2235" i="7" s="1"/>
  <c r="S2235" i="7" s="1"/>
  <c r="P2234" i="7"/>
  <c r="Q2234" i="7" s="1"/>
  <c r="S2234" i="7" s="1"/>
  <c r="P2233" i="7"/>
  <c r="Q2233" i="7" s="1"/>
  <c r="S2233" i="7" s="1"/>
  <c r="P2232" i="7"/>
  <c r="Q2232" i="7" s="1"/>
  <c r="S2232" i="7" s="1"/>
  <c r="P2231" i="7"/>
  <c r="Q2231" i="7" s="1"/>
  <c r="S2231" i="7" s="1"/>
  <c r="P2230" i="7"/>
  <c r="Q2230" i="7" s="1"/>
  <c r="S2230" i="7" s="1"/>
  <c r="P2229" i="7"/>
  <c r="Q2229" i="7" s="1"/>
  <c r="S2229" i="7" s="1"/>
  <c r="P2228" i="7"/>
  <c r="Q2228" i="7" s="1"/>
  <c r="S2228" i="7" s="1"/>
  <c r="P2227" i="7"/>
  <c r="Q2227" i="7" s="1"/>
  <c r="S2227" i="7" s="1"/>
  <c r="P2226" i="7"/>
  <c r="Q2226" i="7" s="1"/>
  <c r="S2226" i="7" s="1"/>
  <c r="P2225" i="7"/>
  <c r="Q2225" i="7" s="1"/>
  <c r="S2225" i="7" s="1"/>
  <c r="P2224" i="7"/>
  <c r="Q2224" i="7" s="1"/>
  <c r="S2224" i="7" s="1"/>
  <c r="P2223" i="7"/>
  <c r="Q2223" i="7" s="1"/>
  <c r="S2223" i="7" s="1"/>
  <c r="P2222" i="7"/>
  <c r="Q2222" i="7" s="1"/>
  <c r="S2222" i="7" s="1"/>
  <c r="P2221" i="7"/>
  <c r="Q2221" i="7" s="1"/>
  <c r="S2221" i="7" s="1"/>
  <c r="P2220" i="7"/>
  <c r="Q2220" i="7" s="1"/>
  <c r="S2220" i="7" s="1"/>
  <c r="P2219" i="7"/>
  <c r="Q2219" i="7" s="1"/>
  <c r="S2219" i="7" s="1"/>
  <c r="P2218" i="7"/>
  <c r="Q2218" i="7" s="1"/>
  <c r="S2218" i="7" s="1"/>
  <c r="P2217" i="7"/>
  <c r="Q2217" i="7" s="1"/>
  <c r="S2217" i="7" s="1"/>
  <c r="P2216" i="7"/>
  <c r="Q2216" i="7" s="1"/>
  <c r="S2216" i="7" s="1"/>
  <c r="P2215" i="7"/>
  <c r="Q2215" i="7" s="1"/>
  <c r="S2215" i="7" s="1"/>
  <c r="P2214" i="7"/>
  <c r="Q2214" i="7" s="1"/>
  <c r="S2214" i="7" s="1"/>
  <c r="P2213" i="7"/>
  <c r="Q2213" i="7" s="1"/>
  <c r="S2213" i="7" s="1"/>
  <c r="P2212" i="7"/>
  <c r="Q2212" i="7" s="1"/>
  <c r="S2212" i="7" s="1"/>
  <c r="P2211" i="7"/>
  <c r="Q2211" i="7" s="1"/>
  <c r="S2211" i="7" s="1"/>
  <c r="P2210" i="7"/>
  <c r="Q2210" i="7" s="1"/>
  <c r="S2210" i="7" s="1"/>
  <c r="P2209" i="7"/>
  <c r="Q2209" i="7" s="1"/>
  <c r="S2209" i="7" s="1"/>
  <c r="P2208" i="7"/>
  <c r="Q2208" i="7" s="1"/>
  <c r="S2208" i="7" s="1"/>
  <c r="P2207" i="7"/>
  <c r="Q2207" i="7" s="1"/>
  <c r="S2207" i="7" s="1"/>
  <c r="P2206" i="7"/>
  <c r="Q2206" i="7" s="1"/>
  <c r="S2206" i="7" s="1"/>
  <c r="P2205" i="7"/>
  <c r="Q2205" i="7" s="1"/>
  <c r="S2205" i="7" s="1"/>
  <c r="P2204" i="7"/>
  <c r="Q2204" i="7" s="1"/>
  <c r="S2204" i="7" s="1"/>
  <c r="P2203" i="7"/>
  <c r="Q2203" i="7" s="1"/>
  <c r="S2203" i="7" s="1"/>
  <c r="P2202" i="7"/>
  <c r="Q2202" i="7" s="1"/>
  <c r="S2202" i="7" s="1"/>
  <c r="P2201" i="7"/>
  <c r="Q2201" i="7" s="1"/>
  <c r="S2201" i="7" s="1"/>
  <c r="P2200" i="7"/>
  <c r="Q2200" i="7" s="1"/>
  <c r="S2200" i="7" s="1"/>
  <c r="P2199" i="7"/>
  <c r="Q2199" i="7" s="1"/>
  <c r="S2199" i="7" s="1"/>
  <c r="P2198" i="7"/>
  <c r="Q2198" i="7" s="1"/>
  <c r="S2198" i="7" s="1"/>
  <c r="P2197" i="7"/>
  <c r="Q2197" i="7" s="1"/>
  <c r="S2197" i="7" s="1"/>
  <c r="P2196" i="7"/>
  <c r="Q2196" i="7" s="1"/>
  <c r="S2196" i="7" s="1"/>
  <c r="P2195" i="7"/>
  <c r="Q2195" i="7" s="1"/>
  <c r="S2195" i="7" s="1"/>
  <c r="P2194" i="7"/>
  <c r="Q2194" i="7" s="1"/>
  <c r="S2194" i="7" s="1"/>
  <c r="P2193" i="7"/>
  <c r="Q2193" i="7" s="1"/>
  <c r="S2193" i="7" s="1"/>
  <c r="P2192" i="7"/>
  <c r="Q2192" i="7" s="1"/>
  <c r="S2192" i="7" s="1"/>
  <c r="P2191" i="7"/>
  <c r="Q2191" i="7" s="1"/>
  <c r="S2191" i="7" s="1"/>
  <c r="P2190" i="7"/>
  <c r="Q2190" i="7" s="1"/>
  <c r="S2190" i="7" s="1"/>
  <c r="P2189" i="7"/>
  <c r="Q2189" i="7" s="1"/>
  <c r="S2189" i="7" s="1"/>
  <c r="P2188" i="7"/>
  <c r="Q2188" i="7" s="1"/>
  <c r="S2188" i="7" s="1"/>
  <c r="P2187" i="7"/>
  <c r="Q2187" i="7" s="1"/>
  <c r="S2187" i="7" s="1"/>
  <c r="P2186" i="7"/>
  <c r="Q2186" i="7" s="1"/>
  <c r="S2186" i="7" s="1"/>
  <c r="P2185" i="7"/>
  <c r="Q2185" i="7" s="1"/>
  <c r="S2185" i="7" s="1"/>
  <c r="P2184" i="7"/>
  <c r="Q2184" i="7" s="1"/>
  <c r="S2184" i="7" s="1"/>
  <c r="P2183" i="7"/>
  <c r="Q2183" i="7" s="1"/>
  <c r="S2183" i="7" s="1"/>
  <c r="P2182" i="7"/>
  <c r="Q2182" i="7" s="1"/>
  <c r="S2182" i="7" s="1"/>
  <c r="P2181" i="7"/>
  <c r="Q2181" i="7" s="1"/>
  <c r="S2181" i="7" s="1"/>
  <c r="P2180" i="7"/>
  <c r="Q2180" i="7" s="1"/>
  <c r="S2180" i="7" s="1"/>
  <c r="P2179" i="7"/>
  <c r="Q2179" i="7" s="1"/>
  <c r="S2179" i="7" s="1"/>
  <c r="P2178" i="7"/>
  <c r="Q2178" i="7" s="1"/>
  <c r="S2178" i="7" s="1"/>
  <c r="P2177" i="7"/>
  <c r="Q2177" i="7" s="1"/>
  <c r="S2177" i="7" s="1"/>
  <c r="P2176" i="7"/>
  <c r="Q2176" i="7" s="1"/>
  <c r="S2176" i="7" s="1"/>
  <c r="P2175" i="7"/>
  <c r="Q2175" i="7" s="1"/>
  <c r="S2175" i="7" s="1"/>
  <c r="P2174" i="7"/>
  <c r="Q2174" i="7" s="1"/>
  <c r="S2174" i="7" s="1"/>
  <c r="P2173" i="7"/>
  <c r="Q2173" i="7" s="1"/>
  <c r="S2173" i="7" s="1"/>
  <c r="P2172" i="7"/>
  <c r="Q2172" i="7" s="1"/>
  <c r="S2172" i="7" s="1"/>
  <c r="P2171" i="7"/>
  <c r="Q2171" i="7" s="1"/>
  <c r="S2171" i="7" s="1"/>
  <c r="P2170" i="7"/>
  <c r="Q2170" i="7" s="1"/>
  <c r="S2170" i="7" s="1"/>
  <c r="P2169" i="7"/>
  <c r="Q2169" i="7" s="1"/>
  <c r="S2169" i="7" s="1"/>
  <c r="P2168" i="7"/>
  <c r="Q2168" i="7" s="1"/>
  <c r="S2168" i="7" s="1"/>
  <c r="P2167" i="7"/>
  <c r="Q2167" i="7" s="1"/>
  <c r="S2167" i="7" s="1"/>
  <c r="P2166" i="7"/>
  <c r="Q2166" i="7" s="1"/>
  <c r="S2166" i="7" s="1"/>
  <c r="P2165" i="7"/>
  <c r="Q2165" i="7" s="1"/>
  <c r="S2165" i="7" s="1"/>
  <c r="P2164" i="7"/>
  <c r="Q2164" i="7" s="1"/>
  <c r="S2164" i="7" s="1"/>
  <c r="P2163" i="7"/>
  <c r="Q2163" i="7" s="1"/>
  <c r="S2163" i="7" s="1"/>
  <c r="P2162" i="7"/>
  <c r="Q2162" i="7" s="1"/>
  <c r="S2162" i="7" s="1"/>
  <c r="P2161" i="7"/>
  <c r="Q2161" i="7" s="1"/>
  <c r="S2161" i="7" s="1"/>
  <c r="P2160" i="7"/>
  <c r="Q2160" i="7" s="1"/>
  <c r="S2160" i="7" s="1"/>
  <c r="P2159" i="7"/>
  <c r="Q2159" i="7" s="1"/>
  <c r="S2159" i="7" s="1"/>
  <c r="P2158" i="7"/>
  <c r="Q2158" i="7" s="1"/>
  <c r="S2158" i="7" s="1"/>
  <c r="P2157" i="7"/>
  <c r="Q2157" i="7" s="1"/>
  <c r="S2157" i="7" s="1"/>
  <c r="P2156" i="7"/>
  <c r="Q2156" i="7" s="1"/>
  <c r="S2156" i="7" s="1"/>
  <c r="P2155" i="7"/>
  <c r="Q2155" i="7" s="1"/>
  <c r="S2155" i="7" s="1"/>
  <c r="P2154" i="7"/>
  <c r="Q2154" i="7" s="1"/>
  <c r="S2154" i="7" s="1"/>
  <c r="P2153" i="7"/>
  <c r="Q2153" i="7" s="1"/>
  <c r="S2153" i="7" s="1"/>
  <c r="P2152" i="7"/>
  <c r="Q2152" i="7" s="1"/>
  <c r="S2152" i="7" s="1"/>
  <c r="P2151" i="7"/>
  <c r="Q2151" i="7" s="1"/>
  <c r="S2151" i="7" s="1"/>
  <c r="P2150" i="7"/>
  <c r="Q2150" i="7" s="1"/>
  <c r="S2150" i="7" s="1"/>
  <c r="P2149" i="7"/>
  <c r="Q2149" i="7" s="1"/>
  <c r="S2149" i="7" s="1"/>
  <c r="P2148" i="7"/>
  <c r="Q2148" i="7" s="1"/>
  <c r="S2148" i="7" s="1"/>
  <c r="P2147" i="7"/>
  <c r="Q2147" i="7" s="1"/>
  <c r="S2147" i="7" s="1"/>
  <c r="P2146" i="7"/>
  <c r="Q2146" i="7" s="1"/>
  <c r="S2146" i="7" s="1"/>
  <c r="P2145" i="7"/>
  <c r="Q2145" i="7" s="1"/>
  <c r="S2145" i="7" s="1"/>
  <c r="P2144" i="7"/>
  <c r="Q2144" i="7" s="1"/>
  <c r="S2144" i="7" s="1"/>
  <c r="P2143" i="7"/>
  <c r="Q2143" i="7" s="1"/>
  <c r="S2143" i="7" s="1"/>
  <c r="P2142" i="7"/>
  <c r="Q2142" i="7" s="1"/>
  <c r="S2142" i="7" s="1"/>
  <c r="P2141" i="7"/>
  <c r="Q2141" i="7" s="1"/>
  <c r="S2141" i="7" s="1"/>
  <c r="P2140" i="7"/>
  <c r="Q2140" i="7" s="1"/>
  <c r="S2140" i="7" s="1"/>
  <c r="P2139" i="7"/>
  <c r="Q2139" i="7" s="1"/>
  <c r="S2139" i="7" s="1"/>
  <c r="P2138" i="7"/>
  <c r="Q2138" i="7" s="1"/>
  <c r="S2138" i="7" s="1"/>
  <c r="P2137" i="7"/>
  <c r="Q2137" i="7" s="1"/>
  <c r="S2137" i="7" s="1"/>
  <c r="P2136" i="7"/>
  <c r="Q2136" i="7" s="1"/>
  <c r="S2136" i="7" s="1"/>
  <c r="P2135" i="7"/>
  <c r="Q2135" i="7" s="1"/>
  <c r="S2135" i="7" s="1"/>
  <c r="P2134" i="7"/>
  <c r="Q2134" i="7" s="1"/>
  <c r="S2134" i="7" s="1"/>
  <c r="P2133" i="7"/>
  <c r="Q2133" i="7" s="1"/>
  <c r="S2133" i="7" s="1"/>
  <c r="P2132" i="7"/>
  <c r="Q2132" i="7" s="1"/>
  <c r="S2132" i="7" s="1"/>
  <c r="P2131" i="7"/>
  <c r="Q2131" i="7" s="1"/>
  <c r="S2131" i="7" s="1"/>
  <c r="P2130" i="7"/>
  <c r="Q2130" i="7" s="1"/>
  <c r="S2130" i="7" s="1"/>
  <c r="P2129" i="7"/>
  <c r="Q2129" i="7" s="1"/>
  <c r="S2129" i="7" s="1"/>
  <c r="P2128" i="7"/>
  <c r="Q2128" i="7" s="1"/>
  <c r="S2128" i="7" s="1"/>
  <c r="P2127" i="7"/>
  <c r="Q2127" i="7" s="1"/>
  <c r="S2127" i="7" s="1"/>
  <c r="P2126" i="7"/>
  <c r="Q2126" i="7" s="1"/>
  <c r="S2126" i="7" s="1"/>
  <c r="P2125" i="7"/>
  <c r="Q2125" i="7" s="1"/>
  <c r="S2125" i="7" s="1"/>
  <c r="P2124" i="7"/>
  <c r="Q2124" i="7" s="1"/>
  <c r="S2124" i="7" s="1"/>
  <c r="P2123" i="7"/>
  <c r="Q2123" i="7" s="1"/>
  <c r="S2123" i="7" s="1"/>
  <c r="P2122" i="7"/>
  <c r="Q2122" i="7" s="1"/>
  <c r="S2122" i="7" s="1"/>
  <c r="P2121" i="7"/>
  <c r="Q2121" i="7" s="1"/>
  <c r="S2121" i="7" s="1"/>
  <c r="P2120" i="7"/>
  <c r="Q2120" i="7" s="1"/>
  <c r="S2120" i="7" s="1"/>
  <c r="P2119" i="7"/>
  <c r="Q2119" i="7" s="1"/>
  <c r="S2119" i="7" s="1"/>
  <c r="P2118" i="7"/>
  <c r="Q2118" i="7" s="1"/>
  <c r="S2118" i="7" s="1"/>
  <c r="P2117" i="7"/>
  <c r="Q2117" i="7" s="1"/>
  <c r="S2117" i="7" s="1"/>
  <c r="P2116" i="7"/>
  <c r="Q2116" i="7" s="1"/>
  <c r="S2116" i="7" s="1"/>
  <c r="P2115" i="7"/>
  <c r="Q2115" i="7" s="1"/>
  <c r="S2115" i="7" s="1"/>
  <c r="P2114" i="7"/>
  <c r="Q2114" i="7" s="1"/>
  <c r="S2114" i="7" s="1"/>
  <c r="P2113" i="7"/>
  <c r="Q2113" i="7" s="1"/>
  <c r="S2113" i="7" s="1"/>
  <c r="P2112" i="7"/>
  <c r="Q2112" i="7" s="1"/>
  <c r="S2112" i="7" s="1"/>
  <c r="P2111" i="7"/>
  <c r="Q2111" i="7" s="1"/>
  <c r="S2111" i="7" s="1"/>
  <c r="P2110" i="7"/>
  <c r="Q2110" i="7" s="1"/>
  <c r="S2110" i="7" s="1"/>
  <c r="P2109" i="7"/>
  <c r="Q2109" i="7" s="1"/>
  <c r="S2109" i="7" s="1"/>
  <c r="P2108" i="7"/>
  <c r="Q2108" i="7" s="1"/>
  <c r="S2108" i="7" s="1"/>
  <c r="P2107" i="7"/>
  <c r="Q2107" i="7" s="1"/>
  <c r="S2107" i="7" s="1"/>
  <c r="P2106" i="7"/>
  <c r="Q2106" i="7" s="1"/>
  <c r="S2106" i="7" s="1"/>
  <c r="P2105" i="7"/>
  <c r="Q2105" i="7" s="1"/>
  <c r="S2105" i="7" s="1"/>
  <c r="P2104" i="7"/>
  <c r="Q2104" i="7" s="1"/>
  <c r="S2104" i="7" s="1"/>
  <c r="P2103" i="7"/>
  <c r="Q2103" i="7" s="1"/>
  <c r="S2103" i="7" s="1"/>
  <c r="P2102" i="7"/>
  <c r="Q2102" i="7" s="1"/>
  <c r="S2102" i="7" s="1"/>
  <c r="P2101" i="7"/>
  <c r="Q2101" i="7" s="1"/>
  <c r="S2101" i="7" s="1"/>
  <c r="P2100" i="7"/>
  <c r="Q2100" i="7" s="1"/>
  <c r="S2100" i="7" s="1"/>
  <c r="P2099" i="7"/>
  <c r="Q2099" i="7" s="1"/>
  <c r="S2099" i="7" s="1"/>
  <c r="P2098" i="7"/>
  <c r="Q2098" i="7" s="1"/>
  <c r="S2098" i="7" s="1"/>
  <c r="P2097" i="7"/>
  <c r="Q2097" i="7" s="1"/>
  <c r="S2097" i="7" s="1"/>
  <c r="P2096" i="7"/>
  <c r="Q2096" i="7" s="1"/>
  <c r="S2096" i="7" s="1"/>
  <c r="P2095" i="7"/>
  <c r="Q2095" i="7" s="1"/>
  <c r="S2095" i="7" s="1"/>
  <c r="P2094" i="7"/>
  <c r="Q2094" i="7" s="1"/>
  <c r="S2094" i="7" s="1"/>
  <c r="P2093" i="7"/>
  <c r="Q2093" i="7" s="1"/>
  <c r="S2093" i="7" s="1"/>
  <c r="P2092" i="7"/>
  <c r="Q2092" i="7" s="1"/>
  <c r="S2092" i="7" s="1"/>
  <c r="P2091" i="7"/>
  <c r="Q2091" i="7" s="1"/>
  <c r="S2091" i="7" s="1"/>
  <c r="P2090" i="7"/>
  <c r="Q2090" i="7" s="1"/>
  <c r="S2090" i="7" s="1"/>
  <c r="P2089" i="7"/>
  <c r="Q2089" i="7" s="1"/>
  <c r="S2089" i="7" s="1"/>
  <c r="P2088" i="7"/>
  <c r="Q2088" i="7" s="1"/>
  <c r="S2088" i="7" s="1"/>
  <c r="P2087" i="7"/>
  <c r="Q2087" i="7" s="1"/>
  <c r="S2087" i="7" s="1"/>
  <c r="P2086" i="7"/>
  <c r="Q2086" i="7" s="1"/>
  <c r="S2086" i="7" s="1"/>
  <c r="P2085" i="7"/>
  <c r="Q2085" i="7" s="1"/>
  <c r="S2085" i="7" s="1"/>
  <c r="P2084" i="7"/>
  <c r="Q2084" i="7" s="1"/>
  <c r="S2084" i="7" s="1"/>
  <c r="P2083" i="7"/>
  <c r="Q2083" i="7" s="1"/>
  <c r="S2083" i="7" s="1"/>
  <c r="P2082" i="7"/>
  <c r="Q2082" i="7" s="1"/>
  <c r="S2082" i="7" s="1"/>
  <c r="P2081" i="7"/>
  <c r="Q2081" i="7" s="1"/>
  <c r="S2081" i="7" s="1"/>
  <c r="P2080" i="7"/>
  <c r="Q2080" i="7" s="1"/>
  <c r="S2080" i="7" s="1"/>
  <c r="P2079" i="7"/>
  <c r="Q2079" i="7" s="1"/>
  <c r="S2079" i="7" s="1"/>
  <c r="P2078" i="7"/>
  <c r="Q2078" i="7" s="1"/>
  <c r="S2078" i="7" s="1"/>
  <c r="P2077" i="7"/>
  <c r="Q2077" i="7" s="1"/>
  <c r="S2077" i="7" s="1"/>
  <c r="P2076" i="7"/>
  <c r="Q2076" i="7" s="1"/>
  <c r="S2076" i="7" s="1"/>
  <c r="P2075" i="7"/>
  <c r="Q2075" i="7" s="1"/>
  <c r="S2075" i="7" s="1"/>
  <c r="P2074" i="7"/>
  <c r="Q2074" i="7" s="1"/>
  <c r="S2074" i="7" s="1"/>
  <c r="P2073" i="7"/>
  <c r="Q2073" i="7" s="1"/>
  <c r="S2073" i="7" s="1"/>
  <c r="P2072" i="7"/>
  <c r="Q2072" i="7" s="1"/>
  <c r="S2072" i="7" s="1"/>
  <c r="P2071" i="7"/>
  <c r="Q2071" i="7" s="1"/>
  <c r="S2071" i="7" s="1"/>
  <c r="P2070" i="7"/>
  <c r="Q2070" i="7" s="1"/>
  <c r="S2070" i="7" s="1"/>
  <c r="P2069" i="7"/>
  <c r="Q2069" i="7" s="1"/>
  <c r="S2069" i="7" s="1"/>
  <c r="P2068" i="7"/>
  <c r="Q2068" i="7" s="1"/>
  <c r="S2068" i="7" s="1"/>
  <c r="P2067" i="7"/>
  <c r="Q2067" i="7" s="1"/>
  <c r="S2067" i="7" s="1"/>
  <c r="P2066" i="7"/>
  <c r="Q2066" i="7" s="1"/>
  <c r="S2066" i="7" s="1"/>
  <c r="P2065" i="7"/>
  <c r="Q2065" i="7" s="1"/>
  <c r="S2065" i="7" s="1"/>
  <c r="P2064" i="7"/>
  <c r="Q2064" i="7" s="1"/>
  <c r="S2064" i="7" s="1"/>
  <c r="P2063" i="7"/>
  <c r="Q2063" i="7" s="1"/>
  <c r="S2063" i="7" s="1"/>
  <c r="P2062" i="7"/>
  <c r="Q2062" i="7" s="1"/>
  <c r="S2062" i="7" s="1"/>
  <c r="P2061" i="7"/>
  <c r="Q2061" i="7" s="1"/>
  <c r="S2061" i="7" s="1"/>
  <c r="P2060" i="7"/>
  <c r="Q2060" i="7" s="1"/>
  <c r="S2060" i="7" s="1"/>
  <c r="P2059" i="7"/>
  <c r="Q2059" i="7" s="1"/>
  <c r="S2059" i="7" s="1"/>
  <c r="P2058" i="7"/>
  <c r="Q2058" i="7" s="1"/>
  <c r="S2058" i="7" s="1"/>
  <c r="P2057" i="7"/>
  <c r="Q2057" i="7" s="1"/>
  <c r="S2057" i="7" s="1"/>
  <c r="P2056" i="7"/>
  <c r="Q2056" i="7" s="1"/>
  <c r="S2056" i="7" s="1"/>
  <c r="P2055" i="7"/>
  <c r="Q2055" i="7" s="1"/>
  <c r="S2055" i="7" s="1"/>
  <c r="P2054" i="7"/>
  <c r="Q2054" i="7" s="1"/>
  <c r="S2054" i="7" s="1"/>
  <c r="P2053" i="7"/>
  <c r="Q2053" i="7" s="1"/>
  <c r="S2053" i="7" s="1"/>
  <c r="P2052" i="7"/>
  <c r="Q2052" i="7" s="1"/>
  <c r="S2052" i="7" s="1"/>
  <c r="P2051" i="7"/>
  <c r="Q2051" i="7" s="1"/>
  <c r="S2051" i="7" s="1"/>
  <c r="P2050" i="7"/>
  <c r="Q2050" i="7" s="1"/>
  <c r="S2050" i="7" s="1"/>
  <c r="P2049" i="7"/>
  <c r="Q2049" i="7" s="1"/>
  <c r="S2049" i="7" s="1"/>
  <c r="P2048" i="7"/>
  <c r="Q2048" i="7" s="1"/>
  <c r="S2048" i="7" s="1"/>
  <c r="P2047" i="7"/>
  <c r="Q2047" i="7" s="1"/>
  <c r="S2047" i="7" s="1"/>
  <c r="P2046" i="7"/>
  <c r="Q2046" i="7" s="1"/>
  <c r="S2046" i="7" s="1"/>
  <c r="P2045" i="7"/>
  <c r="Q2045" i="7" s="1"/>
  <c r="S2045" i="7" s="1"/>
  <c r="P2044" i="7"/>
  <c r="Q2044" i="7" s="1"/>
  <c r="S2044" i="7" s="1"/>
  <c r="P2043" i="7"/>
  <c r="Q2043" i="7" s="1"/>
  <c r="S2043" i="7" s="1"/>
  <c r="P2042" i="7"/>
  <c r="Q2042" i="7" s="1"/>
  <c r="S2042" i="7" s="1"/>
  <c r="P2041" i="7"/>
  <c r="Q2041" i="7" s="1"/>
  <c r="S2041" i="7" s="1"/>
  <c r="P2040" i="7"/>
  <c r="Q2040" i="7" s="1"/>
  <c r="S2040" i="7" s="1"/>
  <c r="P2039" i="7"/>
  <c r="Q2039" i="7" s="1"/>
  <c r="S2039" i="7" s="1"/>
  <c r="P2038" i="7"/>
  <c r="Q2038" i="7" s="1"/>
  <c r="S2038" i="7" s="1"/>
  <c r="P2037" i="7"/>
  <c r="Q2037" i="7" s="1"/>
  <c r="S2037" i="7" s="1"/>
  <c r="P2036" i="7"/>
  <c r="Q2036" i="7" s="1"/>
  <c r="S2036" i="7" s="1"/>
  <c r="P2035" i="7"/>
  <c r="Q2035" i="7" s="1"/>
  <c r="S2035" i="7" s="1"/>
  <c r="P2034" i="7"/>
  <c r="Q2034" i="7" s="1"/>
  <c r="S2034" i="7" s="1"/>
  <c r="P2033" i="7"/>
  <c r="Q2033" i="7" s="1"/>
  <c r="S2033" i="7" s="1"/>
  <c r="P2032" i="7"/>
  <c r="Q2032" i="7" s="1"/>
  <c r="S2032" i="7" s="1"/>
  <c r="P2031" i="7"/>
  <c r="Q2031" i="7" s="1"/>
  <c r="S2031" i="7" s="1"/>
  <c r="P2030" i="7"/>
  <c r="Q2030" i="7" s="1"/>
  <c r="S2030" i="7" s="1"/>
  <c r="P2029" i="7"/>
  <c r="Q2029" i="7" s="1"/>
  <c r="S2029" i="7" s="1"/>
  <c r="P2028" i="7"/>
  <c r="Q2028" i="7" s="1"/>
  <c r="S2028" i="7" s="1"/>
  <c r="P2027" i="7"/>
  <c r="Q2027" i="7" s="1"/>
  <c r="S2027" i="7" s="1"/>
  <c r="P2026" i="7"/>
  <c r="Q2026" i="7" s="1"/>
  <c r="S2026" i="7" s="1"/>
  <c r="P2025" i="7"/>
  <c r="Q2025" i="7" s="1"/>
  <c r="S2025" i="7" s="1"/>
  <c r="P2024" i="7"/>
  <c r="Q2024" i="7" s="1"/>
  <c r="S2024" i="7" s="1"/>
  <c r="P2023" i="7"/>
  <c r="Q2023" i="7" s="1"/>
  <c r="S2023" i="7" s="1"/>
  <c r="P2022" i="7"/>
  <c r="Q2022" i="7" s="1"/>
  <c r="S2022" i="7" s="1"/>
  <c r="P2021" i="7"/>
  <c r="Q2021" i="7" s="1"/>
  <c r="S2021" i="7" s="1"/>
  <c r="P2020" i="7"/>
  <c r="Q2020" i="7" s="1"/>
  <c r="S2020" i="7" s="1"/>
  <c r="P2019" i="7"/>
  <c r="Q2019" i="7" s="1"/>
  <c r="S2019" i="7" s="1"/>
  <c r="P2018" i="7"/>
  <c r="Q2018" i="7" s="1"/>
  <c r="S2018" i="7" s="1"/>
  <c r="P2017" i="7"/>
  <c r="Q2017" i="7" s="1"/>
  <c r="S2017" i="7" s="1"/>
  <c r="P2016" i="7"/>
  <c r="Q2016" i="7" s="1"/>
  <c r="S2016" i="7" s="1"/>
  <c r="P2015" i="7"/>
  <c r="Q2015" i="7" s="1"/>
  <c r="S2015" i="7" s="1"/>
  <c r="P2014" i="7"/>
  <c r="Q2014" i="7" s="1"/>
  <c r="S2014" i="7" s="1"/>
  <c r="P2013" i="7"/>
  <c r="Q2013" i="7" s="1"/>
  <c r="S2013" i="7" s="1"/>
  <c r="P2012" i="7"/>
  <c r="Q2012" i="7" s="1"/>
  <c r="S2012" i="7" s="1"/>
  <c r="P2011" i="7"/>
  <c r="Q2011" i="7" s="1"/>
  <c r="S2011" i="7" s="1"/>
  <c r="P2010" i="7"/>
  <c r="Q2010" i="7" s="1"/>
  <c r="S2010" i="7" s="1"/>
  <c r="P2009" i="7"/>
  <c r="Q2009" i="7" s="1"/>
  <c r="S2009" i="7" s="1"/>
  <c r="P2008" i="7"/>
  <c r="Q2008" i="7" s="1"/>
  <c r="S2008" i="7" s="1"/>
  <c r="P2007" i="7"/>
  <c r="Q2007" i="7" s="1"/>
  <c r="S2007" i="7" s="1"/>
  <c r="P2006" i="7"/>
  <c r="Q2006" i="7" s="1"/>
  <c r="S2006" i="7" s="1"/>
  <c r="P2005" i="7"/>
  <c r="Q2005" i="7" s="1"/>
  <c r="S2005" i="7" s="1"/>
  <c r="P2004" i="7"/>
  <c r="Q2004" i="7" s="1"/>
  <c r="S2004" i="7" s="1"/>
  <c r="P2003" i="7"/>
  <c r="Q2003" i="7" s="1"/>
  <c r="S2003" i="7" s="1"/>
  <c r="P2002" i="7"/>
  <c r="Q2002" i="7" s="1"/>
  <c r="S2002" i="7" s="1"/>
  <c r="P2001" i="7"/>
  <c r="Q2001" i="7" s="1"/>
  <c r="S2001" i="7" s="1"/>
  <c r="P2000" i="7"/>
  <c r="Q2000" i="7" s="1"/>
  <c r="S2000" i="7" s="1"/>
  <c r="P1999" i="7"/>
  <c r="Q1999" i="7" s="1"/>
  <c r="S1999" i="7" s="1"/>
  <c r="P1998" i="7"/>
  <c r="Q1998" i="7" s="1"/>
  <c r="S1998" i="7" s="1"/>
  <c r="P1997" i="7"/>
  <c r="Q1997" i="7" s="1"/>
  <c r="S1997" i="7" s="1"/>
  <c r="P1996" i="7"/>
  <c r="Q1996" i="7" s="1"/>
  <c r="S1996" i="7" s="1"/>
  <c r="P1995" i="7"/>
  <c r="Q1995" i="7" s="1"/>
  <c r="S1995" i="7" s="1"/>
  <c r="P1994" i="7"/>
  <c r="Q1994" i="7" s="1"/>
  <c r="S1994" i="7" s="1"/>
  <c r="P1993" i="7"/>
  <c r="Q1993" i="7" s="1"/>
  <c r="S1993" i="7" s="1"/>
  <c r="P1992" i="7"/>
  <c r="Q1992" i="7" s="1"/>
  <c r="S1992" i="7" s="1"/>
  <c r="P1991" i="7"/>
  <c r="Q1991" i="7" s="1"/>
  <c r="S1991" i="7" s="1"/>
  <c r="P1990" i="7"/>
  <c r="Q1990" i="7" s="1"/>
  <c r="S1990" i="7" s="1"/>
  <c r="P1989" i="7"/>
  <c r="Q1989" i="7" s="1"/>
  <c r="S1989" i="7" s="1"/>
  <c r="P1988" i="7"/>
  <c r="Q1988" i="7" s="1"/>
  <c r="S1988" i="7" s="1"/>
  <c r="P1987" i="7"/>
  <c r="Q1987" i="7" s="1"/>
  <c r="S1987" i="7" s="1"/>
  <c r="P1986" i="7"/>
  <c r="Q1986" i="7" s="1"/>
  <c r="S1986" i="7" s="1"/>
  <c r="P1985" i="7"/>
  <c r="Q1985" i="7" s="1"/>
  <c r="S1985" i="7" s="1"/>
  <c r="P1984" i="7"/>
  <c r="Q1984" i="7" s="1"/>
  <c r="S1984" i="7" s="1"/>
  <c r="P1983" i="7"/>
  <c r="Q1983" i="7" s="1"/>
  <c r="S1983" i="7" s="1"/>
  <c r="P1982" i="7"/>
  <c r="Q1982" i="7" s="1"/>
  <c r="S1982" i="7" s="1"/>
  <c r="P1981" i="7"/>
  <c r="Q1981" i="7" s="1"/>
  <c r="S1981" i="7" s="1"/>
  <c r="P1980" i="7"/>
  <c r="Q1980" i="7" s="1"/>
  <c r="S1980" i="7" s="1"/>
  <c r="P1979" i="7"/>
  <c r="Q1979" i="7" s="1"/>
  <c r="S1979" i="7" s="1"/>
  <c r="P1978" i="7"/>
  <c r="Q1978" i="7" s="1"/>
  <c r="S1978" i="7" s="1"/>
  <c r="P1977" i="7"/>
  <c r="Q1977" i="7" s="1"/>
  <c r="S1977" i="7" s="1"/>
  <c r="P1976" i="7"/>
  <c r="Q1976" i="7" s="1"/>
  <c r="S1976" i="7" s="1"/>
  <c r="P1975" i="7"/>
  <c r="Q1975" i="7" s="1"/>
  <c r="S1975" i="7" s="1"/>
  <c r="P1974" i="7"/>
  <c r="Q1974" i="7" s="1"/>
  <c r="S1974" i="7" s="1"/>
  <c r="P1973" i="7"/>
  <c r="Q1973" i="7" s="1"/>
  <c r="S1973" i="7" s="1"/>
  <c r="P1972" i="7"/>
  <c r="Q1972" i="7" s="1"/>
  <c r="S1972" i="7" s="1"/>
  <c r="P1971" i="7"/>
  <c r="Q1971" i="7" s="1"/>
  <c r="S1971" i="7" s="1"/>
  <c r="P1970" i="7"/>
  <c r="Q1970" i="7" s="1"/>
  <c r="S1970" i="7" s="1"/>
  <c r="P1969" i="7"/>
  <c r="Q1969" i="7" s="1"/>
  <c r="S1969" i="7" s="1"/>
  <c r="P1968" i="7"/>
  <c r="Q1968" i="7" s="1"/>
  <c r="S1968" i="7" s="1"/>
  <c r="P1967" i="7"/>
  <c r="Q1967" i="7" s="1"/>
  <c r="S1967" i="7" s="1"/>
  <c r="P1966" i="7"/>
  <c r="Q1966" i="7" s="1"/>
  <c r="S1966" i="7" s="1"/>
  <c r="P1965" i="7"/>
  <c r="Q1965" i="7" s="1"/>
  <c r="S1965" i="7" s="1"/>
  <c r="P1964" i="7"/>
  <c r="Q1964" i="7" s="1"/>
  <c r="S1964" i="7" s="1"/>
  <c r="P1963" i="7"/>
  <c r="Q1963" i="7" s="1"/>
  <c r="S1963" i="7" s="1"/>
  <c r="P1962" i="7"/>
  <c r="Q1962" i="7" s="1"/>
  <c r="S1962" i="7" s="1"/>
  <c r="P1961" i="7"/>
  <c r="Q1961" i="7" s="1"/>
  <c r="S1961" i="7" s="1"/>
  <c r="P1960" i="7"/>
  <c r="Q1960" i="7" s="1"/>
  <c r="S1960" i="7" s="1"/>
  <c r="P1959" i="7"/>
  <c r="Q1959" i="7" s="1"/>
  <c r="S1959" i="7" s="1"/>
  <c r="P1958" i="7"/>
  <c r="Q1958" i="7" s="1"/>
  <c r="S1958" i="7" s="1"/>
  <c r="P1957" i="7"/>
  <c r="Q1957" i="7" s="1"/>
  <c r="S1957" i="7" s="1"/>
  <c r="P1956" i="7"/>
  <c r="Q1956" i="7" s="1"/>
  <c r="S1956" i="7" s="1"/>
  <c r="P1955" i="7"/>
  <c r="Q1955" i="7" s="1"/>
  <c r="S1955" i="7" s="1"/>
  <c r="P1954" i="7"/>
  <c r="Q1954" i="7" s="1"/>
  <c r="S1954" i="7" s="1"/>
  <c r="P1953" i="7"/>
  <c r="Q1953" i="7" s="1"/>
  <c r="S1953" i="7" s="1"/>
  <c r="P1952" i="7"/>
  <c r="Q1952" i="7" s="1"/>
  <c r="S1952" i="7" s="1"/>
  <c r="P1951" i="7"/>
  <c r="Q1951" i="7" s="1"/>
  <c r="S1951" i="7" s="1"/>
  <c r="P1950" i="7"/>
  <c r="Q1950" i="7" s="1"/>
  <c r="S1950" i="7" s="1"/>
  <c r="P1949" i="7"/>
  <c r="Q1949" i="7" s="1"/>
  <c r="S1949" i="7" s="1"/>
  <c r="P1948" i="7"/>
  <c r="Q1948" i="7" s="1"/>
  <c r="S1948" i="7" s="1"/>
  <c r="P1947" i="7"/>
  <c r="Q1947" i="7" s="1"/>
  <c r="S1947" i="7" s="1"/>
  <c r="P1946" i="7"/>
  <c r="Q1946" i="7" s="1"/>
  <c r="S1946" i="7" s="1"/>
  <c r="P1945" i="7"/>
  <c r="Q1945" i="7" s="1"/>
  <c r="S1945" i="7" s="1"/>
  <c r="P1944" i="7"/>
  <c r="Q1944" i="7" s="1"/>
  <c r="S1944" i="7" s="1"/>
  <c r="P1943" i="7"/>
  <c r="Q1943" i="7" s="1"/>
  <c r="S1943" i="7" s="1"/>
  <c r="P1942" i="7"/>
  <c r="Q1942" i="7" s="1"/>
  <c r="S1942" i="7" s="1"/>
  <c r="P1941" i="7"/>
  <c r="Q1941" i="7" s="1"/>
  <c r="S1941" i="7" s="1"/>
  <c r="P1940" i="7"/>
  <c r="Q1940" i="7" s="1"/>
  <c r="S1940" i="7" s="1"/>
  <c r="P1939" i="7"/>
  <c r="Q1939" i="7" s="1"/>
  <c r="S1939" i="7" s="1"/>
  <c r="P1938" i="7"/>
  <c r="Q1938" i="7" s="1"/>
  <c r="S1938" i="7" s="1"/>
  <c r="P1937" i="7"/>
  <c r="Q1937" i="7" s="1"/>
  <c r="S1937" i="7" s="1"/>
  <c r="P1936" i="7"/>
  <c r="Q1936" i="7" s="1"/>
  <c r="S1936" i="7" s="1"/>
  <c r="P1935" i="7"/>
  <c r="Q1935" i="7" s="1"/>
  <c r="S1935" i="7" s="1"/>
  <c r="P1934" i="7"/>
  <c r="Q1934" i="7" s="1"/>
  <c r="S1934" i="7" s="1"/>
  <c r="P1933" i="7"/>
  <c r="Q1933" i="7" s="1"/>
  <c r="S1933" i="7" s="1"/>
  <c r="P1932" i="7"/>
  <c r="Q1932" i="7" s="1"/>
  <c r="S1932" i="7" s="1"/>
  <c r="P1931" i="7"/>
  <c r="Q1931" i="7" s="1"/>
  <c r="S1931" i="7" s="1"/>
  <c r="P1930" i="7"/>
  <c r="Q1930" i="7" s="1"/>
  <c r="S1930" i="7" s="1"/>
  <c r="P1929" i="7"/>
  <c r="Q1929" i="7" s="1"/>
  <c r="S1929" i="7" s="1"/>
  <c r="P1928" i="7"/>
  <c r="Q1928" i="7" s="1"/>
  <c r="S1928" i="7" s="1"/>
  <c r="P1927" i="7"/>
  <c r="Q1927" i="7" s="1"/>
  <c r="S1927" i="7" s="1"/>
  <c r="P1926" i="7"/>
  <c r="Q1926" i="7" s="1"/>
  <c r="S1926" i="7" s="1"/>
  <c r="P1925" i="7"/>
  <c r="Q1925" i="7" s="1"/>
  <c r="S1925" i="7" s="1"/>
  <c r="P1924" i="7"/>
  <c r="Q1924" i="7" s="1"/>
  <c r="S1924" i="7" s="1"/>
  <c r="P1923" i="7"/>
  <c r="Q1923" i="7" s="1"/>
  <c r="S1923" i="7" s="1"/>
  <c r="P1922" i="7"/>
  <c r="Q1922" i="7" s="1"/>
  <c r="S1922" i="7" s="1"/>
  <c r="P1921" i="7"/>
  <c r="Q1921" i="7" s="1"/>
  <c r="S1921" i="7" s="1"/>
  <c r="P1920" i="7"/>
  <c r="Q1920" i="7" s="1"/>
  <c r="S1920" i="7" s="1"/>
  <c r="P1919" i="7"/>
  <c r="Q1919" i="7" s="1"/>
  <c r="S1919" i="7" s="1"/>
  <c r="P1918" i="7"/>
  <c r="Q1918" i="7" s="1"/>
  <c r="S1918" i="7" s="1"/>
  <c r="P1917" i="7"/>
  <c r="Q1917" i="7" s="1"/>
  <c r="S1917" i="7" s="1"/>
  <c r="P1916" i="7"/>
  <c r="Q1916" i="7" s="1"/>
  <c r="S1916" i="7" s="1"/>
  <c r="P1915" i="7"/>
  <c r="Q1915" i="7" s="1"/>
  <c r="S1915" i="7" s="1"/>
  <c r="P1914" i="7"/>
  <c r="Q1914" i="7" s="1"/>
  <c r="S1914" i="7" s="1"/>
  <c r="P1913" i="7"/>
  <c r="Q1913" i="7" s="1"/>
  <c r="S1913" i="7" s="1"/>
  <c r="P1912" i="7"/>
  <c r="Q1912" i="7" s="1"/>
  <c r="S1912" i="7" s="1"/>
  <c r="P1911" i="7"/>
  <c r="Q1911" i="7" s="1"/>
  <c r="S1911" i="7" s="1"/>
  <c r="P1910" i="7"/>
  <c r="Q1910" i="7" s="1"/>
  <c r="S1910" i="7" s="1"/>
  <c r="P1909" i="7"/>
  <c r="Q1909" i="7" s="1"/>
  <c r="S1909" i="7" s="1"/>
  <c r="P1908" i="7"/>
  <c r="Q1908" i="7" s="1"/>
  <c r="S1908" i="7" s="1"/>
  <c r="P1907" i="7"/>
  <c r="Q1907" i="7" s="1"/>
  <c r="S1907" i="7" s="1"/>
  <c r="P1906" i="7"/>
  <c r="Q1906" i="7" s="1"/>
  <c r="S1906" i="7" s="1"/>
  <c r="P1905" i="7"/>
  <c r="Q1905" i="7" s="1"/>
  <c r="S1905" i="7" s="1"/>
  <c r="P1904" i="7"/>
  <c r="Q1904" i="7" s="1"/>
  <c r="S1904" i="7" s="1"/>
  <c r="P1903" i="7"/>
  <c r="Q1903" i="7" s="1"/>
  <c r="S1903" i="7" s="1"/>
  <c r="P1902" i="7"/>
  <c r="Q1902" i="7" s="1"/>
  <c r="S1902" i="7" s="1"/>
  <c r="P1901" i="7"/>
  <c r="Q1901" i="7" s="1"/>
  <c r="S1901" i="7" s="1"/>
  <c r="P1900" i="7"/>
  <c r="Q1900" i="7" s="1"/>
  <c r="S1900" i="7" s="1"/>
  <c r="P1899" i="7"/>
  <c r="Q1899" i="7" s="1"/>
  <c r="S1899" i="7" s="1"/>
  <c r="P1898" i="7"/>
  <c r="Q1898" i="7" s="1"/>
  <c r="S1898" i="7" s="1"/>
  <c r="P1897" i="7"/>
  <c r="Q1897" i="7" s="1"/>
  <c r="S1897" i="7" s="1"/>
  <c r="P1896" i="7"/>
  <c r="Q1896" i="7" s="1"/>
  <c r="S1896" i="7" s="1"/>
  <c r="P1895" i="7"/>
  <c r="Q1895" i="7" s="1"/>
  <c r="S1895" i="7" s="1"/>
  <c r="P1894" i="7"/>
  <c r="Q1894" i="7" s="1"/>
  <c r="S1894" i="7" s="1"/>
  <c r="P1893" i="7"/>
  <c r="Q1893" i="7" s="1"/>
  <c r="S1893" i="7" s="1"/>
  <c r="P1892" i="7"/>
  <c r="Q1892" i="7" s="1"/>
  <c r="S1892" i="7" s="1"/>
  <c r="P1891" i="7"/>
  <c r="Q1891" i="7" s="1"/>
  <c r="S1891" i="7" s="1"/>
  <c r="P1890" i="7"/>
  <c r="Q1890" i="7" s="1"/>
  <c r="S1890" i="7" s="1"/>
  <c r="P1889" i="7"/>
  <c r="Q1889" i="7" s="1"/>
  <c r="S1889" i="7" s="1"/>
  <c r="P1888" i="7"/>
  <c r="Q1888" i="7" s="1"/>
  <c r="S1888" i="7" s="1"/>
  <c r="P1887" i="7"/>
  <c r="Q1887" i="7" s="1"/>
  <c r="S1887" i="7" s="1"/>
  <c r="P1886" i="7"/>
  <c r="Q1886" i="7" s="1"/>
  <c r="S1886" i="7" s="1"/>
  <c r="P1885" i="7"/>
  <c r="Q1885" i="7" s="1"/>
  <c r="S1885" i="7" s="1"/>
  <c r="P1884" i="7"/>
  <c r="Q1884" i="7" s="1"/>
  <c r="S1884" i="7" s="1"/>
  <c r="P1883" i="7"/>
  <c r="Q1883" i="7" s="1"/>
  <c r="S1883" i="7" s="1"/>
  <c r="P1882" i="7"/>
  <c r="Q1882" i="7" s="1"/>
  <c r="S1882" i="7" s="1"/>
  <c r="P1881" i="7"/>
  <c r="Q1881" i="7" s="1"/>
  <c r="S1881" i="7" s="1"/>
  <c r="P1880" i="7"/>
  <c r="Q1880" i="7" s="1"/>
  <c r="S1880" i="7" s="1"/>
  <c r="P1879" i="7"/>
  <c r="Q1879" i="7" s="1"/>
  <c r="S1879" i="7" s="1"/>
  <c r="P1878" i="7"/>
  <c r="Q1878" i="7" s="1"/>
  <c r="S1878" i="7" s="1"/>
  <c r="P1877" i="7"/>
  <c r="Q1877" i="7" s="1"/>
  <c r="S1877" i="7" s="1"/>
  <c r="P1876" i="7"/>
  <c r="Q1876" i="7" s="1"/>
  <c r="S1876" i="7" s="1"/>
  <c r="P1875" i="7"/>
  <c r="Q1875" i="7" s="1"/>
  <c r="S1875" i="7" s="1"/>
  <c r="P1874" i="7"/>
  <c r="Q1874" i="7" s="1"/>
  <c r="S1874" i="7" s="1"/>
  <c r="P1873" i="7"/>
  <c r="Q1873" i="7" s="1"/>
  <c r="S1873" i="7" s="1"/>
  <c r="P1872" i="7"/>
  <c r="Q1872" i="7" s="1"/>
  <c r="S1872" i="7" s="1"/>
  <c r="P1871" i="7"/>
  <c r="Q1871" i="7" s="1"/>
  <c r="S1871" i="7" s="1"/>
  <c r="P1870" i="7"/>
  <c r="Q1870" i="7" s="1"/>
  <c r="S1870" i="7" s="1"/>
  <c r="P1869" i="7"/>
  <c r="Q1869" i="7" s="1"/>
  <c r="S1869" i="7" s="1"/>
  <c r="P1868" i="7"/>
  <c r="Q1868" i="7" s="1"/>
  <c r="S1868" i="7" s="1"/>
  <c r="P1867" i="7"/>
  <c r="Q1867" i="7" s="1"/>
  <c r="S1867" i="7" s="1"/>
  <c r="P1866" i="7"/>
  <c r="Q1866" i="7" s="1"/>
  <c r="S1866" i="7" s="1"/>
  <c r="P1865" i="7"/>
  <c r="Q1865" i="7" s="1"/>
  <c r="S1865" i="7" s="1"/>
  <c r="P1864" i="7"/>
  <c r="Q1864" i="7" s="1"/>
  <c r="S1864" i="7" s="1"/>
  <c r="P1863" i="7"/>
  <c r="Q1863" i="7" s="1"/>
  <c r="S1863" i="7" s="1"/>
  <c r="P1862" i="7"/>
  <c r="Q1862" i="7" s="1"/>
  <c r="S1862" i="7" s="1"/>
  <c r="P1861" i="7"/>
  <c r="Q1861" i="7" s="1"/>
  <c r="S1861" i="7" s="1"/>
  <c r="P1860" i="7"/>
  <c r="Q1860" i="7" s="1"/>
  <c r="S1860" i="7" s="1"/>
  <c r="P1859" i="7"/>
  <c r="Q1859" i="7" s="1"/>
  <c r="S1859" i="7" s="1"/>
  <c r="P1858" i="7"/>
  <c r="Q1858" i="7" s="1"/>
  <c r="S1858" i="7" s="1"/>
  <c r="P1857" i="7"/>
  <c r="Q1857" i="7" s="1"/>
  <c r="S1857" i="7" s="1"/>
  <c r="P1856" i="7"/>
  <c r="Q1856" i="7" s="1"/>
  <c r="S1856" i="7" s="1"/>
  <c r="P1855" i="7"/>
  <c r="Q1855" i="7" s="1"/>
  <c r="S1855" i="7" s="1"/>
  <c r="P1854" i="7"/>
  <c r="Q1854" i="7" s="1"/>
  <c r="S1854" i="7" s="1"/>
  <c r="P1853" i="7"/>
  <c r="Q1853" i="7" s="1"/>
  <c r="S1853" i="7" s="1"/>
  <c r="P1852" i="7"/>
  <c r="Q1852" i="7" s="1"/>
  <c r="S1852" i="7" s="1"/>
  <c r="P1851" i="7"/>
  <c r="Q1851" i="7" s="1"/>
  <c r="S1851" i="7" s="1"/>
  <c r="P1850" i="7"/>
  <c r="Q1850" i="7" s="1"/>
  <c r="S1850" i="7" s="1"/>
  <c r="P1849" i="7"/>
  <c r="Q1849" i="7" s="1"/>
  <c r="S1849" i="7" s="1"/>
  <c r="P1848" i="7"/>
  <c r="Q1848" i="7" s="1"/>
  <c r="S1848" i="7" s="1"/>
  <c r="P1847" i="7"/>
  <c r="Q1847" i="7" s="1"/>
  <c r="S1847" i="7" s="1"/>
  <c r="P1846" i="7"/>
  <c r="Q1846" i="7" s="1"/>
  <c r="S1846" i="7" s="1"/>
  <c r="P1845" i="7"/>
  <c r="Q1845" i="7" s="1"/>
  <c r="S1845" i="7" s="1"/>
  <c r="P1844" i="7"/>
  <c r="Q1844" i="7" s="1"/>
  <c r="S1844" i="7" s="1"/>
  <c r="P1843" i="7"/>
  <c r="Q1843" i="7" s="1"/>
  <c r="S1843" i="7" s="1"/>
  <c r="P1842" i="7"/>
  <c r="Q1842" i="7" s="1"/>
  <c r="S1842" i="7" s="1"/>
  <c r="P1841" i="7"/>
  <c r="Q1841" i="7" s="1"/>
  <c r="S1841" i="7" s="1"/>
  <c r="P1840" i="7"/>
  <c r="Q1840" i="7" s="1"/>
  <c r="S1840" i="7" s="1"/>
  <c r="P1839" i="7"/>
  <c r="Q1839" i="7" s="1"/>
  <c r="S1839" i="7" s="1"/>
  <c r="P1838" i="7"/>
  <c r="Q1838" i="7" s="1"/>
  <c r="S1838" i="7" s="1"/>
  <c r="P1837" i="7"/>
  <c r="Q1837" i="7" s="1"/>
  <c r="S1837" i="7" s="1"/>
  <c r="P1836" i="7"/>
  <c r="Q1836" i="7" s="1"/>
  <c r="S1836" i="7" s="1"/>
  <c r="P1835" i="7"/>
  <c r="Q1835" i="7" s="1"/>
  <c r="S1835" i="7" s="1"/>
  <c r="P1834" i="7"/>
  <c r="Q1834" i="7" s="1"/>
  <c r="S1834" i="7" s="1"/>
  <c r="P1833" i="7"/>
  <c r="Q1833" i="7" s="1"/>
  <c r="S1833" i="7" s="1"/>
  <c r="P1832" i="7"/>
  <c r="Q1832" i="7" s="1"/>
  <c r="S1832" i="7" s="1"/>
  <c r="P1831" i="7"/>
  <c r="Q1831" i="7" s="1"/>
  <c r="S1831" i="7" s="1"/>
  <c r="P1830" i="7"/>
  <c r="Q1830" i="7" s="1"/>
  <c r="S1830" i="7" s="1"/>
  <c r="P1829" i="7"/>
  <c r="Q1829" i="7" s="1"/>
  <c r="S1829" i="7" s="1"/>
  <c r="P1828" i="7"/>
  <c r="Q1828" i="7" s="1"/>
  <c r="S1828" i="7" s="1"/>
  <c r="P1827" i="7"/>
  <c r="Q1827" i="7" s="1"/>
  <c r="S1827" i="7" s="1"/>
  <c r="P1826" i="7"/>
  <c r="Q1826" i="7" s="1"/>
  <c r="S1826" i="7" s="1"/>
  <c r="P1825" i="7"/>
  <c r="Q1825" i="7" s="1"/>
  <c r="S1825" i="7" s="1"/>
  <c r="P1824" i="7"/>
  <c r="Q1824" i="7" s="1"/>
  <c r="S1824" i="7" s="1"/>
  <c r="P1823" i="7"/>
  <c r="Q1823" i="7" s="1"/>
  <c r="S1823" i="7" s="1"/>
  <c r="P1822" i="7"/>
  <c r="Q1822" i="7" s="1"/>
  <c r="S1822" i="7" s="1"/>
  <c r="P1821" i="7"/>
  <c r="Q1821" i="7" s="1"/>
  <c r="S1821" i="7" s="1"/>
  <c r="P1820" i="7"/>
  <c r="Q1820" i="7" s="1"/>
  <c r="S1820" i="7" s="1"/>
  <c r="P1819" i="7"/>
  <c r="Q1819" i="7" s="1"/>
  <c r="S1819" i="7" s="1"/>
  <c r="P1818" i="7"/>
  <c r="Q1818" i="7" s="1"/>
  <c r="S1818" i="7" s="1"/>
  <c r="P1817" i="7"/>
  <c r="Q1817" i="7" s="1"/>
  <c r="S1817" i="7" s="1"/>
  <c r="P1816" i="7"/>
  <c r="Q1816" i="7" s="1"/>
  <c r="S1816" i="7" s="1"/>
  <c r="P1815" i="7"/>
  <c r="Q1815" i="7" s="1"/>
  <c r="S1815" i="7" s="1"/>
  <c r="P1814" i="7"/>
  <c r="Q1814" i="7" s="1"/>
  <c r="S1814" i="7" s="1"/>
  <c r="P1813" i="7"/>
  <c r="Q1813" i="7" s="1"/>
  <c r="S1813" i="7" s="1"/>
  <c r="P1812" i="7"/>
  <c r="Q1812" i="7" s="1"/>
  <c r="S1812" i="7" s="1"/>
  <c r="P1811" i="7"/>
  <c r="Q1811" i="7" s="1"/>
  <c r="S1811" i="7" s="1"/>
  <c r="P1810" i="7"/>
  <c r="Q1810" i="7" s="1"/>
  <c r="S1810" i="7" s="1"/>
  <c r="P1809" i="7"/>
  <c r="Q1809" i="7" s="1"/>
  <c r="S1809" i="7" s="1"/>
  <c r="P1808" i="7"/>
  <c r="Q1808" i="7" s="1"/>
  <c r="S1808" i="7" s="1"/>
  <c r="P1807" i="7"/>
  <c r="Q1807" i="7" s="1"/>
  <c r="S1807" i="7" s="1"/>
  <c r="P1806" i="7"/>
  <c r="Q1806" i="7" s="1"/>
  <c r="S1806" i="7" s="1"/>
  <c r="P1805" i="7"/>
  <c r="Q1805" i="7" s="1"/>
  <c r="S1805" i="7" s="1"/>
  <c r="P1804" i="7"/>
  <c r="Q1804" i="7" s="1"/>
  <c r="S1804" i="7" s="1"/>
  <c r="P1803" i="7"/>
  <c r="Q1803" i="7" s="1"/>
  <c r="S1803" i="7" s="1"/>
  <c r="P1802" i="7"/>
  <c r="Q1802" i="7" s="1"/>
  <c r="S1802" i="7" s="1"/>
  <c r="P1801" i="7"/>
  <c r="Q1801" i="7" s="1"/>
  <c r="S1801" i="7" s="1"/>
  <c r="P1800" i="7"/>
  <c r="Q1800" i="7" s="1"/>
  <c r="S1800" i="7" s="1"/>
  <c r="P1799" i="7"/>
  <c r="Q1799" i="7" s="1"/>
  <c r="S1799" i="7" s="1"/>
  <c r="P1798" i="7"/>
  <c r="Q1798" i="7" s="1"/>
  <c r="S1798" i="7" s="1"/>
  <c r="P1797" i="7"/>
  <c r="Q1797" i="7" s="1"/>
  <c r="S1797" i="7" s="1"/>
  <c r="P1796" i="7"/>
  <c r="Q1796" i="7" s="1"/>
  <c r="S1796" i="7" s="1"/>
  <c r="P1795" i="7"/>
  <c r="Q1795" i="7" s="1"/>
  <c r="S1795" i="7" s="1"/>
  <c r="P1794" i="7"/>
  <c r="Q1794" i="7" s="1"/>
  <c r="S1794" i="7" s="1"/>
  <c r="P1793" i="7"/>
  <c r="Q1793" i="7" s="1"/>
  <c r="S1793" i="7" s="1"/>
  <c r="P1792" i="7"/>
  <c r="Q1792" i="7" s="1"/>
  <c r="S1792" i="7" s="1"/>
  <c r="P1791" i="7"/>
  <c r="Q1791" i="7" s="1"/>
  <c r="S1791" i="7" s="1"/>
  <c r="P1790" i="7"/>
  <c r="Q1790" i="7" s="1"/>
  <c r="S1790" i="7" s="1"/>
  <c r="P1789" i="7"/>
  <c r="Q1789" i="7" s="1"/>
  <c r="S1789" i="7" s="1"/>
  <c r="P1788" i="7"/>
  <c r="Q1788" i="7" s="1"/>
  <c r="S1788" i="7" s="1"/>
  <c r="P1787" i="7"/>
  <c r="Q1787" i="7" s="1"/>
  <c r="S1787" i="7" s="1"/>
  <c r="P1786" i="7"/>
  <c r="Q1786" i="7" s="1"/>
  <c r="S1786" i="7" s="1"/>
  <c r="P1785" i="7"/>
  <c r="Q1785" i="7" s="1"/>
  <c r="S1785" i="7" s="1"/>
  <c r="P1784" i="7"/>
  <c r="Q1784" i="7" s="1"/>
  <c r="S1784" i="7" s="1"/>
  <c r="P1783" i="7"/>
  <c r="Q1783" i="7" s="1"/>
  <c r="S1783" i="7" s="1"/>
  <c r="P1782" i="7"/>
  <c r="Q1782" i="7" s="1"/>
  <c r="S1782" i="7" s="1"/>
  <c r="P1781" i="7"/>
  <c r="Q1781" i="7" s="1"/>
  <c r="S1781" i="7" s="1"/>
  <c r="P1780" i="7"/>
  <c r="Q1780" i="7" s="1"/>
  <c r="S1780" i="7" s="1"/>
  <c r="P1779" i="7"/>
  <c r="Q1779" i="7" s="1"/>
  <c r="S1779" i="7" s="1"/>
  <c r="P1778" i="7"/>
  <c r="Q1778" i="7" s="1"/>
  <c r="S1778" i="7" s="1"/>
  <c r="P1777" i="7"/>
  <c r="Q1777" i="7" s="1"/>
  <c r="S1777" i="7" s="1"/>
  <c r="P1776" i="7"/>
  <c r="Q1776" i="7" s="1"/>
  <c r="S1776" i="7" s="1"/>
  <c r="P1775" i="7"/>
  <c r="Q1775" i="7" s="1"/>
  <c r="S1775" i="7" s="1"/>
  <c r="P1774" i="7"/>
  <c r="Q1774" i="7" s="1"/>
  <c r="S1774" i="7" s="1"/>
  <c r="P1773" i="7"/>
  <c r="Q1773" i="7" s="1"/>
  <c r="S1773" i="7" s="1"/>
  <c r="P1772" i="7"/>
  <c r="Q1772" i="7" s="1"/>
  <c r="S1772" i="7" s="1"/>
  <c r="P1771" i="7"/>
  <c r="Q1771" i="7" s="1"/>
  <c r="S1771" i="7" s="1"/>
  <c r="P1770" i="7"/>
  <c r="Q1770" i="7" s="1"/>
  <c r="S1770" i="7" s="1"/>
  <c r="P1769" i="7"/>
  <c r="Q1769" i="7" s="1"/>
  <c r="S1769" i="7" s="1"/>
  <c r="P1768" i="7"/>
  <c r="Q1768" i="7" s="1"/>
  <c r="S1768" i="7" s="1"/>
  <c r="P1767" i="7"/>
  <c r="Q1767" i="7" s="1"/>
  <c r="S1767" i="7" s="1"/>
  <c r="P1766" i="7"/>
  <c r="Q1766" i="7" s="1"/>
  <c r="S1766" i="7" s="1"/>
  <c r="P1765" i="7"/>
  <c r="Q1765" i="7" s="1"/>
  <c r="S1765" i="7" s="1"/>
  <c r="P1764" i="7"/>
  <c r="Q1764" i="7" s="1"/>
  <c r="S1764" i="7" s="1"/>
  <c r="P1763" i="7"/>
  <c r="Q1763" i="7" s="1"/>
  <c r="S1763" i="7" s="1"/>
  <c r="P1762" i="7"/>
  <c r="Q1762" i="7" s="1"/>
  <c r="S1762" i="7" s="1"/>
  <c r="P1761" i="7"/>
  <c r="Q1761" i="7" s="1"/>
  <c r="S1761" i="7" s="1"/>
  <c r="P1760" i="7"/>
  <c r="Q1760" i="7" s="1"/>
  <c r="S1760" i="7" s="1"/>
  <c r="P1759" i="7"/>
  <c r="Q1759" i="7" s="1"/>
  <c r="S1759" i="7" s="1"/>
  <c r="P1758" i="7"/>
  <c r="Q1758" i="7" s="1"/>
  <c r="S1758" i="7" s="1"/>
  <c r="P1757" i="7"/>
  <c r="Q1757" i="7" s="1"/>
  <c r="S1757" i="7" s="1"/>
  <c r="P1756" i="7"/>
  <c r="Q1756" i="7" s="1"/>
  <c r="S1756" i="7" s="1"/>
  <c r="P1755" i="7"/>
  <c r="Q1755" i="7" s="1"/>
  <c r="S1755" i="7" s="1"/>
  <c r="P1754" i="7"/>
  <c r="Q1754" i="7" s="1"/>
  <c r="S1754" i="7" s="1"/>
  <c r="P1753" i="7"/>
  <c r="Q1753" i="7" s="1"/>
  <c r="S1753" i="7" s="1"/>
  <c r="P1752" i="7"/>
  <c r="Q1752" i="7" s="1"/>
  <c r="S1752" i="7" s="1"/>
  <c r="P1751" i="7"/>
  <c r="Q1751" i="7" s="1"/>
  <c r="S1751" i="7" s="1"/>
  <c r="P1750" i="7"/>
  <c r="Q1750" i="7" s="1"/>
  <c r="S1750" i="7" s="1"/>
  <c r="P1749" i="7"/>
  <c r="Q1749" i="7" s="1"/>
  <c r="S1749" i="7" s="1"/>
  <c r="P1748" i="7"/>
  <c r="Q1748" i="7" s="1"/>
  <c r="S1748" i="7" s="1"/>
  <c r="P1747" i="7"/>
  <c r="Q1747" i="7" s="1"/>
  <c r="S1747" i="7" s="1"/>
  <c r="P1746" i="7"/>
  <c r="Q1746" i="7" s="1"/>
  <c r="S1746" i="7" s="1"/>
  <c r="P1745" i="7"/>
  <c r="Q1745" i="7" s="1"/>
  <c r="S1745" i="7" s="1"/>
  <c r="P1744" i="7"/>
  <c r="Q1744" i="7" s="1"/>
  <c r="S1744" i="7" s="1"/>
  <c r="P1743" i="7"/>
  <c r="Q1743" i="7" s="1"/>
  <c r="S1743" i="7" s="1"/>
  <c r="P1742" i="7"/>
  <c r="Q1742" i="7" s="1"/>
  <c r="S1742" i="7" s="1"/>
  <c r="P1741" i="7"/>
  <c r="Q1741" i="7" s="1"/>
  <c r="S1741" i="7" s="1"/>
  <c r="P1740" i="7"/>
  <c r="Q1740" i="7" s="1"/>
  <c r="S1740" i="7" s="1"/>
  <c r="P1739" i="7"/>
  <c r="Q1739" i="7" s="1"/>
  <c r="S1739" i="7" s="1"/>
  <c r="P1738" i="7"/>
  <c r="Q1738" i="7" s="1"/>
  <c r="S1738" i="7" s="1"/>
  <c r="P1737" i="7"/>
  <c r="Q1737" i="7" s="1"/>
  <c r="S1737" i="7" s="1"/>
  <c r="P1736" i="7"/>
  <c r="Q1736" i="7" s="1"/>
  <c r="S1736" i="7" s="1"/>
  <c r="P1735" i="7"/>
  <c r="Q1735" i="7" s="1"/>
  <c r="S1735" i="7" s="1"/>
  <c r="P1734" i="7"/>
  <c r="Q1734" i="7" s="1"/>
  <c r="S1734" i="7" s="1"/>
  <c r="P1733" i="7"/>
  <c r="Q1733" i="7" s="1"/>
  <c r="S1733" i="7" s="1"/>
  <c r="P1732" i="7"/>
  <c r="Q1732" i="7" s="1"/>
  <c r="S1732" i="7" s="1"/>
  <c r="P1731" i="7"/>
  <c r="Q1731" i="7" s="1"/>
  <c r="S1731" i="7" s="1"/>
  <c r="P1730" i="7"/>
  <c r="Q1730" i="7" s="1"/>
  <c r="S1730" i="7" s="1"/>
  <c r="P1729" i="7"/>
  <c r="Q1729" i="7" s="1"/>
  <c r="S1729" i="7" s="1"/>
  <c r="P1728" i="7"/>
  <c r="Q1728" i="7" s="1"/>
  <c r="S1728" i="7" s="1"/>
  <c r="P1727" i="7"/>
  <c r="Q1727" i="7" s="1"/>
  <c r="S1727" i="7" s="1"/>
  <c r="P1726" i="7"/>
  <c r="Q1726" i="7" s="1"/>
  <c r="S1726" i="7" s="1"/>
  <c r="P1725" i="7"/>
  <c r="Q1725" i="7" s="1"/>
  <c r="S1725" i="7" s="1"/>
  <c r="P1724" i="7"/>
  <c r="Q1724" i="7" s="1"/>
  <c r="S1724" i="7" s="1"/>
  <c r="P1723" i="7"/>
  <c r="Q1723" i="7" s="1"/>
  <c r="S1723" i="7" s="1"/>
  <c r="P1722" i="7"/>
  <c r="Q1722" i="7" s="1"/>
  <c r="S1722" i="7" s="1"/>
  <c r="P1721" i="7"/>
  <c r="Q1721" i="7" s="1"/>
  <c r="S1721" i="7" s="1"/>
  <c r="P1720" i="7"/>
  <c r="Q1720" i="7" s="1"/>
  <c r="S1720" i="7" s="1"/>
  <c r="P1719" i="7"/>
  <c r="Q1719" i="7" s="1"/>
  <c r="S1719" i="7" s="1"/>
  <c r="P1718" i="7"/>
  <c r="Q1718" i="7" s="1"/>
  <c r="S1718" i="7" s="1"/>
  <c r="P1717" i="7"/>
  <c r="Q1717" i="7" s="1"/>
  <c r="S1717" i="7" s="1"/>
  <c r="P1716" i="7"/>
  <c r="Q1716" i="7" s="1"/>
  <c r="S1716" i="7" s="1"/>
  <c r="P1715" i="7"/>
  <c r="Q1715" i="7" s="1"/>
  <c r="S1715" i="7" s="1"/>
  <c r="P1714" i="7"/>
  <c r="Q1714" i="7" s="1"/>
  <c r="S1714" i="7" s="1"/>
  <c r="P1713" i="7"/>
  <c r="Q1713" i="7" s="1"/>
  <c r="S1713" i="7" s="1"/>
  <c r="P1712" i="7"/>
  <c r="Q1712" i="7" s="1"/>
  <c r="S1712" i="7" s="1"/>
  <c r="P1711" i="7"/>
  <c r="Q1711" i="7" s="1"/>
  <c r="S1711" i="7" s="1"/>
  <c r="P1710" i="7"/>
  <c r="Q1710" i="7" s="1"/>
  <c r="S1710" i="7" s="1"/>
  <c r="P1709" i="7"/>
  <c r="Q1709" i="7" s="1"/>
  <c r="S1709" i="7" s="1"/>
  <c r="P1708" i="7"/>
  <c r="Q1708" i="7" s="1"/>
  <c r="S1708" i="7" s="1"/>
  <c r="P1707" i="7"/>
  <c r="Q1707" i="7" s="1"/>
  <c r="S1707" i="7" s="1"/>
  <c r="P1706" i="7"/>
  <c r="Q1706" i="7" s="1"/>
  <c r="S1706" i="7" s="1"/>
  <c r="P1705" i="7"/>
  <c r="Q1705" i="7" s="1"/>
  <c r="S1705" i="7" s="1"/>
  <c r="P1704" i="7"/>
  <c r="Q1704" i="7" s="1"/>
  <c r="S1704" i="7" s="1"/>
  <c r="P1703" i="7"/>
  <c r="Q1703" i="7" s="1"/>
  <c r="S1703" i="7" s="1"/>
  <c r="P1702" i="7"/>
  <c r="Q1702" i="7" s="1"/>
  <c r="S1702" i="7" s="1"/>
  <c r="P1701" i="7"/>
  <c r="Q1701" i="7" s="1"/>
  <c r="S1701" i="7" s="1"/>
  <c r="P1700" i="7"/>
  <c r="Q1700" i="7" s="1"/>
  <c r="S1700" i="7" s="1"/>
  <c r="P1699" i="7"/>
  <c r="Q1699" i="7" s="1"/>
  <c r="S1699" i="7" s="1"/>
  <c r="P1698" i="7"/>
  <c r="Q1698" i="7" s="1"/>
  <c r="S1698" i="7" s="1"/>
  <c r="P1697" i="7"/>
  <c r="Q1697" i="7" s="1"/>
  <c r="S1697" i="7" s="1"/>
  <c r="P1696" i="7"/>
  <c r="Q1696" i="7" s="1"/>
  <c r="S1696" i="7" s="1"/>
  <c r="P1695" i="7"/>
  <c r="Q1695" i="7" s="1"/>
  <c r="S1695" i="7" s="1"/>
  <c r="P1694" i="7"/>
  <c r="Q1694" i="7" s="1"/>
  <c r="S1694" i="7" s="1"/>
  <c r="P1693" i="7"/>
  <c r="Q1693" i="7" s="1"/>
  <c r="S1693" i="7" s="1"/>
  <c r="P1692" i="7"/>
  <c r="Q1692" i="7" s="1"/>
  <c r="S1692" i="7" s="1"/>
  <c r="P1691" i="7"/>
  <c r="Q1691" i="7" s="1"/>
  <c r="S1691" i="7" s="1"/>
  <c r="P1690" i="7"/>
  <c r="Q1690" i="7" s="1"/>
  <c r="S1690" i="7" s="1"/>
  <c r="P1689" i="7"/>
  <c r="Q1689" i="7" s="1"/>
  <c r="S1689" i="7" s="1"/>
  <c r="P1688" i="7"/>
  <c r="Q1688" i="7" s="1"/>
  <c r="S1688" i="7" s="1"/>
  <c r="P1687" i="7"/>
  <c r="Q1687" i="7" s="1"/>
  <c r="S1687" i="7" s="1"/>
  <c r="P1686" i="7"/>
  <c r="Q1686" i="7" s="1"/>
  <c r="S1686" i="7" s="1"/>
  <c r="P1685" i="7"/>
  <c r="Q1685" i="7" s="1"/>
  <c r="S1685" i="7" s="1"/>
  <c r="P1684" i="7"/>
  <c r="Q1684" i="7" s="1"/>
  <c r="S1684" i="7" s="1"/>
  <c r="P1683" i="7"/>
  <c r="Q1683" i="7" s="1"/>
  <c r="S1683" i="7" s="1"/>
  <c r="P1682" i="7"/>
  <c r="Q1682" i="7" s="1"/>
  <c r="S1682" i="7" s="1"/>
  <c r="P1681" i="7"/>
  <c r="Q1681" i="7" s="1"/>
  <c r="S1681" i="7" s="1"/>
  <c r="P1680" i="7"/>
  <c r="Q1680" i="7" s="1"/>
  <c r="S1680" i="7" s="1"/>
  <c r="P1679" i="7"/>
  <c r="Q1679" i="7" s="1"/>
  <c r="S1679" i="7" s="1"/>
  <c r="P1678" i="7"/>
  <c r="Q1678" i="7" s="1"/>
  <c r="S1678" i="7" s="1"/>
  <c r="P1677" i="7"/>
  <c r="Q1677" i="7" s="1"/>
  <c r="S1677" i="7" s="1"/>
  <c r="P1676" i="7"/>
  <c r="Q1676" i="7" s="1"/>
  <c r="S1676" i="7" s="1"/>
  <c r="P1675" i="7"/>
  <c r="Q1675" i="7" s="1"/>
  <c r="S1675" i="7" s="1"/>
  <c r="P1674" i="7"/>
  <c r="Q1674" i="7" s="1"/>
  <c r="S1674" i="7" s="1"/>
  <c r="P1673" i="7"/>
  <c r="Q1673" i="7" s="1"/>
  <c r="S1673" i="7" s="1"/>
  <c r="P1672" i="7"/>
  <c r="Q1672" i="7" s="1"/>
  <c r="S1672" i="7" s="1"/>
  <c r="P1671" i="7"/>
  <c r="Q1671" i="7" s="1"/>
  <c r="S1671" i="7" s="1"/>
  <c r="P1670" i="7"/>
  <c r="Q1670" i="7" s="1"/>
  <c r="S1670" i="7" s="1"/>
  <c r="P1669" i="7"/>
  <c r="Q1669" i="7" s="1"/>
  <c r="S1669" i="7" s="1"/>
  <c r="P1668" i="7"/>
  <c r="Q1668" i="7" s="1"/>
  <c r="S1668" i="7" s="1"/>
  <c r="P1667" i="7"/>
  <c r="Q1667" i="7" s="1"/>
  <c r="S1667" i="7" s="1"/>
  <c r="P1666" i="7"/>
  <c r="Q1666" i="7" s="1"/>
  <c r="S1666" i="7" s="1"/>
  <c r="P1665" i="7"/>
  <c r="Q1665" i="7" s="1"/>
  <c r="S1665" i="7" s="1"/>
  <c r="P1664" i="7"/>
  <c r="Q1664" i="7" s="1"/>
  <c r="S1664" i="7" s="1"/>
  <c r="P1663" i="7"/>
  <c r="Q1663" i="7" s="1"/>
  <c r="S1663" i="7" s="1"/>
  <c r="P1662" i="7"/>
  <c r="Q1662" i="7" s="1"/>
  <c r="S1662" i="7" s="1"/>
  <c r="P1661" i="7"/>
  <c r="Q1661" i="7" s="1"/>
  <c r="S1661" i="7" s="1"/>
  <c r="P1660" i="7"/>
  <c r="Q1660" i="7" s="1"/>
  <c r="S1660" i="7" s="1"/>
  <c r="P1659" i="7"/>
  <c r="Q1659" i="7" s="1"/>
  <c r="S1659" i="7" s="1"/>
  <c r="P1658" i="7"/>
  <c r="Q1658" i="7" s="1"/>
  <c r="S1658" i="7" s="1"/>
  <c r="P1657" i="7"/>
  <c r="Q1657" i="7" s="1"/>
  <c r="S1657" i="7" s="1"/>
  <c r="P1656" i="7"/>
  <c r="Q1656" i="7" s="1"/>
  <c r="S1656" i="7" s="1"/>
  <c r="P1655" i="7"/>
  <c r="Q1655" i="7" s="1"/>
  <c r="S1655" i="7" s="1"/>
  <c r="P1654" i="7"/>
  <c r="Q1654" i="7" s="1"/>
  <c r="S1654" i="7" s="1"/>
  <c r="P1653" i="7"/>
  <c r="Q1653" i="7" s="1"/>
  <c r="S1653" i="7" s="1"/>
  <c r="P1652" i="7"/>
  <c r="Q1652" i="7" s="1"/>
  <c r="S1652" i="7" s="1"/>
  <c r="P1651" i="7"/>
  <c r="Q1651" i="7" s="1"/>
  <c r="S1651" i="7" s="1"/>
  <c r="P1650" i="7"/>
  <c r="Q1650" i="7" s="1"/>
  <c r="S1650" i="7" s="1"/>
  <c r="P1649" i="7"/>
  <c r="Q1649" i="7" s="1"/>
  <c r="S1649" i="7" s="1"/>
  <c r="P1648" i="7"/>
  <c r="Q1648" i="7" s="1"/>
  <c r="S1648" i="7" s="1"/>
  <c r="P1647" i="7"/>
  <c r="Q1647" i="7" s="1"/>
  <c r="S1647" i="7" s="1"/>
  <c r="P1646" i="7"/>
  <c r="Q1646" i="7" s="1"/>
  <c r="S1646" i="7" s="1"/>
  <c r="P1645" i="7"/>
  <c r="Q1645" i="7" s="1"/>
  <c r="S1645" i="7" s="1"/>
  <c r="P1644" i="7"/>
  <c r="Q1644" i="7" s="1"/>
  <c r="S1644" i="7" s="1"/>
  <c r="P1643" i="7"/>
  <c r="Q1643" i="7" s="1"/>
  <c r="S1643" i="7" s="1"/>
  <c r="P1642" i="7"/>
  <c r="Q1642" i="7" s="1"/>
  <c r="S1642" i="7" s="1"/>
  <c r="P1641" i="7"/>
  <c r="Q1641" i="7" s="1"/>
  <c r="S1641" i="7" s="1"/>
  <c r="P1640" i="7"/>
  <c r="Q1640" i="7" s="1"/>
  <c r="S1640" i="7" s="1"/>
  <c r="P1639" i="7"/>
  <c r="Q1639" i="7" s="1"/>
  <c r="S1639" i="7" s="1"/>
  <c r="P1638" i="7"/>
  <c r="Q1638" i="7" s="1"/>
  <c r="S1638" i="7" s="1"/>
  <c r="P1637" i="7"/>
  <c r="Q1637" i="7" s="1"/>
  <c r="S1637" i="7" s="1"/>
  <c r="P1636" i="7"/>
  <c r="Q1636" i="7" s="1"/>
  <c r="S1636" i="7" s="1"/>
  <c r="P1635" i="7"/>
  <c r="Q1635" i="7" s="1"/>
  <c r="S1635" i="7" s="1"/>
  <c r="P1634" i="7"/>
  <c r="Q1634" i="7" s="1"/>
  <c r="S1634" i="7" s="1"/>
  <c r="P1633" i="7"/>
  <c r="Q1633" i="7" s="1"/>
  <c r="S1633" i="7" s="1"/>
  <c r="P1632" i="7"/>
  <c r="Q1632" i="7" s="1"/>
  <c r="S1632" i="7" s="1"/>
  <c r="P1631" i="7"/>
  <c r="Q1631" i="7" s="1"/>
  <c r="S1631" i="7" s="1"/>
  <c r="P1630" i="7"/>
  <c r="Q1630" i="7" s="1"/>
  <c r="S1630" i="7" s="1"/>
  <c r="P1629" i="7"/>
  <c r="Q1629" i="7" s="1"/>
  <c r="S1629" i="7" s="1"/>
  <c r="P1628" i="7"/>
  <c r="Q1628" i="7" s="1"/>
  <c r="S1628" i="7" s="1"/>
  <c r="P1627" i="7"/>
  <c r="Q1627" i="7" s="1"/>
  <c r="S1627" i="7" s="1"/>
  <c r="P1626" i="7"/>
  <c r="Q1626" i="7" s="1"/>
  <c r="S1626" i="7" s="1"/>
  <c r="P1625" i="7"/>
  <c r="Q1625" i="7" s="1"/>
  <c r="S1625" i="7" s="1"/>
  <c r="P1624" i="7"/>
  <c r="Q1624" i="7" s="1"/>
  <c r="S1624" i="7" s="1"/>
  <c r="P1623" i="7"/>
  <c r="Q1623" i="7" s="1"/>
  <c r="S1623" i="7" s="1"/>
  <c r="P1622" i="7"/>
  <c r="Q1622" i="7" s="1"/>
  <c r="S1622" i="7" s="1"/>
  <c r="P1621" i="7"/>
  <c r="Q1621" i="7" s="1"/>
  <c r="S1621" i="7" s="1"/>
  <c r="P1620" i="7"/>
  <c r="Q1620" i="7" s="1"/>
  <c r="S1620" i="7" s="1"/>
  <c r="P1619" i="7"/>
  <c r="Q1619" i="7" s="1"/>
  <c r="S1619" i="7" s="1"/>
  <c r="P1618" i="7"/>
  <c r="Q1618" i="7" s="1"/>
  <c r="S1618" i="7" s="1"/>
  <c r="P1617" i="7"/>
  <c r="Q1617" i="7" s="1"/>
  <c r="S1617" i="7" s="1"/>
  <c r="P1616" i="7"/>
  <c r="Q1616" i="7" s="1"/>
  <c r="S1616" i="7" s="1"/>
  <c r="P1615" i="7"/>
  <c r="Q1615" i="7" s="1"/>
  <c r="S1615" i="7" s="1"/>
  <c r="P1614" i="7"/>
  <c r="Q1614" i="7" s="1"/>
  <c r="S1614" i="7" s="1"/>
  <c r="P1613" i="7"/>
  <c r="Q1613" i="7" s="1"/>
  <c r="S1613" i="7" s="1"/>
  <c r="P1612" i="7"/>
  <c r="Q1612" i="7" s="1"/>
  <c r="S1612" i="7" s="1"/>
  <c r="P1611" i="7"/>
  <c r="Q1611" i="7" s="1"/>
  <c r="S1611" i="7" s="1"/>
  <c r="P1610" i="7"/>
  <c r="Q1610" i="7" s="1"/>
  <c r="S1610" i="7" s="1"/>
  <c r="P1609" i="7"/>
  <c r="Q1609" i="7" s="1"/>
  <c r="S1609" i="7" s="1"/>
  <c r="P1608" i="7"/>
  <c r="Q1608" i="7" s="1"/>
  <c r="S1608" i="7" s="1"/>
  <c r="P1607" i="7"/>
  <c r="Q1607" i="7" s="1"/>
  <c r="S1607" i="7" s="1"/>
  <c r="P1606" i="7"/>
  <c r="Q1606" i="7" s="1"/>
  <c r="S1606" i="7" s="1"/>
  <c r="P1605" i="7"/>
  <c r="Q1605" i="7" s="1"/>
  <c r="S1605" i="7" s="1"/>
  <c r="P1604" i="7"/>
  <c r="Q1604" i="7" s="1"/>
  <c r="S1604" i="7" s="1"/>
  <c r="P1603" i="7"/>
  <c r="Q1603" i="7" s="1"/>
  <c r="S1603" i="7" s="1"/>
  <c r="P1602" i="7"/>
  <c r="Q1602" i="7" s="1"/>
  <c r="S1602" i="7" s="1"/>
  <c r="P1601" i="7"/>
  <c r="Q1601" i="7" s="1"/>
  <c r="S1601" i="7" s="1"/>
  <c r="P1600" i="7"/>
  <c r="Q1600" i="7" s="1"/>
  <c r="S1600" i="7" s="1"/>
  <c r="P1599" i="7"/>
  <c r="Q1599" i="7" s="1"/>
  <c r="S1599" i="7" s="1"/>
  <c r="P1598" i="7"/>
  <c r="Q1598" i="7" s="1"/>
  <c r="S1598" i="7" s="1"/>
  <c r="P1597" i="7"/>
  <c r="Q1597" i="7" s="1"/>
  <c r="S1597" i="7" s="1"/>
  <c r="P1596" i="7"/>
  <c r="Q1596" i="7" s="1"/>
  <c r="S1596" i="7" s="1"/>
  <c r="P1595" i="7"/>
  <c r="Q1595" i="7" s="1"/>
  <c r="S1595" i="7" s="1"/>
  <c r="P1594" i="7"/>
  <c r="Q1594" i="7" s="1"/>
  <c r="S1594" i="7" s="1"/>
  <c r="P1593" i="7"/>
  <c r="Q1593" i="7" s="1"/>
  <c r="S1593" i="7" s="1"/>
  <c r="P1592" i="7"/>
  <c r="Q1592" i="7" s="1"/>
  <c r="S1592" i="7" s="1"/>
  <c r="P1591" i="7"/>
  <c r="Q1591" i="7" s="1"/>
  <c r="S1591" i="7" s="1"/>
  <c r="P1590" i="7"/>
  <c r="Q1590" i="7" s="1"/>
  <c r="S1590" i="7" s="1"/>
  <c r="P1589" i="7"/>
  <c r="Q1589" i="7" s="1"/>
  <c r="S1589" i="7" s="1"/>
  <c r="P1588" i="7"/>
  <c r="Q1588" i="7" s="1"/>
  <c r="S1588" i="7" s="1"/>
  <c r="P1587" i="7"/>
  <c r="Q1587" i="7" s="1"/>
  <c r="S1587" i="7" s="1"/>
  <c r="P1586" i="7"/>
  <c r="Q1586" i="7" s="1"/>
  <c r="S1586" i="7" s="1"/>
  <c r="P1585" i="7"/>
  <c r="Q1585" i="7" s="1"/>
  <c r="S1585" i="7" s="1"/>
  <c r="P1584" i="7"/>
  <c r="Q1584" i="7" s="1"/>
  <c r="S1584" i="7" s="1"/>
  <c r="P1583" i="7"/>
  <c r="Q1583" i="7" s="1"/>
  <c r="S1583" i="7" s="1"/>
  <c r="P1582" i="7"/>
  <c r="Q1582" i="7" s="1"/>
  <c r="S1582" i="7" s="1"/>
  <c r="P1581" i="7"/>
  <c r="Q1581" i="7" s="1"/>
  <c r="S1581" i="7" s="1"/>
  <c r="P1580" i="7"/>
  <c r="Q1580" i="7" s="1"/>
  <c r="S1580" i="7" s="1"/>
  <c r="P1579" i="7"/>
  <c r="Q1579" i="7" s="1"/>
  <c r="S1579" i="7" s="1"/>
  <c r="P1578" i="7"/>
  <c r="Q1578" i="7" s="1"/>
  <c r="S1578" i="7" s="1"/>
  <c r="P1577" i="7"/>
  <c r="Q1577" i="7" s="1"/>
  <c r="S1577" i="7" s="1"/>
  <c r="P1576" i="7"/>
  <c r="Q1576" i="7" s="1"/>
  <c r="S1576" i="7" s="1"/>
  <c r="P1575" i="7"/>
  <c r="Q1575" i="7" s="1"/>
  <c r="S1575" i="7" s="1"/>
  <c r="P1574" i="7"/>
  <c r="Q1574" i="7" s="1"/>
  <c r="S1574" i="7" s="1"/>
  <c r="P1573" i="7"/>
  <c r="Q1573" i="7" s="1"/>
  <c r="S1573" i="7" s="1"/>
  <c r="P1572" i="7"/>
  <c r="Q1572" i="7" s="1"/>
  <c r="S1572" i="7" s="1"/>
  <c r="P1571" i="7"/>
  <c r="Q1571" i="7" s="1"/>
  <c r="S1571" i="7" s="1"/>
  <c r="P1570" i="7"/>
  <c r="Q1570" i="7" s="1"/>
  <c r="S1570" i="7" s="1"/>
  <c r="P1569" i="7"/>
  <c r="Q1569" i="7" s="1"/>
  <c r="S1569" i="7" s="1"/>
  <c r="P1568" i="7"/>
  <c r="Q1568" i="7" s="1"/>
  <c r="S1568" i="7" s="1"/>
  <c r="P1567" i="7"/>
  <c r="Q1567" i="7" s="1"/>
  <c r="S1567" i="7" s="1"/>
  <c r="P1566" i="7"/>
  <c r="Q1566" i="7" s="1"/>
  <c r="S1566" i="7" s="1"/>
  <c r="P1565" i="7"/>
  <c r="Q1565" i="7" s="1"/>
  <c r="S1565" i="7" s="1"/>
  <c r="P1564" i="7"/>
  <c r="Q1564" i="7" s="1"/>
  <c r="S1564" i="7" s="1"/>
  <c r="P1563" i="7"/>
  <c r="Q1563" i="7" s="1"/>
  <c r="S1563" i="7" s="1"/>
  <c r="P1562" i="7"/>
  <c r="Q1562" i="7" s="1"/>
  <c r="S1562" i="7" s="1"/>
  <c r="P1561" i="7"/>
  <c r="Q1561" i="7" s="1"/>
  <c r="S1561" i="7" s="1"/>
  <c r="P1560" i="7"/>
  <c r="Q1560" i="7" s="1"/>
  <c r="S1560" i="7" s="1"/>
  <c r="P1559" i="7"/>
  <c r="Q1559" i="7" s="1"/>
  <c r="S1559" i="7" s="1"/>
  <c r="P1558" i="7"/>
  <c r="Q1558" i="7" s="1"/>
  <c r="S1558" i="7" s="1"/>
  <c r="P1557" i="7"/>
  <c r="Q1557" i="7" s="1"/>
  <c r="S1557" i="7" s="1"/>
  <c r="P1556" i="7"/>
  <c r="Q1556" i="7" s="1"/>
  <c r="S1556" i="7" s="1"/>
  <c r="P1555" i="7"/>
  <c r="Q1555" i="7" s="1"/>
  <c r="S1555" i="7" s="1"/>
  <c r="P1554" i="7"/>
  <c r="Q1554" i="7" s="1"/>
  <c r="S1554" i="7" s="1"/>
  <c r="P1553" i="7"/>
  <c r="Q1553" i="7" s="1"/>
  <c r="S1553" i="7" s="1"/>
  <c r="P1552" i="7"/>
  <c r="Q1552" i="7" s="1"/>
  <c r="S1552" i="7" s="1"/>
  <c r="P1551" i="7"/>
  <c r="Q1551" i="7" s="1"/>
  <c r="S1551" i="7" s="1"/>
  <c r="P1550" i="7"/>
  <c r="Q1550" i="7" s="1"/>
  <c r="S1550" i="7" s="1"/>
  <c r="P1549" i="7"/>
  <c r="Q1549" i="7" s="1"/>
  <c r="S1549" i="7" s="1"/>
  <c r="P1548" i="7"/>
  <c r="Q1548" i="7" s="1"/>
  <c r="S1548" i="7" s="1"/>
  <c r="P1547" i="7"/>
  <c r="Q1547" i="7" s="1"/>
  <c r="S1547" i="7" s="1"/>
  <c r="P1546" i="7"/>
  <c r="Q1546" i="7" s="1"/>
  <c r="S1546" i="7" s="1"/>
  <c r="P1545" i="7"/>
  <c r="Q1545" i="7" s="1"/>
  <c r="S1545" i="7" s="1"/>
  <c r="P1544" i="7"/>
  <c r="Q1544" i="7" s="1"/>
  <c r="S1544" i="7" s="1"/>
  <c r="P1543" i="7"/>
  <c r="Q1543" i="7" s="1"/>
  <c r="S1543" i="7" s="1"/>
  <c r="P1542" i="7"/>
  <c r="Q1542" i="7" s="1"/>
  <c r="S1542" i="7" s="1"/>
  <c r="P1541" i="7"/>
  <c r="Q1541" i="7" s="1"/>
  <c r="S1541" i="7" s="1"/>
  <c r="P1540" i="7"/>
  <c r="Q1540" i="7" s="1"/>
  <c r="S1540" i="7" s="1"/>
  <c r="P1539" i="7"/>
  <c r="Q1539" i="7" s="1"/>
  <c r="S1539" i="7" s="1"/>
  <c r="P1538" i="7"/>
  <c r="Q1538" i="7" s="1"/>
  <c r="S1538" i="7" s="1"/>
  <c r="P1537" i="7"/>
  <c r="Q1537" i="7" s="1"/>
  <c r="S1537" i="7" s="1"/>
  <c r="P1536" i="7"/>
  <c r="Q1536" i="7" s="1"/>
  <c r="S1536" i="7" s="1"/>
  <c r="P1535" i="7"/>
  <c r="Q1535" i="7" s="1"/>
  <c r="S1535" i="7" s="1"/>
  <c r="P1534" i="7"/>
  <c r="Q1534" i="7" s="1"/>
  <c r="S1534" i="7" s="1"/>
  <c r="P1533" i="7"/>
  <c r="Q1533" i="7" s="1"/>
  <c r="S1533" i="7" s="1"/>
  <c r="P1532" i="7"/>
  <c r="Q1532" i="7" s="1"/>
  <c r="S1532" i="7" s="1"/>
  <c r="P1531" i="7"/>
  <c r="Q1531" i="7" s="1"/>
  <c r="S1531" i="7" s="1"/>
  <c r="P1530" i="7"/>
  <c r="Q1530" i="7" s="1"/>
  <c r="S1530" i="7" s="1"/>
  <c r="P1529" i="7"/>
  <c r="Q1529" i="7" s="1"/>
  <c r="S1529" i="7" s="1"/>
  <c r="P1528" i="7"/>
  <c r="Q1528" i="7" s="1"/>
  <c r="S1528" i="7" s="1"/>
  <c r="P1527" i="7"/>
  <c r="Q1527" i="7" s="1"/>
  <c r="S1527" i="7" s="1"/>
  <c r="P1526" i="7"/>
  <c r="Q1526" i="7" s="1"/>
  <c r="S1526" i="7" s="1"/>
  <c r="P1525" i="7"/>
  <c r="Q1525" i="7" s="1"/>
  <c r="S1525" i="7" s="1"/>
  <c r="P1524" i="7"/>
  <c r="Q1524" i="7" s="1"/>
  <c r="S1524" i="7" s="1"/>
  <c r="P1523" i="7"/>
  <c r="Q1523" i="7" s="1"/>
  <c r="S1523" i="7" s="1"/>
  <c r="P1522" i="7"/>
  <c r="Q1522" i="7" s="1"/>
  <c r="S1522" i="7" s="1"/>
  <c r="P1521" i="7"/>
  <c r="Q1521" i="7" s="1"/>
  <c r="S1521" i="7" s="1"/>
  <c r="P1520" i="7"/>
  <c r="Q1520" i="7" s="1"/>
  <c r="S1520" i="7" s="1"/>
  <c r="P1519" i="7"/>
  <c r="Q1519" i="7" s="1"/>
  <c r="S1519" i="7" s="1"/>
  <c r="P1518" i="7"/>
  <c r="Q1518" i="7" s="1"/>
  <c r="S1518" i="7" s="1"/>
  <c r="P1517" i="7"/>
  <c r="Q1517" i="7" s="1"/>
  <c r="S1517" i="7" s="1"/>
  <c r="P1516" i="7"/>
  <c r="Q1516" i="7" s="1"/>
  <c r="S1516" i="7" s="1"/>
  <c r="P1515" i="7"/>
  <c r="Q1515" i="7" s="1"/>
  <c r="S1515" i="7" s="1"/>
  <c r="P1514" i="7"/>
  <c r="Q1514" i="7" s="1"/>
  <c r="S1514" i="7" s="1"/>
  <c r="P1513" i="7"/>
  <c r="Q1513" i="7" s="1"/>
  <c r="S1513" i="7" s="1"/>
  <c r="P1512" i="7"/>
  <c r="Q1512" i="7" s="1"/>
  <c r="S1512" i="7" s="1"/>
  <c r="P1511" i="7"/>
  <c r="Q1511" i="7" s="1"/>
  <c r="S1511" i="7" s="1"/>
  <c r="P1510" i="7"/>
  <c r="Q1510" i="7" s="1"/>
  <c r="S1510" i="7" s="1"/>
  <c r="P1509" i="7"/>
  <c r="Q1509" i="7" s="1"/>
  <c r="S1509" i="7" s="1"/>
  <c r="P1508" i="7"/>
  <c r="Q1508" i="7" s="1"/>
  <c r="S1508" i="7" s="1"/>
  <c r="P1507" i="7"/>
  <c r="Q1507" i="7" s="1"/>
  <c r="S1507" i="7" s="1"/>
  <c r="P1506" i="7"/>
  <c r="Q1506" i="7" s="1"/>
  <c r="S1506" i="7" s="1"/>
  <c r="P1505" i="7"/>
  <c r="Q1505" i="7" s="1"/>
  <c r="S1505" i="7" s="1"/>
  <c r="P1504" i="7"/>
  <c r="Q1504" i="7" s="1"/>
  <c r="S1504" i="7" s="1"/>
  <c r="P1503" i="7"/>
  <c r="Q1503" i="7" s="1"/>
  <c r="S1503" i="7" s="1"/>
  <c r="P1502" i="7"/>
  <c r="Q1502" i="7" s="1"/>
  <c r="S1502" i="7" s="1"/>
  <c r="P1501" i="7"/>
  <c r="Q1501" i="7" s="1"/>
  <c r="S1501" i="7" s="1"/>
  <c r="P1500" i="7"/>
  <c r="Q1500" i="7" s="1"/>
  <c r="S1500" i="7" s="1"/>
  <c r="P1499" i="7"/>
  <c r="Q1499" i="7" s="1"/>
  <c r="S1499" i="7" s="1"/>
  <c r="P1498" i="7"/>
  <c r="Q1498" i="7" s="1"/>
  <c r="S1498" i="7" s="1"/>
  <c r="P1497" i="7"/>
  <c r="Q1497" i="7" s="1"/>
  <c r="S1497" i="7" s="1"/>
  <c r="P1496" i="7"/>
  <c r="Q1496" i="7" s="1"/>
  <c r="S1496" i="7" s="1"/>
  <c r="P1495" i="7"/>
  <c r="Q1495" i="7" s="1"/>
  <c r="S1495" i="7" s="1"/>
  <c r="P1494" i="7"/>
  <c r="Q1494" i="7" s="1"/>
  <c r="S1494" i="7" s="1"/>
  <c r="P1493" i="7"/>
  <c r="Q1493" i="7" s="1"/>
  <c r="S1493" i="7" s="1"/>
  <c r="P1492" i="7"/>
  <c r="Q1492" i="7" s="1"/>
  <c r="S1492" i="7" s="1"/>
  <c r="P1491" i="7"/>
  <c r="Q1491" i="7" s="1"/>
  <c r="S1491" i="7" s="1"/>
  <c r="P1490" i="7"/>
  <c r="Q1490" i="7" s="1"/>
  <c r="S1490" i="7" s="1"/>
  <c r="P1489" i="7"/>
  <c r="Q1489" i="7" s="1"/>
  <c r="S1489" i="7" s="1"/>
  <c r="P1488" i="7"/>
  <c r="Q1488" i="7" s="1"/>
  <c r="S1488" i="7" s="1"/>
  <c r="P1487" i="7"/>
  <c r="Q1487" i="7" s="1"/>
  <c r="S1487" i="7" s="1"/>
  <c r="P1486" i="7"/>
  <c r="Q1486" i="7" s="1"/>
  <c r="S1486" i="7" s="1"/>
  <c r="P1485" i="7"/>
  <c r="Q1485" i="7" s="1"/>
  <c r="S1485" i="7" s="1"/>
  <c r="P1484" i="7"/>
  <c r="Q1484" i="7" s="1"/>
  <c r="S1484" i="7" s="1"/>
  <c r="P1483" i="7"/>
  <c r="Q1483" i="7" s="1"/>
  <c r="S1483" i="7" s="1"/>
  <c r="P1482" i="7"/>
  <c r="Q1482" i="7" s="1"/>
  <c r="S1482" i="7" s="1"/>
  <c r="P1481" i="7"/>
  <c r="Q1481" i="7" s="1"/>
  <c r="S1481" i="7" s="1"/>
  <c r="P1480" i="7"/>
  <c r="Q1480" i="7" s="1"/>
  <c r="S1480" i="7" s="1"/>
  <c r="P1479" i="7"/>
  <c r="Q1479" i="7" s="1"/>
  <c r="S1479" i="7" s="1"/>
  <c r="P1478" i="7"/>
  <c r="Q1478" i="7" s="1"/>
  <c r="S1478" i="7" s="1"/>
  <c r="P1477" i="7"/>
  <c r="Q1477" i="7" s="1"/>
  <c r="S1477" i="7" s="1"/>
  <c r="P1476" i="7"/>
  <c r="Q1476" i="7" s="1"/>
  <c r="S1476" i="7" s="1"/>
  <c r="P1475" i="7"/>
  <c r="Q1475" i="7" s="1"/>
  <c r="S1475" i="7" s="1"/>
  <c r="P1474" i="7"/>
  <c r="Q1474" i="7" s="1"/>
  <c r="S1474" i="7" s="1"/>
  <c r="P1473" i="7"/>
  <c r="Q1473" i="7" s="1"/>
  <c r="S1473" i="7" s="1"/>
  <c r="P1472" i="7"/>
  <c r="Q1472" i="7" s="1"/>
  <c r="S1472" i="7" s="1"/>
  <c r="P1471" i="7"/>
  <c r="Q1471" i="7" s="1"/>
  <c r="S1471" i="7" s="1"/>
  <c r="P1470" i="7"/>
  <c r="Q1470" i="7" s="1"/>
  <c r="S1470" i="7" s="1"/>
  <c r="P1469" i="7"/>
  <c r="Q1469" i="7" s="1"/>
  <c r="S1469" i="7" s="1"/>
  <c r="P1468" i="7"/>
  <c r="Q1468" i="7" s="1"/>
  <c r="S1468" i="7" s="1"/>
  <c r="P1467" i="7"/>
  <c r="Q1467" i="7" s="1"/>
  <c r="S1467" i="7" s="1"/>
  <c r="P1466" i="7"/>
  <c r="Q1466" i="7" s="1"/>
  <c r="S1466" i="7" s="1"/>
  <c r="P1465" i="7"/>
  <c r="Q1465" i="7" s="1"/>
  <c r="S1465" i="7" s="1"/>
  <c r="P1464" i="7"/>
  <c r="Q1464" i="7" s="1"/>
  <c r="S1464" i="7" s="1"/>
  <c r="P1463" i="7"/>
  <c r="Q1463" i="7" s="1"/>
  <c r="S1463" i="7" s="1"/>
  <c r="P1462" i="7"/>
  <c r="Q1462" i="7" s="1"/>
  <c r="S1462" i="7" s="1"/>
  <c r="P1461" i="7"/>
  <c r="Q1461" i="7" s="1"/>
  <c r="S1461" i="7" s="1"/>
  <c r="P1460" i="7"/>
  <c r="Q1460" i="7" s="1"/>
  <c r="S1460" i="7" s="1"/>
  <c r="P1459" i="7"/>
  <c r="Q1459" i="7" s="1"/>
  <c r="S1459" i="7" s="1"/>
  <c r="P1458" i="7"/>
  <c r="Q1458" i="7" s="1"/>
  <c r="S1458" i="7" s="1"/>
  <c r="P1457" i="7"/>
  <c r="Q1457" i="7" s="1"/>
  <c r="S1457" i="7" s="1"/>
  <c r="P1456" i="7"/>
  <c r="Q1456" i="7" s="1"/>
  <c r="S1456" i="7" s="1"/>
  <c r="P1455" i="7"/>
  <c r="Q1455" i="7" s="1"/>
  <c r="S1455" i="7" s="1"/>
  <c r="P1454" i="7"/>
  <c r="Q1454" i="7" s="1"/>
  <c r="S1454" i="7" s="1"/>
  <c r="P1453" i="7"/>
  <c r="Q1453" i="7" s="1"/>
  <c r="S1453" i="7" s="1"/>
  <c r="P1452" i="7"/>
  <c r="Q1452" i="7" s="1"/>
  <c r="S1452" i="7" s="1"/>
  <c r="P1451" i="7"/>
  <c r="Q1451" i="7" s="1"/>
  <c r="S1451" i="7" s="1"/>
  <c r="P1450" i="7"/>
  <c r="Q1450" i="7" s="1"/>
  <c r="S1450" i="7" s="1"/>
  <c r="P1449" i="7"/>
  <c r="Q1449" i="7" s="1"/>
  <c r="S1449" i="7" s="1"/>
  <c r="P1448" i="7"/>
  <c r="Q1448" i="7" s="1"/>
  <c r="S1448" i="7" s="1"/>
  <c r="P1447" i="7"/>
  <c r="Q1447" i="7" s="1"/>
  <c r="S1447" i="7" s="1"/>
  <c r="P1446" i="7"/>
  <c r="Q1446" i="7" s="1"/>
  <c r="S1446" i="7" s="1"/>
  <c r="P1445" i="7"/>
  <c r="Q1445" i="7" s="1"/>
  <c r="S1445" i="7" s="1"/>
  <c r="P1444" i="7"/>
  <c r="Q1444" i="7" s="1"/>
  <c r="S1444" i="7" s="1"/>
  <c r="P1443" i="7"/>
  <c r="Q1443" i="7" s="1"/>
  <c r="S1443" i="7" s="1"/>
  <c r="P1442" i="7"/>
  <c r="Q1442" i="7" s="1"/>
  <c r="S1442" i="7" s="1"/>
  <c r="P1441" i="7"/>
  <c r="Q1441" i="7" s="1"/>
  <c r="S1441" i="7" s="1"/>
  <c r="P1440" i="7"/>
  <c r="Q1440" i="7" s="1"/>
  <c r="S1440" i="7" s="1"/>
  <c r="P1439" i="7"/>
  <c r="Q1439" i="7" s="1"/>
  <c r="S1439" i="7" s="1"/>
  <c r="P1438" i="7"/>
  <c r="Q1438" i="7" s="1"/>
  <c r="S1438" i="7" s="1"/>
  <c r="P1437" i="7"/>
  <c r="Q1437" i="7" s="1"/>
  <c r="S1437" i="7" s="1"/>
  <c r="P1436" i="7"/>
  <c r="Q1436" i="7" s="1"/>
  <c r="S1436" i="7" s="1"/>
  <c r="P1435" i="7"/>
  <c r="Q1435" i="7" s="1"/>
  <c r="S1435" i="7" s="1"/>
  <c r="P1434" i="7"/>
  <c r="Q1434" i="7" s="1"/>
  <c r="S1434" i="7" s="1"/>
  <c r="P1433" i="7"/>
  <c r="Q1433" i="7" s="1"/>
  <c r="S1433" i="7" s="1"/>
  <c r="P1432" i="7"/>
  <c r="Q1432" i="7" s="1"/>
  <c r="S1432" i="7" s="1"/>
  <c r="P1431" i="7"/>
  <c r="Q1431" i="7" s="1"/>
  <c r="S1431" i="7" s="1"/>
  <c r="P1430" i="7"/>
  <c r="Q1430" i="7" s="1"/>
  <c r="S1430" i="7" s="1"/>
  <c r="P1429" i="7"/>
  <c r="Q1429" i="7" s="1"/>
  <c r="S1429" i="7" s="1"/>
  <c r="P1428" i="7"/>
  <c r="Q1428" i="7" s="1"/>
  <c r="S1428" i="7" s="1"/>
  <c r="P1427" i="7"/>
  <c r="Q1427" i="7" s="1"/>
  <c r="S1427" i="7" s="1"/>
  <c r="P1426" i="7"/>
  <c r="Q1426" i="7" s="1"/>
  <c r="S1426" i="7" s="1"/>
  <c r="P1425" i="7"/>
  <c r="Q1425" i="7" s="1"/>
  <c r="S1425" i="7" s="1"/>
  <c r="P1424" i="7"/>
  <c r="Q1424" i="7" s="1"/>
  <c r="S1424" i="7" s="1"/>
  <c r="P1423" i="7"/>
  <c r="Q1423" i="7" s="1"/>
  <c r="S1423" i="7" s="1"/>
  <c r="P1422" i="7"/>
  <c r="Q1422" i="7" s="1"/>
  <c r="S1422" i="7" s="1"/>
  <c r="P1421" i="7"/>
  <c r="Q1421" i="7" s="1"/>
  <c r="S1421" i="7" s="1"/>
  <c r="P1420" i="7"/>
  <c r="Q1420" i="7" s="1"/>
  <c r="S1420" i="7" s="1"/>
  <c r="P1419" i="7"/>
  <c r="Q1419" i="7" s="1"/>
  <c r="S1419" i="7" s="1"/>
  <c r="P1418" i="7"/>
  <c r="Q1418" i="7" s="1"/>
  <c r="S1418" i="7" s="1"/>
  <c r="P1417" i="7"/>
  <c r="Q1417" i="7" s="1"/>
  <c r="S1417" i="7" s="1"/>
  <c r="P1416" i="7"/>
  <c r="Q1416" i="7" s="1"/>
  <c r="S1416" i="7" s="1"/>
  <c r="P1415" i="7"/>
  <c r="Q1415" i="7" s="1"/>
  <c r="S1415" i="7" s="1"/>
  <c r="P1414" i="7"/>
  <c r="Q1414" i="7" s="1"/>
  <c r="S1414" i="7" s="1"/>
  <c r="P1413" i="7"/>
  <c r="Q1413" i="7" s="1"/>
  <c r="S1413" i="7" s="1"/>
  <c r="P1412" i="7"/>
  <c r="Q1412" i="7" s="1"/>
  <c r="S1412" i="7" s="1"/>
  <c r="P1411" i="7"/>
  <c r="Q1411" i="7" s="1"/>
  <c r="S1411" i="7" s="1"/>
  <c r="P1410" i="7"/>
  <c r="Q1410" i="7" s="1"/>
  <c r="S1410" i="7" s="1"/>
  <c r="P1409" i="7"/>
  <c r="Q1409" i="7" s="1"/>
  <c r="S1409" i="7" s="1"/>
  <c r="P1408" i="7"/>
  <c r="Q1408" i="7" s="1"/>
  <c r="S1408" i="7" s="1"/>
  <c r="P1407" i="7"/>
  <c r="Q1407" i="7" s="1"/>
  <c r="S1407" i="7" s="1"/>
  <c r="P1406" i="7"/>
  <c r="Q1406" i="7" s="1"/>
  <c r="S1406" i="7" s="1"/>
  <c r="P1405" i="7"/>
  <c r="Q1405" i="7" s="1"/>
  <c r="S1405" i="7" s="1"/>
  <c r="P1404" i="7"/>
  <c r="Q1404" i="7" s="1"/>
  <c r="S1404" i="7" s="1"/>
  <c r="P1403" i="7"/>
  <c r="Q1403" i="7" s="1"/>
  <c r="S1403" i="7" s="1"/>
  <c r="P1402" i="7"/>
  <c r="Q1402" i="7" s="1"/>
  <c r="S1402" i="7" s="1"/>
  <c r="P1401" i="7"/>
  <c r="Q1401" i="7" s="1"/>
  <c r="S1401" i="7" s="1"/>
  <c r="P1400" i="7"/>
  <c r="Q1400" i="7" s="1"/>
  <c r="S1400" i="7" s="1"/>
  <c r="P1399" i="7"/>
  <c r="Q1399" i="7" s="1"/>
  <c r="S1399" i="7" s="1"/>
  <c r="P1398" i="7"/>
  <c r="Q1398" i="7" s="1"/>
  <c r="S1398" i="7" s="1"/>
  <c r="P1397" i="7"/>
  <c r="Q1397" i="7" s="1"/>
  <c r="S1397" i="7" s="1"/>
  <c r="P1396" i="7"/>
  <c r="Q1396" i="7" s="1"/>
  <c r="S1396" i="7" s="1"/>
  <c r="P1395" i="7"/>
  <c r="Q1395" i="7" s="1"/>
  <c r="S1395" i="7" s="1"/>
  <c r="P1394" i="7"/>
  <c r="Q1394" i="7" s="1"/>
  <c r="S1394" i="7" s="1"/>
  <c r="P1393" i="7"/>
  <c r="Q1393" i="7" s="1"/>
  <c r="S1393" i="7" s="1"/>
  <c r="P1392" i="7"/>
  <c r="Q1392" i="7" s="1"/>
  <c r="S1392" i="7" s="1"/>
  <c r="P1391" i="7"/>
  <c r="Q1391" i="7" s="1"/>
  <c r="S1391" i="7" s="1"/>
  <c r="P1390" i="7"/>
  <c r="Q1390" i="7" s="1"/>
  <c r="S1390" i="7" s="1"/>
  <c r="P1389" i="7"/>
  <c r="Q1389" i="7" s="1"/>
  <c r="S1389" i="7" s="1"/>
  <c r="P1388" i="7"/>
  <c r="Q1388" i="7" s="1"/>
  <c r="S1388" i="7" s="1"/>
  <c r="P1387" i="7"/>
  <c r="Q1387" i="7" s="1"/>
  <c r="S1387" i="7" s="1"/>
  <c r="P1386" i="7"/>
  <c r="Q1386" i="7" s="1"/>
  <c r="S1386" i="7" s="1"/>
  <c r="P1385" i="7"/>
  <c r="Q1385" i="7" s="1"/>
  <c r="S1385" i="7" s="1"/>
  <c r="P1384" i="7"/>
  <c r="Q1384" i="7" s="1"/>
  <c r="S1384" i="7" s="1"/>
  <c r="P1383" i="7"/>
  <c r="Q1383" i="7" s="1"/>
  <c r="S1383" i="7" s="1"/>
  <c r="P1382" i="7"/>
  <c r="Q1382" i="7" s="1"/>
  <c r="S1382" i="7" s="1"/>
  <c r="P1381" i="7"/>
  <c r="Q1381" i="7" s="1"/>
  <c r="S1381" i="7" s="1"/>
  <c r="P1380" i="7"/>
  <c r="Q1380" i="7" s="1"/>
  <c r="S1380" i="7" s="1"/>
  <c r="P1379" i="7"/>
  <c r="Q1379" i="7" s="1"/>
  <c r="S1379" i="7" s="1"/>
  <c r="P1378" i="7"/>
  <c r="Q1378" i="7" s="1"/>
  <c r="S1378" i="7" s="1"/>
  <c r="P1377" i="7"/>
  <c r="Q1377" i="7" s="1"/>
  <c r="S1377" i="7" s="1"/>
  <c r="P1376" i="7"/>
  <c r="Q1376" i="7" s="1"/>
  <c r="S1376" i="7" s="1"/>
  <c r="P1375" i="7"/>
  <c r="Q1375" i="7" s="1"/>
  <c r="S1375" i="7" s="1"/>
  <c r="P1374" i="7"/>
  <c r="Q1374" i="7" s="1"/>
  <c r="S1374" i="7" s="1"/>
  <c r="P1373" i="7"/>
  <c r="Q1373" i="7" s="1"/>
  <c r="S1373" i="7" s="1"/>
  <c r="P1372" i="7"/>
  <c r="Q1372" i="7" s="1"/>
  <c r="S1372" i="7" s="1"/>
  <c r="P1371" i="7"/>
  <c r="Q1371" i="7" s="1"/>
  <c r="S1371" i="7" s="1"/>
  <c r="P1370" i="7"/>
  <c r="Q1370" i="7" s="1"/>
  <c r="S1370" i="7" s="1"/>
  <c r="P1369" i="7"/>
  <c r="Q1369" i="7" s="1"/>
  <c r="S1369" i="7" s="1"/>
  <c r="P1368" i="7"/>
  <c r="Q1368" i="7" s="1"/>
  <c r="S1368" i="7" s="1"/>
  <c r="P1367" i="7"/>
  <c r="Q1367" i="7" s="1"/>
  <c r="S1367" i="7" s="1"/>
  <c r="P1366" i="7"/>
  <c r="Q1366" i="7" s="1"/>
  <c r="S1366" i="7" s="1"/>
  <c r="P1365" i="7"/>
  <c r="Q1365" i="7" s="1"/>
  <c r="S1365" i="7" s="1"/>
  <c r="P1364" i="7"/>
  <c r="Q1364" i="7" s="1"/>
  <c r="S1364" i="7" s="1"/>
  <c r="P1363" i="7"/>
  <c r="Q1363" i="7" s="1"/>
  <c r="S1363" i="7" s="1"/>
  <c r="P1362" i="7"/>
  <c r="Q1362" i="7" s="1"/>
  <c r="S1362" i="7" s="1"/>
  <c r="P1361" i="7"/>
  <c r="Q1361" i="7" s="1"/>
  <c r="S1361" i="7" s="1"/>
  <c r="P1360" i="7"/>
  <c r="Q1360" i="7" s="1"/>
  <c r="S1360" i="7" s="1"/>
  <c r="P1359" i="7"/>
  <c r="Q1359" i="7" s="1"/>
  <c r="S1359" i="7" s="1"/>
  <c r="P1358" i="7"/>
  <c r="Q1358" i="7" s="1"/>
  <c r="S1358" i="7" s="1"/>
  <c r="P1357" i="7"/>
  <c r="Q1357" i="7" s="1"/>
  <c r="S1357" i="7" s="1"/>
  <c r="P1356" i="7"/>
  <c r="Q1356" i="7" s="1"/>
  <c r="S1356" i="7" s="1"/>
  <c r="P1355" i="7"/>
  <c r="Q1355" i="7" s="1"/>
  <c r="S1355" i="7" s="1"/>
  <c r="P1354" i="7"/>
  <c r="Q1354" i="7" s="1"/>
  <c r="S1354" i="7" s="1"/>
  <c r="P1353" i="7"/>
  <c r="Q1353" i="7" s="1"/>
  <c r="S1353" i="7" s="1"/>
  <c r="P1352" i="7"/>
  <c r="Q1352" i="7" s="1"/>
  <c r="S1352" i="7" s="1"/>
  <c r="P1351" i="7"/>
  <c r="Q1351" i="7" s="1"/>
  <c r="S1351" i="7" s="1"/>
  <c r="P1350" i="7"/>
  <c r="Q1350" i="7" s="1"/>
  <c r="S1350" i="7" s="1"/>
  <c r="P1349" i="7"/>
  <c r="Q1349" i="7" s="1"/>
  <c r="S1349" i="7" s="1"/>
  <c r="P1348" i="7"/>
  <c r="Q1348" i="7" s="1"/>
  <c r="S1348" i="7" s="1"/>
  <c r="P1347" i="7"/>
  <c r="Q1347" i="7" s="1"/>
  <c r="S1347" i="7" s="1"/>
  <c r="P1346" i="7"/>
  <c r="Q1346" i="7" s="1"/>
  <c r="S1346" i="7" s="1"/>
  <c r="P1345" i="7"/>
  <c r="Q1345" i="7" s="1"/>
  <c r="S1345" i="7" s="1"/>
  <c r="P1344" i="7"/>
  <c r="Q1344" i="7" s="1"/>
  <c r="S1344" i="7" s="1"/>
  <c r="P1343" i="7"/>
  <c r="Q1343" i="7" s="1"/>
  <c r="S1343" i="7" s="1"/>
  <c r="P1342" i="7"/>
  <c r="Q1342" i="7" s="1"/>
  <c r="S1342" i="7" s="1"/>
  <c r="P1341" i="7"/>
  <c r="Q1341" i="7" s="1"/>
  <c r="S1341" i="7" s="1"/>
  <c r="P1340" i="7"/>
  <c r="Q1340" i="7" s="1"/>
  <c r="S1340" i="7" s="1"/>
  <c r="P1339" i="7"/>
  <c r="Q1339" i="7" s="1"/>
  <c r="S1339" i="7" s="1"/>
  <c r="P1338" i="7"/>
  <c r="Q1338" i="7" s="1"/>
  <c r="S1338" i="7" s="1"/>
  <c r="P1337" i="7"/>
  <c r="Q1337" i="7" s="1"/>
  <c r="S1337" i="7" s="1"/>
  <c r="P1336" i="7"/>
  <c r="Q1336" i="7" s="1"/>
  <c r="S1336" i="7" s="1"/>
  <c r="P1335" i="7"/>
  <c r="Q1335" i="7" s="1"/>
  <c r="S1335" i="7" s="1"/>
  <c r="P1334" i="7"/>
  <c r="Q1334" i="7" s="1"/>
  <c r="S1334" i="7" s="1"/>
  <c r="P1333" i="7"/>
  <c r="Q1333" i="7" s="1"/>
  <c r="S1333" i="7" s="1"/>
  <c r="P1332" i="7"/>
  <c r="Q1332" i="7" s="1"/>
  <c r="S1332" i="7" s="1"/>
  <c r="P1331" i="7"/>
  <c r="Q1331" i="7" s="1"/>
  <c r="S1331" i="7" s="1"/>
  <c r="P1330" i="7"/>
  <c r="Q1330" i="7" s="1"/>
  <c r="S1330" i="7" s="1"/>
  <c r="P1329" i="7"/>
  <c r="Q1329" i="7" s="1"/>
  <c r="S1329" i="7" s="1"/>
  <c r="P1328" i="7"/>
  <c r="Q1328" i="7" s="1"/>
  <c r="S1328" i="7" s="1"/>
  <c r="P1327" i="7"/>
  <c r="Q1327" i="7" s="1"/>
  <c r="S1327" i="7" s="1"/>
  <c r="P1326" i="7"/>
  <c r="Q1326" i="7" s="1"/>
  <c r="S1326" i="7" s="1"/>
  <c r="P1325" i="7"/>
  <c r="Q1325" i="7" s="1"/>
  <c r="S1325" i="7" s="1"/>
  <c r="P1324" i="7"/>
  <c r="Q1324" i="7" s="1"/>
  <c r="S1324" i="7" s="1"/>
  <c r="P1323" i="7"/>
  <c r="Q1323" i="7" s="1"/>
  <c r="S1323" i="7" s="1"/>
  <c r="P1322" i="7"/>
  <c r="Q1322" i="7" s="1"/>
  <c r="S1322" i="7" s="1"/>
  <c r="P1321" i="7"/>
  <c r="Q1321" i="7" s="1"/>
  <c r="S1321" i="7" s="1"/>
  <c r="P1320" i="7"/>
  <c r="Q1320" i="7" s="1"/>
  <c r="S1320" i="7" s="1"/>
  <c r="P1319" i="7"/>
  <c r="Q1319" i="7" s="1"/>
  <c r="S1319" i="7" s="1"/>
  <c r="P1318" i="7"/>
  <c r="Q1318" i="7" s="1"/>
  <c r="S1318" i="7" s="1"/>
  <c r="P1317" i="7"/>
  <c r="Q1317" i="7" s="1"/>
  <c r="S1317" i="7" s="1"/>
  <c r="P1316" i="7"/>
  <c r="Q1316" i="7" s="1"/>
  <c r="S1316" i="7" s="1"/>
  <c r="P1315" i="7"/>
  <c r="Q1315" i="7" s="1"/>
  <c r="S1315" i="7" s="1"/>
  <c r="P1314" i="7"/>
  <c r="Q1314" i="7" s="1"/>
  <c r="S1314" i="7" s="1"/>
  <c r="P1313" i="7"/>
  <c r="Q1313" i="7" s="1"/>
  <c r="S1313" i="7" s="1"/>
  <c r="P1312" i="7"/>
  <c r="Q1312" i="7" s="1"/>
  <c r="S1312" i="7" s="1"/>
  <c r="P1311" i="7"/>
  <c r="Q1311" i="7" s="1"/>
  <c r="S1311" i="7" s="1"/>
  <c r="P1310" i="7"/>
  <c r="Q1310" i="7" s="1"/>
  <c r="S1310" i="7" s="1"/>
  <c r="P1309" i="7"/>
  <c r="Q1309" i="7" s="1"/>
  <c r="S1309" i="7" s="1"/>
  <c r="P1308" i="7"/>
  <c r="Q1308" i="7" s="1"/>
  <c r="S1308" i="7" s="1"/>
  <c r="P1307" i="7"/>
  <c r="Q1307" i="7" s="1"/>
  <c r="S1307" i="7" s="1"/>
  <c r="P1306" i="7"/>
  <c r="Q1306" i="7" s="1"/>
  <c r="S1306" i="7" s="1"/>
  <c r="P1305" i="7"/>
  <c r="Q1305" i="7" s="1"/>
  <c r="S1305" i="7" s="1"/>
  <c r="P1304" i="7"/>
  <c r="Q1304" i="7" s="1"/>
  <c r="S1304" i="7" s="1"/>
  <c r="P1303" i="7"/>
  <c r="Q1303" i="7" s="1"/>
  <c r="S1303" i="7" s="1"/>
  <c r="P1302" i="7"/>
  <c r="Q1302" i="7" s="1"/>
  <c r="S1302" i="7" s="1"/>
  <c r="P1301" i="7"/>
  <c r="Q1301" i="7" s="1"/>
  <c r="S1301" i="7" s="1"/>
  <c r="P1300" i="7"/>
  <c r="Q1300" i="7" s="1"/>
  <c r="S1300" i="7" s="1"/>
  <c r="P1299" i="7"/>
  <c r="Q1299" i="7" s="1"/>
  <c r="S1299" i="7" s="1"/>
  <c r="P1298" i="7"/>
  <c r="Q1298" i="7" s="1"/>
  <c r="S1298" i="7" s="1"/>
  <c r="P1297" i="7"/>
  <c r="Q1297" i="7" s="1"/>
  <c r="S1297" i="7" s="1"/>
  <c r="P1296" i="7"/>
  <c r="Q1296" i="7" s="1"/>
  <c r="S1296" i="7" s="1"/>
  <c r="P1295" i="7"/>
  <c r="Q1295" i="7" s="1"/>
  <c r="S1295" i="7" s="1"/>
  <c r="P1294" i="7"/>
  <c r="Q1294" i="7" s="1"/>
  <c r="S1294" i="7" s="1"/>
  <c r="P1293" i="7"/>
  <c r="Q1293" i="7" s="1"/>
  <c r="S1293" i="7" s="1"/>
  <c r="P1292" i="7"/>
  <c r="Q1292" i="7" s="1"/>
  <c r="S1292" i="7" s="1"/>
  <c r="P1291" i="7"/>
  <c r="Q1291" i="7" s="1"/>
  <c r="S1291" i="7" s="1"/>
  <c r="P1290" i="7"/>
  <c r="Q1290" i="7" s="1"/>
  <c r="S1290" i="7" s="1"/>
  <c r="P1289" i="7"/>
  <c r="Q1289" i="7" s="1"/>
  <c r="S1289" i="7" s="1"/>
  <c r="P1288" i="7"/>
  <c r="Q1288" i="7" s="1"/>
  <c r="S1288" i="7" s="1"/>
  <c r="P1287" i="7"/>
  <c r="Q1287" i="7" s="1"/>
  <c r="S1287" i="7" s="1"/>
  <c r="P1286" i="7"/>
  <c r="Q1286" i="7" s="1"/>
  <c r="S1286" i="7" s="1"/>
  <c r="P1285" i="7"/>
  <c r="Q1285" i="7" s="1"/>
  <c r="S1285" i="7" s="1"/>
  <c r="P1284" i="7"/>
  <c r="Q1284" i="7" s="1"/>
  <c r="S1284" i="7" s="1"/>
  <c r="P1283" i="7"/>
  <c r="Q1283" i="7" s="1"/>
  <c r="S1283" i="7" s="1"/>
  <c r="P1282" i="7"/>
  <c r="Q1282" i="7" s="1"/>
  <c r="S1282" i="7" s="1"/>
  <c r="P1281" i="7"/>
  <c r="Q1281" i="7" s="1"/>
  <c r="S1281" i="7" s="1"/>
  <c r="P1280" i="7"/>
  <c r="Q1280" i="7" s="1"/>
  <c r="S1280" i="7" s="1"/>
  <c r="P1279" i="7"/>
  <c r="Q1279" i="7" s="1"/>
  <c r="S1279" i="7" s="1"/>
  <c r="P1278" i="7"/>
  <c r="Q1278" i="7" s="1"/>
  <c r="S1278" i="7" s="1"/>
  <c r="P1277" i="7"/>
  <c r="Q1277" i="7" s="1"/>
  <c r="S1277" i="7" s="1"/>
  <c r="P1276" i="7"/>
  <c r="Q1276" i="7" s="1"/>
  <c r="S1276" i="7" s="1"/>
  <c r="P1275" i="7"/>
  <c r="Q1275" i="7" s="1"/>
  <c r="S1275" i="7" s="1"/>
  <c r="P1274" i="7"/>
  <c r="Q1274" i="7" s="1"/>
  <c r="S1274" i="7" s="1"/>
  <c r="P1273" i="7"/>
  <c r="Q1273" i="7" s="1"/>
  <c r="S1273" i="7" s="1"/>
  <c r="P1272" i="7"/>
  <c r="Q1272" i="7" s="1"/>
  <c r="S1272" i="7" s="1"/>
  <c r="P1271" i="7"/>
  <c r="Q1271" i="7" s="1"/>
  <c r="S1271" i="7" s="1"/>
  <c r="P1270" i="7"/>
  <c r="Q1270" i="7" s="1"/>
  <c r="S1270" i="7" s="1"/>
  <c r="P1269" i="7"/>
  <c r="Q1269" i="7" s="1"/>
  <c r="S1269" i="7" s="1"/>
  <c r="P1268" i="7"/>
  <c r="Q1268" i="7" s="1"/>
  <c r="S1268" i="7" s="1"/>
  <c r="P1267" i="7"/>
  <c r="Q1267" i="7" s="1"/>
  <c r="S1267" i="7" s="1"/>
  <c r="P1266" i="7"/>
  <c r="Q1266" i="7" s="1"/>
  <c r="S1266" i="7" s="1"/>
  <c r="P1265" i="7"/>
  <c r="Q1265" i="7" s="1"/>
  <c r="S1265" i="7" s="1"/>
  <c r="P1264" i="7"/>
  <c r="Q1264" i="7" s="1"/>
  <c r="S1264" i="7" s="1"/>
  <c r="P1263" i="7"/>
  <c r="Q1263" i="7" s="1"/>
  <c r="S1263" i="7" s="1"/>
  <c r="P1262" i="7"/>
  <c r="Q1262" i="7" s="1"/>
  <c r="S1262" i="7" s="1"/>
  <c r="P1261" i="7"/>
  <c r="Q1261" i="7" s="1"/>
  <c r="S1261" i="7" s="1"/>
  <c r="P1260" i="7"/>
  <c r="Q1260" i="7" s="1"/>
  <c r="S1260" i="7" s="1"/>
  <c r="P1259" i="7"/>
  <c r="Q1259" i="7" s="1"/>
  <c r="S1259" i="7" s="1"/>
  <c r="P1258" i="7"/>
  <c r="Q1258" i="7" s="1"/>
  <c r="S1258" i="7" s="1"/>
  <c r="P1257" i="7"/>
  <c r="Q1257" i="7" s="1"/>
  <c r="S1257" i="7" s="1"/>
  <c r="P1256" i="7"/>
  <c r="Q1256" i="7" s="1"/>
  <c r="S1256" i="7" s="1"/>
  <c r="P1255" i="7"/>
  <c r="Q1255" i="7" s="1"/>
  <c r="S1255" i="7" s="1"/>
  <c r="P1254" i="7"/>
  <c r="Q1254" i="7" s="1"/>
  <c r="S1254" i="7" s="1"/>
  <c r="P1253" i="7"/>
  <c r="Q1253" i="7" s="1"/>
  <c r="S1253" i="7" s="1"/>
  <c r="P1252" i="7"/>
  <c r="Q1252" i="7" s="1"/>
  <c r="S1252" i="7" s="1"/>
  <c r="P1251" i="7"/>
  <c r="Q1251" i="7" s="1"/>
  <c r="S1251" i="7" s="1"/>
  <c r="P1250" i="7"/>
  <c r="Q1250" i="7" s="1"/>
  <c r="S1250" i="7" s="1"/>
  <c r="P1249" i="7"/>
  <c r="Q1249" i="7" s="1"/>
  <c r="S1249" i="7" s="1"/>
  <c r="P1248" i="7"/>
  <c r="Q1248" i="7" s="1"/>
  <c r="S1248" i="7" s="1"/>
  <c r="P1247" i="7"/>
  <c r="Q1247" i="7" s="1"/>
  <c r="S1247" i="7" s="1"/>
  <c r="P1246" i="7"/>
  <c r="Q1246" i="7" s="1"/>
  <c r="S1246" i="7" s="1"/>
  <c r="P1245" i="7"/>
  <c r="Q1245" i="7" s="1"/>
  <c r="S1245" i="7" s="1"/>
  <c r="P1244" i="7"/>
  <c r="Q1244" i="7" s="1"/>
  <c r="S1244" i="7" s="1"/>
  <c r="P1243" i="7"/>
  <c r="Q1243" i="7" s="1"/>
  <c r="S1243" i="7" s="1"/>
  <c r="P1242" i="7"/>
  <c r="Q1242" i="7" s="1"/>
  <c r="S1242" i="7" s="1"/>
  <c r="P1241" i="7"/>
  <c r="Q1241" i="7" s="1"/>
  <c r="S1241" i="7" s="1"/>
  <c r="P1240" i="7"/>
  <c r="Q1240" i="7" s="1"/>
  <c r="S1240" i="7" s="1"/>
  <c r="P1239" i="7"/>
  <c r="Q1239" i="7" s="1"/>
  <c r="S1239" i="7" s="1"/>
  <c r="P1238" i="7"/>
  <c r="Q1238" i="7" s="1"/>
  <c r="S1238" i="7" s="1"/>
  <c r="P1237" i="7"/>
  <c r="Q1237" i="7" s="1"/>
  <c r="S1237" i="7" s="1"/>
  <c r="P1236" i="7"/>
  <c r="Q1236" i="7" s="1"/>
  <c r="S1236" i="7" s="1"/>
  <c r="P1235" i="7"/>
  <c r="Q1235" i="7" s="1"/>
  <c r="S1235" i="7" s="1"/>
  <c r="P1234" i="7"/>
  <c r="Q1234" i="7" s="1"/>
  <c r="S1234" i="7" s="1"/>
  <c r="P1233" i="7"/>
  <c r="Q1233" i="7" s="1"/>
  <c r="S1233" i="7" s="1"/>
  <c r="P1232" i="7"/>
  <c r="Q1232" i="7" s="1"/>
  <c r="S1232" i="7" s="1"/>
  <c r="P1231" i="7"/>
  <c r="Q1231" i="7" s="1"/>
  <c r="S1231" i="7" s="1"/>
  <c r="P1230" i="7"/>
  <c r="Q1230" i="7" s="1"/>
  <c r="S1230" i="7" s="1"/>
  <c r="P1229" i="7"/>
  <c r="Q1229" i="7" s="1"/>
  <c r="S1229" i="7" s="1"/>
  <c r="P1228" i="7"/>
  <c r="Q1228" i="7" s="1"/>
  <c r="S1228" i="7" s="1"/>
  <c r="P1227" i="7"/>
  <c r="Q1227" i="7" s="1"/>
  <c r="S1227" i="7" s="1"/>
  <c r="P1226" i="7"/>
  <c r="Q1226" i="7" s="1"/>
  <c r="S1226" i="7" s="1"/>
  <c r="P1225" i="7"/>
  <c r="Q1225" i="7" s="1"/>
  <c r="S1225" i="7" s="1"/>
  <c r="P1224" i="7"/>
  <c r="Q1224" i="7" s="1"/>
  <c r="S1224" i="7" s="1"/>
  <c r="P1223" i="7"/>
  <c r="Q1223" i="7" s="1"/>
  <c r="S1223" i="7" s="1"/>
  <c r="P1222" i="7"/>
  <c r="Q1222" i="7" s="1"/>
  <c r="S1222" i="7" s="1"/>
  <c r="P1221" i="7"/>
  <c r="Q1221" i="7" s="1"/>
  <c r="S1221" i="7" s="1"/>
  <c r="P1220" i="7"/>
  <c r="Q1220" i="7" s="1"/>
  <c r="S1220" i="7" s="1"/>
  <c r="P1219" i="7"/>
  <c r="Q1219" i="7" s="1"/>
  <c r="S1219" i="7" s="1"/>
  <c r="P1218" i="7"/>
  <c r="Q1218" i="7" s="1"/>
  <c r="S1218" i="7" s="1"/>
  <c r="P1217" i="7"/>
  <c r="Q1217" i="7" s="1"/>
  <c r="S1217" i="7" s="1"/>
  <c r="P1216" i="7"/>
  <c r="Q1216" i="7" s="1"/>
  <c r="S1216" i="7" s="1"/>
  <c r="P1215" i="7"/>
  <c r="Q1215" i="7" s="1"/>
  <c r="S1215" i="7" s="1"/>
  <c r="P1214" i="7"/>
  <c r="Q1214" i="7" s="1"/>
  <c r="S1214" i="7" s="1"/>
  <c r="P1213" i="7"/>
  <c r="Q1213" i="7" s="1"/>
  <c r="S1213" i="7" s="1"/>
  <c r="P1212" i="7"/>
  <c r="Q1212" i="7" s="1"/>
  <c r="S1212" i="7" s="1"/>
  <c r="P1211" i="7"/>
  <c r="Q1211" i="7" s="1"/>
  <c r="S1211" i="7" s="1"/>
  <c r="P1210" i="7"/>
  <c r="Q1210" i="7" s="1"/>
  <c r="S1210" i="7" s="1"/>
  <c r="P1209" i="7"/>
  <c r="Q1209" i="7" s="1"/>
  <c r="S1209" i="7" s="1"/>
  <c r="P1208" i="7"/>
  <c r="Q1208" i="7" s="1"/>
  <c r="S1208" i="7" s="1"/>
  <c r="P1207" i="7"/>
  <c r="Q1207" i="7" s="1"/>
  <c r="S1207" i="7" s="1"/>
  <c r="P1206" i="7"/>
  <c r="Q1206" i="7" s="1"/>
  <c r="S1206" i="7" s="1"/>
  <c r="P1205" i="7"/>
  <c r="Q1205" i="7" s="1"/>
  <c r="S1205" i="7" s="1"/>
  <c r="P1204" i="7"/>
  <c r="Q1204" i="7" s="1"/>
  <c r="S1204" i="7" s="1"/>
  <c r="P1203" i="7"/>
  <c r="Q1203" i="7" s="1"/>
  <c r="S1203" i="7" s="1"/>
  <c r="P1202" i="7"/>
  <c r="Q1202" i="7" s="1"/>
  <c r="S1202" i="7" s="1"/>
  <c r="P1201" i="7"/>
  <c r="Q1201" i="7" s="1"/>
  <c r="S1201" i="7" s="1"/>
  <c r="P1200" i="7"/>
  <c r="Q1200" i="7" s="1"/>
  <c r="S1200" i="7" s="1"/>
  <c r="P1199" i="7"/>
  <c r="Q1199" i="7" s="1"/>
  <c r="S1199" i="7" s="1"/>
  <c r="P1198" i="7"/>
  <c r="Q1198" i="7" s="1"/>
  <c r="S1198" i="7" s="1"/>
  <c r="P1197" i="7"/>
  <c r="Q1197" i="7" s="1"/>
  <c r="S1197" i="7" s="1"/>
  <c r="P1196" i="7"/>
  <c r="Q1196" i="7" s="1"/>
  <c r="S1196" i="7" s="1"/>
  <c r="P1195" i="7"/>
  <c r="Q1195" i="7" s="1"/>
  <c r="S1195" i="7" s="1"/>
  <c r="P1194" i="7"/>
  <c r="Q1194" i="7" s="1"/>
  <c r="S1194" i="7" s="1"/>
  <c r="P1193" i="7"/>
  <c r="Q1193" i="7" s="1"/>
  <c r="S1193" i="7" s="1"/>
  <c r="P1192" i="7"/>
  <c r="Q1192" i="7" s="1"/>
  <c r="S1192" i="7" s="1"/>
  <c r="P1191" i="7"/>
  <c r="Q1191" i="7" s="1"/>
  <c r="S1191" i="7" s="1"/>
  <c r="P1190" i="7"/>
  <c r="Q1190" i="7" s="1"/>
  <c r="S1190" i="7" s="1"/>
  <c r="P1189" i="7"/>
  <c r="Q1189" i="7" s="1"/>
  <c r="S1189" i="7" s="1"/>
  <c r="P1188" i="7"/>
  <c r="Q1188" i="7" s="1"/>
  <c r="S1188" i="7" s="1"/>
  <c r="P1187" i="7"/>
  <c r="Q1187" i="7" s="1"/>
  <c r="S1187" i="7" s="1"/>
  <c r="P1186" i="7"/>
  <c r="Q1186" i="7" s="1"/>
  <c r="S1186" i="7" s="1"/>
  <c r="P1185" i="7"/>
  <c r="Q1185" i="7" s="1"/>
  <c r="S1185" i="7" s="1"/>
  <c r="P1184" i="7"/>
  <c r="Q1184" i="7" s="1"/>
  <c r="S1184" i="7" s="1"/>
  <c r="P1183" i="7"/>
  <c r="Q1183" i="7" s="1"/>
  <c r="S1183" i="7" s="1"/>
  <c r="P1182" i="7"/>
  <c r="Q1182" i="7" s="1"/>
  <c r="S1182" i="7" s="1"/>
  <c r="P1181" i="7"/>
  <c r="Q1181" i="7" s="1"/>
  <c r="S1181" i="7" s="1"/>
  <c r="P1180" i="7"/>
  <c r="Q1180" i="7" s="1"/>
  <c r="S1180" i="7" s="1"/>
  <c r="P1179" i="7"/>
  <c r="Q1179" i="7" s="1"/>
  <c r="S1179" i="7" s="1"/>
  <c r="P1178" i="7"/>
  <c r="Q1178" i="7" s="1"/>
  <c r="S1178" i="7" s="1"/>
  <c r="P1177" i="7"/>
  <c r="Q1177" i="7" s="1"/>
  <c r="S1177" i="7" s="1"/>
  <c r="P1176" i="7"/>
  <c r="Q1176" i="7" s="1"/>
  <c r="S1176" i="7" s="1"/>
  <c r="P1175" i="7"/>
  <c r="Q1175" i="7" s="1"/>
  <c r="S1175" i="7" s="1"/>
  <c r="P1174" i="7"/>
  <c r="Q1174" i="7" s="1"/>
  <c r="S1174" i="7" s="1"/>
  <c r="P1173" i="7"/>
  <c r="Q1173" i="7" s="1"/>
  <c r="S1173" i="7" s="1"/>
  <c r="P1172" i="7"/>
  <c r="Q1172" i="7" s="1"/>
  <c r="S1172" i="7" s="1"/>
  <c r="P1171" i="7"/>
  <c r="Q1171" i="7" s="1"/>
  <c r="S1171" i="7" s="1"/>
  <c r="P1170" i="7"/>
  <c r="Q1170" i="7" s="1"/>
  <c r="S1170" i="7" s="1"/>
  <c r="P1169" i="7"/>
  <c r="Q1169" i="7" s="1"/>
  <c r="S1169" i="7" s="1"/>
  <c r="P1168" i="7"/>
  <c r="Q1168" i="7" s="1"/>
  <c r="S1168" i="7" s="1"/>
  <c r="P1167" i="7"/>
  <c r="Q1167" i="7" s="1"/>
  <c r="S1167" i="7" s="1"/>
  <c r="P1166" i="7"/>
  <c r="Q1166" i="7" s="1"/>
  <c r="S1166" i="7" s="1"/>
  <c r="P1165" i="7"/>
  <c r="Q1165" i="7" s="1"/>
  <c r="S1165" i="7" s="1"/>
  <c r="P1164" i="7"/>
  <c r="Q1164" i="7" s="1"/>
  <c r="S1164" i="7" s="1"/>
  <c r="P1163" i="7"/>
  <c r="Q1163" i="7" s="1"/>
  <c r="S1163" i="7" s="1"/>
  <c r="P1162" i="7"/>
  <c r="Q1162" i="7" s="1"/>
  <c r="S1162" i="7" s="1"/>
  <c r="P1161" i="7"/>
  <c r="Q1161" i="7" s="1"/>
  <c r="S1161" i="7" s="1"/>
  <c r="P1160" i="7"/>
  <c r="Q1160" i="7" s="1"/>
  <c r="S1160" i="7" s="1"/>
  <c r="P1159" i="7"/>
  <c r="Q1159" i="7" s="1"/>
  <c r="S1159" i="7" s="1"/>
  <c r="P1158" i="7"/>
  <c r="Q1158" i="7" s="1"/>
  <c r="S1158" i="7" s="1"/>
  <c r="P1157" i="7"/>
  <c r="Q1157" i="7" s="1"/>
  <c r="S1157" i="7" s="1"/>
  <c r="P1156" i="7"/>
  <c r="Q1156" i="7" s="1"/>
  <c r="S1156" i="7" s="1"/>
  <c r="P1155" i="7"/>
  <c r="Q1155" i="7" s="1"/>
  <c r="S1155" i="7" s="1"/>
  <c r="P1154" i="7"/>
  <c r="Q1154" i="7" s="1"/>
  <c r="S1154" i="7" s="1"/>
  <c r="P1153" i="7"/>
  <c r="Q1153" i="7" s="1"/>
  <c r="S1153" i="7" s="1"/>
  <c r="P1152" i="7"/>
  <c r="Q1152" i="7" s="1"/>
  <c r="S1152" i="7" s="1"/>
  <c r="P1151" i="7"/>
  <c r="Q1151" i="7" s="1"/>
  <c r="S1151" i="7" s="1"/>
  <c r="P1150" i="7"/>
  <c r="Q1150" i="7" s="1"/>
  <c r="S1150" i="7" s="1"/>
  <c r="P1149" i="7"/>
  <c r="Q1149" i="7" s="1"/>
  <c r="S1149" i="7" s="1"/>
  <c r="P1148" i="7"/>
  <c r="Q1148" i="7" s="1"/>
  <c r="S1148" i="7" s="1"/>
  <c r="P1147" i="7"/>
  <c r="Q1147" i="7" s="1"/>
  <c r="S1147" i="7" s="1"/>
  <c r="P1146" i="7"/>
  <c r="Q1146" i="7" s="1"/>
  <c r="S1146" i="7" s="1"/>
  <c r="P1145" i="7"/>
  <c r="Q1145" i="7" s="1"/>
  <c r="S1145" i="7" s="1"/>
  <c r="P1144" i="7"/>
  <c r="Q1144" i="7" s="1"/>
  <c r="S1144" i="7" s="1"/>
  <c r="P1143" i="7"/>
  <c r="Q1143" i="7" s="1"/>
  <c r="S1143" i="7" s="1"/>
  <c r="P1142" i="7"/>
  <c r="Q1142" i="7" s="1"/>
  <c r="S1142" i="7" s="1"/>
  <c r="P1141" i="7"/>
  <c r="Q1141" i="7" s="1"/>
  <c r="S1141" i="7" s="1"/>
  <c r="P1140" i="7"/>
  <c r="Q1140" i="7" s="1"/>
  <c r="S1140" i="7" s="1"/>
  <c r="P1139" i="7"/>
  <c r="Q1139" i="7" s="1"/>
  <c r="S1139" i="7" s="1"/>
  <c r="P1138" i="7"/>
  <c r="Q1138" i="7" s="1"/>
  <c r="S1138" i="7" s="1"/>
  <c r="P1137" i="7"/>
  <c r="Q1137" i="7" s="1"/>
  <c r="S1137" i="7" s="1"/>
  <c r="P1136" i="7"/>
  <c r="Q1136" i="7" s="1"/>
  <c r="S1136" i="7" s="1"/>
  <c r="P1135" i="7"/>
  <c r="Q1135" i="7" s="1"/>
  <c r="S1135" i="7" s="1"/>
  <c r="P1134" i="7"/>
  <c r="Q1134" i="7" s="1"/>
  <c r="S1134" i="7" s="1"/>
  <c r="P1133" i="7"/>
  <c r="Q1133" i="7" s="1"/>
  <c r="S1133" i="7" s="1"/>
  <c r="P1132" i="7"/>
  <c r="Q1132" i="7" s="1"/>
  <c r="S1132" i="7" s="1"/>
  <c r="P1131" i="7"/>
  <c r="Q1131" i="7" s="1"/>
  <c r="S1131" i="7" s="1"/>
  <c r="P1130" i="7"/>
  <c r="Q1130" i="7" s="1"/>
  <c r="S1130" i="7" s="1"/>
  <c r="P1129" i="7"/>
  <c r="Q1129" i="7" s="1"/>
  <c r="S1129" i="7" s="1"/>
  <c r="P1128" i="7"/>
  <c r="Q1128" i="7" s="1"/>
  <c r="S1128" i="7" s="1"/>
  <c r="P1127" i="7"/>
  <c r="Q1127" i="7" s="1"/>
  <c r="S1127" i="7" s="1"/>
  <c r="P1126" i="7"/>
  <c r="Q1126" i="7" s="1"/>
  <c r="S1126" i="7" s="1"/>
  <c r="P1125" i="7"/>
  <c r="Q1125" i="7" s="1"/>
  <c r="S1125" i="7" s="1"/>
  <c r="P1124" i="7"/>
  <c r="Q1124" i="7" s="1"/>
  <c r="S1124" i="7" s="1"/>
  <c r="P1123" i="7"/>
  <c r="Q1123" i="7" s="1"/>
  <c r="S1123" i="7" s="1"/>
  <c r="P1122" i="7"/>
  <c r="Q1122" i="7" s="1"/>
  <c r="S1122" i="7" s="1"/>
  <c r="P1121" i="7"/>
  <c r="Q1121" i="7" s="1"/>
  <c r="S1121" i="7" s="1"/>
  <c r="P1120" i="7"/>
  <c r="Q1120" i="7" s="1"/>
  <c r="S1120" i="7" s="1"/>
  <c r="P1119" i="7"/>
  <c r="Q1119" i="7" s="1"/>
  <c r="S1119" i="7" s="1"/>
  <c r="P1118" i="7"/>
  <c r="Q1118" i="7" s="1"/>
  <c r="S1118" i="7" s="1"/>
  <c r="P1117" i="7"/>
  <c r="Q1117" i="7" s="1"/>
  <c r="S1117" i="7" s="1"/>
  <c r="P1116" i="7"/>
  <c r="Q1116" i="7" s="1"/>
  <c r="S1116" i="7" s="1"/>
  <c r="P1115" i="7"/>
  <c r="Q1115" i="7" s="1"/>
  <c r="S1115" i="7" s="1"/>
  <c r="P1114" i="7"/>
  <c r="Q1114" i="7" s="1"/>
  <c r="S1114" i="7" s="1"/>
  <c r="P1113" i="7"/>
  <c r="Q1113" i="7" s="1"/>
  <c r="S1113" i="7" s="1"/>
  <c r="P1112" i="7"/>
  <c r="Q1112" i="7" s="1"/>
  <c r="S1112" i="7" s="1"/>
  <c r="P1111" i="7"/>
  <c r="Q1111" i="7" s="1"/>
  <c r="S1111" i="7" s="1"/>
  <c r="P1110" i="7"/>
  <c r="Q1110" i="7" s="1"/>
  <c r="S1110" i="7" s="1"/>
  <c r="P1109" i="7"/>
  <c r="Q1109" i="7" s="1"/>
  <c r="S1109" i="7" s="1"/>
  <c r="P1108" i="7"/>
  <c r="Q1108" i="7" s="1"/>
  <c r="S1108" i="7" s="1"/>
  <c r="P1107" i="7"/>
  <c r="Q1107" i="7" s="1"/>
  <c r="S1107" i="7" s="1"/>
  <c r="P1106" i="7"/>
  <c r="Q1106" i="7" s="1"/>
  <c r="S1106" i="7" s="1"/>
  <c r="P1105" i="7"/>
  <c r="Q1105" i="7" s="1"/>
  <c r="S1105" i="7" s="1"/>
  <c r="P1104" i="7"/>
  <c r="Q1104" i="7" s="1"/>
  <c r="S1104" i="7" s="1"/>
  <c r="P1103" i="7"/>
  <c r="Q1103" i="7" s="1"/>
  <c r="S1103" i="7" s="1"/>
  <c r="P1102" i="7"/>
  <c r="Q1102" i="7" s="1"/>
  <c r="S1102" i="7" s="1"/>
  <c r="P1101" i="7"/>
  <c r="Q1101" i="7" s="1"/>
  <c r="S1101" i="7" s="1"/>
  <c r="P1100" i="7"/>
  <c r="Q1100" i="7" s="1"/>
  <c r="S1100" i="7" s="1"/>
  <c r="P1099" i="7"/>
  <c r="Q1099" i="7" s="1"/>
  <c r="S1099" i="7" s="1"/>
  <c r="P1098" i="7"/>
  <c r="Q1098" i="7" s="1"/>
  <c r="S1098" i="7" s="1"/>
  <c r="P1097" i="7"/>
  <c r="Q1097" i="7" s="1"/>
  <c r="S1097" i="7" s="1"/>
  <c r="P1096" i="7"/>
  <c r="Q1096" i="7" s="1"/>
  <c r="S1096" i="7" s="1"/>
  <c r="P1095" i="7"/>
  <c r="Q1095" i="7" s="1"/>
  <c r="S1095" i="7" s="1"/>
  <c r="P1094" i="7"/>
  <c r="Q1094" i="7" s="1"/>
  <c r="S1094" i="7" s="1"/>
  <c r="P1093" i="7"/>
  <c r="Q1093" i="7" s="1"/>
  <c r="S1093" i="7" s="1"/>
  <c r="P1092" i="7"/>
  <c r="Q1092" i="7" s="1"/>
  <c r="S1092" i="7" s="1"/>
  <c r="P1091" i="7"/>
  <c r="Q1091" i="7" s="1"/>
  <c r="S1091" i="7" s="1"/>
  <c r="P1090" i="7"/>
  <c r="Q1090" i="7" s="1"/>
  <c r="S1090" i="7" s="1"/>
  <c r="P1089" i="7"/>
  <c r="Q1089" i="7" s="1"/>
  <c r="S1089" i="7" s="1"/>
  <c r="P1088" i="7"/>
  <c r="Q1088" i="7" s="1"/>
  <c r="S1088" i="7" s="1"/>
  <c r="P1087" i="7"/>
  <c r="Q1087" i="7" s="1"/>
  <c r="S1087" i="7" s="1"/>
  <c r="P1086" i="7"/>
  <c r="Q1086" i="7" s="1"/>
  <c r="S1086" i="7" s="1"/>
  <c r="P1085" i="7"/>
  <c r="Q1085" i="7" s="1"/>
  <c r="S1085" i="7" s="1"/>
  <c r="P1084" i="7"/>
  <c r="Q1084" i="7" s="1"/>
  <c r="S1084" i="7" s="1"/>
  <c r="P1083" i="7"/>
  <c r="Q1083" i="7" s="1"/>
  <c r="S1083" i="7" s="1"/>
  <c r="P1082" i="7"/>
  <c r="Q1082" i="7" s="1"/>
  <c r="S1082" i="7" s="1"/>
  <c r="P1081" i="7"/>
  <c r="Q1081" i="7" s="1"/>
  <c r="S1081" i="7" s="1"/>
  <c r="P1080" i="7"/>
  <c r="Q1080" i="7" s="1"/>
  <c r="S1080" i="7" s="1"/>
  <c r="P1079" i="7"/>
  <c r="Q1079" i="7" s="1"/>
  <c r="S1079" i="7" s="1"/>
  <c r="P1078" i="7"/>
  <c r="Q1078" i="7" s="1"/>
  <c r="S1078" i="7" s="1"/>
  <c r="P1077" i="7"/>
  <c r="Q1077" i="7" s="1"/>
  <c r="S1077" i="7" s="1"/>
  <c r="P1076" i="7"/>
  <c r="Q1076" i="7" s="1"/>
  <c r="S1076" i="7" s="1"/>
  <c r="P1075" i="7"/>
  <c r="Q1075" i="7" s="1"/>
  <c r="S1075" i="7" s="1"/>
  <c r="P1074" i="7"/>
  <c r="Q1074" i="7" s="1"/>
  <c r="S1074" i="7" s="1"/>
  <c r="P1073" i="7"/>
  <c r="Q1073" i="7" s="1"/>
  <c r="S1073" i="7" s="1"/>
  <c r="P1072" i="7"/>
  <c r="Q1072" i="7" s="1"/>
  <c r="S1072" i="7" s="1"/>
  <c r="P1071" i="7"/>
  <c r="Q1071" i="7" s="1"/>
  <c r="S1071" i="7" s="1"/>
  <c r="P1070" i="7"/>
  <c r="Q1070" i="7" s="1"/>
  <c r="S1070" i="7" s="1"/>
  <c r="P1069" i="7"/>
  <c r="Q1069" i="7" s="1"/>
  <c r="S1069" i="7" s="1"/>
  <c r="P1068" i="7"/>
  <c r="Q1068" i="7" s="1"/>
  <c r="S1068" i="7" s="1"/>
  <c r="P1067" i="7"/>
  <c r="Q1067" i="7" s="1"/>
  <c r="S1067" i="7" s="1"/>
  <c r="P1066" i="7"/>
  <c r="Q1066" i="7" s="1"/>
  <c r="S1066" i="7" s="1"/>
  <c r="P1065" i="7"/>
  <c r="Q1065" i="7" s="1"/>
  <c r="S1065" i="7" s="1"/>
  <c r="P1064" i="7"/>
  <c r="Q1064" i="7" s="1"/>
  <c r="S1064" i="7" s="1"/>
  <c r="P1063" i="7"/>
  <c r="Q1063" i="7" s="1"/>
  <c r="S1063" i="7" s="1"/>
  <c r="P1062" i="7"/>
  <c r="Q1062" i="7" s="1"/>
  <c r="S1062" i="7" s="1"/>
  <c r="P1061" i="7"/>
  <c r="Q1061" i="7" s="1"/>
  <c r="S1061" i="7" s="1"/>
  <c r="P1060" i="7"/>
  <c r="Q1060" i="7" s="1"/>
  <c r="S1060" i="7" s="1"/>
  <c r="P1059" i="7"/>
  <c r="Q1059" i="7" s="1"/>
  <c r="S1059" i="7" s="1"/>
  <c r="P1058" i="7"/>
  <c r="Q1058" i="7" s="1"/>
  <c r="S1058" i="7" s="1"/>
  <c r="P1057" i="7"/>
  <c r="Q1057" i="7" s="1"/>
  <c r="S1057" i="7" s="1"/>
  <c r="P1056" i="7"/>
  <c r="Q1056" i="7" s="1"/>
  <c r="S1056" i="7" s="1"/>
  <c r="P1055" i="7"/>
  <c r="Q1055" i="7" s="1"/>
  <c r="S1055" i="7" s="1"/>
  <c r="P1054" i="7"/>
  <c r="Q1054" i="7" s="1"/>
  <c r="S1054" i="7" s="1"/>
  <c r="P1053" i="7"/>
  <c r="Q1053" i="7" s="1"/>
  <c r="S1053" i="7" s="1"/>
  <c r="P1052" i="7"/>
  <c r="Q1052" i="7" s="1"/>
  <c r="S1052" i="7" s="1"/>
  <c r="P1051" i="7"/>
  <c r="Q1051" i="7" s="1"/>
  <c r="S1051" i="7" s="1"/>
  <c r="P1050" i="7"/>
  <c r="Q1050" i="7" s="1"/>
  <c r="S1050" i="7" s="1"/>
  <c r="P1049" i="7"/>
  <c r="Q1049" i="7" s="1"/>
  <c r="S1049" i="7" s="1"/>
  <c r="P1048" i="7"/>
  <c r="Q1048" i="7" s="1"/>
  <c r="S1048" i="7" s="1"/>
  <c r="P1047" i="7"/>
  <c r="Q1047" i="7" s="1"/>
  <c r="S1047" i="7" s="1"/>
  <c r="P1046" i="7"/>
  <c r="Q1046" i="7" s="1"/>
  <c r="S1046" i="7" s="1"/>
  <c r="P1045" i="7"/>
  <c r="Q1045" i="7" s="1"/>
  <c r="S1045" i="7" s="1"/>
  <c r="P1044" i="7"/>
  <c r="Q1044" i="7" s="1"/>
  <c r="S1044" i="7" s="1"/>
  <c r="P1043" i="7"/>
  <c r="Q1043" i="7" s="1"/>
  <c r="S1043" i="7" s="1"/>
  <c r="P1042" i="7"/>
  <c r="Q1042" i="7" s="1"/>
  <c r="S1042" i="7" s="1"/>
  <c r="P1041" i="7"/>
  <c r="Q1041" i="7" s="1"/>
  <c r="S1041" i="7" s="1"/>
  <c r="P1040" i="7"/>
  <c r="Q1040" i="7" s="1"/>
  <c r="S1040" i="7" s="1"/>
  <c r="P1039" i="7"/>
  <c r="Q1039" i="7" s="1"/>
  <c r="S1039" i="7" s="1"/>
  <c r="P1038" i="7"/>
  <c r="Q1038" i="7" s="1"/>
  <c r="S1038" i="7" s="1"/>
  <c r="P1037" i="7"/>
  <c r="Q1037" i="7" s="1"/>
  <c r="S1037" i="7" s="1"/>
  <c r="P1036" i="7"/>
  <c r="Q1036" i="7" s="1"/>
  <c r="S1036" i="7" s="1"/>
  <c r="P1035" i="7"/>
  <c r="Q1035" i="7" s="1"/>
  <c r="S1035" i="7" s="1"/>
  <c r="P1034" i="7"/>
  <c r="Q1034" i="7" s="1"/>
  <c r="S1034" i="7" s="1"/>
  <c r="P1033" i="7"/>
  <c r="Q1033" i="7" s="1"/>
  <c r="S1033" i="7" s="1"/>
  <c r="P1032" i="7"/>
  <c r="Q1032" i="7" s="1"/>
  <c r="S1032" i="7" s="1"/>
  <c r="P1031" i="7"/>
  <c r="Q1031" i="7" s="1"/>
  <c r="S1031" i="7" s="1"/>
  <c r="P1030" i="7"/>
  <c r="Q1030" i="7" s="1"/>
  <c r="S1030" i="7" s="1"/>
  <c r="P1029" i="7"/>
  <c r="Q1029" i="7" s="1"/>
  <c r="S1029" i="7" s="1"/>
  <c r="P1028" i="7"/>
  <c r="Q1028" i="7" s="1"/>
  <c r="S1028" i="7" s="1"/>
  <c r="P1027" i="7"/>
  <c r="Q1027" i="7" s="1"/>
  <c r="S1027" i="7" s="1"/>
  <c r="P1026" i="7"/>
  <c r="Q1026" i="7" s="1"/>
  <c r="S1026" i="7" s="1"/>
  <c r="P1025" i="7"/>
  <c r="Q1025" i="7" s="1"/>
  <c r="S1025" i="7" s="1"/>
  <c r="P1024" i="7"/>
  <c r="Q1024" i="7" s="1"/>
  <c r="S1024" i="7" s="1"/>
  <c r="P1023" i="7"/>
  <c r="Q1023" i="7" s="1"/>
  <c r="S1023" i="7" s="1"/>
  <c r="P1022" i="7"/>
  <c r="Q1022" i="7" s="1"/>
  <c r="S1022" i="7" s="1"/>
  <c r="P1021" i="7"/>
  <c r="Q1021" i="7" s="1"/>
  <c r="S1021" i="7" s="1"/>
  <c r="P1020" i="7"/>
  <c r="Q1020" i="7" s="1"/>
  <c r="S1020" i="7" s="1"/>
  <c r="P1019" i="7"/>
  <c r="Q1019" i="7" s="1"/>
  <c r="S1019" i="7" s="1"/>
  <c r="P1018" i="7"/>
  <c r="Q1018" i="7" s="1"/>
  <c r="S1018" i="7" s="1"/>
  <c r="P1017" i="7"/>
  <c r="Q1017" i="7" s="1"/>
  <c r="S1017" i="7" s="1"/>
  <c r="P1016" i="7"/>
  <c r="Q1016" i="7" s="1"/>
  <c r="S1016" i="7" s="1"/>
  <c r="P1015" i="7"/>
  <c r="Q1015" i="7" s="1"/>
  <c r="S1015" i="7" s="1"/>
  <c r="P1014" i="7"/>
  <c r="Q1014" i="7" s="1"/>
  <c r="S1014" i="7" s="1"/>
  <c r="P1013" i="7"/>
  <c r="Q1013" i="7" s="1"/>
  <c r="S1013" i="7" s="1"/>
  <c r="P1012" i="7"/>
  <c r="Q1012" i="7" s="1"/>
  <c r="S1012" i="7" s="1"/>
  <c r="P1011" i="7"/>
  <c r="Q1011" i="7" s="1"/>
  <c r="S1011" i="7" s="1"/>
  <c r="P1010" i="7"/>
  <c r="Q1010" i="7" s="1"/>
  <c r="S1010" i="7" s="1"/>
  <c r="P1009" i="7"/>
  <c r="Q1009" i="7" s="1"/>
  <c r="S1009" i="7" s="1"/>
  <c r="P1008" i="7"/>
  <c r="Q1008" i="7" s="1"/>
  <c r="S1008" i="7" s="1"/>
  <c r="P1007" i="7"/>
  <c r="Q1007" i="7" s="1"/>
  <c r="S1007" i="7" s="1"/>
  <c r="P1006" i="7"/>
  <c r="Q1006" i="7" s="1"/>
  <c r="S1006" i="7" s="1"/>
  <c r="P1005" i="7"/>
  <c r="Q1005" i="7" s="1"/>
  <c r="S1005" i="7" s="1"/>
  <c r="P1004" i="7"/>
  <c r="Q1004" i="7" s="1"/>
  <c r="S1004" i="7" s="1"/>
  <c r="P1003" i="7"/>
  <c r="Q1003" i="7" s="1"/>
  <c r="S1003" i="7" s="1"/>
  <c r="P1002" i="7"/>
  <c r="Q1002" i="7" s="1"/>
  <c r="S1002" i="7" s="1"/>
  <c r="P1001" i="7"/>
  <c r="Q1001" i="7" s="1"/>
  <c r="S1001" i="7" s="1"/>
  <c r="P1000" i="7"/>
  <c r="Q1000" i="7" s="1"/>
  <c r="S1000" i="7" s="1"/>
  <c r="P999" i="7"/>
  <c r="Q999" i="7" s="1"/>
  <c r="S999" i="7" s="1"/>
  <c r="P998" i="7"/>
  <c r="Q998" i="7" s="1"/>
  <c r="S998" i="7" s="1"/>
  <c r="P997" i="7"/>
  <c r="Q997" i="7" s="1"/>
  <c r="S997" i="7" s="1"/>
  <c r="P996" i="7"/>
  <c r="Q996" i="7" s="1"/>
  <c r="S996" i="7" s="1"/>
  <c r="P995" i="7"/>
  <c r="Q995" i="7" s="1"/>
  <c r="S995" i="7" s="1"/>
  <c r="P994" i="7"/>
  <c r="Q994" i="7" s="1"/>
  <c r="S994" i="7" s="1"/>
  <c r="P993" i="7"/>
  <c r="Q993" i="7" s="1"/>
  <c r="S993" i="7" s="1"/>
  <c r="P992" i="7"/>
  <c r="Q992" i="7" s="1"/>
  <c r="S992" i="7" s="1"/>
  <c r="P991" i="7"/>
  <c r="Q991" i="7" s="1"/>
  <c r="S991" i="7" s="1"/>
  <c r="P990" i="7"/>
  <c r="Q990" i="7" s="1"/>
  <c r="S990" i="7" s="1"/>
  <c r="P989" i="7"/>
  <c r="Q989" i="7" s="1"/>
  <c r="S989" i="7" s="1"/>
  <c r="P988" i="7"/>
  <c r="Q988" i="7" s="1"/>
  <c r="S988" i="7" s="1"/>
  <c r="P987" i="7"/>
  <c r="Q987" i="7" s="1"/>
  <c r="S987" i="7" s="1"/>
  <c r="P986" i="7"/>
  <c r="Q986" i="7" s="1"/>
  <c r="S986" i="7" s="1"/>
  <c r="P985" i="7"/>
  <c r="Q985" i="7" s="1"/>
  <c r="S985" i="7" s="1"/>
  <c r="P984" i="7"/>
  <c r="Q984" i="7" s="1"/>
  <c r="S984" i="7" s="1"/>
  <c r="P983" i="7"/>
  <c r="Q983" i="7" s="1"/>
  <c r="S983" i="7" s="1"/>
  <c r="P982" i="7"/>
  <c r="Q982" i="7" s="1"/>
  <c r="S982" i="7" s="1"/>
  <c r="P981" i="7"/>
  <c r="Q981" i="7" s="1"/>
  <c r="S981" i="7" s="1"/>
  <c r="P980" i="7"/>
  <c r="Q980" i="7" s="1"/>
  <c r="S980" i="7" s="1"/>
  <c r="P979" i="7"/>
  <c r="Q979" i="7" s="1"/>
  <c r="S979" i="7" s="1"/>
  <c r="P978" i="7"/>
  <c r="Q978" i="7" s="1"/>
  <c r="S978" i="7" s="1"/>
  <c r="P977" i="7"/>
  <c r="Q977" i="7" s="1"/>
  <c r="S977" i="7" s="1"/>
  <c r="P976" i="7"/>
  <c r="Q976" i="7" s="1"/>
  <c r="S976" i="7" s="1"/>
  <c r="P975" i="7"/>
  <c r="Q975" i="7" s="1"/>
  <c r="S975" i="7" s="1"/>
  <c r="P974" i="7"/>
  <c r="Q974" i="7" s="1"/>
  <c r="S974" i="7" s="1"/>
  <c r="P973" i="7"/>
  <c r="Q973" i="7" s="1"/>
  <c r="S973" i="7" s="1"/>
  <c r="P972" i="7"/>
  <c r="Q972" i="7" s="1"/>
  <c r="S972" i="7" s="1"/>
  <c r="P971" i="7"/>
  <c r="Q971" i="7" s="1"/>
  <c r="S971" i="7" s="1"/>
  <c r="P970" i="7"/>
  <c r="Q970" i="7" s="1"/>
  <c r="S970" i="7" s="1"/>
  <c r="P969" i="7"/>
  <c r="Q969" i="7" s="1"/>
  <c r="S969" i="7" s="1"/>
  <c r="P968" i="7"/>
  <c r="Q968" i="7" s="1"/>
  <c r="S968" i="7" s="1"/>
  <c r="P967" i="7"/>
  <c r="Q967" i="7" s="1"/>
  <c r="S967" i="7" s="1"/>
  <c r="P966" i="7"/>
  <c r="Q966" i="7" s="1"/>
  <c r="S966" i="7" s="1"/>
  <c r="P965" i="7"/>
  <c r="Q965" i="7" s="1"/>
  <c r="S965" i="7" s="1"/>
  <c r="P964" i="7"/>
  <c r="Q964" i="7" s="1"/>
  <c r="S964" i="7" s="1"/>
  <c r="P963" i="7"/>
  <c r="Q963" i="7" s="1"/>
  <c r="S963" i="7" s="1"/>
  <c r="P962" i="7"/>
  <c r="Q962" i="7" s="1"/>
  <c r="S962" i="7" s="1"/>
  <c r="P961" i="7"/>
  <c r="Q961" i="7" s="1"/>
  <c r="S961" i="7" s="1"/>
  <c r="P960" i="7"/>
  <c r="Q960" i="7" s="1"/>
  <c r="S960" i="7" s="1"/>
  <c r="P959" i="7"/>
  <c r="Q959" i="7" s="1"/>
  <c r="S959" i="7" s="1"/>
  <c r="P958" i="7"/>
  <c r="Q958" i="7" s="1"/>
  <c r="S958" i="7" s="1"/>
  <c r="P957" i="7"/>
  <c r="Q957" i="7" s="1"/>
  <c r="S957" i="7" s="1"/>
  <c r="P956" i="7"/>
  <c r="Q956" i="7" s="1"/>
  <c r="S956" i="7" s="1"/>
  <c r="P955" i="7"/>
  <c r="Q955" i="7" s="1"/>
  <c r="S955" i="7" s="1"/>
  <c r="P954" i="7"/>
  <c r="Q954" i="7" s="1"/>
  <c r="S954" i="7" s="1"/>
  <c r="P953" i="7"/>
  <c r="Q953" i="7" s="1"/>
  <c r="S953" i="7" s="1"/>
  <c r="P952" i="7"/>
  <c r="Q952" i="7" s="1"/>
  <c r="S952" i="7" s="1"/>
  <c r="P951" i="7"/>
  <c r="Q951" i="7" s="1"/>
  <c r="S951" i="7" s="1"/>
  <c r="P950" i="7"/>
  <c r="Q950" i="7" s="1"/>
  <c r="S950" i="7" s="1"/>
  <c r="P949" i="7"/>
  <c r="Q949" i="7" s="1"/>
  <c r="S949" i="7" s="1"/>
  <c r="P948" i="7"/>
  <c r="Q948" i="7" s="1"/>
  <c r="S948" i="7" s="1"/>
  <c r="P947" i="7"/>
  <c r="Q947" i="7" s="1"/>
  <c r="S947" i="7" s="1"/>
  <c r="P946" i="7"/>
  <c r="Q946" i="7" s="1"/>
  <c r="S946" i="7" s="1"/>
  <c r="P945" i="7"/>
  <c r="Q945" i="7" s="1"/>
  <c r="S945" i="7" s="1"/>
  <c r="P944" i="7"/>
  <c r="Q944" i="7" s="1"/>
  <c r="S944" i="7" s="1"/>
  <c r="P943" i="7"/>
  <c r="Q943" i="7" s="1"/>
  <c r="S943" i="7" s="1"/>
  <c r="P942" i="7"/>
  <c r="Q942" i="7" s="1"/>
  <c r="S942" i="7" s="1"/>
  <c r="P941" i="7"/>
  <c r="Q941" i="7" s="1"/>
  <c r="S941" i="7" s="1"/>
  <c r="P940" i="7"/>
  <c r="Q940" i="7" s="1"/>
  <c r="S940" i="7" s="1"/>
  <c r="P939" i="7"/>
  <c r="Q939" i="7" s="1"/>
  <c r="S939" i="7" s="1"/>
  <c r="P938" i="7"/>
  <c r="Q938" i="7" s="1"/>
  <c r="S938" i="7" s="1"/>
  <c r="P937" i="7"/>
  <c r="Q937" i="7" s="1"/>
  <c r="S937" i="7" s="1"/>
  <c r="P936" i="7"/>
  <c r="Q936" i="7" s="1"/>
  <c r="S936" i="7" s="1"/>
  <c r="P935" i="7"/>
  <c r="Q935" i="7" s="1"/>
  <c r="S935" i="7" s="1"/>
  <c r="P934" i="7"/>
  <c r="Q934" i="7" s="1"/>
  <c r="S934" i="7" s="1"/>
  <c r="P933" i="7"/>
  <c r="Q933" i="7" s="1"/>
  <c r="S933" i="7" s="1"/>
  <c r="P932" i="7"/>
  <c r="Q932" i="7" s="1"/>
  <c r="S932" i="7" s="1"/>
  <c r="P931" i="7"/>
  <c r="Q931" i="7" s="1"/>
  <c r="S931" i="7" s="1"/>
  <c r="P930" i="7"/>
  <c r="Q930" i="7" s="1"/>
  <c r="S930" i="7" s="1"/>
  <c r="P929" i="7"/>
  <c r="Q929" i="7" s="1"/>
  <c r="S929" i="7" s="1"/>
  <c r="P928" i="7"/>
  <c r="Q928" i="7" s="1"/>
  <c r="S928" i="7" s="1"/>
  <c r="P927" i="7"/>
  <c r="Q927" i="7" s="1"/>
  <c r="S927" i="7" s="1"/>
  <c r="P926" i="7"/>
  <c r="Q926" i="7" s="1"/>
  <c r="S926" i="7" s="1"/>
  <c r="P925" i="7"/>
  <c r="Q925" i="7" s="1"/>
  <c r="S925" i="7" s="1"/>
  <c r="P924" i="7"/>
  <c r="Q924" i="7" s="1"/>
  <c r="S924" i="7" s="1"/>
  <c r="P923" i="7"/>
  <c r="Q923" i="7" s="1"/>
  <c r="S923" i="7" s="1"/>
  <c r="P922" i="7"/>
  <c r="Q922" i="7" s="1"/>
  <c r="S922" i="7" s="1"/>
  <c r="P921" i="7"/>
  <c r="Q921" i="7" s="1"/>
  <c r="S921" i="7" s="1"/>
  <c r="P920" i="7"/>
  <c r="Q920" i="7" s="1"/>
  <c r="S920" i="7" s="1"/>
  <c r="P919" i="7"/>
  <c r="Q919" i="7" s="1"/>
  <c r="S919" i="7" s="1"/>
  <c r="P918" i="7"/>
  <c r="Q918" i="7" s="1"/>
  <c r="S918" i="7" s="1"/>
  <c r="P917" i="7"/>
  <c r="Q917" i="7" s="1"/>
  <c r="S917" i="7" s="1"/>
  <c r="P916" i="7"/>
  <c r="Q916" i="7" s="1"/>
  <c r="S916" i="7" s="1"/>
  <c r="P915" i="7"/>
  <c r="Q915" i="7" s="1"/>
  <c r="S915" i="7" s="1"/>
  <c r="P914" i="7"/>
  <c r="Q914" i="7" s="1"/>
  <c r="S914" i="7" s="1"/>
  <c r="P913" i="7"/>
  <c r="Q913" i="7" s="1"/>
  <c r="S913" i="7" s="1"/>
  <c r="P912" i="7"/>
  <c r="Q912" i="7" s="1"/>
  <c r="S912" i="7" s="1"/>
  <c r="P911" i="7"/>
  <c r="Q911" i="7" s="1"/>
  <c r="S911" i="7" s="1"/>
  <c r="P910" i="7"/>
  <c r="Q910" i="7" s="1"/>
  <c r="S910" i="7" s="1"/>
  <c r="P909" i="7"/>
  <c r="Q909" i="7" s="1"/>
  <c r="S909" i="7" s="1"/>
  <c r="P908" i="7"/>
  <c r="Q908" i="7" s="1"/>
  <c r="S908" i="7" s="1"/>
  <c r="P907" i="7"/>
  <c r="Q907" i="7" s="1"/>
  <c r="S907" i="7" s="1"/>
  <c r="P906" i="7"/>
  <c r="Q906" i="7" s="1"/>
  <c r="S906" i="7" s="1"/>
  <c r="P905" i="7"/>
  <c r="Q905" i="7" s="1"/>
  <c r="S905" i="7" s="1"/>
  <c r="P904" i="7"/>
  <c r="Q904" i="7" s="1"/>
  <c r="S904" i="7" s="1"/>
  <c r="P903" i="7"/>
  <c r="Q903" i="7" s="1"/>
  <c r="S903" i="7" s="1"/>
  <c r="P902" i="7"/>
  <c r="Q902" i="7" s="1"/>
  <c r="S902" i="7" s="1"/>
  <c r="P901" i="7"/>
  <c r="Q901" i="7" s="1"/>
  <c r="S901" i="7" s="1"/>
  <c r="P900" i="7"/>
  <c r="Q900" i="7" s="1"/>
  <c r="S900" i="7" s="1"/>
  <c r="P899" i="7"/>
  <c r="Q899" i="7" s="1"/>
  <c r="S899" i="7" s="1"/>
  <c r="P898" i="7"/>
  <c r="Q898" i="7" s="1"/>
  <c r="S898" i="7" s="1"/>
  <c r="P897" i="7"/>
  <c r="Q897" i="7" s="1"/>
  <c r="S897" i="7" s="1"/>
  <c r="P896" i="7"/>
  <c r="Q896" i="7" s="1"/>
  <c r="S896" i="7" s="1"/>
  <c r="P895" i="7"/>
  <c r="Q895" i="7" s="1"/>
  <c r="S895" i="7" s="1"/>
  <c r="P894" i="7"/>
  <c r="Q894" i="7" s="1"/>
  <c r="S894" i="7" s="1"/>
  <c r="P893" i="7"/>
  <c r="Q893" i="7" s="1"/>
  <c r="S893" i="7" s="1"/>
  <c r="P892" i="7"/>
  <c r="Q892" i="7" s="1"/>
  <c r="S892" i="7" s="1"/>
  <c r="P891" i="7"/>
  <c r="Q891" i="7" s="1"/>
  <c r="S891" i="7" s="1"/>
  <c r="P890" i="7"/>
  <c r="Q890" i="7" s="1"/>
  <c r="S890" i="7" s="1"/>
  <c r="P889" i="7"/>
  <c r="Q889" i="7" s="1"/>
  <c r="S889" i="7" s="1"/>
  <c r="P888" i="7"/>
  <c r="Q888" i="7" s="1"/>
  <c r="S888" i="7" s="1"/>
  <c r="P887" i="7"/>
  <c r="Q887" i="7" s="1"/>
  <c r="S887" i="7" s="1"/>
  <c r="P886" i="7"/>
  <c r="Q886" i="7" s="1"/>
  <c r="S886" i="7" s="1"/>
  <c r="P885" i="7"/>
  <c r="Q885" i="7" s="1"/>
  <c r="S885" i="7" s="1"/>
  <c r="P884" i="7"/>
  <c r="Q884" i="7" s="1"/>
  <c r="S884" i="7" s="1"/>
  <c r="P883" i="7"/>
  <c r="Q883" i="7" s="1"/>
  <c r="S883" i="7" s="1"/>
  <c r="P882" i="7"/>
  <c r="Q882" i="7" s="1"/>
  <c r="S882" i="7" s="1"/>
  <c r="P881" i="7"/>
  <c r="Q881" i="7" s="1"/>
  <c r="S881" i="7" s="1"/>
  <c r="P880" i="7"/>
  <c r="Q880" i="7" s="1"/>
  <c r="S880" i="7" s="1"/>
  <c r="P879" i="7"/>
  <c r="Q879" i="7" s="1"/>
  <c r="S879" i="7" s="1"/>
  <c r="P878" i="7"/>
  <c r="Q878" i="7" s="1"/>
  <c r="S878" i="7" s="1"/>
  <c r="P877" i="7"/>
  <c r="Q877" i="7" s="1"/>
  <c r="S877" i="7" s="1"/>
  <c r="P876" i="7"/>
  <c r="Q876" i="7" s="1"/>
  <c r="S876" i="7" s="1"/>
  <c r="P875" i="7"/>
  <c r="Q875" i="7" s="1"/>
  <c r="S875" i="7" s="1"/>
  <c r="P874" i="7"/>
  <c r="Q874" i="7" s="1"/>
  <c r="S874" i="7" s="1"/>
  <c r="P873" i="7"/>
  <c r="Q873" i="7" s="1"/>
  <c r="S873" i="7" s="1"/>
  <c r="P872" i="7"/>
  <c r="Q872" i="7" s="1"/>
  <c r="S872" i="7" s="1"/>
  <c r="P871" i="7"/>
  <c r="Q871" i="7" s="1"/>
  <c r="S871" i="7" s="1"/>
  <c r="P870" i="7"/>
  <c r="Q870" i="7" s="1"/>
  <c r="S870" i="7" s="1"/>
  <c r="P869" i="7"/>
  <c r="Q869" i="7" s="1"/>
  <c r="S869" i="7" s="1"/>
  <c r="P868" i="7"/>
  <c r="Q868" i="7" s="1"/>
  <c r="S868" i="7" s="1"/>
  <c r="P867" i="7"/>
  <c r="Q867" i="7" s="1"/>
  <c r="S867" i="7" s="1"/>
  <c r="P866" i="7"/>
  <c r="Q866" i="7" s="1"/>
  <c r="S866" i="7" s="1"/>
  <c r="P865" i="7"/>
  <c r="Q865" i="7" s="1"/>
  <c r="S865" i="7" s="1"/>
  <c r="P864" i="7"/>
  <c r="Q864" i="7" s="1"/>
  <c r="S864" i="7" s="1"/>
  <c r="P863" i="7"/>
  <c r="Q863" i="7" s="1"/>
  <c r="S863" i="7" s="1"/>
  <c r="P862" i="7"/>
  <c r="Q862" i="7" s="1"/>
  <c r="S862" i="7" s="1"/>
  <c r="P861" i="7"/>
  <c r="Q861" i="7" s="1"/>
  <c r="S861" i="7" s="1"/>
  <c r="P860" i="7"/>
  <c r="Q860" i="7" s="1"/>
  <c r="S860" i="7" s="1"/>
  <c r="P859" i="7"/>
  <c r="Q859" i="7" s="1"/>
  <c r="S859" i="7" s="1"/>
  <c r="P858" i="7"/>
  <c r="Q858" i="7" s="1"/>
  <c r="S858" i="7" s="1"/>
  <c r="P857" i="7"/>
  <c r="Q857" i="7" s="1"/>
  <c r="S857" i="7" s="1"/>
  <c r="P856" i="7"/>
  <c r="Q856" i="7" s="1"/>
  <c r="S856" i="7" s="1"/>
  <c r="P855" i="7"/>
  <c r="Q855" i="7" s="1"/>
  <c r="S855" i="7" s="1"/>
  <c r="P854" i="7"/>
  <c r="Q854" i="7" s="1"/>
  <c r="S854" i="7" s="1"/>
  <c r="P853" i="7"/>
  <c r="Q853" i="7" s="1"/>
  <c r="S853" i="7" s="1"/>
  <c r="P852" i="7"/>
  <c r="Q852" i="7" s="1"/>
  <c r="S852" i="7" s="1"/>
  <c r="P851" i="7"/>
  <c r="Q851" i="7" s="1"/>
  <c r="S851" i="7" s="1"/>
  <c r="P850" i="7"/>
  <c r="Q850" i="7" s="1"/>
  <c r="S850" i="7" s="1"/>
  <c r="P849" i="7"/>
  <c r="Q849" i="7" s="1"/>
  <c r="S849" i="7" s="1"/>
  <c r="P848" i="7"/>
  <c r="Q848" i="7" s="1"/>
  <c r="S848" i="7" s="1"/>
  <c r="P847" i="7"/>
  <c r="Q847" i="7" s="1"/>
  <c r="S847" i="7" s="1"/>
  <c r="P846" i="7"/>
  <c r="Q846" i="7" s="1"/>
  <c r="S846" i="7" s="1"/>
  <c r="P845" i="7"/>
  <c r="Q845" i="7" s="1"/>
  <c r="S845" i="7" s="1"/>
  <c r="P844" i="7"/>
  <c r="Q844" i="7" s="1"/>
  <c r="S844" i="7" s="1"/>
  <c r="P843" i="7"/>
  <c r="Q843" i="7" s="1"/>
  <c r="S843" i="7" s="1"/>
  <c r="P842" i="7"/>
  <c r="Q842" i="7" s="1"/>
  <c r="S842" i="7" s="1"/>
  <c r="P841" i="7"/>
  <c r="Q841" i="7" s="1"/>
  <c r="S841" i="7" s="1"/>
  <c r="P840" i="7"/>
  <c r="Q840" i="7" s="1"/>
  <c r="S840" i="7" s="1"/>
  <c r="P839" i="7"/>
  <c r="Q839" i="7" s="1"/>
  <c r="S839" i="7" s="1"/>
  <c r="P838" i="7"/>
  <c r="Q838" i="7" s="1"/>
  <c r="S838" i="7" s="1"/>
  <c r="P837" i="7"/>
  <c r="Q837" i="7" s="1"/>
  <c r="S837" i="7" s="1"/>
  <c r="P836" i="7"/>
  <c r="Q836" i="7" s="1"/>
  <c r="S836" i="7" s="1"/>
  <c r="P835" i="7"/>
  <c r="Q835" i="7" s="1"/>
  <c r="S835" i="7" s="1"/>
  <c r="P834" i="7"/>
  <c r="Q834" i="7" s="1"/>
  <c r="S834" i="7" s="1"/>
  <c r="P833" i="7"/>
  <c r="Q833" i="7" s="1"/>
  <c r="S833" i="7" s="1"/>
  <c r="P832" i="7"/>
  <c r="Q832" i="7" s="1"/>
  <c r="S832" i="7" s="1"/>
  <c r="P831" i="7"/>
  <c r="Q831" i="7" s="1"/>
  <c r="S831" i="7" s="1"/>
  <c r="P830" i="7"/>
  <c r="Q830" i="7" s="1"/>
  <c r="S830" i="7" s="1"/>
  <c r="P829" i="7"/>
  <c r="Q829" i="7" s="1"/>
  <c r="S829" i="7" s="1"/>
  <c r="P828" i="7"/>
  <c r="Q828" i="7" s="1"/>
  <c r="S828" i="7" s="1"/>
  <c r="P827" i="7"/>
  <c r="Q827" i="7" s="1"/>
  <c r="S827" i="7" s="1"/>
  <c r="P826" i="7"/>
  <c r="Q826" i="7" s="1"/>
  <c r="S826" i="7" s="1"/>
  <c r="P825" i="7"/>
  <c r="Q825" i="7" s="1"/>
  <c r="S825" i="7" s="1"/>
  <c r="P824" i="7"/>
  <c r="Q824" i="7" s="1"/>
  <c r="S824" i="7" s="1"/>
  <c r="P823" i="7"/>
  <c r="Q823" i="7" s="1"/>
  <c r="S823" i="7" s="1"/>
  <c r="P822" i="7"/>
  <c r="Q822" i="7" s="1"/>
  <c r="S822" i="7" s="1"/>
  <c r="P821" i="7"/>
  <c r="Q821" i="7" s="1"/>
  <c r="S821" i="7" s="1"/>
  <c r="P820" i="7"/>
  <c r="Q820" i="7" s="1"/>
  <c r="S820" i="7" s="1"/>
  <c r="P819" i="7"/>
  <c r="Q819" i="7" s="1"/>
  <c r="S819" i="7" s="1"/>
  <c r="P818" i="7"/>
  <c r="Q818" i="7" s="1"/>
  <c r="S818" i="7" s="1"/>
  <c r="P817" i="7"/>
  <c r="Q817" i="7" s="1"/>
  <c r="S817" i="7" s="1"/>
  <c r="P816" i="7"/>
  <c r="Q816" i="7" s="1"/>
  <c r="S816" i="7" s="1"/>
  <c r="P815" i="7"/>
  <c r="Q815" i="7" s="1"/>
  <c r="S815" i="7" s="1"/>
  <c r="P814" i="7"/>
  <c r="Q814" i="7" s="1"/>
  <c r="S814" i="7" s="1"/>
  <c r="P813" i="7"/>
  <c r="Q813" i="7" s="1"/>
  <c r="S813" i="7" s="1"/>
  <c r="P812" i="7"/>
  <c r="Q812" i="7" s="1"/>
  <c r="S812" i="7" s="1"/>
  <c r="P811" i="7"/>
  <c r="Q811" i="7" s="1"/>
  <c r="S811" i="7" s="1"/>
  <c r="P810" i="7"/>
  <c r="Q810" i="7" s="1"/>
  <c r="S810" i="7" s="1"/>
  <c r="P809" i="7"/>
  <c r="Q809" i="7" s="1"/>
  <c r="S809" i="7" s="1"/>
  <c r="P808" i="7"/>
  <c r="Q808" i="7" s="1"/>
  <c r="S808" i="7" s="1"/>
  <c r="P807" i="7"/>
  <c r="Q807" i="7" s="1"/>
  <c r="S807" i="7" s="1"/>
  <c r="P806" i="7"/>
  <c r="Q806" i="7" s="1"/>
  <c r="S806" i="7" s="1"/>
  <c r="P805" i="7"/>
  <c r="Q805" i="7" s="1"/>
  <c r="S805" i="7" s="1"/>
  <c r="P804" i="7"/>
  <c r="Q804" i="7" s="1"/>
  <c r="S804" i="7" s="1"/>
  <c r="P803" i="7"/>
  <c r="Q803" i="7" s="1"/>
  <c r="S803" i="7" s="1"/>
  <c r="P802" i="7"/>
  <c r="Q802" i="7" s="1"/>
  <c r="S802" i="7" s="1"/>
  <c r="P801" i="7"/>
  <c r="Q801" i="7" s="1"/>
  <c r="S801" i="7" s="1"/>
  <c r="P800" i="7"/>
  <c r="Q800" i="7" s="1"/>
  <c r="S800" i="7" s="1"/>
  <c r="P799" i="7"/>
  <c r="Q799" i="7" s="1"/>
  <c r="S799" i="7" s="1"/>
  <c r="P798" i="7"/>
  <c r="Q798" i="7" s="1"/>
  <c r="S798" i="7" s="1"/>
  <c r="P797" i="7"/>
  <c r="Q797" i="7" s="1"/>
  <c r="S797" i="7" s="1"/>
  <c r="P796" i="7"/>
  <c r="Q796" i="7" s="1"/>
  <c r="S796" i="7" s="1"/>
  <c r="P795" i="7"/>
  <c r="Q795" i="7" s="1"/>
  <c r="S795" i="7" s="1"/>
  <c r="P794" i="7"/>
  <c r="Q794" i="7" s="1"/>
  <c r="S794" i="7" s="1"/>
  <c r="P793" i="7"/>
  <c r="Q793" i="7" s="1"/>
  <c r="S793" i="7" s="1"/>
  <c r="P792" i="7"/>
  <c r="Q792" i="7" s="1"/>
  <c r="S792" i="7" s="1"/>
  <c r="P791" i="7"/>
  <c r="Q791" i="7" s="1"/>
  <c r="S791" i="7" s="1"/>
  <c r="P790" i="7"/>
  <c r="Q790" i="7" s="1"/>
  <c r="S790" i="7" s="1"/>
  <c r="P789" i="7"/>
  <c r="Q789" i="7" s="1"/>
  <c r="S789" i="7" s="1"/>
  <c r="P788" i="7"/>
  <c r="Q788" i="7" s="1"/>
  <c r="S788" i="7" s="1"/>
  <c r="P787" i="7"/>
  <c r="Q787" i="7" s="1"/>
  <c r="S787" i="7" s="1"/>
  <c r="P786" i="7"/>
  <c r="Q786" i="7" s="1"/>
  <c r="S786" i="7" s="1"/>
  <c r="P785" i="7"/>
  <c r="Q785" i="7" s="1"/>
  <c r="S785" i="7" s="1"/>
  <c r="P784" i="7"/>
  <c r="Q784" i="7" s="1"/>
  <c r="S784" i="7" s="1"/>
  <c r="P783" i="7"/>
  <c r="Q783" i="7" s="1"/>
  <c r="S783" i="7" s="1"/>
  <c r="P782" i="7"/>
  <c r="Q782" i="7" s="1"/>
  <c r="S782" i="7" s="1"/>
  <c r="P781" i="7"/>
  <c r="Q781" i="7" s="1"/>
  <c r="S781" i="7" s="1"/>
  <c r="P780" i="7"/>
  <c r="Q780" i="7" s="1"/>
  <c r="S780" i="7" s="1"/>
  <c r="P779" i="7"/>
  <c r="Q779" i="7" s="1"/>
  <c r="S779" i="7" s="1"/>
  <c r="P778" i="7"/>
  <c r="Q778" i="7" s="1"/>
  <c r="S778" i="7" s="1"/>
  <c r="P777" i="7"/>
  <c r="Q777" i="7" s="1"/>
  <c r="S777" i="7" s="1"/>
  <c r="P776" i="7"/>
  <c r="Q776" i="7" s="1"/>
  <c r="S776" i="7" s="1"/>
  <c r="P775" i="7"/>
  <c r="Q775" i="7" s="1"/>
  <c r="S775" i="7" s="1"/>
  <c r="P774" i="7"/>
  <c r="Q774" i="7" s="1"/>
  <c r="S774" i="7" s="1"/>
  <c r="P773" i="7"/>
  <c r="Q773" i="7" s="1"/>
  <c r="S773" i="7" s="1"/>
  <c r="P772" i="7"/>
  <c r="Q772" i="7" s="1"/>
  <c r="S772" i="7" s="1"/>
  <c r="P771" i="7"/>
  <c r="Q771" i="7" s="1"/>
  <c r="S771" i="7" s="1"/>
  <c r="P770" i="7"/>
  <c r="Q770" i="7" s="1"/>
  <c r="S770" i="7" s="1"/>
  <c r="P769" i="7"/>
  <c r="Q769" i="7" s="1"/>
  <c r="S769" i="7" s="1"/>
  <c r="P768" i="7"/>
  <c r="Q768" i="7" s="1"/>
  <c r="S768" i="7" s="1"/>
  <c r="P767" i="7"/>
  <c r="Q767" i="7" s="1"/>
  <c r="S767" i="7" s="1"/>
  <c r="P766" i="7"/>
  <c r="Q766" i="7" s="1"/>
  <c r="S766" i="7" s="1"/>
  <c r="P765" i="7"/>
  <c r="Q765" i="7" s="1"/>
  <c r="S765" i="7" s="1"/>
  <c r="P764" i="7"/>
  <c r="Q764" i="7" s="1"/>
  <c r="S764" i="7" s="1"/>
  <c r="P763" i="7"/>
  <c r="Q763" i="7" s="1"/>
  <c r="S763" i="7" s="1"/>
  <c r="P762" i="7"/>
  <c r="Q762" i="7" s="1"/>
  <c r="S762" i="7" s="1"/>
  <c r="P761" i="7"/>
  <c r="Q761" i="7" s="1"/>
  <c r="S761" i="7" s="1"/>
  <c r="P760" i="7"/>
  <c r="Q760" i="7" s="1"/>
  <c r="S760" i="7" s="1"/>
  <c r="P759" i="7"/>
  <c r="Q759" i="7" s="1"/>
  <c r="S759" i="7" s="1"/>
  <c r="P758" i="7"/>
  <c r="Q758" i="7" s="1"/>
  <c r="S758" i="7" s="1"/>
  <c r="P757" i="7"/>
  <c r="Q757" i="7" s="1"/>
  <c r="S757" i="7" s="1"/>
  <c r="P756" i="7"/>
  <c r="Q756" i="7" s="1"/>
  <c r="S756" i="7" s="1"/>
  <c r="P755" i="7"/>
  <c r="Q755" i="7" s="1"/>
  <c r="S755" i="7" s="1"/>
  <c r="P754" i="7"/>
  <c r="Q754" i="7" s="1"/>
  <c r="S754" i="7" s="1"/>
  <c r="P753" i="7"/>
  <c r="Q753" i="7" s="1"/>
  <c r="S753" i="7" s="1"/>
  <c r="P752" i="7"/>
  <c r="Q752" i="7" s="1"/>
  <c r="S752" i="7" s="1"/>
  <c r="P751" i="7"/>
  <c r="Q751" i="7" s="1"/>
  <c r="S751" i="7" s="1"/>
  <c r="P750" i="7"/>
  <c r="Q750" i="7" s="1"/>
  <c r="S750" i="7" s="1"/>
  <c r="P749" i="7"/>
  <c r="Q749" i="7" s="1"/>
  <c r="S749" i="7" s="1"/>
  <c r="P748" i="7"/>
  <c r="Q748" i="7" s="1"/>
  <c r="S748" i="7" s="1"/>
  <c r="P747" i="7"/>
  <c r="Q747" i="7" s="1"/>
  <c r="S747" i="7" s="1"/>
  <c r="P746" i="7"/>
  <c r="Q746" i="7" s="1"/>
  <c r="S746" i="7" s="1"/>
  <c r="P745" i="7"/>
  <c r="Q745" i="7" s="1"/>
  <c r="S745" i="7" s="1"/>
  <c r="P744" i="7"/>
  <c r="Q744" i="7" s="1"/>
  <c r="S744" i="7" s="1"/>
  <c r="P743" i="7"/>
  <c r="Q743" i="7" s="1"/>
  <c r="S743" i="7" s="1"/>
  <c r="P742" i="7"/>
  <c r="Q742" i="7" s="1"/>
  <c r="S742" i="7" s="1"/>
  <c r="P741" i="7"/>
  <c r="Q741" i="7" s="1"/>
  <c r="S741" i="7" s="1"/>
  <c r="P740" i="7"/>
  <c r="Q740" i="7" s="1"/>
  <c r="S740" i="7" s="1"/>
  <c r="P739" i="7"/>
  <c r="Q739" i="7" s="1"/>
  <c r="S739" i="7" s="1"/>
  <c r="P738" i="7"/>
  <c r="Q738" i="7" s="1"/>
  <c r="S738" i="7" s="1"/>
  <c r="P737" i="7"/>
  <c r="Q737" i="7" s="1"/>
  <c r="S737" i="7" s="1"/>
  <c r="P736" i="7"/>
  <c r="Q736" i="7" s="1"/>
  <c r="S736" i="7" s="1"/>
  <c r="P735" i="7"/>
  <c r="Q735" i="7" s="1"/>
  <c r="S735" i="7" s="1"/>
  <c r="P734" i="7"/>
  <c r="Q734" i="7" s="1"/>
  <c r="S734" i="7" s="1"/>
  <c r="P733" i="7"/>
  <c r="Q733" i="7" s="1"/>
  <c r="S733" i="7" s="1"/>
  <c r="P732" i="7"/>
  <c r="Q732" i="7" s="1"/>
  <c r="S732" i="7" s="1"/>
  <c r="P731" i="7"/>
  <c r="Q731" i="7" s="1"/>
  <c r="S731" i="7" s="1"/>
  <c r="P730" i="7"/>
  <c r="Q730" i="7" s="1"/>
  <c r="S730" i="7" s="1"/>
  <c r="P729" i="7"/>
  <c r="Q729" i="7" s="1"/>
  <c r="S729" i="7" s="1"/>
  <c r="P728" i="7"/>
  <c r="Q728" i="7" s="1"/>
  <c r="S728" i="7" s="1"/>
  <c r="P727" i="7"/>
  <c r="Q727" i="7" s="1"/>
  <c r="S727" i="7" s="1"/>
  <c r="P726" i="7"/>
  <c r="Q726" i="7" s="1"/>
  <c r="S726" i="7" s="1"/>
  <c r="P725" i="7"/>
  <c r="Q725" i="7" s="1"/>
  <c r="S725" i="7" s="1"/>
  <c r="P724" i="7"/>
  <c r="Q724" i="7" s="1"/>
  <c r="S724" i="7" s="1"/>
  <c r="P723" i="7"/>
  <c r="Q723" i="7" s="1"/>
  <c r="S723" i="7" s="1"/>
  <c r="P722" i="7"/>
  <c r="Q722" i="7" s="1"/>
  <c r="S722" i="7" s="1"/>
  <c r="P721" i="7"/>
  <c r="Q721" i="7" s="1"/>
  <c r="S721" i="7" s="1"/>
  <c r="P720" i="7"/>
  <c r="Q720" i="7" s="1"/>
  <c r="S720" i="7" s="1"/>
  <c r="P719" i="7"/>
  <c r="Q719" i="7" s="1"/>
  <c r="S719" i="7" s="1"/>
  <c r="P718" i="7"/>
  <c r="Q718" i="7" s="1"/>
  <c r="S718" i="7" s="1"/>
  <c r="P717" i="7"/>
  <c r="Q717" i="7" s="1"/>
  <c r="S717" i="7" s="1"/>
  <c r="P716" i="7"/>
  <c r="Q716" i="7" s="1"/>
  <c r="S716" i="7" s="1"/>
  <c r="P715" i="7"/>
  <c r="Q715" i="7" s="1"/>
  <c r="S715" i="7" s="1"/>
  <c r="P714" i="7"/>
  <c r="Q714" i="7" s="1"/>
  <c r="S714" i="7" s="1"/>
  <c r="P713" i="7"/>
  <c r="Q713" i="7" s="1"/>
  <c r="S713" i="7" s="1"/>
  <c r="P712" i="7"/>
  <c r="Q712" i="7" s="1"/>
  <c r="S712" i="7" s="1"/>
  <c r="P711" i="7"/>
  <c r="Q711" i="7" s="1"/>
  <c r="S711" i="7" s="1"/>
  <c r="P710" i="7"/>
  <c r="Q710" i="7" s="1"/>
  <c r="S710" i="7" s="1"/>
  <c r="P709" i="7"/>
  <c r="Q709" i="7" s="1"/>
  <c r="S709" i="7" s="1"/>
  <c r="P708" i="7"/>
  <c r="Q708" i="7" s="1"/>
  <c r="S708" i="7" s="1"/>
  <c r="P707" i="7"/>
  <c r="Q707" i="7" s="1"/>
  <c r="S707" i="7" s="1"/>
  <c r="P706" i="7"/>
  <c r="Q706" i="7" s="1"/>
  <c r="S706" i="7" s="1"/>
  <c r="P705" i="7"/>
  <c r="Q705" i="7" s="1"/>
  <c r="S705" i="7" s="1"/>
  <c r="P704" i="7"/>
  <c r="Q704" i="7" s="1"/>
  <c r="S704" i="7" s="1"/>
  <c r="P703" i="7"/>
  <c r="Q703" i="7" s="1"/>
  <c r="S703" i="7" s="1"/>
  <c r="P702" i="7"/>
  <c r="Q702" i="7" s="1"/>
  <c r="S702" i="7" s="1"/>
  <c r="P701" i="7"/>
  <c r="Q701" i="7" s="1"/>
  <c r="S701" i="7" s="1"/>
  <c r="P700" i="7"/>
  <c r="Q700" i="7" s="1"/>
  <c r="S700" i="7" s="1"/>
  <c r="P699" i="7"/>
  <c r="Q699" i="7" s="1"/>
  <c r="S699" i="7" s="1"/>
  <c r="P698" i="7"/>
  <c r="Q698" i="7" s="1"/>
  <c r="S698" i="7" s="1"/>
  <c r="P697" i="7"/>
  <c r="Q697" i="7" s="1"/>
  <c r="S697" i="7" s="1"/>
  <c r="P696" i="7"/>
  <c r="Q696" i="7" s="1"/>
  <c r="S696" i="7" s="1"/>
  <c r="P695" i="7"/>
  <c r="Q695" i="7" s="1"/>
  <c r="S695" i="7" s="1"/>
  <c r="P694" i="7"/>
  <c r="Q694" i="7" s="1"/>
  <c r="S694" i="7" s="1"/>
  <c r="P693" i="7"/>
  <c r="Q693" i="7" s="1"/>
  <c r="S693" i="7" s="1"/>
  <c r="P692" i="7"/>
  <c r="Q692" i="7" s="1"/>
  <c r="S692" i="7" s="1"/>
  <c r="P691" i="7"/>
  <c r="Q691" i="7" s="1"/>
  <c r="S691" i="7" s="1"/>
  <c r="P690" i="7"/>
  <c r="Q690" i="7" s="1"/>
  <c r="S690" i="7" s="1"/>
  <c r="P689" i="7"/>
  <c r="Q689" i="7" s="1"/>
  <c r="S689" i="7" s="1"/>
  <c r="P688" i="7"/>
  <c r="Q688" i="7" s="1"/>
  <c r="S688" i="7" s="1"/>
  <c r="P687" i="7"/>
  <c r="Q687" i="7" s="1"/>
  <c r="S687" i="7" s="1"/>
  <c r="P686" i="7"/>
  <c r="Q686" i="7" s="1"/>
  <c r="S686" i="7" s="1"/>
  <c r="P685" i="7"/>
  <c r="Q685" i="7" s="1"/>
  <c r="S685" i="7" s="1"/>
  <c r="P684" i="7"/>
  <c r="Q684" i="7" s="1"/>
  <c r="S684" i="7" s="1"/>
  <c r="P683" i="7"/>
  <c r="Q683" i="7" s="1"/>
  <c r="S683" i="7" s="1"/>
  <c r="P682" i="7"/>
  <c r="Q682" i="7" s="1"/>
  <c r="S682" i="7" s="1"/>
  <c r="P681" i="7"/>
  <c r="Q681" i="7" s="1"/>
  <c r="S681" i="7" s="1"/>
  <c r="P680" i="7"/>
  <c r="Q680" i="7" s="1"/>
  <c r="S680" i="7" s="1"/>
  <c r="P679" i="7"/>
  <c r="Q679" i="7" s="1"/>
  <c r="S679" i="7" s="1"/>
  <c r="P678" i="7"/>
  <c r="Q678" i="7" s="1"/>
  <c r="S678" i="7" s="1"/>
  <c r="P677" i="7"/>
  <c r="Q677" i="7" s="1"/>
  <c r="S677" i="7" s="1"/>
  <c r="P676" i="7"/>
  <c r="Q676" i="7" s="1"/>
  <c r="S676" i="7" s="1"/>
  <c r="P675" i="7"/>
  <c r="Q675" i="7" s="1"/>
  <c r="S675" i="7" s="1"/>
  <c r="P674" i="7"/>
  <c r="Q674" i="7" s="1"/>
  <c r="S674" i="7" s="1"/>
  <c r="P673" i="7"/>
  <c r="Q673" i="7" s="1"/>
  <c r="S673" i="7" s="1"/>
  <c r="P672" i="7"/>
  <c r="Q672" i="7" s="1"/>
  <c r="S672" i="7" s="1"/>
  <c r="P671" i="7"/>
  <c r="Q671" i="7" s="1"/>
  <c r="S671" i="7" s="1"/>
  <c r="P670" i="7"/>
  <c r="Q670" i="7" s="1"/>
  <c r="S670" i="7" s="1"/>
  <c r="P669" i="7"/>
  <c r="Q669" i="7" s="1"/>
  <c r="S669" i="7" s="1"/>
  <c r="P668" i="7"/>
  <c r="Q668" i="7" s="1"/>
  <c r="S668" i="7" s="1"/>
  <c r="P667" i="7"/>
  <c r="Q667" i="7" s="1"/>
  <c r="S667" i="7" s="1"/>
  <c r="P666" i="7"/>
  <c r="Q666" i="7" s="1"/>
  <c r="S666" i="7" s="1"/>
  <c r="P665" i="7"/>
  <c r="Q665" i="7" s="1"/>
  <c r="S665" i="7" s="1"/>
  <c r="P664" i="7"/>
  <c r="Q664" i="7" s="1"/>
  <c r="S664" i="7" s="1"/>
  <c r="P663" i="7"/>
  <c r="Q663" i="7" s="1"/>
  <c r="S663" i="7" s="1"/>
  <c r="P662" i="7"/>
  <c r="Q662" i="7" s="1"/>
  <c r="S662" i="7" s="1"/>
  <c r="P661" i="7"/>
  <c r="Q661" i="7" s="1"/>
  <c r="S661" i="7" s="1"/>
  <c r="P660" i="7"/>
  <c r="Q660" i="7" s="1"/>
  <c r="S660" i="7" s="1"/>
  <c r="P659" i="7"/>
  <c r="Q659" i="7" s="1"/>
  <c r="S659" i="7" s="1"/>
  <c r="P658" i="7"/>
  <c r="Q658" i="7" s="1"/>
  <c r="S658" i="7" s="1"/>
  <c r="P657" i="7"/>
  <c r="Q657" i="7" s="1"/>
  <c r="S657" i="7" s="1"/>
  <c r="P656" i="7"/>
  <c r="Q656" i="7" s="1"/>
  <c r="S656" i="7" s="1"/>
  <c r="P655" i="7"/>
  <c r="Q655" i="7" s="1"/>
  <c r="S655" i="7" s="1"/>
  <c r="P654" i="7"/>
  <c r="Q654" i="7" s="1"/>
  <c r="S654" i="7" s="1"/>
  <c r="P653" i="7"/>
  <c r="Q653" i="7" s="1"/>
  <c r="S653" i="7" s="1"/>
  <c r="P652" i="7"/>
  <c r="Q652" i="7" s="1"/>
  <c r="S652" i="7" s="1"/>
  <c r="P651" i="7"/>
  <c r="Q651" i="7" s="1"/>
  <c r="S651" i="7" s="1"/>
  <c r="P650" i="7"/>
  <c r="Q650" i="7" s="1"/>
  <c r="S650" i="7" s="1"/>
  <c r="P649" i="7"/>
  <c r="Q649" i="7" s="1"/>
  <c r="S649" i="7" s="1"/>
  <c r="P648" i="7"/>
  <c r="Q648" i="7" s="1"/>
  <c r="S648" i="7" s="1"/>
  <c r="P647" i="7"/>
  <c r="Q647" i="7" s="1"/>
  <c r="S647" i="7" s="1"/>
  <c r="P646" i="7"/>
  <c r="Q646" i="7" s="1"/>
  <c r="S646" i="7" s="1"/>
  <c r="P645" i="7"/>
  <c r="Q645" i="7" s="1"/>
  <c r="S645" i="7" s="1"/>
  <c r="P644" i="7"/>
  <c r="Q644" i="7" s="1"/>
  <c r="S644" i="7" s="1"/>
  <c r="P643" i="7"/>
  <c r="Q643" i="7" s="1"/>
  <c r="S643" i="7" s="1"/>
  <c r="P642" i="7"/>
  <c r="Q642" i="7" s="1"/>
  <c r="S642" i="7" s="1"/>
  <c r="P641" i="7"/>
  <c r="Q641" i="7" s="1"/>
  <c r="S641" i="7" s="1"/>
  <c r="P640" i="7"/>
  <c r="Q640" i="7" s="1"/>
  <c r="S640" i="7" s="1"/>
  <c r="P639" i="7"/>
  <c r="Q639" i="7" s="1"/>
  <c r="S639" i="7" s="1"/>
  <c r="P638" i="7"/>
  <c r="Q638" i="7" s="1"/>
  <c r="S638" i="7" s="1"/>
  <c r="P637" i="7"/>
  <c r="Q637" i="7" s="1"/>
  <c r="S637" i="7" s="1"/>
  <c r="P636" i="7"/>
  <c r="Q636" i="7" s="1"/>
  <c r="S636" i="7" s="1"/>
  <c r="P635" i="7"/>
  <c r="Q635" i="7" s="1"/>
  <c r="S635" i="7" s="1"/>
  <c r="P634" i="7"/>
  <c r="Q634" i="7" s="1"/>
  <c r="S634" i="7" s="1"/>
  <c r="P633" i="7"/>
  <c r="Q633" i="7" s="1"/>
  <c r="S633" i="7" s="1"/>
  <c r="P632" i="7"/>
  <c r="Q632" i="7" s="1"/>
  <c r="S632" i="7" s="1"/>
  <c r="P631" i="7"/>
  <c r="Q631" i="7" s="1"/>
  <c r="S631" i="7" s="1"/>
  <c r="P630" i="7"/>
  <c r="Q630" i="7" s="1"/>
  <c r="S630" i="7" s="1"/>
  <c r="P629" i="7"/>
  <c r="Q629" i="7" s="1"/>
  <c r="S629" i="7" s="1"/>
  <c r="P628" i="7"/>
  <c r="Q628" i="7" s="1"/>
  <c r="S628" i="7" s="1"/>
  <c r="P627" i="7"/>
  <c r="Q627" i="7" s="1"/>
  <c r="S627" i="7" s="1"/>
  <c r="P626" i="7"/>
  <c r="Q626" i="7" s="1"/>
  <c r="S626" i="7" s="1"/>
  <c r="P625" i="7"/>
  <c r="Q625" i="7" s="1"/>
  <c r="S625" i="7" s="1"/>
  <c r="P624" i="7"/>
  <c r="Q624" i="7" s="1"/>
  <c r="S624" i="7" s="1"/>
  <c r="P623" i="7"/>
  <c r="Q623" i="7" s="1"/>
  <c r="S623" i="7" s="1"/>
  <c r="P622" i="7"/>
  <c r="Q622" i="7" s="1"/>
  <c r="S622" i="7" s="1"/>
  <c r="P621" i="7"/>
  <c r="Q621" i="7" s="1"/>
  <c r="S621" i="7" s="1"/>
  <c r="P620" i="7"/>
  <c r="Q620" i="7" s="1"/>
  <c r="S620" i="7" s="1"/>
  <c r="P619" i="7"/>
  <c r="Q619" i="7" s="1"/>
  <c r="S619" i="7" s="1"/>
  <c r="P618" i="7"/>
  <c r="Q618" i="7" s="1"/>
  <c r="S618" i="7" s="1"/>
  <c r="P617" i="7"/>
  <c r="Q617" i="7" s="1"/>
  <c r="S617" i="7" s="1"/>
  <c r="P616" i="7"/>
  <c r="Q616" i="7" s="1"/>
  <c r="S616" i="7" s="1"/>
  <c r="P615" i="7"/>
  <c r="Q615" i="7" s="1"/>
  <c r="S615" i="7" s="1"/>
  <c r="P614" i="7"/>
  <c r="Q614" i="7" s="1"/>
  <c r="S614" i="7" s="1"/>
  <c r="P613" i="7"/>
  <c r="Q613" i="7" s="1"/>
  <c r="S613" i="7" s="1"/>
  <c r="P612" i="7"/>
  <c r="Q612" i="7" s="1"/>
  <c r="S612" i="7" s="1"/>
  <c r="P611" i="7"/>
  <c r="Q611" i="7" s="1"/>
  <c r="S611" i="7" s="1"/>
  <c r="P610" i="7"/>
  <c r="Q610" i="7" s="1"/>
  <c r="S610" i="7" s="1"/>
  <c r="P609" i="7"/>
  <c r="Q609" i="7" s="1"/>
  <c r="S609" i="7" s="1"/>
  <c r="P608" i="7"/>
  <c r="Q608" i="7" s="1"/>
  <c r="S608" i="7" s="1"/>
  <c r="P607" i="7"/>
  <c r="Q607" i="7" s="1"/>
  <c r="S607" i="7" s="1"/>
  <c r="P606" i="7"/>
  <c r="Q606" i="7" s="1"/>
  <c r="S606" i="7" s="1"/>
  <c r="P605" i="7"/>
  <c r="Q605" i="7" s="1"/>
  <c r="S605" i="7" s="1"/>
  <c r="P604" i="7"/>
  <c r="Q604" i="7" s="1"/>
  <c r="S604" i="7" s="1"/>
  <c r="P603" i="7"/>
  <c r="Q603" i="7" s="1"/>
  <c r="S603" i="7" s="1"/>
  <c r="P602" i="7"/>
  <c r="Q602" i="7" s="1"/>
  <c r="S602" i="7" s="1"/>
  <c r="P601" i="7"/>
  <c r="Q601" i="7" s="1"/>
  <c r="S601" i="7" s="1"/>
  <c r="P600" i="7"/>
  <c r="Q600" i="7" s="1"/>
  <c r="S600" i="7" s="1"/>
  <c r="P599" i="7"/>
  <c r="Q599" i="7" s="1"/>
  <c r="S599" i="7" s="1"/>
  <c r="P598" i="7"/>
  <c r="Q598" i="7" s="1"/>
  <c r="S598" i="7" s="1"/>
  <c r="P597" i="7"/>
  <c r="Q597" i="7" s="1"/>
  <c r="S597" i="7" s="1"/>
  <c r="P596" i="7"/>
  <c r="Q596" i="7" s="1"/>
  <c r="S596" i="7" s="1"/>
  <c r="P595" i="7"/>
  <c r="Q595" i="7" s="1"/>
  <c r="S595" i="7" s="1"/>
  <c r="P594" i="7"/>
  <c r="Q594" i="7" s="1"/>
  <c r="S594" i="7" s="1"/>
  <c r="P593" i="7"/>
  <c r="Q593" i="7" s="1"/>
  <c r="S593" i="7" s="1"/>
  <c r="P592" i="7"/>
  <c r="Q592" i="7" s="1"/>
  <c r="S592" i="7" s="1"/>
  <c r="P591" i="7"/>
  <c r="Q591" i="7" s="1"/>
  <c r="S591" i="7" s="1"/>
  <c r="P590" i="7"/>
  <c r="Q590" i="7" s="1"/>
  <c r="S590" i="7" s="1"/>
  <c r="P589" i="7"/>
  <c r="Q589" i="7" s="1"/>
  <c r="S589" i="7" s="1"/>
  <c r="P588" i="7"/>
  <c r="Q588" i="7" s="1"/>
  <c r="S588" i="7" s="1"/>
  <c r="P587" i="7"/>
  <c r="Q587" i="7" s="1"/>
  <c r="S587" i="7" s="1"/>
  <c r="P586" i="7"/>
  <c r="Q586" i="7" s="1"/>
  <c r="S586" i="7" s="1"/>
  <c r="P585" i="7"/>
  <c r="Q585" i="7" s="1"/>
  <c r="S585" i="7" s="1"/>
  <c r="P584" i="7"/>
  <c r="Q584" i="7" s="1"/>
  <c r="S584" i="7" s="1"/>
  <c r="P583" i="7"/>
  <c r="Q583" i="7" s="1"/>
  <c r="S583" i="7" s="1"/>
  <c r="P582" i="7"/>
  <c r="Q582" i="7" s="1"/>
  <c r="S582" i="7" s="1"/>
  <c r="P581" i="7"/>
  <c r="Q581" i="7" s="1"/>
  <c r="S581" i="7" s="1"/>
  <c r="P580" i="7"/>
  <c r="Q580" i="7" s="1"/>
  <c r="S580" i="7" s="1"/>
  <c r="P579" i="7"/>
  <c r="Q579" i="7" s="1"/>
  <c r="S579" i="7" s="1"/>
  <c r="P578" i="7"/>
  <c r="Q578" i="7" s="1"/>
  <c r="S578" i="7" s="1"/>
  <c r="P577" i="7"/>
  <c r="Q577" i="7" s="1"/>
  <c r="S577" i="7" s="1"/>
  <c r="P576" i="7"/>
  <c r="Q576" i="7" s="1"/>
  <c r="S576" i="7" s="1"/>
  <c r="P575" i="7"/>
  <c r="Q575" i="7" s="1"/>
  <c r="S575" i="7" s="1"/>
  <c r="P574" i="7"/>
  <c r="Q574" i="7" s="1"/>
  <c r="S574" i="7" s="1"/>
  <c r="P573" i="7"/>
  <c r="Q573" i="7" s="1"/>
  <c r="S573" i="7" s="1"/>
  <c r="P572" i="7"/>
  <c r="Q572" i="7" s="1"/>
  <c r="S572" i="7" s="1"/>
  <c r="P571" i="7"/>
  <c r="Q571" i="7" s="1"/>
  <c r="S571" i="7" s="1"/>
  <c r="P570" i="7"/>
  <c r="Q570" i="7" s="1"/>
  <c r="S570" i="7" s="1"/>
  <c r="P569" i="7"/>
  <c r="Q569" i="7" s="1"/>
  <c r="S569" i="7" s="1"/>
  <c r="P568" i="7"/>
  <c r="Q568" i="7" s="1"/>
  <c r="S568" i="7" s="1"/>
  <c r="P567" i="7"/>
  <c r="Q567" i="7" s="1"/>
  <c r="S567" i="7" s="1"/>
  <c r="P566" i="7"/>
  <c r="Q566" i="7" s="1"/>
  <c r="S566" i="7" s="1"/>
  <c r="P565" i="7"/>
  <c r="Q565" i="7" s="1"/>
  <c r="S565" i="7" s="1"/>
  <c r="P564" i="7"/>
  <c r="Q564" i="7" s="1"/>
  <c r="S564" i="7" s="1"/>
  <c r="P563" i="7"/>
  <c r="Q563" i="7" s="1"/>
  <c r="S563" i="7" s="1"/>
  <c r="P562" i="7"/>
  <c r="Q562" i="7" s="1"/>
  <c r="S562" i="7" s="1"/>
  <c r="P561" i="7"/>
  <c r="Q561" i="7" s="1"/>
  <c r="S561" i="7" s="1"/>
  <c r="P560" i="7"/>
  <c r="Q560" i="7" s="1"/>
  <c r="S560" i="7" s="1"/>
  <c r="P559" i="7"/>
  <c r="Q559" i="7" s="1"/>
  <c r="S559" i="7" s="1"/>
  <c r="P558" i="7"/>
  <c r="Q558" i="7" s="1"/>
  <c r="S558" i="7" s="1"/>
  <c r="P557" i="7"/>
  <c r="Q557" i="7" s="1"/>
  <c r="S557" i="7" s="1"/>
  <c r="P556" i="7"/>
  <c r="Q556" i="7" s="1"/>
  <c r="S556" i="7" s="1"/>
  <c r="P555" i="7"/>
  <c r="Q555" i="7" s="1"/>
  <c r="S555" i="7" s="1"/>
  <c r="P554" i="7"/>
  <c r="Q554" i="7" s="1"/>
  <c r="S554" i="7" s="1"/>
  <c r="P553" i="7"/>
  <c r="Q553" i="7" s="1"/>
  <c r="S553" i="7" s="1"/>
  <c r="P552" i="7"/>
  <c r="Q552" i="7" s="1"/>
  <c r="S552" i="7" s="1"/>
  <c r="P551" i="7"/>
  <c r="Q551" i="7" s="1"/>
  <c r="S551" i="7" s="1"/>
  <c r="P550" i="7"/>
  <c r="Q550" i="7" s="1"/>
  <c r="S550" i="7" s="1"/>
  <c r="P549" i="7"/>
  <c r="Q549" i="7" s="1"/>
  <c r="S549" i="7" s="1"/>
  <c r="P548" i="7"/>
  <c r="Q548" i="7" s="1"/>
  <c r="S548" i="7" s="1"/>
  <c r="P547" i="7"/>
  <c r="Q547" i="7" s="1"/>
  <c r="S547" i="7" s="1"/>
  <c r="P546" i="7"/>
  <c r="Q546" i="7" s="1"/>
  <c r="S546" i="7" s="1"/>
  <c r="P545" i="7"/>
  <c r="Q545" i="7" s="1"/>
  <c r="S545" i="7" s="1"/>
  <c r="P544" i="7"/>
  <c r="Q544" i="7" s="1"/>
  <c r="S544" i="7" s="1"/>
  <c r="P543" i="7"/>
  <c r="Q543" i="7" s="1"/>
  <c r="S543" i="7" s="1"/>
  <c r="P542" i="7"/>
  <c r="Q542" i="7" s="1"/>
  <c r="S542" i="7" s="1"/>
  <c r="P541" i="7"/>
  <c r="Q541" i="7" s="1"/>
  <c r="S541" i="7" s="1"/>
  <c r="P540" i="7"/>
  <c r="Q540" i="7" s="1"/>
  <c r="S540" i="7" s="1"/>
  <c r="P539" i="7"/>
  <c r="Q539" i="7" s="1"/>
  <c r="S539" i="7" s="1"/>
  <c r="P538" i="7"/>
  <c r="Q538" i="7" s="1"/>
  <c r="S538" i="7" s="1"/>
  <c r="P537" i="7"/>
  <c r="Q537" i="7" s="1"/>
  <c r="S537" i="7" s="1"/>
  <c r="P536" i="7"/>
  <c r="Q536" i="7" s="1"/>
  <c r="S536" i="7" s="1"/>
  <c r="P535" i="7"/>
  <c r="Q535" i="7" s="1"/>
  <c r="S535" i="7" s="1"/>
  <c r="P534" i="7"/>
  <c r="Q534" i="7" s="1"/>
  <c r="S534" i="7" s="1"/>
  <c r="P533" i="7"/>
  <c r="Q533" i="7" s="1"/>
  <c r="S533" i="7" s="1"/>
  <c r="P532" i="7"/>
  <c r="Q532" i="7" s="1"/>
  <c r="S532" i="7" s="1"/>
  <c r="P531" i="7"/>
  <c r="Q531" i="7" s="1"/>
  <c r="S531" i="7" s="1"/>
  <c r="P530" i="7"/>
  <c r="Q530" i="7" s="1"/>
  <c r="S530" i="7" s="1"/>
  <c r="P529" i="7"/>
  <c r="Q529" i="7" s="1"/>
  <c r="S529" i="7" s="1"/>
  <c r="P528" i="7"/>
  <c r="Q528" i="7" s="1"/>
  <c r="S528" i="7" s="1"/>
  <c r="P527" i="7"/>
  <c r="Q527" i="7" s="1"/>
  <c r="S527" i="7" s="1"/>
  <c r="P526" i="7"/>
  <c r="Q526" i="7" s="1"/>
  <c r="S526" i="7" s="1"/>
  <c r="P525" i="7"/>
  <c r="Q525" i="7" s="1"/>
  <c r="S525" i="7" s="1"/>
  <c r="P524" i="7"/>
  <c r="Q524" i="7" s="1"/>
  <c r="S524" i="7" s="1"/>
  <c r="P523" i="7"/>
  <c r="Q523" i="7" s="1"/>
  <c r="S523" i="7" s="1"/>
  <c r="P522" i="7"/>
  <c r="Q522" i="7" s="1"/>
  <c r="S522" i="7" s="1"/>
  <c r="P521" i="7"/>
  <c r="Q521" i="7" s="1"/>
  <c r="S521" i="7" s="1"/>
  <c r="P520" i="7"/>
  <c r="Q520" i="7" s="1"/>
  <c r="S520" i="7" s="1"/>
  <c r="P519" i="7"/>
  <c r="Q519" i="7" s="1"/>
  <c r="S519" i="7" s="1"/>
  <c r="P518" i="7"/>
  <c r="Q518" i="7" s="1"/>
  <c r="S518" i="7" s="1"/>
  <c r="P517" i="7"/>
  <c r="Q517" i="7" s="1"/>
  <c r="S517" i="7" s="1"/>
  <c r="P516" i="7"/>
  <c r="Q516" i="7" s="1"/>
  <c r="S516" i="7" s="1"/>
  <c r="P515" i="7"/>
  <c r="Q515" i="7" s="1"/>
  <c r="S515" i="7" s="1"/>
  <c r="P514" i="7"/>
  <c r="Q514" i="7" s="1"/>
  <c r="S514" i="7" s="1"/>
  <c r="P513" i="7"/>
  <c r="Q513" i="7" s="1"/>
  <c r="S513" i="7" s="1"/>
  <c r="P512" i="7"/>
  <c r="Q512" i="7" s="1"/>
  <c r="S512" i="7" s="1"/>
  <c r="P511" i="7"/>
  <c r="Q511" i="7" s="1"/>
  <c r="S511" i="7" s="1"/>
  <c r="P510" i="7"/>
  <c r="Q510" i="7" s="1"/>
  <c r="S510" i="7" s="1"/>
  <c r="P509" i="7"/>
  <c r="Q509" i="7" s="1"/>
  <c r="S509" i="7" s="1"/>
  <c r="P508" i="7"/>
  <c r="Q508" i="7" s="1"/>
  <c r="S508" i="7" s="1"/>
  <c r="P507" i="7"/>
  <c r="Q507" i="7" s="1"/>
  <c r="S507" i="7" s="1"/>
  <c r="P506" i="7"/>
  <c r="Q506" i="7" s="1"/>
  <c r="S506" i="7" s="1"/>
  <c r="P505" i="7"/>
  <c r="Q505" i="7" s="1"/>
  <c r="S505" i="7" s="1"/>
  <c r="P504" i="7"/>
  <c r="Q504" i="7" s="1"/>
  <c r="S504" i="7" s="1"/>
  <c r="P503" i="7"/>
  <c r="Q503" i="7" s="1"/>
  <c r="S503" i="7" s="1"/>
  <c r="P502" i="7"/>
  <c r="Q502" i="7" s="1"/>
  <c r="S502" i="7" s="1"/>
  <c r="P501" i="7"/>
  <c r="Q501" i="7" s="1"/>
  <c r="S501" i="7" s="1"/>
  <c r="P500" i="7"/>
  <c r="Q500" i="7" s="1"/>
  <c r="S500" i="7" s="1"/>
  <c r="P499" i="7"/>
  <c r="Q499" i="7" s="1"/>
  <c r="S499" i="7" s="1"/>
  <c r="P498" i="7"/>
  <c r="Q498" i="7" s="1"/>
  <c r="S498" i="7" s="1"/>
  <c r="P497" i="7"/>
  <c r="Q497" i="7" s="1"/>
  <c r="S497" i="7" s="1"/>
  <c r="P496" i="7"/>
  <c r="Q496" i="7" s="1"/>
  <c r="S496" i="7" s="1"/>
  <c r="P495" i="7"/>
  <c r="Q495" i="7" s="1"/>
  <c r="S495" i="7" s="1"/>
  <c r="P494" i="7"/>
  <c r="Q494" i="7" s="1"/>
  <c r="S494" i="7" s="1"/>
  <c r="P493" i="7"/>
  <c r="Q493" i="7" s="1"/>
  <c r="S493" i="7" s="1"/>
  <c r="P492" i="7"/>
  <c r="Q492" i="7" s="1"/>
  <c r="S492" i="7" s="1"/>
  <c r="P491" i="7"/>
  <c r="Q491" i="7" s="1"/>
  <c r="S491" i="7" s="1"/>
  <c r="P490" i="7"/>
  <c r="Q490" i="7" s="1"/>
  <c r="S490" i="7" s="1"/>
  <c r="P489" i="7"/>
  <c r="Q489" i="7" s="1"/>
  <c r="S489" i="7" s="1"/>
  <c r="P488" i="7"/>
  <c r="Q488" i="7" s="1"/>
  <c r="S488" i="7" s="1"/>
  <c r="P487" i="7"/>
  <c r="Q487" i="7" s="1"/>
  <c r="S487" i="7" s="1"/>
  <c r="P486" i="7"/>
  <c r="Q486" i="7" s="1"/>
  <c r="S486" i="7" s="1"/>
  <c r="P485" i="7"/>
  <c r="Q485" i="7" s="1"/>
  <c r="S485" i="7" s="1"/>
  <c r="P484" i="7"/>
  <c r="Q484" i="7" s="1"/>
  <c r="S484" i="7" s="1"/>
  <c r="P483" i="7"/>
  <c r="Q483" i="7" s="1"/>
  <c r="S483" i="7" s="1"/>
  <c r="P482" i="7"/>
  <c r="Q482" i="7" s="1"/>
  <c r="S482" i="7" s="1"/>
  <c r="P481" i="7"/>
  <c r="Q481" i="7" s="1"/>
  <c r="S481" i="7" s="1"/>
  <c r="P480" i="7"/>
  <c r="Q480" i="7" s="1"/>
  <c r="S480" i="7" s="1"/>
  <c r="P479" i="7"/>
  <c r="Q479" i="7" s="1"/>
  <c r="S479" i="7" s="1"/>
  <c r="P478" i="7"/>
  <c r="Q478" i="7" s="1"/>
  <c r="S478" i="7" s="1"/>
  <c r="P477" i="7"/>
  <c r="Q477" i="7" s="1"/>
  <c r="S477" i="7" s="1"/>
  <c r="P476" i="7"/>
  <c r="Q476" i="7" s="1"/>
  <c r="S476" i="7" s="1"/>
  <c r="P475" i="7"/>
  <c r="Q475" i="7" s="1"/>
  <c r="S475" i="7" s="1"/>
  <c r="P474" i="7"/>
  <c r="Q474" i="7" s="1"/>
  <c r="S474" i="7" s="1"/>
  <c r="P473" i="7"/>
  <c r="Q473" i="7" s="1"/>
  <c r="S473" i="7" s="1"/>
  <c r="P472" i="7"/>
  <c r="Q472" i="7" s="1"/>
  <c r="S472" i="7" s="1"/>
  <c r="P471" i="7"/>
  <c r="Q471" i="7" s="1"/>
  <c r="S471" i="7" s="1"/>
  <c r="P470" i="7"/>
  <c r="Q470" i="7" s="1"/>
  <c r="S470" i="7" s="1"/>
  <c r="P469" i="7"/>
  <c r="Q469" i="7" s="1"/>
  <c r="S469" i="7" s="1"/>
  <c r="P468" i="7"/>
  <c r="Q468" i="7" s="1"/>
  <c r="S468" i="7" s="1"/>
  <c r="P467" i="7"/>
  <c r="Q467" i="7" s="1"/>
  <c r="S467" i="7" s="1"/>
  <c r="P466" i="7"/>
  <c r="Q466" i="7" s="1"/>
  <c r="S466" i="7" s="1"/>
  <c r="P465" i="7"/>
  <c r="Q465" i="7" s="1"/>
  <c r="S465" i="7" s="1"/>
  <c r="P464" i="7"/>
  <c r="Q464" i="7" s="1"/>
  <c r="S464" i="7" s="1"/>
  <c r="P463" i="7"/>
  <c r="Q463" i="7" s="1"/>
  <c r="S463" i="7" s="1"/>
  <c r="P462" i="7"/>
  <c r="Q462" i="7" s="1"/>
  <c r="S462" i="7" s="1"/>
  <c r="P461" i="7"/>
  <c r="Q461" i="7" s="1"/>
  <c r="S461" i="7" s="1"/>
  <c r="P460" i="7"/>
  <c r="Q460" i="7" s="1"/>
  <c r="S460" i="7" s="1"/>
  <c r="P459" i="7"/>
  <c r="Q459" i="7" s="1"/>
  <c r="S459" i="7" s="1"/>
  <c r="P458" i="7"/>
  <c r="Q458" i="7" s="1"/>
  <c r="S458" i="7" s="1"/>
  <c r="P457" i="7"/>
  <c r="Q457" i="7" s="1"/>
  <c r="S457" i="7" s="1"/>
  <c r="P456" i="7"/>
  <c r="Q456" i="7" s="1"/>
  <c r="S456" i="7" s="1"/>
  <c r="P455" i="7"/>
  <c r="Q455" i="7" s="1"/>
  <c r="S455" i="7" s="1"/>
  <c r="P454" i="7"/>
  <c r="Q454" i="7" s="1"/>
  <c r="S454" i="7" s="1"/>
  <c r="P453" i="7"/>
  <c r="Q453" i="7" s="1"/>
  <c r="S453" i="7" s="1"/>
  <c r="P452" i="7"/>
  <c r="Q452" i="7" s="1"/>
  <c r="S452" i="7" s="1"/>
  <c r="P451" i="7"/>
  <c r="Q451" i="7" s="1"/>
  <c r="S451" i="7" s="1"/>
  <c r="P450" i="7"/>
  <c r="Q450" i="7" s="1"/>
  <c r="S450" i="7" s="1"/>
  <c r="P449" i="7"/>
  <c r="Q449" i="7" s="1"/>
  <c r="S449" i="7" s="1"/>
  <c r="P448" i="7"/>
  <c r="Q448" i="7" s="1"/>
  <c r="S448" i="7" s="1"/>
  <c r="P447" i="7"/>
  <c r="Q447" i="7" s="1"/>
  <c r="S447" i="7" s="1"/>
  <c r="P446" i="7"/>
  <c r="Q446" i="7" s="1"/>
  <c r="S446" i="7" s="1"/>
  <c r="P445" i="7"/>
  <c r="Q445" i="7" s="1"/>
  <c r="S445" i="7" s="1"/>
  <c r="P444" i="7"/>
  <c r="Q444" i="7" s="1"/>
  <c r="S444" i="7" s="1"/>
  <c r="P443" i="7"/>
  <c r="Q443" i="7" s="1"/>
  <c r="S443" i="7" s="1"/>
  <c r="P442" i="7"/>
  <c r="Q442" i="7" s="1"/>
  <c r="S442" i="7" s="1"/>
  <c r="P441" i="7"/>
  <c r="Q441" i="7" s="1"/>
  <c r="S441" i="7" s="1"/>
  <c r="P440" i="7"/>
  <c r="Q440" i="7" s="1"/>
  <c r="S440" i="7" s="1"/>
  <c r="P439" i="7"/>
  <c r="Q439" i="7" s="1"/>
  <c r="S439" i="7" s="1"/>
  <c r="P438" i="7"/>
  <c r="Q438" i="7" s="1"/>
  <c r="S438" i="7" s="1"/>
  <c r="P437" i="7"/>
  <c r="Q437" i="7" s="1"/>
  <c r="S437" i="7" s="1"/>
  <c r="P436" i="7"/>
  <c r="Q436" i="7" s="1"/>
  <c r="S436" i="7" s="1"/>
  <c r="P435" i="7"/>
  <c r="Q435" i="7" s="1"/>
  <c r="S435" i="7" s="1"/>
  <c r="P434" i="7"/>
  <c r="Q434" i="7" s="1"/>
  <c r="S434" i="7" s="1"/>
  <c r="P433" i="7"/>
  <c r="Q433" i="7" s="1"/>
  <c r="S433" i="7" s="1"/>
  <c r="P432" i="7"/>
  <c r="Q432" i="7" s="1"/>
  <c r="S432" i="7" s="1"/>
  <c r="P431" i="7"/>
  <c r="Q431" i="7" s="1"/>
  <c r="S431" i="7" s="1"/>
  <c r="P430" i="7"/>
  <c r="Q430" i="7" s="1"/>
  <c r="S430" i="7" s="1"/>
  <c r="P429" i="7"/>
  <c r="Q429" i="7" s="1"/>
  <c r="S429" i="7" s="1"/>
  <c r="P428" i="7"/>
  <c r="Q428" i="7" s="1"/>
  <c r="S428" i="7" s="1"/>
  <c r="P427" i="7"/>
  <c r="Q427" i="7" s="1"/>
  <c r="S427" i="7" s="1"/>
  <c r="P426" i="7"/>
  <c r="Q426" i="7" s="1"/>
  <c r="S426" i="7" s="1"/>
  <c r="P425" i="7"/>
  <c r="Q425" i="7" s="1"/>
  <c r="S425" i="7" s="1"/>
  <c r="P424" i="7"/>
  <c r="Q424" i="7" s="1"/>
  <c r="S424" i="7" s="1"/>
  <c r="P423" i="7"/>
  <c r="Q423" i="7" s="1"/>
  <c r="S423" i="7" s="1"/>
  <c r="P422" i="7"/>
  <c r="Q422" i="7" s="1"/>
  <c r="S422" i="7" s="1"/>
  <c r="P421" i="7"/>
  <c r="Q421" i="7" s="1"/>
  <c r="S421" i="7" s="1"/>
  <c r="P420" i="7"/>
  <c r="Q420" i="7" s="1"/>
  <c r="S420" i="7" s="1"/>
  <c r="P419" i="7"/>
  <c r="Q419" i="7" s="1"/>
  <c r="S419" i="7" s="1"/>
  <c r="P418" i="7"/>
  <c r="Q418" i="7" s="1"/>
  <c r="S418" i="7" s="1"/>
  <c r="P417" i="7"/>
  <c r="Q417" i="7" s="1"/>
  <c r="S417" i="7" s="1"/>
  <c r="P416" i="7"/>
  <c r="Q416" i="7" s="1"/>
  <c r="S416" i="7" s="1"/>
  <c r="P415" i="7"/>
  <c r="Q415" i="7" s="1"/>
  <c r="S415" i="7" s="1"/>
  <c r="P414" i="7"/>
  <c r="Q414" i="7" s="1"/>
  <c r="S414" i="7" s="1"/>
  <c r="P413" i="7"/>
  <c r="Q413" i="7" s="1"/>
  <c r="S413" i="7" s="1"/>
  <c r="P412" i="7"/>
  <c r="Q412" i="7" s="1"/>
  <c r="S412" i="7" s="1"/>
  <c r="P411" i="7"/>
  <c r="Q411" i="7" s="1"/>
  <c r="S411" i="7" s="1"/>
  <c r="P410" i="7"/>
  <c r="Q410" i="7" s="1"/>
  <c r="S410" i="7" s="1"/>
  <c r="P409" i="7"/>
  <c r="Q409" i="7" s="1"/>
  <c r="S409" i="7" s="1"/>
  <c r="P408" i="7"/>
  <c r="Q408" i="7" s="1"/>
  <c r="S408" i="7" s="1"/>
  <c r="P407" i="7"/>
  <c r="Q407" i="7" s="1"/>
  <c r="S407" i="7" s="1"/>
  <c r="P406" i="7"/>
  <c r="Q406" i="7" s="1"/>
  <c r="S406" i="7" s="1"/>
  <c r="P405" i="7"/>
  <c r="Q405" i="7" s="1"/>
  <c r="S405" i="7" s="1"/>
  <c r="P404" i="7"/>
  <c r="Q404" i="7" s="1"/>
  <c r="S404" i="7" s="1"/>
  <c r="P403" i="7"/>
  <c r="Q403" i="7" s="1"/>
  <c r="S403" i="7" s="1"/>
  <c r="P402" i="7"/>
  <c r="Q402" i="7" s="1"/>
  <c r="S402" i="7" s="1"/>
  <c r="P401" i="7"/>
  <c r="Q401" i="7" s="1"/>
  <c r="S401" i="7" s="1"/>
  <c r="P400" i="7"/>
  <c r="Q400" i="7" s="1"/>
  <c r="S400" i="7" s="1"/>
  <c r="P399" i="7"/>
  <c r="Q399" i="7" s="1"/>
  <c r="S399" i="7" s="1"/>
  <c r="P398" i="7"/>
  <c r="Q398" i="7" s="1"/>
  <c r="S398" i="7" s="1"/>
  <c r="P397" i="7"/>
  <c r="Q397" i="7" s="1"/>
  <c r="S397" i="7" s="1"/>
  <c r="P396" i="7"/>
  <c r="Q396" i="7" s="1"/>
  <c r="S396" i="7" s="1"/>
  <c r="P395" i="7"/>
  <c r="Q395" i="7" s="1"/>
  <c r="S395" i="7" s="1"/>
  <c r="P394" i="7"/>
  <c r="Q394" i="7" s="1"/>
  <c r="S394" i="7" s="1"/>
  <c r="P393" i="7"/>
  <c r="Q393" i="7" s="1"/>
  <c r="S393" i="7" s="1"/>
  <c r="P392" i="7"/>
  <c r="Q392" i="7" s="1"/>
  <c r="S392" i="7" s="1"/>
  <c r="P391" i="7"/>
  <c r="Q391" i="7" s="1"/>
  <c r="S391" i="7" s="1"/>
  <c r="P390" i="7"/>
  <c r="Q390" i="7" s="1"/>
  <c r="S390" i="7" s="1"/>
  <c r="P389" i="7"/>
  <c r="Q389" i="7" s="1"/>
  <c r="S389" i="7" s="1"/>
  <c r="P388" i="7"/>
  <c r="Q388" i="7" s="1"/>
  <c r="S388" i="7" s="1"/>
  <c r="P387" i="7"/>
  <c r="Q387" i="7" s="1"/>
  <c r="S387" i="7" s="1"/>
  <c r="P386" i="7"/>
  <c r="Q386" i="7" s="1"/>
  <c r="S386" i="7" s="1"/>
  <c r="P385" i="7"/>
  <c r="Q385" i="7" s="1"/>
  <c r="S385" i="7" s="1"/>
  <c r="P384" i="7"/>
  <c r="Q384" i="7" s="1"/>
  <c r="S384" i="7" s="1"/>
  <c r="P383" i="7"/>
  <c r="Q383" i="7" s="1"/>
  <c r="S383" i="7" s="1"/>
  <c r="P382" i="7"/>
  <c r="Q382" i="7" s="1"/>
  <c r="S382" i="7" s="1"/>
  <c r="P381" i="7"/>
  <c r="Q381" i="7" s="1"/>
  <c r="S381" i="7" s="1"/>
  <c r="P380" i="7"/>
  <c r="Q380" i="7" s="1"/>
  <c r="S380" i="7" s="1"/>
  <c r="P379" i="7"/>
  <c r="Q379" i="7" s="1"/>
  <c r="S379" i="7" s="1"/>
  <c r="P378" i="7"/>
  <c r="Q378" i="7" s="1"/>
  <c r="S378" i="7" s="1"/>
  <c r="P377" i="7"/>
  <c r="Q377" i="7" s="1"/>
  <c r="S377" i="7" s="1"/>
  <c r="P376" i="7"/>
  <c r="Q376" i="7" s="1"/>
  <c r="S376" i="7" s="1"/>
  <c r="P375" i="7"/>
  <c r="Q375" i="7" s="1"/>
  <c r="S375" i="7" s="1"/>
  <c r="P374" i="7"/>
  <c r="Q374" i="7" s="1"/>
  <c r="S374" i="7" s="1"/>
  <c r="P373" i="7"/>
  <c r="Q373" i="7" s="1"/>
  <c r="S373" i="7" s="1"/>
  <c r="P372" i="7"/>
  <c r="Q372" i="7" s="1"/>
  <c r="S372" i="7" s="1"/>
  <c r="P371" i="7"/>
  <c r="Q371" i="7" s="1"/>
  <c r="S371" i="7" s="1"/>
  <c r="P370" i="7"/>
  <c r="Q370" i="7" s="1"/>
  <c r="S370" i="7" s="1"/>
  <c r="P369" i="7"/>
  <c r="Q369" i="7" s="1"/>
  <c r="S369" i="7" s="1"/>
  <c r="P368" i="7"/>
  <c r="Q368" i="7" s="1"/>
  <c r="S368" i="7" s="1"/>
  <c r="P367" i="7"/>
  <c r="Q367" i="7" s="1"/>
  <c r="S367" i="7" s="1"/>
  <c r="P366" i="7"/>
  <c r="Q366" i="7" s="1"/>
  <c r="S366" i="7" s="1"/>
  <c r="P365" i="7"/>
  <c r="Q365" i="7" s="1"/>
  <c r="S365" i="7" s="1"/>
  <c r="P364" i="7"/>
  <c r="Q364" i="7" s="1"/>
  <c r="S364" i="7" s="1"/>
  <c r="P363" i="7"/>
  <c r="Q363" i="7" s="1"/>
  <c r="S363" i="7" s="1"/>
  <c r="P362" i="7"/>
  <c r="Q362" i="7" s="1"/>
  <c r="S362" i="7" s="1"/>
  <c r="P361" i="7"/>
  <c r="Q361" i="7" s="1"/>
  <c r="S361" i="7" s="1"/>
  <c r="P360" i="7"/>
  <c r="Q360" i="7" s="1"/>
  <c r="S360" i="7" s="1"/>
  <c r="P359" i="7"/>
  <c r="Q359" i="7" s="1"/>
  <c r="S359" i="7" s="1"/>
  <c r="P358" i="7"/>
  <c r="Q358" i="7" s="1"/>
  <c r="S358" i="7" s="1"/>
  <c r="P357" i="7"/>
  <c r="Q357" i="7" s="1"/>
  <c r="S357" i="7" s="1"/>
  <c r="P356" i="7"/>
  <c r="Q356" i="7" s="1"/>
  <c r="S356" i="7" s="1"/>
  <c r="P355" i="7"/>
  <c r="Q355" i="7" s="1"/>
  <c r="S355" i="7" s="1"/>
  <c r="P354" i="7"/>
  <c r="Q354" i="7" s="1"/>
  <c r="S354" i="7" s="1"/>
  <c r="P353" i="7"/>
  <c r="Q353" i="7" s="1"/>
  <c r="S353" i="7" s="1"/>
  <c r="P352" i="7"/>
  <c r="Q352" i="7" s="1"/>
  <c r="S352" i="7" s="1"/>
  <c r="P351" i="7"/>
  <c r="Q351" i="7" s="1"/>
  <c r="S351" i="7" s="1"/>
  <c r="P350" i="7"/>
  <c r="Q350" i="7" s="1"/>
  <c r="S350" i="7" s="1"/>
  <c r="P349" i="7"/>
  <c r="Q349" i="7" s="1"/>
  <c r="S349" i="7" s="1"/>
  <c r="P348" i="7"/>
  <c r="Q348" i="7" s="1"/>
  <c r="S348" i="7" s="1"/>
  <c r="P347" i="7"/>
  <c r="Q347" i="7" s="1"/>
  <c r="S347" i="7" s="1"/>
  <c r="P346" i="7"/>
  <c r="Q346" i="7" s="1"/>
  <c r="S346" i="7" s="1"/>
  <c r="P345" i="7"/>
  <c r="Q345" i="7" s="1"/>
  <c r="S345" i="7" s="1"/>
  <c r="P344" i="7"/>
  <c r="Q344" i="7" s="1"/>
  <c r="S344" i="7" s="1"/>
  <c r="P343" i="7"/>
  <c r="Q343" i="7" s="1"/>
  <c r="S343" i="7" s="1"/>
  <c r="P342" i="7"/>
  <c r="Q342" i="7" s="1"/>
  <c r="S342" i="7" s="1"/>
  <c r="P341" i="7"/>
  <c r="Q341" i="7" s="1"/>
  <c r="S341" i="7" s="1"/>
  <c r="P340" i="7"/>
  <c r="Q340" i="7" s="1"/>
  <c r="S340" i="7" s="1"/>
  <c r="P339" i="7"/>
  <c r="Q339" i="7" s="1"/>
  <c r="S339" i="7" s="1"/>
  <c r="P338" i="7"/>
  <c r="Q338" i="7" s="1"/>
  <c r="S338" i="7" s="1"/>
  <c r="P337" i="7"/>
  <c r="Q337" i="7" s="1"/>
  <c r="S337" i="7" s="1"/>
  <c r="P336" i="7"/>
  <c r="Q336" i="7" s="1"/>
  <c r="S336" i="7" s="1"/>
  <c r="P335" i="7"/>
  <c r="Q335" i="7" s="1"/>
  <c r="S335" i="7" s="1"/>
  <c r="P334" i="7"/>
  <c r="Q334" i="7" s="1"/>
  <c r="S334" i="7" s="1"/>
  <c r="P333" i="7"/>
  <c r="Q333" i="7" s="1"/>
  <c r="S333" i="7" s="1"/>
  <c r="P332" i="7"/>
  <c r="Q332" i="7" s="1"/>
  <c r="S332" i="7" s="1"/>
  <c r="P331" i="7"/>
  <c r="Q331" i="7" s="1"/>
  <c r="S331" i="7" s="1"/>
  <c r="P330" i="7"/>
  <c r="Q330" i="7" s="1"/>
  <c r="S330" i="7" s="1"/>
  <c r="P329" i="7"/>
  <c r="Q329" i="7" s="1"/>
  <c r="S329" i="7" s="1"/>
  <c r="P328" i="7"/>
  <c r="Q328" i="7" s="1"/>
  <c r="S328" i="7" s="1"/>
  <c r="P327" i="7"/>
  <c r="Q327" i="7" s="1"/>
  <c r="S327" i="7" s="1"/>
  <c r="P326" i="7"/>
  <c r="Q326" i="7" s="1"/>
  <c r="S326" i="7" s="1"/>
  <c r="P325" i="7"/>
  <c r="Q325" i="7" s="1"/>
  <c r="S325" i="7" s="1"/>
  <c r="P324" i="7"/>
  <c r="Q324" i="7" s="1"/>
  <c r="S324" i="7" s="1"/>
  <c r="P323" i="7"/>
  <c r="Q323" i="7" s="1"/>
  <c r="S323" i="7" s="1"/>
  <c r="P322" i="7"/>
  <c r="Q322" i="7" s="1"/>
  <c r="S322" i="7" s="1"/>
  <c r="P321" i="7"/>
  <c r="Q321" i="7" s="1"/>
  <c r="S321" i="7" s="1"/>
  <c r="P320" i="7"/>
  <c r="Q320" i="7" s="1"/>
  <c r="S320" i="7" s="1"/>
  <c r="P319" i="7"/>
  <c r="Q319" i="7" s="1"/>
  <c r="S319" i="7" s="1"/>
  <c r="P318" i="7"/>
  <c r="Q318" i="7" s="1"/>
  <c r="S318" i="7" s="1"/>
  <c r="P317" i="7"/>
  <c r="Q317" i="7" s="1"/>
  <c r="S317" i="7" s="1"/>
  <c r="P316" i="7"/>
  <c r="Q316" i="7" s="1"/>
  <c r="S316" i="7" s="1"/>
  <c r="P315" i="7"/>
  <c r="Q315" i="7" s="1"/>
  <c r="S315" i="7" s="1"/>
  <c r="P314" i="7"/>
  <c r="Q314" i="7" s="1"/>
  <c r="S314" i="7" s="1"/>
  <c r="P313" i="7"/>
  <c r="Q313" i="7" s="1"/>
  <c r="S313" i="7" s="1"/>
  <c r="P312" i="7"/>
  <c r="Q312" i="7" s="1"/>
  <c r="S312" i="7" s="1"/>
  <c r="P311" i="7"/>
  <c r="Q311" i="7" s="1"/>
  <c r="S311" i="7" s="1"/>
  <c r="P310" i="7"/>
  <c r="Q310" i="7" s="1"/>
  <c r="S310" i="7" s="1"/>
  <c r="P309" i="7"/>
  <c r="Q309" i="7" s="1"/>
  <c r="S309" i="7" s="1"/>
  <c r="P308" i="7"/>
  <c r="Q308" i="7" s="1"/>
  <c r="S308" i="7" s="1"/>
  <c r="P307" i="7"/>
  <c r="Q307" i="7" s="1"/>
  <c r="S307" i="7" s="1"/>
  <c r="P306" i="7"/>
  <c r="Q306" i="7" s="1"/>
  <c r="S306" i="7" s="1"/>
  <c r="P305" i="7"/>
  <c r="Q305" i="7" s="1"/>
  <c r="S305" i="7" s="1"/>
  <c r="P304" i="7"/>
  <c r="Q304" i="7" s="1"/>
  <c r="S304" i="7" s="1"/>
  <c r="P303" i="7"/>
  <c r="Q303" i="7" s="1"/>
  <c r="S303" i="7" s="1"/>
  <c r="P302" i="7"/>
  <c r="Q302" i="7" s="1"/>
  <c r="S302" i="7" s="1"/>
  <c r="P301" i="7"/>
  <c r="Q301" i="7" s="1"/>
  <c r="S301" i="7" s="1"/>
  <c r="P300" i="7"/>
  <c r="Q300" i="7" s="1"/>
  <c r="S300" i="7" s="1"/>
  <c r="P299" i="7"/>
  <c r="Q299" i="7" s="1"/>
  <c r="S299" i="7" s="1"/>
  <c r="P298" i="7"/>
  <c r="Q298" i="7" s="1"/>
  <c r="S298" i="7" s="1"/>
  <c r="P297" i="7"/>
  <c r="Q297" i="7" s="1"/>
  <c r="S297" i="7" s="1"/>
  <c r="P296" i="7"/>
  <c r="Q296" i="7" s="1"/>
  <c r="S296" i="7" s="1"/>
  <c r="P295" i="7"/>
  <c r="Q295" i="7" s="1"/>
  <c r="S295" i="7" s="1"/>
  <c r="P294" i="7"/>
  <c r="Q294" i="7" s="1"/>
  <c r="S294" i="7" s="1"/>
  <c r="P293" i="7"/>
  <c r="Q293" i="7" s="1"/>
  <c r="S293" i="7" s="1"/>
  <c r="P292" i="7"/>
  <c r="Q292" i="7" s="1"/>
  <c r="S292" i="7" s="1"/>
  <c r="P291" i="7"/>
  <c r="Q291" i="7" s="1"/>
  <c r="S291" i="7" s="1"/>
  <c r="P290" i="7"/>
  <c r="Q290" i="7" s="1"/>
  <c r="S290" i="7" s="1"/>
  <c r="P289" i="7"/>
  <c r="Q289" i="7" s="1"/>
  <c r="S289" i="7" s="1"/>
  <c r="P288" i="7"/>
  <c r="Q288" i="7" s="1"/>
  <c r="S288" i="7" s="1"/>
  <c r="P287" i="7"/>
  <c r="Q287" i="7" s="1"/>
  <c r="S287" i="7" s="1"/>
  <c r="P286" i="7"/>
  <c r="Q286" i="7" s="1"/>
  <c r="S286" i="7" s="1"/>
  <c r="P285" i="7"/>
  <c r="Q285" i="7" s="1"/>
  <c r="S285" i="7" s="1"/>
  <c r="P284" i="7"/>
  <c r="Q284" i="7" s="1"/>
  <c r="S284" i="7" s="1"/>
  <c r="P283" i="7"/>
  <c r="Q283" i="7" s="1"/>
  <c r="S283" i="7" s="1"/>
  <c r="P282" i="7"/>
  <c r="Q282" i="7" s="1"/>
  <c r="S282" i="7" s="1"/>
  <c r="P281" i="7"/>
  <c r="Q281" i="7" s="1"/>
  <c r="S281" i="7" s="1"/>
  <c r="P280" i="7"/>
  <c r="Q280" i="7" s="1"/>
  <c r="S280" i="7" s="1"/>
  <c r="P279" i="7"/>
  <c r="Q279" i="7" s="1"/>
  <c r="S279" i="7" s="1"/>
  <c r="P278" i="7"/>
  <c r="Q278" i="7" s="1"/>
  <c r="S278" i="7" s="1"/>
  <c r="P277" i="7"/>
  <c r="Q277" i="7" s="1"/>
  <c r="S277" i="7" s="1"/>
  <c r="P276" i="7"/>
  <c r="Q276" i="7" s="1"/>
  <c r="S276" i="7" s="1"/>
  <c r="P275" i="7"/>
  <c r="Q275" i="7" s="1"/>
  <c r="S275" i="7" s="1"/>
  <c r="P274" i="7"/>
  <c r="Q274" i="7" s="1"/>
  <c r="S274" i="7" s="1"/>
  <c r="P273" i="7"/>
  <c r="Q273" i="7" s="1"/>
  <c r="S273" i="7" s="1"/>
  <c r="P272" i="7"/>
  <c r="Q272" i="7" s="1"/>
  <c r="S272" i="7" s="1"/>
  <c r="P271" i="7"/>
  <c r="Q271" i="7" s="1"/>
  <c r="S271" i="7" s="1"/>
  <c r="P270" i="7"/>
  <c r="Q270" i="7" s="1"/>
  <c r="S270" i="7" s="1"/>
  <c r="P269" i="7"/>
  <c r="Q269" i="7" s="1"/>
  <c r="S269" i="7" s="1"/>
  <c r="P268" i="7"/>
  <c r="Q268" i="7" s="1"/>
  <c r="S268" i="7" s="1"/>
  <c r="P267" i="7"/>
  <c r="Q267" i="7" s="1"/>
  <c r="S267" i="7" s="1"/>
  <c r="P266" i="7"/>
  <c r="Q266" i="7" s="1"/>
  <c r="S266" i="7" s="1"/>
  <c r="P265" i="7"/>
  <c r="Q265" i="7" s="1"/>
  <c r="S265" i="7" s="1"/>
  <c r="P264" i="7"/>
  <c r="Q264" i="7" s="1"/>
  <c r="S264" i="7" s="1"/>
  <c r="P263" i="7"/>
  <c r="Q263" i="7" s="1"/>
  <c r="S263" i="7" s="1"/>
  <c r="P262" i="7"/>
  <c r="Q262" i="7" s="1"/>
  <c r="S262" i="7" s="1"/>
  <c r="P261" i="7"/>
  <c r="Q261" i="7" s="1"/>
  <c r="S261" i="7" s="1"/>
  <c r="P260" i="7"/>
  <c r="Q260" i="7" s="1"/>
  <c r="S260" i="7" s="1"/>
  <c r="P259" i="7"/>
  <c r="Q259" i="7" s="1"/>
  <c r="S259" i="7" s="1"/>
  <c r="P258" i="7"/>
  <c r="Q258" i="7" s="1"/>
  <c r="S258" i="7" s="1"/>
  <c r="P257" i="7"/>
  <c r="Q257" i="7" s="1"/>
  <c r="S257" i="7" s="1"/>
  <c r="P256" i="7"/>
  <c r="Q256" i="7" s="1"/>
  <c r="S256" i="7" s="1"/>
  <c r="P255" i="7"/>
  <c r="Q255" i="7" s="1"/>
  <c r="S255" i="7" s="1"/>
  <c r="P254" i="7"/>
  <c r="Q254" i="7" s="1"/>
  <c r="S254" i="7" s="1"/>
  <c r="P253" i="7"/>
  <c r="Q253" i="7" s="1"/>
  <c r="S253" i="7" s="1"/>
  <c r="P252" i="7"/>
  <c r="Q252" i="7" s="1"/>
  <c r="S252" i="7" s="1"/>
  <c r="P251" i="7"/>
  <c r="Q251" i="7" s="1"/>
  <c r="S251" i="7" s="1"/>
  <c r="P250" i="7"/>
  <c r="Q250" i="7" s="1"/>
  <c r="S250" i="7" s="1"/>
  <c r="P249" i="7"/>
  <c r="Q249" i="7" s="1"/>
  <c r="S249" i="7" s="1"/>
  <c r="P248" i="7"/>
  <c r="Q248" i="7" s="1"/>
  <c r="S248" i="7" s="1"/>
  <c r="P247" i="7"/>
  <c r="Q247" i="7" s="1"/>
  <c r="S247" i="7" s="1"/>
  <c r="P246" i="7"/>
  <c r="Q246" i="7" s="1"/>
  <c r="S246" i="7" s="1"/>
  <c r="P245" i="7"/>
  <c r="Q245" i="7" s="1"/>
  <c r="S245" i="7" s="1"/>
  <c r="P244" i="7"/>
  <c r="Q244" i="7" s="1"/>
  <c r="S244" i="7" s="1"/>
  <c r="P243" i="7"/>
  <c r="Q243" i="7" s="1"/>
  <c r="S243" i="7" s="1"/>
  <c r="P242" i="7"/>
  <c r="Q242" i="7" s="1"/>
  <c r="S242" i="7" s="1"/>
  <c r="P241" i="7"/>
  <c r="Q241" i="7" s="1"/>
  <c r="S241" i="7" s="1"/>
  <c r="P240" i="7"/>
  <c r="Q240" i="7" s="1"/>
  <c r="S240" i="7" s="1"/>
  <c r="P239" i="7"/>
  <c r="Q239" i="7" s="1"/>
  <c r="S239" i="7" s="1"/>
  <c r="P238" i="7"/>
  <c r="Q238" i="7" s="1"/>
  <c r="S238" i="7" s="1"/>
  <c r="P237" i="7"/>
  <c r="Q237" i="7" s="1"/>
  <c r="S237" i="7" s="1"/>
  <c r="P236" i="7"/>
  <c r="Q236" i="7" s="1"/>
  <c r="S236" i="7" s="1"/>
  <c r="P235" i="7"/>
  <c r="Q235" i="7" s="1"/>
  <c r="S235" i="7" s="1"/>
  <c r="P234" i="7"/>
  <c r="Q234" i="7" s="1"/>
  <c r="S234" i="7" s="1"/>
  <c r="P233" i="7"/>
  <c r="Q233" i="7" s="1"/>
  <c r="S233" i="7" s="1"/>
  <c r="P232" i="7"/>
  <c r="Q232" i="7" s="1"/>
  <c r="S232" i="7" s="1"/>
  <c r="P231" i="7"/>
  <c r="Q231" i="7" s="1"/>
  <c r="S231" i="7" s="1"/>
  <c r="P230" i="7"/>
  <c r="Q230" i="7" s="1"/>
  <c r="S230" i="7" s="1"/>
  <c r="P229" i="7"/>
  <c r="Q229" i="7" s="1"/>
  <c r="S229" i="7" s="1"/>
  <c r="P228" i="7"/>
  <c r="Q228" i="7" s="1"/>
  <c r="S228" i="7" s="1"/>
  <c r="P227" i="7"/>
  <c r="Q227" i="7" s="1"/>
  <c r="S227" i="7" s="1"/>
  <c r="P226" i="7"/>
  <c r="Q226" i="7" s="1"/>
  <c r="S226" i="7" s="1"/>
  <c r="P225" i="7"/>
  <c r="Q225" i="7" s="1"/>
  <c r="S225" i="7" s="1"/>
  <c r="P224" i="7"/>
  <c r="Q224" i="7" s="1"/>
  <c r="S224" i="7" s="1"/>
  <c r="P223" i="7"/>
  <c r="Q223" i="7" s="1"/>
  <c r="S223" i="7" s="1"/>
  <c r="P222" i="7"/>
  <c r="Q222" i="7" s="1"/>
  <c r="S222" i="7" s="1"/>
  <c r="P220" i="7"/>
  <c r="Q220" i="7" s="1"/>
  <c r="S220" i="7" s="1"/>
  <c r="P219" i="7"/>
  <c r="Q219" i="7" s="1"/>
  <c r="S219" i="7" s="1"/>
  <c r="P218" i="7"/>
  <c r="Q218" i="7" s="1"/>
  <c r="S218" i="7" s="1"/>
  <c r="P217" i="7"/>
  <c r="Q217" i="7" s="1"/>
  <c r="S217" i="7" s="1"/>
  <c r="P216" i="7"/>
  <c r="Q216" i="7" s="1"/>
  <c r="S216" i="7" s="1"/>
  <c r="P215" i="7"/>
  <c r="Q215" i="7" s="1"/>
  <c r="S215" i="7" s="1"/>
  <c r="P214" i="7"/>
  <c r="Q214" i="7" s="1"/>
  <c r="S214" i="7" s="1"/>
  <c r="P213" i="7"/>
  <c r="Q213" i="7" s="1"/>
  <c r="S213" i="7" s="1"/>
  <c r="P212" i="7"/>
  <c r="Q212" i="7" s="1"/>
  <c r="S212" i="7" s="1"/>
  <c r="P211" i="7"/>
  <c r="Q211" i="7" s="1"/>
  <c r="S211" i="7" s="1"/>
  <c r="P210" i="7"/>
  <c r="Q210" i="7" s="1"/>
  <c r="S210" i="7" s="1"/>
  <c r="P209" i="7"/>
  <c r="Q209" i="7" s="1"/>
  <c r="S209" i="7" s="1"/>
  <c r="P208" i="7"/>
  <c r="Q208" i="7" s="1"/>
  <c r="S208" i="7" s="1"/>
  <c r="P207" i="7"/>
  <c r="Q207" i="7" s="1"/>
  <c r="S207" i="7" s="1"/>
  <c r="P206" i="7"/>
  <c r="Q206" i="7" s="1"/>
  <c r="S206" i="7" s="1"/>
  <c r="P205" i="7"/>
  <c r="Q205" i="7" s="1"/>
  <c r="S205" i="7" s="1"/>
  <c r="P204" i="7"/>
  <c r="Q204" i="7" s="1"/>
  <c r="S204" i="7" s="1"/>
  <c r="P203" i="7"/>
  <c r="Q203" i="7" s="1"/>
  <c r="S203" i="7" s="1"/>
  <c r="P202" i="7"/>
  <c r="Q202" i="7" s="1"/>
  <c r="S202" i="7" s="1"/>
  <c r="P201" i="7"/>
  <c r="Q201" i="7" s="1"/>
  <c r="S201" i="7" s="1"/>
  <c r="P200" i="7"/>
  <c r="Q200" i="7" s="1"/>
  <c r="S200" i="7" s="1"/>
  <c r="P199" i="7"/>
  <c r="Q199" i="7" s="1"/>
  <c r="S199" i="7" s="1"/>
  <c r="P198" i="7"/>
  <c r="Q198" i="7" s="1"/>
  <c r="S198" i="7" s="1"/>
  <c r="P197" i="7"/>
  <c r="Q197" i="7" s="1"/>
  <c r="S197" i="7" s="1"/>
  <c r="P196" i="7"/>
  <c r="Q196" i="7" s="1"/>
  <c r="S196" i="7" s="1"/>
  <c r="P195" i="7"/>
  <c r="Q195" i="7" s="1"/>
  <c r="S195" i="7" s="1"/>
  <c r="P194" i="7"/>
  <c r="Q194" i="7" s="1"/>
  <c r="S194" i="7" s="1"/>
  <c r="P193" i="7"/>
  <c r="Q193" i="7" s="1"/>
  <c r="S193" i="7" s="1"/>
  <c r="P192" i="7"/>
  <c r="Q192" i="7" s="1"/>
  <c r="S192" i="7" s="1"/>
  <c r="P191" i="7"/>
  <c r="Q191" i="7" s="1"/>
  <c r="S191" i="7" s="1"/>
  <c r="P190" i="7"/>
  <c r="Q190" i="7" s="1"/>
  <c r="S190" i="7" s="1"/>
  <c r="P189" i="7"/>
  <c r="Q189" i="7" s="1"/>
  <c r="S189" i="7" s="1"/>
  <c r="P188" i="7"/>
  <c r="Q188" i="7" s="1"/>
  <c r="S188" i="7" s="1"/>
  <c r="P187" i="7"/>
  <c r="Q187" i="7" s="1"/>
  <c r="S187" i="7" s="1"/>
  <c r="P186" i="7"/>
  <c r="Q186" i="7" s="1"/>
  <c r="S186" i="7" s="1"/>
  <c r="P185" i="7"/>
  <c r="Q185" i="7" s="1"/>
  <c r="S185" i="7" s="1"/>
  <c r="P184" i="7"/>
  <c r="Q184" i="7" s="1"/>
  <c r="S184" i="7" s="1"/>
  <c r="P183" i="7"/>
  <c r="Q183" i="7" s="1"/>
  <c r="S183" i="7" s="1"/>
  <c r="P182" i="7"/>
  <c r="Q182" i="7" s="1"/>
  <c r="S182" i="7" s="1"/>
  <c r="P181" i="7"/>
  <c r="Q181" i="7" s="1"/>
  <c r="S181" i="7" s="1"/>
  <c r="P180" i="7"/>
  <c r="Q180" i="7" s="1"/>
  <c r="S180" i="7" s="1"/>
  <c r="P179" i="7"/>
  <c r="Q179" i="7" s="1"/>
  <c r="S179" i="7" s="1"/>
  <c r="P178" i="7"/>
  <c r="Q178" i="7" s="1"/>
  <c r="S178" i="7" s="1"/>
  <c r="P177" i="7"/>
  <c r="Q177" i="7" s="1"/>
  <c r="S177" i="7" s="1"/>
  <c r="P176" i="7"/>
  <c r="Q176" i="7" s="1"/>
  <c r="S176" i="7" s="1"/>
  <c r="P175" i="7"/>
  <c r="Q175" i="7" s="1"/>
  <c r="S175" i="7" s="1"/>
  <c r="P174" i="7"/>
  <c r="Q174" i="7" s="1"/>
  <c r="S174" i="7" s="1"/>
  <c r="P173" i="7"/>
  <c r="Q173" i="7" s="1"/>
  <c r="S173" i="7" s="1"/>
  <c r="P172" i="7"/>
  <c r="Q172" i="7" s="1"/>
  <c r="S172" i="7" s="1"/>
  <c r="P171" i="7"/>
  <c r="Q171" i="7" s="1"/>
  <c r="S171" i="7" s="1"/>
  <c r="P170" i="7"/>
  <c r="Q170" i="7" s="1"/>
  <c r="S170" i="7" s="1"/>
  <c r="P169" i="7"/>
  <c r="Q169" i="7" s="1"/>
  <c r="S169" i="7" s="1"/>
  <c r="P168" i="7"/>
  <c r="Q168" i="7" s="1"/>
  <c r="S168" i="7" s="1"/>
  <c r="P167" i="7"/>
  <c r="Q167" i="7" s="1"/>
  <c r="S167" i="7" s="1"/>
  <c r="P166" i="7"/>
  <c r="Q166" i="7" s="1"/>
  <c r="S166" i="7" s="1"/>
  <c r="P165" i="7"/>
  <c r="Q165" i="7" s="1"/>
  <c r="S165" i="7" s="1"/>
  <c r="P164" i="7"/>
  <c r="Q164" i="7" s="1"/>
  <c r="S164" i="7" s="1"/>
  <c r="P163" i="7"/>
  <c r="Q163" i="7" s="1"/>
  <c r="S163" i="7" s="1"/>
  <c r="P162" i="7"/>
  <c r="Q162" i="7" s="1"/>
  <c r="S162" i="7" s="1"/>
  <c r="P161" i="7"/>
  <c r="Q161" i="7" s="1"/>
  <c r="S161" i="7" s="1"/>
  <c r="P160" i="7"/>
  <c r="Q160" i="7" s="1"/>
  <c r="S160" i="7" s="1"/>
  <c r="P159" i="7"/>
  <c r="Q159" i="7" s="1"/>
  <c r="S159" i="7" s="1"/>
  <c r="P158" i="7"/>
  <c r="Q158" i="7" s="1"/>
  <c r="S158" i="7" s="1"/>
  <c r="P157" i="7"/>
  <c r="Q157" i="7" s="1"/>
  <c r="S157" i="7" s="1"/>
  <c r="P156" i="7"/>
  <c r="Q156" i="7" s="1"/>
  <c r="S156" i="7" s="1"/>
  <c r="P155" i="7"/>
  <c r="Q155" i="7" s="1"/>
  <c r="S155" i="7" s="1"/>
  <c r="P154" i="7"/>
  <c r="Q154" i="7" s="1"/>
  <c r="S154" i="7" s="1"/>
  <c r="P153" i="7"/>
  <c r="Q153" i="7" s="1"/>
  <c r="S153" i="7" s="1"/>
  <c r="P152" i="7"/>
  <c r="Q152" i="7" s="1"/>
  <c r="S152" i="7" s="1"/>
  <c r="P151" i="7"/>
  <c r="Q151" i="7" s="1"/>
  <c r="S151" i="7" s="1"/>
  <c r="P150" i="7"/>
  <c r="Q150" i="7" s="1"/>
  <c r="S150" i="7" s="1"/>
  <c r="P149" i="7"/>
  <c r="Q149" i="7" s="1"/>
  <c r="S149" i="7" s="1"/>
  <c r="P148" i="7"/>
  <c r="Q148" i="7" s="1"/>
  <c r="S148" i="7" s="1"/>
  <c r="P147" i="7"/>
  <c r="Q147" i="7" s="1"/>
  <c r="S147" i="7" s="1"/>
  <c r="P146" i="7"/>
  <c r="Q146" i="7" s="1"/>
  <c r="S146" i="7" s="1"/>
  <c r="P145" i="7"/>
  <c r="Q145" i="7" s="1"/>
  <c r="S145" i="7" s="1"/>
  <c r="P144" i="7"/>
  <c r="Q144" i="7" s="1"/>
  <c r="S144" i="7" s="1"/>
  <c r="P143" i="7"/>
  <c r="Q143" i="7" s="1"/>
  <c r="S143" i="7" s="1"/>
  <c r="P142" i="7"/>
  <c r="Q142" i="7" s="1"/>
  <c r="S142" i="7" s="1"/>
  <c r="P141" i="7"/>
  <c r="Q141" i="7" s="1"/>
  <c r="S141" i="7" s="1"/>
  <c r="P140" i="7"/>
  <c r="Q140" i="7" s="1"/>
  <c r="S140" i="7" s="1"/>
  <c r="P139" i="7"/>
  <c r="Q139" i="7" s="1"/>
  <c r="S139" i="7" s="1"/>
  <c r="P138" i="7"/>
  <c r="Q138" i="7" s="1"/>
  <c r="S138" i="7" s="1"/>
  <c r="P137" i="7"/>
  <c r="Q137" i="7" s="1"/>
  <c r="S137" i="7" s="1"/>
  <c r="P136" i="7"/>
  <c r="Q136" i="7" s="1"/>
  <c r="S136" i="7" s="1"/>
  <c r="P135" i="7"/>
  <c r="Q135" i="7" s="1"/>
  <c r="S135" i="7" s="1"/>
  <c r="P134" i="7"/>
  <c r="Q134" i="7" s="1"/>
  <c r="S134" i="7" s="1"/>
  <c r="P133" i="7"/>
  <c r="Q133" i="7" s="1"/>
  <c r="S133" i="7" s="1"/>
  <c r="P132" i="7"/>
  <c r="Q132" i="7" s="1"/>
  <c r="S132" i="7" s="1"/>
  <c r="P131" i="7"/>
  <c r="Q131" i="7" s="1"/>
  <c r="S131" i="7" s="1"/>
  <c r="P130" i="7"/>
  <c r="Q130" i="7" s="1"/>
  <c r="S130" i="7" s="1"/>
  <c r="P129" i="7"/>
  <c r="Q129" i="7" s="1"/>
  <c r="S129" i="7" s="1"/>
  <c r="P128" i="7"/>
  <c r="Q128" i="7" s="1"/>
  <c r="S128" i="7" s="1"/>
  <c r="P127" i="7"/>
  <c r="Q127" i="7" s="1"/>
  <c r="S127" i="7" s="1"/>
  <c r="P126" i="7"/>
  <c r="Q126" i="7" s="1"/>
  <c r="S126" i="7" s="1"/>
  <c r="P125" i="7"/>
  <c r="Q125" i="7" s="1"/>
  <c r="S125" i="7" s="1"/>
  <c r="P124" i="7"/>
  <c r="Q124" i="7" s="1"/>
  <c r="S124" i="7" s="1"/>
  <c r="P123" i="7"/>
  <c r="Q123" i="7" s="1"/>
  <c r="S123" i="7" s="1"/>
  <c r="P122" i="7"/>
  <c r="Q122" i="7" s="1"/>
  <c r="S122" i="7" s="1"/>
  <c r="P121" i="7"/>
  <c r="Q121" i="7" s="1"/>
  <c r="S121" i="7" s="1"/>
  <c r="P120" i="7"/>
  <c r="Q120" i="7" s="1"/>
  <c r="S120" i="7" s="1"/>
  <c r="P119" i="7"/>
  <c r="Q119" i="7" s="1"/>
  <c r="S119" i="7" s="1"/>
  <c r="P118" i="7"/>
  <c r="Q118" i="7" s="1"/>
  <c r="S118" i="7" s="1"/>
  <c r="P117" i="7"/>
  <c r="Q117" i="7" s="1"/>
  <c r="S117" i="7" s="1"/>
  <c r="P116" i="7"/>
  <c r="Q116" i="7" s="1"/>
  <c r="S116" i="7" s="1"/>
  <c r="P115" i="7"/>
  <c r="Q115" i="7" s="1"/>
  <c r="S115" i="7" s="1"/>
  <c r="P114" i="7"/>
  <c r="Q114" i="7" s="1"/>
  <c r="S114" i="7" s="1"/>
  <c r="P113" i="7"/>
  <c r="Q113" i="7" s="1"/>
  <c r="S113" i="7" s="1"/>
  <c r="P112" i="7"/>
  <c r="Q112" i="7" s="1"/>
  <c r="S112" i="7" s="1"/>
  <c r="P111" i="7"/>
  <c r="Q111" i="7" s="1"/>
  <c r="S111" i="7" s="1"/>
  <c r="P110" i="7"/>
  <c r="Q110" i="7" s="1"/>
  <c r="S110" i="7" s="1"/>
  <c r="P109" i="7"/>
  <c r="Q109" i="7" s="1"/>
  <c r="S109" i="7" s="1"/>
  <c r="P108" i="7"/>
  <c r="Q108" i="7" s="1"/>
  <c r="S108" i="7" s="1"/>
  <c r="P107" i="7"/>
  <c r="Q107" i="7" s="1"/>
  <c r="S107" i="7" s="1"/>
  <c r="P106" i="7"/>
  <c r="Q106" i="7" s="1"/>
  <c r="S106" i="7" s="1"/>
  <c r="P105" i="7"/>
  <c r="Q105" i="7" s="1"/>
  <c r="S105" i="7" s="1"/>
  <c r="P104" i="7"/>
  <c r="Q104" i="7" s="1"/>
  <c r="S104" i="7" s="1"/>
  <c r="P103" i="7"/>
  <c r="Q103" i="7" s="1"/>
  <c r="S103" i="7" s="1"/>
  <c r="P102" i="7"/>
  <c r="Q102" i="7" s="1"/>
  <c r="S102" i="7" s="1"/>
  <c r="P101" i="7"/>
  <c r="Q101" i="7" s="1"/>
  <c r="S101" i="7" s="1"/>
  <c r="P100" i="7"/>
  <c r="Q100" i="7" s="1"/>
  <c r="S100" i="7" s="1"/>
  <c r="P99" i="7"/>
  <c r="Q99" i="7" s="1"/>
  <c r="S99" i="7" s="1"/>
  <c r="P98" i="7"/>
  <c r="Q98" i="7" s="1"/>
  <c r="S98" i="7" s="1"/>
  <c r="P97" i="7"/>
  <c r="Q97" i="7" s="1"/>
  <c r="S97" i="7" s="1"/>
  <c r="P96" i="7"/>
  <c r="Q96" i="7" s="1"/>
  <c r="S96" i="7" s="1"/>
  <c r="P95" i="7"/>
  <c r="Q95" i="7" s="1"/>
  <c r="S95" i="7" s="1"/>
  <c r="P94" i="7"/>
  <c r="Q94" i="7" s="1"/>
  <c r="S94" i="7" s="1"/>
  <c r="P93" i="7"/>
  <c r="Q93" i="7" s="1"/>
  <c r="S93" i="7" s="1"/>
  <c r="P92" i="7"/>
  <c r="Q92" i="7" s="1"/>
  <c r="S92" i="7" s="1"/>
  <c r="P91" i="7"/>
  <c r="Q91" i="7" s="1"/>
  <c r="S91" i="7" s="1"/>
  <c r="P90" i="7"/>
  <c r="Q90" i="7" s="1"/>
  <c r="S90" i="7" s="1"/>
  <c r="P89" i="7"/>
  <c r="Q89" i="7" s="1"/>
  <c r="S89" i="7" s="1"/>
  <c r="P88" i="7"/>
  <c r="Q88" i="7" s="1"/>
  <c r="S88" i="7" s="1"/>
  <c r="P87" i="7"/>
  <c r="Q87" i="7" s="1"/>
  <c r="S87" i="7" s="1"/>
  <c r="P86" i="7"/>
  <c r="Q86" i="7" s="1"/>
  <c r="S86" i="7" s="1"/>
  <c r="P85" i="7"/>
  <c r="Q85" i="7" s="1"/>
  <c r="S85" i="7" s="1"/>
  <c r="P84" i="7"/>
  <c r="Q84" i="7" s="1"/>
  <c r="S84" i="7" s="1"/>
  <c r="P83" i="7"/>
  <c r="Q83" i="7" s="1"/>
  <c r="S83" i="7" s="1"/>
  <c r="P82" i="7"/>
  <c r="Q82" i="7" s="1"/>
  <c r="S82" i="7" s="1"/>
  <c r="P81" i="7"/>
  <c r="Q81" i="7" s="1"/>
  <c r="S81" i="7" s="1"/>
  <c r="P80" i="7"/>
  <c r="Q80" i="7" s="1"/>
  <c r="S80" i="7" s="1"/>
  <c r="P79" i="7"/>
  <c r="Q79" i="7" s="1"/>
  <c r="S79" i="7" s="1"/>
  <c r="P78" i="7"/>
  <c r="Q78" i="7" s="1"/>
  <c r="S78" i="7" s="1"/>
  <c r="P77" i="7"/>
  <c r="Q77" i="7" s="1"/>
  <c r="S77" i="7" s="1"/>
  <c r="P76" i="7"/>
  <c r="Q76" i="7" s="1"/>
  <c r="S76" i="7" s="1"/>
  <c r="P75" i="7"/>
  <c r="Q75" i="7" s="1"/>
  <c r="S75" i="7" s="1"/>
  <c r="P74" i="7"/>
  <c r="Q74" i="7" s="1"/>
  <c r="S74" i="7" s="1"/>
  <c r="P73" i="7"/>
  <c r="Q73" i="7" s="1"/>
  <c r="S73" i="7" s="1"/>
  <c r="P72" i="7"/>
  <c r="Q72" i="7" s="1"/>
  <c r="S72" i="7" s="1"/>
  <c r="P71" i="7"/>
  <c r="Q71" i="7" s="1"/>
  <c r="S71" i="7" s="1"/>
  <c r="P70" i="7"/>
  <c r="Q70" i="7" s="1"/>
  <c r="S70" i="7" s="1"/>
  <c r="P69" i="7"/>
  <c r="Q69" i="7" s="1"/>
  <c r="S69" i="7" s="1"/>
  <c r="P68" i="7"/>
  <c r="Q68" i="7" s="1"/>
  <c r="S68" i="7" s="1"/>
  <c r="P67" i="7"/>
  <c r="Q67" i="7" s="1"/>
  <c r="S67" i="7" s="1"/>
  <c r="P66" i="7"/>
  <c r="Q66" i="7" s="1"/>
  <c r="S66" i="7" s="1"/>
  <c r="P65" i="7"/>
  <c r="Q65" i="7" s="1"/>
  <c r="S65" i="7" s="1"/>
  <c r="P64" i="7"/>
  <c r="Q64" i="7" s="1"/>
  <c r="S64" i="7" s="1"/>
  <c r="P63" i="7"/>
  <c r="Q63" i="7" s="1"/>
  <c r="S63" i="7" s="1"/>
  <c r="P62" i="7"/>
  <c r="Q62" i="7" s="1"/>
  <c r="S62" i="7" s="1"/>
  <c r="P61" i="7"/>
  <c r="Q61" i="7" s="1"/>
  <c r="S61" i="7" s="1"/>
  <c r="P60" i="7"/>
  <c r="Q60" i="7" s="1"/>
  <c r="S60" i="7" s="1"/>
  <c r="P59" i="7"/>
  <c r="Q59" i="7" s="1"/>
  <c r="S59" i="7" s="1"/>
  <c r="P58" i="7"/>
  <c r="Q58" i="7" s="1"/>
  <c r="S58" i="7" s="1"/>
  <c r="P57" i="7"/>
  <c r="Q57" i="7" s="1"/>
  <c r="S57" i="7" s="1"/>
  <c r="P56" i="7"/>
  <c r="Q56" i="7" s="1"/>
  <c r="S56" i="7" s="1"/>
  <c r="P55" i="7"/>
  <c r="Q55" i="7" s="1"/>
  <c r="S55" i="7" s="1"/>
  <c r="P54" i="7"/>
  <c r="Q54" i="7" s="1"/>
  <c r="S54" i="7" s="1"/>
  <c r="P53" i="7"/>
  <c r="Q53" i="7" s="1"/>
  <c r="S53" i="7" s="1"/>
  <c r="P52" i="7"/>
  <c r="Q52" i="7" s="1"/>
  <c r="S52" i="7" s="1"/>
  <c r="P51" i="7"/>
  <c r="Q51" i="7" s="1"/>
  <c r="S51" i="7" s="1"/>
  <c r="P50" i="7"/>
  <c r="Q50" i="7" s="1"/>
  <c r="S50" i="7" s="1"/>
  <c r="P49" i="7"/>
  <c r="Q49" i="7" s="1"/>
  <c r="S49" i="7" s="1"/>
  <c r="P48" i="7"/>
  <c r="Q48" i="7" s="1"/>
  <c r="S48" i="7" s="1"/>
  <c r="P47" i="7"/>
  <c r="Q47" i="7" s="1"/>
  <c r="S47" i="7" s="1"/>
  <c r="P46" i="7"/>
  <c r="Q46" i="7" s="1"/>
  <c r="S46" i="7" s="1"/>
  <c r="P45" i="7"/>
  <c r="Q45" i="7" s="1"/>
  <c r="S45" i="7" s="1"/>
  <c r="P44" i="7"/>
  <c r="Q44" i="7" s="1"/>
  <c r="S44" i="7" s="1"/>
  <c r="P43" i="7"/>
  <c r="Q43" i="7" s="1"/>
  <c r="S43" i="7" s="1"/>
  <c r="P42" i="7"/>
  <c r="Q42" i="7" s="1"/>
  <c r="S42" i="7" s="1"/>
  <c r="P41" i="7"/>
  <c r="Q41" i="7" s="1"/>
  <c r="S41" i="7" s="1"/>
  <c r="P40" i="7"/>
  <c r="Q40" i="7" s="1"/>
  <c r="S40" i="7" s="1"/>
  <c r="P39" i="7"/>
  <c r="Q39" i="7" s="1"/>
  <c r="S39" i="7" s="1"/>
  <c r="P38" i="7"/>
  <c r="Q38" i="7" s="1"/>
  <c r="S38" i="7" s="1"/>
  <c r="P37" i="7"/>
  <c r="Q37" i="7" s="1"/>
  <c r="S37" i="7" s="1"/>
  <c r="P36" i="7"/>
  <c r="Q36" i="7" s="1"/>
  <c r="S36" i="7" s="1"/>
  <c r="P35" i="7"/>
  <c r="Q35" i="7" s="1"/>
  <c r="S35" i="7" s="1"/>
  <c r="P34" i="7"/>
  <c r="Q34" i="7" s="1"/>
  <c r="S34" i="7" s="1"/>
  <c r="P33" i="7"/>
  <c r="Q33" i="7" s="1"/>
  <c r="S33" i="7" s="1"/>
  <c r="P32" i="7"/>
  <c r="Q32" i="7" s="1"/>
  <c r="S32" i="7" s="1"/>
  <c r="P31" i="7"/>
  <c r="Q31" i="7" s="1"/>
  <c r="S31" i="7" s="1"/>
  <c r="P30" i="7"/>
  <c r="Q30" i="7" s="1"/>
  <c r="S30" i="7" s="1"/>
  <c r="P29" i="7"/>
  <c r="Q29" i="7" s="1"/>
  <c r="S29" i="7" s="1"/>
  <c r="P28" i="7"/>
  <c r="Q28" i="7" s="1"/>
  <c r="S28" i="7" s="1"/>
  <c r="P27" i="7"/>
  <c r="Q27" i="7" s="1"/>
  <c r="S27" i="7" s="1"/>
  <c r="P26" i="7"/>
  <c r="Q26" i="7" s="1"/>
  <c r="S26" i="7" s="1"/>
  <c r="P25" i="7"/>
  <c r="Q25" i="7" s="1"/>
  <c r="S25" i="7" s="1"/>
  <c r="P24" i="7"/>
  <c r="Q24" i="7" s="1"/>
  <c r="S24" i="7" s="1"/>
  <c r="P23" i="7"/>
  <c r="Q23" i="7" s="1"/>
  <c r="S23" i="7" s="1"/>
  <c r="P22" i="7"/>
  <c r="Q22" i="7" s="1"/>
  <c r="S22" i="7" s="1"/>
  <c r="P21" i="7"/>
  <c r="Q21" i="7" s="1"/>
  <c r="S21" i="7" s="1"/>
  <c r="P20" i="7"/>
  <c r="Q20" i="7" s="1"/>
  <c r="S20" i="7" s="1"/>
  <c r="P19" i="7"/>
  <c r="Q19" i="7" s="1"/>
  <c r="S19" i="7" s="1"/>
  <c r="P18" i="7"/>
  <c r="Q18" i="7" s="1"/>
  <c r="S18" i="7" s="1"/>
  <c r="P17" i="7"/>
  <c r="Q17" i="7" s="1"/>
  <c r="S17" i="7" s="1"/>
  <c r="P16" i="7"/>
  <c r="Q16" i="7" s="1"/>
  <c r="S16" i="7" s="1"/>
  <c r="P15" i="7"/>
  <c r="Q15" i="7" s="1"/>
  <c r="S15" i="7" s="1"/>
  <c r="P14" i="7"/>
  <c r="Q14" i="7" s="1"/>
  <c r="S14" i="7" s="1"/>
  <c r="P13" i="7"/>
  <c r="Q13" i="7" s="1"/>
  <c r="S13" i="7" s="1"/>
  <c r="P12" i="7"/>
  <c r="Q12" i="7" s="1"/>
  <c r="S12" i="7" s="1"/>
  <c r="P11" i="7"/>
  <c r="Q11" i="7" s="1"/>
  <c r="S11" i="7" s="1"/>
  <c r="P10" i="7"/>
  <c r="Q10" i="7" s="1"/>
  <c r="S10" i="7" s="1"/>
  <c r="P9" i="7"/>
  <c r="Q9" i="7" s="1"/>
  <c r="S9" i="7" s="1"/>
  <c r="P8" i="7"/>
  <c r="Q8" i="7" s="1"/>
  <c r="S8" i="7" s="1"/>
  <c r="P7" i="7"/>
  <c r="Q7" i="7" s="1"/>
  <c r="S7" i="7" s="1"/>
  <c r="P6" i="7"/>
  <c r="Q6" i="7" s="1"/>
  <c r="S6" i="7" s="1"/>
  <c r="P5" i="7"/>
  <c r="Q5" i="7" s="1"/>
  <c r="S5" i="7" s="1"/>
  <c r="P4" i="7"/>
  <c r="Q4" i="7" s="1"/>
  <c r="S4" i="7" s="1"/>
  <c r="C2713" i="7" l="1"/>
  <c r="C2714" i="7"/>
  <c r="C2715" i="7"/>
  <c r="C2716" i="7"/>
  <c r="C2717" i="7"/>
  <c r="C2718" i="7"/>
  <c r="C2719" i="7"/>
  <c r="C2720" i="7"/>
  <c r="C2721" i="7"/>
  <c r="C2722" i="7"/>
  <c r="C2723" i="7"/>
  <c r="C2724" i="7"/>
  <c r="C2725" i="7"/>
  <c r="C2726" i="7"/>
  <c r="C2727" i="7"/>
  <c r="C2728" i="7"/>
  <c r="C2729" i="7"/>
  <c r="C2730" i="7"/>
  <c r="C2731" i="7"/>
  <c r="C2732" i="7"/>
  <c r="C2733" i="7"/>
  <c r="C2734" i="7"/>
  <c r="C2735" i="7"/>
  <c r="C2736" i="7"/>
  <c r="C2737" i="7"/>
  <c r="C2738" i="7"/>
  <c r="C2739" i="7"/>
  <c r="C2740" i="7"/>
  <c r="C2741" i="7"/>
  <c r="C2742" i="7"/>
  <c r="C2743" i="7"/>
  <c r="C2744" i="7"/>
  <c r="C2745" i="7"/>
  <c r="C2746" i="7"/>
  <c r="C2747" i="7"/>
  <c r="C2748" i="7"/>
  <c r="C2749" i="7"/>
  <c r="C2750" i="7"/>
  <c r="C2751" i="7"/>
  <c r="C2752" i="7"/>
  <c r="C2753" i="7"/>
  <c r="C2754" i="7"/>
  <c r="C2755" i="7"/>
  <c r="C2756" i="7"/>
  <c r="C2757" i="7"/>
  <c r="C2758" i="7"/>
  <c r="C2759" i="7"/>
  <c r="C2760" i="7"/>
  <c r="C2761" i="7"/>
  <c r="C2762" i="7"/>
  <c r="C2763" i="7"/>
  <c r="C2764" i="7"/>
  <c r="C2765" i="7"/>
  <c r="C2766" i="7"/>
  <c r="C2767" i="7"/>
  <c r="C2768" i="7"/>
  <c r="C2769" i="7"/>
  <c r="C2770" i="7"/>
  <c r="C2771" i="7"/>
  <c r="C2772" i="7"/>
  <c r="C2773" i="7"/>
  <c r="C2774" i="7"/>
  <c r="C2775" i="7"/>
  <c r="C2776" i="7"/>
  <c r="C2777" i="7"/>
  <c r="C2778" i="7"/>
  <c r="C2779" i="7"/>
  <c r="C2780" i="7"/>
  <c r="C2781" i="7"/>
  <c r="C2782" i="7"/>
  <c r="C2783" i="7"/>
  <c r="C2784" i="7"/>
  <c r="C2785" i="7"/>
  <c r="C2786" i="7"/>
  <c r="C2787" i="7"/>
  <c r="C2788" i="7"/>
  <c r="C2789" i="7"/>
  <c r="C2790" i="7"/>
  <c r="C2791" i="7"/>
  <c r="C2792" i="7"/>
  <c r="C2793" i="7"/>
  <c r="C2794" i="7"/>
  <c r="C2795" i="7"/>
  <c r="C2796" i="7"/>
  <c r="C2797" i="7"/>
  <c r="C2798" i="7"/>
  <c r="C2799" i="7"/>
  <c r="C2800" i="7"/>
  <c r="C2801" i="7"/>
  <c r="C2802" i="7"/>
  <c r="C2803" i="7"/>
  <c r="C2804" i="7"/>
  <c r="C2805" i="7"/>
  <c r="C2806" i="7"/>
  <c r="C2807" i="7"/>
  <c r="C2808" i="7"/>
  <c r="C2809" i="7"/>
  <c r="C2810" i="7"/>
  <c r="C2811" i="7"/>
  <c r="C2812" i="7"/>
  <c r="C2813" i="7"/>
  <c r="C2814" i="7"/>
  <c r="C2815" i="7"/>
  <c r="C2816" i="7"/>
  <c r="C2817" i="7"/>
  <c r="C2818" i="7"/>
  <c r="C2819" i="7"/>
  <c r="C2820" i="7"/>
  <c r="C2821" i="7"/>
  <c r="C2822" i="7"/>
  <c r="C2823" i="7"/>
  <c r="C2824" i="7"/>
  <c r="C2825" i="7"/>
  <c r="C2826" i="7"/>
  <c r="C2827" i="7"/>
  <c r="C2828" i="7"/>
  <c r="C2829" i="7"/>
  <c r="C2830" i="7"/>
  <c r="C2831" i="7"/>
  <c r="C2832" i="7"/>
  <c r="C2833" i="7"/>
  <c r="C2834" i="7"/>
  <c r="C2835" i="7"/>
  <c r="C2836" i="7"/>
  <c r="C2837" i="7"/>
  <c r="C2838" i="7"/>
  <c r="C2839" i="7"/>
  <c r="C2840" i="7"/>
  <c r="C2841" i="7"/>
  <c r="C2842" i="7"/>
  <c r="C2843" i="7"/>
  <c r="C2844" i="7"/>
  <c r="C2845" i="7"/>
  <c r="C2846" i="7"/>
  <c r="C2847" i="7"/>
  <c r="C2848" i="7"/>
  <c r="C2849" i="7"/>
  <c r="C2850" i="7"/>
  <c r="C2851" i="7"/>
  <c r="C2852" i="7"/>
  <c r="C2853" i="7"/>
  <c r="C2854" i="7"/>
  <c r="C2855" i="7"/>
  <c r="C2856" i="7"/>
  <c r="C2857" i="7"/>
  <c r="C2858" i="7"/>
  <c r="C2859" i="7"/>
  <c r="C2860" i="7"/>
  <c r="C2861" i="7"/>
  <c r="C2862" i="7"/>
  <c r="C2863" i="7"/>
  <c r="C2864" i="7"/>
  <c r="C2865" i="7"/>
  <c r="C2866" i="7"/>
  <c r="C2867" i="7"/>
  <c r="C2868" i="7"/>
  <c r="C2869" i="7"/>
  <c r="C2870" i="7"/>
  <c r="C2871" i="7"/>
  <c r="C2872" i="7"/>
  <c r="C2873" i="7"/>
  <c r="C2874" i="7"/>
  <c r="C2875" i="7"/>
  <c r="C2876" i="7"/>
  <c r="C2877" i="7"/>
  <c r="C2878" i="7"/>
  <c r="C2879" i="7"/>
  <c r="C2880" i="7"/>
  <c r="C2881" i="7"/>
  <c r="C2882" i="7"/>
  <c r="C2883" i="7"/>
  <c r="C2884" i="7"/>
  <c r="C2885" i="7"/>
  <c r="C2886" i="7"/>
  <c r="C2887" i="7"/>
  <c r="C2888" i="7"/>
  <c r="C2889" i="7"/>
  <c r="C2890" i="7"/>
  <c r="C2891" i="7"/>
  <c r="C2892" i="7"/>
  <c r="C2893" i="7"/>
  <c r="C2894" i="7"/>
  <c r="C2895" i="7"/>
  <c r="C2896" i="7"/>
  <c r="C2897" i="7"/>
  <c r="C2898" i="7"/>
  <c r="C2899" i="7"/>
  <c r="C2900" i="7"/>
  <c r="C2901" i="7"/>
  <c r="C2902" i="7"/>
  <c r="C2903" i="7"/>
  <c r="C2904" i="7"/>
  <c r="C2905" i="7"/>
  <c r="C2906" i="7"/>
  <c r="C2907" i="7"/>
  <c r="C2908" i="7"/>
  <c r="C2909" i="7"/>
  <c r="C2910" i="7"/>
  <c r="C2911" i="7"/>
  <c r="C2912" i="7"/>
  <c r="C2913" i="7"/>
  <c r="C2914" i="7"/>
  <c r="C2915" i="7"/>
  <c r="C2916" i="7"/>
  <c r="C2917" i="7"/>
  <c r="C2918" i="7"/>
  <c r="C2919" i="7"/>
  <c r="C2920" i="7"/>
  <c r="C2921" i="7"/>
  <c r="C2922" i="7"/>
  <c r="C2923" i="7"/>
  <c r="C2924" i="7"/>
  <c r="C2925" i="7"/>
  <c r="C2926" i="7"/>
  <c r="C2927" i="7"/>
  <c r="C2928" i="7"/>
  <c r="C2929" i="7"/>
  <c r="C2930" i="7"/>
  <c r="C2931" i="7"/>
  <c r="C2932" i="7"/>
  <c r="C2933" i="7"/>
  <c r="C2934" i="7"/>
  <c r="C2935" i="7"/>
  <c r="C2936" i="7"/>
  <c r="C2937" i="7"/>
  <c r="C2938" i="7"/>
  <c r="C2939" i="7"/>
  <c r="C2940" i="7"/>
  <c r="C2941" i="7"/>
  <c r="C2942" i="7"/>
  <c r="C2943" i="7"/>
  <c r="C2944" i="7"/>
  <c r="C2945" i="7"/>
  <c r="C2946" i="7"/>
  <c r="C2947" i="7"/>
  <c r="C2702" i="7" l="1"/>
  <c r="C2703" i="7"/>
  <c r="C2704" i="7"/>
  <c r="C2469" i="7" l="1"/>
  <c r="C2470" i="7"/>
  <c r="C2471" i="7"/>
  <c r="C2472" i="7"/>
  <c r="C2473" i="7"/>
  <c r="C2474" i="7"/>
  <c r="C2475" i="7"/>
  <c r="C2476" i="7"/>
  <c r="C2477" i="7"/>
  <c r="C2478" i="7"/>
  <c r="C2479" i="7"/>
  <c r="C2480" i="7"/>
  <c r="C2481" i="7"/>
  <c r="C2482" i="7"/>
  <c r="C2483" i="7"/>
  <c r="C2484" i="7"/>
  <c r="C2485" i="7"/>
  <c r="C2486" i="7"/>
  <c r="C2487" i="7"/>
  <c r="C2488" i="7"/>
  <c r="C2489" i="7"/>
  <c r="C2490" i="7"/>
  <c r="C2491" i="7"/>
  <c r="C2492" i="7"/>
  <c r="C2493" i="7"/>
  <c r="C2494" i="7"/>
  <c r="C2495" i="7"/>
  <c r="C2496" i="7"/>
  <c r="C2497" i="7"/>
  <c r="C2498" i="7"/>
  <c r="C2499" i="7"/>
  <c r="C2500" i="7"/>
  <c r="C2501" i="7"/>
  <c r="C2502" i="7"/>
  <c r="C2503" i="7"/>
  <c r="C2504" i="7"/>
  <c r="C2505" i="7"/>
  <c r="C2506" i="7"/>
  <c r="C2507" i="7"/>
  <c r="C2508" i="7"/>
  <c r="C2509" i="7"/>
  <c r="C2510" i="7"/>
  <c r="C2511" i="7"/>
  <c r="C2512" i="7"/>
  <c r="C2513" i="7"/>
  <c r="C2514" i="7"/>
  <c r="C2515" i="7"/>
  <c r="C2516" i="7"/>
  <c r="C2517" i="7"/>
  <c r="C2518" i="7"/>
  <c r="C2519" i="7"/>
  <c r="C2520" i="7"/>
  <c r="C2521" i="7"/>
  <c r="C2522" i="7"/>
  <c r="C2523" i="7"/>
  <c r="C2524" i="7"/>
  <c r="C2525" i="7"/>
  <c r="C2526" i="7"/>
  <c r="C2527" i="7"/>
  <c r="C2528" i="7"/>
  <c r="C2529" i="7"/>
  <c r="C2530" i="7"/>
  <c r="C2531" i="7"/>
  <c r="C2532" i="7"/>
  <c r="C2533" i="7"/>
  <c r="C2534" i="7"/>
  <c r="C2535" i="7"/>
  <c r="C2536" i="7"/>
  <c r="C2537" i="7"/>
  <c r="C2538" i="7"/>
  <c r="C2539" i="7"/>
  <c r="C2540" i="7"/>
  <c r="C2541" i="7"/>
  <c r="C2542" i="7"/>
  <c r="C2543" i="7"/>
  <c r="C2544" i="7"/>
  <c r="C2545" i="7"/>
  <c r="C2546" i="7"/>
  <c r="C2547" i="7"/>
  <c r="C2548" i="7"/>
  <c r="C2549" i="7"/>
  <c r="C2550" i="7"/>
  <c r="C2551" i="7"/>
  <c r="C2552" i="7"/>
  <c r="C2553" i="7"/>
  <c r="C2554" i="7"/>
  <c r="C2555" i="7"/>
  <c r="C2556" i="7"/>
  <c r="C2557" i="7"/>
  <c r="C2558" i="7"/>
  <c r="C2559" i="7"/>
  <c r="C2560" i="7"/>
  <c r="C2561" i="7"/>
  <c r="C2562" i="7"/>
  <c r="C2563" i="7"/>
  <c r="C2564" i="7"/>
  <c r="C2565" i="7"/>
  <c r="C2566" i="7"/>
  <c r="C2567" i="7"/>
  <c r="C2568" i="7"/>
  <c r="C2569" i="7"/>
  <c r="C2570" i="7"/>
  <c r="C2571" i="7"/>
  <c r="C2572" i="7"/>
  <c r="C2573" i="7"/>
  <c r="C2574" i="7"/>
  <c r="C2575" i="7"/>
  <c r="C2576" i="7"/>
  <c r="C2577" i="7"/>
  <c r="C2578" i="7"/>
  <c r="C2579" i="7"/>
  <c r="C2580" i="7"/>
  <c r="C2581" i="7"/>
  <c r="C2582" i="7"/>
  <c r="C2583" i="7"/>
  <c r="C2584" i="7"/>
  <c r="C2585" i="7"/>
  <c r="C2586" i="7"/>
  <c r="C2587" i="7"/>
  <c r="C2588" i="7"/>
  <c r="C2589" i="7"/>
  <c r="C2590" i="7"/>
  <c r="C2591" i="7"/>
  <c r="C2592" i="7"/>
  <c r="C2593" i="7"/>
  <c r="C2594" i="7"/>
  <c r="C2595" i="7"/>
  <c r="C2596" i="7"/>
  <c r="C2597" i="7"/>
  <c r="C2598" i="7"/>
  <c r="C2599" i="7"/>
  <c r="C2600" i="7"/>
  <c r="C2601" i="7"/>
  <c r="C2602" i="7"/>
  <c r="C2603" i="7"/>
  <c r="C2604" i="7"/>
  <c r="C2605" i="7"/>
  <c r="C2606" i="7"/>
  <c r="C2607" i="7"/>
  <c r="C2608" i="7"/>
  <c r="C2609" i="7"/>
  <c r="C2610" i="7"/>
  <c r="C2611" i="7"/>
  <c r="C2612" i="7"/>
  <c r="C2613" i="7"/>
  <c r="C2614" i="7"/>
  <c r="C2615" i="7"/>
  <c r="C2616" i="7"/>
  <c r="C2617" i="7"/>
  <c r="C2618" i="7"/>
  <c r="C2619" i="7"/>
  <c r="C2620" i="7"/>
  <c r="C2621" i="7"/>
  <c r="C2622" i="7"/>
  <c r="C2623" i="7"/>
  <c r="C2624" i="7"/>
  <c r="C2625" i="7"/>
  <c r="C2626" i="7"/>
  <c r="C2627" i="7"/>
  <c r="C2628" i="7"/>
  <c r="C2629" i="7"/>
  <c r="C2630" i="7"/>
  <c r="C2631" i="7"/>
  <c r="C2632" i="7"/>
  <c r="C2633" i="7"/>
  <c r="C2634" i="7"/>
  <c r="C2635" i="7"/>
  <c r="C2636" i="7"/>
  <c r="C2637" i="7"/>
  <c r="C2638" i="7"/>
  <c r="C2639" i="7"/>
  <c r="C2640" i="7"/>
  <c r="C2641" i="7"/>
  <c r="C2642" i="7"/>
  <c r="C2643" i="7"/>
  <c r="C2644" i="7"/>
  <c r="C2645" i="7"/>
  <c r="C2646" i="7"/>
  <c r="C2647" i="7"/>
  <c r="C2648" i="7"/>
  <c r="C2649" i="7"/>
  <c r="C2650" i="7"/>
  <c r="C2651" i="7"/>
  <c r="C2652" i="7"/>
  <c r="C2653" i="7"/>
  <c r="C2654" i="7"/>
  <c r="C2655" i="7"/>
  <c r="C2656" i="7"/>
  <c r="C2657" i="7"/>
  <c r="C2658" i="7"/>
  <c r="C2659" i="7"/>
  <c r="C2660" i="7"/>
  <c r="C2661" i="7"/>
  <c r="C2662" i="7"/>
  <c r="C2663" i="7"/>
  <c r="C2664" i="7"/>
  <c r="C2665" i="7"/>
  <c r="C2666" i="7"/>
  <c r="C2667" i="7"/>
  <c r="C2668" i="7"/>
  <c r="C2669" i="7"/>
  <c r="C2670" i="7"/>
  <c r="C2671" i="7"/>
  <c r="C2672" i="7"/>
  <c r="C2673" i="7"/>
  <c r="C2674" i="7"/>
  <c r="C2675" i="7"/>
  <c r="C2676" i="7"/>
  <c r="C2677" i="7"/>
  <c r="C2678" i="7"/>
  <c r="C2679" i="7"/>
  <c r="C2680" i="7"/>
  <c r="C2681" i="7"/>
  <c r="C2682" i="7"/>
  <c r="C2683" i="7"/>
  <c r="C2684" i="7"/>
  <c r="C2685" i="7"/>
  <c r="C2686" i="7"/>
  <c r="C2687" i="7"/>
  <c r="C2688" i="7"/>
  <c r="C2689" i="7"/>
  <c r="C2690" i="7"/>
  <c r="C2691" i="7"/>
  <c r="C2692" i="7"/>
  <c r="C2693" i="7"/>
  <c r="C2694" i="7"/>
  <c r="C2695" i="7"/>
  <c r="C2696" i="7"/>
  <c r="C2697" i="7"/>
  <c r="C2698" i="7"/>
  <c r="C2699" i="7"/>
  <c r="C2700" i="7"/>
  <c r="C2701" i="7"/>
  <c r="C2291" i="7" l="1"/>
  <c r="C2292" i="7"/>
  <c r="C2293" i="7"/>
  <c r="C2294" i="7"/>
  <c r="C2295" i="7"/>
  <c r="C2296" i="7"/>
  <c r="C2297" i="7"/>
  <c r="C2298" i="7"/>
  <c r="C2299" i="7"/>
  <c r="C2300" i="7"/>
  <c r="C2301" i="7"/>
  <c r="C2302" i="7"/>
  <c r="C2303" i="7"/>
  <c r="C2304" i="7"/>
  <c r="C2305" i="7"/>
  <c r="C2306" i="7"/>
  <c r="C2307" i="7"/>
  <c r="C2308" i="7"/>
  <c r="C2309" i="7"/>
  <c r="C2310" i="7"/>
  <c r="C2311" i="7"/>
  <c r="C2312" i="7"/>
  <c r="C2313" i="7"/>
  <c r="C2314" i="7"/>
  <c r="C2315" i="7"/>
  <c r="C2316" i="7"/>
  <c r="C2317" i="7"/>
  <c r="C2318" i="7"/>
  <c r="C2319" i="7"/>
  <c r="C2320" i="7"/>
  <c r="C2321" i="7"/>
  <c r="C2322" i="7"/>
  <c r="C2323" i="7"/>
  <c r="C2324" i="7"/>
  <c r="C2325" i="7"/>
  <c r="C2326" i="7"/>
  <c r="C2327" i="7"/>
  <c r="C2328" i="7"/>
  <c r="C2329" i="7"/>
  <c r="C2330" i="7"/>
  <c r="C2331" i="7"/>
  <c r="C2332" i="7"/>
  <c r="C2333" i="7"/>
  <c r="C2334" i="7"/>
  <c r="C2335" i="7"/>
  <c r="C2336" i="7"/>
  <c r="C2337" i="7"/>
  <c r="C2338" i="7"/>
  <c r="C2339" i="7"/>
  <c r="C2340" i="7"/>
  <c r="C2341" i="7"/>
  <c r="C2342" i="7"/>
  <c r="C2343" i="7"/>
  <c r="C2344" i="7"/>
  <c r="C2345" i="7"/>
  <c r="C2346" i="7"/>
  <c r="C2347" i="7"/>
  <c r="C2348" i="7"/>
  <c r="C2349" i="7"/>
  <c r="C2350" i="7"/>
  <c r="C2351" i="7"/>
  <c r="C2352" i="7"/>
  <c r="C2353" i="7"/>
  <c r="C2354" i="7"/>
  <c r="C2355" i="7"/>
  <c r="C2356" i="7"/>
  <c r="C2357" i="7"/>
  <c r="C2358" i="7"/>
  <c r="C2359" i="7"/>
  <c r="C2360" i="7"/>
  <c r="C2361" i="7"/>
  <c r="C2362" i="7"/>
  <c r="C2363" i="7"/>
  <c r="C2364" i="7"/>
  <c r="C2365" i="7"/>
  <c r="C2366" i="7"/>
  <c r="C2367" i="7"/>
  <c r="C2368" i="7"/>
  <c r="C2369" i="7"/>
  <c r="C2370" i="7"/>
  <c r="C2371" i="7"/>
  <c r="C2372" i="7"/>
  <c r="C2373" i="7"/>
  <c r="C2374" i="7"/>
  <c r="C2375" i="7"/>
  <c r="C2376" i="7"/>
  <c r="C2377" i="7"/>
  <c r="C2378" i="7"/>
  <c r="C2379" i="7"/>
  <c r="C2380" i="7"/>
  <c r="C2381" i="7"/>
  <c r="C2382" i="7"/>
  <c r="C2383" i="7"/>
  <c r="C2384" i="7"/>
  <c r="C2385" i="7"/>
  <c r="C2386" i="7"/>
  <c r="C2387" i="7"/>
  <c r="C2388" i="7"/>
  <c r="C2389" i="7"/>
  <c r="C2390" i="7"/>
  <c r="C2391" i="7"/>
  <c r="C2392" i="7"/>
  <c r="C2393" i="7"/>
  <c r="C2394" i="7"/>
  <c r="C2395" i="7"/>
  <c r="C2396" i="7"/>
  <c r="C2397" i="7"/>
  <c r="C2398" i="7"/>
  <c r="C2399" i="7"/>
  <c r="C2400" i="7"/>
  <c r="C2401" i="7"/>
  <c r="C2402" i="7"/>
  <c r="C2403" i="7"/>
  <c r="C2404" i="7"/>
  <c r="C2405" i="7"/>
  <c r="C2406" i="7"/>
  <c r="C2407" i="7"/>
  <c r="C2408" i="7"/>
  <c r="C2409" i="7"/>
  <c r="C2410" i="7"/>
  <c r="C2411" i="7"/>
  <c r="C2412" i="7"/>
  <c r="C2413" i="7"/>
  <c r="C2414" i="7"/>
  <c r="C2415" i="7"/>
  <c r="C2416" i="7"/>
  <c r="C2417" i="7"/>
  <c r="C2418" i="7"/>
  <c r="C2419" i="7"/>
  <c r="C2420" i="7"/>
  <c r="C2421" i="7"/>
  <c r="C2422" i="7"/>
  <c r="C2423" i="7"/>
  <c r="C2424" i="7"/>
  <c r="C2425" i="7"/>
  <c r="C2426" i="7"/>
  <c r="C2427" i="7"/>
  <c r="C2428" i="7"/>
  <c r="C2429" i="7"/>
  <c r="C2430" i="7"/>
  <c r="C2431" i="7"/>
  <c r="C2432" i="7"/>
  <c r="C2433" i="7"/>
  <c r="C2434" i="7"/>
  <c r="C2435" i="7"/>
  <c r="C2436" i="7"/>
  <c r="C2437" i="7"/>
  <c r="C2438" i="7"/>
  <c r="C2439" i="7"/>
  <c r="C2440" i="7"/>
  <c r="C2441" i="7"/>
  <c r="C2442" i="7"/>
  <c r="C2443" i="7"/>
  <c r="C2444" i="7"/>
  <c r="C2445" i="7"/>
  <c r="C2446" i="7"/>
  <c r="C2447" i="7"/>
  <c r="C2448" i="7"/>
  <c r="C2449" i="7"/>
  <c r="C2450" i="7"/>
  <c r="C2451" i="7"/>
  <c r="C2452" i="7"/>
  <c r="C2453" i="7"/>
  <c r="C2454" i="7"/>
  <c r="C2455" i="7"/>
  <c r="C2456" i="7"/>
  <c r="C2457" i="7"/>
  <c r="C2458" i="7"/>
  <c r="C2459" i="7"/>
  <c r="C2460" i="7"/>
  <c r="C2461" i="7"/>
  <c r="C2462" i="7"/>
  <c r="C2463" i="7"/>
  <c r="C2464" i="7"/>
  <c r="C2465" i="7"/>
  <c r="C2466" i="7"/>
  <c r="C2467" i="7"/>
  <c r="C2468" i="7"/>
  <c r="C1375" i="7" l="1"/>
  <c r="C1376" i="7"/>
  <c r="C1377" i="7"/>
  <c r="C1378" i="7"/>
  <c r="C1379" i="7"/>
  <c r="C1380" i="7"/>
  <c r="C1381" i="7"/>
  <c r="C1382" i="7"/>
  <c r="C1383" i="7"/>
  <c r="C1384" i="7"/>
  <c r="C1385" i="7"/>
  <c r="C1386" i="7"/>
  <c r="C1387" i="7"/>
  <c r="C1388" i="7"/>
  <c r="C1389" i="7"/>
  <c r="C1390" i="7"/>
  <c r="C1391" i="7"/>
  <c r="C1392" i="7"/>
  <c r="C1393" i="7"/>
  <c r="C1394" i="7"/>
  <c r="C1395" i="7"/>
  <c r="C1396" i="7"/>
  <c r="C1397" i="7"/>
  <c r="C1398" i="7"/>
  <c r="C1399" i="7"/>
  <c r="C1400" i="7"/>
  <c r="C1401" i="7"/>
  <c r="C1402" i="7"/>
  <c r="C1403" i="7"/>
  <c r="C1404" i="7"/>
  <c r="C1405" i="7"/>
  <c r="C1406" i="7"/>
  <c r="C1407" i="7"/>
  <c r="C1408" i="7"/>
  <c r="C1409" i="7"/>
  <c r="C1410" i="7"/>
  <c r="C1411" i="7"/>
  <c r="C1412" i="7"/>
  <c r="C1413" i="7"/>
  <c r="C1414" i="7"/>
  <c r="C1415" i="7"/>
  <c r="C1416" i="7"/>
  <c r="C1417" i="7"/>
  <c r="C1418" i="7"/>
  <c r="C1419" i="7"/>
  <c r="C1420" i="7"/>
  <c r="C1421" i="7"/>
  <c r="C1422" i="7"/>
  <c r="C1423" i="7"/>
  <c r="C1424" i="7"/>
  <c r="C1425" i="7"/>
  <c r="C1426" i="7"/>
  <c r="C1427" i="7"/>
  <c r="C1428" i="7"/>
  <c r="C1429" i="7"/>
  <c r="C1430" i="7"/>
  <c r="C1431" i="7"/>
  <c r="C1432" i="7"/>
  <c r="C1433" i="7"/>
  <c r="C1434" i="7"/>
  <c r="C1435" i="7"/>
  <c r="C1436" i="7"/>
  <c r="C1437" i="7"/>
  <c r="C1438" i="7"/>
  <c r="C1439" i="7"/>
  <c r="C1440" i="7"/>
  <c r="C1441" i="7"/>
  <c r="C1442" i="7"/>
  <c r="C1443" i="7"/>
  <c r="C1444" i="7"/>
  <c r="C1445" i="7"/>
  <c r="C1446" i="7"/>
  <c r="C1447" i="7"/>
  <c r="C1448" i="7"/>
  <c r="C1449" i="7"/>
  <c r="C1450" i="7"/>
  <c r="C1451" i="7"/>
  <c r="C1452" i="7"/>
  <c r="C1453" i="7"/>
  <c r="C1454" i="7"/>
  <c r="C1455" i="7"/>
  <c r="C1456" i="7"/>
  <c r="C1457" i="7"/>
  <c r="C1458" i="7"/>
  <c r="C1459" i="7"/>
  <c r="C1460" i="7"/>
  <c r="C1461" i="7"/>
  <c r="C1462" i="7"/>
  <c r="C1463" i="7"/>
  <c r="C1464" i="7"/>
  <c r="C1465" i="7"/>
  <c r="C1466" i="7"/>
  <c r="C1467" i="7"/>
  <c r="C1468" i="7"/>
  <c r="C1469" i="7"/>
  <c r="C1470" i="7"/>
  <c r="C1471" i="7"/>
  <c r="C1472" i="7"/>
  <c r="C1473" i="7"/>
  <c r="C1474" i="7"/>
  <c r="C1475" i="7"/>
  <c r="C1476" i="7"/>
  <c r="C1477" i="7"/>
  <c r="C1478" i="7"/>
  <c r="C1479" i="7"/>
  <c r="C1480" i="7"/>
  <c r="C1481" i="7"/>
  <c r="C1482" i="7"/>
  <c r="C1483" i="7"/>
  <c r="C1484" i="7"/>
  <c r="C1485" i="7"/>
  <c r="C1486" i="7"/>
  <c r="C1487" i="7"/>
  <c r="C1488" i="7"/>
  <c r="C1489" i="7"/>
  <c r="C1490" i="7"/>
  <c r="C1491" i="7"/>
  <c r="C1492" i="7"/>
  <c r="C1493" i="7"/>
  <c r="C1494" i="7"/>
  <c r="C1495" i="7"/>
  <c r="C1496" i="7"/>
  <c r="C1497" i="7"/>
  <c r="C1498" i="7"/>
  <c r="C1499" i="7"/>
  <c r="C1500" i="7"/>
  <c r="C1501" i="7"/>
  <c r="C1502" i="7"/>
  <c r="C1503" i="7"/>
  <c r="C1504" i="7"/>
  <c r="C1505" i="7"/>
  <c r="C1506" i="7"/>
  <c r="C1507" i="7"/>
  <c r="C1508" i="7"/>
  <c r="C1509" i="7"/>
  <c r="C1510" i="7"/>
  <c r="C1511" i="7"/>
  <c r="C1512" i="7"/>
  <c r="C1513" i="7"/>
  <c r="C1514" i="7"/>
  <c r="C1515" i="7"/>
  <c r="C1516" i="7"/>
  <c r="C1517" i="7"/>
  <c r="C1518" i="7"/>
  <c r="C1519" i="7"/>
  <c r="C1520" i="7"/>
  <c r="C1521" i="7"/>
  <c r="C1522" i="7"/>
  <c r="C1523" i="7"/>
  <c r="C1524" i="7"/>
  <c r="C1525" i="7"/>
  <c r="C1526" i="7"/>
  <c r="C1527" i="7"/>
  <c r="C1528" i="7"/>
  <c r="C1529" i="7"/>
  <c r="C1530" i="7"/>
  <c r="C1531" i="7"/>
  <c r="C1532" i="7"/>
  <c r="C1533" i="7"/>
  <c r="C1534" i="7"/>
  <c r="C1535" i="7"/>
  <c r="C1536" i="7"/>
  <c r="C1537" i="7"/>
  <c r="C1538" i="7"/>
  <c r="C1539" i="7"/>
  <c r="C1540" i="7"/>
  <c r="C1541" i="7"/>
  <c r="C1542" i="7"/>
  <c r="C1543" i="7"/>
  <c r="C1544" i="7"/>
  <c r="C1545" i="7"/>
  <c r="C1546" i="7"/>
  <c r="C1547" i="7"/>
  <c r="C1548" i="7"/>
  <c r="C1549" i="7"/>
  <c r="C1550" i="7"/>
  <c r="C1551" i="7"/>
  <c r="C1552" i="7"/>
  <c r="C1553" i="7"/>
  <c r="C1554" i="7"/>
  <c r="C1555" i="7"/>
  <c r="C1556" i="7"/>
  <c r="C1557" i="7"/>
  <c r="C1558" i="7"/>
  <c r="C1559" i="7"/>
  <c r="C1560" i="7"/>
  <c r="C1561" i="7"/>
  <c r="C1562" i="7"/>
  <c r="C1563" i="7"/>
  <c r="C1564" i="7"/>
  <c r="C1565" i="7"/>
  <c r="C1566" i="7"/>
  <c r="C1567" i="7"/>
  <c r="C1568" i="7"/>
  <c r="C1569" i="7"/>
  <c r="C1570" i="7"/>
  <c r="C1571" i="7"/>
  <c r="C1572" i="7"/>
  <c r="C1573" i="7"/>
  <c r="C1574" i="7"/>
  <c r="C1575" i="7"/>
  <c r="C1576" i="7"/>
  <c r="C1577" i="7"/>
  <c r="C1578" i="7"/>
  <c r="C1579" i="7"/>
  <c r="C1580" i="7"/>
  <c r="C1581" i="7"/>
  <c r="C1582" i="7"/>
  <c r="C1583" i="7"/>
  <c r="C1584" i="7"/>
  <c r="C1585" i="7"/>
  <c r="C1586" i="7"/>
  <c r="C1587" i="7"/>
  <c r="C1588" i="7"/>
  <c r="C1589" i="7"/>
  <c r="C1590" i="7"/>
  <c r="C1591" i="7"/>
  <c r="C1592" i="7"/>
  <c r="C1593" i="7"/>
  <c r="C1594" i="7"/>
  <c r="C1595" i="7"/>
  <c r="C1596" i="7"/>
  <c r="C1597" i="7"/>
  <c r="C1598" i="7"/>
  <c r="C1599" i="7"/>
  <c r="C1600" i="7"/>
  <c r="C1601" i="7"/>
  <c r="C1602" i="7"/>
  <c r="C1603" i="7"/>
  <c r="C1604" i="7"/>
  <c r="C1147" i="7" l="1"/>
  <c r="C1148" i="7"/>
  <c r="C1149" i="7"/>
  <c r="C1150" i="7"/>
  <c r="C1151" i="7"/>
  <c r="C1152" i="7"/>
  <c r="C1153" i="7"/>
  <c r="C1154" i="7"/>
  <c r="C1155" i="7"/>
  <c r="C1156" i="7"/>
  <c r="C462" i="7" l="1"/>
  <c r="C463" i="7"/>
  <c r="C464" i="7"/>
  <c r="C465" i="7"/>
  <c r="C466" i="7"/>
  <c r="C467" i="7"/>
  <c r="C468" i="7"/>
  <c r="C469" i="7"/>
  <c r="C470" i="7"/>
  <c r="C471" i="7"/>
  <c r="C472" i="7"/>
  <c r="C473" i="7"/>
  <c r="C474" i="7"/>
  <c r="C475" i="7"/>
  <c r="C476" i="7"/>
  <c r="C477" i="7"/>
  <c r="C478" i="7"/>
  <c r="C479" i="7"/>
  <c r="C480" i="7"/>
  <c r="C481" i="7"/>
  <c r="C482" i="7"/>
  <c r="C483" i="7"/>
  <c r="C484" i="7"/>
  <c r="C485" i="7"/>
  <c r="C486" i="7"/>
  <c r="C487" i="7"/>
  <c r="C488" i="7"/>
  <c r="C489" i="7"/>
  <c r="C490" i="7"/>
  <c r="C491" i="7"/>
  <c r="C492" i="7"/>
  <c r="C493" i="7"/>
  <c r="C494" i="7"/>
  <c r="C495" i="7"/>
  <c r="C496" i="7"/>
  <c r="C497" i="7"/>
  <c r="C498" i="7"/>
  <c r="C499" i="7"/>
  <c r="C500" i="7"/>
  <c r="C501" i="7"/>
  <c r="C502" i="7"/>
  <c r="C503" i="7"/>
  <c r="C504" i="7"/>
  <c r="C505" i="7"/>
  <c r="C506" i="7"/>
  <c r="C507" i="7"/>
  <c r="C508" i="7"/>
  <c r="C509" i="7"/>
  <c r="C510" i="7"/>
  <c r="C511" i="7"/>
  <c r="C512" i="7"/>
  <c r="C513" i="7"/>
  <c r="C514" i="7"/>
  <c r="C515" i="7"/>
  <c r="C516" i="7"/>
  <c r="C517" i="7"/>
  <c r="C518" i="7"/>
  <c r="C519" i="7"/>
  <c r="C520" i="7"/>
  <c r="C521" i="7"/>
  <c r="C522" i="7"/>
  <c r="C523" i="7"/>
  <c r="C524" i="7"/>
  <c r="C525" i="7"/>
  <c r="C526" i="7"/>
  <c r="C527" i="7"/>
  <c r="C528" i="7"/>
  <c r="C529" i="7"/>
  <c r="C530" i="7"/>
  <c r="C531" i="7"/>
  <c r="C532" i="7"/>
  <c r="C533" i="7"/>
  <c r="C534" i="7"/>
  <c r="C535" i="7"/>
  <c r="C536" i="7"/>
  <c r="C537" i="7"/>
  <c r="C538" i="7"/>
  <c r="C539" i="7"/>
  <c r="C540" i="7"/>
  <c r="C541" i="7"/>
  <c r="C542" i="7"/>
  <c r="C543" i="7"/>
  <c r="C544" i="7"/>
  <c r="C545" i="7"/>
  <c r="C546" i="7"/>
  <c r="C547" i="7"/>
  <c r="C548" i="7"/>
  <c r="C549" i="7"/>
  <c r="C550" i="7"/>
  <c r="C551" i="7"/>
  <c r="C552" i="7"/>
  <c r="C553" i="7"/>
  <c r="C554" i="7"/>
  <c r="C555" i="7"/>
  <c r="C556" i="7"/>
  <c r="C557" i="7"/>
  <c r="C558" i="7"/>
  <c r="C559" i="7"/>
  <c r="C560" i="7"/>
  <c r="C561" i="7"/>
  <c r="C562" i="7"/>
  <c r="C563" i="7"/>
  <c r="C564" i="7"/>
  <c r="C565" i="7"/>
  <c r="C566" i="7"/>
  <c r="C567" i="7"/>
  <c r="C568" i="7"/>
  <c r="C569" i="7"/>
  <c r="C570" i="7"/>
  <c r="C571" i="7"/>
  <c r="C572" i="7"/>
  <c r="C573" i="7"/>
  <c r="C574" i="7"/>
  <c r="C575" i="7"/>
  <c r="C576" i="7"/>
  <c r="C577" i="7"/>
  <c r="C578" i="7"/>
  <c r="C579" i="7"/>
  <c r="C580" i="7"/>
  <c r="C581" i="7"/>
  <c r="C582" i="7"/>
  <c r="C583" i="7"/>
  <c r="C584" i="7"/>
  <c r="C585" i="7"/>
  <c r="C586" i="7"/>
  <c r="C587" i="7"/>
  <c r="C588" i="7"/>
  <c r="C589" i="7"/>
  <c r="C590" i="7"/>
  <c r="C591" i="7"/>
  <c r="C592" i="7"/>
  <c r="C593" i="7"/>
  <c r="C594" i="7"/>
  <c r="C595" i="7"/>
  <c r="C596" i="7"/>
  <c r="C597" i="7"/>
  <c r="C598" i="7"/>
  <c r="C599" i="7"/>
  <c r="C600" i="7"/>
  <c r="C601" i="7"/>
  <c r="C602" i="7"/>
  <c r="C603" i="7"/>
  <c r="C604" i="7"/>
  <c r="C605" i="7"/>
  <c r="C606" i="7"/>
  <c r="C607" i="7"/>
  <c r="C608" i="7"/>
  <c r="C609" i="7"/>
  <c r="C610" i="7"/>
  <c r="C611" i="7"/>
  <c r="C612" i="7"/>
  <c r="C613" i="7"/>
  <c r="C614" i="7"/>
  <c r="C615" i="7"/>
  <c r="C616" i="7"/>
  <c r="C617" i="7"/>
  <c r="C618" i="7"/>
  <c r="C619" i="7"/>
  <c r="C620" i="7"/>
  <c r="C621" i="7"/>
  <c r="C622" i="7"/>
  <c r="C623" i="7"/>
  <c r="C624" i="7"/>
  <c r="C625" i="7"/>
  <c r="C626" i="7"/>
  <c r="C627" i="7"/>
  <c r="C628" i="7"/>
  <c r="C629" i="7"/>
  <c r="C630" i="7"/>
  <c r="C631" i="7"/>
  <c r="C632" i="7"/>
  <c r="C633" i="7"/>
  <c r="C634" i="7"/>
  <c r="C635" i="7"/>
  <c r="C636" i="7"/>
  <c r="C637" i="7"/>
  <c r="C638" i="7"/>
  <c r="C639" i="7"/>
  <c r="C640" i="7"/>
  <c r="C641" i="7"/>
  <c r="C642" i="7"/>
  <c r="C643" i="7"/>
  <c r="C644" i="7"/>
  <c r="C645" i="7"/>
  <c r="C646" i="7"/>
  <c r="C647" i="7"/>
  <c r="C648" i="7"/>
  <c r="C649" i="7"/>
  <c r="C650" i="7"/>
  <c r="C651" i="7"/>
  <c r="C652" i="7"/>
  <c r="C653" i="7"/>
  <c r="C654" i="7"/>
  <c r="C655" i="7"/>
  <c r="C656" i="7"/>
  <c r="C657" i="7"/>
  <c r="C658" i="7"/>
  <c r="C659" i="7"/>
  <c r="C660" i="7"/>
  <c r="C661" i="7"/>
  <c r="C662" i="7"/>
  <c r="C663" i="7"/>
  <c r="C664" i="7"/>
  <c r="C665" i="7"/>
  <c r="C666" i="7"/>
  <c r="C667" i="7"/>
  <c r="C668" i="7"/>
  <c r="C669" i="7"/>
  <c r="C670" i="7"/>
  <c r="C671" i="7"/>
  <c r="C672" i="7"/>
  <c r="C673" i="7"/>
  <c r="C674" i="7"/>
  <c r="C675" i="7"/>
  <c r="C676" i="7"/>
  <c r="C677" i="7"/>
  <c r="C678" i="7"/>
  <c r="C679" i="7"/>
  <c r="C680" i="7"/>
  <c r="C681" i="7"/>
  <c r="C682" i="7"/>
  <c r="C683" i="7"/>
  <c r="C684" i="7"/>
  <c r="C685" i="7"/>
  <c r="C686" i="7"/>
  <c r="C687" i="7"/>
  <c r="C688" i="7"/>
  <c r="C689" i="7"/>
  <c r="C690" i="7"/>
  <c r="C234" i="7" l="1"/>
  <c r="C235" i="7"/>
  <c r="C236" i="7"/>
  <c r="C237" i="7"/>
  <c r="C238" i="7"/>
  <c r="C239" i="7"/>
  <c r="C240" i="7"/>
  <c r="C241" i="7"/>
  <c r="C242" i="7"/>
  <c r="C243" i="7"/>
  <c r="C244" i="7"/>
  <c r="C245" i="7"/>
  <c r="C246" i="7"/>
  <c r="C247" i="7"/>
  <c r="C248" i="7"/>
  <c r="C249" i="7"/>
  <c r="C250" i="7"/>
  <c r="C251" i="7"/>
  <c r="C252" i="7"/>
  <c r="C253" i="7"/>
  <c r="C254" i="7"/>
  <c r="C255" i="7"/>
  <c r="C256" i="7"/>
  <c r="C257" i="7"/>
  <c r="C258" i="7"/>
  <c r="C259" i="7"/>
  <c r="C260" i="7"/>
  <c r="C261" i="7"/>
  <c r="C262" i="7"/>
  <c r="C263" i="7"/>
  <c r="C264" i="7"/>
  <c r="C265" i="7"/>
  <c r="C266" i="7"/>
  <c r="C267" i="7"/>
  <c r="C268" i="7"/>
  <c r="C269" i="7"/>
  <c r="C270" i="7"/>
  <c r="C271" i="7"/>
  <c r="C272" i="7"/>
  <c r="C273" i="7"/>
  <c r="C274" i="7"/>
  <c r="C275" i="7"/>
  <c r="C276" i="7"/>
  <c r="C277" i="7"/>
  <c r="C278" i="7"/>
  <c r="C279" i="7"/>
  <c r="C280" i="7"/>
  <c r="C281" i="7"/>
  <c r="C282" i="7"/>
  <c r="C283" i="7"/>
  <c r="C284" i="7"/>
  <c r="C285" i="7"/>
  <c r="C286" i="7"/>
  <c r="C287" i="7"/>
  <c r="C288" i="7"/>
  <c r="C289" i="7"/>
  <c r="C290" i="7"/>
  <c r="C291" i="7"/>
  <c r="C292" i="7"/>
  <c r="C293" i="7"/>
  <c r="C294" i="7"/>
  <c r="C295" i="7"/>
  <c r="C296" i="7"/>
  <c r="C297" i="7"/>
  <c r="C298" i="7"/>
  <c r="C299" i="7"/>
  <c r="C300" i="7"/>
  <c r="C301" i="7"/>
  <c r="C302" i="7"/>
  <c r="C303" i="7"/>
  <c r="C304" i="7"/>
  <c r="C305" i="7"/>
  <c r="C306" i="7"/>
  <c r="C307" i="7"/>
  <c r="C308" i="7"/>
  <c r="C309" i="7"/>
  <c r="C310" i="7"/>
  <c r="C311" i="7"/>
  <c r="C312" i="7"/>
  <c r="C313" i="7"/>
  <c r="C314" i="7"/>
  <c r="C315" i="7"/>
  <c r="C316" i="7"/>
  <c r="C317" i="7"/>
  <c r="C318" i="7"/>
  <c r="C319" i="7"/>
  <c r="C320" i="7"/>
  <c r="C321" i="7"/>
  <c r="C322" i="7"/>
  <c r="C323" i="7"/>
  <c r="C324" i="7"/>
  <c r="C325" i="7"/>
  <c r="C326" i="7"/>
  <c r="C327" i="7"/>
  <c r="C328" i="7"/>
  <c r="C329" i="7"/>
  <c r="C330" i="7"/>
  <c r="C331" i="7"/>
  <c r="C332" i="7"/>
  <c r="C333" i="7"/>
  <c r="C334" i="7"/>
  <c r="C335" i="7"/>
  <c r="C336" i="7"/>
  <c r="C337" i="7"/>
  <c r="C338" i="7"/>
  <c r="C339" i="7"/>
  <c r="C340" i="7"/>
  <c r="C341" i="7"/>
  <c r="C342" i="7"/>
  <c r="C343" i="7"/>
  <c r="C344" i="7"/>
  <c r="C345" i="7"/>
  <c r="C346" i="7"/>
  <c r="C347" i="7"/>
  <c r="C348" i="7"/>
  <c r="C349" i="7"/>
  <c r="C350" i="7"/>
  <c r="C351" i="7"/>
  <c r="C352" i="7"/>
  <c r="C353" i="7"/>
  <c r="C354" i="7"/>
  <c r="C355" i="7"/>
  <c r="C356" i="7"/>
  <c r="C357" i="7"/>
  <c r="C358" i="7"/>
  <c r="C359" i="7"/>
  <c r="C360" i="7"/>
  <c r="C361" i="7"/>
  <c r="C362" i="7"/>
  <c r="C363" i="7"/>
  <c r="C364" i="7"/>
  <c r="C365" i="7"/>
  <c r="C366" i="7"/>
  <c r="C367" i="7"/>
  <c r="C368" i="7"/>
  <c r="C369" i="7"/>
  <c r="C370" i="7"/>
  <c r="C371" i="7"/>
  <c r="C372" i="7"/>
  <c r="C373" i="7"/>
  <c r="C374" i="7"/>
  <c r="C375" i="7"/>
  <c r="C376" i="7"/>
  <c r="C377" i="7"/>
  <c r="C378" i="7"/>
  <c r="C379" i="7"/>
  <c r="C380" i="7"/>
  <c r="C381" i="7"/>
  <c r="C382" i="7"/>
  <c r="C383" i="7"/>
  <c r="C384" i="7"/>
  <c r="C385" i="7"/>
  <c r="C386" i="7"/>
  <c r="C387" i="7"/>
  <c r="C388" i="7"/>
  <c r="C389" i="7"/>
  <c r="C390" i="7"/>
  <c r="C391" i="7"/>
  <c r="C392" i="7"/>
  <c r="C393" i="7"/>
  <c r="C394" i="7"/>
  <c r="C395" i="7"/>
  <c r="C396" i="7"/>
  <c r="C397" i="7"/>
  <c r="C398" i="7"/>
  <c r="C399" i="7"/>
  <c r="C400" i="7"/>
  <c r="C401" i="7"/>
  <c r="C402" i="7"/>
  <c r="C403" i="7"/>
  <c r="C404" i="7"/>
  <c r="C405" i="7"/>
  <c r="C406" i="7"/>
  <c r="C407" i="7"/>
  <c r="C408" i="7"/>
  <c r="C409" i="7"/>
  <c r="C410" i="7"/>
  <c r="C411" i="7"/>
  <c r="C412" i="7"/>
  <c r="C413" i="7"/>
  <c r="C414" i="7"/>
  <c r="C415" i="7"/>
  <c r="C416" i="7"/>
  <c r="C417" i="7"/>
  <c r="C418" i="7"/>
  <c r="C419" i="7"/>
  <c r="C420" i="7"/>
  <c r="C421" i="7"/>
  <c r="C422" i="7"/>
  <c r="C423" i="7"/>
  <c r="C424" i="7"/>
  <c r="C425" i="7"/>
  <c r="C426" i="7"/>
  <c r="C427" i="7"/>
  <c r="C428" i="7"/>
  <c r="C429" i="7"/>
  <c r="C430" i="7"/>
  <c r="C431" i="7"/>
  <c r="C432" i="7"/>
  <c r="C433" i="7"/>
  <c r="C434" i="7"/>
  <c r="C435" i="7"/>
  <c r="C436" i="7"/>
  <c r="C437" i="7"/>
  <c r="C438" i="7"/>
  <c r="C439" i="7"/>
  <c r="C440" i="7"/>
  <c r="C441" i="7"/>
  <c r="C442" i="7"/>
  <c r="C443" i="7"/>
  <c r="C444" i="7"/>
  <c r="C445" i="7"/>
  <c r="C446" i="7"/>
  <c r="C447" i="7"/>
  <c r="C448" i="7"/>
  <c r="C449" i="7"/>
  <c r="C450" i="7"/>
  <c r="C451" i="7"/>
  <c r="C452" i="7"/>
  <c r="C453" i="7"/>
  <c r="C454" i="7"/>
  <c r="C455" i="7"/>
  <c r="C456" i="7"/>
  <c r="C457" i="7"/>
  <c r="C458" i="7"/>
  <c r="C459" i="7"/>
  <c r="C460" i="7"/>
  <c r="C461" i="7"/>
  <c r="C691" i="7"/>
  <c r="C692" i="7"/>
  <c r="C693" i="7"/>
  <c r="C694" i="7"/>
  <c r="C695" i="7"/>
  <c r="C696" i="7"/>
  <c r="C697" i="7"/>
  <c r="C698" i="7"/>
  <c r="C699" i="7"/>
  <c r="C700" i="7"/>
  <c r="C701" i="7"/>
  <c r="C702" i="7"/>
  <c r="C703" i="7"/>
  <c r="C704" i="7"/>
  <c r="C705" i="7"/>
  <c r="C706" i="7"/>
  <c r="C707" i="7"/>
  <c r="C708" i="7"/>
  <c r="C709" i="7"/>
  <c r="C710" i="7"/>
  <c r="C711" i="7"/>
  <c r="C712" i="7"/>
  <c r="C713" i="7"/>
  <c r="C714" i="7"/>
  <c r="C715" i="7"/>
  <c r="C716" i="7"/>
  <c r="C717" i="7"/>
  <c r="C718" i="7"/>
  <c r="C719" i="7"/>
  <c r="C720" i="7"/>
  <c r="C721" i="7"/>
  <c r="C722" i="7"/>
  <c r="C723" i="7"/>
  <c r="C724" i="7"/>
  <c r="C725" i="7"/>
  <c r="C726" i="7"/>
  <c r="C727" i="7"/>
  <c r="C728" i="7"/>
  <c r="C729" i="7"/>
  <c r="C730" i="7"/>
  <c r="C731" i="7"/>
  <c r="C732" i="7"/>
  <c r="C733" i="7"/>
  <c r="C734" i="7"/>
  <c r="C735" i="7"/>
  <c r="C736" i="7"/>
  <c r="C737" i="7"/>
  <c r="C738" i="7"/>
  <c r="C739" i="7"/>
  <c r="C740" i="7"/>
  <c r="C741" i="7"/>
  <c r="C742" i="7"/>
  <c r="C743" i="7"/>
  <c r="C744" i="7"/>
  <c r="C745" i="7"/>
  <c r="C746" i="7"/>
  <c r="C747" i="7"/>
  <c r="C748" i="7"/>
  <c r="C749" i="7"/>
  <c r="C750" i="7"/>
  <c r="C751" i="7"/>
  <c r="C752" i="7"/>
  <c r="C753" i="7"/>
  <c r="C754" i="7"/>
  <c r="C755" i="7"/>
  <c r="C756" i="7"/>
  <c r="C757" i="7"/>
  <c r="C758" i="7"/>
  <c r="C759" i="7"/>
  <c r="C760" i="7"/>
  <c r="C761" i="7"/>
  <c r="C762" i="7"/>
  <c r="C763" i="7"/>
  <c r="C764" i="7"/>
  <c r="C765" i="7"/>
  <c r="C766" i="7"/>
  <c r="C767" i="7"/>
  <c r="C768" i="7"/>
  <c r="C769" i="7"/>
  <c r="C770" i="7"/>
  <c r="C771" i="7"/>
  <c r="C772" i="7"/>
  <c r="C773" i="7"/>
  <c r="C774" i="7"/>
  <c r="C775" i="7"/>
  <c r="C776" i="7"/>
  <c r="C777" i="7"/>
  <c r="C778" i="7"/>
  <c r="C779" i="7"/>
  <c r="C780" i="7"/>
  <c r="C781" i="7"/>
  <c r="C782" i="7"/>
  <c r="C783" i="7"/>
  <c r="C784" i="7"/>
  <c r="C785" i="7"/>
  <c r="C786" i="7"/>
  <c r="C787" i="7"/>
  <c r="C788" i="7"/>
  <c r="C789" i="7"/>
  <c r="C790" i="7"/>
  <c r="C791" i="7"/>
  <c r="C792" i="7"/>
  <c r="C793" i="7"/>
  <c r="C794" i="7"/>
  <c r="C795" i="7"/>
  <c r="C796" i="7"/>
  <c r="C797" i="7"/>
  <c r="C798" i="7"/>
  <c r="C799" i="7"/>
  <c r="C800" i="7"/>
  <c r="C801" i="7"/>
  <c r="C802" i="7"/>
  <c r="C803" i="7"/>
  <c r="C804" i="7"/>
  <c r="C805" i="7"/>
  <c r="C806" i="7"/>
  <c r="C807" i="7"/>
  <c r="C808" i="7"/>
  <c r="C809" i="7"/>
  <c r="C810" i="7"/>
  <c r="C811" i="7"/>
  <c r="C812" i="7"/>
  <c r="C813" i="7"/>
  <c r="C814" i="7"/>
  <c r="C815" i="7"/>
  <c r="C816" i="7"/>
  <c r="C817" i="7"/>
  <c r="C818" i="7"/>
  <c r="C819" i="7"/>
  <c r="C820" i="7"/>
  <c r="C821" i="7"/>
  <c r="C822" i="7"/>
  <c r="C823" i="7"/>
  <c r="C824" i="7"/>
  <c r="C825" i="7"/>
  <c r="C826" i="7"/>
  <c r="C827" i="7"/>
  <c r="C828" i="7"/>
  <c r="C829" i="7"/>
  <c r="C830" i="7"/>
  <c r="C831" i="7"/>
  <c r="C832" i="7"/>
  <c r="C833" i="7"/>
  <c r="C834" i="7"/>
  <c r="C835" i="7"/>
  <c r="C836" i="7"/>
  <c r="C837" i="7"/>
  <c r="C838" i="7"/>
  <c r="C839" i="7"/>
  <c r="C840" i="7"/>
  <c r="C841" i="7"/>
  <c r="C842" i="7"/>
  <c r="C843" i="7"/>
  <c r="C844" i="7"/>
  <c r="C845" i="7"/>
  <c r="C846" i="7"/>
  <c r="C847" i="7"/>
  <c r="C848" i="7"/>
  <c r="C849" i="7"/>
  <c r="C850" i="7"/>
  <c r="C851" i="7"/>
  <c r="C852" i="7"/>
  <c r="C853" i="7"/>
  <c r="C854" i="7"/>
  <c r="C855" i="7"/>
  <c r="C856" i="7"/>
  <c r="C857" i="7"/>
  <c r="C858" i="7"/>
  <c r="C859" i="7"/>
  <c r="C860" i="7"/>
  <c r="C861" i="7"/>
  <c r="C862" i="7"/>
  <c r="C863" i="7"/>
  <c r="C864" i="7"/>
  <c r="C865" i="7"/>
  <c r="C866" i="7"/>
  <c r="C867" i="7"/>
  <c r="C868" i="7"/>
  <c r="C869" i="7"/>
  <c r="C870" i="7"/>
  <c r="C871" i="7"/>
  <c r="C872" i="7"/>
  <c r="C873" i="7"/>
  <c r="C874" i="7"/>
  <c r="C875" i="7"/>
  <c r="C876" i="7"/>
  <c r="C877" i="7"/>
  <c r="C878" i="7"/>
  <c r="C879" i="7"/>
  <c r="C880" i="7"/>
  <c r="C881" i="7"/>
  <c r="C882" i="7"/>
  <c r="C883" i="7"/>
  <c r="C884" i="7"/>
  <c r="C885" i="7"/>
  <c r="C886" i="7"/>
  <c r="C887" i="7"/>
  <c r="C888" i="7"/>
  <c r="C889" i="7"/>
  <c r="C890" i="7"/>
  <c r="C891" i="7"/>
  <c r="C892" i="7"/>
  <c r="C893" i="7"/>
  <c r="C894" i="7"/>
  <c r="C895" i="7"/>
  <c r="C896" i="7"/>
  <c r="C897" i="7"/>
  <c r="C898" i="7"/>
  <c r="C899" i="7"/>
  <c r="C900" i="7"/>
  <c r="C901" i="7"/>
  <c r="C902" i="7"/>
  <c r="C903" i="7"/>
  <c r="C904" i="7"/>
  <c r="C905" i="7"/>
  <c r="C906" i="7"/>
  <c r="C907" i="7"/>
  <c r="C908" i="7"/>
  <c r="C909" i="7"/>
  <c r="C910" i="7"/>
  <c r="C911" i="7"/>
  <c r="C912" i="7"/>
  <c r="C913" i="7"/>
  <c r="C914" i="7"/>
  <c r="C915" i="7"/>
  <c r="C916" i="7"/>
  <c r="C917" i="7"/>
  <c r="C918" i="7"/>
  <c r="C919" i="7"/>
  <c r="C920" i="7"/>
  <c r="C921" i="7"/>
  <c r="C922" i="7"/>
  <c r="C923" i="7"/>
  <c r="C924" i="7"/>
  <c r="C925" i="7"/>
  <c r="C926" i="7"/>
  <c r="C927" i="7"/>
  <c r="C928" i="7"/>
  <c r="C929" i="7"/>
  <c r="C930" i="7"/>
  <c r="C931" i="7"/>
  <c r="C932" i="7"/>
  <c r="C933" i="7"/>
  <c r="C934" i="7"/>
  <c r="C935" i="7"/>
  <c r="C936" i="7"/>
  <c r="C937" i="7"/>
  <c r="C938" i="7"/>
  <c r="C939" i="7"/>
  <c r="C940" i="7"/>
  <c r="C941" i="7"/>
  <c r="C942" i="7"/>
  <c r="C943" i="7"/>
  <c r="C944" i="7"/>
  <c r="C945" i="7"/>
  <c r="C946" i="7"/>
  <c r="C947" i="7"/>
  <c r="C948" i="7"/>
  <c r="C949" i="7"/>
  <c r="C950" i="7"/>
  <c r="C951" i="7"/>
  <c r="C952" i="7"/>
  <c r="C953" i="7"/>
  <c r="C954" i="7"/>
  <c r="C955" i="7"/>
  <c r="C956" i="7"/>
  <c r="C957" i="7"/>
  <c r="C958" i="7"/>
  <c r="C959" i="7"/>
  <c r="C960" i="7"/>
  <c r="C961" i="7"/>
  <c r="C962" i="7"/>
  <c r="C963" i="7"/>
  <c r="C964" i="7"/>
  <c r="C965" i="7"/>
  <c r="C966" i="7"/>
  <c r="C967" i="7"/>
  <c r="C968" i="7"/>
  <c r="C969" i="7"/>
  <c r="C970" i="7"/>
  <c r="C971" i="7"/>
  <c r="C972" i="7"/>
  <c r="C973" i="7"/>
  <c r="C974" i="7"/>
  <c r="C975" i="7"/>
  <c r="C976" i="7"/>
  <c r="C977" i="7"/>
  <c r="C978" i="7"/>
  <c r="C979" i="7"/>
  <c r="C980" i="7"/>
  <c r="C981" i="7"/>
  <c r="C982" i="7"/>
  <c r="C983" i="7"/>
  <c r="C984" i="7"/>
  <c r="C985" i="7"/>
  <c r="C986" i="7"/>
  <c r="C987" i="7"/>
  <c r="C988" i="7"/>
  <c r="C989" i="7"/>
  <c r="C990" i="7"/>
  <c r="C991" i="7"/>
  <c r="C992" i="7"/>
  <c r="C993" i="7"/>
  <c r="C994" i="7"/>
  <c r="C995" i="7"/>
  <c r="C996" i="7"/>
  <c r="C997" i="7"/>
  <c r="C998" i="7"/>
  <c r="C999" i="7"/>
  <c r="C1000" i="7"/>
  <c r="C1001" i="7"/>
  <c r="C1002" i="7"/>
  <c r="C1003" i="7"/>
  <c r="C1004" i="7"/>
  <c r="C1005" i="7"/>
  <c r="C1006" i="7"/>
  <c r="C1007" i="7"/>
  <c r="C1008" i="7"/>
  <c r="C1009" i="7"/>
  <c r="C1010" i="7"/>
  <c r="C1011" i="7"/>
  <c r="C1012" i="7"/>
  <c r="C1013" i="7"/>
  <c r="C1014" i="7"/>
  <c r="C1015" i="7"/>
  <c r="C1016" i="7"/>
  <c r="C1017" i="7"/>
  <c r="C1018" i="7"/>
  <c r="C1019" i="7"/>
  <c r="C1020" i="7"/>
  <c r="C1021" i="7"/>
  <c r="C1022" i="7"/>
  <c r="C1023" i="7"/>
  <c r="C1024" i="7"/>
  <c r="C1025" i="7"/>
  <c r="C1026" i="7"/>
  <c r="C1027" i="7"/>
  <c r="C1028" i="7"/>
  <c r="C1029" i="7"/>
  <c r="C1030" i="7"/>
  <c r="C1031" i="7"/>
  <c r="C1032" i="7"/>
  <c r="C1033" i="7"/>
  <c r="C1034" i="7"/>
  <c r="C1035" i="7"/>
  <c r="C1036" i="7"/>
  <c r="C1037" i="7"/>
  <c r="C1038" i="7"/>
  <c r="C1039" i="7"/>
  <c r="C1040" i="7"/>
  <c r="C1041" i="7"/>
  <c r="C1042" i="7"/>
  <c r="C1043" i="7"/>
  <c r="C1044" i="7"/>
  <c r="C1045" i="7"/>
  <c r="C1046" i="7"/>
  <c r="C1047" i="7"/>
  <c r="C1048" i="7"/>
  <c r="C1049" i="7"/>
  <c r="C1050" i="7"/>
  <c r="C1051" i="7"/>
  <c r="C1052" i="7"/>
  <c r="C1053" i="7"/>
  <c r="C1054" i="7"/>
  <c r="C1055" i="7"/>
  <c r="C1056" i="7"/>
  <c r="C1057" i="7"/>
  <c r="C1058" i="7"/>
  <c r="C1059" i="7"/>
  <c r="C1060" i="7"/>
  <c r="C1061" i="7"/>
  <c r="C1062" i="7"/>
  <c r="C1063" i="7"/>
  <c r="C1064" i="7"/>
  <c r="C1065" i="7"/>
  <c r="C1066" i="7"/>
  <c r="C1067" i="7"/>
  <c r="C1068" i="7"/>
  <c r="C1069" i="7"/>
  <c r="C1070" i="7"/>
  <c r="C1071" i="7"/>
  <c r="C1072" i="7"/>
  <c r="C1073" i="7"/>
  <c r="C1074" i="7"/>
  <c r="C1075" i="7"/>
  <c r="C1076" i="7"/>
  <c r="C1077" i="7"/>
  <c r="C1078" i="7"/>
  <c r="C1079" i="7"/>
  <c r="C1080" i="7"/>
  <c r="C1081" i="7"/>
  <c r="C1082" i="7"/>
  <c r="C1083" i="7"/>
  <c r="C1084" i="7"/>
  <c r="C1085" i="7"/>
  <c r="C1086" i="7"/>
  <c r="C1087" i="7"/>
  <c r="C1088" i="7"/>
  <c r="C1089" i="7"/>
  <c r="C1090" i="7"/>
  <c r="C1091" i="7"/>
  <c r="C1092" i="7"/>
  <c r="C1093" i="7"/>
  <c r="C1094" i="7"/>
  <c r="C1095" i="7"/>
  <c r="C1096" i="7"/>
  <c r="C1097" i="7"/>
  <c r="C1098" i="7"/>
  <c r="C1099" i="7"/>
  <c r="C1100" i="7"/>
  <c r="C1101" i="7"/>
  <c r="C1102" i="7"/>
  <c r="C1103" i="7"/>
  <c r="C1104" i="7"/>
  <c r="C1105" i="7"/>
  <c r="C1106" i="7"/>
  <c r="C1107" i="7"/>
  <c r="C1108" i="7"/>
  <c r="C1109" i="7"/>
  <c r="C1110" i="7"/>
  <c r="C1111" i="7"/>
  <c r="C1112" i="7"/>
  <c r="C1113" i="7"/>
  <c r="C1114" i="7"/>
  <c r="C1115" i="7"/>
  <c r="C1116" i="7"/>
  <c r="C1117" i="7"/>
  <c r="C1118" i="7"/>
  <c r="C1119" i="7"/>
  <c r="C1120" i="7"/>
  <c r="C1121" i="7"/>
  <c r="C1122" i="7"/>
  <c r="C1123" i="7"/>
  <c r="C1124" i="7"/>
  <c r="C1125" i="7"/>
  <c r="C1126" i="7"/>
  <c r="C1127" i="7"/>
  <c r="C1128" i="7"/>
  <c r="C1129" i="7"/>
  <c r="C1130" i="7"/>
  <c r="C1131" i="7"/>
  <c r="C1132" i="7"/>
  <c r="C1133" i="7"/>
  <c r="C1134" i="7"/>
  <c r="C1135" i="7"/>
  <c r="C1136" i="7"/>
  <c r="C1137" i="7"/>
  <c r="C1138" i="7"/>
  <c r="C1139" i="7"/>
  <c r="C1140" i="7"/>
  <c r="C1141" i="7"/>
  <c r="C1142" i="7"/>
  <c r="C1143" i="7"/>
  <c r="C1144" i="7"/>
  <c r="C1145" i="7"/>
  <c r="C1146" i="7"/>
  <c r="C1157" i="7"/>
  <c r="C1158" i="7"/>
  <c r="C1159" i="7"/>
  <c r="C1160" i="7"/>
  <c r="C1161" i="7"/>
  <c r="C1162" i="7"/>
  <c r="C1163" i="7"/>
  <c r="C1164" i="7"/>
  <c r="C1165" i="7"/>
  <c r="C1166" i="7"/>
  <c r="C1167" i="7"/>
  <c r="C1168" i="7"/>
  <c r="C1169" i="7"/>
  <c r="C1170" i="7"/>
  <c r="C1171" i="7"/>
  <c r="C1172" i="7"/>
  <c r="C1173" i="7"/>
  <c r="C1174" i="7"/>
  <c r="C1175" i="7"/>
  <c r="C1176" i="7"/>
  <c r="C1177" i="7"/>
  <c r="C1178" i="7"/>
  <c r="C1179" i="7"/>
  <c r="C1180" i="7"/>
  <c r="C1181" i="7"/>
  <c r="C1182" i="7"/>
  <c r="C1183" i="7"/>
  <c r="C1184" i="7"/>
  <c r="C1185" i="7"/>
  <c r="C1186" i="7"/>
  <c r="C1187" i="7"/>
  <c r="C1188" i="7"/>
  <c r="C1189" i="7"/>
  <c r="C1190" i="7"/>
  <c r="C1191" i="7"/>
  <c r="C1192" i="7"/>
  <c r="C1193" i="7"/>
  <c r="C1194" i="7"/>
  <c r="C1195" i="7"/>
  <c r="C1196" i="7"/>
  <c r="C1197" i="7"/>
  <c r="C1198" i="7"/>
  <c r="C1199" i="7"/>
  <c r="C1200" i="7"/>
  <c r="C1201" i="7"/>
  <c r="C1202" i="7"/>
  <c r="C1203" i="7"/>
  <c r="C1204" i="7"/>
  <c r="C1205" i="7"/>
  <c r="C1206" i="7"/>
  <c r="C1207" i="7"/>
  <c r="C1208" i="7"/>
  <c r="C1209" i="7"/>
  <c r="C1210" i="7"/>
  <c r="C1211" i="7"/>
  <c r="C1212" i="7"/>
  <c r="C1213" i="7"/>
  <c r="C1214" i="7"/>
  <c r="C1215" i="7"/>
  <c r="C1216" i="7"/>
  <c r="C1217" i="7"/>
  <c r="C1218" i="7"/>
  <c r="C1219" i="7"/>
  <c r="C1220" i="7"/>
  <c r="C1221" i="7"/>
  <c r="C1222" i="7"/>
  <c r="C1223" i="7"/>
  <c r="C1224" i="7"/>
  <c r="C1225" i="7"/>
  <c r="C1226" i="7"/>
  <c r="C1227" i="7"/>
  <c r="C1228" i="7"/>
  <c r="C1229" i="7"/>
  <c r="C1230" i="7"/>
  <c r="C1231" i="7"/>
  <c r="C1232" i="7"/>
  <c r="C1233" i="7"/>
  <c r="C1234" i="7"/>
  <c r="C1235" i="7"/>
  <c r="C1236" i="7"/>
  <c r="C1237" i="7"/>
  <c r="C1238" i="7"/>
  <c r="C1239" i="7"/>
  <c r="C1240" i="7"/>
  <c r="C1241" i="7"/>
  <c r="C1242" i="7"/>
  <c r="C1243" i="7"/>
  <c r="C1244" i="7"/>
  <c r="C1245" i="7"/>
  <c r="C1246" i="7"/>
  <c r="C1247" i="7"/>
  <c r="C1248" i="7"/>
  <c r="C1249" i="7"/>
  <c r="C1250" i="7"/>
  <c r="C1251" i="7"/>
  <c r="C1252" i="7"/>
  <c r="C1253" i="7"/>
  <c r="C1254" i="7"/>
  <c r="C1255" i="7"/>
  <c r="C1256" i="7"/>
  <c r="C1257" i="7"/>
  <c r="C1258" i="7"/>
  <c r="C1259" i="7"/>
  <c r="C1260" i="7"/>
  <c r="C1261" i="7"/>
  <c r="C1262" i="7"/>
  <c r="C1263" i="7"/>
  <c r="C1264" i="7"/>
  <c r="C1265" i="7"/>
  <c r="C1266" i="7"/>
  <c r="C1267" i="7"/>
  <c r="C1268" i="7"/>
  <c r="C1269" i="7"/>
  <c r="C1270" i="7"/>
  <c r="C1271" i="7"/>
  <c r="C1272" i="7"/>
  <c r="C1273" i="7"/>
  <c r="C1274" i="7"/>
  <c r="C1275" i="7"/>
  <c r="C1276" i="7"/>
  <c r="C1277" i="7"/>
  <c r="C1278" i="7"/>
  <c r="C1279" i="7"/>
  <c r="C1280" i="7"/>
  <c r="C1281" i="7"/>
  <c r="C1282" i="7"/>
  <c r="C1283" i="7"/>
  <c r="C1284" i="7"/>
  <c r="C1285" i="7"/>
  <c r="C1286" i="7"/>
  <c r="C1287" i="7"/>
  <c r="C1288" i="7"/>
  <c r="C1289" i="7"/>
  <c r="C1290" i="7"/>
  <c r="C1291" i="7"/>
  <c r="C1292" i="7"/>
  <c r="C1293" i="7"/>
  <c r="C1294" i="7"/>
  <c r="C1295" i="7"/>
  <c r="C1296" i="7"/>
  <c r="C1297" i="7"/>
  <c r="C1298" i="7"/>
  <c r="C1299" i="7"/>
  <c r="C1300" i="7"/>
  <c r="C1301" i="7"/>
  <c r="C1302" i="7"/>
  <c r="C1303" i="7"/>
  <c r="C1304" i="7"/>
  <c r="C1305" i="7"/>
  <c r="C1306" i="7"/>
  <c r="C1307" i="7"/>
  <c r="C1308" i="7"/>
  <c r="C1309" i="7"/>
  <c r="C1310" i="7"/>
  <c r="C1311" i="7"/>
  <c r="C1312" i="7"/>
  <c r="C1313" i="7"/>
  <c r="C1314" i="7"/>
  <c r="C1315" i="7"/>
  <c r="C1316" i="7"/>
  <c r="C1317" i="7"/>
  <c r="C1318" i="7"/>
  <c r="C1319" i="7"/>
  <c r="C1320" i="7"/>
  <c r="C1321" i="7"/>
  <c r="C1322" i="7"/>
  <c r="C1323" i="7"/>
  <c r="C1324" i="7"/>
  <c r="C1325" i="7"/>
  <c r="C1326" i="7"/>
  <c r="C1327" i="7"/>
  <c r="C1328" i="7"/>
  <c r="C1329" i="7"/>
  <c r="C1330" i="7"/>
  <c r="C1331" i="7"/>
  <c r="C1332" i="7"/>
  <c r="C1333" i="7"/>
  <c r="C1334" i="7"/>
  <c r="C1335" i="7"/>
  <c r="C1336" i="7"/>
  <c r="C1337" i="7"/>
  <c r="C1338" i="7"/>
  <c r="C1339" i="7"/>
  <c r="C1340" i="7"/>
  <c r="C1341" i="7"/>
  <c r="C1342" i="7"/>
  <c r="C1343" i="7"/>
  <c r="C1344" i="7"/>
  <c r="C1345" i="7"/>
  <c r="C1346" i="7"/>
  <c r="C1347" i="7"/>
  <c r="C1348" i="7"/>
  <c r="C1349" i="7"/>
  <c r="C1350" i="7"/>
  <c r="C1351" i="7"/>
  <c r="C1352" i="7"/>
  <c r="C1353" i="7"/>
  <c r="C1354" i="7"/>
  <c r="C1355" i="7"/>
  <c r="C1356" i="7"/>
  <c r="C1357" i="7"/>
  <c r="C1358" i="7"/>
  <c r="C1359" i="7"/>
  <c r="C1360" i="7"/>
  <c r="C1361" i="7"/>
  <c r="C1362" i="7"/>
  <c r="C1363" i="7"/>
  <c r="C1364" i="7"/>
  <c r="C1365" i="7"/>
  <c r="C1366" i="7"/>
  <c r="C1367" i="7"/>
  <c r="C1368" i="7"/>
  <c r="C1369" i="7"/>
  <c r="C1370" i="7"/>
  <c r="C1371" i="7"/>
  <c r="C1372" i="7"/>
  <c r="C1373" i="7"/>
  <c r="C1374" i="7"/>
  <c r="C1605" i="7"/>
  <c r="C1606" i="7"/>
  <c r="C1607" i="7"/>
  <c r="C1608" i="7"/>
  <c r="C1609" i="7"/>
  <c r="C1610" i="7"/>
  <c r="C1611" i="7"/>
  <c r="C1612" i="7"/>
  <c r="C1613" i="7"/>
  <c r="C1614" i="7"/>
  <c r="C1615" i="7"/>
  <c r="C1616" i="7"/>
  <c r="C1617" i="7"/>
  <c r="C1618" i="7"/>
  <c r="C1619" i="7"/>
  <c r="C1620" i="7"/>
  <c r="C1621" i="7"/>
  <c r="C1622" i="7"/>
  <c r="C1623" i="7"/>
  <c r="C1624" i="7"/>
  <c r="C1625" i="7"/>
  <c r="C1626" i="7"/>
  <c r="C1627" i="7"/>
  <c r="C1628" i="7"/>
  <c r="C1629" i="7"/>
  <c r="C1630" i="7"/>
  <c r="C1631" i="7"/>
  <c r="C1632" i="7"/>
  <c r="C1633" i="7"/>
  <c r="C1634" i="7"/>
  <c r="C1635" i="7"/>
  <c r="C1636" i="7"/>
  <c r="C1637" i="7"/>
  <c r="C1638" i="7"/>
  <c r="C1639" i="7"/>
  <c r="C1640" i="7"/>
  <c r="C1641" i="7"/>
  <c r="C1642" i="7"/>
  <c r="C1643" i="7"/>
  <c r="C1644" i="7"/>
  <c r="C1645" i="7"/>
  <c r="C1646" i="7"/>
  <c r="C1647" i="7"/>
  <c r="C1648" i="7"/>
  <c r="C1649" i="7"/>
  <c r="C1650" i="7"/>
  <c r="C1651" i="7"/>
  <c r="C1652" i="7"/>
  <c r="C1653" i="7"/>
  <c r="C1654" i="7"/>
  <c r="C1655" i="7"/>
  <c r="C1656" i="7"/>
  <c r="C1657" i="7"/>
  <c r="C1658" i="7"/>
  <c r="C1659" i="7"/>
  <c r="C1660" i="7"/>
  <c r="C1661" i="7"/>
  <c r="C1662" i="7"/>
  <c r="C1663" i="7"/>
  <c r="C1664" i="7"/>
  <c r="C1665" i="7"/>
  <c r="C1666" i="7"/>
  <c r="C1667" i="7"/>
  <c r="C1668" i="7"/>
  <c r="C1669" i="7"/>
  <c r="C1670" i="7"/>
  <c r="C1671" i="7"/>
  <c r="C1672" i="7"/>
  <c r="C1673" i="7"/>
  <c r="C1674" i="7"/>
  <c r="C1675" i="7"/>
  <c r="C1676" i="7"/>
  <c r="C1677" i="7"/>
  <c r="C1678" i="7"/>
  <c r="C1679" i="7"/>
  <c r="C1680" i="7"/>
  <c r="C1681" i="7"/>
  <c r="C1682" i="7"/>
  <c r="C1683" i="7"/>
  <c r="C1684" i="7"/>
  <c r="C1685" i="7"/>
  <c r="C1686" i="7"/>
  <c r="C1687" i="7"/>
  <c r="C1688" i="7"/>
  <c r="C1689" i="7"/>
  <c r="C1690" i="7"/>
  <c r="C1691" i="7"/>
  <c r="C1692" i="7"/>
  <c r="C1693" i="7"/>
  <c r="C1694" i="7"/>
  <c r="C1695" i="7"/>
  <c r="C1696" i="7"/>
  <c r="C1697" i="7"/>
  <c r="C1698" i="7"/>
  <c r="C1699" i="7"/>
  <c r="C1700" i="7"/>
  <c r="C1701" i="7"/>
  <c r="C1702" i="7"/>
  <c r="C1703" i="7"/>
  <c r="C1704" i="7"/>
  <c r="C1705" i="7"/>
  <c r="C1706" i="7"/>
  <c r="C1707" i="7"/>
  <c r="C1708" i="7"/>
  <c r="C1709" i="7"/>
  <c r="C1710" i="7"/>
  <c r="C1711" i="7"/>
  <c r="C1712" i="7"/>
  <c r="C1713" i="7"/>
  <c r="C1714" i="7"/>
  <c r="C1715" i="7"/>
  <c r="C1716" i="7"/>
  <c r="C1717" i="7"/>
  <c r="C1718" i="7"/>
  <c r="C1719" i="7"/>
  <c r="C1720" i="7"/>
  <c r="C1721" i="7"/>
  <c r="C1722" i="7"/>
  <c r="C1723" i="7"/>
  <c r="C1724" i="7"/>
  <c r="C1725" i="7"/>
  <c r="C1726" i="7"/>
  <c r="C1727" i="7"/>
  <c r="C1728" i="7"/>
  <c r="C1729" i="7"/>
  <c r="C1730" i="7"/>
  <c r="C1731" i="7"/>
  <c r="C1732" i="7"/>
  <c r="C1733" i="7"/>
  <c r="C1734" i="7"/>
  <c r="C1735" i="7"/>
  <c r="C1736" i="7"/>
  <c r="C1737" i="7"/>
  <c r="C1738" i="7"/>
  <c r="C1739" i="7"/>
  <c r="C1740" i="7"/>
  <c r="C1741" i="7"/>
  <c r="C1742" i="7"/>
  <c r="C1743" i="7"/>
  <c r="C1744" i="7"/>
  <c r="C1745" i="7"/>
  <c r="C1746" i="7"/>
  <c r="C1747" i="7"/>
  <c r="C1748" i="7"/>
  <c r="C1749" i="7"/>
  <c r="C1750" i="7"/>
  <c r="C1751" i="7"/>
  <c r="C1752" i="7"/>
  <c r="C1753" i="7"/>
  <c r="C1754" i="7"/>
  <c r="C1755" i="7"/>
  <c r="C1756" i="7"/>
  <c r="C1757" i="7"/>
  <c r="C1758" i="7"/>
  <c r="C1759" i="7"/>
  <c r="C1760" i="7"/>
  <c r="C1761" i="7"/>
  <c r="C1762" i="7"/>
  <c r="C1763" i="7"/>
  <c r="C1764" i="7"/>
  <c r="C1765" i="7"/>
  <c r="C1766" i="7"/>
  <c r="C1767" i="7"/>
  <c r="C1768" i="7"/>
  <c r="C1769" i="7"/>
  <c r="C1770" i="7"/>
  <c r="C1771" i="7"/>
  <c r="C1772" i="7"/>
  <c r="C1773" i="7"/>
  <c r="C1774" i="7"/>
  <c r="C1775" i="7"/>
  <c r="C1776" i="7"/>
  <c r="C1777" i="7"/>
  <c r="C1778" i="7"/>
  <c r="C1779" i="7"/>
  <c r="C1780" i="7"/>
  <c r="C1781" i="7"/>
  <c r="C1782" i="7"/>
  <c r="C1783" i="7"/>
  <c r="C1784" i="7"/>
  <c r="C1785" i="7"/>
  <c r="C1786" i="7"/>
  <c r="C1787" i="7"/>
  <c r="C1788" i="7"/>
  <c r="C1789" i="7"/>
  <c r="C1790" i="7"/>
  <c r="C1791" i="7"/>
  <c r="C1792" i="7"/>
  <c r="C1793" i="7"/>
  <c r="C1794" i="7"/>
  <c r="C1795" i="7"/>
  <c r="C1796" i="7"/>
  <c r="C1797" i="7"/>
  <c r="C1798" i="7"/>
  <c r="C1799" i="7"/>
  <c r="C1800" i="7"/>
  <c r="C1801" i="7"/>
  <c r="C1802" i="7"/>
  <c r="C1803" i="7"/>
  <c r="C1804" i="7"/>
  <c r="C1805" i="7"/>
  <c r="C1806" i="7"/>
  <c r="C1807" i="7"/>
  <c r="C1808" i="7"/>
  <c r="C1809" i="7"/>
  <c r="C1810" i="7"/>
  <c r="C1811" i="7"/>
  <c r="C1812" i="7"/>
  <c r="C1813" i="7"/>
  <c r="C1814" i="7"/>
  <c r="C1815" i="7"/>
  <c r="C1816" i="7"/>
  <c r="C1817" i="7"/>
  <c r="C1818" i="7"/>
  <c r="C1819" i="7"/>
  <c r="C1820" i="7"/>
  <c r="C1821" i="7"/>
  <c r="C1822" i="7"/>
  <c r="C1823" i="7"/>
  <c r="C1824" i="7"/>
  <c r="C1825" i="7"/>
  <c r="C1826" i="7"/>
  <c r="C1827" i="7"/>
  <c r="C1828" i="7"/>
  <c r="C1829" i="7"/>
  <c r="C1830" i="7"/>
  <c r="C1831" i="7"/>
  <c r="C1832" i="7"/>
  <c r="C1833" i="7"/>
  <c r="C1834" i="7"/>
  <c r="C1835" i="7"/>
  <c r="C1836" i="7"/>
  <c r="C1837" i="7"/>
  <c r="C1838" i="7"/>
  <c r="C1839" i="7"/>
  <c r="C1840" i="7"/>
  <c r="C1841" i="7"/>
  <c r="C1842" i="7"/>
  <c r="C1843" i="7"/>
  <c r="C1844" i="7"/>
  <c r="C1845" i="7"/>
  <c r="C1846" i="7"/>
  <c r="C1847" i="7"/>
  <c r="C1848" i="7"/>
  <c r="C1849" i="7"/>
  <c r="C1850" i="7"/>
  <c r="C1851" i="7"/>
  <c r="C1852" i="7"/>
  <c r="C1853" i="7"/>
  <c r="C1854" i="7"/>
  <c r="C1855" i="7"/>
  <c r="C1856" i="7"/>
  <c r="C1857" i="7"/>
  <c r="C1858" i="7"/>
  <c r="C1859" i="7"/>
  <c r="C1860" i="7"/>
  <c r="C1861" i="7"/>
  <c r="C1862" i="7"/>
  <c r="C1863" i="7"/>
  <c r="C1864" i="7"/>
  <c r="C1865" i="7"/>
  <c r="C1866" i="7"/>
  <c r="C1867" i="7"/>
  <c r="C1868" i="7"/>
  <c r="C1869" i="7"/>
  <c r="C1870" i="7"/>
  <c r="C1871" i="7"/>
  <c r="C1872" i="7"/>
  <c r="C1873" i="7"/>
  <c r="C1874" i="7"/>
  <c r="C1875" i="7"/>
  <c r="C1876" i="7"/>
  <c r="C1877" i="7"/>
  <c r="C1878" i="7"/>
  <c r="C1879" i="7"/>
  <c r="C1880" i="7"/>
  <c r="C1881" i="7"/>
  <c r="C1882" i="7"/>
  <c r="C1883" i="7"/>
  <c r="C1884" i="7"/>
  <c r="C1885" i="7"/>
  <c r="C1886" i="7"/>
  <c r="C1887" i="7"/>
  <c r="C1888" i="7"/>
  <c r="C1889" i="7"/>
  <c r="C1890" i="7"/>
  <c r="C1891" i="7"/>
  <c r="C1892" i="7"/>
  <c r="C1893" i="7"/>
  <c r="C1894" i="7"/>
  <c r="C1895" i="7"/>
  <c r="C1896" i="7"/>
  <c r="C1897" i="7"/>
  <c r="C1898" i="7"/>
  <c r="C1899" i="7"/>
  <c r="C1900" i="7"/>
  <c r="C1901" i="7"/>
  <c r="C1902" i="7"/>
  <c r="C1903" i="7"/>
  <c r="C1904" i="7"/>
  <c r="C1905" i="7"/>
  <c r="C1906" i="7"/>
  <c r="C1907" i="7"/>
  <c r="C1908" i="7"/>
  <c r="C1909" i="7"/>
  <c r="C1910" i="7"/>
  <c r="C1911" i="7"/>
  <c r="C1912" i="7"/>
  <c r="C1913" i="7"/>
  <c r="C1914" i="7"/>
  <c r="C1915" i="7"/>
  <c r="C1916" i="7"/>
  <c r="C1917" i="7"/>
  <c r="C1918" i="7"/>
  <c r="C1919" i="7"/>
  <c r="C1920" i="7"/>
  <c r="C1921" i="7"/>
  <c r="C1922" i="7"/>
  <c r="C1923" i="7"/>
  <c r="C1924" i="7"/>
  <c r="C1925" i="7"/>
  <c r="C1926" i="7"/>
  <c r="C1927" i="7"/>
  <c r="C1928" i="7"/>
  <c r="C1929" i="7"/>
  <c r="C1930" i="7"/>
  <c r="C1931" i="7"/>
  <c r="C1932" i="7"/>
  <c r="C1933" i="7"/>
  <c r="C1934" i="7"/>
  <c r="C1935" i="7"/>
  <c r="C1936" i="7"/>
  <c r="C1937" i="7"/>
  <c r="C1938" i="7"/>
  <c r="C1939" i="7"/>
  <c r="C1940" i="7"/>
  <c r="C1941" i="7"/>
  <c r="C1942" i="7"/>
  <c r="C1943" i="7"/>
  <c r="C1944" i="7"/>
  <c r="C1945" i="7"/>
  <c r="C1946" i="7"/>
  <c r="C1947" i="7"/>
  <c r="C1948" i="7"/>
  <c r="C1949" i="7"/>
  <c r="C1950" i="7"/>
  <c r="C1951" i="7"/>
  <c r="C1952" i="7"/>
  <c r="C1953" i="7"/>
  <c r="C1954" i="7"/>
  <c r="C1955" i="7"/>
  <c r="C1956" i="7"/>
  <c r="C1957" i="7"/>
  <c r="C1958" i="7"/>
  <c r="C1959" i="7"/>
  <c r="C1960" i="7"/>
  <c r="C1961" i="7"/>
  <c r="C1962" i="7"/>
  <c r="C1963" i="7"/>
  <c r="C1964" i="7"/>
  <c r="C1965" i="7"/>
  <c r="C1966" i="7"/>
  <c r="C1967" i="7"/>
  <c r="C1968" i="7"/>
  <c r="C1969" i="7"/>
  <c r="C1970" i="7"/>
  <c r="C1971" i="7"/>
  <c r="C1972" i="7"/>
  <c r="C1973" i="7"/>
  <c r="C1974" i="7"/>
  <c r="C1975" i="7"/>
  <c r="C1976" i="7"/>
  <c r="C1977" i="7"/>
  <c r="C1978" i="7"/>
  <c r="C1979" i="7"/>
  <c r="C1980" i="7"/>
  <c r="C1981" i="7"/>
  <c r="C1982" i="7"/>
  <c r="C1983" i="7"/>
  <c r="C1984" i="7"/>
  <c r="C1985" i="7"/>
  <c r="C1986" i="7"/>
  <c r="C1987" i="7"/>
  <c r="C1988" i="7"/>
  <c r="C1989" i="7"/>
  <c r="C1990" i="7"/>
  <c r="C1991" i="7"/>
  <c r="C1992" i="7"/>
  <c r="C1993" i="7"/>
  <c r="C1994" i="7"/>
  <c r="C1995" i="7"/>
  <c r="C1996" i="7"/>
  <c r="C1997" i="7"/>
  <c r="C1998" i="7"/>
  <c r="C1999" i="7"/>
  <c r="C2000" i="7"/>
  <c r="C2001" i="7"/>
  <c r="C2002" i="7"/>
  <c r="C2003" i="7"/>
  <c r="C2004" i="7"/>
  <c r="C2005" i="7"/>
  <c r="C2006" i="7"/>
  <c r="C2007" i="7"/>
  <c r="C2008" i="7"/>
  <c r="C2009" i="7"/>
  <c r="C2010" i="7"/>
  <c r="C2011" i="7"/>
  <c r="C2012" i="7"/>
  <c r="C2013" i="7"/>
  <c r="C2014" i="7"/>
  <c r="C2015" i="7"/>
  <c r="C2016" i="7"/>
  <c r="C2017" i="7"/>
  <c r="C2018" i="7"/>
  <c r="C2019" i="7"/>
  <c r="C2020" i="7"/>
  <c r="C2021" i="7"/>
  <c r="C2022" i="7"/>
  <c r="C2023" i="7"/>
  <c r="C2024" i="7"/>
  <c r="C2025" i="7"/>
  <c r="C2026" i="7"/>
  <c r="C2027" i="7"/>
  <c r="C2028" i="7"/>
  <c r="C2029" i="7"/>
  <c r="C2030" i="7"/>
  <c r="C2031" i="7"/>
  <c r="C2032" i="7"/>
  <c r="C2033" i="7"/>
  <c r="C2034" i="7"/>
  <c r="C2035" i="7"/>
  <c r="C2036" i="7"/>
  <c r="C2037" i="7"/>
  <c r="C2038" i="7"/>
  <c r="C2039" i="7"/>
  <c r="C2040" i="7"/>
  <c r="C2041" i="7"/>
  <c r="C2042" i="7"/>
  <c r="C2043" i="7"/>
  <c r="C2044" i="7"/>
  <c r="C2045" i="7"/>
  <c r="C2046" i="7"/>
  <c r="C2047" i="7"/>
  <c r="C2048" i="7"/>
  <c r="C2049" i="7"/>
  <c r="C2050" i="7"/>
  <c r="C2051" i="7"/>
  <c r="C2052" i="7"/>
  <c r="C2053" i="7"/>
  <c r="C2054" i="7"/>
  <c r="C2055" i="7"/>
  <c r="C2056" i="7"/>
  <c r="C2057" i="7"/>
  <c r="C2058" i="7"/>
  <c r="C2059" i="7"/>
  <c r="C2060" i="7"/>
  <c r="C2061" i="7"/>
  <c r="C2062" i="7"/>
  <c r="C2063" i="7"/>
  <c r="C2064" i="7"/>
  <c r="C2065" i="7"/>
  <c r="C2066" i="7"/>
  <c r="C2067" i="7"/>
  <c r="C2068" i="7"/>
  <c r="C2069" i="7"/>
  <c r="C2070" i="7"/>
  <c r="C2071" i="7"/>
  <c r="C2072" i="7"/>
  <c r="C2073" i="7"/>
  <c r="C2074" i="7"/>
  <c r="C2075" i="7"/>
  <c r="C2076" i="7"/>
  <c r="C2077" i="7"/>
  <c r="C2078" i="7"/>
  <c r="C2079" i="7"/>
  <c r="C2080" i="7"/>
  <c r="C2081" i="7"/>
  <c r="C2082" i="7"/>
  <c r="C2083" i="7"/>
  <c r="C2084" i="7"/>
  <c r="C2085" i="7"/>
  <c r="C2086" i="7"/>
  <c r="C2087" i="7"/>
  <c r="C2088" i="7"/>
  <c r="C2089" i="7"/>
  <c r="C2090" i="7"/>
  <c r="C2091" i="7"/>
  <c r="C2092" i="7"/>
  <c r="C2093" i="7"/>
  <c r="C2094" i="7"/>
  <c r="C2095" i="7"/>
  <c r="C2096" i="7"/>
  <c r="C2097" i="7"/>
  <c r="C2098" i="7"/>
  <c r="C2099" i="7"/>
  <c r="C2100" i="7"/>
  <c r="C2101" i="7"/>
  <c r="C2102" i="7"/>
  <c r="C2103" i="7"/>
  <c r="C2104" i="7"/>
  <c r="C2105" i="7"/>
  <c r="C2106" i="7"/>
  <c r="C2107" i="7"/>
  <c r="C2108" i="7"/>
  <c r="C2109" i="7"/>
  <c r="C2110" i="7"/>
  <c r="C2111" i="7"/>
  <c r="C2112" i="7"/>
  <c r="C2113" i="7"/>
  <c r="C2114" i="7"/>
  <c r="C2115" i="7"/>
  <c r="C2116" i="7"/>
  <c r="C2117" i="7"/>
  <c r="C2118" i="7"/>
  <c r="C2119" i="7"/>
  <c r="C2120" i="7"/>
  <c r="C2121" i="7"/>
  <c r="C2122" i="7"/>
  <c r="C2123" i="7"/>
  <c r="C2124" i="7"/>
  <c r="C2125" i="7"/>
  <c r="C2126" i="7"/>
  <c r="C2127" i="7"/>
  <c r="C2128" i="7"/>
  <c r="C2129" i="7"/>
  <c r="C2130" i="7"/>
  <c r="C2131" i="7"/>
  <c r="C2132" i="7"/>
  <c r="C2133" i="7"/>
  <c r="C2134" i="7"/>
  <c r="C2135" i="7"/>
  <c r="C2136" i="7"/>
  <c r="C2137" i="7"/>
  <c r="C2138" i="7"/>
  <c r="C2139" i="7"/>
  <c r="C2140" i="7"/>
  <c r="C2141" i="7"/>
  <c r="C2142" i="7"/>
  <c r="C2143" i="7"/>
  <c r="C2144" i="7"/>
  <c r="C2145" i="7"/>
  <c r="C2146" i="7"/>
  <c r="C2147" i="7"/>
  <c r="C2148" i="7"/>
  <c r="C2149" i="7"/>
  <c r="C2150" i="7"/>
  <c r="C2151" i="7"/>
  <c r="C2152" i="7"/>
  <c r="C2153" i="7"/>
  <c r="C2154" i="7"/>
  <c r="C2155" i="7"/>
  <c r="C2156" i="7"/>
  <c r="C2157" i="7"/>
  <c r="C2158" i="7"/>
  <c r="C2159" i="7"/>
  <c r="C2160" i="7"/>
  <c r="C2161" i="7"/>
  <c r="C2162" i="7"/>
  <c r="C2163" i="7"/>
  <c r="C2164" i="7"/>
  <c r="C2165" i="7"/>
  <c r="C2166" i="7"/>
  <c r="C2167" i="7"/>
  <c r="C2168" i="7"/>
  <c r="C2169" i="7"/>
  <c r="C2170" i="7"/>
  <c r="C2171" i="7"/>
  <c r="C2172" i="7"/>
  <c r="C2173" i="7"/>
  <c r="C2174" i="7"/>
  <c r="C2175" i="7"/>
  <c r="C2176" i="7"/>
  <c r="C2177" i="7"/>
  <c r="C2178" i="7"/>
  <c r="C2179" i="7"/>
  <c r="C2180" i="7"/>
  <c r="C2181" i="7"/>
  <c r="C2182" i="7"/>
  <c r="C2183" i="7"/>
  <c r="C2184" i="7"/>
  <c r="C2185" i="7"/>
  <c r="C2186" i="7"/>
  <c r="C2187" i="7"/>
  <c r="C2188" i="7"/>
  <c r="C2189" i="7"/>
  <c r="C2190" i="7"/>
  <c r="C2191" i="7"/>
  <c r="C2192" i="7"/>
  <c r="C2193" i="7"/>
  <c r="C2194" i="7"/>
  <c r="C2195" i="7"/>
  <c r="C2196" i="7"/>
  <c r="C2197" i="7"/>
  <c r="C2198" i="7"/>
  <c r="C2199" i="7"/>
  <c r="C2200" i="7"/>
  <c r="C2201" i="7"/>
  <c r="C2202" i="7"/>
  <c r="C2203" i="7"/>
  <c r="C2204" i="7"/>
  <c r="C2205" i="7"/>
  <c r="C2206" i="7"/>
  <c r="C2207" i="7"/>
  <c r="C2208" i="7"/>
  <c r="C2209" i="7"/>
  <c r="C2210" i="7"/>
  <c r="C2211" i="7"/>
  <c r="C2212" i="7"/>
  <c r="C2213" i="7"/>
  <c r="C2214" i="7"/>
  <c r="C2215" i="7"/>
  <c r="C2216" i="7"/>
  <c r="C2217" i="7"/>
  <c r="C2218" i="7"/>
  <c r="C2219" i="7"/>
  <c r="C2220" i="7"/>
  <c r="C2221" i="7"/>
  <c r="C2222" i="7"/>
  <c r="C2223" i="7"/>
  <c r="C2224" i="7"/>
  <c r="C2225" i="7"/>
  <c r="C2226" i="7"/>
  <c r="C2227" i="7"/>
  <c r="C2228" i="7"/>
  <c r="C2229" i="7"/>
  <c r="C2230" i="7"/>
  <c r="C2231" i="7"/>
  <c r="C2232" i="7"/>
  <c r="C2233" i="7"/>
  <c r="C2234" i="7"/>
  <c r="C2235" i="7"/>
  <c r="C2236" i="7"/>
  <c r="C2237" i="7"/>
  <c r="C2238" i="7"/>
  <c r="C2239" i="7"/>
  <c r="C2240" i="7"/>
  <c r="C2241" i="7"/>
  <c r="C2242" i="7"/>
  <c r="C2243" i="7"/>
  <c r="C2244" i="7"/>
  <c r="C2245" i="7"/>
  <c r="C2246" i="7"/>
  <c r="C2247" i="7"/>
  <c r="C2248" i="7"/>
  <c r="C2249" i="7"/>
  <c r="C2250" i="7"/>
  <c r="C2251" i="7"/>
  <c r="C2252" i="7"/>
  <c r="C2253" i="7"/>
  <c r="C2254" i="7"/>
  <c r="C2255" i="7"/>
  <c r="C2256" i="7"/>
  <c r="C2257" i="7"/>
  <c r="C2258" i="7"/>
  <c r="C2259" i="7"/>
  <c r="C2260" i="7"/>
  <c r="C2261" i="7"/>
  <c r="C2262" i="7"/>
  <c r="C2263" i="7"/>
  <c r="C2264" i="7"/>
  <c r="C2265" i="7"/>
  <c r="C2266" i="7"/>
  <c r="C2267" i="7"/>
  <c r="C2268" i="7"/>
  <c r="C2269" i="7"/>
  <c r="C2270" i="7"/>
  <c r="C2271" i="7"/>
  <c r="C2272" i="7"/>
  <c r="C2273" i="7"/>
  <c r="C2274" i="7"/>
  <c r="C2275" i="7"/>
  <c r="C2276" i="7"/>
  <c r="C2277" i="7"/>
  <c r="C2278" i="7"/>
  <c r="C2279" i="7"/>
  <c r="C2280" i="7"/>
  <c r="C2281" i="7"/>
  <c r="C2282" i="7"/>
  <c r="C2283" i="7"/>
  <c r="C2284" i="7"/>
  <c r="C2285" i="7"/>
  <c r="C2286" i="7"/>
  <c r="C2287" i="7"/>
  <c r="C2288" i="7"/>
  <c r="C2289" i="7"/>
  <c r="C2290" i="7"/>
  <c r="AL6" i="2" l="1"/>
  <c r="AL4" i="2"/>
  <c r="B6" i="19"/>
  <c r="D6" i="19"/>
  <c r="E6" i="19"/>
  <c r="Y6" i="19"/>
  <c r="AD6" i="19" s="1"/>
  <c r="AB6" i="19" s="1"/>
  <c r="Z6" i="19"/>
  <c r="B7" i="19"/>
  <c r="D7" i="19"/>
  <c r="E7" i="19"/>
  <c r="Y7" i="19"/>
  <c r="Z7" i="19"/>
  <c r="AD7" i="19"/>
  <c r="AB7" i="19" s="1"/>
  <c r="B8" i="19"/>
  <c r="D8" i="19"/>
  <c r="E8" i="19"/>
  <c r="Y8" i="19"/>
  <c r="AD8" i="19" s="1"/>
  <c r="AB8" i="19" s="1"/>
  <c r="Z8" i="19"/>
  <c r="B9" i="19"/>
  <c r="D9" i="19"/>
  <c r="E9" i="19"/>
  <c r="Y9" i="19"/>
  <c r="AD9" i="19" s="1"/>
  <c r="AB9" i="19" s="1"/>
  <c r="Z9" i="19"/>
  <c r="B10" i="19"/>
  <c r="D10" i="19"/>
  <c r="E10" i="19"/>
  <c r="Y10" i="19"/>
  <c r="AD10" i="19" s="1"/>
  <c r="AB10" i="19" s="1"/>
  <c r="Z10" i="19"/>
  <c r="B11" i="19"/>
  <c r="D11" i="19"/>
  <c r="E11" i="19"/>
  <c r="Y11" i="19"/>
  <c r="AD11" i="19" s="1"/>
  <c r="AB11" i="19" s="1"/>
  <c r="Z11" i="19"/>
  <c r="B12" i="19"/>
  <c r="D12" i="19"/>
  <c r="E12" i="19"/>
  <c r="Y12" i="19"/>
  <c r="AD12" i="19" s="1"/>
  <c r="AB12" i="19" s="1"/>
  <c r="Z12" i="19"/>
  <c r="B13" i="19"/>
  <c r="D13" i="19"/>
  <c r="E13" i="19"/>
  <c r="Y13" i="19"/>
  <c r="AD13" i="19" s="1"/>
  <c r="AB13" i="19" s="1"/>
  <c r="Z13" i="19"/>
  <c r="B14" i="19"/>
  <c r="D14" i="19"/>
  <c r="E14" i="19"/>
  <c r="Y14" i="19"/>
  <c r="AD14" i="19" s="1"/>
  <c r="AB14" i="19" s="1"/>
  <c r="Z14" i="19"/>
  <c r="AA14" i="19" l="1"/>
  <c r="AA13" i="19"/>
  <c r="AA12" i="19"/>
  <c r="AA11" i="19"/>
  <c r="AA10" i="19"/>
  <c r="AA9" i="19"/>
  <c r="AA8" i="19"/>
  <c r="AA7" i="19"/>
  <c r="AA6" i="19"/>
  <c r="C152" i="7"/>
  <c r="D152" i="7"/>
  <c r="E152" i="7"/>
  <c r="BP57" i="25" l="1"/>
  <c r="BP55" i="25"/>
  <c r="BP54" i="25"/>
  <c r="C3" i="7"/>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C90" i="7"/>
  <c r="C91" i="7"/>
  <c r="C92" i="7"/>
  <c r="C93" i="7"/>
  <c r="C94" i="7"/>
  <c r="C95" i="7"/>
  <c r="C96" i="7"/>
  <c r="C97" i="7"/>
  <c r="C98" i="7"/>
  <c r="C99" i="7"/>
  <c r="C100" i="7"/>
  <c r="C101" i="7"/>
  <c r="C102" i="7"/>
  <c r="C103" i="7"/>
  <c r="C104" i="7"/>
  <c r="C105" i="7"/>
  <c r="C106" i="7"/>
  <c r="C107" i="7"/>
  <c r="C108" i="7"/>
  <c r="C109" i="7"/>
  <c r="C110" i="7"/>
  <c r="C111" i="7"/>
  <c r="C112" i="7"/>
  <c r="C113" i="7"/>
  <c r="C114" i="7"/>
  <c r="C115" i="7"/>
  <c r="C116" i="7"/>
  <c r="C117" i="7"/>
  <c r="C118" i="7"/>
  <c r="C119" i="7"/>
  <c r="C120" i="7"/>
  <c r="C121" i="7"/>
  <c r="C122" i="7"/>
  <c r="C123" i="7"/>
  <c r="C124" i="7"/>
  <c r="C125" i="7"/>
  <c r="C126" i="7"/>
  <c r="C127" i="7"/>
  <c r="C128" i="7"/>
  <c r="C129" i="7"/>
  <c r="C130" i="7"/>
  <c r="C131" i="7"/>
  <c r="C132" i="7"/>
  <c r="C133" i="7"/>
  <c r="C134" i="7"/>
  <c r="C135" i="7"/>
  <c r="C136" i="7"/>
  <c r="C137" i="7"/>
  <c r="C138" i="7"/>
  <c r="C139" i="7"/>
  <c r="C140" i="7"/>
  <c r="C141" i="7"/>
  <c r="C142" i="7"/>
  <c r="C143" i="7"/>
  <c r="C144" i="7"/>
  <c r="C145" i="7"/>
  <c r="C146" i="7"/>
  <c r="C147" i="7"/>
  <c r="C148" i="7"/>
  <c r="C149" i="7"/>
  <c r="C150" i="7"/>
  <c r="C151" i="7"/>
  <c r="C153" i="7"/>
  <c r="C154" i="7"/>
  <c r="C155" i="7"/>
  <c r="C156" i="7"/>
  <c r="C157" i="7"/>
  <c r="C158" i="7"/>
  <c r="C159" i="7"/>
  <c r="C160" i="7"/>
  <c r="C161" i="7"/>
  <c r="C162" i="7"/>
  <c r="C163" i="7"/>
  <c r="C164" i="7"/>
  <c r="C165" i="7"/>
  <c r="C166" i="7"/>
  <c r="C167" i="7"/>
  <c r="C168" i="7"/>
  <c r="C169" i="7"/>
  <c r="C170" i="7"/>
  <c r="C171" i="7"/>
  <c r="C172" i="7"/>
  <c r="C173" i="7"/>
  <c r="C174" i="7"/>
  <c r="C175" i="7"/>
  <c r="C176" i="7"/>
  <c r="C177" i="7"/>
  <c r="C178" i="7"/>
  <c r="C179" i="7"/>
  <c r="C180" i="7"/>
  <c r="C181" i="7"/>
  <c r="C182" i="7"/>
  <c r="C183" i="7"/>
  <c r="C184" i="7"/>
  <c r="C185" i="7"/>
  <c r="C186" i="7"/>
  <c r="C187" i="7"/>
  <c r="C188" i="7"/>
  <c r="C189" i="7"/>
  <c r="C190" i="7"/>
  <c r="C191" i="7"/>
  <c r="C192" i="7"/>
  <c r="C193" i="7"/>
  <c r="C194" i="7"/>
  <c r="C195" i="7"/>
  <c r="C196" i="7"/>
  <c r="C197" i="7"/>
  <c r="C198" i="7"/>
  <c r="C199" i="7"/>
  <c r="C200" i="7"/>
  <c r="C201" i="7"/>
  <c r="C202" i="7"/>
  <c r="C203" i="7"/>
  <c r="C204" i="7"/>
  <c r="C205" i="7"/>
  <c r="C206" i="7"/>
  <c r="C207" i="7"/>
  <c r="C208" i="7"/>
  <c r="C209" i="7"/>
  <c r="C210" i="7"/>
  <c r="C211" i="7"/>
  <c r="C212" i="7"/>
  <c r="C213" i="7"/>
  <c r="C214" i="7"/>
  <c r="C215" i="7"/>
  <c r="C216" i="7"/>
  <c r="C217" i="7"/>
  <c r="C218" i="7"/>
  <c r="C219" i="7"/>
  <c r="C220" i="7"/>
  <c r="C222" i="7"/>
  <c r="C223" i="7"/>
  <c r="C224" i="7"/>
  <c r="C225" i="7"/>
  <c r="C226" i="7"/>
  <c r="C227" i="7"/>
  <c r="C228" i="7"/>
  <c r="C229" i="7"/>
  <c r="C230" i="7"/>
  <c r="C231" i="7"/>
  <c r="C232" i="7"/>
  <c r="C233" i="7"/>
  <c r="AL28" i="2" l="1"/>
  <c r="AL5" i="2"/>
  <c r="AL7" i="2"/>
  <c r="AL8" i="2"/>
  <c r="AL9" i="2"/>
  <c r="AL10" i="2"/>
  <c r="AL11" i="2"/>
  <c r="AL12" i="2"/>
  <c r="AL13" i="2"/>
  <c r="AL14" i="2"/>
  <c r="AL15" i="2"/>
  <c r="AL16" i="2"/>
  <c r="AL17" i="2"/>
  <c r="AL18" i="2"/>
  <c r="AL19" i="2"/>
  <c r="AL20" i="2"/>
  <c r="AL21" i="2"/>
  <c r="AL22" i="2"/>
  <c r="AL23" i="2"/>
  <c r="AL24" i="2"/>
  <c r="AL25" i="2"/>
  <c r="AL26" i="2"/>
  <c r="AL27" i="2"/>
  <c r="Y10" i="2"/>
  <c r="BN15" i="25" l="1"/>
  <c r="B19" i="24"/>
  <c r="C19" i="24"/>
  <c r="D19" i="24"/>
  <c r="E19" i="24"/>
  <c r="F19" i="24"/>
  <c r="B20" i="24"/>
  <c r="C20" i="24"/>
  <c r="D20" i="24"/>
  <c r="E20" i="24"/>
  <c r="F20" i="24"/>
  <c r="B21" i="24"/>
  <c r="C21" i="24"/>
  <c r="D21" i="24"/>
  <c r="E21" i="24"/>
  <c r="F21" i="24"/>
  <c r="B22" i="24"/>
  <c r="C22" i="24"/>
  <c r="D22" i="24"/>
  <c r="E22" i="24"/>
  <c r="F22" i="24"/>
  <c r="B23" i="24"/>
  <c r="C23" i="24"/>
  <c r="D23" i="24"/>
  <c r="E23" i="24"/>
  <c r="F23" i="24"/>
  <c r="B24" i="24"/>
  <c r="C24" i="24"/>
  <c r="D24" i="24"/>
  <c r="E24" i="24"/>
  <c r="F24" i="24"/>
  <c r="B26" i="24"/>
  <c r="C26" i="24"/>
  <c r="D26" i="24"/>
  <c r="E26" i="24"/>
  <c r="F26" i="24"/>
  <c r="B27" i="24"/>
  <c r="C27" i="24"/>
  <c r="D27" i="24"/>
  <c r="E27" i="24"/>
  <c r="F27" i="24"/>
  <c r="B28" i="24"/>
  <c r="C28" i="24"/>
  <c r="D28" i="24"/>
  <c r="E28" i="24"/>
  <c r="F28" i="24"/>
  <c r="B29" i="24"/>
  <c r="C29" i="24"/>
  <c r="D29" i="24"/>
  <c r="E29" i="24"/>
  <c r="F29" i="24"/>
  <c r="B30" i="24"/>
  <c r="C30" i="24"/>
  <c r="D30" i="24"/>
  <c r="E30" i="24"/>
  <c r="F30" i="24"/>
  <c r="B31" i="24"/>
  <c r="C31" i="24"/>
  <c r="D31" i="24"/>
  <c r="E31" i="24"/>
  <c r="F31" i="24"/>
  <c r="B32" i="24"/>
  <c r="C32" i="24"/>
  <c r="D32" i="24"/>
  <c r="E32" i="24"/>
  <c r="F32" i="24"/>
  <c r="B33" i="24"/>
  <c r="C33" i="24"/>
  <c r="D33" i="24"/>
  <c r="E33" i="24"/>
  <c r="F33" i="24"/>
  <c r="B34" i="24"/>
  <c r="C34" i="24"/>
  <c r="D34" i="24"/>
  <c r="E34" i="24"/>
  <c r="F34" i="24"/>
  <c r="B35" i="24"/>
  <c r="C35" i="24"/>
  <c r="D35" i="24"/>
  <c r="E35" i="24"/>
  <c r="F35" i="24"/>
  <c r="B36" i="24"/>
  <c r="C36" i="24"/>
  <c r="D36" i="24"/>
  <c r="E36" i="24"/>
  <c r="F36" i="24"/>
  <c r="B37" i="24"/>
  <c r="C37" i="24"/>
  <c r="D37" i="24"/>
  <c r="E37" i="24"/>
  <c r="F37" i="24"/>
  <c r="B38" i="24"/>
  <c r="C38" i="24"/>
  <c r="D38" i="24"/>
  <c r="E38" i="24"/>
  <c r="F38" i="24"/>
  <c r="B39" i="24"/>
  <c r="C39" i="24"/>
  <c r="D39" i="24"/>
  <c r="E39" i="24"/>
  <c r="F39" i="24"/>
  <c r="B40" i="24"/>
  <c r="C40" i="24"/>
  <c r="D40" i="24"/>
  <c r="E40" i="24"/>
  <c r="F40" i="24"/>
  <c r="B41" i="24"/>
  <c r="C41" i="24"/>
  <c r="D41" i="24"/>
  <c r="E41" i="24"/>
  <c r="F41" i="24"/>
  <c r="B42" i="24"/>
  <c r="C42" i="24"/>
  <c r="D42" i="24"/>
  <c r="E42" i="24"/>
  <c r="F42" i="24"/>
  <c r="B43" i="24"/>
  <c r="C43" i="24"/>
  <c r="D43" i="24"/>
  <c r="E43" i="24"/>
  <c r="F43" i="24"/>
  <c r="B44" i="24"/>
  <c r="C44" i="24"/>
  <c r="D44" i="24"/>
  <c r="E44" i="24"/>
  <c r="F44" i="24"/>
  <c r="B45" i="24"/>
  <c r="C45" i="24"/>
  <c r="D45" i="24"/>
  <c r="E45" i="24"/>
  <c r="F45" i="24"/>
  <c r="B46" i="24"/>
  <c r="C46" i="24"/>
  <c r="D46" i="24"/>
  <c r="E46" i="24"/>
  <c r="F46" i="24"/>
  <c r="C47" i="24"/>
  <c r="D47" i="24"/>
  <c r="E47" i="24"/>
  <c r="F47" i="24"/>
  <c r="B49" i="24"/>
  <c r="C49" i="24"/>
  <c r="D49" i="24"/>
  <c r="E49" i="24"/>
  <c r="F49" i="24"/>
  <c r="B50" i="24"/>
  <c r="C50" i="24"/>
  <c r="D50" i="24"/>
  <c r="E50" i="24"/>
  <c r="F50" i="24"/>
  <c r="B51" i="24"/>
  <c r="C51" i="24"/>
  <c r="D51" i="24"/>
  <c r="E51" i="24"/>
  <c r="F51" i="24"/>
  <c r="B53" i="24"/>
  <c r="C53" i="24"/>
  <c r="D53" i="24"/>
  <c r="E53" i="24"/>
  <c r="F53" i="24"/>
  <c r="B54" i="24"/>
  <c r="C54" i="24"/>
  <c r="D54" i="24"/>
  <c r="E54" i="24"/>
  <c r="F54" i="24"/>
  <c r="B55" i="24"/>
  <c r="C55" i="24"/>
  <c r="D55" i="24"/>
  <c r="E55" i="24"/>
  <c r="F55" i="24"/>
  <c r="B56" i="24"/>
  <c r="C56" i="24"/>
  <c r="D56" i="24"/>
  <c r="E56" i="24"/>
  <c r="F56" i="24"/>
  <c r="B57" i="24"/>
  <c r="C57" i="24"/>
  <c r="D57" i="24"/>
  <c r="E57" i="24"/>
  <c r="F57" i="24"/>
  <c r="B58" i="24"/>
  <c r="C58" i="24"/>
  <c r="D58" i="24"/>
  <c r="E58" i="24"/>
  <c r="F58" i="24"/>
  <c r="B59" i="24"/>
  <c r="C59" i="24"/>
  <c r="D59" i="24"/>
  <c r="E59" i="24"/>
  <c r="F59" i="24"/>
  <c r="B60" i="24"/>
  <c r="C60" i="24"/>
  <c r="D60" i="24"/>
  <c r="E60" i="24"/>
  <c r="F60" i="24"/>
  <c r="B61" i="24"/>
  <c r="C61" i="24"/>
  <c r="D61" i="24"/>
  <c r="E61" i="24"/>
  <c r="F61" i="24"/>
  <c r="B62" i="24"/>
  <c r="C62" i="24"/>
  <c r="D62" i="24"/>
  <c r="E62" i="24"/>
  <c r="F62" i="24"/>
  <c r="B63" i="24"/>
  <c r="C63" i="24"/>
  <c r="D63" i="24"/>
  <c r="E63" i="24"/>
  <c r="F63" i="24"/>
  <c r="B64" i="24"/>
  <c r="C64" i="24"/>
  <c r="D64" i="24"/>
  <c r="E64" i="24"/>
  <c r="F64" i="24"/>
  <c r="B66" i="24"/>
  <c r="C66" i="24"/>
  <c r="D66" i="24"/>
  <c r="E66" i="24"/>
  <c r="F66" i="24"/>
  <c r="B68" i="24"/>
  <c r="C68" i="24"/>
  <c r="D68" i="24"/>
  <c r="E68" i="24"/>
  <c r="F68" i="24"/>
  <c r="B70" i="24"/>
  <c r="C70" i="24"/>
  <c r="D70" i="24"/>
  <c r="E70" i="24"/>
  <c r="F70" i="24"/>
  <c r="B72" i="24"/>
  <c r="C72" i="24"/>
  <c r="D72" i="24"/>
  <c r="E72" i="24"/>
  <c r="F72" i="24"/>
  <c r="B74" i="24"/>
  <c r="C74" i="24"/>
  <c r="D74" i="24"/>
  <c r="E74" i="24"/>
  <c r="F74" i="24"/>
  <c r="B75" i="24"/>
  <c r="C75" i="24"/>
  <c r="D75" i="24"/>
  <c r="E75" i="24"/>
  <c r="F75" i="24"/>
  <c r="B76" i="24"/>
  <c r="C76" i="24"/>
  <c r="D76" i="24"/>
  <c r="E76" i="24"/>
  <c r="F76" i="24"/>
  <c r="B77" i="24"/>
  <c r="C77" i="24"/>
  <c r="D77" i="24"/>
  <c r="E77" i="24"/>
  <c r="F77" i="24"/>
  <c r="B78" i="24"/>
  <c r="C78" i="24"/>
  <c r="D78" i="24"/>
  <c r="E78" i="24"/>
  <c r="F78" i="24"/>
  <c r="B79" i="24"/>
  <c r="C79" i="24"/>
  <c r="D79" i="24"/>
  <c r="E79" i="24"/>
  <c r="F79" i="24"/>
  <c r="B80" i="24"/>
  <c r="C80" i="24"/>
  <c r="D80" i="24"/>
  <c r="E80" i="24"/>
  <c r="F80" i="24"/>
  <c r="B81" i="24"/>
  <c r="C81" i="24"/>
  <c r="D81" i="24"/>
  <c r="E81" i="24"/>
  <c r="F81" i="24"/>
  <c r="B82" i="24"/>
  <c r="C82" i="24"/>
  <c r="D82" i="24"/>
  <c r="E82" i="24"/>
  <c r="F82" i="24"/>
  <c r="B83" i="24"/>
  <c r="C83" i="24"/>
  <c r="D83" i="24"/>
  <c r="E83" i="24"/>
  <c r="F83" i="24"/>
  <c r="B84" i="24"/>
  <c r="C84" i="24"/>
  <c r="D84" i="24"/>
  <c r="E84" i="24"/>
  <c r="F84" i="24"/>
  <c r="B85" i="24"/>
  <c r="C85" i="24"/>
  <c r="D85" i="24"/>
  <c r="E85" i="24"/>
  <c r="F85" i="24"/>
  <c r="B86" i="24"/>
  <c r="C86" i="24"/>
  <c r="D86" i="24"/>
  <c r="E86" i="24"/>
  <c r="F86" i="24"/>
  <c r="B87" i="24"/>
  <c r="C87" i="24"/>
  <c r="D87" i="24"/>
  <c r="E87" i="24"/>
  <c r="F87" i="24"/>
  <c r="B88" i="24"/>
  <c r="C88" i="24"/>
  <c r="D88" i="24"/>
  <c r="E88" i="24"/>
  <c r="F88" i="24"/>
  <c r="B89" i="24"/>
  <c r="C89" i="24"/>
  <c r="D89" i="24"/>
  <c r="E89" i="24"/>
  <c r="F89" i="24"/>
  <c r="B90" i="24"/>
  <c r="C90" i="24"/>
  <c r="D90" i="24"/>
  <c r="E90" i="24"/>
  <c r="F90" i="24"/>
  <c r="B91" i="24"/>
  <c r="C91" i="24"/>
  <c r="D91" i="24"/>
  <c r="E91" i="24"/>
  <c r="F91" i="24"/>
  <c r="B92" i="24"/>
  <c r="C92" i="24"/>
  <c r="D92" i="24"/>
  <c r="E92" i="24"/>
  <c r="F92" i="24"/>
  <c r="B93" i="24"/>
  <c r="C93" i="24"/>
  <c r="D93" i="24"/>
  <c r="E93" i="24"/>
  <c r="F93" i="24"/>
  <c r="B94" i="24"/>
  <c r="C94" i="24"/>
  <c r="D94" i="24"/>
  <c r="E94" i="24"/>
  <c r="F94" i="24"/>
  <c r="B95" i="24"/>
  <c r="C95" i="24"/>
  <c r="D95" i="24"/>
  <c r="E95" i="24"/>
  <c r="F95" i="24"/>
  <c r="B96" i="24"/>
  <c r="C96" i="24"/>
  <c r="D96" i="24"/>
  <c r="E96" i="24"/>
  <c r="F96" i="24"/>
  <c r="AA377" i="19"/>
  <c r="Y377" i="19"/>
  <c r="F7" i="24"/>
  <c r="C11" i="24"/>
  <c r="C9" i="24"/>
  <c r="C8" i="24"/>
  <c r="C7" i="24"/>
  <c r="F14" i="21"/>
  <c r="B15" i="23"/>
  <c r="C15" i="23"/>
  <c r="D15" i="23"/>
  <c r="E15" i="23"/>
  <c r="F15" i="23"/>
  <c r="B17" i="23"/>
  <c r="C17" i="23"/>
  <c r="D17" i="23"/>
  <c r="E17" i="23"/>
  <c r="F17" i="23"/>
  <c r="B18" i="23"/>
  <c r="C18" i="23"/>
  <c r="D18" i="23"/>
  <c r="E18" i="23"/>
  <c r="F18" i="23"/>
  <c r="C7" i="23"/>
  <c r="B7" i="23"/>
  <c r="F18" i="24" l="1"/>
  <c r="E18" i="24"/>
  <c r="D18" i="24"/>
  <c r="C18" i="24"/>
  <c r="B18" i="24"/>
  <c r="F17" i="24"/>
  <c r="E17" i="24"/>
  <c r="D17" i="24"/>
  <c r="C17" i="24"/>
  <c r="B17" i="24"/>
  <c r="F16" i="24"/>
  <c r="E16" i="24"/>
  <c r="D16" i="24"/>
  <c r="C16" i="24"/>
  <c r="B16" i="24"/>
  <c r="F15" i="24"/>
  <c r="E15" i="24"/>
  <c r="D15" i="24"/>
  <c r="C15" i="24"/>
  <c r="B15" i="24"/>
  <c r="F14" i="24"/>
  <c r="E14" i="24"/>
  <c r="D14" i="24"/>
  <c r="C14" i="24"/>
  <c r="B14" i="24"/>
  <c r="F13" i="24"/>
  <c r="E13" i="24"/>
  <c r="D13" i="24"/>
  <c r="C13" i="24"/>
  <c r="B13" i="24"/>
  <c r="F12" i="24"/>
  <c r="E12" i="24"/>
  <c r="D12" i="24"/>
  <c r="C12" i="24"/>
  <c r="B12" i="24"/>
  <c r="F11" i="24"/>
  <c r="E11" i="24"/>
  <c r="D11" i="24"/>
  <c r="B11" i="24"/>
  <c r="F9" i="24"/>
  <c r="E9" i="24"/>
  <c r="D9" i="24"/>
  <c r="B9" i="24"/>
  <c r="F8" i="24"/>
  <c r="E8" i="24"/>
  <c r="D8" i="24"/>
  <c r="B8" i="24"/>
  <c r="E7" i="24"/>
  <c r="D7" i="24"/>
  <c r="B7" i="24"/>
  <c r="F14" i="23"/>
  <c r="E14" i="23"/>
  <c r="D14" i="23"/>
  <c r="C14" i="23"/>
  <c r="B14" i="23"/>
  <c r="F16" i="23"/>
  <c r="E16" i="23"/>
  <c r="D16" i="23"/>
  <c r="C16" i="23"/>
  <c r="B16" i="23"/>
  <c r="F12" i="23"/>
  <c r="E12" i="23"/>
  <c r="D12" i="23"/>
  <c r="C12" i="23"/>
  <c r="B12" i="23"/>
  <c r="F11" i="23"/>
  <c r="E11" i="23"/>
  <c r="D11" i="23"/>
  <c r="C11" i="23"/>
  <c r="B11" i="23"/>
  <c r="F10" i="23"/>
  <c r="E10" i="23"/>
  <c r="D10" i="23"/>
  <c r="C10" i="23"/>
  <c r="B10" i="23"/>
  <c r="F9" i="23"/>
  <c r="E9" i="23"/>
  <c r="D9" i="23"/>
  <c r="C9" i="23"/>
  <c r="B9" i="23"/>
  <c r="F8" i="23"/>
  <c r="E8" i="23"/>
  <c r="D8" i="23"/>
  <c r="C8" i="23"/>
  <c r="B8" i="23"/>
  <c r="F7" i="23"/>
  <c r="E7" i="23"/>
  <c r="D7" i="23"/>
  <c r="D222" i="7" l="1"/>
  <c r="E222" i="7"/>
  <c r="B31" i="22" l="1"/>
  <c r="L5" i="22" s="1"/>
  <c r="C31" i="22"/>
  <c r="M5" i="22" s="1"/>
  <c r="D31" i="22"/>
  <c r="N5" i="22" s="1"/>
  <c r="E31" i="22"/>
  <c r="O5" i="22" s="1"/>
  <c r="B32" i="22"/>
  <c r="L6" i="22" s="1"/>
  <c r="C32" i="22"/>
  <c r="M6" i="22" s="1"/>
  <c r="D32" i="22"/>
  <c r="N6" i="22" s="1"/>
  <c r="E32" i="22"/>
  <c r="O6" i="22" s="1"/>
  <c r="B33" i="22"/>
  <c r="L7" i="22" s="1"/>
  <c r="C33" i="22"/>
  <c r="M7" i="22" s="1"/>
  <c r="D33" i="22"/>
  <c r="N7" i="22" s="1"/>
  <c r="E33" i="22"/>
  <c r="O7" i="22" s="1"/>
  <c r="B34" i="22"/>
  <c r="L8" i="22" s="1"/>
  <c r="C34" i="22"/>
  <c r="M8" i="22" s="1"/>
  <c r="D34" i="22"/>
  <c r="N8" i="22" s="1"/>
  <c r="E34" i="22"/>
  <c r="O8" i="22" s="1"/>
  <c r="B35" i="22"/>
  <c r="L9" i="22" s="1"/>
  <c r="C35" i="22"/>
  <c r="M9" i="22" s="1"/>
  <c r="D35" i="22"/>
  <c r="N9" i="22" s="1"/>
  <c r="E35" i="22"/>
  <c r="O9" i="22" s="1"/>
  <c r="B36" i="22"/>
  <c r="L10" i="22" s="1"/>
  <c r="C36" i="22"/>
  <c r="M10" i="22" s="1"/>
  <c r="D36" i="22"/>
  <c r="N10" i="22" s="1"/>
  <c r="E36" i="22"/>
  <c r="O10" i="22" s="1"/>
  <c r="B37" i="22"/>
  <c r="L11" i="22" s="1"/>
  <c r="C37" i="22"/>
  <c r="M11" i="22" s="1"/>
  <c r="D37" i="22"/>
  <c r="N11" i="22" s="1"/>
  <c r="E37" i="22"/>
  <c r="O11" i="22" s="1"/>
  <c r="B38" i="22"/>
  <c r="L12" i="22" s="1"/>
  <c r="C38" i="22"/>
  <c r="M12" i="22" s="1"/>
  <c r="D38" i="22"/>
  <c r="N12" i="22" s="1"/>
  <c r="E38" i="22"/>
  <c r="O12" i="22" s="1"/>
  <c r="B39" i="22"/>
  <c r="L13" i="22" s="1"/>
  <c r="C39" i="22"/>
  <c r="M13" i="22" s="1"/>
  <c r="D39" i="22"/>
  <c r="N13" i="22" s="1"/>
  <c r="E39" i="22"/>
  <c r="O13" i="22" s="1"/>
  <c r="B40" i="22"/>
  <c r="L14" i="22" s="1"/>
  <c r="C40" i="22"/>
  <c r="M14" i="22" s="1"/>
  <c r="D40" i="22"/>
  <c r="N14" i="22" s="1"/>
  <c r="E40" i="22"/>
  <c r="O14" i="22" s="1"/>
  <c r="E30" i="22"/>
  <c r="O4" i="22" s="1"/>
  <c r="D30" i="22"/>
  <c r="N4" i="22" s="1"/>
  <c r="C30" i="22"/>
  <c r="M4" i="22" s="1"/>
  <c r="B30" i="22"/>
  <c r="L4" i="22" s="1"/>
  <c r="F8" i="21" l="1"/>
  <c r="F9" i="21"/>
  <c r="F10" i="21"/>
  <c r="F13" i="21"/>
  <c r="F15" i="21"/>
  <c r="F16" i="21"/>
  <c r="F17" i="21"/>
  <c r="F18" i="21"/>
  <c r="F19" i="21"/>
  <c r="F7" i="21"/>
  <c r="E8" i="21"/>
  <c r="E9" i="21"/>
  <c r="E10" i="21"/>
  <c r="E13" i="21"/>
  <c r="E14" i="21"/>
  <c r="E15" i="21"/>
  <c r="E16" i="21"/>
  <c r="E17" i="21"/>
  <c r="E18" i="21"/>
  <c r="E19" i="21"/>
  <c r="E7" i="21"/>
  <c r="D8" i="21"/>
  <c r="D9" i="21"/>
  <c r="D10" i="21"/>
  <c r="D13" i="21"/>
  <c r="D14" i="21"/>
  <c r="D15" i="21"/>
  <c r="D16" i="21"/>
  <c r="D17" i="21"/>
  <c r="D18" i="21"/>
  <c r="D19" i="21"/>
  <c r="D7" i="21"/>
  <c r="C8" i="21"/>
  <c r="C9" i="21"/>
  <c r="C10" i="21"/>
  <c r="C13" i="21"/>
  <c r="C14" i="21"/>
  <c r="C15" i="21"/>
  <c r="C16" i="21"/>
  <c r="C17" i="21"/>
  <c r="C18" i="21"/>
  <c r="C19" i="21"/>
  <c r="C7" i="21"/>
  <c r="B19" i="21"/>
  <c r="B18" i="21"/>
  <c r="B17" i="21"/>
  <c r="B16" i="21"/>
  <c r="B15" i="21"/>
  <c r="B14" i="21"/>
  <c r="B13" i="21"/>
  <c r="B10" i="21"/>
  <c r="B9" i="21"/>
  <c r="B8" i="21"/>
  <c r="B7" i="21"/>
  <c r="B424" i="19" l="1"/>
  <c r="D424" i="19"/>
  <c r="E424" i="19"/>
  <c r="Y424" i="19"/>
  <c r="AC424" i="19" s="1"/>
  <c r="AA424" i="19"/>
  <c r="B425" i="19"/>
  <c r="D425" i="19"/>
  <c r="E425" i="19"/>
  <c r="Y425" i="19"/>
  <c r="AC425" i="19" s="1"/>
  <c r="AA425" i="19"/>
  <c r="B426" i="19"/>
  <c r="D426" i="19"/>
  <c r="E426" i="19"/>
  <c r="Y426" i="19"/>
  <c r="AC426" i="19" s="1"/>
  <c r="AA426" i="19"/>
  <c r="B427" i="19"/>
  <c r="D427" i="19"/>
  <c r="E427" i="19"/>
  <c r="Y427" i="19"/>
  <c r="AC427" i="19" s="1"/>
  <c r="AA427" i="19"/>
  <c r="B428" i="19"/>
  <c r="D428" i="19"/>
  <c r="E428" i="19"/>
  <c r="Y428" i="19"/>
  <c r="AC428" i="19" s="1"/>
  <c r="AA428" i="19"/>
  <c r="AB427" i="19" l="1"/>
  <c r="Z427" i="19"/>
  <c r="AB425" i="19"/>
  <c r="Z425" i="19"/>
  <c r="AB426" i="19"/>
  <c r="Z426" i="19"/>
  <c r="AB424" i="19"/>
  <c r="Z424" i="19"/>
  <c r="Z428" i="19"/>
  <c r="AB428" i="19"/>
  <c r="B420" i="19" l="1"/>
  <c r="D420" i="19"/>
  <c r="E420" i="19"/>
  <c r="Y420" i="19"/>
  <c r="AC420" i="19" s="1"/>
  <c r="AA420" i="19"/>
  <c r="B421" i="19"/>
  <c r="D421" i="19"/>
  <c r="E421" i="19"/>
  <c r="Y421" i="19"/>
  <c r="AC421" i="19" s="1"/>
  <c r="AA421" i="19"/>
  <c r="B422" i="19"/>
  <c r="D422" i="19"/>
  <c r="E422" i="19"/>
  <c r="Y422" i="19"/>
  <c r="AC422" i="19" s="1"/>
  <c r="AA422" i="19"/>
  <c r="B419" i="19"/>
  <c r="Z421" i="19" l="1"/>
  <c r="AB421" i="19"/>
  <c r="Z422" i="19"/>
  <c r="AB422" i="19"/>
  <c r="Z420" i="19"/>
  <c r="AB420" i="19"/>
  <c r="D228" i="7" l="1"/>
  <c r="D229" i="7"/>
  <c r="D230" i="7"/>
  <c r="D231" i="7"/>
  <c r="E228" i="7"/>
  <c r="E229" i="7"/>
  <c r="E230" i="7"/>
  <c r="E231" i="7"/>
  <c r="D227" i="7"/>
  <c r="E227" i="7"/>
  <c r="D224" i="7"/>
  <c r="D225" i="7"/>
  <c r="D226" i="7"/>
  <c r="D232" i="7"/>
  <c r="D233" i="7"/>
  <c r="E224" i="7"/>
  <c r="E225" i="7"/>
  <c r="E226" i="7"/>
  <c r="E232" i="7"/>
  <c r="E233" i="7"/>
  <c r="D223" i="7"/>
  <c r="E223" i="7"/>
  <c r="D455" i="19"/>
  <c r="E455" i="19"/>
  <c r="Y455" i="19"/>
  <c r="AC455" i="19" s="1"/>
  <c r="AA455" i="19"/>
  <c r="D456" i="19"/>
  <c r="E456" i="19"/>
  <c r="Y456" i="19"/>
  <c r="AC456" i="19" s="1"/>
  <c r="AA456" i="19"/>
  <c r="D457" i="19"/>
  <c r="E457" i="19"/>
  <c r="Y457" i="19"/>
  <c r="AC457" i="19" s="1"/>
  <c r="AA457" i="19"/>
  <c r="D458" i="19"/>
  <c r="E458" i="19"/>
  <c r="Y458" i="19"/>
  <c r="AC458" i="19" s="1"/>
  <c r="AA458" i="19"/>
  <c r="D459" i="19"/>
  <c r="E459" i="19"/>
  <c r="Y459" i="19"/>
  <c r="AC459" i="19" s="1"/>
  <c r="AA459" i="19"/>
  <c r="D460" i="19"/>
  <c r="E460" i="19"/>
  <c r="Y460" i="19"/>
  <c r="AC460" i="19" s="1"/>
  <c r="Z460" i="19" s="1"/>
  <c r="AA460" i="19"/>
  <c r="D461" i="19"/>
  <c r="E461" i="19"/>
  <c r="Y461" i="19"/>
  <c r="AC461" i="19" s="1"/>
  <c r="AB461" i="19" s="1"/>
  <c r="AA461" i="19"/>
  <c r="B455" i="19"/>
  <c r="B456" i="19"/>
  <c r="B457" i="19"/>
  <c r="B458" i="19"/>
  <c r="B459" i="19"/>
  <c r="B460" i="19"/>
  <c r="B461" i="19"/>
  <c r="Z456" i="19" l="1"/>
  <c r="AB456" i="19"/>
  <c r="AB457" i="19"/>
  <c r="Z457" i="19"/>
  <c r="AB459" i="19"/>
  <c r="Z459" i="19"/>
  <c r="Z455" i="19"/>
  <c r="AB455" i="19"/>
  <c r="AB458" i="19"/>
  <c r="Z458" i="19"/>
  <c r="AB460" i="19"/>
  <c r="Z461" i="19"/>
  <c r="B454" i="19" l="1"/>
  <c r="D454" i="19"/>
  <c r="E454" i="19"/>
  <c r="Y454" i="19"/>
  <c r="AC454" i="19" s="1"/>
  <c r="Z454" i="19" s="1"/>
  <c r="AA454" i="19"/>
  <c r="B378" i="19"/>
  <c r="D378" i="19"/>
  <c r="E378" i="19"/>
  <c r="Y378" i="19"/>
  <c r="AC378" i="19" s="1"/>
  <c r="AA378" i="19"/>
  <c r="B379" i="19"/>
  <c r="D379" i="19"/>
  <c r="E379" i="19"/>
  <c r="Y379" i="19"/>
  <c r="AC379" i="19" s="1"/>
  <c r="AA379" i="19"/>
  <c r="B380" i="19"/>
  <c r="D380" i="19"/>
  <c r="E380" i="19"/>
  <c r="Y380" i="19"/>
  <c r="AC380" i="19" s="1"/>
  <c r="AA380" i="19"/>
  <c r="B381" i="19"/>
  <c r="D381" i="19"/>
  <c r="E381" i="19"/>
  <c r="Y381" i="19"/>
  <c r="AC381" i="19" s="1"/>
  <c r="Z381" i="19" s="1"/>
  <c r="AA381" i="19"/>
  <c r="B382" i="19"/>
  <c r="D382" i="19"/>
  <c r="E382" i="19"/>
  <c r="Y382" i="19"/>
  <c r="AC382" i="19" s="1"/>
  <c r="Z382" i="19" s="1"/>
  <c r="AA382" i="19"/>
  <c r="B383" i="19"/>
  <c r="D383" i="19"/>
  <c r="E383" i="19"/>
  <c r="Y383" i="19"/>
  <c r="AC383" i="19" s="1"/>
  <c r="AA383" i="19"/>
  <c r="B384" i="19"/>
  <c r="D384" i="19"/>
  <c r="E384" i="19"/>
  <c r="Y384" i="19"/>
  <c r="AC384" i="19" s="1"/>
  <c r="AA384" i="19"/>
  <c r="B385" i="19"/>
  <c r="D385" i="19"/>
  <c r="E385" i="19"/>
  <c r="Y385" i="19"/>
  <c r="AC385" i="19" s="1"/>
  <c r="Z385" i="19" s="1"/>
  <c r="AA385" i="19"/>
  <c r="B386" i="19"/>
  <c r="D386" i="19"/>
  <c r="E386" i="19"/>
  <c r="Y386" i="19"/>
  <c r="AC386" i="19" s="1"/>
  <c r="AA386" i="19"/>
  <c r="B387" i="19"/>
  <c r="D387" i="19"/>
  <c r="E387" i="19"/>
  <c r="Y387" i="19"/>
  <c r="AC387" i="19" s="1"/>
  <c r="AA387" i="19"/>
  <c r="B388" i="19"/>
  <c r="D388" i="19"/>
  <c r="E388" i="19"/>
  <c r="Y388" i="19"/>
  <c r="AC388" i="19" s="1"/>
  <c r="Z388" i="19" s="1"/>
  <c r="AA388" i="19"/>
  <c r="B389" i="19"/>
  <c r="D389" i="19"/>
  <c r="E389" i="19"/>
  <c r="Y389" i="19"/>
  <c r="AC389" i="19" s="1"/>
  <c r="AA389" i="19"/>
  <c r="B390" i="19"/>
  <c r="D390" i="19"/>
  <c r="E390" i="19"/>
  <c r="Y390" i="19"/>
  <c r="AC390" i="19" s="1"/>
  <c r="AA390" i="19"/>
  <c r="B391" i="19"/>
  <c r="D391" i="19"/>
  <c r="E391" i="19"/>
  <c r="Y391" i="19"/>
  <c r="AC391" i="19" s="1"/>
  <c r="AA391" i="19"/>
  <c r="B392" i="19"/>
  <c r="D392" i="19"/>
  <c r="E392" i="19"/>
  <c r="Y392" i="19"/>
  <c r="AC392" i="19" s="1"/>
  <c r="AA392" i="19"/>
  <c r="B393" i="19"/>
  <c r="D393" i="19"/>
  <c r="E393" i="19"/>
  <c r="Y393" i="19"/>
  <c r="AC393" i="19" s="1"/>
  <c r="AA393" i="19"/>
  <c r="B394" i="19"/>
  <c r="D394" i="19"/>
  <c r="E394" i="19"/>
  <c r="Y394" i="19"/>
  <c r="AC394" i="19" s="1"/>
  <c r="Z394" i="19" s="1"/>
  <c r="AA394" i="19"/>
  <c r="B395" i="19"/>
  <c r="D395" i="19"/>
  <c r="E395" i="19"/>
  <c r="Y395" i="19"/>
  <c r="AC395" i="19" s="1"/>
  <c r="Z395" i="19" s="1"/>
  <c r="AA395" i="19"/>
  <c r="B396" i="19"/>
  <c r="D396" i="19"/>
  <c r="E396" i="19"/>
  <c r="Y396" i="19"/>
  <c r="AC396" i="19" s="1"/>
  <c r="AA396" i="19"/>
  <c r="B397" i="19"/>
  <c r="D397" i="19"/>
  <c r="E397" i="19"/>
  <c r="Y397" i="19"/>
  <c r="AC397" i="19" s="1"/>
  <c r="Z397" i="19" s="1"/>
  <c r="AA397" i="19"/>
  <c r="B398" i="19"/>
  <c r="D398" i="19"/>
  <c r="E398" i="19"/>
  <c r="Y398" i="19"/>
  <c r="AC398" i="19" s="1"/>
  <c r="AA398" i="19"/>
  <c r="B399" i="19"/>
  <c r="D399" i="19"/>
  <c r="E399" i="19"/>
  <c r="Y399" i="19"/>
  <c r="AC399" i="19" s="1"/>
  <c r="AA399" i="19"/>
  <c r="B400" i="19"/>
  <c r="D400" i="19"/>
  <c r="E400" i="19"/>
  <c r="Y400" i="19"/>
  <c r="AC400" i="19" s="1"/>
  <c r="AA400" i="19"/>
  <c r="B401" i="19"/>
  <c r="D401" i="19"/>
  <c r="E401" i="19"/>
  <c r="Y401" i="19"/>
  <c r="AC401" i="19" s="1"/>
  <c r="AA401" i="19"/>
  <c r="B402" i="19"/>
  <c r="D402" i="19"/>
  <c r="E402" i="19"/>
  <c r="Y402" i="19"/>
  <c r="AC402" i="19" s="1"/>
  <c r="AA402" i="19"/>
  <c r="B403" i="19"/>
  <c r="D403" i="19"/>
  <c r="E403" i="19"/>
  <c r="Y403" i="19"/>
  <c r="AC403" i="19" s="1"/>
  <c r="AA403" i="19"/>
  <c r="B404" i="19"/>
  <c r="D404" i="19"/>
  <c r="E404" i="19"/>
  <c r="Y404" i="19"/>
  <c r="AC404" i="19" s="1"/>
  <c r="AA404" i="19"/>
  <c r="B405" i="19"/>
  <c r="D405" i="19"/>
  <c r="E405" i="19"/>
  <c r="Y405" i="19"/>
  <c r="AC405" i="19" s="1"/>
  <c r="Z405" i="19" s="1"/>
  <c r="AA405" i="19"/>
  <c r="B406" i="19"/>
  <c r="D406" i="19"/>
  <c r="E406" i="19"/>
  <c r="Y406" i="19"/>
  <c r="AC406" i="19" s="1"/>
  <c r="AA406" i="19"/>
  <c r="B407" i="19"/>
  <c r="D407" i="19"/>
  <c r="E407" i="19"/>
  <c r="Y407" i="19"/>
  <c r="AC407" i="19" s="1"/>
  <c r="Z407" i="19" s="1"/>
  <c r="AA407" i="19"/>
  <c r="B408" i="19"/>
  <c r="D408" i="19"/>
  <c r="E408" i="19"/>
  <c r="Y408" i="19"/>
  <c r="AC408" i="19" s="1"/>
  <c r="AA408" i="19"/>
  <c r="B409" i="19"/>
  <c r="D409" i="19"/>
  <c r="E409" i="19"/>
  <c r="Y409" i="19"/>
  <c r="AC409" i="19" s="1"/>
  <c r="Z409" i="19" s="1"/>
  <c r="AA409" i="19"/>
  <c r="B410" i="19"/>
  <c r="D410" i="19"/>
  <c r="E410" i="19"/>
  <c r="Y410" i="19"/>
  <c r="AC410" i="19" s="1"/>
  <c r="Z410" i="19" s="1"/>
  <c r="AA410" i="19"/>
  <c r="B411" i="19"/>
  <c r="D411" i="19"/>
  <c r="E411" i="19"/>
  <c r="Y411" i="19"/>
  <c r="AC411" i="19" s="1"/>
  <c r="Z411" i="19" s="1"/>
  <c r="AA411" i="19"/>
  <c r="B412" i="19"/>
  <c r="D412" i="19"/>
  <c r="E412" i="19"/>
  <c r="Y412" i="19"/>
  <c r="AC412" i="19" s="1"/>
  <c r="AA412" i="19"/>
  <c r="B413" i="19"/>
  <c r="D413" i="19"/>
  <c r="E413" i="19"/>
  <c r="Y413" i="19"/>
  <c r="AC413" i="19" s="1"/>
  <c r="AA413" i="19"/>
  <c r="B414" i="19"/>
  <c r="D414" i="19"/>
  <c r="E414" i="19"/>
  <c r="Y414" i="19"/>
  <c r="AC414" i="19" s="1"/>
  <c r="AA414" i="19"/>
  <c r="B415" i="19"/>
  <c r="D415" i="19"/>
  <c r="E415" i="19"/>
  <c r="Y415" i="19"/>
  <c r="AC415" i="19" s="1"/>
  <c r="AA415" i="19"/>
  <c r="B416" i="19"/>
  <c r="D416" i="19"/>
  <c r="E416" i="19"/>
  <c r="Y416" i="19"/>
  <c r="AC416" i="19" s="1"/>
  <c r="Z416" i="19" s="1"/>
  <c r="AA416" i="19"/>
  <c r="B417" i="19"/>
  <c r="D417" i="19"/>
  <c r="E417" i="19"/>
  <c r="Y417" i="19"/>
  <c r="AC417" i="19" s="1"/>
  <c r="AA417" i="19"/>
  <c r="B418" i="19"/>
  <c r="D418" i="19"/>
  <c r="E418" i="19"/>
  <c r="Y418" i="19"/>
  <c r="AC418" i="19" s="1"/>
  <c r="AA418" i="19"/>
  <c r="D419" i="19"/>
  <c r="E419" i="19"/>
  <c r="Y419" i="19"/>
  <c r="AC419" i="19" s="1"/>
  <c r="AA419" i="19"/>
  <c r="B423" i="19"/>
  <c r="D423" i="19"/>
  <c r="E423" i="19"/>
  <c r="Y423" i="19"/>
  <c r="AC423" i="19" s="1"/>
  <c r="AB423" i="19" s="1"/>
  <c r="AA423" i="19"/>
  <c r="B429" i="19"/>
  <c r="D429" i="19"/>
  <c r="E429" i="19"/>
  <c r="Y429" i="19"/>
  <c r="AC429" i="19" s="1"/>
  <c r="AB429" i="19" s="1"/>
  <c r="AA429" i="19"/>
  <c r="B430" i="19"/>
  <c r="D430" i="19"/>
  <c r="E430" i="19"/>
  <c r="Y430" i="19"/>
  <c r="AC430" i="19" s="1"/>
  <c r="AA430" i="19"/>
  <c r="B431" i="19"/>
  <c r="D431" i="19"/>
  <c r="E431" i="19"/>
  <c r="Y431" i="19"/>
  <c r="AC431" i="19" s="1"/>
  <c r="AB431" i="19" s="1"/>
  <c r="AA431" i="19"/>
  <c r="B432" i="19"/>
  <c r="D432" i="19"/>
  <c r="E432" i="19"/>
  <c r="Y432" i="19"/>
  <c r="AC432" i="19" s="1"/>
  <c r="AA432" i="19"/>
  <c r="B433" i="19"/>
  <c r="D433" i="19"/>
  <c r="E433" i="19"/>
  <c r="Y433" i="19"/>
  <c r="AC433" i="19" s="1"/>
  <c r="AB433" i="19" s="1"/>
  <c r="AA433" i="19"/>
  <c r="B434" i="19"/>
  <c r="D434" i="19"/>
  <c r="E434" i="19"/>
  <c r="Y434" i="19"/>
  <c r="AC434" i="19" s="1"/>
  <c r="AA434" i="19"/>
  <c r="B435" i="19"/>
  <c r="D435" i="19"/>
  <c r="E435" i="19"/>
  <c r="Y435" i="19"/>
  <c r="AC435" i="19" s="1"/>
  <c r="AA435" i="19"/>
  <c r="B436" i="19"/>
  <c r="D436" i="19"/>
  <c r="E436" i="19"/>
  <c r="Y436" i="19"/>
  <c r="AC436" i="19" s="1"/>
  <c r="AB436" i="19" s="1"/>
  <c r="AA436" i="19"/>
  <c r="B437" i="19"/>
  <c r="D437" i="19"/>
  <c r="E437" i="19"/>
  <c r="Y437" i="19"/>
  <c r="AC437" i="19" s="1"/>
  <c r="AB437" i="19" s="1"/>
  <c r="AA437" i="19"/>
  <c r="B438" i="19"/>
  <c r="D438" i="19"/>
  <c r="E438" i="19"/>
  <c r="Y438" i="19"/>
  <c r="AC438" i="19" s="1"/>
  <c r="AB438" i="19" s="1"/>
  <c r="AA438" i="19"/>
  <c r="B439" i="19"/>
  <c r="D439" i="19"/>
  <c r="E439" i="19"/>
  <c r="Y439" i="19"/>
  <c r="AC439" i="19" s="1"/>
  <c r="AA439" i="19"/>
  <c r="B440" i="19"/>
  <c r="D440" i="19"/>
  <c r="E440" i="19"/>
  <c r="Y440" i="19"/>
  <c r="AC440" i="19" s="1"/>
  <c r="AB440" i="19" s="1"/>
  <c r="AA440" i="19"/>
  <c r="B441" i="19"/>
  <c r="D441" i="19"/>
  <c r="E441" i="19"/>
  <c r="Y441" i="19"/>
  <c r="AC441" i="19" s="1"/>
  <c r="AB441" i="19" s="1"/>
  <c r="AA441" i="19"/>
  <c r="B442" i="19"/>
  <c r="D442" i="19"/>
  <c r="E442" i="19"/>
  <c r="Y442" i="19"/>
  <c r="AC442" i="19" s="1"/>
  <c r="AB442" i="19" s="1"/>
  <c r="AA442" i="19"/>
  <c r="B443" i="19"/>
  <c r="D443" i="19"/>
  <c r="E443" i="19"/>
  <c r="Y443" i="19"/>
  <c r="AC443" i="19" s="1"/>
  <c r="AA443" i="19"/>
  <c r="B444" i="19"/>
  <c r="D444" i="19"/>
  <c r="E444" i="19"/>
  <c r="Y444" i="19"/>
  <c r="AC444" i="19" s="1"/>
  <c r="AB444" i="19" s="1"/>
  <c r="AA444" i="19"/>
  <c r="B445" i="19"/>
  <c r="D445" i="19"/>
  <c r="E445" i="19"/>
  <c r="Y445" i="19"/>
  <c r="AC445" i="19" s="1"/>
  <c r="AB445" i="19" s="1"/>
  <c r="AA445" i="19"/>
  <c r="B446" i="19"/>
  <c r="D446" i="19"/>
  <c r="E446" i="19"/>
  <c r="Y446" i="19"/>
  <c r="AC446" i="19" s="1"/>
  <c r="AB446" i="19" s="1"/>
  <c r="AA446" i="19"/>
  <c r="B447" i="19"/>
  <c r="D447" i="19"/>
  <c r="E447" i="19"/>
  <c r="Y447" i="19"/>
  <c r="AC447" i="19" s="1"/>
  <c r="AB447" i="19" s="1"/>
  <c r="AA447" i="19"/>
  <c r="B448" i="19"/>
  <c r="D448" i="19"/>
  <c r="E448" i="19"/>
  <c r="Y448" i="19"/>
  <c r="AC448" i="19" s="1"/>
  <c r="AB448" i="19" s="1"/>
  <c r="AA448" i="19"/>
  <c r="B449" i="19"/>
  <c r="D449" i="19"/>
  <c r="E449" i="19"/>
  <c r="Y449" i="19"/>
  <c r="AC449" i="19" s="1"/>
  <c r="AA449" i="19"/>
  <c r="B450" i="19"/>
  <c r="D450" i="19"/>
  <c r="E450" i="19"/>
  <c r="Y450" i="19"/>
  <c r="AC450" i="19" s="1"/>
  <c r="AB450" i="19" s="1"/>
  <c r="AA450" i="19"/>
  <c r="B451" i="19"/>
  <c r="D451" i="19"/>
  <c r="E451" i="19"/>
  <c r="Y451" i="19"/>
  <c r="AC451" i="19" s="1"/>
  <c r="AA451" i="19"/>
  <c r="B452" i="19"/>
  <c r="D452" i="19"/>
  <c r="E452" i="19"/>
  <c r="Y452" i="19"/>
  <c r="AC452" i="19" s="1"/>
  <c r="AB452" i="19" s="1"/>
  <c r="AA452" i="19"/>
  <c r="B453" i="19"/>
  <c r="D453" i="19"/>
  <c r="E453" i="19"/>
  <c r="Y453" i="19"/>
  <c r="AC453" i="19" s="1"/>
  <c r="AB453" i="19" s="1"/>
  <c r="AA453" i="19"/>
  <c r="B377" i="19"/>
  <c r="B179" i="19"/>
  <c r="B178" i="19"/>
  <c r="B177" i="19"/>
  <c r="B176" i="19"/>
  <c r="B171" i="19"/>
  <c r="B170" i="19"/>
  <c r="B169" i="19"/>
  <c r="AA179" i="19"/>
  <c r="Y179" i="19"/>
  <c r="AC179" i="19" s="1"/>
  <c r="E179" i="19"/>
  <c r="D179" i="19"/>
  <c r="AA178" i="19"/>
  <c r="Y178" i="19"/>
  <c r="AC178" i="19" s="1"/>
  <c r="AB178" i="19" s="1"/>
  <c r="E178" i="19"/>
  <c r="D178" i="19"/>
  <c r="AA177" i="19"/>
  <c r="Y177" i="19"/>
  <c r="AC177" i="19" s="1"/>
  <c r="E177" i="19"/>
  <c r="D177" i="19"/>
  <c r="AA176" i="19"/>
  <c r="Y176" i="19"/>
  <c r="AC176" i="19" s="1"/>
  <c r="AB176" i="19" s="1"/>
  <c r="E176" i="19"/>
  <c r="D176" i="19"/>
  <c r="AA171" i="19"/>
  <c r="Y171" i="19"/>
  <c r="AC171" i="19" s="1"/>
  <c r="E171" i="19"/>
  <c r="D171" i="19"/>
  <c r="AA170" i="19"/>
  <c r="Y170" i="19"/>
  <c r="AC170" i="19" s="1"/>
  <c r="AB170" i="19" s="1"/>
  <c r="E170" i="19"/>
  <c r="D170" i="19"/>
  <c r="AA169" i="19"/>
  <c r="Y169" i="19"/>
  <c r="AC169" i="19" s="1"/>
  <c r="E169" i="19"/>
  <c r="D169" i="19"/>
  <c r="AA167" i="19"/>
  <c r="Y167" i="19"/>
  <c r="AC167" i="19" s="1"/>
  <c r="E167" i="19"/>
  <c r="D167" i="19"/>
  <c r="B167" i="19"/>
  <c r="Z391" i="19" l="1"/>
  <c r="AB391" i="19"/>
  <c r="Z431" i="19"/>
  <c r="AB454" i="19"/>
  <c r="Z399" i="19"/>
  <c r="AB399" i="19"/>
  <c r="Z389" i="19"/>
  <c r="AB389" i="19"/>
  <c r="Z383" i="19"/>
  <c r="AB383" i="19"/>
  <c r="Z380" i="19"/>
  <c r="AB380" i="19"/>
  <c r="Z414" i="19"/>
  <c r="AB414" i="19"/>
  <c r="Z415" i="19"/>
  <c r="AB415" i="19"/>
  <c r="Z387" i="19"/>
  <c r="AB387" i="19"/>
  <c r="Z384" i="19"/>
  <c r="AB384" i="19"/>
  <c r="Z378" i="19"/>
  <c r="AB378" i="19"/>
  <c r="Z418" i="19"/>
  <c r="AB418" i="19"/>
  <c r="Z379" i="19"/>
  <c r="AB379" i="19"/>
  <c r="AB381" i="19"/>
  <c r="Z445" i="19"/>
  <c r="Z441" i="19"/>
  <c r="Z437" i="19"/>
  <c r="Z423" i="19"/>
  <c r="AB410" i="19"/>
  <c r="AB382" i="19"/>
  <c r="Z429" i="19"/>
  <c r="AB443" i="19"/>
  <c r="Z443" i="19"/>
  <c r="AB439" i="19"/>
  <c r="Z439" i="19"/>
  <c r="AB451" i="19"/>
  <c r="Z451" i="19"/>
  <c r="AB449" i="19"/>
  <c r="Z449" i="19"/>
  <c r="AB432" i="19"/>
  <c r="Z432" i="19"/>
  <c r="AB435" i="19"/>
  <c r="Z435" i="19"/>
  <c r="Z402" i="19"/>
  <c r="AB402" i="19"/>
  <c r="Z412" i="19"/>
  <c r="AB412" i="19"/>
  <c r="Z404" i="19"/>
  <c r="AB404" i="19"/>
  <c r="Z452" i="19"/>
  <c r="Z453" i="19"/>
  <c r="AB430" i="19"/>
  <c r="Z430" i="19"/>
  <c r="AB409" i="19"/>
  <c r="AB394" i="19"/>
  <c r="AB434" i="19"/>
  <c r="Z434" i="19"/>
  <c r="Z448" i="19"/>
  <c r="Z433" i="19"/>
  <c r="Z417" i="19"/>
  <c r="AB417" i="19"/>
  <c r="AB416" i="19"/>
  <c r="Z406" i="19"/>
  <c r="AB406" i="19"/>
  <c r="AB405" i="19"/>
  <c r="Z400" i="19"/>
  <c r="AB400" i="19"/>
  <c r="Z450" i="19"/>
  <c r="Z446" i="19"/>
  <c r="Z444" i="19"/>
  <c r="Z442" i="19"/>
  <c r="Z440" i="19"/>
  <c r="Z438" i="19"/>
  <c r="Z436" i="19"/>
  <c r="Z413" i="19"/>
  <c r="AB413" i="19"/>
  <c r="Z401" i="19"/>
  <c r="AB401" i="19"/>
  <c r="Z393" i="19"/>
  <c r="AB393" i="19"/>
  <c r="Z390" i="19"/>
  <c r="AB390" i="19"/>
  <c r="Z419" i="19"/>
  <c r="AB419" i="19"/>
  <c r="Z403" i="19"/>
  <c r="AB403" i="19"/>
  <c r="AB385" i="19"/>
  <c r="AB407" i="19"/>
  <c r="Z398" i="19"/>
  <c r="AB398" i="19"/>
  <c r="AB397" i="19"/>
  <c r="AB388" i="19"/>
  <c r="Z447" i="19"/>
  <c r="Z392" i="19"/>
  <c r="AB392" i="19"/>
  <c r="Z408" i="19"/>
  <c r="AB408" i="19"/>
  <c r="Z396" i="19"/>
  <c r="AB396" i="19"/>
  <c r="AB411" i="19"/>
  <c r="AB395" i="19"/>
  <c r="Z386" i="19"/>
  <c r="AB386" i="19"/>
  <c r="AB177" i="19"/>
  <c r="Z177" i="19"/>
  <c r="AB179" i="19"/>
  <c r="Z179" i="19"/>
  <c r="Z176" i="19"/>
  <c r="Z178" i="19"/>
  <c r="Z169" i="19"/>
  <c r="AB169" i="19"/>
  <c r="AB171" i="19"/>
  <c r="Z171" i="19"/>
  <c r="Z170" i="19"/>
  <c r="AB167" i="19"/>
  <c r="Z167" i="19"/>
  <c r="D36" i="7" l="1"/>
  <c r="AF4" i="2" l="1"/>
  <c r="F29" i="20"/>
  <c r="E27" i="20"/>
  <c r="E26" i="20"/>
  <c r="G27" i="20"/>
  <c r="G28" i="20"/>
  <c r="G29" i="20"/>
  <c r="G26" i="20"/>
  <c r="F26" i="20"/>
  <c r="F27" i="20"/>
  <c r="F28" i="20"/>
  <c r="E28" i="20"/>
  <c r="E29" i="20"/>
  <c r="C33" i="20" l="1"/>
  <c r="C36" i="20"/>
  <c r="C35" i="20"/>
  <c r="C34" i="20"/>
  <c r="D34" i="20" s="1"/>
  <c r="C32" i="20"/>
  <c r="Z4" i="19"/>
  <c r="D33" i="20" l="1"/>
  <c r="AA168" i="19"/>
  <c r="AA175" i="19"/>
  <c r="AA174" i="19"/>
  <c r="AA173" i="19"/>
  <c r="AA172" i="19"/>
  <c r="Y5" i="19"/>
  <c r="AD5" i="19" s="1"/>
  <c r="AB5" i="19" s="1"/>
  <c r="Z5" i="19"/>
  <c r="Y4" i="19"/>
  <c r="AD4" i="19" s="1"/>
  <c r="AZ5" i="2"/>
  <c r="AZ6" i="2"/>
  <c r="AZ7" i="2"/>
  <c r="AZ8" i="2"/>
  <c r="AZ9" i="2"/>
  <c r="AZ10" i="2"/>
  <c r="AZ11" i="2"/>
  <c r="AZ4" i="2"/>
  <c r="AU16" i="2"/>
  <c r="T893" i="7" l="1"/>
  <c r="U893" i="7" s="1"/>
  <c r="X893" i="7" s="1"/>
  <c r="T68" i="7"/>
  <c r="U68" i="7" s="1"/>
  <c r="X68" i="7" s="1"/>
  <c r="T40" i="7"/>
  <c r="U40" i="7" s="1"/>
  <c r="X40" i="7" s="1"/>
  <c r="T80" i="7"/>
  <c r="U80" i="7" s="1"/>
  <c r="X80" i="7" s="1"/>
  <c r="T64" i="7"/>
  <c r="U64" i="7" s="1"/>
  <c r="X64" i="7" s="1"/>
  <c r="T152" i="7"/>
  <c r="U152" i="7" s="1"/>
  <c r="X152" i="7" s="1"/>
  <c r="T19" i="7"/>
  <c r="U19" i="7" s="1"/>
  <c r="X19" i="7" s="1"/>
  <c r="T35" i="7"/>
  <c r="U35" i="7" s="1"/>
  <c r="X35" i="7" s="1"/>
  <c r="T67" i="7"/>
  <c r="U67" i="7" s="1"/>
  <c r="X67" i="7" s="1"/>
  <c r="T693" i="7"/>
  <c r="U693" i="7" s="1"/>
  <c r="X693" i="7" s="1"/>
  <c r="T725" i="7"/>
  <c r="U725" i="7" s="1"/>
  <c r="X725" i="7" s="1"/>
  <c r="T761" i="7"/>
  <c r="U761" i="7" s="1"/>
  <c r="X761" i="7" s="1"/>
  <c r="T793" i="7"/>
  <c r="U793" i="7" s="1"/>
  <c r="X793" i="7" s="1"/>
  <c r="T813" i="7"/>
  <c r="U813" i="7" s="1"/>
  <c r="X813" i="7" s="1"/>
  <c r="T829" i="7"/>
  <c r="U829" i="7" s="1"/>
  <c r="X829" i="7" s="1"/>
  <c r="T845" i="7"/>
  <c r="U845" i="7" s="1"/>
  <c r="X845" i="7" s="1"/>
  <c r="T861" i="7"/>
  <c r="U861" i="7" s="1"/>
  <c r="X861" i="7" s="1"/>
  <c r="T877" i="7"/>
  <c r="U877" i="7" s="1"/>
  <c r="X877" i="7" s="1"/>
  <c r="T69" i="7"/>
  <c r="U69" i="7" s="1"/>
  <c r="X69" i="7" s="1"/>
  <c r="T713" i="7"/>
  <c r="U713" i="7" s="1"/>
  <c r="X713" i="7" s="1"/>
  <c r="T745" i="7"/>
  <c r="U745" i="7" s="1"/>
  <c r="X745" i="7" s="1"/>
  <c r="T777" i="7"/>
  <c r="U777" i="7" s="1"/>
  <c r="X777" i="7" s="1"/>
  <c r="T6" i="7"/>
  <c r="U6" i="7" s="1"/>
  <c r="X6" i="7" s="1"/>
  <c r="T22" i="7"/>
  <c r="U22" i="7" s="1"/>
  <c r="X22" i="7" s="1"/>
  <c r="T628" i="7"/>
  <c r="U628" i="7" s="1"/>
  <c r="X628" i="7" s="1"/>
  <c r="T698" i="7"/>
  <c r="U698" i="7" s="1"/>
  <c r="X698" i="7" s="1"/>
  <c r="T714" i="7"/>
  <c r="U714" i="7" s="1"/>
  <c r="X714" i="7" s="1"/>
  <c r="T730" i="7"/>
  <c r="U730" i="7" s="1"/>
  <c r="X730" i="7" s="1"/>
  <c r="T746" i="7"/>
  <c r="U746" i="7" s="1"/>
  <c r="X746" i="7" s="1"/>
  <c r="T762" i="7"/>
  <c r="U762" i="7" s="1"/>
  <c r="X762" i="7" s="1"/>
  <c r="T778" i="7"/>
  <c r="U778" i="7" s="1"/>
  <c r="X778" i="7" s="1"/>
  <c r="T794" i="7"/>
  <c r="U794" i="7" s="1"/>
  <c r="X794" i="7" s="1"/>
  <c r="T810" i="7"/>
  <c r="U810" i="7" s="1"/>
  <c r="X810" i="7" s="1"/>
  <c r="T826" i="7"/>
  <c r="U826" i="7" s="1"/>
  <c r="X826" i="7" s="1"/>
  <c r="T842" i="7"/>
  <c r="U842" i="7" s="1"/>
  <c r="X842" i="7" s="1"/>
  <c r="T858" i="7"/>
  <c r="U858" i="7" s="1"/>
  <c r="X858" i="7" s="1"/>
  <c r="T874" i="7"/>
  <c r="U874" i="7" s="1"/>
  <c r="X874" i="7" s="1"/>
  <c r="T890" i="7"/>
  <c r="U890" i="7" s="1"/>
  <c r="X890" i="7" s="1"/>
  <c r="T906" i="7"/>
  <c r="U906" i="7" s="1"/>
  <c r="X906" i="7" s="1"/>
  <c r="T699" i="7"/>
  <c r="U699" i="7" s="1"/>
  <c r="X699" i="7" s="1"/>
  <c r="T715" i="7"/>
  <c r="U715" i="7" s="1"/>
  <c r="X715" i="7" s="1"/>
  <c r="T731" i="7"/>
  <c r="U731" i="7" s="1"/>
  <c r="X731" i="7" s="1"/>
  <c r="T747" i="7"/>
  <c r="U747" i="7" s="1"/>
  <c r="X747" i="7" s="1"/>
  <c r="T763" i="7"/>
  <c r="U763" i="7" s="1"/>
  <c r="X763" i="7" s="1"/>
  <c r="T779" i="7"/>
  <c r="U779" i="7" s="1"/>
  <c r="X779" i="7" s="1"/>
  <c r="T795" i="7"/>
  <c r="U795" i="7" s="1"/>
  <c r="X795" i="7" s="1"/>
  <c r="T811" i="7"/>
  <c r="U811" i="7" s="1"/>
  <c r="X811" i="7" s="1"/>
  <c r="T827" i="7"/>
  <c r="U827" i="7" s="1"/>
  <c r="X827" i="7" s="1"/>
  <c r="T843" i="7"/>
  <c r="U843" i="7" s="1"/>
  <c r="X843" i="7" s="1"/>
  <c r="T859" i="7"/>
  <c r="U859" i="7" s="1"/>
  <c r="X859" i="7" s="1"/>
  <c r="T875" i="7"/>
  <c r="U875" i="7" s="1"/>
  <c r="X875" i="7" s="1"/>
  <c r="T891" i="7"/>
  <c r="U891" i="7" s="1"/>
  <c r="X891" i="7" s="1"/>
  <c r="T907" i="7"/>
  <c r="U907" i="7" s="1"/>
  <c r="X907" i="7" s="1"/>
  <c r="T1163" i="7"/>
  <c r="U1163" i="7" s="1"/>
  <c r="X1163" i="7" s="1"/>
  <c r="T1179" i="7"/>
  <c r="U1179" i="7" s="1"/>
  <c r="X1179" i="7" s="1"/>
  <c r="T692" i="7"/>
  <c r="U692" i="7" s="1"/>
  <c r="X692" i="7" s="1"/>
  <c r="T708" i="7"/>
  <c r="U708" i="7" s="1"/>
  <c r="X708" i="7" s="1"/>
  <c r="T724" i="7"/>
  <c r="U724" i="7" s="1"/>
  <c r="X724" i="7" s="1"/>
  <c r="T740" i="7"/>
  <c r="U740" i="7" s="1"/>
  <c r="X740" i="7" s="1"/>
  <c r="T756" i="7"/>
  <c r="U756" i="7" s="1"/>
  <c r="X756" i="7" s="1"/>
  <c r="T772" i="7"/>
  <c r="U772" i="7" s="1"/>
  <c r="X772" i="7" s="1"/>
  <c r="T788" i="7"/>
  <c r="U788" i="7" s="1"/>
  <c r="X788" i="7" s="1"/>
  <c r="T804" i="7"/>
  <c r="U804" i="7" s="1"/>
  <c r="X804" i="7" s="1"/>
  <c r="T820" i="7"/>
  <c r="U820" i="7" s="1"/>
  <c r="X820" i="7" s="1"/>
  <c r="T836" i="7"/>
  <c r="U836" i="7" s="1"/>
  <c r="X836" i="7" s="1"/>
  <c r="T852" i="7"/>
  <c r="U852" i="7" s="1"/>
  <c r="X852" i="7" s="1"/>
  <c r="T868" i="7"/>
  <c r="U868" i="7" s="1"/>
  <c r="X868" i="7" s="1"/>
  <c r="T884" i="7"/>
  <c r="U884" i="7" s="1"/>
  <c r="X884" i="7" s="1"/>
  <c r="T900" i="7"/>
  <c r="U900" i="7" s="1"/>
  <c r="X900" i="7" s="1"/>
  <c r="T1150" i="7"/>
  <c r="U1150" i="7" s="1"/>
  <c r="X1150" i="7" s="1"/>
  <c r="T1166" i="7"/>
  <c r="U1166" i="7" s="1"/>
  <c r="X1166" i="7" s="1"/>
  <c r="T1374" i="7"/>
  <c r="U1374" i="7" s="1"/>
  <c r="X1374" i="7" s="1"/>
  <c r="T4" i="7"/>
  <c r="U4" i="7" s="1"/>
  <c r="X4" i="7" s="1"/>
  <c r="T28" i="7"/>
  <c r="U28" i="7" s="1"/>
  <c r="X28" i="7" s="1"/>
  <c r="T7" i="7"/>
  <c r="U7" i="7" s="1"/>
  <c r="X7" i="7" s="1"/>
  <c r="T23" i="7"/>
  <c r="U23" i="7" s="1"/>
  <c r="X23" i="7" s="1"/>
  <c r="T701" i="7"/>
  <c r="U701" i="7" s="1"/>
  <c r="X701" i="7" s="1"/>
  <c r="T733" i="7"/>
  <c r="U733" i="7" s="1"/>
  <c r="X733" i="7" s="1"/>
  <c r="T765" i="7"/>
  <c r="U765" i="7" s="1"/>
  <c r="X765" i="7" s="1"/>
  <c r="T797" i="7"/>
  <c r="U797" i="7" s="1"/>
  <c r="X797" i="7" s="1"/>
  <c r="T817" i="7"/>
  <c r="U817" i="7" s="1"/>
  <c r="X817" i="7" s="1"/>
  <c r="T849" i="7"/>
  <c r="U849" i="7" s="1"/>
  <c r="X849" i="7" s="1"/>
  <c r="T865" i="7"/>
  <c r="U865" i="7" s="1"/>
  <c r="X865" i="7" s="1"/>
  <c r="T881" i="7"/>
  <c r="U881" i="7" s="1"/>
  <c r="X881" i="7" s="1"/>
  <c r="T9" i="7"/>
  <c r="U9" i="7" s="1"/>
  <c r="X9" i="7" s="1"/>
  <c r="T41" i="7"/>
  <c r="U41" i="7" s="1"/>
  <c r="X41" i="7" s="1"/>
  <c r="T721" i="7"/>
  <c r="U721" i="7" s="1"/>
  <c r="X721" i="7" s="1"/>
  <c r="T753" i="7"/>
  <c r="U753" i="7" s="1"/>
  <c r="X753" i="7" s="1"/>
  <c r="T781" i="7"/>
  <c r="U781" i="7" s="1"/>
  <c r="X781" i="7" s="1"/>
  <c r="T26" i="7"/>
  <c r="U26" i="7" s="1"/>
  <c r="X26" i="7" s="1"/>
  <c r="T702" i="7"/>
  <c r="U702" i="7" s="1"/>
  <c r="X702" i="7" s="1"/>
  <c r="T718" i="7"/>
  <c r="U718" i="7" s="1"/>
  <c r="X718" i="7" s="1"/>
  <c r="T734" i="7"/>
  <c r="U734" i="7" s="1"/>
  <c r="X734" i="7" s="1"/>
  <c r="T750" i="7"/>
  <c r="U750" i="7" s="1"/>
  <c r="X750" i="7" s="1"/>
  <c r="T766" i="7"/>
  <c r="U766" i="7" s="1"/>
  <c r="X766" i="7" s="1"/>
  <c r="T782" i="7"/>
  <c r="U782" i="7" s="1"/>
  <c r="X782" i="7" s="1"/>
  <c r="T798" i="7"/>
  <c r="U798" i="7" s="1"/>
  <c r="X798" i="7" s="1"/>
  <c r="T814" i="7"/>
  <c r="U814" i="7" s="1"/>
  <c r="X814" i="7" s="1"/>
  <c r="T830" i="7"/>
  <c r="U830" i="7" s="1"/>
  <c r="X830" i="7" s="1"/>
  <c r="T846" i="7"/>
  <c r="U846" i="7" s="1"/>
  <c r="X846" i="7" s="1"/>
  <c r="T862" i="7"/>
  <c r="U862" i="7" s="1"/>
  <c r="X862" i="7" s="1"/>
  <c r="T878" i="7"/>
  <c r="U878" i="7" s="1"/>
  <c r="X878" i="7" s="1"/>
  <c r="T894" i="7"/>
  <c r="U894" i="7" s="1"/>
  <c r="X894" i="7" s="1"/>
  <c r="T703" i="7"/>
  <c r="U703" i="7" s="1"/>
  <c r="X703" i="7" s="1"/>
  <c r="T719" i="7"/>
  <c r="U719" i="7" s="1"/>
  <c r="X719" i="7" s="1"/>
  <c r="T735" i="7"/>
  <c r="U735" i="7" s="1"/>
  <c r="X735" i="7" s="1"/>
  <c r="T751" i="7"/>
  <c r="U751" i="7" s="1"/>
  <c r="X751" i="7" s="1"/>
  <c r="T767" i="7"/>
  <c r="U767" i="7" s="1"/>
  <c r="X767" i="7" s="1"/>
  <c r="T783" i="7"/>
  <c r="U783" i="7" s="1"/>
  <c r="X783" i="7" s="1"/>
  <c r="T799" i="7"/>
  <c r="U799" i="7" s="1"/>
  <c r="X799" i="7" s="1"/>
  <c r="T815" i="7"/>
  <c r="U815" i="7" s="1"/>
  <c r="X815" i="7" s="1"/>
  <c r="T831" i="7"/>
  <c r="U831" i="7" s="1"/>
  <c r="X831" i="7" s="1"/>
  <c r="T847" i="7"/>
  <c r="U847" i="7" s="1"/>
  <c r="X847" i="7" s="1"/>
  <c r="T863" i="7"/>
  <c r="U863" i="7" s="1"/>
  <c r="X863" i="7" s="1"/>
  <c r="T879" i="7"/>
  <c r="U879" i="7" s="1"/>
  <c r="X879" i="7" s="1"/>
  <c r="T895" i="7"/>
  <c r="U895" i="7" s="1"/>
  <c r="X895" i="7" s="1"/>
  <c r="T1151" i="7"/>
  <c r="U1151" i="7" s="1"/>
  <c r="X1151" i="7" s="1"/>
  <c r="T696" i="7"/>
  <c r="U696" i="7" s="1"/>
  <c r="X696" i="7" s="1"/>
  <c r="T712" i="7"/>
  <c r="U712" i="7" s="1"/>
  <c r="X712" i="7" s="1"/>
  <c r="T728" i="7"/>
  <c r="U728" i="7" s="1"/>
  <c r="X728" i="7" s="1"/>
  <c r="T744" i="7"/>
  <c r="U744" i="7" s="1"/>
  <c r="X744" i="7" s="1"/>
  <c r="T760" i="7"/>
  <c r="U760" i="7" s="1"/>
  <c r="X760" i="7" s="1"/>
  <c r="T776" i="7"/>
  <c r="U776" i="7" s="1"/>
  <c r="X776" i="7" s="1"/>
  <c r="T792" i="7"/>
  <c r="U792" i="7" s="1"/>
  <c r="X792" i="7" s="1"/>
  <c r="T808" i="7"/>
  <c r="U808" i="7" s="1"/>
  <c r="X808" i="7" s="1"/>
  <c r="T824" i="7"/>
  <c r="U824" i="7" s="1"/>
  <c r="X824" i="7" s="1"/>
  <c r="T840" i="7"/>
  <c r="U840" i="7" s="1"/>
  <c r="X840" i="7" s="1"/>
  <c r="T856" i="7"/>
  <c r="U856" i="7" s="1"/>
  <c r="X856" i="7" s="1"/>
  <c r="T872" i="7"/>
  <c r="U872" i="7" s="1"/>
  <c r="X872" i="7" s="1"/>
  <c r="T888" i="7"/>
  <c r="U888" i="7" s="1"/>
  <c r="X888" i="7" s="1"/>
  <c r="T904" i="7"/>
  <c r="U904" i="7" s="1"/>
  <c r="X904" i="7" s="1"/>
  <c r="T897" i="7"/>
  <c r="U897" i="7" s="1"/>
  <c r="X897" i="7" s="1"/>
  <c r="T1153" i="7"/>
  <c r="U1153" i="7" s="1"/>
  <c r="X1153" i="7" s="1"/>
  <c r="T1169" i="7"/>
  <c r="U1169" i="7" s="1"/>
  <c r="X1169" i="7" s="1"/>
  <c r="T1185" i="7"/>
  <c r="U1185" i="7" s="1"/>
  <c r="X1185" i="7" s="1"/>
  <c r="T1154" i="7"/>
  <c r="U1154" i="7" s="1"/>
  <c r="X1154" i="7" s="1"/>
  <c r="T1170" i="7"/>
  <c r="U1170" i="7" s="1"/>
  <c r="X1170" i="7" s="1"/>
  <c r="T1186" i="7"/>
  <c r="U1186" i="7" s="1"/>
  <c r="X1186" i="7" s="1"/>
  <c r="T1426" i="7"/>
  <c r="U1426" i="7" s="1"/>
  <c r="X1426" i="7" s="1"/>
  <c r="T20" i="7"/>
  <c r="U20" i="7" s="1"/>
  <c r="X20" i="7" s="1"/>
  <c r="T27" i="7"/>
  <c r="U27" i="7" s="1"/>
  <c r="X27" i="7" s="1"/>
  <c r="T43" i="7"/>
  <c r="U43" i="7" s="1"/>
  <c r="X43" i="7" s="1"/>
  <c r="T709" i="7"/>
  <c r="U709" i="7" s="1"/>
  <c r="X709" i="7" s="1"/>
  <c r="T741" i="7"/>
  <c r="U741" i="7" s="1"/>
  <c r="X741" i="7" s="1"/>
  <c r="T773" i="7"/>
  <c r="U773" i="7" s="1"/>
  <c r="X773" i="7" s="1"/>
  <c r="T801" i="7"/>
  <c r="U801" i="7" s="1"/>
  <c r="X801" i="7" s="1"/>
  <c r="T821" i="7"/>
  <c r="U821" i="7" s="1"/>
  <c r="X821" i="7" s="1"/>
  <c r="T837" i="7"/>
  <c r="U837" i="7" s="1"/>
  <c r="X837" i="7" s="1"/>
  <c r="T853" i="7"/>
  <c r="U853" i="7" s="1"/>
  <c r="X853" i="7" s="1"/>
  <c r="T869" i="7"/>
  <c r="U869" i="7" s="1"/>
  <c r="X869" i="7" s="1"/>
  <c r="T885" i="7"/>
  <c r="U885" i="7" s="1"/>
  <c r="X885" i="7" s="1"/>
  <c r="T13" i="7"/>
  <c r="U13" i="7" s="1"/>
  <c r="X13" i="7" s="1"/>
  <c r="T29" i="7"/>
  <c r="U29" i="7" s="1"/>
  <c r="X29" i="7" s="1"/>
  <c r="T45" i="7"/>
  <c r="U45" i="7" s="1"/>
  <c r="X45" i="7" s="1"/>
  <c r="T222" i="7"/>
  <c r="U222" i="7" s="1"/>
  <c r="X222" i="7" s="1"/>
  <c r="T697" i="7"/>
  <c r="U697" i="7" s="1"/>
  <c r="X697" i="7" s="1"/>
  <c r="T729" i="7"/>
  <c r="U729" i="7" s="1"/>
  <c r="X729" i="7" s="1"/>
  <c r="T757" i="7"/>
  <c r="U757" i="7" s="1"/>
  <c r="X757" i="7" s="1"/>
  <c r="T789" i="7"/>
  <c r="U789" i="7" s="1"/>
  <c r="X789" i="7" s="1"/>
  <c r="T46" i="7"/>
  <c r="U46" i="7" s="1"/>
  <c r="X46" i="7" s="1"/>
  <c r="T62" i="7"/>
  <c r="U62" i="7" s="1"/>
  <c r="X62" i="7" s="1"/>
  <c r="T78" i="7"/>
  <c r="U78" i="7" s="1"/>
  <c r="X78" i="7" s="1"/>
  <c r="T706" i="7"/>
  <c r="U706" i="7" s="1"/>
  <c r="X706" i="7" s="1"/>
  <c r="T722" i="7"/>
  <c r="U722" i="7" s="1"/>
  <c r="X722" i="7" s="1"/>
  <c r="T738" i="7"/>
  <c r="U738" i="7" s="1"/>
  <c r="X738" i="7" s="1"/>
  <c r="T754" i="7"/>
  <c r="U754" i="7" s="1"/>
  <c r="X754" i="7" s="1"/>
  <c r="T770" i="7"/>
  <c r="U770" i="7" s="1"/>
  <c r="X770" i="7" s="1"/>
  <c r="T786" i="7"/>
  <c r="U786" i="7" s="1"/>
  <c r="X786" i="7" s="1"/>
  <c r="T802" i="7"/>
  <c r="U802" i="7" s="1"/>
  <c r="X802" i="7" s="1"/>
  <c r="T818" i="7"/>
  <c r="U818" i="7" s="1"/>
  <c r="X818" i="7" s="1"/>
  <c r="T834" i="7"/>
  <c r="U834" i="7" s="1"/>
  <c r="X834" i="7" s="1"/>
  <c r="T850" i="7"/>
  <c r="U850" i="7" s="1"/>
  <c r="X850" i="7" s="1"/>
  <c r="T866" i="7"/>
  <c r="U866" i="7" s="1"/>
  <c r="X866" i="7" s="1"/>
  <c r="T882" i="7"/>
  <c r="U882" i="7" s="1"/>
  <c r="X882" i="7" s="1"/>
  <c r="T898" i="7"/>
  <c r="U898" i="7" s="1"/>
  <c r="X898" i="7" s="1"/>
  <c r="T627" i="7"/>
  <c r="U627" i="7" s="1"/>
  <c r="X627" i="7" s="1"/>
  <c r="T691" i="7"/>
  <c r="U691" i="7" s="1"/>
  <c r="X691" i="7" s="1"/>
  <c r="T707" i="7"/>
  <c r="U707" i="7" s="1"/>
  <c r="X707" i="7" s="1"/>
  <c r="T723" i="7"/>
  <c r="U723" i="7" s="1"/>
  <c r="X723" i="7" s="1"/>
  <c r="T739" i="7"/>
  <c r="U739" i="7" s="1"/>
  <c r="X739" i="7" s="1"/>
  <c r="T755" i="7"/>
  <c r="U755" i="7" s="1"/>
  <c r="X755" i="7" s="1"/>
  <c r="T771" i="7"/>
  <c r="U771" i="7" s="1"/>
  <c r="X771" i="7" s="1"/>
  <c r="T787" i="7"/>
  <c r="U787" i="7" s="1"/>
  <c r="X787" i="7" s="1"/>
  <c r="T803" i="7"/>
  <c r="U803" i="7" s="1"/>
  <c r="X803" i="7" s="1"/>
  <c r="T819" i="7"/>
  <c r="U819" i="7" s="1"/>
  <c r="X819" i="7" s="1"/>
  <c r="T835" i="7"/>
  <c r="U835" i="7" s="1"/>
  <c r="X835" i="7" s="1"/>
  <c r="T851" i="7"/>
  <c r="U851" i="7" s="1"/>
  <c r="X851" i="7" s="1"/>
  <c r="T867" i="7"/>
  <c r="U867" i="7" s="1"/>
  <c r="X867" i="7" s="1"/>
  <c r="T883" i="7"/>
  <c r="U883" i="7" s="1"/>
  <c r="X883" i="7" s="1"/>
  <c r="T899" i="7"/>
  <c r="U899" i="7" s="1"/>
  <c r="X899" i="7" s="1"/>
  <c r="T1171" i="7"/>
  <c r="U1171" i="7" s="1"/>
  <c r="X1171" i="7" s="1"/>
  <c r="T700" i="7"/>
  <c r="U700" i="7" s="1"/>
  <c r="X700" i="7" s="1"/>
  <c r="T716" i="7"/>
  <c r="U716" i="7" s="1"/>
  <c r="X716" i="7" s="1"/>
  <c r="T732" i="7"/>
  <c r="U732" i="7" s="1"/>
  <c r="X732" i="7" s="1"/>
  <c r="T748" i="7"/>
  <c r="U748" i="7" s="1"/>
  <c r="X748" i="7" s="1"/>
  <c r="T764" i="7"/>
  <c r="U764" i="7" s="1"/>
  <c r="X764" i="7" s="1"/>
  <c r="T780" i="7"/>
  <c r="U780" i="7" s="1"/>
  <c r="X780" i="7" s="1"/>
  <c r="T796" i="7"/>
  <c r="U796" i="7" s="1"/>
  <c r="X796" i="7" s="1"/>
  <c r="T812" i="7"/>
  <c r="U812" i="7" s="1"/>
  <c r="X812" i="7" s="1"/>
  <c r="T828" i="7"/>
  <c r="U828" i="7" s="1"/>
  <c r="X828" i="7" s="1"/>
  <c r="T844" i="7"/>
  <c r="U844" i="7" s="1"/>
  <c r="X844" i="7" s="1"/>
  <c r="T860" i="7"/>
  <c r="U860" i="7" s="1"/>
  <c r="X860" i="7" s="1"/>
  <c r="T876" i="7"/>
  <c r="U876" i="7" s="1"/>
  <c r="X876" i="7" s="1"/>
  <c r="T892" i="7"/>
  <c r="U892" i="7" s="1"/>
  <c r="X892" i="7" s="1"/>
  <c r="T908" i="7"/>
  <c r="U908" i="7" s="1"/>
  <c r="X908" i="7" s="1"/>
  <c r="T901" i="7"/>
  <c r="U901" i="7" s="1"/>
  <c r="X901" i="7" s="1"/>
  <c r="T1173" i="7"/>
  <c r="U1173" i="7" s="1"/>
  <c r="X1173" i="7" s="1"/>
  <c r="T1189" i="7"/>
  <c r="U1189" i="7" s="1"/>
  <c r="X1189" i="7" s="1"/>
  <c r="T44" i="7"/>
  <c r="U44" i="7" s="1"/>
  <c r="X44" i="7" s="1"/>
  <c r="T32" i="7"/>
  <c r="U32" i="7" s="1"/>
  <c r="X32" i="7" s="1"/>
  <c r="T48" i="7"/>
  <c r="U48" i="7" s="1"/>
  <c r="X48" i="7" s="1"/>
  <c r="T785" i="7"/>
  <c r="U785" i="7" s="1"/>
  <c r="X785" i="7" s="1"/>
  <c r="T857" i="7"/>
  <c r="U857" i="7" s="1"/>
  <c r="X857" i="7" s="1"/>
  <c r="T705" i="7"/>
  <c r="U705" i="7" s="1"/>
  <c r="X705" i="7" s="1"/>
  <c r="T82" i="7"/>
  <c r="U82" i="7" s="1"/>
  <c r="X82" i="7" s="1"/>
  <c r="T694" i="7"/>
  <c r="U694" i="7" s="1"/>
  <c r="X694" i="7" s="1"/>
  <c r="T758" i="7"/>
  <c r="U758" i="7" s="1"/>
  <c r="X758" i="7" s="1"/>
  <c r="T822" i="7"/>
  <c r="U822" i="7" s="1"/>
  <c r="X822" i="7" s="1"/>
  <c r="T886" i="7"/>
  <c r="U886" i="7" s="1"/>
  <c r="X886" i="7" s="1"/>
  <c r="T743" i="7"/>
  <c r="U743" i="7" s="1"/>
  <c r="X743" i="7" s="1"/>
  <c r="T807" i="7"/>
  <c r="U807" i="7" s="1"/>
  <c r="X807" i="7" s="1"/>
  <c r="T871" i="7"/>
  <c r="U871" i="7" s="1"/>
  <c r="X871" i="7" s="1"/>
  <c r="T1191" i="7"/>
  <c r="U1191" i="7" s="1"/>
  <c r="X1191" i="7" s="1"/>
  <c r="T736" i="7"/>
  <c r="U736" i="7" s="1"/>
  <c r="X736" i="7" s="1"/>
  <c r="T800" i="7"/>
  <c r="U800" i="7" s="1"/>
  <c r="X800" i="7" s="1"/>
  <c r="T864" i="7"/>
  <c r="U864" i="7" s="1"/>
  <c r="X864" i="7" s="1"/>
  <c r="T1193" i="7"/>
  <c r="U1193" i="7" s="1"/>
  <c r="X1193" i="7" s="1"/>
  <c r="T1178" i="7"/>
  <c r="U1178" i="7" s="1"/>
  <c r="X1178" i="7" s="1"/>
  <c r="T1427" i="7"/>
  <c r="U1427" i="7" s="1"/>
  <c r="X1427" i="7" s="1"/>
  <c r="T1148" i="7"/>
  <c r="U1148" i="7" s="1"/>
  <c r="X1148" i="7" s="1"/>
  <c r="T2079" i="7"/>
  <c r="U2079" i="7" s="1"/>
  <c r="X2079" i="7" s="1"/>
  <c r="T2223" i="7"/>
  <c r="U2223" i="7" s="1"/>
  <c r="X2223" i="7" s="1"/>
  <c r="T2045" i="7"/>
  <c r="U2045" i="7" s="1"/>
  <c r="X2045" i="7" s="1"/>
  <c r="T2077" i="7"/>
  <c r="U2077" i="7" s="1"/>
  <c r="X2077" i="7" s="1"/>
  <c r="T2221" i="7"/>
  <c r="U2221" i="7" s="1"/>
  <c r="X2221" i="7" s="1"/>
  <c r="T2227" i="7"/>
  <c r="U2227" i="7" s="1"/>
  <c r="X2227" i="7" s="1"/>
  <c r="T2044" i="7"/>
  <c r="U2044" i="7" s="1"/>
  <c r="X2044" i="7" s="1"/>
  <c r="T47" i="7"/>
  <c r="U47" i="7" s="1"/>
  <c r="X47" i="7" s="1"/>
  <c r="T809" i="7"/>
  <c r="U809" i="7" s="1"/>
  <c r="X809" i="7" s="1"/>
  <c r="T873" i="7"/>
  <c r="U873" i="7" s="1"/>
  <c r="X873" i="7" s="1"/>
  <c r="T737" i="7"/>
  <c r="U737" i="7" s="1"/>
  <c r="X737" i="7" s="1"/>
  <c r="T34" i="7"/>
  <c r="U34" i="7" s="1"/>
  <c r="X34" i="7" s="1"/>
  <c r="T710" i="7"/>
  <c r="U710" i="7" s="1"/>
  <c r="X710" i="7" s="1"/>
  <c r="T774" i="7"/>
  <c r="U774" i="7" s="1"/>
  <c r="X774" i="7" s="1"/>
  <c r="T838" i="7"/>
  <c r="U838" i="7" s="1"/>
  <c r="X838" i="7" s="1"/>
  <c r="T902" i="7"/>
  <c r="U902" i="7" s="1"/>
  <c r="X902" i="7" s="1"/>
  <c r="T695" i="7"/>
  <c r="U695" i="7" s="1"/>
  <c r="X695" i="7" s="1"/>
  <c r="T759" i="7"/>
  <c r="U759" i="7" s="1"/>
  <c r="X759" i="7" s="1"/>
  <c r="T823" i="7"/>
  <c r="U823" i="7" s="1"/>
  <c r="X823" i="7" s="1"/>
  <c r="T887" i="7"/>
  <c r="U887" i="7" s="1"/>
  <c r="X887" i="7" s="1"/>
  <c r="T1207" i="7"/>
  <c r="U1207" i="7" s="1"/>
  <c r="X1207" i="7" s="1"/>
  <c r="T752" i="7"/>
  <c r="U752" i="7" s="1"/>
  <c r="X752" i="7" s="1"/>
  <c r="T816" i="7"/>
  <c r="U816" i="7" s="1"/>
  <c r="X816" i="7" s="1"/>
  <c r="T880" i="7"/>
  <c r="U880" i="7" s="1"/>
  <c r="X880" i="7" s="1"/>
  <c r="T1209" i="7"/>
  <c r="U1209" i="7" s="1"/>
  <c r="X1209" i="7" s="1"/>
  <c r="T1190" i="7"/>
  <c r="U1190" i="7" s="1"/>
  <c r="X1190" i="7" s="1"/>
  <c r="T1222" i="7"/>
  <c r="U1222" i="7" s="1"/>
  <c r="X1222" i="7" s="1"/>
  <c r="T1446" i="7"/>
  <c r="U1446" i="7" s="1"/>
  <c r="X1446" i="7" s="1"/>
  <c r="T1223" i="7"/>
  <c r="U1223" i="7" s="1"/>
  <c r="X1223" i="7" s="1"/>
  <c r="T1303" i="7"/>
  <c r="U1303" i="7" s="1"/>
  <c r="X1303" i="7" s="1"/>
  <c r="T1447" i="7"/>
  <c r="U1447" i="7" s="1"/>
  <c r="X1447" i="7" s="1"/>
  <c r="T1152" i="7"/>
  <c r="U1152" i="7" s="1"/>
  <c r="X1152" i="7" s="1"/>
  <c r="T1184" i="7"/>
  <c r="U1184" i="7" s="1"/>
  <c r="X1184" i="7" s="1"/>
  <c r="T2147" i="7"/>
  <c r="U2147" i="7" s="1"/>
  <c r="X2147" i="7" s="1"/>
  <c r="T2081" i="7"/>
  <c r="U2081" i="7" s="1"/>
  <c r="X2081" i="7" s="1"/>
  <c r="T2097" i="7"/>
  <c r="U2097" i="7" s="1"/>
  <c r="X2097" i="7" s="1"/>
  <c r="T2209" i="7"/>
  <c r="U2209" i="7" s="1"/>
  <c r="X2209" i="7" s="1"/>
  <c r="T2225" i="7"/>
  <c r="U2225" i="7" s="1"/>
  <c r="X2225" i="7" s="1"/>
  <c r="T2190" i="7"/>
  <c r="U2190" i="7" s="1"/>
  <c r="X2190" i="7" s="1"/>
  <c r="T2222" i="7"/>
  <c r="U2222" i="7" s="1"/>
  <c r="X2222" i="7" s="1"/>
  <c r="T2080" i="7"/>
  <c r="U2080" i="7" s="1"/>
  <c r="X2080" i="7" s="1"/>
  <c r="T2096" i="7"/>
  <c r="U2096" i="7" s="1"/>
  <c r="X2096" i="7" s="1"/>
  <c r="T63" i="7"/>
  <c r="U63" i="7" s="1"/>
  <c r="X63" i="7" s="1"/>
  <c r="T717" i="7"/>
  <c r="U717" i="7" s="1"/>
  <c r="X717" i="7" s="1"/>
  <c r="T825" i="7"/>
  <c r="U825" i="7" s="1"/>
  <c r="X825" i="7" s="1"/>
  <c r="T889" i="7"/>
  <c r="U889" i="7" s="1"/>
  <c r="X889" i="7" s="1"/>
  <c r="T65" i="7"/>
  <c r="U65" i="7" s="1"/>
  <c r="X65" i="7" s="1"/>
  <c r="T769" i="7"/>
  <c r="U769" i="7" s="1"/>
  <c r="X769" i="7" s="1"/>
  <c r="T50" i="7"/>
  <c r="U50" i="7" s="1"/>
  <c r="X50" i="7" s="1"/>
  <c r="T726" i="7"/>
  <c r="U726" i="7" s="1"/>
  <c r="X726" i="7" s="1"/>
  <c r="T790" i="7"/>
  <c r="U790" i="7" s="1"/>
  <c r="X790" i="7" s="1"/>
  <c r="T854" i="7"/>
  <c r="U854" i="7" s="1"/>
  <c r="X854" i="7" s="1"/>
  <c r="T711" i="7"/>
  <c r="U711" i="7" s="1"/>
  <c r="X711" i="7" s="1"/>
  <c r="T775" i="7"/>
  <c r="U775" i="7" s="1"/>
  <c r="X775" i="7" s="1"/>
  <c r="T839" i="7"/>
  <c r="U839" i="7" s="1"/>
  <c r="X839" i="7" s="1"/>
  <c r="T903" i="7"/>
  <c r="U903" i="7" s="1"/>
  <c r="X903" i="7" s="1"/>
  <c r="T1159" i="7"/>
  <c r="U1159" i="7" s="1"/>
  <c r="X1159" i="7" s="1"/>
  <c r="T704" i="7"/>
  <c r="U704" i="7" s="1"/>
  <c r="X704" i="7" s="1"/>
  <c r="T768" i="7"/>
  <c r="U768" i="7" s="1"/>
  <c r="X768" i="7" s="1"/>
  <c r="T832" i="7"/>
  <c r="U832" i="7" s="1"/>
  <c r="X832" i="7" s="1"/>
  <c r="T896" i="7"/>
  <c r="U896" i="7" s="1"/>
  <c r="X896" i="7" s="1"/>
  <c r="T905" i="7"/>
  <c r="U905" i="7" s="1"/>
  <c r="X905" i="7" s="1"/>
  <c r="T1161" i="7"/>
  <c r="U1161" i="7" s="1"/>
  <c r="X1161" i="7" s="1"/>
  <c r="T1162" i="7"/>
  <c r="U1162" i="7" s="1"/>
  <c r="X1162" i="7" s="1"/>
  <c r="T1194" i="7"/>
  <c r="U1194" i="7" s="1"/>
  <c r="X1194" i="7" s="1"/>
  <c r="T1371" i="7"/>
  <c r="U1371" i="7" s="1"/>
  <c r="X1371" i="7" s="1"/>
  <c r="T1483" i="7"/>
  <c r="U1483" i="7" s="1"/>
  <c r="X1483" i="7" s="1"/>
  <c r="T1156" i="7"/>
  <c r="U1156" i="7" s="1"/>
  <c r="X1156" i="7" s="1"/>
  <c r="T1188" i="7"/>
  <c r="U1188" i="7" s="1"/>
  <c r="X1188" i="7" s="1"/>
  <c r="T1364" i="7"/>
  <c r="U1364" i="7" s="1"/>
  <c r="X1364" i="7" s="1"/>
  <c r="T1428" i="7"/>
  <c r="U1428" i="7" s="1"/>
  <c r="X1428" i="7" s="1"/>
  <c r="T2046" i="7"/>
  <c r="U2046" i="7" s="1"/>
  <c r="X2046" i="7" s="1"/>
  <c r="T2078" i="7"/>
  <c r="U2078" i="7" s="1"/>
  <c r="X2078" i="7" s="1"/>
  <c r="T2094" i="7"/>
  <c r="U2094" i="7" s="1"/>
  <c r="X2094" i="7" s="1"/>
  <c r="T2055" i="7"/>
  <c r="U2055" i="7" s="1"/>
  <c r="X2055" i="7" s="1"/>
  <c r="T2103" i="7"/>
  <c r="U2103" i="7" s="1"/>
  <c r="X2103" i="7" s="1"/>
  <c r="T2053" i="7"/>
  <c r="U2053" i="7" s="1"/>
  <c r="X2053" i="7" s="1"/>
  <c r="T2229" i="7"/>
  <c r="U2229" i="7" s="1"/>
  <c r="X2229" i="7" s="1"/>
  <c r="T2226" i="7"/>
  <c r="U2226" i="7" s="1"/>
  <c r="X2226" i="7" s="1"/>
  <c r="T15" i="7"/>
  <c r="U15" i="7" s="1"/>
  <c r="X15" i="7" s="1"/>
  <c r="T749" i="7"/>
  <c r="U749" i="7" s="1"/>
  <c r="X749" i="7" s="1"/>
  <c r="T806" i="7"/>
  <c r="U806" i="7" s="1"/>
  <c r="X806" i="7" s="1"/>
  <c r="T855" i="7"/>
  <c r="U855" i="7" s="1"/>
  <c r="X855" i="7" s="1"/>
  <c r="T784" i="7"/>
  <c r="U784" i="7" s="1"/>
  <c r="X784" i="7" s="1"/>
  <c r="T1177" i="7"/>
  <c r="U1177" i="7" s="1"/>
  <c r="X1177" i="7" s="1"/>
  <c r="T2098" i="7"/>
  <c r="U2098" i="7" s="1"/>
  <c r="X2098" i="7" s="1"/>
  <c r="T1848" i="7"/>
  <c r="U1848" i="7" s="1"/>
  <c r="X1848" i="7" s="1"/>
  <c r="T2104" i="7"/>
  <c r="U2104" i="7" s="1"/>
  <c r="X2104" i="7" s="1"/>
  <c r="T2473" i="7"/>
  <c r="U2473" i="7" s="1"/>
  <c r="X2473" i="7" s="1"/>
  <c r="T2489" i="7"/>
  <c r="U2489" i="7" s="1"/>
  <c r="X2489" i="7" s="1"/>
  <c r="T2569" i="7"/>
  <c r="U2569" i="7" s="1"/>
  <c r="X2569" i="7" s="1"/>
  <c r="T2470" i="7"/>
  <c r="U2470" i="7" s="1"/>
  <c r="X2470" i="7" s="1"/>
  <c r="T2486" i="7"/>
  <c r="U2486" i="7" s="1"/>
  <c r="X2486" i="7" s="1"/>
  <c r="T2518" i="7"/>
  <c r="U2518" i="7" s="1"/>
  <c r="X2518" i="7" s="1"/>
  <c r="T2534" i="7"/>
  <c r="U2534" i="7" s="1"/>
  <c r="X2534" i="7" s="1"/>
  <c r="T2694" i="7"/>
  <c r="U2694" i="7" s="1"/>
  <c r="X2694" i="7" s="1"/>
  <c r="T2475" i="7"/>
  <c r="U2475" i="7" s="1"/>
  <c r="X2475" i="7" s="1"/>
  <c r="T2491" i="7"/>
  <c r="U2491" i="7" s="1"/>
  <c r="X2491" i="7" s="1"/>
  <c r="T2507" i="7"/>
  <c r="U2507" i="7" s="1"/>
  <c r="X2507" i="7" s="1"/>
  <c r="T2603" i="7"/>
  <c r="U2603" i="7" s="1"/>
  <c r="X2603" i="7" s="1"/>
  <c r="T2651" i="7"/>
  <c r="U2651" i="7" s="1"/>
  <c r="X2651" i="7" s="1"/>
  <c r="T2480" i="7"/>
  <c r="U2480" i="7" s="1"/>
  <c r="X2480" i="7" s="1"/>
  <c r="T2496" i="7"/>
  <c r="U2496" i="7" s="1"/>
  <c r="X2496" i="7" s="1"/>
  <c r="T2512" i="7"/>
  <c r="U2512" i="7" s="1"/>
  <c r="X2512" i="7" s="1"/>
  <c r="T2528" i="7"/>
  <c r="U2528" i="7" s="1"/>
  <c r="X2528" i="7" s="1"/>
  <c r="T2544" i="7"/>
  <c r="U2544" i="7" s="1"/>
  <c r="X2544" i="7" s="1"/>
  <c r="T2613" i="7"/>
  <c r="U2613" i="7" s="1"/>
  <c r="X2613" i="7" s="1"/>
  <c r="T2693" i="7"/>
  <c r="U2693" i="7" s="1"/>
  <c r="X2693" i="7" s="1"/>
  <c r="T2717" i="7"/>
  <c r="U2717" i="7" s="1"/>
  <c r="X2717" i="7" s="1"/>
  <c r="T2733" i="7"/>
  <c r="U2733" i="7" s="1"/>
  <c r="X2733" i="7" s="1"/>
  <c r="T2893" i="7"/>
  <c r="U2893" i="7" s="1"/>
  <c r="X2893" i="7" s="1"/>
  <c r="T2714" i="7"/>
  <c r="U2714" i="7" s="1"/>
  <c r="X2714" i="7" s="1"/>
  <c r="T2730" i="7"/>
  <c r="U2730" i="7" s="1"/>
  <c r="X2730" i="7" s="1"/>
  <c r="T2778" i="7"/>
  <c r="U2778" i="7" s="1"/>
  <c r="X2778" i="7" s="1"/>
  <c r="T2699" i="7"/>
  <c r="U2699" i="7" s="1"/>
  <c r="X2699" i="7" s="1"/>
  <c r="T2723" i="7"/>
  <c r="U2723" i="7" s="1"/>
  <c r="X2723" i="7" s="1"/>
  <c r="T2931" i="7"/>
  <c r="U2931" i="7" s="1"/>
  <c r="X2931" i="7" s="1"/>
  <c r="T2947" i="7"/>
  <c r="U2947" i="7" s="1"/>
  <c r="X2947" i="7" s="1"/>
  <c r="T2692" i="7"/>
  <c r="U2692" i="7" s="1"/>
  <c r="X2692" i="7" s="1"/>
  <c r="T2716" i="7"/>
  <c r="U2716" i="7" s="1"/>
  <c r="X2716" i="7" s="1"/>
  <c r="T2732" i="7"/>
  <c r="U2732" i="7" s="1"/>
  <c r="X2732" i="7" s="1"/>
  <c r="T2780" i="7"/>
  <c r="U2780" i="7" s="1"/>
  <c r="X2780" i="7" s="1"/>
  <c r="T2892" i="7"/>
  <c r="U2892" i="7" s="1"/>
  <c r="X2892" i="7" s="1"/>
  <c r="T79" i="7"/>
  <c r="U79" i="7" s="1"/>
  <c r="X79" i="7" s="1"/>
  <c r="T841" i="7"/>
  <c r="U841" i="7" s="1"/>
  <c r="X841" i="7" s="1"/>
  <c r="T805" i="7"/>
  <c r="U805" i="7" s="1"/>
  <c r="X805" i="7" s="1"/>
  <c r="T870" i="7"/>
  <c r="U870" i="7" s="1"/>
  <c r="X870" i="7" s="1"/>
  <c r="T848" i="7"/>
  <c r="U848" i="7" s="1"/>
  <c r="X848" i="7" s="1"/>
  <c r="T1176" i="7"/>
  <c r="U1176" i="7" s="1"/>
  <c r="X1176" i="7" s="1"/>
  <c r="T2050" i="7"/>
  <c r="U2050" i="7" s="1"/>
  <c r="X2050" i="7" s="1"/>
  <c r="T2075" i="7"/>
  <c r="U2075" i="7" s="1"/>
  <c r="X2075" i="7" s="1"/>
  <c r="T2148" i="7"/>
  <c r="U2148" i="7" s="1"/>
  <c r="X2148" i="7" s="1"/>
  <c r="T2224" i="7"/>
  <c r="U2224" i="7" s="1"/>
  <c r="X2224" i="7" s="1"/>
  <c r="T2477" i="7"/>
  <c r="U2477" i="7" s="1"/>
  <c r="X2477" i="7" s="1"/>
  <c r="T2493" i="7"/>
  <c r="U2493" i="7" s="1"/>
  <c r="X2493" i="7" s="1"/>
  <c r="T2509" i="7"/>
  <c r="U2509" i="7" s="1"/>
  <c r="X2509" i="7" s="1"/>
  <c r="T2474" i="7"/>
  <c r="U2474" i="7" s="1"/>
  <c r="X2474" i="7" s="1"/>
  <c r="T2490" i="7"/>
  <c r="U2490" i="7" s="1"/>
  <c r="X2490" i="7" s="1"/>
  <c r="T2506" i="7"/>
  <c r="U2506" i="7" s="1"/>
  <c r="X2506" i="7" s="1"/>
  <c r="T2602" i="7"/>
  <c r="U2602" i="7" s="1"/>
  <c r="X2602" i="7" s="1"/>
  <c r="T2479" i="7"/>
  <c r="U2479" i="7" s="1"/>
  <c r="X2479" i="7" s="1"/>
  <c r="T2495" i="7"/>
  <c r="U2495" i="7" s="1"/>
  <c r="X2495" i="7" s="1"/>
  <c r="T2511" i="7"/>
  <c r="U2511" i="7" s="1"/>
  <c r="X2511" i="7" s="1"/>
  <c r="T2527" i="7"/>
  <c r="U2527" i="7" s="1"/>
  <c r="X2527" i="7" s="1"/>
  <c r="T2543" i="7"/>
  <c r="U2543" i="7" s="1"/>
  <c r="X2543" i="7" s="1"/>
  <c r="T2687" i="7"/>
  <c r="U2687" i="7" s="1"/>
  <c r="X2687" i="7" s="1"/>
  <c r="T2484" i="7"/>
  <c r="U2484" i="7" s="1"/>
  <c r="X2484" i="7" s="1"/>
  <c r="T2500" i="7"/>
  <c r="U2500" i="7" s="1"/>
  <c r="X2500" i="7" s="1"/>
  <c r="T2516" i="7"/>
  <c r="U2516" i="7" s="1"/>
  <c r="X2516" i="7" s="1"/>
  <c r="T2532" i="7"/>
  <c r="U2532" i="7" s="1"/>
  <c r="X2532" i="7" s="1"/>
  <c r="T2649" i="7"/>
  <c r="U2649" i="7" s="1"/>
  <c r="X2649" i="7" s="1"/>
  <c r="T2697" i="7"/>
  <c r="U2697" i="7" s="1"/>
  <c r="X2697" i="7" s="1"/>
  <c r="T2721" i="7"/>
  <c r="U2721" i="7" s="1"/>
  <c r="X2721" i="7" s="1"/>
  <c r="T2881" i="7"/>
  <c r="U2881" i="7" s="1"/>
  <c r="X2881" i="7" s="1"/>
  <c r="T2718" i="7"/>
  <c r="U2718" i="7" s="1"/>
  <c r="X2718" i="7" s="1"/>
  <c r="T2734" i="7"/>
  <c r="U2734" i="7" s="1"/>
  <c r="X2734" i="7" s="1"/>
  <c r="T2894" i="7"/>
  <c r="U2894" i="7" s="1"/>
  <c r="X2894" i="7" s="1"/>
  <c r="T2727" i="7"/>
  <c r="U2727" i="7" s="1"/>
  <c r="X2727" i="7" s="1"/>
  <c r="T2791" i="7"/>
  <c r="U2791" i="7" s="1"/>
  <c r="X2791" i="7" s="1"/>
  <c r="T2887" i="7"/>
  <c r="U2887" i="7" s="1"/>
  <c r="X2887" i="7" s="1"/>
  <c r="T2935" i="7"/>
  <c r="U2935" i="7" s="1"/>
  <c r="X2935" i="7" s="1"/>
  <c r="T2696" i="7"/>
  <c r="U2696" i="7" s="1"/>
  <c r="X2696" i="7" s="1"/>
  <c r="T2720" i="7"/>
  <c r="U2720" i="7" s="1"/>
  <c r="X2720" i="7" s="1"/>
  <c r="T2736" i="7"/>
  <c r="U2736" i="7" s="1"/>
  <c r="X2736" i="7" s="1"/>
  <c r="T2880" i="7"/>
  <c r="U2880" i="7" s="1"/>
  <c r="X2880" i="7" s="1"/>
  <c r="T17" i="7"/>
  <c r="U17" i="7" s="1"/>
  <c r="X17" i="7" s="1"/>
  <c r="T66" i="7"/>
  <c r="U66" i="7" s="1"/>
  <c r="X66" i="7" s="1"/>
  <c r="T727" i="7"/>
  <c r="U727" i="7" s="1"/>
  <c r="X727" i="7" s="1"/>
  <c r="T1174" i="7"/>
  <c r="U1174" i="7" s="1"/>
  <c r="X1174" i="7" s="1"/>
  <c r="T1302" i="7"/>
  <c r="U1302" i="7" s="1"/>
  <c r="X1302" i="7" s="1"/>
  <c r="T1192" i="7"/>
  <c r="U1192" i="7" s="1"/>
  <c r="X1192" i="7" s="1"/>
  <c r="T2228" i="7"/>
  <c r="U2228" i="7" s="1"/>
  <c r="X2228" i="7" s="1"/>
  <c r="T2481" i="7"/>
  <c r="U2481" i="7" s="1"/>
  <c r="X2481" i="7" s="1"/>
  <c r="T2497" i="7"/>
  <c r="U2497" i="7" s="1"/>
  <c r="X2497" i="7" s="1"/>
  <c r="T2513" i="7"/>
  <c r="U2513" i="7" s="1"/>
  <c r="X2513" i="7" s="1"/>
  <c r="T2529" i="7"/>
  <c r="U2529" i="7" s="1"/>
  <c r="X2529" i="7" s="1"/>
  <c r="T2545" i="7"/>
  <c r="U2545" i="7" s="1"/>
  <c r="X2545" i="7" s="1"/>
  <c r="T2478" i="7"/>
  <c r="U2478" i="7" s="1"/>
  <c r="X2478" i="7" s="1"/>
  <c r="T2494" i="7"/>
  <c r="U2494" i="7" s="1"/>
  <c r="X2494" i="7" s="1"/>
  <c r="T2510" i="7"/>
  <c r="U2510" i="7" s="1"/>
  <c r="X2510" i="7" s="1"/>
  <c r="T2483" i="7"/>
  <c r="U2483" i="7" s="1"/>
  <c r="X2483" i="7" s="1"/>
  <c r="T2499" i="7"/>
  <c r="U2499" i="7" s="1"/>
  <c r="X2499" i="7" s="1"/>
  <c r="T2515" i="7"/>
  <c r="U2515" i="7" s="1"/>
  <c r="X2515" i="7" s="1"/>
  <c r="T2531" i="7"/>
  <c r="U2531" i="7" s="1"/>
  <c r="X2531" i="7" s="1"/>
  <c r="T2547" i="7"/>
  <c r="U2547" i="7" s="1"/>
  <c r="X2547" i="7" s="1"/>
  <c r="T2691" i="7"/>
  <c r="U2691" i="7" s="1"/>
  <c r="X2691" i="7" s="1"/>
  <c r="T2472" i="7"/>
  <c r="U2472" i="7" s="1"/>
  <c r="X2472" i="7" s="1"/>
  <c r="T2488" i="7"/>
  <c r="U2488" i="7" s="1"/>
  <c r="X2488" i="7" s="1"/>
  <c r="T2605" i="7"/>
  <c r="U2605" i="7" s="1"/>
  <c r="X2605" i="7" s="1"/>
  <c r="T791" i="7"/>
  <c r="U791" i="7" s="1"/>
  <c r="X791" i="7" s="1"/>
  <c r="T1208" i="7"/>
  <c r="U1208" i="7" s="1"/>
  <c r="X1208" i="7" s="1"/>
  <c r="T2469" i="7"/>
  <c r="U2469" i="7" s="1"/>
  <c r="X2469" i="7" s="1"/>
  <c r="T2533" i="7"/>
  <c r="U2533" i="7" s="1"/>
  <c r="X2533" i="7" s="1"/>
  <c r="T2514" i="7"/>
  <c r="U2514" i="7" s="1"/>
  <c r="X2514" i="7" s="1"/>
  <c r="T2471" i="7"/>
  <c r="U2471" i="7" s="1"/>
  <c r="X2471" i="7" s="1"/>
  <c r="T2535" i="7"/>
  <c r="U2535" i="7" s="1"/>
  <c r="X2535" i="7" s="1"/>
  <c r="T2492" i="7"/>
  <c r="U2492" i="7" s="1"/>
  <c r="X2492" i="7" s="1"/>
  <c r="T2777" i="7"/>
  <c r="U2777" i="7" s="1"/>
  <c r="X2777" i="7" s="1"/>
  <c r="T2937" i="7"/>
  <c r="U2937" i="7" s="1"/>
  <c r="X2937" i="7" s="1"/>
  <c r="T2726" i="7"/>
  <c r="U2726" i="7" s="1"/>
  <c r="X2726" i="7" s="1"/>
  <c r="T2790" i="7"/>
  <c r="U2790" i="7" s="1"/>
  <c r="X2790" i="7" s="1"/>
  <c r="T2886" i="7"/>
  <c r="U2886" i="7" s="1"/>
  <c r="X2886" i="7" s="1"/>
  <c r="T2695" i="7"/>
  <c r="U2695" i="7" s="1"/>
  <c r="X2695" i="7" s="1"/>
  <c r="T2735" i="7"/>
  <c r="U2735" i="7" s="1"/>
  <c r="X2735" i="7" s="1"/>
  <c r="T2936" i="7"/>
  <c r="U2936" i="7" s="1"/>
  <c r="X2936" i="7" s="1"/>
  <c r="T12" i="7"/>
  <c r="U12" i="7" s="1"/>
  <c r="X12" i="7" s="1"/>
  <c r="T2485" i="7"/>
  <c r="U2485" i="7" s="1"/>
  <c r="X2485" i="7" s="1"/>
  <c r="T2530" i="7"/>
  <c r="U2530" i="7" s="1"/>
  <c r="X2530" i="7" s="1"/>
  <c r="T2487" i="7"/>
  <c r="U2487" i="7" s="1"/>
  <c r="X2487" i="7" s="1"/>
  <c r="T2508" i="7"/>
  <c r="U2508" i="7" s="1"/>
  <c r="X2508" i="7" s="1"/>
  <c r="T2685" i="7"/>
  <c r="U2685" i="7" s="1"/>
  <c r="X2685" i="7" s="1"/>
  <c r="T2725" i="7"/>
  <c r="U2725" i="7" s="1"/>
  <c r="X2725" i="7" s="1"/>
  <c r="T2789" i="7"/>
  <c r="U2789" i="7" s="1"/>
  <c r="X2789" i="7" s="1"/>
  <c r="T2885" i="7"/>
  <c r="U2885" i="7" s="1"/>
  <c r="X2885" i="7" s="1"/>
  <c r="T2698" i="7"/>
  <c r="U2698" i="7" s="1"/>
  <c r="X2698" i="7" s="1"/>
  <c r="T2898" i="7"/>
  <c r="U2898" i="7" s="1"/>
  <c r="X2898" i="7" s="1"/>
  <c r="T2779" i="7"/>
  <c r="U2779" i="7" s="1"/>
  <c r="X2779" i="7" s="1"/>
  <c r="T2684" i="7"/>
  <c r="U2684" i="7" s="1"/>
  <c r="X2684" i="7" s="1"/>
  <c r="T2724" i="7"/>
  <c r="U2724" i="7" s="1"/>
  <c r="X2724" i="7" s="1"/>
  <c r="T2788" i="7"/>
  <c r="U2788" i="7" s="1"/>
  <c r="X2788" i="7" s="1"/>
  <c r="T742" i="7"/>
  <c r="U742" i="7" s="1"/>
  <c r="X742" i="7" s="1"/>
  <c r="T2546" i="7"/>
  <c r="U2546" i="7" s="1"/>
  <c r="X2546" i="7" s="1"/>
  <c r="T2729" i="7"/>
  <c r="U2729" i="7" s="1"/>
  <c r="X2729" i="7" s="1"/>
  <c r="T2934" i="7"/>
  <c r="U2934" i="7" s="1"/>
  <c r="X2934" i="7" s="1"/>
  <c r="T2728" i="7"/>
  <c r="U2728" i="7" s="1"/>
  <c r="X2728" i="7" s="1"/>
  <c r="T2792" i="7"/>
  <c r="U2792" i="7" s="1"/>
  <c r="X2792" i="7" s="1"/>
  <c r="T81" i="7"/>
  <c r="U81" i="7" s="1"/>
  <c r="X81" i="7" s="1"/>
  <c r="T1206" i="7"/>
  <c r="U1206" i="7" s="1"/>
  <c r="X1206" i="7" s="1"/>
  <c r="T2690" i="7"/>
  <c r="U2690" i="7" s="1"/>
  <c r="X2690" i="7" s="1"/>
  <c r="T2933" i="7"/>
  <c r="U2933" i="7" s="1"/>
  <c r="X2933" i="7" s="1"/>
  <c r="T2604" i="7"/>
  <c r="U2604" i="7" s="1"/>
  <c r="X2604" i="7" s="1"/>
  <c r="T2932" i="7"/>
  <c r="U2932" i="7" s="1"/>
  <c r="X2932" i="7" s="1"/>
  <c r="T720" i="7"/>
  <c r="U720" i="7" s="1"/>
  <c r="X720" i="7" s="1"/>
  <c r="T2501" i="7"/>
  <c r="U2501" i="7" s="1"/>
  <c r="X2501" i="7" s="1"/>
  <c r="T2482" i="7"/>
  <c r="U2482" i="7" s="1"/>
  <c r="X2482" i="7" s="1"/>
  <c r="T2689" i="7"/>
  <c r="U2689" i="7" s="1"/>
  <c r="X2689" i="7" s="1"/>
  <c r="T2889" i="7"/>
  <c r="U2889" i="7" s="1"/>
  <c r="X2889" i="7" s="1"/>
  <c r="T2719" i="7"/>
  <c r="U2719" i="7" s="1"/>
  <c r="X2719" i="7" s="1"/>
  <c r="T2688" i="7"/>
  <c r="U2688" i="7" s="1"/>
  <c r="X2688" i="7" s="1"/>
  <c r="T2888" i="7"/>
  <c r="U2888" i="7" s="1"/>
  <c r="X2888" i="7" s="1"/>
  <c r="T2517" i="7"/>
  <c r="U2517" i="7" s="1"/>
  <c r="X2517" i="7" s="1"/>
  <c r="T2701" i="7"/>
  <c r="U2701" i="7" s="1"/>
  <c r="X2701" i="7" s="1"/>
  <c r="T2722" i="7"/>
  <c r="U2722" i="7" s="1"/>
  <c r="X2722" i="7" s="1"/>
  <c r="T2731" i="7"/>
  <c r="U2731" i="7" s="1"/>
  <c r="X2731" i="7" s="1"/>
  <c r="T2498" i="7"/>
  <c r="U2498" i="7" s="1"/>
  <c r="X2498" i="7" s="1"/>
  <c r="T2700" i="7"/>
  <c r="U2700" i="7" s="1"/>
  <c r="X2700" i="7" s="1"/>
  <c r="T2476" i="7"/>
  <c r="U2476" i="7" s="1"/>
  <c r="X2476" i="7" s="1"/>
  <c r="AB4" i="19"/>
  <c r="AA4" i="19"/>
  <c r="AA5" i="19"/>
  <c r="AU23" i="2"/>
  <c r="P3" i="7"/>
  <c r="Q3" i="7" s="1"/>
  <c r="AU24" i="2"/>
  <c r="AU22" i="2"/>
  <c r="AU21" i="2"/>
  <c r="AU20" i="2"/>
  <c r="AU19" i="2"/>
  <c r="T2900" i="7" s="1"/>
  <c r="U2900" i="7" s="1"/>
  <c r="X2900" i="7" s="1"/>
  <c r="AU18" i="2"/>
  <c r="AU17" i="2"/>
  <c r="Z2900" i="7" l="1"/>
  <c r="Y2900" i="7"/>
  <c r="T2264" i="7"/>
  <c r="U2264" i="7" s="1"/>
  <c r="X2264" i="7" s="1"/>
  <c r="T2795" i="7"/>
  <c r="U2795" i="7" s="1"/>
  <c r="X2795" i="7" s="1"/>
  <c r="T221" i="7"/>
  <c r="U221" i="7" s="1"/>
  <c r="X221" i="7" s="1"/>
  <c r="T176" i="7"/>
  <c r="U176" i="7" s="1"/>
  <c r="X176" i="7" s="1"/>
  <c r="T341" i="7"/>
  <c r="U341" i="7" s="1"/>
  <c r="X341" i="7" s="1"/>
  <c r="T517" i="7"/>
  <c r="U517" i="7" s="1"/>
  <c r="X517" i="7" s="1"/>
  <c r="T124" i="7"/>
  <c r="U124" i="7" s="1"/>
  <c r="X124" i="7" s="1"/>
  <c r="T237" i="7"/>
  <c r="U237" i="7" s="1"/>
  <c r="X237" i="7" s="1"/>
  <c r="T345" i="7"/>
  <c r="U345" i="7" s="1"/>
  <c r="X345" i="7" s="1"/>
  <c r="T441" i="7"/>
  <c r="U441" i="7" s="1"/>
  <c r="X441" i="7" s="1"/>
  <c r="T545" i="7"/>
  <c r="U545" i="7" s="1"/>
  <c r="X545" i="7" s="1"/>
  <c r="T131" i="7"/>
  <c r="U131" i="7" s="1"/>
  <c r="X131" i="7" s="1"/>
  <c r="T601" i="7"/>
  <c r="U601" i="7" s="1"/>
  <c r="X601" i="7" s="1"/>
  <c r="T5" i="7"/>
  <c r="U5" i="7" s="1"/>
  <c r="X5" i="7" s="1"/>
  <c r="T133" i="7"/>
  <c r="U133" i="7" s="1"/>
  <c r="X133" i="7" s="1"/>
  <c r="T197" i="7"/>
  <c r="U197" i="7" s="1"/>
  <c r="X197" i="7" s="1"/>
  <c r="T262" i="7"/>
  <c r="U262" i="7" s="1"/>
  <c r="X262" i="7" s="1"/>
  <c r="T326" i="7"/>
  <c r="U326" i="7" s="1"/>
  <c r="X326" i="7" s="1"/>
  <c r="T649" i="7"/>
  <c r="U649" i="7" s="1"/>
  <c r="X649" i="7" s="1"/>
  <c r="T54" i="7"/>
  <c r="U54" i="7" s="1"/>
  <c r="X54" i="7" s="1"/>
  <c r="T118" i="7"/>
  <c r="U118" i="7" s="1"/>
  <c r="X118" i="7" s="1"/>
  <c r="T182" i="7"/>
  <c r="U182" i="7" s="1"/>
  <c r="X182" i="7" s="1"/>
  <c r="T247" i="7"/>
  <c r="U247" i="7" s="1"/>
  <c r="X247" i="7" s="1"/>
  <c r="T311" i="7"/>
  <c r="U311" i="7" s="1"/>
  <c r="X311" i="7" s="1"/>
  <c r="T375" i="7"/>
  <c r="U375" i="7" s="1"/>
  <c r="X375" i="7" s="1"/>
  <c r="T439" i="7"/>
  <c r="U439" i="7" s="1"/>
  <c r="X439" i="7" s="1"/>
  <c r="T503" i="7"/>
  <c r="U503" i="7" s="1"/>
  <c r="X503" i="7" s="1"/>
  <c r="T179" i="7"/>
  <c r="U179" i="7" s="1"/>
  <c r="X179" i="7" s="1"/>
  <c r="T244" i="7"/>
  <c r="U244" i="7" s="1"/>
  <c r="X244" i="7" s="1"/>
  <c r="T308" i="7"/>
  <c r="U308" i="7" s="1"/>
  <c r="X308" i="7" s="1"/>
  <c r="T372" i="7"/>
  <c r="U372" i="7" s="1"/>
  <c r="X372" i="7" s="1"/>
  <c r="T436" i="7"/>
  <c r="U436" i="7" s="1"/>
  <c r="X436" i="7" s="1"/>
  <c r="T500" i="7"/>
  <c r="U500" i="7" s="1"/>
  <c r="X500" i="7" s="1"/>
  <c r="T564" i="7"/>
  <c r="U564" i="7" s="1"/>
  <c r="X564" i="7" s="1"/>
  <c r="T410" i="7"/>
  <c r="U410" i="7" s="1"/>
  <c r="X410" i="7" s="1"/>
  <c r="T474" i="7"/>
  <c r="U474" i="7" s="1"/>
  <c r="X474" i="7" s="1"/>
  <c r="T538" i="7"/>
  <c r="U538" i="7" s="1"/>
  <c r="X538" i="7" s="1"/>
  <c r="T602" i="7"/>
  <c r="U602" i="7" s="1"/>
  <c r="X602" i="7" s="1"/>
  <c r="T666" i="7"/>
  <c r="U666" i="7" s="1"/>
  <c r="X666" i="7" s="1"/>
  <c r="T922" i="7"/>
  <c r="U922" i="7" s="1"/>
  <c r="X922" i="7" s="1"/>
  <c r="T986" i="7"/>
  <c r="U986" i="7" s="1"/>
  <c r="X986" i="7" s="1"/>
  <c r="T587" i="7"/>
  <c r="U587" i="7" s="1"/>
  <c r="X587" i="7" s="1"/>
  <c r="T651" i="7"/>
  <c r="U651" i="7" s="1"/>
  <c r="X651" i="7" s="1"/>
  <c r="T971" i="7"/>
  <c r="U971" i="7" s="1"/>
  <c r="X971" i="7" s="1"/>
  <c r="T1035" i="7"/>
  <c r="U1035" i="7" s="1"/>
  <c r="X1035" i="7" s="1"/>
  <c r="T1099" i="7"/>
  <c r="U1099" i="7" s="1"/>
  <c r="X1099" i="7" s="1"/>
  <c r="T644" i="7"/>
  <c r="U644" i="7" s="1"/>
  <c r="X644" i="7" s="1"/>
  <c r="T964" i="7"/>
  <c r="U964" i="7" s="1"/>
  <c r="X964" i="7" s="1"/>
  <c r="T909" i="7"/>
  <c r="U909" i="7" s="1"/>
  <c r="X909" i="7" s="1"/>
  <c r="T973" i="7"/>
  <c r="U973" i="7" s="1"/>
  <c r="X973" i="7" s="1"/>
  <c r="T1037" i="7"/>
  <c r="U1037" i="7" s="1"/>
  <c r="X1037" i="7" s="1"/>
  <c r="T1101" i="7"/>
  <c r="U1101" i="7" s="1"/>
  <c r="X1101" i="7" s="1"/>
  <c r="T1165" i="7"/>
  <c r="U1165" i="7" s="1"/>
  <c r="X1165" i="7" s="1"/>
  <c r="T1229" i="7"/>
  <c r="U1229" i="7" s="1"/>
  <c r="X1229" i="7" s="1"/>
  <c r="T1293" i="7"/>
  <c r="U1293" i="7" s="1"/>
  <c r="X1293" i="7" s="1"/>
  <c r="T1357" i="7"/>
  <c r="U1357" i="7" s="1"/>
  <c r="X1357" i="7" s="1"/>
  <c r="T1421" i="7"/>
  <c r="U1421" i="7" s="1"/>
  <c r="X1421" i="7" s="1"/>
  <c r="T1485" i="7"/>
  <c r="U1485" i="7" s="1"/>
  <c r="X1485" i="7" s="1"/>
  <c r="T1070" i="7"/>
  <c r="U1070" i="7" s="1"/>
  <c r="X1070" i="7" s="1"/>
  <c r="T1134" i="7"/>
  <c r="U1134" i="7" s="1"/>
  <c r="X1134" i="7" s="1"/>
  <c r="T1198" i="7"/>
  <c r="U1198" i="7" s="1"/>
  <c r="X1198" i="7" s="1"/>
  <c r="T1262" i="7"/>
  <c r="U1262" i="7" s="1"/>
  <c r="X1262" i="7" s="1"/>
  <c r="T1326" i="7"/>
  <c r="U1326" i="7" s="1"/>
  <c r="X1326" i="7" s="1"/>
  <c r="T1390" i="7"/>
  <c r="U1390" i="7" s="1"/>
  <c r="X1390" i="7" s="1"/>
  <c r="T1454" i="7"/>
  <c r="U1454" i="7" s="1"/>
  <c r="X1454" i="7" s="1"/>
  <c r="T1518" i="7"/>
  <c r="U1518" i="7" s="1"/>
  <c r="X1518" i="7" s="1"/>
  <c r="T1582" i="7"/>
  <c r="U1582" i="7" s="1"/>
  <c r="X1582" i="7" s="1"/>
  <c r="T1646" i="7"/>
  <c r="U1646" i="7" s="1"/>
  <c r="X1646" i="7" s="1"/>
  <c r="T1231" i="7"/>
  <c r="U1231" i="7" s="1"/>
  <c r="X1231" i="7" s="1"/>
  <c r="T144" i="7"/>
  <c r="U144" i="7" s="1"/>
  <c r="X144" i="7" s="1"/>
  <c r="T313" i="7"/>
  <c r="U313" i="7" s="1"/>
  <c r="X313" i="7" s="1"/>
  <c r="T489" i="7"/>
  <c r="U489" i="7" s="1"/>
  <c r="X489" i="7" s="1"/>
  <c r="T92" i="7"/>
  <c r="U92" i="7" s="1"/>
  <c r="X92" i="7" s="1"/>
  <c r="T216" i="7"/>
  <c r="U216" i="7" s="1"/>
  <c r="X216" i="7" s="1"/>
  <c r="T325" i="7"/>
  <c r="U325" i="7" s="1"/>
  <c r="X325" i="7" s="1"/>
  <c r="T429" i="7"/>
  <c r="U429" i="7" s="1"/>
  <c r="X429" i="7" s="1"/>
  <c r="T525" i="7"/>
  <c r="U525" i="7" s="1"/>
  <c r="X525" i="7" s="1"/>
  <c r="T108" i="7"/>
  <c r="U108" i="7" s="1"/>
  <c r="X108" i="7" s="1"/>
  <c r="T55" i="7"/>
  <c r="U55" i="7" s="1"/>
  <c r="X55" i="7" s="1"/>
  <c r="T119" i="7"/>
  <c r="U119" i="7" s="1"/>
  <c r="X119" i="7" s="1"/>
  <c r="T577" i="7"/>
  <c r="U577" i="7" s="1"/>
  <c r="X577" i="7" s="1"/>
  <c r="T57" i="7"/>
  <c r="U57" i="7" s="1"/>
  <c r="X57" i="7" s="1"/>
  <c r="T121" i="7"/>
  <c r="U121" i="7" s="1"/>
  <c r="X121" i="7" s="1"/>
  <c r="T185" i="7"/>
  <c r="U185" i="7" s="1"/>
  <c r="X185" i="7" s="1"/>
  <c r="T250" i="7"/>
  <c r="U250" i="7" s="1"/>
  <c r="X250" i="7" s="1"/>
  <c r="T314" i="7"/>
  <c r="U314" i="7" s="1"/>
  <c r="X314" i="7" s="1"/>
  <c r="T625" i="7"/>
  <c r="U625" i="7" s="1"/>
  <c r="X625" i="7" s="1"/>
  <c r="T42" i="7"/>
  <c r="U42" i="7" s="1"/>
  <c r="X42" i="7" s="1"/>
  <c r="T106" i="7"/>
  <c r="U106" i="7" s="1"/>
  <c r="X106" i="7" s="1"/>
  <c r="T170" i="7"/>
  <c r="U170" i="7" s="1"/>
  <c r="X170" i="7" s="1"/>
  <c r="T235" i="7"/>
  <c r="U235" i="7" s="1"/>
  <c r="X235" i="7" s="1"/>
  <c r="T299" i="7"/>
  <c r="U299" i="7" s="1"/>
  <c r="X299" i="7" s="1"/>
  <c r="T363" i="7"/>
  <c r="U363" i="7" s="1"/>
  <c r="X363" i="7" s="1"/>
  <c r="T427" i="7"/>
  <c r="U427" i="7" s="1"/>
  <c r="X427" i="7" s="1"/>
  <c r="T491" i="7"/>
  <c r="U491" i="7" s="1"/>
  <c r="X491" i="7" s="1"/>
  <c r="T555" i="7"/>
  <c r="U555" i="7" s="1"/>
  <c r="X555" i="7" s="1"/>
  <c r="T232" i="7"/>
  <c r="U232" i="7" s="1"/>
  <c r="X232" i="7" s="1"/>
  <c r="T296" i="7"/>
  <c r="U296" i="7" s="1"/>
  <c r="X296" i="7" s="1"/>
  <c r="T360" i="7"/>
  <c r="U360" i="7" s="1"/>
  <c r="X360" i="7" s="1"/>
  <c r="T424" i="7"/>
  <c r="U424" i="7" s="1"/>
  <c r="X424" i="7" s="1"/>
  <c r="T488" i="7"/>
  <c r="U488" i="7" s="1"/>
  <c r="X488" i="7" s="1"/>
  <c r="T552" i="7"/>
  <c r="U552" i="7" s="1"/>
  <c r="X552" i="7" s="1"/>
  <c r="T616" i="7"/>
  <c r="U616" i="7" s="1"/>
  <c r="X616" i="7" s="1"/>
  <c r="T398" i="7"/>
  <c r="U398" i="7" s="1"/>
  <c r="X398" i="7" s="1"/>
  <c r="T462" i="7"/>
  <c r="U462" i="7" s="1"/>
  <c r="X462" i="7" s="1"/>
  <c r="T526" i="7"/>
  <c r="U526" i="7" s="1"/>
  <c r="X526" i="7" s="1"/>
  <c r="T590" i="7"/>
  <c r="U590" i="7" s="1"/>
  <c r="X590" i="7" s="1"/>
  <c r="T654" i="7"/>
  <c r="U654" i="7" s="1"/>
  <c r="X654" i="7" s="1"/>
  <c r="T910" i="7"/>
  <c r="U910" i="7" s="1"/>
  <c r="X910" i="7" s="1"/>
  <c r="T974" i="7"/>
  <c r="U974" i="7" s="1"/>
  <c r="X974" i="7" s="1"/>
  <c r="T575" i="7"/>
  <c r="U575" i="7" s="1"/>
  <c r="X575" i="7" s="1"/>
  <c r="T639" i="7"/>
  <c r="U639" i="7" s="1"/>
  <c r="X639" i="7" s="1"/>
  <c r="T959" i="7"/>
  <c r="U959" i="7" s="1"/>
  <c r="X959" i="7" s="1"/>
  <c r="T1023" i="7"/>
  <c r="U1023" i="7" s="1"/>
  <c r="X1023" i="7" s="1"/>
  <c r="T1087" i="7"/>
  <c r="U1087" i="7" s="1"/>
  <c r="X1087" i="7" s="1"/>
  <c r="T632" i="7"/>
  <c r="U632" i="7" s="1"/>
  <c r="X632" i="7" s="1"/>
  <c r="T952" i="7"/>
  <c r="U952" i="7" s="1"/>
  <c r="X952" i="7" s="1"/>
  <c r="T961" i="7"/>
  <c r="U961" i="7" s="1"/>
  <c r="X961" i="7" s="1"/>
  <c r="T1025" i="7"/>
  <c r="U1025" i="7" s="1"/>
  <c r="X1025" i="7" s="1"/>
  <c r="T1089" i="7"/>
  <c r="U1089" i="7" s="1"/>
  <c r="X1089" i="7" s="1"/>
  <c r="T1217" i="7"/>
  <c r="U1217" i="7" s="1"/>
  <c r="X1217" i="7" s="1"/>
  <c r="T1281" i="7"/>
  <c r="U1281" i="7" s="1"/>
  <c r="X1281" i="7" s="1"/>
  <c r="T1345" i="7"/>
  <c r="U1345" i="7" s="1"/>
  <c r="X1345" i="7" s="1"/>
  <c r="T1409" i="7"/>
  <c r="U1409" i="7" s="1"/>
  <c r="X1409" i="7" s="1"/>
  <c r="T1473" i="7"/>
  <c r="U1473" i="7" s="1"/>
  <c r="X1473" i="7" s="1"/>
  <c r="T1058" i="7"/>
  <c r="U1058" i="7" s="1"/>
  <c r="X1058" i="7" s="1"/>
  <c r="T1122" i="7"/>
  <c r="U1122" i="7" s="1"/>
  <c r="X1122" i="7" s="1"/>
  <c r="T1250" i="7"/>
  <c r="U1250" i="7" s="1"/>
  <c r="X1250" i="7" s="1"/>
  <c r="T1314" i="7"/>
  <c r="U1314" i="7" s="1"/>
  <c r="X1314" i="7" s="1"/>
  <c r="T1378" i="7"/>
  <c r="U1378" i="7" s="1"/>
  <c r="X1378" i="7" s="1"/>
  <c r="T1442" i="7"/>
  <c r="U1442" i="7" s="1"/>
  <c r="X1442" i="7" s="1"/>
  <c r="T1506" i="7"/>
  <c r="U1506" i="7" s="1"/>
  <c r="X1506" i="7" s="1"/>
  <c r="T1570" i="7"/>
  <c r="U1570" i="7" s="1"/>
  <c r="X1570" i="7" s="1"/>
  <c r="T1634" i="7"/>
  <c r="U1634" i="7" s="1"/>
  <c r="X1634" i="7" s="1"/>
  <c r="T1219" i="7"/>
  <c r="U1219" i="7" s="1"/>
  <c r="X1219" i="7" s="1"/>
  <c r="T96" i="7"/>
  <c r="U96" i="7" s="1"/>
  <c r="X96" i="7" s="1"/>
  <c r="T281" i="7"/>
  <c r="U281" i="7" s="1"/>
  <c r="X281" i="7" s="1"/>
  <c r="T457" i="7"/>
  <c r="U457" i="7" s="1"/>
  <c r="X457" i="7" s="1"/>
  <c r="T56" i="7"/>
  <c r="U56" i="7" s="1"/>
  <c r="X56" i="7" s="1"/>
  <c r="T196" i="7"/>
  <c r="U196" i="7" s="1"/>
  <c r="X196" i="7" s="1"/>
  <c r="T305" i="7"/>
  <c r="U305" i="7" s="1"/>
  <c r="X305" i="7" s="1"/>
  <c r="T409" i="7"/>
  <c r="U409" i="7" s="1"/>
  <c r="X409" i="7" s="1"/>
  <c r="T505" i="7"/>
  <c r="U505" i="7" s="1"/>
  <c r="X505" i="7" s="1"/>
  <c r="T76" i="7"/>
  <c r="U76" i="7" s="1"/>
  <c r="X76" i="7" s="1"/>
  <c r="T107" i="7"/>
  <c r="U107" i="7" s="1"/>
  <c r="X107" i="7" s="1"/>
  <c r="T171" i="7"/>
  <c r="U171" i="7" s="1"/>
  <c r="X171" i="7" s="1"/>
  <c r="T677" i="7"/>
  <c r="U677" i="7" s="1"/>
  <c r="X677" i="7" s="1"/>
  <c r="T109" i="7"/>
  <c r="U109" i="7" s="1"/>
  <c r="X109" i="7" s="1"/>
  <c r="T173" i="7"/>
  <c r="U173" i="7" s="1"/>
  <c r="X173" i="7" s="1"/>
  <c r="T238" i="7"/>
  <c r="U238" i="7" s="1"/>
  <c r="X238" i="7" s="1"/>
  <c r="T302" i="7"/>
  <c r="U302" i="7" s="1"/>
  <c r="X302" i="7" s="1"/>
  <c r="T597" i="7"/>
  <c r="U597" i="7" s="1"/>
  <c r="X597" i="7" s="1"/>
  <c r="T30" i="7"/>
  <c r="U30" i="7" s="1"/>
  <c r="X30" i="7" s="1"/>
  <c r="T94" i="7"/>
  <c r="U94" i="7" s="1"/>
  <c r="X94" i="7" s="1"/>
  <c r="T158" i="7"/>
  <c r="U158" i="7" s="1"/>
  <c r="X158" i="7" s="1"/>
  <c r="T223" i="7"/>
  <c r="U223" i="7" s="1"/>
  <c r="X223" i="7" s="1"/>
  <c r="T287" i="7"/>
  <c r="U287" i="7" s="1"/>
  <c r="X287" i="7" s="1"/>
  <c r="T351" i="7"/>
  <c r="U351" i="7" s="1"/>
  <c r="X351" i="7" s="1"/>
  <c r="T415" i="7"/>
  <c r="U415" i="7" s="1"/>
  <c r="X415" i="7" s="1"/>
  <c r="T479" i="7"/>
  <c r="U479" i="7" s="1"/>
  <c r="X479" i="7" s="1"/>
  <c r="T543" i="7"/>
  <c r="U543" i="7" s="1"/>
  <c r="X543" i="7" s="1"/>
  <c r="T219" i="7"/>
  <c r="U219" i="7" s="1"/>
  <c r="X219" i="7" s="1"/>
  <c r="T220" i="7"/>
  <c r="U220" i="7" s="1"/>
  <c r="X220" i="7" s="1"/>
  <c r="T385" i="7"/>
  <c r="U385" i="7" s="1"/>
  <c r="X385" i="7" s="1"/>
  <c r="T561" i="7"/>
  <c r="U561" i="7" s="1"/>
  <c r="X561" i="7" s="1"/>
  <c r="T160" i="7"/>
  <c r="U160" i="7" s="1"/>
  <c r="X160" i="7" s="1"/>
  <c r="T265" i="7"/>
  <c r="U265" i="7" s="1"/>
  <c r="X265" i="7" s="1"/>
  <c r="T369" i="7"/>
  <c r="U369" i="7" s="1"/>
  <c r="X369" i="7" s="1"/>
  <c r="T469" i="7"/>
  <c r="U469" i="7" s="1"/>
  <c r="X469" i="7" s="1"/>
  <c r="T16" i="7"/>
  <c r="U16" i="7" s="1"/>
  <c r="X16" i="7" s="1"/>
  <c r="T83" i="7"/>
  <c r="U83" i="7" s="1"/>
  <c r="X83" i="7" s="1"/>
  <c r="T147" i="7"/>
  <c r="U147" i="7" s="1"/>
  <c r="X147" i="7" s="1"/>
  <c r="T629" i="7"/>
  <c r="U629" i="7" s="1"/>
  <c r="X629" i="7" s="1"/>
  <c r="T21" i="7"/>
  <c r="U21" i="7" s="1"/>
  <c r="X21" i="7" s="1"/>
  <c r="T85" i="7"/>
  <c r="U85" i="7" s="1"/>
  <c r="X85" i="7" s="1"/>
  <c r="T149" i="7"/>
  <c r="U149" i="7" s="1"/>
  <c r="X149" i="7" s="1"/>
  <c r="T213" i="7"/>
  <c r="U213" i="7" s="1"/>
  <c r="X213" i="7" s="1"/>
  <c r="T278" i="7"/>
  <c r="U278" i="7" s="1"/>
  <c r="X278" i="7" s="1"/>
  <c r="T342" i="7"/>
  <c r="U342" i="7" s="1"/>
  <c r="X342" i="7" s="1"/>
  <c r="T681" i="7"/>
  <c r="U681" i="7" s="1"/>
  <c r="X681" i="7" s="1"/>
  <c r="T70" i="7"/>
  <c r="U70" i="7" s="1"/>
  <c r="X70" i="7" s="1"/>
  <c r="T134" i="7"/>
  <c r="U134" i="7" s="1"/>
  <c r="X134" i="7" s="1"/>
  <c r="T198" i="7"/>
  <c r="U198" i="7" s="1"/>
  <c r="X198" i="7" s="1"/>
  <c r="T263" i="7"/>
  <c r="U263" i="7" s="1"/>
  <c r="X263" i="7" s="1"/>
  <c r="T327" i="7"/>
  <c r="U327" i="7" s="1"/>
  <c r="X327" i="7" s="1"/>
  <c r="T391" i="7"/>
  <c r="U391" i="7" s="1"/>
  <c r="X391" i="7" s="1"/>
  <c r="T455" i="7"/>
  <c r="U455" i="7" s="1"/>
  <c r="X455" i="7" s="1"/>
  <c r="T519" i="7"/>
  <c r="U519" i="7" s="1"/>
  <c r="X519" i="7" s="1"/>
  <c r="T195" i="7"/>
  <c r="U195" i="7" s="1"/>
  <c r="X195" i="7" s="1"/>
  <c r="T260" i="7"/>
  <c r="U260" i="7" s="1"/>
  <c r="X260" i="7" s="1"/>
  <c r="T324" i="7"/>
  <c r="U324" i="7" s="1"/>
  <c r="X324" i="7" s="1"/>
  <c r="T388" i="7"/>
  <c r="U388" i="7" s="1"/>
  <c r="X388" i="7" s="1"/>
  <c r="T452" i="7"/>
  <c r="U452" i="7" s="1"/>
  <c r="X452" i="7" s="1"/>
  <c r="T516" i="7"/>
  <c r="U516" i="7" s="1"/>
  <c r="X516" i="7" s="1"/>
  <c r="T580" i="7"/>
  <c r="U580" i="7" s="1"/>
  <c r="X580" i="7" s="1"/>
  <c r="T362" i="7"/>
  <c r="U362" i="7" s="1"/>
  <c r="X362" i="7" s="1"/>
  <c r="T426" i="7"/>
  <c r="U426" i="7" s="1"/>
  <c r="X426" i="7" s="1"/>
  <c r="T490" i="7"/>
  <c r="U490" i="7" s="1"/>
  <c r="X490" i="7" s="1"/>
  <c r="T554" i="7"/>
  <c r="U554" i="7" s="1"/>
  <c r="X554" i="7" s="1"/>
  <c r="T618" i="7"/>
  <c r="U618" i="7" s="1"/>
  <c r="X618" i="7" s="1"/>
  <c r="T682" i="7"/>
  <c r="U682" i="7" s="1"/>
  <c r="X682" i="7" s="1"/>
  <c r="T938" i="7"/>
  <c r="U938" i="7" s="1"/>
  <c r="X938" i="7" s="1"/>
  <c r="T1002" i="7"/>
  <c r="U1002" i="7" s="1"/>
  <c r="X1002" i="7" s="1"/>
  <c r="T603" i="7"/>
  <c r="U603" i="7" s="1"/>
  <c r="X603" i="7" s="1"/>
  <c r="T667" i="7"/>
  <c r="U667" i="7" s="1"/>
  <c r="X667" i="7" s="1"/>
  <c r="T923" i="7"/>
  <c r="U923" i="7" s="1"/>
  <c r="X923" i="7" s="1"/>
  <c r="T987" i="7"/>
  <c r="U987" i="7" s="1"/>
  <c r="X987" i="7" s="1"/>
  <c r="T1051" i="7"/>
  <c r="U1051" i="7" s="1"/>
  <c r="X1051" i="7" s="1"/>
  <c r="T1115" i="7"/>
  <c r="U1115" i="7" s="1"/>
  <c r="X1115" i="7" s="1"/>
  <c r="T660" i="7"/>
  <c r="U660" i="7" s="1"/>
  <c r="X660" i="7" s="1"/>
  <c r="T916" i="7"/>
  <c r="U916" i="7" s="1"/>
  <c r="X916" i="7" s="1"/>
  <c r="T980" i="7"/>
  <c r="U980" i="7" s="1"/>
  <c r="X980" i="7" s="1"/>
  <c r="T925" i="7"/>
  <c r="U925" i="7" s="1"/>
  <c r="X925" i="7" s="1"/>
  <c r="T989" i="7"/>
  <c r="U989" i="7" s="1"/>
  <c r="X989" i="7" s="1"/>
  <c r="T1053" i="7"/>
  <c r="U1053" i="7" s="1"/>
  <c r="X1053" i="7" s="1"/>
  <c r="T1117" i="7"/>
  <c r="U1117" i="7" s="1"/>
  <c r="X1117" i="7" s="1"/>
  <c r="T1181" i="7"/>
  <c r="U1181" i="7" s="1"/>
  <c r="X1181" i="7" s="1"/>
  <c r="T1245" i="7"/>
  <c r="U1245" i="7" s="1"/>
  <c r="X1245" i="7" s="1"/>
  <c r="T1309" i="7"/>
  <c r="U1309" i="7" s="1"/>
  <c r="X1309" i="7" s="1"/>
  <c r="T1373" i="7"/>
  <c r="U1373" i="7" s="1"/>
  <c r="X1373" i="7" s="1"/>
  <c r="T1437" i="7"/>
  <c r="U1437" i="7" s="1"/>
  <c r="X1437" i="7" s="1"/>
  <c r="T1501" i="7"/>
  <c r="U1501" i="7" s="1"/>
  <c r="X1501" i="7" s="1"/>
  <c r="T1086" i="7"/>
  <c r="U1086" i="7" s="1"/>
  <c r="X1086" i="7" s="1"/>
  <c r="T1214" i="7"/>
  <c r="U1214" i="7" s="1"/>
  <c r="X1214" i="7" s="1"/>
  <c r="T1278" i="7"/>
  <c r="U1278" i="7" s="1"/>
  <c r="X1278" i="7" s="1"/>
  <c r="T1342" i="7"/>
  <c r="U1342" i="7" s="1"/>
  <c r="X1342" i="7" s="1"/>
  <c r="T1406" i="7"/>
  <c r="U1406" i="7" s="1"/>
  <c r="X1406" i="7" s="1"/>
  <c r="T1470" i="7"/>
  <c r="U1470" i="7" s="1"/>
  <c r="X1470" i="7" s="1"/>
  <c r="T1534" i="7"/>
  <c r="U1534" i="7" s="1"/>
  <c r="X1534" i="7" s="1"/>
  <c r="T1598" i="7"/>
  <c r="U1598" i="7" s="1"/>
  <c r="X1598" i="7" s="1"/>
  <c r="T1662" i="7"/>
  <c r="U1662" i="7" s="1"/>
  <c r="X1662" i="7" s="1"/>
  <c r="T1247" i="7"/>
  <c r="U1247" i="7" s="1"/>
  <c r="X1247" i="7" s="1"/>
  <c r="T188" i="7"/>
  <c r="U188" i="7" s="1"/>
  <c r="X188" i="7" s="1"/>
  <c r="T353" i="7"/>
  <c r="U353" i="7" s="1"/>
  <c r="X353" i="7" s="1"/>
  <c r="T529" i="7"/>
  <c r="U529" i="7" s="1"/>
  <c r="X529" i="7" s="1"/>
  <c r="T136" i="7"/>
  <c r="U136" i="7" s="1"/>
  <c r="X136" i="7" s="1"/>
  <c r="T245" i="7"/>
  <c r="U245" i="7" s="1"/>
  <c r="X245" i="7" s="1"/>
  <c r="T349" i="7"/>
  <c r="U349" i="7" s="1"/>
  <c r="X349" i="7" s="1"/>
  <c r="T449" i="7"/>
  <c r="U449" i="7" s="1"/>
  <c r="X449" i="7" s="1"/>
  <c r="T553" i="7"/>
  <c r="U553" i="7" s="1"/>
  <c r="X553" i="7" s="1"/>
  <c r="T71" i="7"/>
  <c r="U71" i="7" s="1"/>
  <c r="X71" i="7" s="1"/>
  <c r="T135" i="7"/>
  <c r="U135" i="7" s="1"/>
  <c r="X135" i="7" s="1"/>
  <c r="T609" i="7"/>
  <c r="U609" i="7" s="1"/>
  <c r="X609" i="7" s="1"/>
  <c r="T833" i="7"/>
  <c r="U833" i="7" s="1"/>
  <c r="X833" i="7" s="1"/>
  <c r="T73" i="7"/>
  <c r="U73" i="7" s="1"/>
  <c r="X73" i="7" s="1"/>
  <c r="T137" i="7"/>
  <c r="U137" i="7" s="1"/>
  <c r="X137" i="7" s="1"/>
  <c r="T201" i="7"/>
  <c r="U201" i="7" s="1"/>
  <c r="X201" i="7" s="1"/>
  <c r="T266" i="7"/>
  <c r="U266" i="7" s="1"/>
  <c r="X266" i="7" s="1"/>
  <c r="T330" i="7"/>
  <c r="U330" i="7" s="1"/>
  <c r="X330" i="7" s="1"/>
  <c r="T657" i="7"/>
  <c r="U657" i="7" s="1"/>
  <c r="X657" i="7" s="1"/>
  <c r="T58" i="7"/>
  <c r="U58" i="7" s="1"/>
  <c r="X58" i="7" s="1"/>
  <c r="T122" i="7"/>
  <c r="U122" i="7" s="1"/>
  <c r="X122" i="7" s="1"/>
  <c r="T186" i="7"/>
  <c r="U186" i="7" s="1"/>
  <c r="X186" i="7" s="1"/>
  <c r="T251" i="7"/>
  <c r="U251" i="7" s="1"/>
  <c r="X251" i="7" s="1"/>
  <c r="T315" i="7"/>
  <c r="U315" i="7" s="1"/>
  <c r="X315" i="7" s="1"/>
  <c r="T379" i="7"/>
  <c r="U379" i="7" s="1"/>
  <c r="X379" i="7" s="1"/>
  <c r="T443" i="7"/>
  <c r="U443" i="7" s="1"/>
  <c r="X443" i="7" s="1"/>
  <c r="T507" i="7"/>
  <c r="U507" i="7" s="1"/>
  <c r="X507" i="7" s="1"/>
  <c r="T183" i="7"/>
  <c r="U183" i="7" s="1"/>
  <c r="X183" i="7" s="1"/>
  <c r="T248" i="7"/>
  <c r="U248" i="7" s="1"/>
  <c r="X248" i="7" s="1"/>
  <c r="T312" i="7"/>
  <c r="U312" i="7" s="1"/>
  <c r="X312" i="7" s="1"/>
  <c r="T376" i="7"/>
  <c r="U376" i="7" s="1"/>
  <c r="X376" i="7" s="1"/>
  <c r="T440" i="7"/>
  <c r="U440" i="7" s="1"/>
  <c r="X440" i="7" s="1"/>
  <c r="T504" i="7"/>
  <c r="U504" i="7" s="1"/>
  <c r="X504" i="7" s="1"/>
  <c r="T568" i="7"/>
  <c r="U568" i="7" s="1"/>
  <c r="X568" i="7" s="1"/>
  <c r="T350" i="7"/>
  <c r="U350" i="7" s="1"/>
  <c r="X350" i="7" s="1"/>
  <c r="T414" i="7"/>
  <c r="U414" i="7" s="1"/>
  <c r="X414" i="7" s="1"/>
  <c r="T478" i="7"/>
  <c r="U478" i="7" s="1"/>
  <c r="X478" i="7" s="1"/>
  <c r="T542" i="7"/>
  <c r="U542" i="7" s="1"/>
  <c r="X542" i="7" s="1"/>
  <c r="T606" i="7"/>
  <c r="U606" i="7" s="1"/>
  <c r="X606" i="7" s="1"/>
  <c r="T670" i="7"/>
  <c r="U670" i="7" s="1"/>
  <c r="X670" i="7" s="1"/>
  <c r="T926" i="7"/>
  <c r="U926" i="7" s="1"/>
  <c r="X926" i="7" s="1"/>
  <c r="T990" i="7"/>
  <c r="U990" i="7" s="1"/>
  <c r="X990" i="7" s="1"/>
  <c r="T591" i="7"/>
  <c r="U591" i="7" s="1"/>
  <c r="X591" i="7" s="1"/>
  <c r="T655" i="7"/>
  <c r="U655" i="7" s="1"/>
  <c r="X655" i="7" s="1"/>
  <c r="T911" i="7"/>
  <c r="U911" i="7" s="1"/>
  <c r="X911" i="7" s="1"/>
  <c r="T975" i="7"/>
  <c r="U975" i="7" s="1"/>
  <c r="X975" i="7" s="1"/>
  <c r="T1039" i="7"/>
  <c r="U1039" i="7" s="1"/>
  <c r="X1039" i="7" s="1"/>
  <c r="T1103" i="7"/>
  <c r="U1103" i="7" s="1"/>
  <c r="X1103" i="7" s="1"/>
  <c r="T1167" i="7"/>
  <c r="U1167" i="7" s="1"/>
  <c r="X1167" i="7" s="1"/>
  <c r="T648" i="7"/>
  <c r="U648" i="7" s="1"/>
  <c r="X648" i="7" s="1"/>
  <c r="T968" i="7"/>
  <c r="U968" i="7" s="1"/>
  <c r="X968" i="7" s="1"/>
  <c r="T913" i="7"/>
  <c r="U913" i="7" s="1"/>
  <c r="X913" i="7" s="1"/>
  <c r="T977" i="7"/>
  <c r="U977" i="7" s="1"/>
  <c r="X977" i="7" s="1"/>
  <c r="T1041" i="7"/>
  <c r="U1041" i="7" s="1"/>
  <c r="X1041" i="7" s="1"/>
  <c r="T1105" i="7"/>
  <c r="U1105" i="7" s="1"/>
  <c r="X1105" i="7" s="1"/>
  <c r="T1233" i="7"/>
  <c r="U1233" i="7" s="1"/>
  <c r="X1233" i="7" s="1"/>
  <c r="T1297" i="7"/>
  <c r="U1297" i="7" s="1"/>
  <c r="X1297" i="7" s="1"/>
  <c r="T1361" i="7"/>
  <c r="U1361" i="7" s="1"/>
  <c r="X1361" i="7" s="1"/>
  <c r="T1425" i="7"/>
  <c r="U1425" i="7" s="1"/>
  <c r="X1425" i="7" s="1"/>
  <c r="T1489" i="7"/>
  <c r="U1489" i="7" s="1"/>
  <c r="X1489" i="7" s="1"/>
  <c r="T1074" i="7"/>
  <c r="U1074" i="7" s="1"/>
  <c r="X1074" i="7" s="1"/>
  <c r="T1138" i="7"/>
  <c r="U1138" i="7" s="1"/>
  <c r="X1138" i="7" s="1"/>
  <c r="T1202" i="7"/>
  <c r="U1202" i="7" s="1"/>
  <c r="X1202" i="7" s="1"/>
  <c r="T1266" i="7"/>
  <c r="U1266" i="7" s="1"/>
  <c r="X1266" i="7" s="1"/>
  <c r="T1330" i="7"/>
  <c r="U1330" i="7" s="1"/>
  <c r="X1330" i="7" s="1"/>
  <c r="T1394" i="7"/>
  <c r="U1394" i="7" s="1"/>
  <c r="X1394" i="7" s="1"/>
  <c r="T1458" i="7"/>
  <c r="U1458" i="7" s="1"/>
  <c r="X1458" i="7" s="1"/>
  <c r="T1522" i="7"/>
  <c r="U1522" i="7" s="1"/>
  <c r="X1522" i="7" s="1"/>
  <c r="T1586" i="7"/>
  <c r="U1586" i="7" s="1"/>
  <c r="X1586" i="7" s="1"/>
  <c r="T1650" i="7"/>
  <c r="U1650" i="7" s="1"/>
  <c r="X1650" i="7" s="1"/>
  <c r="T1235" i="7"/>
  <c r="U1235" i="7" s="1"/>
  <c r="X1235" i="7" s="1"/>
  <c r="T156" i="7"/>
  <c r="U156" i="7" s="1"/>
  <c r="X156" i="7" s="1"/>
  <c r="T321" i="7"/>
  <c r="U321" i="7" s="1"/>
  <c r="X321" i="7" s="1"/>
  <c r="T497" i="7"/>
  <c r="U497" i="7" s="1"/>
  <c r="X497" i="7" s="1"/>
  <c r="T104" i="7"/>
  <c r="U104" i="7" s="1"/>
  <c r="X104" i="7" s="1"/>
  <c r="T225" i="7"/>
  <c r="U225" i="7" s="1"/>
  <c r="X225" i="7" s="1"/>
  <c r="T329" i="7"/>
  <c r="U329" i="7" s="1"/>
  <c r="X329" i="7" s="1"/>
  <c r="T433" i="7"/>
  <c r="U433" i="7" s="1"/>
  <c r="X433" i="7" s="1"/>
  <c r="T533" i="7"/>
  <c r="U533" i="7" s="1"/>
  <c r="X533" i="7" s="1"/>
  <c r="T120" i="7"/>
  <c r="U120" i="7" s="1"/>
  <c r="X120" i="7" s="1"/>
  <c r="T59" i="7"/>
  <c r="U59" i="7" s="1"/>
  <c r="X59" i="7" s="1"/>
  <c r="T123" i="7"/>
  <c r="U123" i="7" s="1"/>
  <c r="X123" i="7" s="1"/>
  <c r="T585" i="7"/>
  <c r="U585" i="7" s="1"/>
  <c r="X585" i="7" s="1"/>
  <c r="T261" i="7"/>
  <c r="U261" i="7" s="1"/>
  <c r="X261" i="7" s="1"/>
  <c r="T425" i="7"/>
  <c r="U425" i="7" s="1"/>
  <c r="X425" i="7" s="1"/>
  <c r="T184" i="7"/>
  <c r="U184" i="7" s="1"/>
  <c r="X184" i="7" s="1"/>
  <c r="T293" i="7"/>
  <c r="U293" i="7" s="1"/>
  <c r="X293" i="7" s="1"/>
  <c r="T397" i="7"/>
  <c r="U397" i="7" s="1"/>
  <c r="X397" i="7" s="1"/>
  <c r="T493" i="7"/>
  <c r="U493" i="7" s="1"/>
  <c r="X493" i="7" s="1"/>
  <c r="T99" i="7"/>
  <c r="U99" i="7" s="1"/>
  <c r="X99" i="7" s="1"/>
  <c r="T163" i="7"/>
  <c r="U163" i="7" s="1"/>
  <c r="X163" i="7" s="1"/>
  <c r="T661" i="7"/>
  <c r="U661" i="7" s="1"/>
  <c r="X661" i="7" s="1"/>
  <c r="T37" i="7"/>
  <c r="U37" i="7" s="1"/>
  <c r="X37" i="7" s="1"/>
  <c r="T101" i="7"/>
  <c r="U101" i="7" s="1"/>
  <c r="X101" i="7" s="1"/>
  <c r="T165" i="7"/>
  <c r="U165" i="7" s="1"/>
  <c r="X165" i="7" s="1"/>
  <c r="T230" i="7"/>
  <c r="U230" i="7" s="1"/>
  <c r="X230" i="7" s="1"/>
  <c r="T294" i="7"/>
  <c r="U294" i="7" s="1"/>
  <c r="X294" i="7" s="1"/>
  <c r="T581" i="7"/>
  <c r="U581" i="7" s="1"/>
  <c r="X581" i="7" s="1"/>
  <c r="T86" i="7"/>
  <c r="U86" i="7" s="1"/>
  <c r="X86" i="7" s="1"/>
  <c r="T150" i="7"/>
  <c r="U150" i="7" s="1"/>
  <c r="X150" i="7" s="1"/>
  <c r="T214" i="7"/>
  <c r="U214" i="7" s="1"/>
  <c r="X214" i="7" s="1"/>
  <c r="T279" i="7"/>
  <c r="U279" i="7" s="1"/>
  <c r="X279" i="7" s="1"/>
  <c r="T343" i="7"/>
  <c r="U343" i="7" s="1"/>
  <c r="X343" i="7" s="1"/>
  <c r="T407" i="7"/>
  <c r="U407" i="7" s="1"/>
  <c r="X407" i="7" s="1"/>
  <c r="T471" i="7"/>
  <c r="U471" i="7" s="1"/>
  <c r="X471" i="7" s="1"/>
  <c r="T535" i="7"/>
  <c r="U535" i="7" s="1"/>
  <c r="X535" i="7" s="1"/>
  <c r="T211" i="7"/>
  <c r="U211" i="7" s="1"/>
  <c r="X211" i="7" s="1"/>
  <c r="T276" i="7"/>
  <c r="U276" i="7" s="1"/>
  <c r="X276" i="7" s="1"/>
  <c r="T340" i="7"/>
  <c r="U340" i="7" s="1"/>
  <c r="X340" i="7" s="1"/>
  <c r="T404" i="7"/>
  <c r="U404" i="7" s="1"/>
  <c r="X404" i="7" s="1"/>
  <c r="T468" i="7"/>
  <c r="U468" i="7" s="1"/>
  <c r="X468" i="7" s="1"/>
  <c r="T532" i="7"/>
  <c r="U532" i="7" s="1"/>
  <c r="X532" i="7" s="1"/>
  <c r="T596" i="7"/>
  <c r="U596" i="7" s="1"/>
  <c r="X596" i="7" s="1"/>
  <c r="T378" i="7"/>
  <c r="U378" i="7" s="1"/>
  <c r="X378" i="7" s="1"/>
  <c r="T442" i="7"/>
  <c r="U442" i="7" s="1"/>
  <c r="X442" i="7" s="1"/>
  <c r="T506" i="7"/>
  <c r="U506" i="7" s="1"/>
  <c r="X506" i="7" s="1"/>
  <c r="T570" i="7"/>
  <c r="U570" i="7" s="1"/>
  <c r="X570" i="7" s="1"/>
  <c r="T634" i="7"/>
  <c r="U634" i="7" s="1"/>
  <c r="X634" i="7" s="1"/>
  <c r="T954" i="7"/>
  <c r="U954" i="7" s="1"/>
  <c r="X954" i="7" s="1"/>
  <c r="T1018" i="7"/>
  <c r="U1018" i="7" s="1"/>
  <c r="X1018" i="7" s="1"/>
  <c r="T619" i="7"/>
  <c r="U619" i="7" s="1"/>
  <c r="X619" i="7" s="1"/>
  <c r="T683" i="7"/>
  <c r="U683" i="7" s="1"/>
  <c r="X683" i="7" s="1"/>
  <c r="T939" i="7"/>
  <c r="U939" i="7" s="1"/>
  <c r="X939" i="7" s="1"/>
  <c r="T1003" i="7"/>
  <c r="U1003" i="7" s="1"/>
  <c r="X1003" i="7" s="1"/>
  <c r="T1067" i="7"/>
  <c r="U1067" i="7" s="1"/>
  <c r="X1067" i="7" s="1"/>
  <c r="T1131" i="7"/>
  <c r="U1131" i="7" s="1"/>
  <c r="X1131" i="7" s="1"/>
  <c r="T1195" i="7"/>
  <c r="U1195" i="7" s="1"/>
  <c r="X1195" i="7" s="1"/>
  <c r="T676" i="7"/>
  <c r="U676" i="7" s="1"/>
  <c r="X676" i="7" s="1"/>
  <c r="T932" i="7"/>
  <c r="U932" i="7" s="1"/>
  <c r="X932" i="7" s="1"/>
  <c r="T996" i="7"/>
  <c r="U996" i="7" s="1"/>
  <c r="X996" i="7" s="1"/>
  <c r="T941" i="7"/>
  <c r="U941" i="7" s="1"/>
  <c r="X941" i="7" s="1"/>
  <c r="T1005" i="7"/>
  <c r="U1005" i="7" s="1"/>
  <c r="X1005" i="7" s="1"/>
  <c r="T1069" i="7"/>
  <c r="U1069" i="7" s="1"/>
  <c r="X1069" i="7" s="1"/>
  <c r="T1133" i="7"/>
  <c r="U1133" i="7" s="1"/>
  <c r="X1133" i="7" s="1"/>
  <c r="T1197" i="7"/>
  <c r="U1197" i="7" s="1"/>
  <c r="X1197" i="7" s="1"/>
  <c r="T1261" i="7"/>
  <c r="U1261" i="7" s="1"/>
  <c r="X1261" i="7" s="1"/>
  <c r="T1325" i="7"/>
  <c r="U1325" i="7" s="1"/>
  <c r="X1325" i="7" s="1"/>
  <c r="T1389" i="7"/>
  <c r="U1389" i="7" s="1"/>
  <c r="X1389" i="7" s="1"/>
  <c r="T1453" i="7"/>
  <c r="U1453" i="7" s="1"/>
  <c r="X1453" i="7" s="1"/>
  <c r="T1038" i="7"/>
  <c r="U1038" i="7" s="1"/>
  <c r="X1038" i="7" s="1"/>
  <c r="T1102" i="7"/>
  <c r="U1102" i="7" s="1"/>
  <c r="X1102" i="7" s="1"/>
  <c r="T1230" i="7"/>
  <c r="U1230" i="7" s="1"/>
  <c r="X1230" i="7" s="1"/>
  <c r="T1294" i="7"/>
  <c r="U1294" i="7" s="1"/>
  <c r="X1294" i="7" s="1"/>
  <c r="T1358" i="7"/>
  <c r="U1358" i="7" s="1"/>
  <c r="X1358" i="7" s="1"/>
  <c r="T1422" i="7"/>
  <c r="U1422" i="7" s="1"/>
  <c r="X1422" i="7" s="1"/>
  <c r="T1486" i="7"/>
  <c r="U1486" i="7" s="1"/>
  <c r="X1486" i="7" s="1"/>
  <c r="T1550" i="7"/>
  <c r="U1550" i="7" s="1"/>
  <c r="X1550" i="7" s="1"/>
  <c r="T1614" i="7"/>
  <c r="U1614" i="7" s="1"/>
  <c r="X1614" i="7" s="1"/>
  <c r="T1678" i="7"/>
  <c r="U1678" i="7" s="1"/>
  <c r="X1678" i="7" s="1"/>
  <c r="T8" i="7"/>
  <c r="U8" i="7" s="1"/>
  <c r="X8" i="7" s="1"/>
  <c r="T229" i="7"/>
  <c r="U229" i="7" s="1"/>
  <c r="X229" i="7" s="1"/>
  <c r="T393" i="7"/>
  <c r="U393" i="7" s="1"/>
  <c r="X393" i="7" s="1"/>
  <c r="T164" i="7"/>
  <c r="U164" i="7" s="1"/>
  <c r="X164" i="7" s="1"/>
  <c r="T273" i="7"/>
  <c r="U273" i="7" s="1"/>
  <c r="X273" i="7" s="1"/>
  <c r="T377" i="7"/>
  <c r="U377" i="7" s="1"/>
  <c r="X377" i="7" s="1"/>
  <c r="T473" i="7"/>
  <c r="U473" i="7" s="1"/>
  <c r="X473" i="7" s="1"/>
  <c r="T87" i="7"/>
  <c r="U87" i="7" s="1"/>
  <c r="X87" i="7" s="1"/>
  <c r="T151" i="7"/>
  <c r="U151" i="7" s="1"/>
  <c r="X151" i="7" s="1"/>
  <c r="T637" i="7"/>
  <c r="U637" i="7" s="1"/>
  <c r="X637" i="7" s="1"/>
  <c r="T25" i="7"/>
  <c r="U25" i="7" s="1"/>
  <c r="X25" i="7" s="1"/>
  <c r="T89" i="7"/>
  <c r="U89" i="7" s="1"/>
  <c r="X89" i="7" s="1"/>
  <c r="T153" i="7"/>
  <c r="U153" i="7" s="1"/>
  <c r="X153" i="7" s="1"/>
  <c r="T217" i="7"/>
  <c r="U217" i="7" s="1"/>
  <c r="X217" i="7" s="1"/>
  <c r="T282" i="7"/>
  <c r="U282" i="7" s="1"/>
  <c r="X282" i="7" s="1"/>
  <c r="T346" i="7"/>
  <c r="U346" i="7" s="1"/>
  <c r="X346" i="7" s="1"/>
  <c r="T689" i="7"/>
  <c r="U689" i="7" s="1"/>
  <c r="X689" i="7" s="1"/>
  <c r="T10" i="7"/>
  <c r="U10" i="7" s="1"/>
  <c r="X10" i="7" s="1"/>
  <c r="T74" i="7"/>
  <c r="U74" i="7" s="1"/>
  <c r="X74" i="7" s="1"/>
  <c r="T138" i="7"/>
  <c r="U138" i="7" s="1"/>
  <c r="X138" i="7" s="1"/>
  <c r="T202" i="7"/>
  <c r="U202" i="7" s="1"/>
  <c r="X202" i="7" s="1"/>
  <c r="T267" i="7"/>
  <c r="U267" i="7" s="1"/>
  <c r="X267" i="7" s="1"/>
  <c r="T331" i="7"/>
  <c r="U331" i="7" s="1"/>
  <c r="X331" i="7" s="1"/>
  <c r="T395" i="7"/>
  <c r="U395" i="7" s="1"/>
  <c r="X395" i="7" s="1"/>
  <c r="T459" i="7"/>
  <c r="U459" i="7" s="1"/>
  <c r="X459" i="7" s="1"/>
  <c r="T523" i="7"/>
  <c r="U523" i="7" s="1"/>
  <c r="X523" i="7" s="1"/>
  <c r="T199" i="7"/>
  <c r="U199" i="7" s="1"/>
  <c r="X199" i="7" s="1"/>
  <c r="T264" i="7"/>
  <c r="U264" i="7" s="1"/>
  <c r="X264" i="7" s="1"/>
  <c r="T328" i="7"/>
  <c r="U328" i="7" s="1"/>
  <c r="X328" i="7" s="1"/>
  <c r="T392" i="7"/>
  <c r="U392" i="7" s="1"/>
  <c r="X392" i="7" s="1"/>
  <c r="T456" i="7"/>
  <c r="U456" i="7" s="1"/>
  <c r="X456" i="7" s="1"/>
  <c r="T520" i="7"/>
  <c r="U520" i="7" s="1"/>
  <c r="X520" i="7" s="1"/>
  <c r="T584" i="7"/>
  <c r="U584" i="7" s="1"/>
  <c r="X584" i="7" s="1"/>
  <c r="T366" i="7"/>
  <c r="U366" i="7" s="1"/>
  <c r="X366" i="7" s="1"/>
  <c r="T430" i="7"/>
  <c r="U430" i="7" s="1"/>
  <c r="X430" i="7" s="1"/>
  <c r="T494" i="7"/>
  <c r="U494" i="7" s="1"/>
  <c r="X494" i="7" s="1"/>
  <c r="T558" i="7"/>
  <c r="U558" i="7" s="1"/>
  <c r="X558" i="7" s="1"/>
  <c r="T622" i="7"/>
  <c r="U622" i="7" s="1"/>
  <c r="X622" i="7" s="1"/>
  <c r="T686" i="7"/>
  <c r="U686" i="7" s="1"/>
  <c r="X686" i="7" s="1"/>
  <c r="T942" i="7"/>
  <c r="U942" i="7" s="1"/>
  <c r="X942" i="7" s="1"/>
  <c r="T1006" i="7"/>
  <c r="U1006" i="7" s="1"/>
  <c r="X1006" i="7" s="1"/>
  <c r="T607" i="7"/>
  <c r="U607" i="7" s="1"/>
  <c r="X607" i="7" s="1"/>
  <c r="T671" i="7"/>
  <c r="U671" i="7" s="1"/>
  <c r="X671" i="7" s="1"/>
  <c r="T927" i="7"/>
  <c r="U927" i="7" s="1"/>
  <c r="X927" i="7" s="1"/>
  <c r="T991" i="7"/>
  <c r="U991" i="7" s="1"/>
  <c r="X991" i="7" s="1"/>
  <c r="T1055" i="7"/>
  <c r="U1055" i="7" s="1"/>
  <c r="X1055" i="7" s="1"/>
  <c r="T1119" i="7"/>
  <c r="U1119" i="7" s="1"/>
  <c r="X1119" i="7" s="1"/>
  <c r="T1183" i="7"/>
  <c r="U1183" i="7" s="1"/>
  <c r="X1183" i="7" s="1"/>
  <c r="T664" i="7"/>
  <c r="U664" i="7" s="1"/>
  <c r="X664" i="7" s="1"/>
  <c r="T920" i="7"/>
  <c r="U920" i="7" s="1"/>
  <c r="X920" i="7" s="1"/>
  <c r="T984" i="7"/>
  <c r="U984" i="7" s="1"/>
  <c r="X984" i="7" s="1"/>
  <c r="T929" i="7"/>
  <c r="U929" i="7" s="1"/>
  <c r="X929" i="7" s="1"/>
  <c r="T993" i="7"/>
  <c r="U993" i="7" s="1"/>
  <c r="X993" i="7" s="1"/>
  <c r="T1057" i="7"/>
  <c r="U1057" i="7" s="1"/>
  <c r="X1057" i="7" s="1"/>
  <c r="T1121" i="7"/>
  <c r="U1121" i="7" s="1"/>
  <c r="X1121" i="7" s="1"/>
  <c r="T1249" i="7"/>
  <c r="U1249" i="7" s="1"/>
  <c r="X1249" i="7" s="1"/>
  <c r="T1313" i="7"/>
  <c r="U1313" i="7" s="1"/>
  <c r="X1313" i="7" s="1"/>
  <c r="T1377" i="7"/>
  <c r="U1377" i="7" s="1"/>
  <c r="X1377" i="7" s="1"/>
  <c r="T1441" i="7"/>
  <c r="U1441" i="7" s="1"/>
  <c r="X1441" i="7" s="1"/>
  <c r="T1505" i="7"/>
  <c r="U1505" i="7" s="1"/>
  <c r="X1505" i="7" s="1"/>
  <c r="T1090" i="7"/>
  <c r="U1090" i="7" s="1"/>
  <c r="X1090" i="7" s="1"/>
  <c r="T1218" i="7"/>
  <c r="U1218" i="7" s="1"/>
  <c r="X1218" i="7" s="1"/>
  <c r="T1282" i="7"/>
  <c r="U1282" i="7" s="1"/>
  <c r="X1282" i="7" s="1"/>
  <c r="T1346" i="7"/>
  <c r="U1346" i="7" s="1"/>
  <c r="X1346" i="7" s="1"/>
  <c r="T1410" i="7"/>
  <c r="U1410" i="7" s="1"/>
  <c r="X1410" i="7" s="1"/>
  <c r="T1474" i="7"/>
  <c r="U1474" i="7" s="1"/>
  <c r="X1474" i="7" s="1"/>
  <c r="T1538" i="7"/>
  <c r="U1538" i="7" s="1"/>
  <c r="X1538" i="7" s="1"/>
  <c r="T1602" i="7"/>
  <c r="U1602" i="7" s="1"/>
  <c r="X1602" i="7" s="1"/>
  <c r="T1666" i="7"/>
  <c r="U1666" i="7" s="1"/>
  <c r="X1666" i="7" s="1"/>
  <c r="T1251" i="7"/>
  <c r="U1251" i="7" s="1"/>
  <c r="X1251" i="7" s="1"/>
  <c r="T200" i="7"/>
  <c r="U200" i="7" s="1"/>
  <c r="X200" i="7" s="1"/>
  <c r="T361" i="7"/>
  <c r="U361" i="7" s="1"/>
  <c r="X361" i="7" s="1"/>
  <c r="T537" i="7"/>
  <c r="U537" i="7" s="1"/>
  <c r="X537" i="7" s="1"/>
  <c r="T140" i="7"/>
  <c r="U140" i="7" s="1"/>
  <c r="X140" i="7" s="1"/>
  <c r="T253" i="7"/>
  <c r="U253" i="7" s="1"/>
  <c r="X253" i="7" s="1"/>
  <c r="T357" i="7"/>
  <c r="U357" i="7" s="1"/>
  <c r="X357" i="7" s="1"/>
  <c r="T453" i="7"/>
  <c r="U453" i="7" s="1"/>
  <c r="X453" i="7" s="1"/>
  <c r="T557" i="7"/>
  <c r="U557" i="7" s="1"/>
  <c r="X557" i="7" s="1"/>
  <c r="T11" i="7"/>
  <c r="U11" i="7" s="1"/>
  <c r="X11" i="7" s="1"/>
  <c r="T75" i="7"/>
  <c r="U75" i="7" s="1"/>
  <c r="X75" i="7" s="1"/>
  <c r="T139" i="7"/>
  <c r="U139" i="7" s="1"/>
  <c r="X139" i="7" s="1"/>
  <c r="T132" i="7"/>
  <c r="U132" i="7" s="1"/>
  <c r="X132" i="7" s="1"/>
  <c r="T301" i="7"/>
  <c r="U301" i="7" s="1"/>
  <c r="X301" i="7" s="1"/>
  <c r="T477" i="7"/>
  <c r="U477" i="7" s="1"/>
  <c r="X477" i="7" s="1"/>
  <c r="T212" i="7"/>
  <c r="U212" i="7" s="1"/>
  <c r="X212" i="7" s="1"/>
  <c r="T317" i="7"/>
  <c r="U317" i="7" s="1"/>
  <c r="X317" i="7" s="1"/>
  <c r="T421" i="7"/>
  <c r="U421" i="7" s="1"/>
  <c r="X421" i="7" s="1"/>
  <c r="T521" i="7"/>
  <c r="U521" i="7" s="1"/>
  <c r="X521" i="7" s="1"/>
  <c r="T100" i="7"/>
  <c r="U100" i="7" s="1"/>
  <c r="X100" i="7" s="1"/>
  <c r="T51" i="7"/>
  <c r="U51" i="7" s="1"/>
  <c r="X51" i="7" s="1"/>
  <c r="T115" i="7"/>
  <c r="U115" i="7" s="1"/>
  <c r="X115" i="7" s="1"/>
  <c r="T569" i="7"/>
  <c r="U569" i="7" s="1"/>
  <c r="X569" i="7" s="1"/>
  <c r="T53" i="7"/>
  <c r="U53" i="7" s="1"/>
  <c r="X53" i="7" s="1"/>
  <c r="T117" i="7"/>
  <c r="U117" i="7" s="1"/>
  <c r="X117" i="7" s="1"/>
  <c r="T181" i="7"/>
  <c r="U181" i="7" s="1"/>
  <c r="X181" i="7" s="1"/>
  <c r="T246" i="7"/>
  <c r="U246" i="7" s="1"/>
  <c r="X246" i="7" s="1"/>
  <c r="T310" i="7"/>
  <c r="U310" i="7" s="1"/>
  <c r="X310" i="7" s="1"/>
  <c r="T613" i="7"/>
  <c r="U613" i="7" s="1"/>
  <c r="X613" i="7" s="1"/>
  <c r="T38" i="7"/>
  <c r="U38" i="7" s="1"/>
  <c r="X38" i="7" s="1"/>
  <c r="T102" i="7"/>
  <c r="U102" i="7" s="1"/>
  <c r="X102" i="7" s="1"/>
  <c r="T166" i="7"/>
  <c r="U166" i="7" s="1"/>
  <c r="X166" i="7" s="1"/>
  <c r="T231" i="7"/>
  <c r="U231" i="7" s="1"/>
  <c r="X231" i="7" s="1"/>
  <c r="T295" i="7"/>
  <c r="U295" i="7" s="1"/>
  <c r="X295" i="7" s="1"/>
  <c r="T359" i="7"/>
  <c r="U359" i="7" s="1"/>
  <c r="X359" i="7" s="1"/>
  <c r="T423" i="7"/>
  <c r="U423" i="7" s="1"/>
  <c r="X423" i="7" s="1"/>
  <c r="T487" i="7"/>
  <c r="U487" i="7" s="1"/>
  <c r="X487" i="7" s="1"/>
  <c r="T551" i="7"/>
  <c r="U551" i="7" s="1"/>
  <c r="X551" i="7" s="1"/>
  <c r="T228" i="7"/>
  <c r="U228" i="7" s="1"/>
  <c r="X228" i="7" s="1"/>
  <c r="T292" i="7"/>
  <c r="U292" i="7" s="1"/>
  <c r="X292" i="7" s="1"/>
  <c r="T356" i="7"/>
  <c r="U356" i="7" s="1"/>
  <c r="X356" i="7" s="1"/>
  <c r="T420" i="7"/>
  <c r="U420" i="7" s="1"/>
  <c r="X420" i="7" s="1"/>
  <c r="T484" i="7"/>
  <c r="U484" i="7" s="1"/>
  <c r="X484" i="7" s="1"/>
  <c r="T548" i="7"/>
  <c r="U548" i="7" s="1"/>
  <c r="X548" i="7" s="1"/>
  <c r="T612" i="7"/>
  <c r="U612" i="7" s="1"/>
  <c r="X612" i="7" s="1"/>
  <c r="T394" i="7"/>
  <c r="U394" i="7" s="1"/>
  <c r="X394" i="7" s="1"/>
  <c r="T458" i="7"/>
  <c r="U458" i="7" s="1"/>
  <c r="X458" i="7" s="1"/>
  <c r="T522" i="7"/>
  <c r="U522" i="7" s="1"/>
  <c r="X522" i="7" s="1"/>
  <c r="T586" i="7"/>
  <c r="U586" i="7" s="1"/>
  <c r="X586" i="7" s="1"/>
  <c r="T650" i="7"/>
  <c r="U650" i="7" s="1"/>
  <c r="X650" i="7" s="1"/>
  <c r="T970" i="7"/>
  <c r="U970" i="7" s="1"/>
  <c r="X970" i="7" s="1"/>
  <c r="T571" i="7"/>
  <c r="U571" i="7" s="1"/>
  <c r="X571" i="7" s="1"/>
  <c r="T635" i="7"/>
  <c r="U635" i="7" s="1"/>
  <c r="X635" i="7" s="1"/>
  <c r="T955" i="7"/>
  <c r="U955" i="7" s="1"/>
  <c r="X955" i="7" s="1"/>
  <c r="T1019" i="7"/>
  <c r="U1019" i="7" s="1"/>
  <c r="X1019" i="7" s="1"/>
  <c r="T1083" i="7"/>
  <c r="U1083" i="7" s="1"/>
  <c r="X1083" i="7" s="1"/>
  <c r="T1147" i="7"/>
  <c r="U1147" i="7" s="1"/>
  <c r="X1147" i="7" s="1"/>
  <c r="T1211" i="7"/>
  <c r="U1211" i="7" s="1"/>
  <c r="X1211" i="7" s="1"/>
  <c r="T948" i="7"/>
  <c r="U948" i="7" s="1"/>
  <c r="X948" i="7" s="1"/>
  <c r="T1012" i="7"/>
  <c r="U1012" i="7" s="1"/>
  <c r="X1012" i="7" s="1"/>
  <c r="T957" i="7"/>
  <c r="U957" i="7" s="1"/>
  <c r="X957" i="7" s="1"/>
  <c r="T1021" i="7"/>
  <c r="U1021" i="7" s="1"/>
  <c r="X1021" i="7" s="1"/>
  <c r="T1085" i="7"/>
  <c r="U1085" i="7" s="1"/>
  <c r="X1085" i="7" s="1"/>
  <c r="T1149" i="7"/>
  <c r="U1149" i="7" s="1"/>
  <c r="X1149" i="7" s="1"/>
  <c r="T1213" i="7"/>
  <c r="U1213" i="7" s="1"/>
  <c r="X1213" i="7" s="1"/>
  <c r="T1277" i="7"/>
  <c r="U1277" i="7" s="1"/>
  <c r="X1277" i="7" s="1"/>
  <c r="T1341" i="7"/>
  <c r="U1341" i="7" s="1"/>
  <c r="X1341" i="7" s="1"/>
  <c r="T1405" i="7"/>
  <c r="U1405" i="7" s="1"/>
  <c r="X1405" i="7" s="1"/>
  <c r="T1469" i="7"/>
  <c r="U1469" i="7" s="1"/>
  <c r="X1469" i="7" s="1"/>
  <c r="T1054" i="7"/>
  <c r="U1054" i="7" s="1"/>
  <c r="X1054" i="7" s="1"/>
  <c r="T1118" i="7"/>
  <c r="U1118" i="7" s="1"/>
  <c r="X1118" i="7" s="1"/>
  <c r="T1182" i="7"/>
  <c r="U1182" i="7" s="1"/>
  <c r="X1182" i="7" s="1"/>
  <c r="T1246" i="7"/>
  <c r="U1246" i="7" s="1"/>
  <c r="X1246" i="7" s="1"/>
  <c r="T1310" i="7"/>
  <c r="U1310" i="7" s="1"/>
  <c r="X1310" i="7" s="1"/>
  <c r="T1438" i="7"/>
  <c r="U1438" i="7" s="1"/>
  <c r="X1438" i="7" s="1"/>
  <c r="T1502" i="7"/>
  <c r="U1502" i="7" s="1"/>
  <c r="X1502" i="7" s="1"/>
  <c r="T1566" i="7"/>
  <c r="U1566" i="7" s="1"/>
  <c r="X1566" i="7" s="1"/>
  <c r="T1630" i="7"/>
  <c r="U1630" i="7" s="1"/>
  <c r="X1630" i="7" s="1"/>
  <c r="T1215" i="7"/>
  <c r="U1215" i="7" s="1"/>
  <c r="X1215" i="7" s="1"/>
  <c r="T84" i="7"/>
  <c r="U84" i="7" s="1"/>
  <c r="X84" i="7" s="1"/>
  <c r="T269" i="7"/>
  <c r="U269" i="7" s="1"/>
  <c r="X269" i="7" s="1"/>
  <c r="T445" i="7"/>
  <c r="U445" i="7" s="1"/>
  <c r="X445" i="7" s="1"/>
  <c r="T52" i="7"/>
  <c r="U52" i="7" s="1"/>
  <c r="X52" i="7" s="1"/>
  <c r="T192" i="7"/>
  <c r="U192" i="7" s="1"/>
  <c r="X192" i="7" s="1"/>
  <c r="T297" i="7"/>
  <c r="U297" i="7" s="1"/>
  <c r="X297" i="7" s="1"/>
  <c r="T401" i="7"/>
  <c r="U401" i="7" s="1"/>
  <c r="X401" i="7" s="1"/>
  <c r="T501" i="7"/>
  <c r="U501" i="7" s="1"/>
  <c r="X501" i="7" s="1"/>
  <c r="T72" i="7"/>
  <c r="U72" i="7" s="1"/>
  <c r="X72" i="7" s="1"/>
  <c r="T39" i="7"/>
  <c r="U39" i="7" s="1"/>
  <c r="X39" i="7" s="1"/>
  <c r="T103" i="7"/>
  <c r="U103" i="7" s="1"/>
  <c r="X103" i="7" s="1"/>
  <c r="T167" i="7"/>
  <c r="U167" i="7" s="1"/>
  <c r="X167" i="7" s="1"/>
  <c r="T669" i="7"/>
  <c r="U669" i="7" s="1"/>
  <c r="X669" i="7" s="1"/>
  <c r="T105" i="7"/>
  <c r="U105" i="7" s="1"/>
  <c r="X105" i="7" s="1"/>
  <c r="T169" i="7"/>
  <c r="U169" i="7" s="1"/>
  <c r="X169" i="7" s="1"/>
  <c r="T234" i="7"/>
  <c r="U234" i="7" s="1"/>
  <c r="X234" i="7" s="1"/>
  <c r="T298" i="7"/>
  <c r="U298" i="7" s="1"/>
  <c r="X298" i="7" s="1"/>
  <c r="T589" i="7"/>
  <c r="U589" i="7" s="1"/>
  <c r="X589" i="7" s="1"/>
  <c r="T90" i="7"/>
  <c r="U90" i="7" s="1"/>
  <c r="X90" i="7" s="1"/>
  <c r="T154" i="7"/>
  <c r="U154" i="7" s="1"/>
  <c r="X154" i="7" s="1"/>
  <c r="T218" i="7"/>
  <c r="U218" i="7" s="1"/>
  <c r="X218" i="7" s="1"/>
  <c r="T283" i="7"/>
  <c r="U283" i="7" s="1"/>
  <c r="X283" i="7" s="1"/>
  <c r="T347" i="7"/>
  <c r="U347" i="7" s="1"/>
  <c r="X347" i="7" s="1"/>
  <c r="T411" i="7"/>
  <c r="U411" i="7" s="1"/>
  <c r="X411" i="7" s="1"/>
  <c r="T475" i="7"/>
  <c r="U475" i="7" s="1"/>
  <c r="X475" i="7" s="1"/>
  <c r="T539" i="7"/>
  <c r="U539" i="7" s="1"/>
  <c r="X539" i="7" s="1"/>
  <c r="T215" i="7"/>
  <c r="U215" i="7" s="1"/>
  <c r="X215" i="7" s="1"/>
  <c r="T280" i="7"/>
  <c r="U280" i="7" s="1"/>
  <c r="X280" i="7" s="1"/>
  <c r="T344" i="7"/>
  <c r="U344" i="7" s="1"/>
  <c r="X344" i="7" s="1"/>
  <c r="T408" i="7"/>
  <c r="U408" i="7" s="1"/>
  <c r="X408" i="7" s="1"/>
  <c r="T472" i="7"/>
  <c r="U472" i="7" s="1"/>
  <c r="X472" i="7" s="1"/>
  <c r="T536" i="7"/>
  <c r="U536" i="7" s="1"/>
  <c r="X536" i="7" s="1"/>
  <c r="T600" i="7"/>
  <c r="U600" i="7" s="1"/>
  <c r="X600" i="7" s="1"/>
  <c r="T382" i="7"/>
  <c r="U382" i="7" s="1"/>
  <c r="X382" i="7" s="1"/>
  <c r="T446" i="7"/>
  <c r="U446" i="7" s="1"/>
  <c r="X446" i="7" s="1"/>
  <c r="T510" i="7"/>
  <c r="U510" i="7" s="1"/>
  <c r="X510" i="7" s="1"/>
  <c r="T574" i="7"/>
  <c r="U574" i="7" s="1"/>
  <c r="X574" i="7" s="1"/>
  <c r="T638" i="7"/>
  <c r="U638" i="7" s="1"/>
  <c r="X638" i="7" s="1"/>
  <c r="T958" i="7"/>
  <c r="U958" i="7" s="1"/>
  <c r="X958" i="7" s="1"/>
  <c r="T1022" i="7"/>
  <c r="U1022" i="7" s="1"/>
  <c r="X1022" i="7" s="1"/>
  <c r="T623" i="7"/>
  <c r="U623" i="7" s="1"/>
  <c r="X623" i="7" s="1"/>
  <c r="T687" i="7"/>
  <c r="U687" i="7" s="1"/>
  <c r="X687" i="7" s="1"/>
  <c r="T943" i="7"/>
  <c r="U943" i="7" s="1"/>
  <c r="X943" i="7" s="1"/>
  <c r="T1007" i="7"/>
  <c r="U1007" i="7" s="1"/>
  <c r="X1007" i="7" s="1"/>
  <c r="T1071" i="7"/>
  <c r="U1071" i="7" s="1"/>
  <c r="X1071" i="7" s="1"/>
  <c r="T1135" i="7"/>
  <c r="U1135" i="7" s="1"/>
  <c r="X1135" i="7" s="1"/>
  <c r="T1199" i="7"/>
  <c r="U1199" i="7" s="1"/>
  <c r="X1199" i="7" s="1"/>
  <c r="T680" i="7"/>
  <c r="U680" i="7" s="1"/>
  <c r="X680" i="7" s="1"/>
  <c r="T936" i="7"/>
  <c r="U936" i="7" s="1"/>
  <c r="X936" i="7" s="1"/>
  <c r="T1000" i="7"/>
  <c r="U1000" i="7" s="1"/>
  <c r="X1000" i="7" s="1"/>
  <c r="T945" i="7"/>
  <c r="U945" i="7" s="1"/>
  <c r="X945" i="7" s="1"/>
  <c r="T1009" i="7"/>
  <c r="U1009" i="7" s="1"/>
  <c r="X1009" i="7" s="1"/>
  <c r="T1073" i="7"/>
  <c r="U1073" i="7" s="1"/>
  <c r="X1073" i="7" s="1"/>
  <c r="T1137" i="7"/>
  <c r="U1137" i="7" s="1"/>
  <c r="X1137" i="7" s="1"/>
  <c r="T1201" i="7"/>
  <c r="U1201" i="7" s="1"/>
  <c r="X1201" i="7" s="1"/>
  <c r="T1265" i="7"/>
  <c r="U1265" i="7" s="1"/>
  <c r="X1265" i="7" s="1"/>
  <c r="T1329" i="7"/>
  <c r="U1329" i="7" s="1"/>
  <c r="X1329" i="7" s="1"/>
  <c r="T1393" i="7"/>
  <c r="U1393" i="7" s="1"/>
  <c r="X1393" i="7" s="1"/>
  <c r="T1457" i="7"/>
  <c r="U1457" i="7" s="1"/>
  <c r="X1457" i="7" s="1"/>
  <c r="T1042" i="7"/>
  <c r="U1042" i="7" s="1"/>
  <c r="X1042" i="7" s="1"/>
  <c r="T1106" i="7"/>
  <c r="U1106" i="7" s="1"/>
  <c r="X1106" i="7" s="1"/>
  <c r="T1234" i="7"/>
  <c r="U1234" i="7" s="1"/>
  <c r="X1234" i="7" s="1"/>
  <c r="T1298" i="7"/>
  <c r="U1298" i="7" s="1"/>
  <c r="X1298" i="7" s="1"/>
  <c r="T1362" i="7"/>
  <c r="U1362" i="7" s="1"/>
  <c r="X1362" i="7" s="1"/>
  <c r="T1490" i="7"/>
  <c r="U1490" i="7" s="1"/>
  <c r="X1490" i="7" s="1"/>
  <c r="T1554" i="7"/>
  <c r="U1554" i="7" s="1"/>
  <c r="X1554" i="7" s="1"/>
  <c r="T1618" i="7"/>
  <c r="U1618" i="7" s="1"/>
  <c r="X1618" i="7" s="1"/>
  <c r="T1682" i="7"/>
  <c r="U1682" i="7" s="1"/>
  <c r="X1682" i="7" s="1"/>
  <c r="T24" i="7"/>
  <c r="U24" i="7" s="1"/>
  <c r="X24" i="7" s="1"/>
  <c r="T241" i="7"/>
  <c r="U241" i="7" s="1"/>
  <c r="X241" i="7" s="1"/>
  <c r="T405" i="7"/>
  <c r="U405" i="7" s="1"/>
  <c r="X405" i="7" s="1"/>
  <c r="T172" i="7"/>
  <c r="U172" i="7" s="1"/>
  <c r="X172" i="7" s="1"/>
  <c r="T277" i="7"/>
  <c r="U277" i="7" s="1"/>
  <c r="X277" i="7" s="1"/>
  <c r="T381" i="7"/>
  <c r="U381" i="7" s="1"/>
  <c r="X381" i="7" s="1"/>
  <c r="T481" i="7"/>
  <c r="U481" i="7" s="1"/>
  <c r="X481" i="7" s="1"/>
  <c r="T36" i="7"/>
  <c r="U36" i="7" s="1"/>
  <c r="X36" i="7" s="1"/>
  <c r="T91" i="7"/>
  <c r="U91" i="7" s="1"/>
  <c r="X91" i="7" s="1"/>
  <c r="T155" i="7"/>
  <c r="U155" i="7" s="1"/>
  <c r="X155" i="7" s="1"/>
  <c r="T645" i="7"/>
  <c r="U645" i="7" s="1"/>
  <c r="X645" i="7" s="1"/>
  <c r="T93" i="7"/>
  <c r="U93" i="7" s="1"/>
  <c r="X93" i="7" s="1"/>
  <c r="T157" i="7"/>
  <c r="U157" i="7" s="1"/>
  <c r="X157" i="7" s="1"/>
  <c r="T286" i="7"/>
  <c r="U286" i="7" s="1"/>
  <c r="X286" i="7" s="1"/>
  <c r="T565" i="7"/>
  <c r="U565" i="7" s="1"/>
  <c r="X565" i="7" s="1"/>
  <c r="T14" i="7"/>
  <c r="U14" i="7" s="1"/>
  <c r="X14" i="7" s="1"/>
  <c r="T142" i="7"/>
  <c r="U142" i="7" s="1"/>
  <c r="X142" i="7" s="1"/>
  <c r="T206" i="7"/>
  <c r="U206" i="7" s="1"/>
  <c r="X206" i="7" s="1"/>
  <c r="T271" i="7"/>
  <c r="U271" i="7" s="1"/>
  <c r="X271" i="7" s="1"/>
  <c r="T335" i="7"/>
  <c r="U335" i="7" s="1"/>
  <c r="X335" i="7" s="1"/>
  <c r="T399" i="7"/>
  <c r="U399" i="7" s="1"/>
  <c r="X399" i="7" s="1"/>
  <c r="T77" i="7"/>
  <c r="U77" i="7" s="1"/>
  <c r="X77" i="7" s="1"/>
  <c r="T205" i="7"/>
  <c r="U205" i="7" s="1"/>
  <c r="X205" i="7" s="1"/>
  <c r="T318" i="7"/>
  <c r="U318" i="7" s="1"/>
  <c r="X318" i="7" s="1"/>
  <c r="T126" i="7"/>
  <c r="U126" i="7" s="1"/>
  <c r="X126" i="7" s="1"/>
  <c r="T255" i="7"/>
  <c r="U255" i="7" s="1"/>
  <c r="X255" i="7" s="1"/>
  <c r="T383" i="7"/>
  <c r="U383" i="7" s="1"/>
  <c r="X383" i="7" s="1"/>
  <c r="T495" i="7"/>
  <c r="U495" i="7" s="1"/>
  <c r="X495" i="7" s="1"/>
  <c r="T187" i="7"/>
  <c r="U187" i="7" s="1"/>
  <c r="X187" i="7" s="1"/>
  <c r="T268" i="7"/>
  <c r="U268" i="7" s="1"/>
  <c r="X268" i="7" s="1"/>
  <c r="T332" i="7"/>
  <c r="U332" i="7" s="1"/>
  <c r="X332" i="7" s="1"/>
  <c r="T396" i="7"/>
  <c r="U396" i="7" s="1"/>
  <c r="X396" i="7" s="1"/>
  <c r="T460" i="7"/>
  <c r="U460" i="7" s="1"/>
  <c r="X460" i="7" s="1"/>
  <c r="T524" i="7"/>
  <c r="U524" i="7" s="1"/>
  <c r="X524" i="7" s="1"/>
  <c r="T588" i="7"/>
  <c r="U588" i="7" s="1"/>
  <c r="X588" i="7" s="1"/>
  <c r="T370" i="7"/>
  <c r="U370" i="7" s="1"/>
  <c r="X370" i="7" s="1"/>
  <c r="T434" i="7"/>
  <c r="U434" i="7" s="1"/>
  <c r="X434" i="7" s="1"/>
  <c r="T498" i="7"/>
  <c r="U498" i="7" s="1"/>
  <c r="X498" i="7" s="1"/>
  <c r="T562" i="7"/>
  <c r="U562" i="7" s="1"/>
  <c r="X562" i="7" s="1"/>
  <c r="T626" i="7"/>
  <c r="U626" i="7" s="1"/>
  <c r="X626" i="7" s="1"/>
  <c r="T690" i="7"/>
  <c r="U690" i="7" s="1"/>
  <c r="X690" i="7" s="1"/>
  <c r="T946" i="7"/>
  <c r="U946" i="7" s="1"/>
  <c r="X946" i="7" s="1"/>
  <c r="T1010" i="7"/>
  <c r="U1010" i="7" s="1"/>
  <c r="X1010" i="7" s="1"/>
  <c r="T611" i="7"/>
  <c r="U611" i="7" s="1"/>
  <c r="X611" i="7" s="1"/>
  <c r="T675" i="7"/>
  <c r="U675" i="7" s="1"/>
  <c r="X675" i="7" s="1"/>
  <c r="T931" i="7"/>
  <c r="U931" i="7" s="1"/>
  <c r="X931" i="7" s="1"/>
  <c r="T995" i="7"/>
  <c r="U995" i="7" s="1"/>
  <c r="X995" i="7" s="1"/>
  <c r="T1059" i="7"/>
  <c r="U1059" i="7" s="1"/>
  <c r="X1059" i="7" s="1"/>
  <c r="T1123" i="7"/>
  <c r="U1123" i="7" s="1"/>
  <c r="X1123" i="7" s="1"/>
  <c r="T1187" i="7"/>
  <c r="U1187" i="7" s="1"/>
  <c r="X1187" i="7" s="1"/>
  <c r="T668" i="7"/>
  <c r="U668" i="7" s="1"/>
  <c r="X668" i="7" s="1"/>
  <c r="T924" i="7"/>
  <c r="U924" i="7" s="1"/>
  <c r="X924" i="7" s="1"/>
  <c r="T988" i="7"/>
  <c r="U988" i="7" s="1"/>
  <c r="X988" i="7" s="1"/>
  <c r="T933" i="7"/>
  <c r="U933" i="7" s="1"/>
  <c r="X933" i="7" s="1"/>
  <c r="T997" i="7"/>
  <c r="U997" i="7" s="1"/>
  <c r="X997" i="7" s="1"/>
  <c r="T1061" i="7"/>
  <c r="U1061" i="7" s="1"/>
  <c r="X1061" i="7" s="1"/>
  <c r="T1125" i="7"/>
  <c r="U1125" i="7" s="1"/>
  <c r="X1125" i="7" s="1"/>
  <c r="T1253" i="7"/>
  <c r="U1253" i="7" s="1"/>
  <c r="X1253" i="7" s="1"/>
  <c r="T1317" i="7"/>
  <c r="U1317" i="7" s="1"/>
  <c r="X1317" i="7" s="1"/>
  <c r="T1381" i="7"/>
  <c r="U1381" i="7" s="1"/>
  <c r="X1381" i="7" s="1"/>
  <c r="T1445" i="7"/>
  <c r="U1445" i="7" s="1"/>
  <c r="X1445" i="7" s="1"/>
  <c r="T249" i="7"/>
  <c r="U249" i="7" s="1"/>
  <c r="X249" i="7" s="1"/>
  <c r="T285" i="7"/>
  <c r="U285" i="7" s="1"/>
  <c r="X285" i="7" s="1"/>
  <c r="T31" i="7"/>
  <c r="U31" i="7" s="1"/>
  <c r="X31" i="7" s="1"/>
  <c r="T161" i="7"/>
  <c r="U161" i="7" s="1"/>
  <c r="X161" i="7" s="1"/>
  <c r="T210" i="7"/>
  <c r="U210" i="7" s="1"/>
  <c r="X210" i="7" s="1"/>
  <c r="T467" i="7"/>
  <c r="U467" i="7" s="1"/>
  <c r="X467" i="7" s="1"/>
  <c r="T336" i="7"/>
  <c r="U336" i="7" s="1"/>
  <c r="X336" i="7" s="1"/>
  <c r="T592" i="7"/>
  <c r="U592" i="7" s="1"/>
  <c r="X592" i="7" s="1"/>
  <c r="T566" i="7"/>
  <c r="U566" i="7" s="1"/>
  <c r="X566" i="7" s="1"/>
  <c r="T615" i="7"/>
  <c r="U615" i="7" s="1"/>
  <c r="X615" i="7" s="1"/>
  <c r="T1127" i="7"/>
  <c r="U1127" i="7" s="1"/>
  <c r="X1127" i="7" s="1"/>
  <c r="T937" i="7"/>
  <c r="U937" i="7" s="1"/>
  <c r="X937" i="7" s="1"/>
  <c r="T1449" i="7"/>
  <c r="U1449" i="7" s="1"/>
  <c r="X1449" i="7" s="1"/>
  <c r="T1114" i="7"/>
  <c r="U1114" i="7" s="1"/>
  <c r="X1114" i="7" s="1"/>
  <c r="T1242" i="7"/>
  <c r="U1242" i="7" s="1"/>
  <c r="X1242" i="7" s="1"/>
  <c r="T1370" i="7"/>
  <c r="U1370" i="7" s="1"/>
  <c r="X1370" i="7" s="1"/>
  <c r="T1498" i="7"/>
  <c r="U1498" i="7" s="1"/>
  <c r="X1498" i="7" s="1"/>
  <c r="T1626" i="7"/>
  <c r="U1626" i="7" s="1"/>
  <c r="X1626" i="7" s="1"/>
  <c r="T1267" i="7"/>
  <c r="U1267" i="7" s="1"/>
  <c r="X1267" i="7" s="1"/>
  <c r="T1331" i="7"/>
  <c r="U1331" i="7" s="1"/>
  <c r="X1331" i="7" s="1"/>
  <c r="T1395" i="7"/>
  <c r="U1395" i="7" s="1"/>
  <c r="X1395" i="7" s="1"/>
  <c r="T1459" i="7"/>
  <c r="U1459" i="7" s="1"/>
  <c r="X1459" i="7" s="1"/>
  <c r="T1523" i="7"/>
  <c r="U1523" i="7" s="1"/>
  <c r="X1523" i="7" s="1"/>
  <c r="T1587" i="7"/>
  <c r="U1587" i="7" s="1"/>
  <c r="X1587" i="7" s="1"/>
  <c r="T1651" i="7"/>
  <c r="U1651" i="7" s="1"/>
  <c r="X1651" i="7" s="1"/>
  <c r="T1715" i="7"/>
  <c r="U1715" i="7" s="1"/>
  <c r="X1715" i="7" s="1"/>
  <c r="T1779" i="7"/>
  <c r="U1779" i="7" s="1"/>
  <c r="X1779" i="7" s="1"/>
  <c r="T1843" i="7"/>
  <c r="U1843" i="7" s="1"/>
  <c r="X1843" i="7" s="1"/>
  <c r="T1036" i="7"/>
  <c r="U1036" i="7" s="1"/>
  <c r="X1036" i="7" s="1"/>
  <c r="T1100" i="7"/>
  <c r="U1100" i="7" s="1"/>
  <c r="X1100" i="7" s="1"/>
  <c r="T1164" i="7"/>
  <c r="U1164" i="7" s="1"/>
  <c r="X1164" i="7" s="1"/>
  <c r="T1228" i="7"/>
  <c r="U1228" i="7" s="1"/>
  <c r="X1228" i="7" s="1"/>
  <c r="T1292" i="7"/>
  <c r="U1292" i="7" s="1"/>
  <c r="X1292" i="7" s="1"/>
  <c r="T1356" i="7"/>
  <c r="U1356" i="7" s="1"/>
  <c r="X1356" i="7" s="1"/>
  <c r="T1420" i="7"/>
  <c r="U1420" i="7" s="1"/>
  <c r="X1420" i="7" s="1"/>
  <c r="T1484" i="7"/>
  <c r="U1484" i="7" s="1"/>
  <c r="X1484" i="7" s="1"/>
  <c r="T1548" i="7"/>
  <c r="U1548" i="7" s="1"/>
  <c r="X1548" i="7" s="1"/>
  <c r="T1612" i="7"/>
  <c r="U1612" i="7" s="1"/>
  <c r="X1612" i="7" s="1"/>
  <c r="T1676" i="7"/>
  <c r="U1676" i="7" s="1"/>
  <c r="X1676" i="7" s="1"/>
  <c r="T1553" i="7"/>
  <c r="U1553" i="7" s="1"/>
  <c r="X1553" i="7" s="1"/>
  <c r="T1617" i="7"/>
  <c r="U1617" i="7" s="1"/>
  <c r="X1617" i="7" s="1"/>
  <c r="T1681" i="7"/>
  <c r="U1681" i="7" s="1"/>
  <c r="X1681" i="7" s="1"/>
  <c r="T1745" i="7"/>
  <c r="U1745" i="7" s="1"/>
  <c r="X1745" i="7" s="1"/>
  <c r="T1809" i="7"/>
  <c r="U1809" i="7" s="1"/>
  <c r="X1809" i="7" s="1"/>
  <c r="T1873" i="7"/>
  <c r="U1873" i="7" s="1"/>
  <c r="X1873" i="7" s="1"/>
  <c r="T1937" i="7"/>
  <c r="U1937" i="7" s="1"/>
  <c r="X1937" i="7" s="1"/>
  <c r="T1718" i="7"/>
  <c r="U1718" i="7" s="1"/>
  <c r="X1718" i="7" s="1"/>
  <c r="T1782" i="7"/>
  <c r="U1782" i="7" s="1"/>
  <c r="X1782" i="7" s="1"/>
  <c r="T1846" i="7"/>
  <c r="U1846" i="7" s="1"/>
  <c r="X1846" i="7" s="1"/>
  <c r="T1910" i="7"/>
  <c r="U1910" i="7" s="1"/>
  <c r="X1910" i="7" s="1"/>
  <c r="T1974" i="7"/>
  <c r="U1974" i="7" s="1"/>
  <c r="X1974" i="7" s="1"/>
  <c r="T2038" i="7"/>
  <c r="U2038" i="7" s="1"/>
  <c r="X2038" i="7" s="1"/>
  <c r="T2102" i="7"/>
  <c r="U2102" i="7" s="1"/>
  <c r="X2102" i="7" s="1"/>
  <c r="T1935" i="7"/>
  <c r="U1935" i="7" s="1"/>
  <c r="X1935" i="7" s="1"/>
  <c r="T1999" i="7"/>
  <c r="U1999" i="7" s="1"/>
  <c r="X1999" i="7" s="1"/>
  <c r="T2063" i="7"/>
  <c r="U2063" i="7" s="1"/>
  <c r="X2063" i="7" s="1"/>
  <c r="T2127" i="7"/>
  <c r="U2127" i="7" s="1"/>
  <c r="X2127" i="7" s="1"/>
  <c r="T2191" i="7"/>
  <c r="U2191" i="7" s="1"/>
  <c r="X2191" i="7" s="1"/>
  <c r="T1724" i="7"/>
  <c r="U1724" i="7" s="1"/>
  <c r="X1724" i="7" s="1"/>
  <c r="T1788" i="7"/>
  <c r="U1788" i="7" s="1"/>
  <c r="X1788" i="7" s="1"/>
  <c r="T1852" i="7"/>
  <c r="U1852" i="7" s="1"/>
  <c r="X1852" i="7" s="1"/>
  <c r="T1916" i="7"/>
  <c r="U1916" i="7" s="1"/>
  <c r="X1916" i="7" s="1"/>
  <c r="T1980" i="7"/>
  <c r="U1980" i="7" s="1"/>
  <c r="X1980" i="7" s="1"/>
  <c r="T1981" i="7"/>
  <c r="U1981" i="7" s="1"/>
  <c r="X1981" i="7" s="1"/>
  <c r="T2109" i="7"/>
  <c r="U2109" i="7" s="1"/>
  <c r="X2109" i="7" s="1"/>
  <c r="T2173" i="7"/>
  <c r="U2173" i="7" s="1"/>
  <c r="X2173" i="7" s="1"/>
  <c r="T2237" i="7"/>
  <c r="U2237" i="7" s="1"/>
  <c r="X2237" i="7" s="1"/>
  <c r="T2154" i="7"/>
  <c r="U2154" i="7" s="1"/>
  <c r="X2154" i="7" s="1"/>
  <c r="T2218" i="7"/>
  <c r="U2218" i="7" s="1"/>
  <c r="X2218" i="7" s="1"/>
  <c r="T2282" i="7"/>
  <c r="U2282" i="7" s="1"/>
  <c r="X2282" i="7" s="1"/>
  <c r="T2346" i="7"/>
  <c r="U2346" i="7" s="1"/>
  <c r="X2346" i="7" s="1"/>
  <c r="T2410" i="7"/>
  <c r="U2410" i="7" s="1"/>
  <c r="X2410" i="7" s="1"/>
  <c r="T2243" i="7"/>
  <c r="U2243" i="7" s="1"/>
  <c r="X2243" i="7" s="1"/>
  <c r="T2307" i="7"/>
  <c r="U2307" i="7" s="1"/>
  <c r="X2307" i="7" s="1"/>
  <c r="T2371" i="7"/>
  <c r="U2371" i="7" s="1"/>
  <c r="X2371" i="7" s="1"/>
  <c r="T2435" i="7"/>
  <c r="U2435" i="7" s="1"/>
  <c r="X2435" i="7" s="1"/>
  <c r="T2076" i="7"/>
  <c r="U2076" i="7" s="1"/>
  <c r="X2076" i="7" s="1"/>
  <c r="T2140" i="7"/>
  <c r="U2140" i="7" s="1"/>
  <c r="X2140" i="7" s="1"/>
  <c r="T2204" i="7"/>
  <c r="U2204" i="7" s="1"/>
  <c r="X2204" i="7" s="1"/>
  <c r="T60" i="7"/>
  <c r="U60" i="7" s="1"/>
  <c r="X60" i="7" s="1"/>
  <c r="T513" i="7"/>
  <c r="U513" i="7" s="1"/>
  <c r="X513" i="7" s="1"/>
  <c r="T175" i="7"/>
  <c r="U175" i="7" s="1"/>
  <c r="X175" i="7" s="1"/>
  <c r="T49" i="7"/>
  <c r="U49" i="7" s="1"/>
  <c r="X49" i="7" s="1"/>
  <c r="T306" i="7"/>
  <c r="U306" i="7" s="1"/>
  <c r="X306" i="7" s="1"/>
  <c r="T98" i="7"/>
  <c r="U98" i="7" s="1"/>
  <c r="X98" i="7" s="1"/>
  <c r="T355" i="7"/>
  <c r="U355" i="7" s="1"/>
  <c r="X355" i="7" s="1"/>
  <c r="T224" i="7"/>
  <c r="U224" i="7" s="1"/>
  <c r="X224" i="7" s="1"/>
  <c r="T480" i="7"/>
  <c r="U480" i="7" s="1"/>
  <c r="X480" i="7" s="1"/>
  <c r="T454" i="7"/>
  <c r="U454" i="7" s="1"/>
  <c r="X454" i="7" s="1"/>
  <c r="T966" i="7"/>
  <c r="U966" i="7" s="1"/>
  <c r="X966" i="7" s="1"/>
  <c r="T1015" i="7"/>
  <c r="U1015" i="7" s="1"/>
  <c r="X1015" i="7" s="1"/>
  <c r="T688" i="7"/>
  <c r="U688" i="7" s="1"/>
  <c r="X688" i="7" s="1"/>
  <c r="T944" i="7"/>
  <c r="U944" i="7" s="1"/>
  <c r="X944" i="7" s="1"/>
  <c r="T1081" i="7"/>
  <c r="U1081" i="7" s="1"/>
  <c r="X1081" i="7" s="1"/>
  <c r="T1337" i="7"/>
  <c r="U1337" i="7" s="1"/>
  <c r="X1337" i="7" s="1"/>
  <c r="T1062" i="7"/>
  <c r="U1062" i="7" s="1"/>
  <c r="X1062" i="7" s="1"/>
  <c r="T1318" i="7"/>
  <c r="U1318" i="7" s="1"/>
  <c r="X1318" i="7" s="1"/>
  <c r="T1574" i="7"/>
  <c r="U1574" i="7" s="1"/>
  <c r="X1574" i="7" s="1"/>
  <c r="T1367" i="7"/>
  <c r="U1367" i="7" s="1"/>
  <c r="X1367" i="7" s="1"/>
  <c r="T1431" i="7"/>
  <c r="U1431" i="7" s="1"/>
  <c r="X1431" i="7" s="1"/>
  <c r="T1495" i="7"/>
  <c r="U1495" i="7" s="1"/>
  <c r="X1495" i="7" s="1"/>
  <c r="T1559" i="7"/>
  <c r="U1559" i="7" s="1"/>
  <c r="X1559" i="7" s="1"/>
  <c r="T1623" i="7"/>
  <c r="U1623" i="7" s="1"/>
  <c r="X1623" i="7" s="1"/>
  <c r="T1687" i="7"/>
  <c r="U1687" i="7" s="1"/>
  <c r="X1687" i="7" s="1"/>
  <c r="T1751" i="7"/>
  <c r="U1751" i="7" s="1"/>
  <c r="X1751" i="7" s="1"/>
  <c r="T1815" i="7"/>
  <c r="U1815" i="7" s="1"/>
  <c r="X1815" i="7" s="1"/>
  <c r="T1879" i="7"/>
  <c r="U1879" i="7" s="1"/>
  <c r="X1879" i="7" s="1"/>
  <c r="T1072" i="7"/>
  <c r="U1072" i="7" s="1"/>
  <c r="X1072" i="7" s="1"/>
  <c r="T1136" i="7"/>
  <c r="U1136" i="7" s="1"/>
  <c r="X1136" i="7" s="1"/>
  <c r="T1200" i="7"/>
  <c r="U1200" i="7" s="1"/>
  <c r="X1200" i="7" s="1"/>
  <c r="T1264" i="7"/>
  <c r="U1264" i="7" s="1"/>
  <c r="X1264" i="7" s="1"/>
  <c r="T1328" i="7"/>
  <c r="U1328" i="7" s="1"/>
  <c r="X1328" i="7" s="1"/>
  <c r="T1392" i="7"/>
  <c r="U1392" i="7" s="1"/>
  <c r="X1392" i="7" s="1"/>
  <c r="T1456" i="7"/>
  <c r="U1456" i="7" s="1"/>
  <c r="X1456" i="7" s="1"/>
  <c r="T1520" i="7"/>
  <c r="U1520" i="7" s="1"/>
  <c r="X1520" i="7" s="1"/>
  <c r="T1584" i="7"/>
  <c r="U1584" i="7" s="1"/>
  <c r="X1584" i="7" s="1"/>
  <c r="T1648" i="7"/>
  <c r="U1648" i="7" s="1"/>
  <c r="X1648" i="7" s="1"/>
  <c r="T1525" i="7"/>
  <c r="U1525" i="7" s="1"/>
  <c r="X1525" i="7" s="1"/>
  <c r="T1589" i="7"/>
  <c r="U1589" i="7" s="1"/>
  <c r="X1589" i="7" s="1"/>
  <c r="T1653" i="7"/>
  <c r="U1653" i="7" s="1"/>
  <c r="X1653" i="7" s="1"/>
  <c r="T1717" i="7"/>
  <c r="U1717" i="7" s="1"/>
  <c r="X1717" i="7" s="1"/>
  <c r="T1781" i="7"/>
  <c r="U1781" i="7" s="1"/>
  <c r="X1781" i="7" s="1"/>
  <c r="T1845" i="7"/>
  <c r="U1845" i="7" s="1"/>
  <c r="X1845" i="7" s="1"/>
  <c r="T1909" i="7"/>
  <c r="U1909" i="7" s="1"/>
  <c r="X1909" i="7" s="1"/>
  <c r="T1973" i="7"/>
  <c r="U1973" i="7" s="1"/>
  <c r="X1973" i="7" s="1"/>
  <c r="T1754" i="7"/>
  <c r="U1754" i="7" s="1"/>
  <c r="X1754" i="7" s="1"/>
  <c r="T1818" i="7"/>
  <c r="U1818" i="7" s="1"/>
  <c r="X1818" i="7" s="1"/>
  <c r="T1882" i="7"/>
  <c r="U1882" i="7" s="1"/>
  <c r="X1882" i="7" s="1"/>
  <c r="T1946" i="7"/>
  <c r="U1946" i="7" s="1"/>
  <c r="X1946" i="7" s="1"/>
  <c r="T2010" i="7"/>
  <c r="U2010" i="7" s="1"/>
  <c r="X2010" i="7" s="1"/>
  <c r="T2074" i="7"/>
  <c r="U2074" i="7" s="1"/>
  <c r="X2074" i="7" s="1"/>
  <c r="T1907" i="7"/>
  <c r="U1907" i="7" s="1"/>
  <c r="X1907" i="7" s="1"/>
  <c r="T1971" i="7"/>
  <c r="U1971" i="7" s="1"/>
  <c r="X1971" i="7" s="1"/>
  <c r="T2035" i="7"/>
  <c r="U2035" i="7" s="1"/>
  <c r="X2035" i="7" s="1"/>
  <c r="T2099" i="7"/>
  <c r="U2099" i="7" s="1"/>
  <c r="X2099" i="7" s="1"/>
  <c r="T2163" i="7"/>
  <c r="U2163" i="7" s="1"/>
  <c r="X2163" i="7" s="1"/>
  <c r="T1696" i="7"/>
  <c r="U1696" i="7" s="1"/>
  <c r="X1696" i="7" s="1"/>
  <c r="T1760" i="7"/>
  <c r="U1760" i="7" s="1"/>
  <c r="X1760" i="7" s="1"/>
  <c r="T1824" i="7"/>
  <c r="U1824" i="7" s="1"/>
  <c r="X1824" i="7" s="1"/>
  <c r="T1888" i="7"/>
  <c r="U1888" i="7" s="1"/>
  <c r="X1888" i="7" s="1"/>
  <c r="T1952" i="7"/>
  <c r="U1952" i="7" s="1"/>
  <c r="X1952" i="7" s="1"/>
  <c r="T2016" i="7"/>
  <c r="U2016" i="7" s="1"/>
  <c r="X2016" i="7" s="1"/>
  <c r="T2017" i="7"/>
  <c r="U2017" i="7" s="1"/>
  <c r="X2017" i="7" s="1"/>
  <c r="T2145" i="7"/>
  <c r="U2145" i="7" s="1"/>
  <c r="X2145" i="7" s="1"/>
  <c r="T2126" i="7"/>
  <c r="U2126" i="7" s="1"/>
  <c r="X2126" i="7" s="1"/>
  <c r="T2254" i="7"/>
  <c r="U2254" i="7" s="1"/>
  <c r="X2254" i="7" s="1"/>
  <c r="T2318" i="7"/>
  <c r="U2318" i="7" s="1"/>
  <c r="X2318" i="7" s="1"/>
  <c r="T2382" i="7"/>
  <c r="U2382" i="7" s="1"/>
  <c r="X2382" i="7" s="1"/>
  <c r="T2446" i="7"/>
  <c r="U2446" i="7" s="1"/>
  <c r="X2446" i="7" s="1"/>
  <c r="T2279" i="7"/>
  <c r="U2279" i="7" s="1"/>
  <c r="X2279" i="7" s="1"/>
  <c r="T2343" i="7"/>
  <c r="U2343" i="7" s="1"/>
  <c r="X2343" i="7" s="1"/>
  <c r="T2407" i="7"/>
  <c r="U2407" i="7" s="1"/>
  <c r="X2407" i="7" s="1"/>
  <c r="T2048" i="7"/>
  <c r="U2048" i="7" s="1"/>
  <c r="X2048" i="7" s="1"/>
  <c r="T2112" i="7"/>
  <c r="U2112" i="7" s="1"/>
  <c r="X2112" i="7" s="1"/>
  <c r="T2176" i="7"/>
  <c r="U2176" i="7" s="1"/>
  <c r="X2176" i="7" s="1"/>
  <c r="T509" i="7"/>
  <c r="U509" i="7" s="1"/>
  <c r="X509" i="7" s="1"/>
  <c r="T437" i="7"/>
  <c r="U437" i="7" s="1"/>
  <c r="X437" i="7" s="1"/>
  <c r="T127" i="7"/>
  <c r="U127" i="7" s="1"/>
  <c r="X127" i="7" s="1"/>
  <c r="T258" i="7"/>
  <c r="U258" i="7" s="1"/>
  <c r="X258" i="7" s="1"/>
  <c r="T307" i="7"/>
  <c r="U307" i="7" s="1"/>
  <c r="X307" i="7" s="1"/>
  <c r="T563" i="7"/>
  <c r="U563" i="7" s="1"/>
  <c r="X563" i="7" s="1"/>
  <c r="T432" i="7"/>
  <c r="U432" i="7" s="1"/>
  <c r="X432" i="7" s="1"/>
  <c r="T406" i="7"/>
  <c r="U406" i="7" s="1"/>
  <c r="X406" i="7" s="1"/>
  <c r="T662" i="7"/>
  <c r="U662" i="7" s="1"/>
  <c r="X662" i="7" s="1"/>
  <c r="T918" i="7"/>
  <c r="U918" i="7" s="1"/>
  <c r="X918" i="7" s="1"/>
  <c r="T967" i="7"/>
  <c r="U967" i="7" s="1"/>
  <c r="X967" i="7" s="1"/>
  <c r="T640" i="7"/>
  <c r="U640" i="7" s="1"/>
  <c r="X640" i="7" s="1"/>
  <c r="T1033" i="7"/>
  <c r="U1033" i="7" s="1"/>
  <c r="X1033" i="7" s="1"/>
  <c r="T1289" i="7"/>
  <c r="U1289" i="7" s="1"/>
  <c r="X1289" i="7" s="1"/>
  <c r="T1034" i="7"/>
  <c r="U1034" i="7" s="1"/>
  <c r="X1034" i="7" s="1"/>
  <c r="T1290" i="7"/>
  <c r="U1290" i="7" s="1"/>
  <c r="X1290" i="7" s="1"/>
  <c r="T1418" i="7"/>
  <c r="U1418" i="7" s="1"/>
  <c r="X1418" i="7" s="1"/>
  <c r="T1546" i="7"/>
  <c r="U1546" i="7" s="1"/>
  <c r="X1546" i="7" s="1"/>
  <c r="T1674" i="7"/>
  <c r="U1674" i="7" s="1"/>
  <c r="X1674" i="7" s="1"/>
  <c r="T1291" i="7"/>
  <c r="U1291" i="7" s="1"/>
  <c r="X1291" i="7" s="1"/>
  <c r="T1355" i="7"/>
  <c r="U1355" i="7" s="1"/>
  <c r="X1355" i="7" s="1"/>
  <c r="T1419" i="7"/>
  <c r="U1419" i="7" s="1"/>
  <c r="X1419" i="7" s="1"/>
  <c r="T1547" i="7"/>
  <c r="U1547" i="7" s="1"/>
  <c r="X1547" i="7" s="1"/>
  <c r="T1611" i="7"/>
  <c r="U1611" i="7" s="1"/>
  <c r="X1611" i="7" s="1"/>
  <c r="T1675" i="7"/>
  <c r="U1675" i="7" s="1"/>
  <c r="X1675" i="7" s="1"/>
  <c r="T1739" i="7"/>
  <c r="U1739" i="7" s="1"/>
  <c r="X1739" i="7" s="1"/>
  <c r="T1803" i="7"/>
  <c r="U1803" i="7" s="1"/>
  <c r="X1803" i="7" s="1"/>
  <c r="T1867" i="7"/>
  <c r="U1867" i="7" s="1"/>
  <c r="X1867" i="7" s="1"/>
  <c r="T1060" i="7"/>
  <c r="U1060" i="7" s="1"/>
  <c r="X1060" i="7" s="1"/>
  <c r="T1124" i="7"/>
  <c r="U1124" i="7" s="1"/>
  <c r="X1124" i="7" s="1"/>
  <c r="T1252" i="7"/>
  <c r="U1252" i="7" s="1"/>
  <c r="X1252" i="7" s="1"/>
  <c r="T1316" i="7"/>
  <c r="U1316" i="7" s="1"/>
  <c r="X1316" i="7" s="1"/>
  <c r="T1380" i="7"/>
  <c r="U1380" i="7" s="1"/>
  <c r="X1380" i="7" s="1"/>
  <c r="T1444" i="7"/>
  <c r="U1444" i="7" s="1"/>
  <c r="X1444" i="7" s="1"/>
  <c r="T1508" i="7"/>
  <c r="U1508" i="7" s="1"/>
  <c r="X1508" i="7" s="1"/>
  <c r="T1572" i="7"/>
  <c r="U1572" i="7" s="1"/>
  <c r="X1572" i="7" s="1"/>
  <c r="T1636" i="7"/>
  <c r="U1636" i="7" s="1"/>
  <c r="X1636" i="7" s="1"/>
  <c r="T1513" i="7"/>
  <c r="U1513" i="7" s="1"/>
  <c r="X1513" i="7" s="1"/>
  <c r="T1577" i="7"/>
  <c r="U1577" i="7" s="1"/>
  <c r="X1577" i="7" s="1"/>
  <c r="T1641" i="7"/>
  <c r="U1641" i="7" s="1"/>
  <c r="X1641" i="7" s="1"/>
  <c r="T1705" i="7"/>
  <c r="U1705" i="7" s="1"/>
  <c r="X1705" i="7" s="1"/>
  <c r="T1769" i="7"/>
  <c r="U1769" i="7" s="1"/>
  <c r="X1769" i="7" s="1"/>
  <c r="T1833" i="7"/>
  <c r="U1833" i="7" s="1"/>
  <c r="X1833" i="7" s="1"/>
  <c r="T1897" i="7"/>
  <c r="U1897" i="7" s="1"/>
  <c r="X1897" i="7" s="1"/>
  <c r="T1961" i="7"/>
  <c r="U1961" i="7" s="1"/>
  <c r="X1961" i="7" s="1"/>
  <c r="T1742" i="7"/>
  <c r="U1742" i="7" s="1"/>
  <c r="X1742" i="7" s="1"/>
  <c r="T1806" i="7"/>
  <c r="U1806" i="7" s="1"/>
  <c r="X1806" i="7" s="1"/>
  <c r="T1870" i="7"/>
  <c r="U1870" i="7" s="1"/>
  <c r="X1870" i="7" s="1"/>
  <c r="T1934" i="7"/>
  <c r="U1934" i="7" s="1"/>
  <c r="X1934" i="7" s="1"/>
  <c r="T1998" i="7"/>
  <c r="U1998" i="7" s="1"/>
  <c r="X1998" i="7" s="1"/>
  <c r="T2062" i="7"/>
  <c r="U2062" i="7" s="1"/>
  <c r="X2062" i="7" s="1"/>
  <c r="T1895" i="7"/>
  <c r="U1895" i="7" s="1"/>
  <c r="X1895" i="7" s="1"/>
  <c r="T1959" i="7"/>
  <c r="U1959" i="7" s="1"/>
  <c r="X1959" i="7" s="1"/>
  <c r="T2023" i="7"/>
  <c r="U2023" i="7" s="1"/>
  <c r="X2023" i="7" s="1"/>
  <c r="T2087" i="7"/>
  <c r="U2087" i="7" s="1"/>
  <c r="X2087" i="7" s="1"/>
  <c r="T2151" i="7"/>
  <c r="U2151" i="7" s="1"/>
  <c r="X2151" i="7" s="1"/>
  <c r="T2215" i="7"/>
  <c r="U2215" i="7" s="1"/>
  <c r="X2215" i="7" s="1"/>
  <c r="T1748" i="7"/>
  <c r="U1748" i="7" s="1"/>
  <c r="X1748" i="7" s="1"/>
  <c r="T1812" i="7"/>
  <c r="U1812" i="7" s="1"/>
  <c r="X1812" i="7" s="1"/>
  <c r="T1876" i="7"/>
  <c r="U1876" i="7" s="1"/>
  <c r="X1876" i="7" s="1"/>
  <c r="T1940" i="7"/>
  <c r="U1940" i="7" s="1"/>
  <c r="X1940" i="7" s="1"/>
  <c r="T2004" i="7"/>
  <c r="U2004" i="7" s="1"/>
  <c r="X2004" i="7" s="1"/>
  <c r="T2005" i="7"/>
  <c r="U2005" i="7" s="1"/>
  <c r="X2005" i="7" s="1"/>
  <c r="T2069" i="7"/>
  <c r="U2069" i="7" s="1"/>
  <c r="X2069" i="7" s="1"/>
  <c r="T2133" i="7"/>
  <c r="U2133" i="7" s="1"/>
  <c r="X2133" i="7" s="1"/>
  <c r="T2197" i="7"/>
  <c r="U2197" i="7" s="1"/>
  <c r="X2197" i="7" s="1"/>
  <c r="T2261" i="7"/>
  <c r="U2261" i="7" s="1"/>
  <c r="X2261" i="7" s="1"/>
  <c r="T2178" i="7"/>
  <c r="U2178" i="7" s="1"/>
  <c r="X2178" i="7" s="1"/>
  <c r="T2242" i="7"/>
  <c r="U2242" i="7" s="1"/>
  <c r="X2242" i="7" s="1"/>
  <c r="T2306" i="7"/>
  <c r="U2306" i="7" s="1"/>
  <c r="X2306" i="7" s="1"/>
  <c r="T2370" i="7"/>
  <c r="U2370" i="7" s="1"/>
  <c r="X2370" i="7" s="1"/>
  <c r="T257" i="7"/>
  <c r="U257" i="7" s="1"/>
  <c r="X257" i="7" s="1"/>
  <c r="T673" i="7"/>
  <c r="U673" i="7" s="1"/>
  <c r="X673" i="7" s="1"/>
  <c r="T576" i="7"/>
  <c r="U576" i="7" s="1"/>
  <c r="X576" i="7" s="1"/>
  <c r="T1366" i="7"/>
  <c r="U1366" i="7" s="1"/>
  <c r="X1366" i="7" s="1"/>
  <c r="T1327" i="7"/>
  <c r="U1327" i="7" s="1"/>
  <c r="X1327" i="7" s="1"/>
  <c r="T1583" i="7"/>
  <c r="U1583" i="7" s="1"/>
  <c r="X1583" i="7" s="1"/>
  <c r="T1839" i="7"/>
  <c r="U1839" i="7" s="1"/>
  <c r="X1839" i="7" s="1"/>
  <c r="T1224" i="7"/>
  <c r="U1224" i="7" s="1"/>
  <c r="X1224" i="7" s="1"/>
  <c r="T1480" i="7"/>
  <c r="U1480" i="7" s="1"/>
  <c r="X1480" i="7" s="1"/>
  <c r="T1549" i="7"/>
  <c r="U1549" i="7" s="1"/>
  <c r="X1549" i="7" s="1"/>
  <c r="T1805" i="7"/>
  <c r="U1805" i="7" s="1"/>
  <c r="X1805" i="7" s="1"/>
  <c r="T1778" i="7"/>
  <c r="U1778" i="7" s="1"/>
  <c r="X1778" i="7" s="1"/>
  <c r="T2034" i="7"/>
  <c r="U2034" i="7" s="1"/>
  <c r="X2034" i="7" s="1"/>
  <c r="T2059" i="7"/>
  <c r="U2059" i="7" s="1"/>
  <c r="X2059" i="7" s="1"/>
  <c r="T1784" i="7"/>
  <c r="U1784" i="7" s="1"/>
  <c r="X1784" i="7" s="1"/>
  <c r="T1977" i="7"/>
  <c r="U1977" i="7" s="1"/>
  <c r="X1977" i="7" s="1"/>
  <c r="T2233" i="7"/>
  <c r="U2233" i="7" s="1"/>
  <c r="X2233" i="7" s="1"/>
  <c r="T2342" i="7"/>
  <c r="U2342" i="7" s="1"/>
  <c r="X2342" i="7" s="1"/>
  <c r="T2271" i="7"/>
  <c r="U2271" i="7" s="1"/>
  <c r="X2271" i="7" s="1"/>
  <c r="T2399" i="7"/>
  <c r="U2399" i="7" s="1"/>
  <c r="X2399" i="7" s="1"/>
  <c r="T2220" i="7"/>
  <c r="U2220" i="7" s="1"/>
  <c r="X2220" i="7" s="1"/>
  <c r="T2281" i="7"/>
  <c r="U2281" i="7" s="1"/>
  <c r="X2281" i="7" s="1"/>
  <c r="T2345" i="7"/>
  <c r="U2345" i="7" s="1"/>
  <c r="X2345" i="7" s="1"/>
  <c r="T2409" i="7"/>
  <c r="U2409" i="7" s="1"/>
  <c r="X2409" i="7" s="1"/>
  <c r="T2537" i="7"/>
  <c r="U2537" i="7" s="1"/>
  <c r="X2537" i="7" s="1"/>
  <c r="T2601" i="7"/>
  <c r="U2601" i="7" s="1"/>
  <c r="X2601" i="7" s="1"/>
  <c r="T2582" i="7"/>
  <c r="U2582" i="7" s="1"/>
  <c r="X2582" i="7" s="1"/>
  <c r="T2646" i="7"/>
  <c r="U2646" i="7" s="1"/>
  <c r="X2646" i="7" s="1"/>
  <c r="T2539" i="7"/>
  <c r="U2539" i="7" s="1"/>
  <c r="X2539" i="7" s="1"/>
  <c r="T2667" i="7"/>
  <c r="U2667" i="7" s="1"/>
  <c r="X2667" i="7" s="1"/>
  <c r="T2304" i="7"/>
  <c r="U2304" i="7" s="1"/>
  <c r="X2304" i="7" s="1"/>
  <c r="T2368" i="7"/>
  <c r="U2368" i="7" s="1"/>
  <c r="X2368" i="7" s="1"/>
  <c r="T2432" i="7"/>
  <c r="U2432" i="7" s="1"/>
  <c r="X2432" i="7" s="1"/>
  <c r="T2560" i="7"/>
  <c r="U2560" i="7" s="1"/>
  <c r="X2560" i="7" s="1"/>
  <c r="T2629" i="7"/>
  <c r="U2629" i="7" s="1"/>
  <c r="X2629" i="7" s="1"/>
  <c r="T2765" i="7"/>
  <c r="U2765" i="7" s="1"/>
  <c r="X2765" i="7" s="1"/>
  <c r="T2829" i="7"/>
  <c r="U2829" i="7" s="1"/>
  <c r="X2829" i="7" s="1"/>
  <c r="T2842" i="7"/>
  <c r="U2842" i="7" s="1"/>
  <c r="X2842" i="7" s="1"/>
  <c r="T2906" i="7"/>
  <c r="U2906" i="7" s="1"/>
  <c r="X2906" i="7" s="1"/>
  <c r="T2787" i="7"/>
  <c r="U2787" i="7" s="1"/>
  <c r="X2787" i="7" s="1"/>
  <c r="T2851" i="7"/>
  <c r="U2851" i="7" s="1"/>
  <c r="X2851" i="7" s="1"/>
  <c r="T2915" i="7"/>
  <c r="U2915" i="7" s="1"/>
  <c r="X2915" i="7" s="1"/>
  <c r="T2628" i="7"/>
  <c r="U2628" i="7" s="1"/>
  <c r="X2628" i="7" s="1"/>
  <c r="T2764" i="7"/>
  <c r="U2764" i="7" s="1"/>
  <c r="X2764" i="7" s="1"/>
  <c r="T2828" i="7"/>
  <c r="U2828" i="7" s="1"/>
  <c r="X2828" i="7" s="1"/>
  <c r="T373" i="7"/>
  <c r="U373" i="7" s="1"/>
  <c r="X373" i="7" s="1"/>
  <c r="T209" i="7"/>
  <c r="U209" i="7" s="1"/>
  <c r="X209" i="7" s="1"/>
  <c r="T384" i="7"/>
  <c r="U384" i="7" s="1"/>
  <c r="X384" i="7" s="1"/>
  <c r="T663" i="7"/>
  <c r="U663" i="7" s="1"/>
  <c r="X663" i="7" s="1"/>
  <c r="T985" i="7"/>
  <c r="U985" i="7" s="1"/>
  <c r="X985" i="7" s="1"/>
  <c r="T1270" i="7"/>
  <c r="U1270" i="7" s="1"/>
  <c r="X1270" i="7" s="1"/>
  <c r="T125" i="7"/>
  <c r="U125" i="7" s="1"/>
  <c r="X125" i="7" s="1"/>
  <c r="T334" i="7"/>
  <c r="U334" i="7" s="1"/>
  <c r="X334" i="7" s="1"/>
  <c r="T174" i="7"/>
  <c r="U174" i="7" s="1"/>
  <c r="X174" i="7" s="1"/>
  <c r="T303" i="7"/>
  <c r="U303" i="7" s="1"/>
  <c r="X303" i="7" s="1"/>
  <c r="T431" i="7"/>
  <c r="U431" i="7" s="1"/>
  <c r="X431" i="7" s="1"/>
  <c r="T511" i="7"/>
  <c r="U511" i="7" s="1"/>
  <c r="X511" i="7" s="1"/>
  <c r="T203" i="7"/>
  <c r="U203" i="7" s="1"/>
  <c r="X203" i="7" s="1"/>
  <c r="T284" i="7"/>
  <c r="U284" i="7" s="1"/>
  <c r="X284" i="7" s="1"/>
  <c r="T348" i="7"/>
  <c r="U348" i="7" s="1"/>
  <c r="X348" i="7" s="1"/>
  <c r="T412" i="7"/>
  <c r="U412" i="7" s="1"/>
  <c r="X412" i="7" s="1"/>
  <c r="T476" i="7"/>
  <c r="U476" i="7" s="1"/>
  <c r="X476" i="7" s="1"/>
  <c r="T540" i="7"/>
  <c r="U540" i="7" s="1"/>
  <c r="X540" i="7" s="1"/>
  <c r="T604" i="7"/>
  <c r="U604" i="7" s="1"/>
  <c r="X604" i="7" s="1"/>
  <c r="T386" i="7"/>
  <c r="U386" i="7" s="1"/>
  <c r="X386" i="7" s="1"/>
  <c r="T450" i="7"/>
  <c r="U450" i="7" s="1"/>
  <c r="X450" i="7" s="1"/>
  <c r="T514" i="7"/>
  <c r="U514" i="7" s="1"/>
  <c r="X514" i="7" s="1"/>
  <c r="T578" i="7"/>
  <c r="U578" i="7" s="1"/>
  <c r="X578" i="7" s="1"/>
  <c r="T642" i="7"/>
  <c r="U642" i="7" s="1"/>
  <c r="X642" i="7" s="1"/>
  <c r="T962" i="7"/>
  <c r="U962" i="7" s="1"/>
  <c r="X962" i="7" s="1"/>
  <c r="T1026" i="7"/>
  <c r="U1026" i="7" s="1"/>
  <c r="X1026" i="7" s="1"/>
  <c r="T947" i="7"/>
  <c r="U947" i="7" s="1"/>
  <c r="X947" i="7" s="1"/>
  <c r="T1011" i="7"/>
  <c r="U1011" i="7" s="1"/>
  <c r="X1011" i="7" s="1"/>
  <c r="T1075" i="7"/>
  <c r="U1075" i="7" s="1"/>
  <c r="X1075" i="7" s="1"/>
  <c r="T1139" i="7"/>
  <c r="U1139" i="7" s="1"/>
  <c r="X1139" i="7" s="1"/>
  <c r="T1203" i="7"/>
  <c r="U1203" i="7" s="1"/>
  <c r="X1203" i="7" s="1"/>
  <c r="T684" i="7"/>
  <c r="U684" i="7" s="1"/>
  <c r="X684" i="7" s="1"/>
  <c r="T940" i="7"/>
  <c r="U940" i="7" s="1"/>
  <c r="X940" i="7" s="1"/>
  <c r="T1004" i="7"/>
  <c r="U1004" i="7" s="1"/>
  <c r="X1004" i="7" s="1"/>
  <c r="T949" i="7"/>
  <c r="U949" i="7" s="1"/>
  <c r="X949" i="7" s="1"/>
  <c r="T1013" i="7"/>
  <c r="U1013" i="7" s="1"/>
  <c r="X1013" i="7" s="1"/>
  <c r="T1077" i="7"/>
  <c r="U1077" i="7" s="1"/>
  <c r="X1077" i="7" s="1"/>
  <c r="T1141" i="7"/>
  <c r="U1141" i="7" s="1"/>
  <c r="X1141" i="7" s="1"/>
  <c r="T1205" i="7"/>
  <c r="U1205" i="7" s="1"/>
  <c r="X1205" i="7" s="1"/>
  <c r="T1269" i="7"/>
  <c r="U1269" i="7" s="1"/>
  <c r="X1269" i="7" s="1"/>
  <c r="T1333" i="7"/>
  <c r="U1333" i="7" s="1"/>
  <c r="X1333" i="7" s="1"/>
  <c r="T1397" i="7"/>
  <c r="U1397" i="7" s="1"/>
  <c r="X1397" i="7" s="1"/>
  <c r="T1461" i="7"/>
  <c r="U1461" i="7" s="1"/>
  <c r="X1461" i="7" s="1"/>
  <c r="T413" i="7"/>
  <c r="U413" i="7" s="1"/>
  <c r="X413" i="7" s="1"/>
  <c r="T389" i="7"/>
  <c r="U389" i="7" s="1"/>
  <c r="X389" i="7" s="1"/>
  <c r="T95" i="7"/>
  <c r="U95" i="7" s="1"/>
  <c r="X95" i="7" s="1"/>
  <c r="T226" i="7"/>
  <c r="U226" i="7" s="1"/>
  <c r="X226" i="7" s="1"/>
  <c r="T18" i="7"/>
  <c r="U18" i="7" s="1"/>
  <c r="X18" i="7" s="1"/>
  <c r="T275" i="7"/>
  <c r="U275" i="7" s="1"/>
  <c r="X275" i="7" s="1"/>
  <c r="T531" i="7"/>
  <c r="U531" i="7" s="1"/>
  <c r="X531" i="7" s="1"/>
  <c r="T400" i="7"/>
  <c r="U400" i="7" s="1"/>
  <c r="X400" i="7" s="1"/>
  <c r="T374" i="7"/>
  <c r="U374" i="7" s="1"/>
  <c r="X374" i="7" s="1"/>
  <c r="T630" i="7"/>
  <c r="U630" i="7" s="1"/>
  <c r="X630" i="7" s="1"/>
  <c r="T679" i="7"/>
  <c r="U679" i="7" s="1"/>
  <c r="X679" i="7" s="1"/>
  <c r="T935" i="7"/>
  <c r="U935" i="7" s="1"/>
  <c r="X935" i="7" s="1"/>
  <c r="T1001" i="7"/>
  <c r="U1001" i="7" s="1"/>
  <c r="X1001" i="7" s="1"/>
  <c r="T1257" i="7"/>
  <c r="U1257" i="7" s="1"/>
  <c r="X1257" i="7" s="1"/>
  <c r="T1497" i="7"/>
  <c r="U1497" i="7" s="1"/>
  <c r="X1497" i="7" s="1"/>
  <c r="T1146" i="7"/>
  <c r="U1146" i="7" s="1"/>
  <c r="X1146" i="7" s="1"/>
  <c r="T1274" i="7"/>
  <c r="U1274" i="7" s="1"/>
  <c r="X1274" i="7" s="1"/>
  <c r="T1402" i="7"/>
  <c r="U1402" i="7" s="1"/>
  <c r="X1402" i="7" s="1"/>
  <c r="T1530" i="7"/>
  <c r="U1530" i="7" s="1"/>
  <c r="X1530" i="7" s="1"/>
  <c r="T1658" i="7"/>
  <c r="U1658" i="7" s="1"/>
  <c r="X1658" i="7" s="1"/>
  <c r="T1283" i="7"/>
  <c r="U1283" i="7" s="1"/>
  <c r="X1283" i="7" s="1"/>
  <c r="T1347" i="7"/>
  <c r="U1347" i="7" s="1"/>
  <c r="X1347" i="7" s="1"/>
  <c r="T1411" i="7"/>
  <c r="U1411" i="7" s="1"/>
  <c r="X1411" i="7" s="1"/>
  <c r="T1475" i="7"/>
  <c r="U1475" i="7" s="1"/>
  <c r="X1475" i="7" s="1"/>
  <c r="T1539" i="7"/>
  <c r="U1539" i="7" s="1"/>
  <c r="X1539" i="7" s="1"/>
  <c r="T1603" i="7"/>
  <c r="U1603" i="7" s="1"/>
  <c r="X1603" i="7" s="1"/>
  <c r="T1667" i="7"/>
  <c r="U1667" i="7" s="1"/>
  <c r="X1667" i="7" s="1"/>
  <c r="T1731" i="7"/>
  <c r="U1731" i="7" s="1"/>
  <c r="X1731" i="7" s="1"/>
  <c r="T1795" i="7"/>
  <c r="U1795" i="7" s="1"/>
  <c r="X1795" i="7" s="1"/>
  <c r="T1859" i="7"/>
  <c r="U1859" i="7" s="1"/>
  <c r="X1859" i="7" s="1"/>
  <c r="T1052" i="7"/>
  <c r="U1052" i="7" s="1"/>
  <c r="X1052" i="7" s="1"/>
  <c r="T1116" i="7"/>
  <c r="U1116" i="7" s="1"/>
  <c r="X1116" i="7" s="1"/>
  <c r="T1180" i="7"/>
  <c r="U1180" i="7" s="1"/>
  <c r="X1180" i="7" s="1"/>
  <c r="T1244" i="7"/>
  <c r="U1244" i="7" s="1"/>
  <c r="X1244" i="7" s="1"/>
  <c r="T1308" i="7"/>
  <c r="U1308" i="7" s="1"/>
  <c r="X1308" i="7" s="1"/>
  <c r="T1372" i="7"/>
  <c r="U1372" i="7" s="1"/>
  <c r="X1372" i="7" s="1"/>
  <c r="T1436" i="7"/>
  <c r="U1436" i="7" s="1"/>
  <c r="X1436" i="7" s="1"/>
  <c r="T1500" i="7"/>
  <c r="U1500" i="7" s="1"/>
  <c r="X1500" i="7" s="1"/>
  <c r="T1564" i="7"/>
  <c r="U1564" i="7" s="1"/>
  <c r="X1564" i="7" s="1"/>
  <c r="T1628" i="7"/>
  <c r="U1628" i="7" s="1"/>
  <c r="X1628" i="7" s="1"/>
  <c r="T1692" i="7"/>
  <c r="U1692" i="7" s="1"/>
  <c r="X1692" i="7" s="1"/>
  <c r="T1569" i="7"/>
  <c r="U1569" i="7" s="1"/>
  <c r="X1569" i="7" s="1"/>
  <c r="T1633" i="7"/>
  <c r="U1633" i="7" s="1"/>
  <c r="X1633" i="7" s="1"/>
  <c r="T1697" i="7"/>
  <c r="U1697" i="7" s="1"/>
  <c r="X1697" i="7" s="1"/>
  <c r="T1761" i="7"/>
  <c r="U1761" i="7" s="1"/>
  <c r="X1761" i="7" s="1"/>
  <c r="T1825" i="7"/>
  <c r="U1825" i="7" s="1"/>
  <c r="X1825" i="7" s="1"/>
  <c r="T1889" i="7"/>
  <c r="U1889" i="7" s="1"/>
  <c r="X1889" i="7" s="1"/>
  <c r="T1953" i="7"/>
  <c r="U1953" i="7" s="1"/>
  <c r="X1953" i="7" s="1"/>
  <c r="T1734" i="7"/>
  <c r="U1734" i="7" s="1"/>
  <c r="X1734" i="7" s="1"/>
  <c r="T1798" i="7"/>
  <c r="U1798" i="7" s="1"/>
  <c r="X1798" i="7" s="1"/>
  <c r="T1862" i="7"/>
  <c r="U1862" i="7" s="1"/>
  <c r="X1862" i="7" s="1"/>
  <c r="T1926" i="7"/>
  <c r="U1926" i="7" s="1"/>
  <c r="X1926" i="7" s="1"/>
  <c r="T1990" i="7"/>
  <c r="U1990" i="7" s="1"/>
  <c r="X1990" i="7" s="1"/>
  <c r="T2054" i="7"/>
  <c r="U2054" i="7" s="1"/>
  <c r="X2054" i="7" s="1"/>
  <c r="T1887" i="7"/>
  <c r="U1887" i="7" s="1"/>
  <c r="X1887" i="7" s="1"/>
  <c r="T1951" i="7"/>
  <c r="U1951" i="7" s="1"/>
  <c r="X1951" i="7" s="1"/>
  <c r="T2015" i="7"/>
  <c r="U2015" i="7" s="1"/>
  <c r="X2015" i="7" s="1"/>
  <c r="T2143" i="7"/>
  <c r="U2143" i="7" s="1"/>
  <c r="X2143" i="7" s="1"/>
  <c r="T2207" i="7"/>
  <c r="U2207" i="7" s="1"/>
  <c r="X2207" i="7" s="1"/>
  <c r="T1740" i="7"/>
  <c r="U1740" i="7" s="1"/>
  <c r="X1740" i="7" s="1"/>
  <c r="T1804" i="7"/>
  <c r="U1804" i="7" s="1"/>
  <c r="X1804" i="7" s="1"/>
  <c r="T1868" i="7"/>
  <c r="U1868" i="7" s="1"/>
  <c r="X1868" i="7" s="1"/>
  <c r="T1932" i="7"/>
  <c r="U1932" i="7" s="1"/>
  <c r="X1932" i="7" s="1"/>
  <c r="T1996" i="7"/>
  <c r="U1996" i="7" s="1"/>
  <c r="X1996" i="7" s="1"/>
  <c r="T1997" i="7"/>
  <c r="U1997" i="7" s="1"/>
  <c r="X1997" i="7" s="1"/>
  <c r="T2061" i="7"/>
  <c r="U2061" i="7" s="1"/>
  <c r="X2061" i="7" s="1"/>
  <c r="T2125" i="7"/>
  <c r="U2125" i="7" s="1"/>
  <c r="X2125" i="7" s="1"/>
  <c r="T2189" i="7"/>
  <c r="U2189" i="7" s="1"/>
  <c r="X2189" i="7" s="1"/>
  <c r="T2253" i="7"/>
  <c r="U2253" i="7" s="1"/>
  <c r="X2253" i="7" s="1"/>
  <c r="T2170" i="7"/>
  <c r="U2170" i="7" s="1"/>
  <c r="X2170" i="7" s="1"/>
  <c r="T2234" i="7"/>
  <c r="U2234" i="7" s="1"/>
  <c r="X2234" i="7" s="1"/>
  <c r="T2298" i="7"/>
  <c r="U2298" i="7" s="1"/>
  <c r="X2298" i="7" s="1"/>
  <c r="T2362" i="7"/>
  <c r="U2362" i="7" s="1"/>
  <c r="X2362" i="7" s="1"/>
  <c r="T2426" i="7"/>
  <c r="U2426" i="7" s="1"/>
  <c r="X2426" i="7" s="1"/>
  <c r="T2259" i="7"/>
  <c r="U2259" i="7" s="1"/>
  <c r="X2259" i="7" s="1"/>
  <c r="T2323" i="7"/>
  <c r="U2323" i="7" s="1"/>
  <c r="X2323" i="7" s="1"/>
  <c r="T2387" i="7"/>
  <c r="U2387" i="7" s="1"/>
  <c r="X2387" i="7" s="1"/>
  <c r="T2451" i="7"/>
  <c r="U2451" i="7" s="1"/>
  <c r="X2451" i="7" s="1"/>
  <c r="T2092" i="7"/>
  <c r="U2092" i="7" s="1"/>
  <c r="X2092" i="7" s="1"/>
  <c r="T2156" i="7"/>
  <c r="U2156" i="7" s="1"/>
  <c r="X2156" i="7" s="1"/>
  <c r="T116" i="7"/>
  <c r="U116" i="7" s="1"/>
  <c r="X116" i="7" s="1"/>
  <c r="T204" i="7"/>
  <c r="U204" i="7" s="1"/>
  <c r="X204" i="7" s="1"/>
  <c r="T88" i="7"/>
  <c r="U88" i="7" s="1"/>
  <c r="X88" i="7" s="1"/>
  <c r="T685" i="7"/>
  <c r="U685" i="7" s="1"/>
  <c r="X685" i="7" s="1"/>
  <c r="T113" i="7"/>
  <c r="U113" i="7" s="1"/>
  <c r="X113" i="7" s="1"/>
  <c r="T605" i="7"/>
  <c r="U605" i="7" s="1"/>
  <c r="X605" i="7" s="1"/>
  <c r="T162" i="7"/>
  <c r="U162" i="7" s="1"/>
  <c r="X162" i="7" s="1"/>
  <c r="T419" i="7"/>
  <c r="U419" i="7" s="1"/>
  <c r="X419" i="7" s="1"/>
  <c r="T288" i="7"/>
  <c r="U288" i="7" s="1"/>
  <c r="X288" i="7" s="1"/>
  <c r="T544" i="7"/>
  <c r="U544" i="7" s="1"/>
  <c r="X544" i="7" s="1"/>
  <c r="T518" i="7"/>
  <c r="U518" i="7" s="1"/>
  <c r="X518" i="7" s="1"/>
  <c r="T567" i="7"/>
  <c r="U567" i="7" s="1"/>
  <c r="X567" i="7" s="1"/>
  <c r="T1079" i="7"/>
  <c r="U1079" i="7" s="1"/>
  <c r="X1079" i="7" s="1"/>
  <c r="T1008" i="7"/>
  <c r="U1008" i="7" s="1"/>
  <c r="X1008" i="7" s="1"/>
  <c r="T1145" i="7"/>
  <c r="U1145" i="7" s="1"/>
  <c r="X1145" i="7" s="1"/>
  <c r="T1401" i="7"/>
  <c r="U1401" i="7" s="1"/>
  <c r="X1401" i="7" s="1"/>
  <c r="T1094" i="7"/>
  <c r="U1094" i="7" s="1"/>
  <c r="X1094" i="7" s="1"/>
  <c r="T1350" i="7"/>
  <c r="U1350" i="7" s="1"/>
  <c r="X1350" i="7" s="1"/>
  <c r="T1478" i="7"/>
  <c r="U1478" i="7" s="1"/>
  <c r="X1478" i="7" s="1"/>
  <c r="T1606" i="7"/>
  <c r="U1606" i="7" s="1"/>
  <c r="X1606" i="7" s="1"/>
  <c r="T1255" i="7"/>
  <c r="U1255" i="7" s="1"/>
  <c r="X1255" i="7" s="1"/>
  <c r="T1319" i="7"/>
  <c r="U1319" i="7" s="1"/>
  <c r="X1319" i="7" s="1"/>
  <c r="T1383" i="7"/>
  <c r="U1383" i="7" s="1"/>
  <c r="X1383" i="7" s="1"/>
  <c r="T1511" i="7"/>
  <c r="U1511" i="7" s="1"/>
  <c r="X1511" i="7" s="1"/>
  <c r="T1575" i="7"/>
  <c r="U1575" i="7" s="1"/>
  <c r="X1575" i="7" s="1"/>
  <c r="T1639" i="7"/>
  <c r="U1639" i="7" s="1"/>
  <c r="X1639" i="7" s="1"/>
  <c r="T1703" i="7"/>
  <c r="U1703" i="7" s="1"/>
  <c r="X1703" i="7" s="1"/>
  <c r="T1767" i="7"/>
  <c r="U1767" i="7" s="1"/>
  <c r="X1767" i="7" s="1"/>
  <c r="T1831" i="7"/>
  <c r="U1831" i="7" s="1"/>
  <c r="X1831" i="7" s="1"/>
  <c r="T1024" i="7"/>
  <c r="U1024" i="7" s="1"/>
  <c r="X1024" i="7" s="1"/>
  <c r="T1088" i="7"/>
  <c r="U1088" i="7" s="1"/>
  <c r="X1088" i="7" s="1"/>
  <c r="T1216" i="7"/>
  <c r="U1216" i="7" s="1"/>
  <c r="X1216" i="7" s="1"/>
  <c r="T1280" i="7"/>
  <c r="U1280" i="7" s="1"/>
  <c r="X1280" i="7" s="1"/>
  <c r="T1344" i="7"/>
  <c r="U1344" i="7" s="1"/>
  <c r="X1344" i="7" s="1"/>
  <c r="T1408" i="7"/>
  <c r="U1408" i="7" s="1"/>
  <c r="X1408" i="7" s="1"/>
  <c r="T1472" i="7"/>
  <c r="U1472" i="7" s="1"/>
  <c r="X1472" i="7" s="1"/>
  <c r="T1536" i="7"/>
  <c r="U1536" i="7" s="1"/>
  <c r="X1536" i="7" s="1"/>
  <c r="T1600" i="7"/>
  <c r="U1600" i="7" s="1"/>
  <c r="X1600" i="7" s="1"/>
  <c r="T1664" i="7"/>
  <c r="U1664" i="7" s="1"/>
  <c r="X1664" i="7" s="1"/>
  <c r="T1541" i="7"/>
  <c r="U1541" i="7" s="1"/>
  <c r="X1541" i="7" s="1"/>
  <c r="T1605" i="7"/>
  <c r="U1605" i="7" s="1"/>
  <c r="X1605" i="7" s="1"/>
  <c r="T1669" i="7"/>
  <c r="U1669" i="7" s="1"/>
  <c r="X1669" i="7" s="1"/>
  <c r="T1733" i="7"/>
  <c r="U1733" i="7" s="1"/>
  <c r="X1733" i="7" s="1"/>
  <c r="T1797" i="7"/>
  <c r="U1797" i="7" s="1"/>
  <c r="X1797" i="7" s="1"/>
  <c r="T1861" i="7"/>
  <c r="U1861" i="7" s="1"/>
  <c r="X1861" i="7" s="1"/>
  <c r="T1925" i="7"/>
  <c r="U1925" i="7" s="1"/>
  <c r="X1925" i="7" s="1"/>
  <c r="T1706" i="7"/>
  <c r="U1706" i="7" s="1"/>
  <c r="X1706" i="7" s="1"/>
  <c r="T1770" i="7"/>
  <c r="U1770" i="7" s="1"/>
  <c r="X1770" i="7" s="1"/>
  <c r="T1834" i="7"/>
  <c r="U1834" i="7" s="1"/>
  <c r="X1834" i="7" s="1"/>
  <c r="T1898" i="7"/>
  <c r="U1898" i="7" s="1"/>
  <c r="X1898" i="7" s="1"/>
  <c r="T1962" i="7"/>
  <c r="U1962" i="7" s="1"/>
  <c r="X1962" i="7" s="1"/>
  <c r="T2026" i="7"/>
  <c r="U2026" i="7" s="1"/>
  <c r="X2026" i="7" s="1"/>
  <c r="T2090" i="7"/>
  <c r="U2090" i="7" s="1"/>
  <c r="X2090" i="7" s="1"/>
  <c r="T1923" i="7"/>
  <c r="U1923" i="7" s="1"/>
  <c r="X1923" i="7" s="1"/>
  <c r="T1987" i="7"/>
  <c r="U1987" i="7" s="1"/>
  <c r="X1987" i="7" s="1"/>
  <c r="T2051" i="7"/>
  <c r="U2051" i="7" s="1"/>
  <c r="X2051" i="7" s="1"/>
  <c r="T2115" i="7"/>
  <c r="U2115" i="7" s="1"/>
  <c r="X2115" i="7" s="1"/>
  <c r="T2179" i="7"/>
  <c r="U2179" i="7" s="1"/>
  <c r="X2179" i="7" s="1"/>
  <c r="T1712" i="7"/>
  <c r="U1712" i="7" s="1"/>
  <c r="X1712" i="7" s="1"/>
  <c r="T1776" i="7"/>
  <c r="U1776" i="7" s="1"/>
  <c r="X1776" i="7" s="1"/>
  <c r="T1840" i="7"/>
  <c r="U1840" i="7" s="1"/>
  <c r="X1840" i="7" s="1"/>
  <c r="T1904" i="7"/>
  <c r="U1904" i="7" s="1"/>
  <c r="X1904" i="7" s="1"/>
  <c r="T1968" i="7"/>
  <c r="U1968" i="7" s="1"/>
  <c r="X1968" i="7" s="1"/>
  <c r="T2032" i="7"/>
  <c r="U2032" i="7" s="1"/>
  <c r="X2032" i="7" s="1"/>
  <c r="T2033" i="7"/>
  <c r="U2033" i="7" s="1"/>
  <c r="X2033" i="7" s="1"/>
  <c r="T2161" i="7"/>
  <c r="U2161" i="7" s="1"/>
  <c r="X2161" i="7" s="1"/>
  <c r="T2142" i="7"/>
  <c r="U2142" i="7" s="1"/>
  <c r="X2142" i="7" s="1"/>
  <c r="T2206" i="7"/>
  <c r="U2206" i="7" s="1"/>
  <c r="X2206" i="7" s="1"/>
  <c r="T2270" i="7"/>
  <c r="U2270" i="7" s="1"/>
  <c r="X2270" i="7" s="1"/>
  <c r="T2334" i="7"/>
  <c r="U2334" i="7" s="1"/>
  <c r="X2334" i="7" s="1"/>
  <c r="T2398" i="7"/>
  <c r="U2398" i="7" s="1"/>
  <c r="X2398" i="7" s="1"/>
  <c r="T2231" i="7"/>
  <c r="U2231" i="7" s="1"/>
  <c r="X2231" i="7" s="1"/>
  <c r="T2295" i="7"/>
  <c r="U2295" i="7" s="1"/>
  <c r="X2295" i="7" s="1"/>
  <c r="T2359" i="7"/>
  <c r="U2359" i="7" s="1"/>
  <c r="X2359" i="7" s="1"/>
  <c r="T2423" i="7"/>
  <c r="U2423" i="7" s="1"/>
  <c r="X2423" i="7" s="1"/>
  <c r="T2064" i="7"/>
  <c r="U2064" i="7" s="1"/>
  <c r="X2064" i="7" s="1"/>
  <c r="T2128" i="7"/>
  <c r="U2128" i="7" s="1"/>
  <c r="X2128" i="7" s="1"/>
  <c r="T2192" i="7"/>
  <c r="U2192" i="7" s="1"/>
  <c r="X2192" i="7" s="1"/>
  <c r="T112" i="7"/>
  <c r="U112" i="7" s="1"/>
  <c r="X112" i="7" s="1"/>
  <c r="T541" i="7"/>
  <c r="U541" i="7" s="1"/>
  <c r="X541" i="7" s="1"/>
  <c r="T593" i="7"/>
  <c r="U593" i="7" s="1"/>
  <c r="X593" i="7" s="1"/>
  <c r="T322" i="7"/>
  <c r="U322" i="7" s="1"/>
  <c r="X322" i="7" s="1"/>
  <c r="T114" i="7"/>
  <c r="U114" i="7" s="1"/>
  <c r="X114" i="7" s="1"/>
  <c r="T371" i="7"/>
  <c r="U371" i="7" s="1"/>
  <c r="X371" i="7" s="1"/>
  <c r="T240" i="7"/>
  <c r="U240" i="7" s="1"/>
  <c r="X240" i="7" s="1"/>
  <c r="T496" i="7"/>
  <c r="U496" i="7" s="1"/>
  <c r="X496" i="7" s="1"/>
  <c r="T470" i="7"/>
  <c r="U470" i="7" s="1"/>
  <c r="X470" i="7" s="1"/>
  <c r="T982" i="7"/>
  <c r="U982" i="7" s="1"/>
  <c r="X982" i="7" s="1"/>
  <c r="T1031" i="7"/>
  <c r="U1031" i="7" s="1"/>
  <c r="X1031" i="7" s="1"/>
  <c r="T960" i="7"/>
  <c r="U960" i="7" s="1"/>
  <c r="X960" i="7" s="1"/>
  <c r="T1097" i="7"/>
  <c r="U1097" i="7" s="1"/>
  <c r="X1097" i="7" s="1"/>
  <c r="T1353" i="7"/>
  <c r="U1353" i="7" s="1"/>
  <c r="X1353" i="7" s="1"/>
  <c r="T1066" i="7"/>
  <c r="U1066" i="7" s="1"/>
  <c r="X1066" i="7" s="1"/>
  <c r="T1322" i="7"/>
  <c r="U1322" i="7" s="1"/>
  <c r="X1322" i="7" s="1"/>
  <c r="T1450" i="7"/>
  <c r="U1450" i="7" s="1"/>
  <c r="X1450" i="7" s="1"/>
  <c r="T1578" i="7"/>
  <c r="U1578" i="7" s="1"/>
  <c r="X1578" i="7" s="1"/>
  <c r="T1227" i="7"/>
  <c r="U1227" i="7" s="1"/>
  <c r="X1227" i="7" s="1"/>
  <c r="T1307" i="7"/>
  <c r="U1307" i="7" s="1"/>
  <c r="X1307" i="7" s="1"/>
  <c r="T1435" i="7"/>
  <c r="U1435" i="7" s="1"/>
  <c r="X1435" i="7" s="1"/>
  <c r="T1499" i="7"/>
  <c r="U1499" i="7" s="1"/>
  <c r="X1499" i="7" s="1"/>
  <c r="T1563" i="7"/>
  <c r="U1563" i="7" s="1"/>
  <c r="X1563" i="7" s="1"/>
  <c r="T1627" i="7"/>
  <c r="U1627" i="7" s="1"/>
  <c r="X1627" i="7" s="1"/>
  <c r="T1691" i="7"/>
  <c r="U1691" i="7" s="1"/>
  <c r="X1691" i="7" s="1"/>
  <c r="T1755" i="7"/>
  <c r="U1755" i="7" s="1"/>
  <c r="X1755" i="7" s="1"/>
  <c r="T1819" i="7"/>
  <c r="U1819" i="7" s="1"/>
  <c r="X1819" i="7" s="1"/>
  <c r="T1883" i="7"/>
  <c r="U1883" i="7" s="1"/>
  <c r="X1883" i="7" s="1"/>
  <c r="T1076" i="7"/>
  <c r="U1076" i="7" s="1"/>
  <c r="X1076" i="7" s="1"/>
  <c r="T1140" i="7"/>
  <c r="U1140" i="7" s="1"/>
  <c r="X1140" i="7" s="1"/>
  <c r="T1204" i="7"/>
  <c r="U1204" i="7" s="1"/>
  <c r="X1204" i="7" s="1"/>
  <c r="T1268" i="7"/>
  <c r="U1268" i="7" s="1"/>
  <c r="X1268" i="7" s="1"/>
  <c r="T1332" i="7"/>
  <c r="U1332" i="7" s="1"/>
  <c r="X1332" i="7" s="1"/>
  <c r="T1396" i="7"/>
  <c r="U1396" i="7" s="1"/>
  <c r="X1396" i="7" s="1"/>
  <c r="T1460" i="7"/>
  <c r="U1460" i="7" s="1"/>
  <c r="X1460" i="7" s="1"/>
  <c r="T1524" i="7"/>
  <c r="U1524" i="7" s="1"/>
  <c r="X1524" i="7" s="1"/>
  <c r="T1588" i="7"/>
  <c r="U1588" i="7" s="1"/>
  <c r="X1588" i="7" s="1"/>
  <c r="T1652" i="7"/>
  <c r="U1652" i="7" s="1"/>
  <c r="X1652" i="7" s="1"/>
  <c r="T1529" i="7"/>
  <c r="U1529" i="7" s="1"/>
  <c r="X1529" i="7" s="1"/>
  <c r="T1593" i="7"/>
  <c r="U1593" i="7" s="1"/>
  <c r="X1593" i="7" s="1"/>
  <c r="T1657" i="7"/>
  <c r="U1657" i="7" s="1"/>
  <c r="X1657" i="7" s="1"/>
  <c r="T1721" i="7"/>
  <c r="U1721" i="7" s="1"/>
  <c r="X1721" i="7" s="1"/>
  <c r="T1785" i="7"/>
  <c r="U1785" i="7" s="1"/>
  <c r="X1785" i="7" s="1"/>
  <c r="T1849" i="7"/>
  <c r="U1849" i="7" s="1"/>
  <c r="X1849" i="7" s="1"/>
  <c r="T1913" i="7"/>
  <c r="U1913" i="7" s="1"/>
  <c r="X1913" i="7" s="1"/>
  <c r="T1694" i="7"/>
  <c r="U1694" i="7" s="1"/>
  <c r="X1694" i="7" s="1"/>
  <c r="T1758" i="7"/>
  <c r="U1758" i="7" s="1"/>
  <c r="X1758" i="7" s="1"/>
  <c r="T1822" i="7"/>
  <c r="U1822" i="7" s="1"/>
  <c r="X1822" i="7" s="1"/>
  <c r="T1886" i="7"/>
  <c r="U1886" i="7" s="1"/>
  <c r="X1886" i="7" s="1"/>
  <c r="T1950" i="7"/>
  <c r="U1950" i="7" s="1"/>
  <c r="X1950" i="7" s="1"/>
  <c r="T2014" i="7"/>
  <c r="U2014" i="7" s="1"/>
  <c r="X2014" i="7" s="1"/>
  <c r="T1911" i="7"/>
  <c r="U1911" i="7" s="1"/>
  <c r="X1911" i="7" s="1"/>
  <c r="T1975" i="7"/>
  <c r="U1975" i="7" s="1"/>
  <c r="X1975" i="7" s="1"/>
  <c r="T2039" i="7"/>
  <c r="U2039" i="7" s="1"/>
  <c r="X2039" i="7" s="1"/>
  <c r="T2167" i="7"/>
  <c r="U2167" i="7" s="1"/>
  <c r="X2167" i="7" s="1"/>
  <c r="T1700" i="7"/>
  <c r="U1700" i="7" s="1"/>
  <c r="X1700" i="7" s="1"/>
  <c r="T1764" i="7"/>
  <c r="U1764" i="7" s="1"/>
  <c r="X1764" i="7" s="1"/>
  <c r="T1828" i="7"/>
  <c r="U1828" i="7" s="1"/>
  <c r="X1828" i="7" s="1"/>
  <c r="T1892" i="7"/>
  <c r="U1892" i="7" s="1"/>
  <c r="X1892" i="7" s="1"/>
  <c r="T1956" i="7"/>
  <c r="U1956" i="7" s="1"/>
  <c r="X1956" i="7" s="1"/>
  <c r="T2020" i="7"/>
  <c r="U2020" i="7" s="1"/>
  <c r="X2020" i="7" s="1"/>
  <c r="T2021" i="7"/>
  <c r="U2021" i="7" s="1"/>
  <c r="X2021" i="7" s="1"/>
  <c r="T2085" i="7"/>
  <c r="U2085" i="7" s="1"/>
  <c r="X2085" i="7" s="1"/>
  <c r="T2149" i="7"/>
  <c r="U2149" i="7" s="1"/>
  <c r="X2149" i="7" s="1"/>
  <c r="T2213" i="7"/>
  <c r="U2213" i="7" s="1"/>
  <c r="X2213" i="7" s="1"/>
  <c r="T2130" i="7"/>
  <c r="U2130" i="7" s="1"/>
  <c r="X2130" i="7" s="1"/>
  <c r="T2194" i="7"/>
  <c r="U2194" i="7" s="1"/>
  <c r="X2194" i="7" s="1"/>
  <c r="T2258" i="7"/>
  <c r="U2258" i="7" s="1"/>
  <c r="X2258" i="7" s="1"/>
  <c r="T2322" i="7"/>
  <c r="U2322" i="7" s="1"/>
  <c r="X2322" i="7" s="1"/>
  <c r="T2386" i="7"/>
  <c r="U2386" i="7" s="1"/>
  <c r="X2386" i="7" s="1"/>
  <c r="T194" i="7"/>
  <c r="U194" i="7" s="1"/>
  <c r="X194" i="7" s="1"/>
  <c r="T550" i="7"/>
  <c r="U550" i="7" s="1"/>
  <c r="X550" i="7" s="1"/>
  <c r="T1111" i="7"/>
  <c r="U1111" i="7" s="1"/>
  <c r="X1111" i="7" s="1"/>
  <c r="T1433" i="7"/>
  <c r="U1433" i="7" s="1"/>
  <c r="X1433" i="7" s="1"/>
  <c r="T1494" i="7"/>
  <c r="U1494" i="7" s="1"/>
  <c r="X1494" i="7" s="1"/>
  <c r="T1391" i="7"/>
  <c r="U1391" i="7" s="1"/>
  <c r="X1391" i="7" s="1"/>
  <c r="T1647" i="7"/>
  <c r="U1647" i="7" s="1"/>
  <c r="X1647" i="7" s="1"/>
  <c r="T1032" i="7"/>
  <c r="U1032" i="7" s="1"/>
  <c r="X1032" i="7" s="1"/>
  <c r="T1288" i="7"/>
  <c r="U1288" i="7" s="1"/>
  <c r="X1288" i="7" s="1"/>
  <c r="T1544" i="7"/>
  <c r="U1544" i="7" s="1"/>
  <c r="X1544" i="7" s="1"/>
  <c r="T1613" i="7"/>
  <c r="U1613" i="7" s="1"/>
  <c r="X1613" i="7" s="1"/>
  <c r="T1869" i="7"/>
  <c r="U1869" i="7" s="1"/>
  <c r="X1869" i="7" s="1"/>
  <c r="T1842" i="7"/>
  <c r="U1842" i="7" s="1"/>
  <c r="X1842" i="7" s="1"/>
  <c r="T2123" i="7"/>
  <c r="U2123" i="7" s="1"/>
  <c r="X2123" i="7" s="1"/>
  <c r="T2041" i="7"/>
  <c r="U2041" i="7" s="1"/>
  <c r="X2041" i="7" s="1"/>
  <c r="T2150" i="7"/>
  <c r="U2150" i="7" s="1"/>
  <c r="X2150" i="7" s="1"/>
  <c r="T2406" i="7"/>
  <c r="U2406" i="7" s="1"/>
  <c r="X2406" i="7" s="1"/>
  <c r="T2303" i="7"/>
  <c r="U2303" i="7" s="1"/>
  <c r="X2303" i="7" s="1"/>
  <c r="T2431" i="7"/>
  <c r="U2431" i="7" s="1"/>
  <c r="X2431" i="7" s="1"/>
  <c r="T2136" i="7"/>
  <c r="U2136" i="7" s="1"/>
  <c r="X2136" i="7" s="1"/>
  <c r="T2236" i="7"/>
  <c r="U2236" i="7" s="1"/>
  <c r="X2236" i="7" s="1"/>
  <c r="T2297" i="7"/>
  <c r="U2297" i="7" s="1"/>
  <c r="X2297" i="7" s="1"/>
  <c r="T2361" i="7"/>
  <c r="U2361" i="7" s="1"/>
  <c r="X2361" i="7" s="1"/>
  <c r="T2425" i="7"/>
  <c r="U2425" i="7" s="1"/>
  <c r="X2425" i="7" s="1"/>
  <c r="T2553" i="7"/>
  <c r="U2553" i="7" s="1"/>
  <c r="X2553" i="7" s="1"/>
  <c r="T2598" i="7"/>
  <c r="U2598" i="7" s="1"/>
  <c r="X2598" i="7" s="1"/>
  <c r="T2662" i="7"/>
  <c r="U2662" i="7" s="1"/>
  <c r="X2662" i="7" s="1"/>
  <c r="T2555" i="7"/>
  <c r="U2555" i="7" s="1"/>
  <c r="X2555" i="7" s="1"/>
  <c r="T2619" i="7"/>
  <c r="U2619" i="7" s="1"/>
  <c r="X2619" i="7" s="1"/>
  <c r="T2683" i="7"/>
  <c r="U2683" i="7" s="1"/>
  <c r="X2683" i="7" s="1"/>
  <c r="T2320" i="7"/>
  <c r="U2320" i="7" s="1"/>
  <c r="X2320" i="7" s="1"/>
  <c r="T2384" i="7"/>
  <c r="U2384" i="7" s="1"/>
  <c r="X2384" i="7" s="1"/>
  <c r="T2448" i="7"/>
  <c r="U2448" i="7" s="1"/>
  <c r="X2448" i="7" s="1"/>
  <c r="T2576" i="7"/>
  <c r="U2576" i="7" s="1"/>
  <c r="X2576" i="7" s="1"/>
  <c r="T2645" i="7"/>
  <c r="U2645" i="7" s="1"/>
  <c r="X2645" i="7" s="1"/>
  <c r="T2781" i="7"/>
  <c r="U2781" i="7" s="1"/>
  <c r="X2781" i="7" s="1"/>
  <c r="T2845" i="7"/>
  <c r="U2845" i="7" s="1"/>
  <c r="X2845" i="7" s="1"/>
  <c r="T2909" i="7"/>
  <c r="U2909" i="7" s="1"/>
  <c r="X2909" i="7" s="1"/>
  <c r="T2794" i="7"/>
  <c r="U2794" i="7" s="1"/>
  <c r="X2794" i="7" s="1"/>
  <c r="T2858" i="7"/>
  <c r="U2858" i="7" s="1"/>
  <c r="X2858" i="7" s="1"/>
  <c r="T2922" i="7"/>
  <c r="U2922" i="7" s="1"/>
  <c r="X2922" i="7" s="1"/>
  <c r="T2739" i="7"/>
  <c r="U2739" i="7" s="1"/>
  <c r="X2739" i="7" s="1"/>
  <c r="T2803" i="7"/>
  <c r="U2803" i="7" s="1"/>
  <c r="X2803" i="7" s="1"/>
  <c r="T2867" i="7"/>
  <c r="U2867" i="7" s="1"/>
  <c r="X2867" i="7" s="1"/>
  <c r="T2644" i="7"/>
  <c r="U2644" i="7" s="1"/>
  <c r="X2644" i="7" s="1"/>
  <c r="T2844" i="7"/>
  <c r="U2844" i="7" s="1"/>
  <c r="X2844" i="7" s="1"/>
  <c r="T2908" i="7"/>
  <c r="U2908" i="7" s="1"/>
  <c r="X2908" i="7" s="1"/>
  <c r="T365" i="7"/>
  <c r="U365" i="7" s="1"/>
  <c r="X365" i="7" s="1"/>
  <c r="T358" i="7"/>
  <c r="U358" i="7" s="1"/>
  <c r="X358" i="7" s="1"/>
  <c r="T919" i="7"/>
  <c r="U919" i="7" s="1"/>
  <c r="X919" i="7" s="1"/>
  <c r="T1241" i="7"/>
  <c r="U1241" i="7" s="1"/>
  <c r="X1241" i="7" s="1"/>
  <c r="T1398" i="7"/>
  <c r="U1398" i="7" s="1"/>
  <c r="X1398" i="7" s="1"/>
  <c r="T1343" i="7"/>
  <c r="U1343" i="7" s="1"/>
  <c r="X1343" i="7" s="1"/>
  <c r="T1599" i="7"/>
  <c r="U1599" i="7" s="1"/>
  <c r="X1599" i="7" s="1"/>
  <c r="T1855" i="7"/>
  <c r="U1855" i="7" s="1"/>
  <c r="X1855" i="7" s="1"/>
  <c r="T1240" i="7"/>
  <c r="U1240" i="7" s="1"/>
  <c r="X1240" i="7" s="1"/>
  <c r="T1496" i="7"/>
  <c r="U1496" i="7" s="1"/>
  <c r="X1496" i="7" s="1"/>
  <c r="T1565" i="7"/>
  <c r="U1565" i="7" s="1"/>
  <c r="X1565" i="7" s="1"/>
  <c r="T1821" i="7"/>
  <c r="U1821" i="7" s="1"/>
  <c r="X1821" i="7" s="1"/>
  <c r="T1794" i="7"/>
  <c r="U1794" i="7" s="1"/>
  <c r="X1794" i="7" s="1"/>
  <c r="T1800" i="7"/>
  <c r="U1800" i="7" s="1"/>
  <c r="X1800" i="7" s="1"/>
  <c r="T1993" i="7"/>
  <c r="U1993" i="7" s="1"/>
  <c r="X1993" i="7" s="1"/>
  <c r="T2249" i="7"/>
  <c r="U2249" i="7" s="1"/>
  <c r="X2249" i="7" s="1"/>
  <c r="T2358" i="7"/>
  <c r="U2358" i="7" s="1"/>
  <c r="X2358" i="7" s="1"/>
  <c r="T2283" i="7"/>
  <c r="U2283" i="7" s="1"/>
  <c r="X2283" i="7" s="1"/>
  <c r="T2411" i="7"/>
  <c r="U2411" i="7" s="1"/>
  <c r="X2411" i="7" s="1"/>
  <c r="T2116" i="7"/>
  <c r="U2116" i="7" s="1"/>
  <c r="X2116" i="7" s="1"/>
  <c r="T2285" i="7"/>
  <c r="U2285" i="7" s="1"/>
  <c r="X2285" i="7" s="1"/>
  <c r="T2349" i="7"/>
  <c r="U2349" i="7" s="1"/>
  <c r="X2349" i="7" s="1"/>
  <c r="T2413" i="7"/>
  <c r="U2413" i="7" s="1"/>
  <c r="X2413" i="7" s="1"/>
  <c r="T2541" i="7"/>
  <c r="U2541" i="7" s="1"/>
  <c r="X2541" i="7" s="1"/>
  <c r="T2458" i="7"/>
  <c r="U2458" i="7" s="1"/>
  <c r="X2458" i="7" s="1"/>
  <c r="T2522" i="7"/>
  <c r="U2522" i="7" s="1"/>
  <c r="X2522" i="7" s="1"/>
  <c r="T2586" i="7"/>
  <c r="U2586" i="7" s="1"/>
  <c r="X2586" i="7" s="1"/>
  <c r="T2650" i="7"/>
  <c r="U2650" i="7" s="1"/>
  <c r="X2650" i="7" s="1"/>
  <c r="T2607" i="7"/>
  <c r="U2607" i="7" s="1"/>
  <c r="X2607" i="7" s="1"/>
  <c r="T2671" i="7"/>
  <c r="U2671" i="7" s="1"/>
  <c r="X2671" i="7" s="1"/>
  <c r="T2308" i="7"/>
  <c r="U2308" i="7" s="1"/>
  <c r="X2308" i="7" s="1"/>
  <c r="T2372" i="7"/>
  <c r="U2372" i="7" s="1"/>
  <c r="X2372" i="7" s="1"/>
  <c r="T2436" i="7"/>
  <c r="U2436" i="7" s="1"/>
  <c r="X2436" i="7" s="1"/>
  <c r="T2564" i="7"/>
  <c r="U2564" i="7" s="1"/>
  <c r="X2564" i="7" s="1"/>
  <c r="T2633" i="7"/>
  <c r="U2633" i="7" s="1"/>
  <c r="X2633" i="7" s="1"/>
  <c r="T2769" i="7"/>
  <c r="U2769" i="7" s="1"/>
  <c r="X2769" i="7" s="1"/>
  <c r="T2833" i="7"/>
  <c r="U2833" i="7" s="1"/>
  <c r="X2833" i="7" s="1"/>
  <c r="T2897" i="7"/>
  <c r="U2897" i="7" s="1"/>
  <c r="X2897" i="7" s="1"/>
  <c r="T617" i="7"/>
  <c r="U617" i="7" s="1"/>
  <c r="X617" i="7" s="1"/>
  <c r="T141" i="7"/>
  <c r="U141" i="7" s="1"/>
  <c r="X141" i="7" s="1"/>
  <c r="T254" i="7"/>
  <c r="U254" i="7" s="1"/>
  <c r="X254" i="7" s="1"/>
  <c r="T633" i="7"/>
  <c r="U633" i="7" s="1"/>
  <c r="X633" i="7" s="1"/>
  <c r="T190" i="7"/>
  <c r="U190" i="7" s="1"/>
  <c r="X190" i="7" s="1"/>
  <c r="T319" i="7"/>
  <c r="U319" i="7" s="1"/>
  <c r="X319" i="7" s="1"/>
  <c r="T447" i="7"/>
  <c r="U447" i="7" s="1"/>
  <c r="X447" i="7" s="1"/>
  <c r="T527" i="7"/>
  <c r="U527" i="7" s="1"/>
  <c r="X527" i="7" s="1"/>
  <c r="T236" i="7"/>
  <c r="U236" i="7" s="1"/>
  <c r="X236" i="7" s="1"/>
  <c r="T300" i="7"/>
  <c r="U300" i="7" s="1"/>
  <c r="X300" i="7" s="1"/>
  <c r="T364" i="7"/>
  <c r="U364" i="7" s="1"/>
  <c r="X364" i="7" s="1"/>
  <c r="T428" i="7"/>
  <c r="U428" i="7" s="1"/>
  <c r="X428" i="7" s="1"/>
  <c r="T492" i="7"/>
  <c r="U492" i="7" s="1"/>
  <c r="X492" i="7" s="1"/>
  <c r="T556" i="7"/>
  <c r="U556" i="7" s="1"/>
  <c r="X556" i="7" s="1"/>
  <c r="T620" i="7"/>
  <c r="U620" i="7" s="1"/>
  <c r="X620" i="7" s="1"/>
  <c r="T402" i="7"/>
  <c r="U402" i="7" s="1"/>
  <c r="X402" i="7" s="1"/>
  <c r="T466" i="7"/>
  <c r="U466" i="7" s="1"/>
  <c r="X466" i="7" s="1"/>
  <c r="T530" i="7"/>
  <c r="U530" i="7" s="1"/>
  <c r="X530" i="7" s="1"/>
  <c r="T594" i="7"/>
  <c r="U594" i="7" s="1"/>
  <c r="X594" i="7" s="1"/>
  <c r="T658" i="7"/>
  <c r="U658" i="7" s="1"/>
  <c r="X658" i="7" s="1"/>
  <c r="T914" i="7"/>
  <c r="U914" i="7" s="1"/>
  <c r="X914" i="7" s="1"/>
  <c r="T978" i="7"/>
  <c r="U978" i="7" s="1"/>
  <c r="X978" i="7" s="1"/>
  <c r="T579" i="7"/>
  <c r="U579" i="7" s="1"/>
  <c r="X579" i="7" s="1"/>
  <c r="T643" i="7"/>
  <c r="U643" i="7" s="1"/>
  <c r="X643" i="7" s="1"/>
  <c r="T963" i="7"/>
  <c r="U963" i="7" s="1"/>
  <c r="X963" i="7" s="1"/>
  <c r="T1027" i="7"/>
  <c r="U1027" i="7" s="1"/>
  <c r="X1027" i="7" s="1"/>
  <c r="T1091" i="7"/>
  <c r="U1091" i="7" s="1"/>
  <c r="X1091" i="7" s="1"/>
  <c r="T1155" i="7"/>
  <c r="U1155" i="7" s="1"/>
  <c r="X1155" i="7" s="1"/>
  <c r="T636" i="7"/>
  <c r="U636" i="7" s="1"/>
  <c r="X636" i="7" s="1"/>
  <c r="T956" i="7"/>
  <c r="U956" i="7" s="1"/>
  <c r="X956" i="7" s="1"/>
  <c r="T965" i="7"/>
  <c r="U965" i="7" s="1"/>
  <c r="X965" i="7" s="1"/>
  <c r="T1029" i="7"/>
  <c r="U1029" i="7" s="1"/>
  <c r="X1029" i="7" s="1"/>
  <c r="T1093" i="7"/>
  <c r="U1093" i="7" s="1"/>
  <c r="X1093" i="7" s="1"/>
  <c r="T1157" i="7"/>
  <c r="U1157" i="7" s="1"/>
  <c r="X1157" i="7" s="1"/>
  <c r="T1221" i="7"/>
  <c r="U1221" i="7" s="1"/>
  <c r="X1221" i="7" s="1"/>
  <c r="T1285" i="7"/>
  <c r="U1285" i="7" s="1"/>
  <c r="X1285" i="7" s="1"/>
  <c r="T1349" i="7"/>
  <c r="U1349" i="7" s="1"/>
  <c r="X1349" i="7" s="1"/>
  <c r="T1413" i="7"/>
  <c r="U1413" i="7" s="1"/>
  <c r="X1413" i="7" s="1"/>
  <c r="T1477" i="7"/>
  <c r="U1477" i="7" s="1"/>
  <c r="X1477" i="7" s="1"/>
  <c r="T485" i="7"/>
  <c r="U485" i="7" s="1"/>
  <c r="X485" i="7" s="1"/>
  <c r="T159" i="7"/>
  <c r="U159" i="7" s="1"/>
  <c r="X159" i="7" s="1"/>
  <c r="T33" i="7"/>
  <c r="U33" i="7" s="1"/>
  <c r="X33" i="7" s="1"/>
  <c r="T290" i="7"/>
  <c r="U290" i="7" s="1"/>
  <c r="X290" i="7" s="1"/>
  <c r="T339" i="7"/>
  <c r="U339" i="7" s="1"/>
  <c r="X339" i="7" s="1"/>
  <c r="T207" i="7"/>
  <c r="U207" i="7" s="1"/>
  <c r="X207" i="7" s="1"/>
  <c r="T464" i="7"/>
  <c r="U464" i="7" s="1"/>
  <c r="X464" i="7" s="1"/>
  <c r="T438" i="7"/>
  <c r="U438" i="7" s="1"/>
  <c r="X438" i="7" s="1"/>
  <c r="T950" i="7"/>
  <c r="U950" i="7" s="1"/>
  <c r="X950" i="7" s="1"/>
  <c r="T999" i="7"/>
  <c r="U999" i="7" s="1"/>
  <c r="X999" i="7" s="1"/>
  <c r="T672" i="7"/>
  <c r="U672" i="7" s="1"/>
  <c r="X672" i="7" s="1"/>
  <c r="T928" i="7"/>
  <c r="U928" i="7" s="1"/>
  <c r="X928" i="7" s="1"/>
  <c r="T1065" i="7"/>
  <c r="U1065" i="7" s="1"/>
  <c r="X1065" i="7" s="1"/>
  <c r="T1321" i="7"/>
  <c r="U1321" i="7" s="1"/>
  <c r="X1321" i="7" s="1"/>
  <c r="T1050" i="7"/>
  <c r="U1050" i="7" s="1"/>
  <c r="X1050" i="7" s="1"/>
  <c r="T1306" i="7"/>
  <c r="U1306" i="7" s="1"/>
  <c r="X1306" i="7" s="1"/>
  <c r="T1434" i="7"/>
  <c r="U1434" i="7" s="1"/>
  <c r="X1434" i="7" s="1"/>
  <c r="T1562" i="7"/>
  <c r="U1562" i="7" s="1"/>
  <c r="X1562" i="7" s="1"/>
  <c r="T1690" i="7"/>
  <c r="U1690" i="7" s="1"/>
  <c r="X1690" i="7" s="1"/>
  <c r="T1299" i="7"/>
  <c r="U1299" i="7" s="1"/>
  <c r="X1299" i="7" s="1"/>
  <c r="T1363" i="7"/>
  <c r="U1363" i="7" s="1"/>
  <c r="X1363" i="7" s="1"/>
  <c r="T1491" i="7"/>
  <c r="U1491" i="7" s="1"/>
  <c r="X1491" i="7" s="1"/>
  <c r="T1555" i="7"/>
  <c r="U1555" i="7" s="1"/>
  <c r="X1555" i="7" s="1"/>
  <c r="T1619" i="7"/>
  <c r="U1619" i="7" s="1"/>
  <c r="X1619" i="7" s="1"/>
  <c r="T1683" i="7"/>
  <c r="U1683" i="7" s="1"/>
  <c r="X1683" i="7" s="1"/>
  <c r="T1747" i="7"/>
  <c r="U1747" i="7" s="1"/>
  <c r="X1747" i="7" s="1"/>
  <c r="T1811" i="7"/>
  <c r="U1811" i="7" s="1"/>
  <c r="X1811" i="7" s="1"/>
  <c r="T1875" i="7"/>
  <c r="U1875" i="7" s="1"/>
  <c r="X1875" i="7" s="1"/>
  <c r="T1068" i="7"/>
  <c r="U1068" i="7" s="1"/>
  <c r="X1068" i="7" s="1"/>
  <c r="T1132" i="7"/>
  <c r="U1132" i="7" s="1"/>
  <c r="X1132" i="7" s="1"/>
  <c r="T1196" i="7"/>
  <c r="U1196" i="7" s="1"/>
  <c r="X1196" i="7" s="1"/>
  <c r="T1260" i="7"/>
  <c r="U1260" i="7" s="1"/>
  <c r="X1260" i="7" s="1"/>
  <c r="T1324" i="7"/>
  <c r="U1324" i="7" s="1"/>
  <c r="X1324" i="7" s="1"/>
  <c r="T1388" i="7"/>
  <c r="U1388" i="7" s="1"/>
  <c r="X1388" i="7" s="1"/>
  <c r="T1452" i="7"/>
  <c r="U1452" i="7" s="1"/>
  <c r="X1452" i="7" s="1"/>
  <c r="T1516" i="7"/>
  <c r="U1516" i="7" s="1"/>
  <c r="X1516" i="7" s="1"/>
  <c r="T1580" i="7"/>
  <c r="U1580" i="7" s="1"/>
  <c r="X1580" i="7" s="1"/>
  <c r="T1644" i="7"/>
  <c r="U1644" i="7" s="1"/>
  <c r="X1644" i="7" s="1"/>
  <c r="T1521" i="7"/>
  <c r="U1521" i="7" s="1"/>
  <c r="X1521" i="7" s="1"/>
  <c r="T1585" i="7"/>
  <c r="U1585" i="7" s="1"/>
  <c r="X1585" i="7" s="1"/>
  <c r="T1649" i="7"/>
  <c r="U1649" i="7" s="1"/>
  <c r="X1649" i="7" s="1"/>
  <c r="T1713" i="7"/>
  <c r="U1713" i="7" s="1"/>
  <c r="X1713" i="7" s="1"/>
  <c r="T1777" i="7"/>
  <c r="U1777" i="7" s="1"/>
  <c r="X1777" i="7" s="1"/>
  <c r="T1841" i="7"/>
  <c r="U1841" i="7" s="1"/>
  <c r="X1841" i="7" s="1"/>
  <c r="T1905" i="7"/>
  <c r="U1905" i="7" s="1"/>
  <c r="X1905" i="7" s="1"/>
  <c r="T1969" i="7"/>
  <c r="U1969" i="7" s="1"/>
  <c r="X1969" i="7" s="1"/>
  <c r="T1750" i="7"/>
  <c r="U1750" i="7" s="1"/>
  <c r="X1750" i="7" s="1"/>
  <c r="T1814" i="7"/>
  <c r="U1814" i="7" s="1"/>
  <c r="X1814" i="7" s="1"/>
  <c r="T1878" i="7"/>
  <c r="U1878" i="7" s="1"/>
  <c r="X1878" i="7" s="1"/>
  <c r="T1942" i="7"/>
  <c r="U1942" i="7" s="1"/>
  <c r="X1942" i="7" s="1"/>
  <c r="T2006" i="7"/>
  <c r="U2006" i="7" s="1"/>
  <c r="X2006" i="7" s="1"/>
  <c r="T2070" i="7"/>
  <c r="U2070" i="7" s="1"/>
  <c r="X2070" i="7" s="1"/>
  <c r="T1903" i="7"/>
  <c r="U1903" i="7" s="1"/>
  <c r="X1903" i="7" s="1"/>
  <c r="T1967" i="7"/>
  <c r="U1967" i="7" s="1"/>
  <c r="X1967" i="7" s="1"/>
  <c r="T2031" i="7"/>
  <c r="U2031" i="7" s="1"/>
  <c r="X2031" i="7" s="1"/>
  <c r="T2095" i="7"/>
  <c r="U2095" i="7" s="1"/>
  <c r="X2095" i="7" s="1"/>
  <c r="T2159" i="7"/>
  <c r="U2159" i="7" s="1"/>
  <c r="X2159" i="7" s="1"/>
  <c r="T1756" i="7"/>
  <c r="U1756" i="7" s="1"/>
  <c r="X1756" i="7" s="1"/>
  <c r="T1820" i="7"/>
  <c r="U1820" i="7" s="1"/>
  <c r="X1820" i="7" s="1"/>
  <c r="T1884" i="7"/>
  <c r="U1884" i="7" s="1"/>
  <c r="X1884" i="7" s="1"/>
  <c r="T1948" i="7"/>
  <c r="U1948" i="7" s="1"/>
  <c r="X1948" i="7" s="1"/>
  <c r="T2012" i="7"/>
  <c r="U2012" i="7" s="1"/>
  <c r="X2012" i="7" s="1"/>
  <c r="T2013" i="7"/>
  <c r="U2013" i="7" s="1"/>
  <c r="X2013" i="7" s="1"/>
  <c r="T2141" i="7"/>
  <c r="U2141" i="7" s="1"/>
  <c r="X2141" i="7" s="1"/>
  <c r="T2205" i="7"/>
  <c r="U2205" i="7" s="1"/>
  <c r="X2205" i="7" s="1"/>
  <c r="T2122" i="7"/>
  <c r="U2122" i="7" s="1"/>
  <c r="X2122" i="7" s="1"/>
  <c r="T2186" i="7"/>
  <c r="U2186" i="7" s="1"/>
  <c r="X2186" i="7" s="1"/>
  <c r="T2250" i="7"/>
  <c r="U2250" i="7" s="1"/>
  <c r="X2250" i="7" s="1"/>
  <c r="T2314" i="7"/>
  <c r="U2314" i="7" s="1"/>
  <c r="X2314" i="7" s="1"/>
  <c r="T2378" i="7"/>
  <c r="U2378" i="7" s="1"/>
  <c r="X2378" i="7" s="1"/>
  <c r="T2442" i="7"/>
  <c r="U2442" i="7" s="1"/>
  <c r="X2442" i="7" s="1"/>
  <c r="T2275" i="7"/>
  <c r="U2275" i="7" s="1"/>
  <c r="X2275" i="7" s="1"/>
  <c r="T2339" i="7"/>
  <c r="U2339" i="7" s="1"/>
  <c r="X2339" i="7" s="1"/>
  <c r="T2403" i="7"/>
  <c r="U2403" i="7" s="1"/>
  <c r="X2403" i="7" s="1"/>
  <c r="T2108" i="7"/>
  <c r="U2108" i="7" s="1"/>
  <c r="X2108" i="7" s="1"/>
  <c r="T2172" i="7"/>
  <c r="U2172" i="7" s="1"/>
  <c r="X2172" i="7" s="1"/>
  <c r="T289" i="7"/>
  <c r="U289" i="7" s="1"/>
  <c r="X289" i="7" s="1"/>
  <c r="T309" i="7"/>
  <c r="U309" i="7" s="1"/>
  <c r="X309" i="7" s="1"/>
  <c r="T177" i="7"/>
  <c r="U177" i="7" s="1"/>
  <c r="X177" i="7" s="1"/>
  <c r="T227" i="7"/>
  <c r="U227" i="7" s="1"/>
  <c r="X227" i="7" s="1"/>
  <c r="T483" i="7"/>
  <c r="U483" i="7" s="1"/>
  <c r="X483" i="7" s="1"/>
  <c r="T352" i="7"/>
  <c r="U352" i="7" s="1"/>
  <c r="X352" i="7" s="1"/>
  <c r="T608" i="7"/>
  <c r="U608" i="7" s="1"/>
  <c r="X608" i="7" s="1"/>
  <c r="T582" i="7"/>
  <c r="U582" i="7" s="1"/>
  <c r="X582" i="7" s="1"/>
  <c r="T631" i="7"/>
  <c r="U631" i="7" s="1"/>
  <c r="X631" i="7" s="1"/>
  <c r="T1143" i="7"/>
  <c r="U1143" i="7" s="1"/>
  <c r="X1143" i="7" s="1"/>
  <c r="T953" i="7"/>
  <c r="U953" i="7" s="1"/>
  <c r="X953" i="7" s="1"/>
  <c r="T1465" i="7"/>
  <c r="U1465" i="7" s="1"/>
  <c r="X1465" i="7" s="1"/>
  <c r="T1126" i="7"/>
  <c r="U1126" i="7" s="1"/>
  <c r="X1126" i="7" s="1"/>
  <c r="T1254" i="7"/>
  <c r="U1254" i="7" s="1"/>
  <c r="X1254" i="7" s="1"/>
  <c r="T1382" i="7"/>
  <c r="U1382" i="7" s="1"/>
  <c r="X1382" i="7" s="1"/>
  <c r="T1510" i="7"/>
  <c r="U1510" i="7" s="1"/>
  <c r="X1510" i="7" s="1"/>
  <c r="T1638" i="7"/>
  <c r="U1638" i="7" s="1"/>
  <c r="X1638" i="7" s="1"/>
  <c r="T1271" i="7"/>
  <c r="U1271" i="7" s="1"/>
  <c r="X1271" i="7" s="1"/>
  <c r="T1335" i="7"/>
  <c r="U1335" i="7" s="1"/>
  <c r="X1335" i="7" s="1"/>
  <c r="T1399" i="7"/>
  <c r="U1399" i="7" s="1"/>
  <c r="X1399" i="7" s="1"/>
  <c r="T1463" i="7"/>
  <c r="U1463" i="7" s="1"/>
  <c r="X1463" i="7" s="1"/>
  <c r="T1527" i="7"/>
  <c r="U1527" i="7" s="1"/>
  <c r="X1527" i="7" s="1"/>
  <c r="T1591" i="7"/>
  <c r="U1591" i="7" s="1"/>
  <c r="X1591" i="7" s="1"/>
  <c r="T1655" i="7"/>
  <c r="U1655" i="7" s="1"/>
  <c r="X1655" i="7" s="1"/>
  <c r="T1719" i="7"/>
  <c r="U1719" i="7" s="1"/>
  <c r="X1719" i="7" s="1"/>
  <c r="T1783" i="7"/>
  <c r="U1783" i="7" s="1"/>
  <c r="X1783" i="7" s="1"/>
  <c r="T1847" i="7"/>
  <c r="U1847" i="7" s="1"/>
  <c r="X1847" i="7" s="1"/>
  <c r="T1040" i="7"/>
  <c r="U1040" i="7" s="1"/>
  <c r="X1040" i="7" s="1"/>
  <c r="T1104" i="7"/>
  <c r="U1104" i="7" s="1"/>
  <c r="X1104" i="7" s="1"/>
  <c r="T1168" i="7"/>
  <c r="U1168" i="7" s="1"/>
  <c r="X1168" i="7" s="1"/>
  <c r="T1232" i="7"/>
  <c r="U1232" i="7" s="1"/>
  <c r="X1232" i="7" s="1"/>
  <c r="T1296" i="7"/>
  <c r="U1296" i="7" s="1"/>
  <c r="X1296" i="7" s="1"/>
  <c r="T1360" i="7"/>
  <c r="U1360" i="7" s="1"/>
  <c r="X1360" i="7" s="1"/>
  <c r="T1424" i="7"/>
  <c r="U1424" i="7" s="1"/>
  <c r="X1424" i="7" s="1"/>
  <c r="T1488" i="7"/>
  <c r="U1488" i="7" s="1"/>
  <c r="X1488" i="7" s="1"/>
  <c r="T1552" i="7"/>
  <c r="U1552" i="7" s="1"/>
  <c r="X1552" i="7" s="1"/>
  <c r="T1616" i="7"/>
  <c r="U1616" i="7" s="1"/>
  <c r="X1616" i="7" s="1"/>
  <c r="T1680" i="7"/>
  <c r="U1680" i="7" s="1"/>
  <c r="X1680" i="7" s="1"/>
  <c r="T1557" i="7"/>
  <c r="U1557" i="7" s="1"/>
  <c r="X1557" i="7" s="1"/>
  <c r="T1621" i="7"/>
  <c r="U1621" i="7" s="1"/>
  <c r="X1621" i="7" s="1"/>
  <c r="T1685" i="7"/>
  <c r="U1685" i="7" s="1"/>
  <c r="X1685" i="7" s="1"/>
  <c r="T1749" i="7"/>
  <c r="U1749" i="7" s="1"/>
  <c r="X1749" i="7" s="1"/>
  <c r="T1813" i="7"/>
  <c r="U1813" i="7" s="1"/>
  <c r="X1813" i="7" s="1"/>
  <c r="T1877" i="7"/>
  <c r="U1877" i="7" s="1"/>
  <c r="X1877" i="7" s="1"/>
  <c r="T1941" i="7"/>
  <c r="U1941" i="7" s="1"/>
  <c r="X1941" i="7" s="1"/>
  <c r="T1722" i="7"/>
  <c r="U1722" i="7" s="1"/>
  <c r="X1722" i="7" s="1"/>
  <c r="T1786" i="7"/>
  <c r="U1786" i="7" s="1"/>
  <c r="X1786" i="7" s="1"/>
  <c r="T1850" i="7"/>
  <c r="U1850" i="7" s="1"/>
  <c r="X1850" i="7" s="1"/>
  <c r="T1914" i="7"/>
  <c r="U1914" i="7" s="1"/>
  <c r="X1914" i="7" s="1"/>
  <c r="T1978" i="7"/>
  <c r="U1978" i="7" s="1"/>
  <c r="X1978" i="7" s="1"/>
  <c r="T2042" i="7"/>
  <c r="U2042" i="7" s="1"/>
  <c r="X2042" i="7" s="1"/>
  <c r="T2106" i="7"/>
  <c r="U2106" i="7" s="1"/>
  <c r="X2106" i="7" s="1"/>
  <c r="T1939" i="7"/>
  <c r="U1939" i="7" s="1"/>
  <c r="X1939" i="7" s="1"/>
  <c r="T2003" i="7"/>
  <c r="U2003" i="7" s="1"/>
  <c r="X2003" i="7" s="1"/>
  <c r="T2067" i="7"/>
  <c r="U2067" i="7" s="1"/>
  <c r="X2067" i="7" s="1"/>
  <c r="T2131" i="7"/>
  <c r="U2131" i="7" s="1"/>
  <c r="X2131" i="7" s="1"/>
  <c r="T2195" i="7"/>
  <c r="U2195" i="7" s="1"/>
  <c r="X2195" i="7" s="1"/>
  <c r="T1728" i="7"/>
  <c r="U1728" i="7" s="1"/>
  <c r="X1728" i="7" s="1"/>
  <c r="T1792" i="7"/>
  <c r="U1792" i="7" s="1"/>
  <c r="X1792" i="7" s="1"/>
  <c r="T1856" i="7"/>
  <c r="U1856" i="7" s="1"/>
  <c r="X1856" i="7" s="1"/>
  <c r="T1920" i="7"/>
  <c r="U1920" i="7" s="1"/>
  <c r="X1920" i="7" s="1"/>
  <c r="T1984" i="7"/>
  <c r="U1984" i="7" s="1"/>
  <c r="X1984" i="7" s="1"/>
  <c r="T1985" i="7"/>
  <c r="U1985" i="7" s="1"/>
  <c r="X1985" i="7" s="1"/>
  <c r="T2049" i="7"/>
  <c r="U2049" i="7" s="1"/>
  <c r="X2049" i="7" s="1"/>
  <c r="T2113" i="7"/>
  <c r="U2113" i="7" s="1"/>
  <c r="X2113" i="7" s="1"/>
  <c r="T2177" i="7"/>
  <c r="U2177" i="7" s="1"/>
  <c r="X2177" i="7" s="1"/>
  <c r="T2241" i="7"/>
  <c r="U2241" i="7" s="1"/>
  <c r="X2241" i="7" s="1"/>
  <c r="T2158" i="7"/>
  <c r="U2158" i="7" s="1"/>
  <c r="X2158" i="7" s="1"/>
  <c r="T2286" i="7"/>
  <c r="U2286" i="7" s="1"/>
  <c r="X2286" i="7" s="1"/>
  <c r="T2350" i="7"/>
  <c r="U2350" i="7" s="1"/>
  <c r="X2350" i="7" s="1"/>
  <c r="T2414" i="7"/>
  <c r="U2414" i="7" s="1"/>
  <c r="X2414" i="7" s="1"/>
  <c r="T2247" i="7"/>
  <c r="U2247" i="7" s="1"/>
  <c r="X2247" i="7" s="1"/>
  <c r="T2311" i="7"/>
  <c r="U2311" i="7" s="1"/>
  <c r="X2311" i="7" s="1"/>
  <c r="T2375" i="7"/>
  <c r="U2375" i="7" s="1"/>
  <c r="X2375" i="7" s="1"/>
  <c r="T2439" i="7"/>
  <c r="U2439" i="7" s="1"/>
  <c r="X2439" i="7" s="1"/>
  <c r="T2144" i="7"/>
  <c r="U2144" i="7" s="1"/>
  <c r="X2144" i="7" s="1"/>
  <c r="T168" i="7"/>
  <c r="U168" i="7" s="1"/>
  <c r="X168" i="7" s="1"/>
  <c r="T233" i="7"/>
  <c r="U233" i="7" s="1"/>
  <c r="X233" i="7" s="1"/>
  <c r="T128" i="7"/>
  <c r="U128" i="7" s="1"/>
  <c r="X128" i="7" s="1"/>
  <c r="T129" i="7"/>
  <c r="U129" i="7" s="1"/>
  <c r="X129" i="7" s="1"/>
  <c r="T641" i="7"/>
  <c r="U641" i="7" s="1"/>
  <c r="X641" i="7" s="1"/>
  <c r="T178" i="7"/>
  <c r="U178" i="7" s="1"/>
  <c r="X178" i="7" s="1"/>
  <c r="T435" i="7"/>
  <c r="U435" i="7" s="1"/>
  <c r="X435" i="7" s="1"/>
  <c r="T304" i="7"/>
  <c r="U304" i="7" s="1"/>
  <c r="X304" i="7" s="1"/>
  <c r="T560" i="7"/>
  <c r="U560" i="7" s="1"/>
  <c r="X560" i="7" s="1"/>
  <c r="T534" i="7"/>
  <c r="U534" i="7" s="1"/>
  <c r="X534" i="7" s="1"/>
  <c r="T583" i="7"/>
  <c r="U583" i="7" s="1"/>
  <c r="X583" i="7" s="1"/>
  <c r="T1095" i="7"/>
  <c r="U1095" i="7" s="1"/>
  <c r="X1095" i="7" s="1"/>
  <c r="T1417" i="7"/>
  <c r="U1417" i="7" s="1"/>
  <c r="X1417" i="7" s="1"/>
  <c r="T1098" i="7"/>
  <c r="U1098" i="7" s="1"/>
  <c r="X1098" i="7" s="1"/>
  <c r="T1226" i="7"/>
  <c r="U1226" i="7" s="1"/>
  <c r="X1226" i="7" s="1"/>
  <c r="T1354" i="7"/>
  <c r="U1354" i="7" s="1"/>
  <c r="X1354" i="7" s="1"/>
  <c r="T1482" i="7"/>
  <c r="U1482" i="7" s="1"/>
  <c r="X1482" i="7" s="1"/>
  <c r="T1610" i="7"/>
  <c r="U1610" i="7" s="1"/>
  <c r="X1610" i="7" s="1"/>
  <c r="T1259" i="7"/>
  <c r="U1259" i="7" s="1"/>
  <c r="X1259" i="7" s="1"/>
  <c r="T1323" i="7"/>
  <c r="U1323" i="7" s="1"/>
  <c r="X1323" i="7" s="1"/>
  <c r="T1387" i="7"/>
  <c r="U1387" i="7" s="1"/>
  <c r="X1387" i="7" s="1"/>
  <c r="T1451" i="7"/>
  <c r="U1451" i="7" s="1"/>
  <c r="X1451" i="7" s="1"/>
  <c r="T1515" i="7"/>
  <c r="U1515" i="7" s="1"/>
  <c r="X1515" i="7" s="1"/>
  <c r="T1579" i="7"/>
  <c r="U1579" i="7" s="1"/>
  <c r="X1579" i="7" s="1"/>
  <c r="T1643" i="7"/>
  <c r="U1643" i="7" s="1"/>
  <c r="X1643" i="7" s="1"/>
  <c r="T1707" i="7"/>
  <c r="U1707" i="7" s="1"/>
  <c r="X1707" i="7" s="1"/>
  <c r="T1771" i="7"/>
  <c r="U1771" i="7" s="1"/>
  <c r="X1771" i="7" s="1"/>
  <c r="T1835" i="7"/>
  <c r="U1835" i="7" s="1"/>
  <c r="X1835" i="7" s="1"/>
  <c r="T1028" i="7"/>
  <c r="U1028" i="7" s="1"/>
  <c r="X1028" i="7" s="1"/>
  <c r="T1092" i="7"/>
  <c r="U1092" i="7" s="1"/>
  <c r="X1092" i="7" s="1"/>
  <c r="T1220" i="7"/>
  <c r="U1220" i="7" s="1"/>
  <c r="X1220" i="7" s="1"/>
  <c r="T1284" i="7"/>
  <c r="U1284" i="7" s="1"/>
  <c r="X1284" i="7" s="1"/>
  <c r="T1348" i="7"/>
  <c r="U1348" i="7" s="1"/>
  <c r="X1348" i="7" s="1"/>
  <c r="T1412" i="7"/>
  <c r="U1412" i="7" s="1"/>
  <c r="X1412" i="7" s="1"/>
  <c r="T1476" i="7"/>
  <c r="U1476" i="7" s="1"/>
  <c r="X1476" i="7" s="1"/>
  <c r="T1540" i="7"/>
  <c r="U1540" i="7" s="1"/>
  <c r="X1540" i="7" s="1"/>
  <c r="T1604" i="7"/>
  <c r="U1604" i="7" s="1"/>
  <c r="X1604" i="7" s="1"/>
  <c r="T1668" i="7"/>
  <c r="U1668" i="7" s="1"/>
  <c r="X1668" i="7" s="1"/>
  <c r="T1545" i="7"/>
  <c r="U1545" i="7" s="1"/>
  <c r="X1545" i="7" s="1"/>
  <c r="T1609" i="7"/>
  <c r="U1609" i="7" s="1"/>
  <c r="X1609" i="7" s="1"/>
  <c r="T1673" i="7"/>
  <c r="U1673" i="7" s="1"/>
  <c r="X1673" i="7" s="1"/>
  <c r="T1737" i="7"/>
  <c r="U1737" i="7" s="1"/>
  <c r="X1737" i="7" s="1"/>
  <c r="T1801" i="7"/>
  <c r="U1801" i="7" s="1"/>
  <c r="X1801" i="7" s="1"/>
  <c r="T1865" i="7"/>
  <c r="U1865" i="7" s="1"/>
  <c r="X1865" i="7" s="1"/>
  <c r="T1929" i="7"/>
  <c r="U1929" i="7" s="1"/>
  <c r="X1929" i="7" s="1"/>
  <c r="T1710" i="7"/>
  <c r="U1710" i="7" s="1"/>
  <c r="X1710" i="7" s="1"/>
  <c r="T1774" i="7"/>
  <c r="U1774" i="7" s="1"/>
  <c r="X1774" i="7" s="1"/>
  <c r="T1838" i="7"/>
  <c r="U1838" i="7" s="1"/>
  <c r="X1838" i="7" s="1"/>
  <c r="T1902" i="7"/>
  <c r="U1902" i="7" s="1"/>
  <c r="X1902" i="7" s="1"/>
  <c r="T1966" i="7"/>
  <c r="U1966" i="7" s="1"/>
  <c r="X1966" i="7" s="1"/>
  <c r="T2030" i="7"/>
  <c r="U2030" i="7" s="1"/>
  <c r="X2030" i="7" s="1"/>
  <c r="T1927" i="7"/>
  <c r="U1927" i="7" s="1"/>
  <c r="X1927" i="7" s="1"/>
  <c r="T1991" i="7"/>
  <c r="U1991" i="7" s="1"/>
  <c r="X1991" i="7" s="1"/>
  <c r="T2119" i="7"/>
  <c r="U2119" i="7" s="1"/>
  <c r="X2119" i="7" s="1"/>
  <c r="T2183" i="7"/>
  <c r="U2183" i="7" s="1"/>
  <c r="X2183" i="7" s="1"/>
  <c r="T1716" i="7"/>
  <c r="U1716" i="7" s="1"/>
  <c r="X1716" i="7" s="1"/>
  <c r="T1780" i="7"/>
  <c r="U1780" i="7" s="1"/>
  <c r="X1780" i="7" s="1"/>
  <c r="T1844" i="7"/>
  <c r="U1844" i="7" s="1"/>
  <c r="X1844" i="7" s="1"/>
  <c r="T1908" i="7"/>
  <c r="U1908" i="7" s="1"/>
  <c r="X1908" i="7" s="1"/>
  <c r="T1972" i="7"/>
  <c r="U1972" i="7" s="1"/>
  <c r="X1972" i="7" s="1"/>
  <c r="T2036" i="7"/>
  <c r="U2036" i="7" s="1"/>
  <c r="X2036" i="7" s="1"/>
  <c r="T2037" i="7"/>
  <c r="U2037" i="7" s="1"/>
  <c r="X2037" i="7" s="1"/>
  <c r="T2101" i="7"/>
  <c r="U2101" i="7" s="1"/>
  <c r="X2101" i="7" s="1"/>
  <c r="T2165" i="7"/>
  <c r="U2165" i="7" s="1"/>
  <c r="X2165" i="7" s="1"/>
  <c r="T2146" i="7"/>
  <c r="U2146" i="7" s="1"/>
  <c r="X2146" i="7" s="1"/>
  <c r="T2210" i="7"/>
  <c r="U2210" i="7" s="1"/>
  <c r="X2210" i="7" s="1"/>
  <c r="T2274" i="7"/>
  <c r="U2274" i="7" s="1"/>
  <c r="X2274" i="7" s="1"/>
  <c r="T2338" i="7"/>
  <c r="U2338" i="7" s="1"/>
  <c r="X2338" i="7" s="1"/>
  <c r="T2402" i="7"/>
  <c r="U2402" i="7" s="1"/>
  <c r="X2402" i="7" s="1"/>
  <c r="T451" i="7"/>
  <c r="U451" i="7" s="1"/>
  <c r="X451" i="7" s="1"/>
  <c r="T1110" i="7"/>
  <c r="U1110" i="7" s="1"/>
  <c r="X1110" i="7" s="1"/>
  <c r="T1622" i="7"/>
  <c r="U1622" i="7" s="1"/>
  <c r="X1622" i="7" s="1"/>
  <c r="T1455" i="7"/>
  <c r="U1455" i="7" s="1"/>
  <c r="X1455" i="7" s="1"/>
  <c r="T1711" i="7"/>
  <c r="U1711" i="7" s="1"/>
  <c r="X1711" i="7" s="1"/>
  <c r="T1096" i="7"/>
  <c r="U1096" i="7" s="1"/>
  <c r="X1096" i="7" s="1"/>
  <c r="T1352" i="7"/>
  <c r="U1352" i="7" s="1"/>
  <c r="X1352" i="7" s="1"/>
  <c r="T1608" i="7"/>
  <c r="U1608" i="7" s="1"/>
  <c r="X1608" i="7" s="1"/>
  <c r="T1677" i="7"/>
  <c r="U1677" i="7" s="1"/>
  <c r="X1677" i="7" s="1"/>
  <c r="T1933" i="7"/>
  <c r="U1933" i="7" s="1"/>
  <c r="X1933" i="7" s="1"/>
  <c r="T1906" i="7"/>
  <c r="U1906" i="7" s="1"/>
  <c r="X1906" i="7" s="1"/>
  <c r="T1931" i="7"/>
  <c r="U1931" i="7" s="1"/>
  <c r="X1931" i="7" s="1"/>
  <c r="T2187" i="7"/>
  <c r="U2187" i="7" s="1"/>
  <c r="X2187" i="7" s="1"/>
  <c r="T1912" i="7"/>
  <c r="U1912" i="7" s="1"/>
  <c r="X1912" i="7" s="1"/>
  <c r="T2105" i="7"/>
  <c r="U2105" i="7" s="1"/>
  <c r="X2105" i="7" s="1"/>
  <c r="T2214" i="7"/>
  <c r="U2214" i="7" s="1"/>
  <c r="X2214" i="7" s="1"/>
  <c r="T2438" i="7"/>
  <c r="U2438" i="7" s="1"/>
  <c r="X2438" i="7" s="1"/>
  <c r="T2335" i="7"/>
  <c r="U2335" i="7" s="1"/>
  <c r="X2335" i="7" s="1"/>
  <c r="T2040" i="7"/>
  <c r="U2040" i="7" s="1"/>
  <c r="X2040" i="7" s="1"/>
  <c r="T2168" i="7"/>
  <c r="U2168" i="7" s="1"/>
  <c r="X2168" i="7" s="1"/>
  <c r="T2252" i="7"/>
  <c r="U2252" i="7" s="1"/>
  <c r="X2252" i="7" s="1"/>
  <c r="T2313" i="7"/>
  <c r="U2313" i="7" s="1"/>
  <c r="X2313" i="7" s="1"/>
  <c r="T2377" i="7"/>
  <c r="U2377" i="7" s="1"/>
  <c r="X2377" i="7" s="1"/>
  <c r="T2441" i="7"/>
  <c r="U2441" i="7" s="1"/>
  <c r="X2441" i="7" s="1"/>
  <c r="T2505" i="7"/>
  <c r="U2505" i="7" s="1"/>
  <c r="X2505" i="7" s="1"/>
  <c r="T2550" i="7"/>
  <c r="U2550" i="7" s="1"/>
  <c r="X2550" i="7" s="1"/>
  <c r="T2614" i="7"/>
  <c r="U2614" i="7" s="1"/>
  <c r="X2614" i="7" s="1"/>
  <c r="T2678" i="7"/>
  <c r="U2678" i="7" s="1"/>
  <c r="X2678" i="7" s="1"/>
  <c r="T2571" i="7"/>
  <c r="U2571" i="7" s="1"/>
  <c r="X2571" i="7" s="1"/>
  <c r="T2635" i="7"/>
  <c r="U2635" i="7" s="1"/>
  <c r="X2635" i="7" s="1"/>
  <c r="T2272" i="7"/>
  <c r="U2272" i="7" s="1"/>
  <c r="X2272" i="7" s="1"/>
  <c r="T2336" i="7"/>
  <c r="U2336" i="7" s="1"/>
  <c r="X2336" i="7" s="1"/>
  <c r="T2400" i="7"/>
  <c r="U2400" i="7" s="1"/>
  <c r="X2400" i="7" s="1"/>
  <c r="T2464" i="7"/>
  <c r="U2464" i="7" s="1"/>
  <c r="X2464" i="7" s="1"/>
  <c r="T2592" i="7"/>
  <c r="U2592" i="7" s="1"/>
  <c r="X2592" i="7" s="1"/>
  <c r="T2661" i="7"/>
  <c r="U2661" i="7" s="1"/>
  <c r="X2661" i="7" s="1"/>
  <c r="T2797" i="7"/>
  <c r="U2797" i="7" s="1"/>
  <c r="X2797" i="7" s="1"/>
  <c r="T2861" i="7"/>
  <c r="U2861" i="7" s="1"/>
  <c r="X2861" i="7" s="1"/>
  <c r="T2925" i="7"/>
  <c r="U2925" i="7" s="1"/>
  <c r="X2925" i="7" s="1"/>
  <c r="T2746" i="7"/>
  <c r="U2746" i="7" s="1"/>
  <c r="X2746" i="7" s="1"/>
  <c r="T2810" i="7"/>
  <c r="U2810" i="7" s="1"/>
  <c r="X2810" i="7" s="1"/>
  <c r="T2874" i="7"/>
  <c r="U2874" i="7" s="1"/>
  <c r="X2874" i="7" s="1"/>
  <c r="T2938" i="7"/>
  <c r="U2938" i="7" s="1"/>
  <c r="X2938" i="7" s="1"/>
  <c r="T2755" i="7"/>
  <c r="U2755" i="7" s="1"/>
  <c r="X2755" i="7" s="1"/>
  <c r="T2819" i="7"/>
  <c r="U2819" i="7" s="1"/>
  <c r="X2819" i="7" s="1"/>
  <c r="T2883" i="7"/>
  <c r="U2883" i="7" s="1"/>
  <c r="X2883" i="7" s="1"/>
  <c r="T2660" i="7"/>
  <c r="U2660" i="7" s="1"/>
  <c r="X2660" i="7" s="1"/>
  <c r="T2796" i="7"/>
  <c r="U2796" i="7" s="1"/>
  <c r="X2796" i="7" s="1"/>
  <c r="T2860" i="7"/>
  <c r="U2860" i="7" s="1"/>
  <c r="X2860" i="7" s="1"/>
  <c r="T2924" i="7"/>
  <c r="U2924" i="7" s="1"/>
  <c r="X2924" i="7" s="1"/>
  <c r="T259" i="7"/>
  <c r="U259" i="7" s="1"/>
  <c r="X259" i="7" s="1"/>
  <c r="T614" i="7"/>
  <c r="U614" i="7" s="1"/>
  <c r="X614" i="7" s="1"/>
  <c r="T1175" i="7"/>
  <c r="U1175" i="7" s="1"/>
  <c r="X1175" i="7" s="1"/>
  <c r="T1493" i="7"/>
  <c r="U1493" i="7" s="1"/>
  <c r="X1493" i="7" s="1"/>
  <c r="T1526" i="7"/>
  <c r="U1526" i="7" s="1"/>
  <c r="X1526" i="7" s="1"/>
  <c r="T1407" i="7"/>
  <c r="U1407" i="7" s="1"/>
  <c r="X1407" i="7" s="1"/>
  <c r="T1663" i="7"/>
  <c r="U1663" i="7" s="1"/>
  <c r="X1663" i="7" s="1"/>
  <c r="T1048" i="7"/>
  <c r="U1048" i="7" s="1"/>
  <c r="X1048" i="7" s="1"/>
  <c r="T1304" i="7"/>
  <c r="U1304" i="7" s="1"/>
  <c r="X1304" i="7" s="1"/>
  <c r="T1560" i="7"/>
  <c r="U1560" i="7" s="1"/>
  <c r="X1560" i="7" s="1"/>
  <c r="T1629" i="7"/>
  <c r="U1629" i="7" s="1"/>
  <c r="X1629" i="7" s="1"/>
  <c r="T1885" i="7"/>
  <c r="U1885" i="7" s="1"/>
  <c r="X1885" i="7" s="1"/>
  <c r="T1858" i="7"/>
  <c r="U1858" i="7" s="1"/>
  <c r="X1858" i="7" s="1"/>
  <c r="T2114" i="7"/>
  <c r="U2114" i="7" s="1"/>
  <c r="X2114" i="7" s="1"/>
  <c r="T2139" i="7"/>
  <c r="U2139" i="7" s="1"/>
  <c r="X2139" i="7" s="1"/>
  <c r="T1864" i="7"/>
  <c r="U1864" i="7" s="1"/>
  <c r="X1864" i="7" s="1"/>
  <c r="T2057" i="7"/>
  <c r="U2057" i="7" s="1"/>
  <c r="X2057" i="7" s="1"/>
  <c r="T2166" i="7"/>
  <c r="U2166" i="7" s="1"/>
  <c r="X2166" i="7" s="1"/>
  <c r="T2418" i="7"/>
  <c r="U2418" i="7" s="1"/>
  <c r="X2418" i="7" s="1"/>
  <c r="T2315" i="7"/>
  <c r="U2315" i="7" s="1"/>
  <c r="X2315" i="7" s="1"/>
  <c r="T2443" i="7"/>
  <c r="U2443" i="7" s="1"/>
  <c r="X2443" i="7" s="1"/>
  <c r="T2240" i="7"/>
  <c r="U2240" i="7" s="1"/>
  <c r="X2240" i="7" s="1"/>
  <c r="T2301" i="7"/>
  <c r="U2301" i="7" s="1"/>
  <c r="X2301" i="7" s="1"/>
  <c r="T2365" i="7"/>
  <c r="U2365" i="7" s="1"/>
  <c r="X2365" i="7" s="1"/>
  <c r="T2429" i="7"/>
  <c r="U2429" i="7" s="1"/>
  <c r="X2429" i="7" s="1"/>
  <c r="T2557" i="7"/>
  <c r="U2557" i="7" s="1"/>
  <c r="X2557" i="7" s="1"/>
  <c r="T2538" i="7"/>
  <c r="U2538" i="7" s="1"/>
  <c r="X2538" i="7" s="1"/>
  <c r="T2666" i="7"/>
  <c r="U2666" i="7" s="1"/>
  <c r="X2666" i="7" s="1"/>
  <c r="T2559" i="7"/>
  <c r="U2559" i="7" s="1"/>
  <c r="X2559" i="7" s="1"/>
  <c r="T2623" i="7"/>
  <c r="U2623" i="7" s="1"/>
  <c r="X2623" i="7" s="1"/>
  <c r="T2324" i="7"/>
  <c r="U2324" i="7" s="1"/>
  <c r="X2324" i="7" s="1"/>
  <c r="T2388" i="7"/>
  <c r="U2388" i="7" s="1"/>
  <c r="X2388" i="7" s="1"/>
  <c r="T2452" i="7"/>
  <c r="U2452" i="7" s="1"/>
  <c r="X2452" i="7" s="1"/>
  <c r="T2580" i="7"/>
  <c r="U2580" i="7" s="1"/>
  <c r="X2580" i="7" s="1"/>
  <c r="T2785" i="7"/>
  <c r="U2785" i="7" s="1"/>
  <c r="X2785" i="7" s="1"/>
  <c r="T2849" i="7"/>
  <c r="U2849" i="7" s="1"/>
  <c r="X2849" i="7" s="1"/>
  <c r="T61" i="7"/>
  <c r="U61" i="7" s="1"/>
  <c r="X61" i="7" s="1"/>
  <c r="T189" i="7"/>
  <c r="U189" i="7" s="1"/>
  <c r="X189" i="7" s="1"/>
  <c r="T270" i="7"/>
  <c r="U270" i="7" s="1"/>
  <c r="X270" i="7" s="1"/>
  <c r="T665" i="7"/>
  <c r="U665" i="7" s="1"/>
  <c r="X665" i="7" s="1"/>
  <c r="T110" i="7"/>
  <c r="U110" i="7" s="1"/>
  <c r="X110" i="7" s="1"/>
  <c r="T239" i="7"/>
  <c r="U239" i="7" s="1"/>
  <c r="X239" i="7" s="1"/>
  <c r="T367" i="7"/>
  <c r="U367" i="7" s="1"/>
  <c r="X367" i="7" s="1"/>
  <c r="T463" i="7"/>
  <c r="U463" i="7" s="1"/>
  <c r="X463" i="7" s="1"/>
  <c r="T559" i="7"/>
  <c r="U559" i="7" s="1"/>
  <c r="X559" i="7" s="1"/>
  <c r="T252" i="7"/>
  <c r="U252" i="7" s="1"/>
  <c r="X252" i="7" s="1"/>
  <c r="T316" i="7"/>
  <c r="U316" i="7" s="1"/>
  <c r="X316" i="7" s="1"/>
  <c r="T380" i="7"/>
  <c r="U380" i="7" s="1"/>
  <c r="X380" i="7" s="1"/>
  <c r="T444" i="7"/>
  <c r="U444" i="7" s="1"/>
  <c r="X444" i="7" s="1"/>
  <c r="T508" i="7"/>
  <c r="U508" i="7" s="1"/>
  <c r="X508" i="7" s="1"/>
  <c r="T572" i="7"/>
  <c r="U572" i="7" s="1"/>
  <c r="X572" i="7" s="1"/>
  <c r="T354" i="7"/>
  <c r="U354" i="7" s="1"/>
  <c r="X354" i="7" s="1"/>
  <c r="T418" i="7"/>
  <c r="U418" i="7" s="1"/>
  <c r="X418" i="7" s="1"/>
  <c r="T482" i="7"/>
  <c r="U482" i="7" s="1"/>
  <c r="X482" i="7" s="1"/>
  <c r="T546" i="7"/>
  <c r="U546" i="7" s="1"/>
  <c r="X546" i="7" s="1"/>
  <c r="T610" i="7"/>
  <c r="U610" i="7" s="1"/>
  <c r="X610" i="7" s="1"/>
  <c r="T674" i="7"/>
  <c r="U674" i="7" s="1"/>
  <c r="X674" i="7" s="1"/>
  <c r="T930" i="7"/>
  <c r="U930" i="7" s="1"/>
  <c r="X930" i="7" s="1"/>
  <c r="T994" i="7"/>
  <c r="U994" i="7" s="1"/>
  <c r="X994" i="7" s="1"/>
  <c r="T595" i="7"/>
  <c r="U595" i="7" s="1"/>
  <c r="X595" i="7" s="1"/>
  <c r="T659" i="7"/>
  <c r="U659" i="7" s="1"/>
  <c r="X659" i="7" s="1"/>
  <c r="T915" i="7"/>
  <c r="U915" i="7" s="1"/>
  <c r="X915" i="7" s="1"/>
  <c r="T979" i="7"/>
  <c r="U979" i="7" s="1"/>
  <c r="X979" i="7" s="1"/>
  <c r="T1043" i="7"/>
  <c r="U1043" i="7" s="1"/>
  <c r="X1043" i="7" s="1"/>
  <c r="T1107" i="7"/>
  <c r="U1107" i="7" s="1"/>
  <c r="X1107" i="7" s="1"/>
  <c r="T652" i="7"/>
  <c r="U652" i="7" s="1"/>
  <c r="X652" i="7" s="1"/>
  <c r="T972" i="7"/>
  <c r="U972" i="7" s="1"/>
  <c r="X972" i="7" s="1"/>
  <c r="T917" i="7"/>
  <c r="U917" i="7" s="1"/>
  <c r="X917" i="7" s="1"/>
  <c r="T981" i="7"/>
  <c r="U981" i="7" s="1"/>
  <c r="X981" i="7" s="1"/>
  <c r="T1045" i="7"/>
  <c r="U1045" i="7" s="1"/>
  <c r="X1045" i="7" s="1"/>
  <c r="T1109" i="7"/>
  <c r="U1109" i="7" s="1"/>
  <c r="X1109" i="7" s="1"/>
  <c r="T1237" i="7"/>
  <c r="U1237" i="7" s="1"/>
  <c r="X1237" i="7" s="1"/>
  <c r="T1301" i="7"/>
  <c r="U1301" i="7" s="1"/>
  <c r="X1301" i="7" s="1"/>
  <c r="T1365" i="7"/>
  <c r="U1365" i="7" s="1"/>
  <c r="X1365" i="7" s="1"/>
  <c r="T1429" i="7"/>
  <c r="U1429" i="7" s="1"/>
  <c r="X1429" i="7" s="1"/>
  <c r="T180" i="7"/>
  <c r="U180" i="7" s="1"/>
  <c r="X180" i="7" s="1"/>
  <c r="T653" i="7"/>
  <c r="U653" i="7" s="1"/>
  <c r="X653" i="7" s="1"/>
  <c r="T97" i="7"/>
  <c r="U97" i="7" s="1"/>
  <c r="X97" i="7" s="1"/>
  <c r="T573" i="7"/>
  <c r="U573" i="7" s="1"/>
  <c r="X573" i="7" s="1"/>
  <c r="T146" i="7"/>
  <c r="U146" i="7" s="1"/>
  <c r="X146" i="7" s="1"/>
  <c r="T403" i="7"/>
  <c r="U403" i="7" s="1"/>
  <c r="X403" i="7" s="1"/>
  <c r="T272" i="7"/>
  <c r="U272" i="7" s="1"/>
  <c r="X272" i="7" s="1"/>
  <c r="T528" i="7"/>
  <c r="U528" i="7" s="1"/>
  <c r="X528" i="7" s="1"/>
  <c r="T502" i="7"/>
  <c r="U502" i="7" s="1"/>
  <c r="X502" i="7" s="1"/>
  <c r="T1014" i="7"/>
  <c r="U1014" i="7" s="1"/>
  <c r="X1014" i="7" s="1"/>
  <c r="T1063" i="7"/>
  <c r="U1063" i="7" s="1"/>
  <c r="X1063" i="7" s="1"/>
  <c r="T992" i="7"/>
  <c r="U992" i="7" s="1"/>
  <c r="X992" i="7" s="1"/>
  <c r="T1129" i="7"/>
  <c r="U1129" i="7" s="1"/>
  <c r="X1129" i="7" s="1"/>
  <c r="T1385" i="7"/>
  <c r="U1385" i="7" s="1"/>
  <c r="X1385" i="7" s="1"/>
  <c r="T1082" i="7"/>
  <c r="U1082" i="7" s="1"/>
  <c r="X1082" i="7" s="1"/>
  <c r="T1210" i="7"/>
  <c r="U1210" i="7" s="1"/>
  <c r="X1210" i="7" s="1"/>
  <c r="T1338" i="7"/>
  <c r="U1338" i="7" s="1"/>
  <c r="X1338" i="7" s="1"/>
  <c r="T1466" i="7"/>
  <c r="U1466" i="7" s="1"/>
  <c r="X1466" i="7" s="1"/>
  <c r="T1594" i="7"/>
  <c r="U1594" i="7" s="1"/>
  <c r="X1594" i="7" s="1"/>
  <c r="T1243" i="7"/>
  <c r="U1243" i="7" s="1"/>
  <c r="X1243" i="7" s="1"/>
  <c r="T1315" i="7"/>
  <c r="U1315" i="7" s="1"/>
  <c r="X1315" i="7" s="1"/>
  <c r="T1379" i="7"/>
  <c r="U1379" i="7" s="1"/>
  <c r="X1379" i="7" s="1"/>
  <c r="T1443" i="7"/>
  <c r="U1443" i="7" s="1"/>
  <c r="X1443" i="7" s="1"/>
  <c r="T1507" i="7"/>
  <c r="U1507" i="7" s="1"/>
  <c r="X1507" i="7" s="1"/>
  <c r="T1571" i="7"/>
  <c r="U1571" i="7" s="1"/>
  <c r="X1571" i="7" s="1"/>
  <c r="T1635" i="7"/>
  <c r="U1635" i="7" s="1"/>
  <c r="X1635" i="7" s="1"/>
  <c r="T1699" i="7"/>
  <c r="U1699" i="7" s="1"/>
  <c r="X1699" i="7" s="1"/>
  <c r="T1763" i="7"/>
  <c r="U1763" i="7" s="1"/>
  <c r="X1763" i="7" s="1"/>
  <c r="T1827" i="7"/>
  <c r="U1827" i="7" s="1"/>
  <c r="X1827" i="7" s="1"/>
  <c r="T1020" i="7"/>
  <c r="U1020" i="7" s="1"/>
  <c r="X1020" i="7" s="1"/>
  <c r="T1084" i="7"/>
  <c r="U1084" i="7" s="1"/>
  <c r="X1084" i="7" s="1"/>
  <c r="T1212" i="7"/>
  <c r="U1212" i="7" s="1"/>
  <c r="X1212" i="7" s="1"/>
  <c r="T1276" i="7"/>
  <c r="U1276" i="7" s="1"/>
  <c r="X1276" i="7" s="1"/>
  <c r="T1340" i="7"/>
  <c r="U1340" i="7" s="1"/>
  <c r="X1340" i="7" s="1"/>
  <c r="T1404" i="7"/>
  <c r="U1404" i="7" s="1"/>
  <c r="X1404" i="7" s="1"/>
  <c r="T1468" i="7"/>
  <c r="U1468" i="7" s="1"/>
  <c r="X1468" i="7" s="1"/>
  <c r="T1532" i="7"/>
  <c r="U1532" i="7" s="1"/>
  <c r="X1532" i="7" s="1"/>
  <c r="T1596" i="7"/>
  <c r="U1596" i="7" s="1"/>
  <c r="X1596" i="7" s="1"/>
  <c r="T1660" i="7"/>
  <c r="U1660" i="7" s="1"/>
  <c r="X1660" i="7" s="1"/>
  <c r="T1537" i="7"/>
  <c r="U1537" i="7" s="1"/>
  <c r="X1537" i="7" s="1"/>
  <c r="T1601" i="7"/>
  <c r="U1601" i="7" s="1"/>
  <c r="X1601" i="7" s="1"/>
  <c r="T1665" i="7"/>
  <c r="U1665" i="7" s="1"/>
  <c r="X1665" i="7" s="1"/>
  <c r="T1729" i="7"/>
  <c r="U1729" i="7" s="1"/>
  <c r="X1729" i="7" s="1"/>
  <c r="T1793" i="7"/>
  <c r="U1793" i="7" s="1"/>
  <c r="X1793" i="7" s="1"/>
  <c r="T1857" i="7"/>
  <c r="U1857" i="7" s="1"/>
  <c r="X1857" i="7" s="1"/>
  <c r="T1921" i="7"/>
  <c r="U1921" i="7" s="1"/>
  <c r="X1921" i="7" s="1"/>
  <c r="T1702" i="7"/>
  <c r="U1702" i="7" s="1"/>
  <c r="X1702" i="7" s="1"/>
  <c r="T1766" i="7"/>
  <c r="U1766" i="7" s="1"/>
  <c r="X1766" i="7" s="1"/>
  <c r="T1830" i="7"/>
  <c r="U1830" i="7" s="1"/>
  <c r="X1830" i="7" s="1"/>
  <c r="T1894" i="7"/>
  <c r="U1894" i="7" s="1"/>
  <c r="X1894" i="7" s="1"/>
  <c r="T1958" i="7"/>
  <c r="U1958" i="7" s="1"/>
  <c r="X1958" i="7" s="1"/>
  <c r="T2022" i="7"/>
  <c r="U2022" i="7" s="1"/>
  <c r="X2022" i="7" s="1"/>
  <c r="T2086" i="7"/>
  <c r="U2086" i="7" s="1"/>
  <c r="X2086" i="7" s="1"/>
  <c r="T1919" i="7"/>
  <c r="U1919" i="7" s="1"/>
  <c r="X1919" i="7" s="1"/>
  <c r="T1983" i="7"/>
  <c r="U1983" i="7" s="1"/>
  <c r="X1983" i="7" s="1"/>
  <c r="T2047" i="7"/>
  <c r="U2047" i="7" s="1"/>
  <c r="X2047" i="7" s="1"/>
  <c r="T2111" i="7"/>
  <c r="U2111" i="7" s="1"/>
  <c r="X2111" i="7" s="1"/>
  <c r="T2175" i="7"/>
  <c r="U2175" i="7" s="1"/>
  <c r="X2175" i="7" s="1"/>
  <c r="T1708" i="7"/>
  <c r="U1708" i="7" s="1"/>
  <c r="X1708" i="7" s="1"/>
  <c r="T1772" i="7"/>
  <c r="U1772" i="7" s="1"/>
  <c r="X1772" i="7" s="1"/>
  <c r="T1836" i="7"/>
  <c r="U1836" i="7" s="1"/>
  <c r="X1836" i="7" s="1"/>
  <c r="T1900" i="7"/>
  <c r="U1900" i="7" s="1"/>
  <c r="X1900" i="7" s="1"/>
  <c r="T1964" i="7"/>
  <c r="U1964" i="7" s="1"/>
  <c r="X1964" i="7" s="1"/>
  <c r="T2028" i="7"/>
  <c r="U2028" i="7" s="1"/>
  <c r="X2028" i="7" s="1"/>
  <c r="T2029" i="7"/>
  <c r="U2029" i="7" s="1"/>
  <c r="X2029" i="7" s="1"/>
  <c r="T2093" i="7"/>
  <c r="U2093" i="7" s="1"/>
  <c r="X2093" i="7" s="1"/>
  <c r="T2157" i="7"/>
  <c r="U2157" i="7" s="1"/>
  <c r="X2157" i="7" s="1"/>
  <c r="T2138" i="7"/>
  <c r="U2138" i="7" s="1"/>
  <c r="X2138" i="7" s="1"/>
  <c r="T2202" i="7"/>
  <c r="U2202" i="7" s="1"/>
  <c r="X2202" i="7" s="1"/>
  <c r="T2266" i="7"/>
  <c r="U2266" i="7" s="1"/>
  <c r="X2266" i="7" s="1"/>
  <c r="T2330" i="7"/>
  <c r="U2330" i="7" s="1"/>
  <c r="X2330" i="7" s="1"/>
  <c r="T2394" i="7"/>
  <c r="U2394" i="7" s="1"/>
  <c r="X2394" i="7" s="1"/>
  <c r="T2291" i="7"/>
  <c r="U2291" i="7" s="1"/>
  <c r="X2291" i="7" s="1"/>
  <c r="T2355" i="7"/>
  <c r="U2355" i="7" s="1"/>
  <c r="X2355" i="7" s="1"/>
  <c r="T2419" i="7"/>
  <c r="U2419" i="7" s="1"/>
  <c r="X2419" i="7" s="1"/>
  <c r="T2060" i="7"/>
  <c r="U2060" i="7" s="1"/>
  <c r="X2060" i="7" s="1"/>
  <c r="T2124" i="7"/>
  <c r="U2124" i="7" s="1"/>
  <c r="X2124" i="7" s="1"/>
  <c r="T2188" i="7"/>
  <c r="U2188" i="7" s="1"/>
  <c r="X2188" i="7" s="1"/>
  <c r="T465" i="7"/>
  <c r="U465" i="7" s="1"/>
  <c r="X465" i="7" s="1"/>
  <c r="T417" i="7"/>
  <c r="U417" i="7" s="1"/>
  <c r="X417" i="7" s="1"/>
  <c r="T111" i="7"/>
  <c r="U111" i="7" s="1"/>
  <c r="X111" i="7" s="1"/>
  <c r="T242" i="7"/>
  <c r="U242" i="7" s="1"/>
  <c r="X242" i="7" s="1"/>
  <c r="T291" i="7"/>
  <c r="U291" i="7" s="1"/>
  <c r="X291" i="7" s="1"/>
  <c r="T547" i="7"/>
  <c r="U547" i="7" s="1"/>
  <c r="X547" i="7" s="1"/>
  <c r="T416" i="7"/>
  <c r="U416" i="7" s="1"/>
  <c r="X416" i="7" s="1"/>
  <c r="T390" i="7"/>
  <c r="U390" i="7" s="1"/>
  <c r="X390" i="7" s="1"/>
  <c r="T646" i="7"/>
  <c r="U646" i="7" s="1"/>
  <c r="X646" i="7" s="1"/>
  <c r="T951" i="7"/>
  <c r="U951" i="7" s="1"/>
  <c r="X951" i="7" s="1"/>
  <c r="T1017" i="7"/>
  <c r="U1017" i="7" s="1"/>
  <c r="X1017" i="7" s="1"/>
  <c r="T1273" i="7"/>
  <c r="U1273" i="7" s="1"/>
  <c r="X1273" i="7" s="1"/>
  <c r="T1030" i="7"/>
  <c r="U1030" i="7" s="1"/>
  <c r="X1030" i="7" s="1"/>
  <c r="T1158" i="7"/>
  <c r="U1158" i="7" s="1"/>
  <c r="X1158" i="7" s="1"/>
  <c r="T1286" i="7"/>
  <c r="U1286" i="7" s="1"/>
  <c r="X1286" i="7" s="1"/>
  <c r="T1414" i="7"/>
  <c r="U1414" i="7" s="1"/>
  <c r="X1414" i="7" s="1"/>
  <c r="T1542" i="7"/>
  <c r="U1542" i="7" s="1"/>
  <c r="X1542" i="7" s="1"/>
  <c r="T1670" i="7"/>
  <c r="U1670" i="7" s="1"/>
  <c r="X1670" i="7" s="1"/>
  <c r="T1287" i="7"/>
  <c r="U1287" i="7" s="1"/>
  <c r="X1287" i="7" s="1"/>
  <c r="T1351" i="7"/>
  <c r="U1351" i="7" s="1"/>
  <c r="X1351" i="7" s="1"/>
  <c r="T1415" i="7"/>
  <c r="U1415" i="7" s="1"/>
  <c r="X1415" i="7" s="1"/>
  <c r="T1479" i="7"/>
  <c r="U1479" i="7" s="1"/>
  <c r="X1479" i="7" s="1"/>
  <c r="T1543" i="7"/>
  <c r="U1543" i="7" s="1"/>
  <c r="X1543" i="7" s="1"/>
  <c r="T1607" i="7"/>
  <c r="U1607" i="7" s="1"/>
  <c r="X1607" i="7" s="1"/>
  <c r="T1671" i="7"/>
  <c r="U1671" i="7" s="1"/>
  <c r="X1671" i="7" s="1"/>
  <c r="T1735" i="7"/>
  <c r="U1735" i="7" s="1"/>
  <c r="X1735" i="7" s="1"/>
  <c r="T1799" i="7"/>
  <c r="U1799" i="7" s="1"/>
  <c r="X1799" i="7" s="1"/>
  <c r="T1863" i="7"/>
  <c r="U1863" i="7" s="1"/>
  <c r="X1863" i="7" s="1"/>
  <c r="T1056" i="7"/>
  <c r="U1056" i="7" s="1"/>
  <c r="X1056" i="7" s="1"/>
  <c r="T1120" i="7"/>
  <c r="U1120" i="7" s="1"/>
  <c r="X1120" i="7" s="1"/>
  <c r="T1248" i="7"/>
  <c r="U1248" i="7" s="1"/>
  <c r="X1248" i="7" s="1"/>
  <c r="T1312" i="7"/>
  <c r="U1312" i="7" s="1"/>
  <c r="X1312" i="7" s="1"/>
  <c r="T1376" i="7"/>
  <c r="U1376" i="7" s="1"/>
  <c r="X1376" i="7" s="1"/>
  <c r="T1440" i="7"/>
  <c r="U1440" i="7" s="1"/>
  <c r="X1440" i="7" s="1"/>
  <c r="T1504" i="7"/>
  <c r="U1504" i="7" s="1"/>
  <c r="X1504" i="7" s="1"/>
  <c r="T1568" i="7"/>
  <c r="U1568" i="7" s="1"/>
  <c r="X1568" i="7" s="1"/>
  <c r="T1632" i="7"/>
  <c r="U1632" i="7" s="1"/>
  <c r="X1632" i="7" s="1"/>
  <c r="T1509" i="7"/>
  <c r="U1509" i="7" s="1"/>
  <c r="X1509" i="7" s="1"/>
  <c r="T1573" i="7"/>
  <c r="U1573" i="7" s="1"/>
  <c r="X1573" i="7" s="1"/>
  <c r="T1637" i="7"/>
  <c r="U1637" i="7" s="1"/>
  <c r="X1637" i="7" s="1"/>
  <c r="T1701" i="7"/>
  <c r="U1701" i="7" s="1"/>
  <c r="X1701" i="7" s="1"/>
  <c r="T1765" i="7"/>
  <c r="U1765" i="7" s="1"/>
  <c r="X1765" i="7" s="1"/>
  <c r="T1829" i="7"/>
  <c r="U1829" i="7" s="1"/>
  <c r="X1829" i="7" s="1"/>
  <c r="T1893" i="7"/>
  <c r="U1893" i="7" s="1"/>
  <c r="X1893" i="7" s="1"/>
  <c r="T1957" i="7"/>
  <c r="U1957" i="7" s="1"/>
  <c r="X1957" i="7" s="1"/>
  <c r="T1738" i="7"/>
  <c r="U1738" i="7" s="1"/>
  <c r="X1738" i="7" s="1"/>
  <c r="T1802" i="7"/>
  <c r="U1802" i="7" s="1"/>
  <c r="X1802" i="7" s="1"/>
  <c r="T1866" i="7"/>
  <c r="U1866" i="7" s="1"/>
  <c r="X1866" i="7" s="1"/>
  <c r="T1930" i="7"/>
  <c r="U1930" i="7" s="1"/>
  <c r="X1930" i="7" s="1"/>
  <c r="T1994" i="7"/>
  <c r="U1994" i="7" s="1"/>
  <c r="X1994" i="7" s="1"/>
  <c r="T2058" i="7"/>
  <c r="U2058" i="7" s="1"/>
  <c r="X2058" i="7" s="1"/>
  <c r="T1891" i="7"/>
  <c r="U1891" i="7" s="1"/>
  <c r="X1891" i="7" s="1"/>
  <c r="T1955" i="7"/>
  <c r="U1955" i="7" s="1"/>
  <c r="X1955" i="7" s="1"/>
  <c r="T2019" i="7"/>
  <c r="U2019" i="7" s="1"/>
  <c r="X2019" i="7" s="1"/>
  <c r="T2083" i="7"/>
  <c r="U2083" i="7" s="1"/>
  <c r="X2083" i="7" s="1"/>
  <c r="T2211" i="7"/>
  <c r="U2211" i="7" s="1"/>
  <c r="X2211" i="7" s="1"/>
  <c r="T1744" i="7"/>
  <c r="U1744" i="7" s="1"/>
  <c r="X1744" i="7" s="1"/>
  <c r="T1808" i="7"/>
  <c r="U1808" i="7" s="1"/>
  <c r="X1808" i="7" s="1"/>
  <c r="T1872" i="7"/>
  <c r="U1872" i="7" s="1"/>
  <c r="X1872" i="7" s="1"/>
  <c r="T1936" i="7"/>
  <c r="U1936" i="7" s="1"/>
  <c r="X1936" i="7" s="1"/>
  <c r="T2000" i="7"/>
  <c r="U2000" i="7" s="1"/>
  <c r="X2000" i="7" s="1"/>
  <c r="T2001" i="7"/>
  <c r="U2001" i="7" s="1"/>
  <c r="X2001" i="7" s="1"/>
  <c r="T2065" i="7"/>
  <c r="U2065" i="7" s="1"/>
  <c r="X2065" i="7" s="1"/>
  <c r="T2129" i="7"/>
  <c r="U2129" i="7" s="1"/>
  <c r="X2129" i="7" s="1"/>
  <c r="T2193" i="7"/>
  <c r="U2193" i="7" s="1"/>
  <c r="X2193" i="7" s="1"/>
  <c r="T2257" i="7"/>
  <c r="U2257" i="7" s="1"/>
  <c r="X2257" i="7" s="1"/>
  <c r="T2174" i="7"/>
  <c r="U2174" i="7" s="1"/>
  <c r="X2174" i="7" s="1"/>
  <c r="T2238" i="7"/>
  <c r="U2238" i="7" s="1"/>
  <c r="X2238" i="7" s="1"/>
  <c r="T2302" i="7"/>
  <c r="U2302" i="7" s="1"/>
  <c r="X2302" i="7" s="1"/>
  <c r="T2366" i="7"/>
  <c r="U2366" i="7" s="1"/>
  <c r="X2366" i="7" s="1"/>
  <c r="T2430" i="7"/>
  <c r="U2430" i="7" s="1"/>
  <c r="X2430" i="7" s="1"/>
  <c r="T2263" i="7"/>
  <c r="U2263" i="7" s="1"/>
  <c r="X2263" i="7" s="1"/>
  <c r="T2327" i="7"/>
  <c r="U2327" i="7" s="1"/>
  <c r="X2327" i="7" s="1"/>
  <c r="T2391" i="7"/>
  <c r="U2391" i="7" s="1"/>
  <c r="X2391" i="7" s="1"/>
  <c r="T2455" i="7"/>
  <c r="U2455" i="7" s="1"/>
  <c r="X2455" i="7" s="1"/>
  <c r="T2160" i="7"/>
  <c r="U2160" i="7" s="1"/>
  <c r="X2160" i="7" s="1"/>
  <c r="T333" i="7"/>
  <c r="U333" i="7" s="1"/>
  <c r="X333" i="7" s="1"/>
  <c r="T337" i="7"/>
  <c r="U337" i="7" s="1"/>
  <c r="X337" i="7" s="1"/>
  <c r="T193" i="7"/>
  <c r="U193" i="7" s="1"/>
  <c r="X193" i="7" s="1"/>
  <c r="T243" i="7"/>
  <c r="U243" i="7" s="1"/>
  <c r="X243" i="7" s="1"/>
  <c r="T499" i="7"/>
  <c r="U499" i="7" s="1"/>
  <c r="X499" i="7" s="1"/>
  <c r="T368" i="7"/>
  <c r="U368" i="7" s="1"/>
  <c r="X368" i="7" s="1"/>
  <c r="T624" i="7"/>
  <c r="U624" i="7" s="1"/>
  <c r="X624" i="7" s="1"/>
  <c r="T598" i="7"/>
  <c r="U598" i="7" s="1"/>
  <c r="X598" i="7" s="1"/>
  <c r="T647" i="7"/>
  <c r="U647" i="7" s="1"/>
  <c r="X647" i="7" s="1"/>
  <c r="T969" i="7"/>
  <c r="U969" i="7" s="1"/>
  <c r="X969" i="7" s="1"/>
  <c r="T1225" i="7"/>
  <c r="U1225" i="7" s="1"/>
  <c r="X1225" i="7" s="1"/>
  <c r="T1481" i="7"/>
  <c r="U1481" i="7" s="1"/>
  <c r="X1481" i="7" s="1"/>
  <c r="T1130" i="7"/>
  <c r="U1130" i="7" s="1"/>
  <c r="X1130" i="7" s="1"/>
  <c r="T1258" i="7"/>
  <c r="U1258" i="7" s="1"/>
  <c r="X1258" i="7" s="1"/>
  <c r="T1386" i="7"/>
  <c r="U1386" i="7" s="1"/>
  <c r="X1386" i="7" s="1"/>
  <c r="T1514" i="7"/>
  <c r="U1514" i="7" s="1"/>
  <c r="X1514" i="7" s="1"/>
  <c r="T1642" i="7"/>
  <c r="U1642" i="7" s="1"/>
  <c r="X1642" i="7" s="1"/>
  <c r="T1275" i="7"/>
  <c r="U1275" i="7" s="1"/>
  <c r="X1275" i="7" s="1"/>
  <c r="T1339" i="7"/>
  <c r="U1339" i="7" s="1"/>
  <c r="X1339" i="7" s="1"/>
  <c r="T1403" i="7"/>
  <c r="U1403" i="7" s="1"/>
  <c r="X1403" i="7" s="1"/>
  <c r="T1467" i="7"/>
  <c r="U1467" i="7" s="1"/>
  <c r="X1467" i="7" s="1"/>
  <c r="T1531" i="7"/>
  <c r="U1531" i="7" s="1"/>
  <c r="X1531" i="7" s="1"/>
  <c r="T1595" i="7"/>
  <c r="U1595" i="7" s="1"/>
  <c r="X1595" i="7" s="1"/>
  <c r="T1659" i="7"/>
  <c r="U1659" i="7" s="1"/>
  <c r="X1659" i="7" s="1"/>
  <c r="T1723" i="7"/>
  <c r="U1723" i="7" s="1"/>
  <c r="X1723" i="7" s="1"/>
  <c r="T1787" i="7"/>
  <c r="U1787" i="7" s="1"/>
  <c r="X1787" i="7" s="1"/>
  <c r="T1851" i="7"/>
  <c r="U1851" i="7" s="1"/>
  <c r="X1851" i="7" s="1"/>
  <c r="T1044" i="7"/>
  <c r="U1044" i="7" s="1"/>
  <c r="X1044" i="7" s="1"/>
  <c r="T1108" i="7"/>
  <c r="U1108" i="7" s="1"/>
  <c r="X1108" i="7" s="1"/>
  <c r="T1172" i="7"/>
  <c r="U1172" i="7" s="1"/>
  <c r="X1172" i="7" s="1"/>
  <c r="T1236" i="7"/>
  <c r="U1236" i="7" s="1"/>
  <c r="X1236" i="7" s="1"/>
  <c r="T1300" i="7"/>
  <c r="U1300" i="7" s="1"/>
  <c r="X1300" i="7" s="1"/>
  <c r="T1492" i="7"/>
  <c r="U1492" i="7" s="1"/>
  <c r="X1492" i="7" s="1"/>
  <c r="T1556" i="7"/>
  <c r="U1556" i="7" s="1"/>
  <c r="X1556" i="7" s="1"/>
  <c r="T1620" i="7"/>
  <c r="U1620" i="7" s="1"/>
  <c r="X1620" i="7" s="1"/>
  <c r="T1684" i="7"/>
  <c r="U1684" i="7" s="1"/>
  <c r="X1684" i="7" s="1"/>
  <c r="T1561" i="7"/>
  <c r="U1561" i="7" s="1"/>
  <c r="X1561" i="7" s="1"/>
  <c r="T1625" i="7"/>
  <c r="U1625" i="7" s="1"/>
  <c r="X1625" i="7" s="1"/>
  <c r="T1689" i="7"/>
  <c r="U1689" i="7" s="1"/>
  <c r="X1689" i="7" s="1"/>
  <c r="T1753" i="7"/>
  <c r="U1753" i="7" s="1"/>
  <c r="X1753" i="7" s="1"/>
  <c r="T1817" i="7"/>
  <c r="U1817" i="7" s="1"/>
  <c r="X1817" i="7" s="1"/>
  <c r="T1881" i="7"/>
  <c r="U1881" i="7" s="1"/>
  <c r="X1881" i="7" s="1"/>
  <c r="T1945" i="7"/>
  <c r="U1945" i="7" s="1"/>
  <c r="X1945" i="7" s="1"/>
  <c r="T1726" i="7"/>
  <c r="U1726" i="7" s="1"/>
  <c r="X1726" i="7" s="1"/>
  <c r="T1790" i="7"/>
  <c r="U1790" i="7" s="1"/>
  <c r="X1790" i="7" s="1"/>
  <c r="T1854" i="7"/>
  <c r="U1854" i="7" s="1"/>
  <c r="X1854" i="7" s="1"/>
  <c r="T1918" i="7"/>
  <c r="U1918" i="7" s="1"/>
  <c r="X1918" i="7" s="1"/>
  <c r="T1982" i="7"/>
  <c r="U1982" i="7" s="1"/>
  <c r="X1982" i="7" s="1"/>
  <c r="T2110" i="7"/>
  <c r="U2110" i="7" s="1"/>
  <c r="X2110" i="7" s="1"/>
  <c r="T1943" i="7"/>
  <c r="U1943" i="7" s="1"/>
  <c r="X1943" i="7" s="1"/>
  <c r="T2007" i="7"/>
  <c r="U2007" i="7" s="1"/>
  <c r="X2007" i="7" s="1"/>
  <c r="T2071" i="7"/>
  <c r="U2071" i="7" s="1"/>
  <c r="X2071" i="7" s="1"/>
  <c r="T2135" i="7"/>
  <c r="U2135" i="7" s="1"/>
  <c r="X2135" i="7" s="1"/>
  <c r="T2199" i="7"/>
  <c r="U2199" i="7" s="1"/>
  <c r="X2199" i="7" s="1"/>
  <c r="T1732" i="7"/>
  <c r="U1732" i="7" s="1"/>
  <c r="X1732" i="7" s="1"/>
  <c r="T1796" i="7"/>
  <c r="U1796" i="7" s="1"/>
  <c r="X1796" i="7" s="1"/>
  <c r="T1860" i="7"/>
  <c r="U1860" i="7" s="1"/>
  <c r="X1860" i="7" s="1"/>
  <c r="T1924" i="7"/>
  <c r="U1924" i="7" s="1"/>
  <c r="X1924" i="7" s="1"/>
  <c r="T1988" i="7"/>
  <c r="U1988" i="7" s="1"/>
  <c r="X1988" i="7" s="1"/>
  <c r="T1989" i="7"/>
  <c r="U1989" i="7" s="1"/>
  <c r="X1989" i="7" s="1"/>
  <c r="T2117" i="7"/>
  <c r="U2117" i="7" s="1"/>
  <c r="X2117" i="7" s="1"/>
  <c r="T2181" i="7"/>
  <c r="U2181" i="7" s="1"/>
  <c r="X2181" i="7" s="1"/>
  <c r="T2245" i="7"/>
  <c r="U2245" i="7" s="1"/>
  <c r="X2245" i="7" s="1"/>
  <c r="T2162" i="7"/>
  <c r="U2162" i="7" s="1"/>
  <c r="X2162" i="7" s="1"/>
  <c r="T2290" i="7"/>
  <c r="U2290" i="7" s="1"/>
  <c r="X2290" i="7" s="1"/>
  <c r="T2354" i="7"/>
  <c r="U2354" i="7" s="1"/>
  <c r="X2354" i="7" s="1"/>
  <c r="T208" i="7"/>
  <c r="U208" i="7" s="1"/>
  <c r="X208" i="7" s="1"/>
  <c r="T145" i="7"/>
  <c r="U145" i="7" s="1"/>
  <c r="X145" i="7" s="1"/>
  <c r="T320" i="7"/>
  <c r="U320" i="7" s="1"/>
  <c r="X320" i="7" s="1"/>
  <c r="T599" i="7"/>
  <c r="U599" i="7" s="1"/>
  <c r="X599" i="7" s="1"/>
  <c r="T921" i="7"/>
  <c r="U921" i="7" s="1"/>
  <c r="X921" i="7" s="1"/>
  <c r="T1238" i="7"/>
  <c r="U1238" i="7" s="1"/>
  <c r="X1238" i="7" s="1"/>
  <c r="T1263" i="7"/>
  <c r="U1263" i="7" s="1"/>
  <c r="X1263" i="7" s="1"/>
  <c r="T1519" i="7"/>
  <c r="U1519" i="7" s="1"/>
  <c r="X1519" i="7" s="1"/>
  <c r="T1775" i="7"/>
  <c r="U1775" i="7" s="1"/>
  <c r="X1775" i="7" s="1"/>
  <c r="T1160" i="7"/>
  <c r="U1160" i="7" s="1"/>
  <c r="X1160" i="7" s="1"/>
  <c r="T1416" i="7"/>
  <c r="U1416" i="7" s="1"/>
  <c r="X1416" i="7" s="1"/>
  <c r="T1672" i="7"/>
  <c r="U1672" i="7" s="1"/>
  <c r="X1672" i="7" s="1"/>
  <c r="T1741" i="7"/>
  <c r="U1741" i="7" s="1"/>
  <c r="X1741" i="7" s="1"/>
  <c r="T1714" i="7"/>
  <c r="U1714" i="7" s="1"/>
  <c r="X1714" i="7" s="1"/>
  <c r="T1970" i="7"/>
  <c r="U1970" i="7" s="1"/>
  <c r="X1970" i="7" s="1"/>
  <c r="T1995" i="7"/>
  <c r="U1995" i="7" s="1"/>
  <c r="X1995" i="7" s="1"/>
  <c r="T1720" i="7"/>
  <c r="U1720" i="7" s="1"/>
  <c r="X1720" i="7" s="1"/>
  <c r="T1976" i="7"/>
  <c r="U1976" i="7" s="1"/>
  <c r="X1976" i="7" s="1"/>
  <c r="T2169" i="7"/>
  <c r="U2169" i="7" s="1"/>
  <c r="X2169" i="7" s="1"/>
  <c r="T2278" i="7"/>
  <c r="U2278" i="7" s="1"/>
  <c r="X2278" i="7" s="1"/>
  <c r="T2239" i="7"/>
  <c r="U2239" i="7" s="1"/>
  <c r="X2239" i="7" s="1"/>
  <c r="T2367" i="7"/>
  <c r="U2367" i="7" s="1"/>
  <c r="X2367" i="7" s="1"/>
  <c r="T2072" i="7"/>
  <c r="U2072" i="7" s="1"/>
  <c r="X2072" i="7" s="1"/>
  <c r="T2200" i="7"/>
  <c r="U2200" i="7" s="1"/>
  <c r="X2200" i="7" s="1"/>
  <c r="T2265" i="7"/>
  <c r="U2265" i="7" s="1"/>
  <c r="X2265" i="7" s="1"/>
  <c r="T2329" i="7"/>
  <c r="U2329" i="7" s="1"/>
  <c r="X2329" i="7" s="1"/>
  <c r="T2393" i="7"/>
  <c r="U2393" i="7" s="1"/>
  <c r="X2393" i="7" s="1"/>
  <c r="T2457" i="7"/>
  <c r="U2457" i="7" s="1"/>
  <c r="X2457" i="7" s="1"/>
  <c r="T2521" i="7"/>
  <c r="U2521" i="7" s="1"/>
  <c r="X2521" i="7" s="1"/>
  <c r="T2585" i="7"/>
  <c r="U2585" i="7" s="1"/>
  <c r="X2585" i="7" s="1"/>
  <c r="T2502" i="7"/>
  <c r="U2502" i="7" s="1"/>
  <c r="X2502" i="7" s="1"/>
  <c r="T2566" i="7"/>
  <c r="U2566" i="7" s="1"/>
  <c r="X2566" i="7" s="1"/>
  <c r="T2630" i="7"/>
  <c r="U2630" i="7" s="1"/>
  <c r="X2630" i="7" s="1"/>
  <c r="T2523" i="7"/>
  <c r="U2523" i="7" s="1"/>
  <c r="X2523" i="7" s="1"/>
  <c r="T2587" i="7"/>
  <c r="U2587" i="7" s="1"/>
  <c r="X2587" i="7" s="1"/>
  <c r="T2288" i="7"/>
  <c r="U2288" i="7" s="1"/>
  <c r="X2288" i="7" s="1"/>
  <c r="T2352" i="7"/>
  <c r="U2352" i="7" s="1"/>
  <c r="X2352" i="7" s="1"/>
  <c r="T2416" i="7"/>
  <c r="U2416" i="7" s="1"/>
  <c r="X2416" i="7" s="1"/>
  <c r="T2677" i="7"/>
  <c r="U2677" i="7" s="1"/>
  <c r="X2677" i="7" s="1"/>
  <c r="T2749" i="7"/>
  <c r="U2749" i="7" s="1"/>
  <c r="X2749" i="7" s="1"/>
  <c r="T2813" i="7"/>
  <c r="U2813" i="7" s="1"/>
  <c r="X2813" i="7" s="1"/>
  <c r="T2877" i="7"/>
  <c r="U2877" i="7" s="1"/>
  <c r="X2877" i="7" s="1"/>
  <c r="T2941" i="7"/>
  <c r="U2941" i="7" s="1"/>
  <c r="X2941" i="7" s="1"/>
  <c r="T2762" i="7"/>
  <c r="U2762" i="7" s="1"/>
  <c r="X2762" i="7" s="1"/>
  <c r="T2826" i="7"/>
  <c r="U2826" i="7" s="1"/>
  <c r="X2826" i="7" s="1"/>
  <c r="T2890" i="7"/>
  <c r="U2890" i="7" s="1"/>
  <c r="X2890" i="7" s="1"/>
  <c r="T2771" i="7"/>
  <c r="U2771" i="7" s="1"/>
  <c r="X2771" i="7" s="1"/>
  <c r="T2835" i="7"/>
  <c r="U2835" i="7" s="1"/>
  <c r="X2835" i="7" s="1"/>
  <c r="T2899" i="7"/>
  <c r="U2899" i="7" s="1"/>
  <c r="X2899" i="7" s="1"/>
  <c r="T2612" i="7"/>
  <c r="U2612" i="7" s="1"/>
  <c r="X2612" i="7" s="1"/>
  <c r="T2676" i="7"/>
  <c r="U2676" i="7" s="1"/>
  <c r="X2676" i="7" s="1"/>
  <c r="T2748" i="7"/>
  <c r="U2748" i="7" s="1"/>
  <c r="X2748" i="7" s="1"/>
  <c r="T2812" i="7"/>
  <c r="U2812" i="7" s="1"/>
  <c r="X2812" i="7" s="1"/>
  <c r="T2876" i="7"/>
  <c r="U2876" i="7" s="1"/>
  <c r="X2876" i="7" s="1"/>
  <c r="T2940" i="7"/>
  <c r="U2940" i="7" s="1"/>
  <c r="X2940" i="7" s="1"/>
  <c r="T515" i="7"/>
  <c r="U515" i="7" s="1"/>
  <c r="X515" i="7" s="1"/>
  <c r="T1142" i="7"/>
  <c r="U1142" i="7" s="1"/>
  <c r="X1142" i="7" s="1"/>
  <c r="T1654" i="7"/>
  <c r="U1654" i="7" s="1"/>
  <c r="X1654" i="7" s="1"/>
  <c r="T1471" i="7"/>
  <c r="U1471" i="7" s="1"/>
  <c r="X1471" i="7" s="1"/>
  <c r="T1727" i="7"/>
  <c r="U1727" i="7" s="1"/>
  <c r="X1727" i="7" s="1"/>
  <c r="T1112" i="7"/>
  <c r="U1112" i="7" s="1"/>
  <c r="X1112" i="7" s="1"/>
  <c r="T1368" i="7"/>
  <c r="U1368" i="7" s="1"/>
  <c r="X1368" i="7" s="1"/>
  <c r="T1624" i="7"/>
  <c r="U1624" i="7" s="1"/>
  <c r="X1624" i="7" s="1"/>
  <c r="T1693" i="7"/>
  <c r="U1693" i="7" s="1"/>
  <c r="X1693" i="7" s="1"/>
  <c r="T2859" i="7"/>
  <c r="U2859" i="7" s="1"/>
  <c r="X2859" i="7" s="1"/>
  <c r="T1759" i="7"/>
  <c r="U1759" i="7" s="1"/>
  <c r="X1759" i="7" s="1"/>
  <c r="T1954" i="7"/>
  <c r="U1954" i="7" s="1"/>
  <c r="X1954" i="7" s="1"/>
  <c r="T2850" i="7"/>
  <c r="U2850" i="7" s="1"/>
  <c r="X2850" i="7" s="1"/>
  <c r="T1704" i="7"/>
  <c r="U1704" i="7" s="1"/>
  <c r="X1704" i="7" s="1"/>
  <c r="Y2700" i="7"/>
  <c r="Z2700" i="7"/>
  <c r="T2348" i="7"/>
  <c r="U2348" i="7" s="1"/>
  <c r="X2348" i="7" s="1"/>
  <c r="T1239" i="7"/>
  <c r="U1239" i="7" s="1"/>
  <c r="X1239" i="7" s="1"/>
  <c r="Z2722" i="7"/>
  <c r="Y2722" i="7"/>
  <c r="T2235" i="7"/>
  <c r="U2235" i="7" s="1"/>
  <c r="X2235" i="7" s="1"/>
  <c r="T2923" i="7"/>
  <c r="U2923" i="7" s="1"/>
  <c r="X2923" i="7" s="1"/>
  <c r="T2519" i="7"/>
  <c r="U2519" i="7" s="1"/>
  <c r="X2519" i="7" s="1"/>
  <c r="T256" i="7"/>
  <c r="U256" i="7" s="1"/>
  <c r="X256" i="7" s="1"/>
  <c r="Z2688" i="7"/>
  <c r="Y2688" i="7"/>
  <c r="T2783" i="7"/>
  <c r="U2783" i="7" s="1"/>
  <c r="X2783" i="7" s="1"/>
  <c r="T2774" i="7"/>
  <c r="U2774" i="7" s="1"/>
  <c r="X2774" i="7" s="1"/>
  <c r="T2761" i="7"/>
  <c r="U2761" i="7" s="1"/>
  <c r="X2761" i="7" s="1"/>
  <c r="T2332" i="7"/>
  <c r="U2332" i="7" s="1"/>
  <c r="X2332" i="7" s="1"/>
  <c r="Y2482" i="7"/>
  <c r="Z2482" i="7"/>
  <c r="T2459" i="7"/>
  <c r="U2459" i="7" s="1"/>
  <c r="X2459" i="7" s="1"/>
  <c r="T1890" i="7"/>
  <c r="U1890" i="7" s="1"/>
  <c r="X1890" i="7" s="1"/>
  <c r="T1590" i="7"/>
  <c r="U1590" i="7" s="1"/>
  <c r="X1590" i="7" s="1"/>
  <c r="T2868" i="7"/>
  <c r="U2868" i="7" s="1"/>
  <c r="X2868" i="7" s="1"/>
  <c r="Y2604" i="7"/>
  <c r="Z2604" i="7"/>
  <c r="T2946" i="7"/>
  <c r="U2946" i="7" s="1"/>
  <c r="X2946" i="7" s="1"/>
  <c r="Z2933" i="7"/>
  <c r="Y2933" i="7"/>
  <c r="T2669" i="7"/>
  <c r="U2669" i="7" s="1"/>
  <c r="X2669" i="7" s="1"/>
  <c r="T2583" i="7"/>
  <c r="U2583" i="7" s="1"/>
  <c r="X2583" i="7" s="1"/>
  <c r="T2453" i="7"/>
  <c r="U2453" i="7" s="1"/>
  <c r="X2453" i="7" s="1"/>
  <c r="T2262" i="7"/>
  <c r="U2262" i="7" s="1"/>
  <c r="X2262" i="7" s="1"/>
  <c r="T1656" i="7"/>
  <c r="U1656" i="7" s="1"/>
  <c r="X1656" i="7" s="1"/>
  <c r="T998" i="7"/>
  <c r="U998" i="7" s="1"/>
  <c r="X998" i="7" s="1"/>
  <c r="Z2792" i="7"/>
  <c r="Y2792" i="7"/>
  <c r="T2879" i="7"/>
  <c r="U2879" i="7" s="1"/>
  <c r="X2879" i="7" s="1"/>
  <c r="T2870" i="7"/>
  <c r="U2870" i="7" s="1"/>
  <c r="X2870" i="7" s="1"/>
  <c r="T2857" i="7"/>
  <c r="U2857" i="7" s="1"/>
  <c r="X2857" i="7" s="1"/>
  <c r="T2524" i="7"/>
  <c r="U2524" i="7" s="1"/>
  <c r="X2524" i="7" s="1"/>
  <c r="T2674" i="7"/>
  <c r="U2674" i="7" s="1"/>
  <c r="X2674" i="7" s="1"/>
  <c r="T2309" i="7"/>
  <c r="U2309" i="7" s="1"/>
  <c r="X2309" i="7" s="1"/>
  <c r="T1896" i="7"/>
  <c r="U1896" i="7" s="1"/>
  <c r="X1896" i="7" s="1"/>
  <c r="T1080" i="7"/>
  <c r="U1080" i="7" s="1"/>
  <c r="X1080" i="7" s="1"/>
  <c r="T621" i="7"/>
  <c r="U621" i="7" s="1"/>
  <c r="X621" i="7" s="1"/>
  <c r="T2820" i="7"/>
  <c r="U2820" i="7" s="1"/>
  <c r="X2820" i="7" s="1"/>
  <c r="Y2684" i="7"/>
  <c r="Z2684" i="7"/>
  <c r="T2907" i="7"/>
  <c r="U2907" i="7" s="1"/>
  <c r="X2907" i="7" s="1"/>
  <c r="Y2779" i="7"/>
  <c r="Z2779" i="7"/>
  <c r="Z2898" i="7"/>
  <c r="Y2898" i="7"/>
  <c r="T2770" i="7"/>
  <c r="U2770" i="7" s="1"/>
  <c r="X2770" i="7" s="1"/>
  <c r="Z2885" i="7"/>
  <c r="Y2885" i="7"/>
  <c r="T2757" i="7"/>
  <c r="U2757" i="7" s="1"/>
  <c r="X2757" i="7" s="1"/>
  <c r="T2572" i="7"/>
  <c r="U2572" i="7" s="1"/>
  <c r="X2572" i="7" s="1"/>
  <c r="T2316" i="7"/>
  <c r="U2316" i="7" s="1"/>
  <c r="X2316" i="7" s="1"/>
  <c r="Y2487" i="7"/>
  <c r="Z2487" i="7"/>
  <c r="T2466" i="7"/>
  <c r="U2466" i="7" s="1"/>
  <c r="X2466" i="7" s="1"/>
  <c r="T2357" i="7"/>
  <c r="U2357" i="7" s="1"/>
  <c r="X2357" i="7" s="1"/>
  <c r="T2427" i="7"/>
  <c r="U2427" i="7" s="1"/>
  <c r="X2427" i="7" s="1"/>
  <c r="T2025" i="7"/>
  <c r="U2025" i="7" s="1"/>
  <c r="X2025" i="7" s="1"/>
  <c r="T1826" i="7"/>
  <c r="U1826" i="7" s="1"/>
  <c r="X1826" i="7" s="1"/>
  <c r="T1272" i="7"/>
  <c r="U1272" i="7" s="1"/>
  <c r="X1272" i="7" s="1"/>
  <c r="T1462" i="7"/>
  <c r="U1462" i="7" s="1"/>
  <c r="X1462" i="7" s="1"/>
  <c r="T130" i="7"/>
  <c r="U130" i="7" s="1"/>
  <c r="X130" i="7" s="1"/>
  <c r="T2872" i="7"/>
  <c r="U2872" i="7" s="1"/>
  <c r="X2872" i="7" s="1"/>
  <c r="T2744" i="7"/>
  <c r="U2744" i="7" s="1"/>
  <c r="X2744" i="7" s="1"/>
  <c r="T2608" i="7"/>
  <c r="U2608" i="7" s="1"/>
  <c r="X2608" i="7" s="1"/>
  <c r="T2831" i="7"/>
  <c r="U2831" i="7" s="1"/>
  <c r="X2831" i="7" s="1"/>
  <c r="Y2695" i="7"/>
  <c r="Z2695" i="7"/>
  <c r="T2822" i="7"/>
  <c r="U2822" i="7" s="1"/>
  <c r="X2822" i="7" s="1"/>
  <c r="Z2937" i="7"/>
  <c r="Y2937" i="7"/>
  <c r="T2809" i="7"/>
  <c r="U2809" i="7" s="1"/>
  <c r="X2809" i="7" s="1"/>
  <c r="T2673" i="7"/>
  <c r="U2673" i="7" s="1"/>
  <c r="X2673" i="7" s="1"/>
  <c r="T2428" i="7"/>
  <c r="U2428" i="7" s="1"/>
  <c r="X2428" i="7" s="1"/>
  <c r="T2599" i="7"/>
  <c r="U2599" i="7" s="1"/>
  <c r="X2599" i="7" s="1"/>
  <c r="T2578" i="7"/>
  <c r="U2578" i="7" s="1"/>
  <c r="X2578" i="7" s="1"/>
  <c r="Z2469" i="7"/>
  <c r="Y2469" i="7"/>
  <c r="T2216" i="7"/>
  <c r="U2216" i="7" s="1"/>
  <c r="X2216" i="7" s="1"/>
  <c r="T2326" i="7"/>
  <c r="U2326" i="7" s="1"/>
  <c r="X2326" i="7" s="1"/>
  <c r="T2043" i="7"/>
  <c r="U2043" i="7" s="1"/>
  <c r="X2043" i="7" s="1"/>
  <c r="T1533" i="7"/>
  <c r="U1533" i="7" s="1"/>
  <c r="X1533" i="7" s="1"/>
  <c r="T1567" i="7"/>
  <c r="U1567" i="7" s="1"/>
  <c r="X1567" i="7" s="1"/>
  <c r="Z791" i="7"/>
  <c r="Y791" i="7"/>
  <c r="T2653" i="7"/>
  <c r="U2653" i="7" s="1"/>
  <c r="X2653" i="7" s="1"/>
  <c r="T2584" i="7"/>
  <c r="U2584" i="7" s="1"/>
  <c r="X2584" i="7" s="1"/>
  <c r="T2520" i="7"/>
  <c r="U2520" i="7" s="1"/>
  <c r="X2520" i="7" s="1"/>
  <c r="T2456" i="7"/>
  <c r="U2456" i="7" s="1"/>
  <c r="X2456" i="7" s="1"/>
  <c r="T2392" i="7"/>
  <c r="U2392" i="7" s="1"/>
  <c r="X2392" i="7" s="1"/>
  <c r="T2328" i="7"/>
  <c r="U2328" i="7" s="1"/>
  <c r="X2328" i="7" s="1"/>
  <c r="Y2691" i="7"/>
  <c r="Z2691" i="7"/>
  <c r="T2627" i="7"/>
  <c r="U2627" i="7" s="1"/>
  <c r="X2627" i="7" s="1"/>
  <c r="T2563" i="7"/>
  <c r="U2563" i="7" s="1"/>
  <c r="X2563" i="7" s="1"/>
  <c r="Y2499" i="7"/>
  <c r="Z2499" i="7"/>
  <c r="T2670" i="7"/>
  <c r="U2670" i="7" s="1"/>
  <c r="X2670" i="7" s="1"/>
  <c r="T2606" i="7"/>
  <c r="U2606" i="7" s="1"/>
  <c r="X2606" i="7" s="1"/>
  <c r="T2542" i="7"/>
  <c r="U2542" i="7" s="1"/>
  <c r="X2542" i="7" s="1"/>
  <c r="Y2478" i="7"/>
  <c r="Z2478" i="7"/>
  <c r="T2561" i="7"/>
  <c r="U2561" i="7" s="1"/>
  <c r="X2561" i="7" s="1"/>
  <c r="Z2497" i="7"/>
  <c r="Y2497" i="7"/>
  <c r="T2433" i="7"/>
  <c r="U2433" i="7" s="1"/>
  <c r="X2433" i="7" s="1"/>
  <c r="T2369" i="7"/>
  <c r="U2369" i="7" s="1"/>
  <c r="X2369" i="7" s="1"/>
  <c r="T2305" i="7"/>
  <c r="U2305" i="7" s="1"/>
  <c r="X2305" i="7" s="1"/>
  <c r="T2244" i="7"/>
  <c r="U2244" i="7" s="1"/>
  <c r="X2244" i="7" s="1"/>
  <c r="T2152" i="7"/>
  <c r="U2152" i="7" s="1"/>
  <c r="X2152" i="7" s="1"/>
  <c r="T2447" i="7"/>
  <c r="U2447" i="7" s="1"/>
  <c r="X2447" i="7" s="1"/>
  <c r="T2319" i="7"/>
  <c r="U2319" i="7" s="1"/>
  <c r="X2319" i="7" s="1"/>
  <c r="T2422" i="7"/>
  <c r="U2422" i="7" s="1"/>
  <c r="X2422" i="7" s="1"/>
  <c r="T2182" i="7"/>
  <c r="U2182" i="7" s="1"/>
  <c r="X2182" i="7" s="1"/>
  <c r="T2073" i="7"/>
  <c r="U2073" i="7" s="1"/>
  <c r="X2073" i="7" s="1"/>
  <c r="T1880" i="7"/>
  <c r="U1880" i="7" s="1"/>
  <c r="X1880" i="7" s="1"/>
  <c r="T2155" i="7"/>
  <c r="U2155" i="7" s="1"/>
  <c r="X2155" i="7" s="1"/>
  <c r="T1899" i="7"/>
  <c r="U1899" i="7" s="1"/>
  <c r="X1899" i="7" s="1"/>
  <c r="T1874" i="7"/>
  <c r="U1874" i="7" s="1"/>
  <c r="X1874" i="7" s="1"/>
  <c r="T1901" i="7"/>
  <c r="U1901" i="7" s="1"/>
  <c r="X1901" i="7" s="1"/>
  <c r="T1645" i="7"/>
  <c r="U1645" i="7" s="1"/>
  <c r="X1645" i="7" s="1"/>
  <c r="T1576" i="7"/>
  <c r="U1576" i="7" s="1"/>
  <c r="X1576" i="7" s="1"/>
  <c r="T1320" i="7"/>
  <c r="U1320" i="7" s="1"/>
  <c r="X1320" i="7" s="1"/>
  <c r="T1064" i="7"/>
  <c r="U1064" i="7" s="1"/>
  <c r="X1064" i="7" s="1"/>
  <c r="T1679" i="7"/>
  <c r="U1679" i="7" s="1"/>
  <c r="X1679" i="7" s="1"/>
  <c r="T1423" i="7"/>
  <c r="U1423" i="7" s="1"/>
  <c r="X1423" i="7" s="1"/>
  <c r="T1558" i="7"/>
  <c r="U1558" i="7" s="1"/>
  <c r="X1558" i="7" s="1"/>
  <c r="T1046" i="7"/>
  <c r="U1046" i="7" s="1"/>
  <c r="X1046" i="7" s="1"/>
  <c r="T656" i="7"/>
  <c r="U656" i="7" s="1"/>
  <c r="X656" i="7" s="1"/>
  <c r="T678" i="7"/>
  <c r="U678" i="7" s="1"/>
  <c r="X678" i="7" s="1"/>
  <c r="T323" i="7"/>
  <c r="U323" i="7" s="1"/>
  <c r="X323" i="7" s="1"/>
  <c r="T143" i="7"/>
  <c r="U143" i="7" s="1"/>
  <c r="X143" i="7" s="1"/>
  <c r="T2928" i="7"/>
  <c r="U2928" i="7" s="1"/>
  <c r="X2928" i="7" s="1"/>
  <c r="T2864" i="7"/>
  <c r="U2864" i="7" s="1"/>
  <c r="X2864" i="7" s="1"/>
  <c r="T2800" i="7"/>
  <c r="U2800" i="7" s="1"/>
  <c r="X2800" i="7" s="1"/>
  <c r="Y2736" i="7"/>
  <c r="Z2736" i="7"/>
  <c r="T2664" i="7"/>
  <c r="U2664" i="7" s="1"/>
  <c r="X2664" i="7" s="1"/>
  <c r="T2600" i="7"/>
  <c r="U2600" i="7" s="1"/>
  <c r="X2600" i="7" s="1"/>
  <c r="Y2887" i="7"/>
  <c r="Z2887" i="7"/>
  <c r="T2823" i="7"/>
  <c r="U2823" i="7" s="1"/>
  <c r="X2823" i="7" s="1"/>
  <c r="T2759" i="7"/>
  <c r="U2759" i="7" s="1"/>
  <c r="X2759" i="7" s="1"/>
  <c r="T2942" i="7"/>
  <c r="U2942" i="7" s="1"/>
  <c r="X2942" i="7" s="1"/>
  <c r="T2878" i="7"/>
  <c r="U2878" i="7" s="1"/>
  <c r="X2878" i="7" s="1"/>
  <c r="T2814" i="7"/>
  <c r="U2814" i="7" s="1"/>
  <c r="X2814" i="7" s="1"/>
  <c r="T2750" i="7"/>
  <c r="U2750" i="7" s="1"/>
  <c r="X2750" i="7" s="1"/>
  <c r="T2929" i="7"/>
  <c r="U2929" i="7" s="1"/>
  <c r="X2929" i="7" s="1"/>
  <c r="T2817" i="7"/>
  <c r="U2817" i="7" s="1"/>
  <c r="X2817" i="7" s="1"/>
  <c r="Z2532" i="7"/>
  <c r="Y2532" i="7"/>
  <c r="T2468" i="7"/>
  <c r="U2468" i="7" s="1"/>
  <c r="X2468" i="7" s="1"/>
  <c r="T2340" i="7"/>
  <c r="U2340" i="7" s="1"/>
  <c r="X2340" i="7" s="1"/>
  <c r="T2655" i="7"/>
  <c r="U2655" i="7" s="1"/>
  <c r="X2655" i="7" s="1"/>
  <c r="T2618" i="7"/>
  <c r="U2618" i="7" s="1"/>
  <c r="X2618" i="7" s="1"/>
  <c r="Y2506" i="7"/>
  <c r="Z2506" i="7"/>
  <c r="T2573" i="7"/>
  <c r="U2573" i="7" s="1"/>
  <c r="X2573" i="7" s="1"/>
  <c r="T2381" i="7"/>
  <c r="U2381" i="7" s="1"/>
  <c r="X2381" i="7" s="1"/>
  <c r="T2256" i="7"/>
  <c r="U2256" i="7" s="1"/>
  <c r="X2256" i="7" s="1"/>
  <c r="T2347" i="7"/>
  <c r="U2347" i="7" s="1"/>
  <c r="X2347" i="7" s="1"/>
  <c r="T2230" i="7"/>
  <c r="U2230" i="7" s="1"/>
  <c r="X2230" i="7" s="1"/>
  <c r="T1928" i="7"/>
  <c r="U1928" i="7" s="1"/>
  <c r="X1928" i="7" s="1"/>
  <c r="T2011" i="7"/>
  <c r="U2011" i="7" s="1"/>
  <c r="X2011" i="7" s="1"/>
  <c r="T1922" i="7"/>
  <c r="U1922" i="7" s="1"/>
  <c r="X1922" i="7" s="1"/>
  <c r="T1688" i="7"/>
  <c r="U1688" i="7" s="1"/>
  <c r="X1688" i="7" s="1"/>
  <c r="T1535" i="7"/>
  <c r="U1535" i="7" s="1"/>
  <c r="X1535" i="7" s="1"/>
  <c r="Z2701" i="7"/>
  <c r="Y2701" i="7"/>
  <c r="Y2888" i="7"/>
  <c r="Z2888" i="7"/>
  <c r="Y2719" i="7"/>
  <c r="Z2719" i="7"/>
  <c r="T2702" i="7"/>
  <c r="U2702" i="7" s="1"/>
  <c r="X2702" i="7" s="1"/>
  <c r="Z2689" i="7"/>
  <c r="Y2689" i="7"/>
  <c r="T2631" i="7"/>
  <c r="U2631" i="7" s="1"/>
  <c r="X2631" i="7" s="1"/>
  <c r="Z2501" i="7"/>
  <c r="Y2501" i="7"/>
  <c r="T2434" i="7"/>
  <c r="U2434" i="7" s="1"/>
  <c r="X2434" i="7" s="1"/>
  <c r="T1661" i="7"/>
  <c r="U1661" i="7" s="1"/>
  <c r="X1661" i="7" s="1"/>
  <c r="Z720" i="7"/>
  <c r="Y720" i="7"/>
  <c r="T2804" i="7"/>
  <c r="U2804" i="7" s="1"/>
  <c r="X2804" i="7" s="1"/>
  <c r="T2891" i="7"/>
  <c r="U2891" i="7" s="1"/>
  <c r="X2891" i="7" s="1"/>
  <c r="T2882" i="7"/>
  <c r="U2882" i="7" s="1"/>
  <c r="X2882" i="7" s="1"/>
  <c r="T2869" i="7"/>
  <c r="U2869" i="7" s="1"/>
  <c r="X2869" i="7" s="1"/>
  <c r="T2540" i="7"/>
  <c r="U2540" i="7" s="1"/>
  <c r="X2540" i="7" s="1"/>
  <c r="Z2690" i="7"/>
  <c r="Y2690" i="7"/>
  <c r="T2325" i="7"/>
  <c r="U2325" i="7" s="1"/>
  <c r="X2325" i="7" s="1"/>
  <c r="T1960" i="7"/>
  <c r="U1960" i="7" s="1"/>
  <c r="X1960" i="7" s="1"/>
  <c r="T1144" i="7"/>
  <c r="U1144" i="7" s="1"/>
  <c r="X1144" i="7" s="1"/>
  <c r="Z81" i="7"/>
  <c r="Y81" i="7"/>
  <c r="Y2728" i="7"/>
  <c r="Z2728" i="7"/>
  <c r="T2815" i="7"/>
  <c r="U2815" i="7" s="1"/>
  <c r="X2815" i="7" s="1"/>
  <c r="T2806" i="7"/>
  <c r="U2806" i="7" s="1"/>
  <c r="X2806" i="7" s="1"/>
  <c r="T2793" i="7"/>
  <c r="U2793" i="7" s="1"/>
  <c r="X2793" i="7" s="1"/>
  <c r="T2396" i="7"/>
  <c r="U2396" i="7" s="1"/>
  <c r="X2396" i="7" s="1"/>
  <c r="Y2546" i="7"/>
  <c r="Z2546" i="7"/>
  <c r="T2164" i="7"/>
  <c r="U2164" i="7" s="1"/>
  <c r="X2164" i="7" s="1"/>
  <c r="T1915" i="7"/>
  <c r="U1915" i="7" s="1"/>
  <c r="X1915" i="7" s="1"/>
  <c r="T1439" i="7"/>
  <c r="U1439" i="7" s="1"/>
  <c r="X1439" i="7" s="1"/>
  <c r="T2916" i="7"/>
  <c r="U2916" i="7" s="1"/>
  <c r="X2916" i="7" s="1"/>
  <c r="Y2788" i="7"/>
  <c r="Z2788" i="7"/>
  <c r="T2652" i="7"/>
  <c r="U2652" i="7" s="1"/>
  <c r="X2652" i="7" s="1"/>
  <c r="T2875" i="7"/>
  <c r="U2875" i="7" s="1"/>
  <c r="X2875" i="7" s="1"/>
  <c r="T2747" i="7"/>
  <c r="U2747" i="7" s="1"/>
  <c r="X2747" i="7" s="1"/>
  <c r="T2866" i="7"/>
  <c r="U2866" i="7" s="1"/>
  <c r="X2866" i="7" s="1"/>
  <c r="T2738" i="7"/>
  <c r="U2738" i="7" s="1"/>
  <c r="X2738" i="7" s="1"/>
  <c r="T2853" i="7"/>
  <c r="U2853" i="7" s="1"/>
  <c r="X2853" i="7" s="1"/>
  <c r="Z2725" i="7"/>
  <c r="Y2725" i="7"/>
  <c r="Y2508" i="7"/>
  <c r="Z2508" i="7"/>
  <c r="T2679" i="7"/>
  <c r="U2679" i="7" s="1"/>
  <c r="X2679" i="7" s="1"/>
  <c r="T2658" i="7"/>
  <c r="U2658" i="7" s="1"/>
  <c r="X2658" i="7" s="1"/>
  <c r="T2549" i="7"/>
  <c r="U2549" i="7" s="1"/>
  <c r="X2549" i="7" s="1"/>
  <c r="T2293" i="7"/>
  <c r="U2293" i="7" s="1"/>
  <c r="X2293" i="7" s="1"/>
  <c r="T2299" i="7"/>
  <c r="U2299" i="7" s="1"/>
  <c r="X2299" i="7" s="1"/>
  <c r="T1832" i="7"/>
  <c r="U1832" i="7" s="1"/>
  <c r="X1832" i="7" s="1"/>
  <c r="T1853" i="7"/>
  <c r="U1853" i="7" s="1"/>
  <c r="X1853" i="7" s="1"/>
  <c r="T1016" i="7"/>
  <c r="U1016" i="7" s="1"/>
  <c r="X1016" i="7" s="1"/>
  <c r="T1369" i="7"/>
  <c r="U1369" i="7" s="1"/>
  <c r="X1369" i="7" s="1"/>
  <c r="Y12" i="7"/>
  <c r="Z12" i="7"/>
  <c r="T2840" i="7"/>
  <c r="U2840" i="7" s="1"/>
  <c r="X2840" i="7" s="1"/>
  <c r="T2704" i="7"/>
  <c r="U2704" i="7" s="1"/>
  <c r="X2704" i="7" s="1"/>
  <c r="T2927" i="7"/>
  <c r="U2927" i="7" s="1"/>
  <c r="X2927" i="7" s="1"/>
  <c r="T2799" i="7"/>
  <c r="U2799" i="7" s="1"/>
  <c r="X2799" i="7" s="1"/>
  <c r="T2918" i="7"/>
  <c r="U2918" i="7" s="1"/>
  <c r="X2918" i="7" s="1"/>
  <c r="Z2790" i="7"/>
  <c r="Y2790" i="7"/>
  <c r="T2905" i="7"/>
  <c r="U2905" i="7" s="1"/>
  <c r="X2905" i="7" s="1"/>
  <c r="Z2777" i="7"/>
  <c r="Y2777" i="7"/>
  <c r="T2625" i="7"/>
  <c r="U2625" i="7" s="1"/>
  <c r="X2625" i="7" s="1"/>
  <c r="T2364" i="7"/>
  <c r="U2364" i="7" s="1"/>
  <c r="X2364" i="7" s="1"/>
  <c r="Y2535" i="7"/>
  <c r="Z2535" i="7"/>
  <c r="Y2514" i="7"/>
  <c r="Z2514" i="7"/>
  <c r="T2405" i="7"/>
  <c r="U2405" i="7" s="1"/>
  <c r="X2405" i="7" s="1"/>
  <c r="T2100" i="7"/>
  <c r="U2100" i="7" s="1"/>
  <c r="X2100" i="7" s="1"/>
  <c r="T2217" i="7"/>
  <c r="U2217" i="7" s="1"/>
  <c r="X2217" i="7" s="1"/>
  <c r="T2018" i="7"/>
  <c r="U2018" i="7" s="1"/>
  <c r="X2018" i="7" s="1"/>
  <c r="T1464" i="7"/>
  <c r="U1464" i="7" s="1"/>
  <c r="X1464" i="7" s="1"/>
  <c r="T1311" i="7"/>
  <c r="U1311" i="7" s="1"/>
  <c r="X1311" i="7" s="1"/>
  <c r="T512" i="7"/>
  <c r="U512" i="7" s="1"/>
  <c r="X512" i="7" s="1"/>
  <c r="T2637" i="7"/>
  <c r="U2637" i="7" s="1"/>
  <c r="X2637" i="7" s="1"/>
  <c r="T2568" i="7"/>
  <c r="U2568" i="7" s="1"/>
  <c r="X2568" i="7" s="1"/>
  <c r="T2504" i="7"/>
  <c r="U2504" i="7" s="1"/>
  <c r="X2504" i="7" s="1"/>
  <c r="T2440" i="7"/>
  <c r="U2440" i="7" s="1"/>
  <c r="X2440" i="7" s="1"/>
  <c r="T2376" i="7"/>
  <c r="U2376" i="7" s="1"/>
  <c r="X2376" i="7" s="1"/>
  <c r="T2312" i="7"/>
  <c r="U2312" i="7" s="1"/>
  <c r="X2312" i="7" s="1"/>
  <c r="T2675" i="7"/>
  <c r="U2675" i="7" s="1"/>
  <c r="X2675" i="7" s="1"/>
  <c r="T2611" i="7"/>
  <c r="U2611" i="7" s="1"/>
  <c r="X2611" i="7" s="1"/>
  <c r="Y2547" i="7"/>
  <c r="Z2547" i="7"/>
  <c r="Y2483" i="7"/>
  <c r="Z2483" i="7"/>
  <c r="T2654" i="7"/>
  <c r="U2654" i="7" s="1"/>
  <c r="X2654" i="7" s="1"/>
  <c r="T2590" i="7"/>
  <c r="U2590" i="7" s="1"/>
  <c r="X2590" i="7" s="1"/>
  <c r="T2526" i="7"/>
  <c r="U2526" i="7" s="1"/>
  <c r="X2526" i="7" s="1"/>
  <c r="T2462" i="7"/>
  <c r="U2462" i="7" s="1"/>
  <c r="X2462" i="7" s="1"/>
  <c r="Z2545" i="7"/>
  <c r="Y2545" i="7"/>
  <c r="Z2481" i="7"/>
  <c r="Y2481" i="7"/>
  <c r="T2417" i="7"/>
  <c r="U2417" i="7" s="1"/>
  <c r="X2417" i="7" s="1"/>
  <c r="T2353" i="7"/>
  <c r="U2353" i="7" s="1"/>
  <c r="X2353" i="7" s="1"/>
  <c r="T2289" i="7"/>
  <c r="U2289" i="7" s="1"/>
  <c r="X2289" i="7" s="1"/>
  <c r="Y2228" i="7"/>
  <c r="Z2228" i="7"/>
  <c r="T2120" i="7"/>
  <c r="U2120" i="7" s="1"/>
  <c r="X2120" i="7" s="1"/>
  <c r="T2415" i="7"/>
  <c r="U2415" i="7" s="1"/>
  <c r="X2415" i="7" s="1"/>
  <c r="T2287" i="7"/>
  <c r="U2287" i="7" s="1"/>
  <c r="X2287" i="7" s="1"/>
  <c r="T2374" i="7"/>
  <c r="U2374" i="7" s="1"/>
  <c r="X2374" i="7" s="1"/>
  <c r="T2118" i="7"/>
  <c r="U2118" i="7" s="1"/>
  <c r="X2118" i="7" s="1"/>
  <c r="T2009" i="7"/>
  <c r="U2009" i="7" s="1"/>
  <c r="X2009" i="7" s="1"/>
  <c r="T1816" i="7"/>
  <c r="U1816" i="7" s="1"/>
  <c r="X1816" i="7" s="1"/>
  <c r="T2091" i="7"/>
  <c r="U2091" i="7" s="1"/>
  <c r="X2091" i="7" s="1"/>
  <c r="T2066" i="7"/>
  <c r="U2066" i="7" s="1"/>
  <c r="X2066" i="7" s="1"/>
  <c r="T1810" i="7"/>
  <c r="U1810" i="7" s="1"/>
  <c r="X1810" i="7" s="1"/>
  <c r="T1837" i="7"/>
  <c r="U1837" i="7" s="1"/>
  <c r="X1837" i="7" s="1"/>
  <c r="T1581" i="7"/>
  <c r="U1581" i="7" s="1"/>
  <c r="X1581" i="7" s="1"/>
  <c r="T1512" i="7"/>
  <c r="U1512" i="7" s="1"/>
  <c r="X1512" i="7" s="1"/>
  <c r="T1256" i="7"/>
  <c r="U1256" i="7" s="1"/>
  <c r="X1256" i="7" s="1"/>
  <c r="T1871" i="7"/>
  <c r="U1871" i="7" s="1"/>
  <c r="X1871" i="7" s="1"/>
  <c r="T1615" i="7"/>
  <c r="U1615" i="7" s="1"/>
  <c r="X1615" i="7" s="1"/>
  <c r="T1359" i="7"/>
  <c r="U1359" i="7" s="1"/>
  <c r="X1359" i="7" s="1"/>
  <c r="T1430" i="7"/>
  <c r="U1430" i="7" s="1"/>
  <c r="X1430" i="7" s="1"/>
  <c r="T1305" i="7"/>
  <c r="U1305" i="7" s="1"/>
  <c r="X1305" i="7" s="1"/>
  <c r="T983" i="7"/>
  <c r="U983" i="7" s="1"/>
  <c r="X983" i="7" s="1"/>
  <c r="T422" i="7"/>
  <c r="U422" i="7" s="1"/>
  <c r="X422" i="7" s="1"/>
  <c r="Y66" i="7"/>
  <c r="Z66" i="7"/>
  <c r="T461" i="7"/>
  <c r="U461" i="7" s="1"/>
  <c r="X461" i="7" s="1"/>
  <c r="T2912" i="7"/>
  <c r="U2912" i="7" s="1"/>
  <c r="X2912" i="7" s="1"/>
  <c r="T2848" i="7"/>
  <c r="U2848" i="7" s="1"/>
  <c r="X2848" i="7" s="1"/>
  <c r="T2784" i="7"/>
  <c r="U2784" i="7" s="1"/>
  <c r="X2784" i="7" s="1"/>
  <c r="Y2720" i="7"/>
  <c r="Z2720" i="7"/>
  <c r="T2648" i="7"/>
  <c r="U2648" i="7" s="1"/>
  <c r="X2648" i="7" s="1"/>
  <c r="Y2935" i="7"/>
  <c r="Z2935" i="7"/>
  <c r="T2871" i="7"/>
  <c r="U2871" i="7" s="1"/>
  <c r="X2871" i="7" s="1"/>
  <c r="T2807" i="7"/>
  <c r="U2807" i="7" s="1"/>
  <c r="X2807" i="7" s="1"/>
  <c r="T2743" i="7"/>
  <c r="U2743" i="7" s="1"/>
  <c r="X2743" i="7" s="1"/>
  <c r="T2926" i="7"/>
  <c r="U2926" i="7" s="1"/>
  <c r="X2926" i="7" s="1"/>
  <c r="T2862" i="7"/>
  <c r="U2862" i="7" s="1"/>
  <c r="X2862" i="7" s="1"/>
  <c r="T2798" i="7"/>
  <c r="U2798" i="7" s="1"/>
  <c r="X2798" i="7" s="1"/>
  <c r="Z2734" i="7"/>
  <c r="Y2734" i="7"/>
  <c r="T2913" i="7"/>
  <c r="U2913" i="7" s="1"/>
  <c r="X2913" i="7" s="1"/>
  <c r="T2801" i="7"/>
  <c r="U2801" i="7" s="1"/>
  <c r="X2801" i="7" s="1"/>
  <c r="T2617" i="7"/>
  <c r="U2617" i="7" s="1"/>
  <c r="X2617" i="7" s="1"/>
  <c r="T2420" i="7"/>
  <c r="U2420" i="7" s="1"/>
  <c r="X2420" i="7" s="1"/>
  <c r="T2292" i="7"/>
  <c r="U2292" i="7" s="1"/>
  <c r="X2292" i="7" s="1"/>
  <c r="T2639" i="7"/>
  <c r="U2639" i="7" s="1"/>
  <c r="X2639" i="7" s="1"/>
  <c r="Y2527" i="7"/>
  <c r="Z2527" i="7"/>
  <c r="T2463" i="7"/>
  <c r="U2463" i="7" s="1"/>
  <c r="X2463" i="7" s="1"/>
  <c r="Y2490" i="7"/>
  <c r="Z2490" i="7"/>
  <c r="T2525" i="7"/>
  <c r="U2525" i="7" s="1"/>
  <c r="X2525" i="7" s="1"/>
  <c r="T2461" i="7"/>
  <c r="U2461" i="7" s="1"/>
  <c r="X2461" i="7" s="1"/>
  <c r="T2333" i="7"/>
  <c r="U2333" i="7" s="1"/>
  <c r="X2333" i="7" s="1"/>
  <c r="T2084" i="7"/>
  <c r="U2084" i="7" s="1"/>
  <c r="X2084" i="7" s="1"/>
  <c r="T2251" i="7"/>
  <c r="U2251" i="7" s="1"/>
  <c r="X2251" i="7" s="1"/>
  <c r="T2185" i="7"/>
  <c r="U2185" i="7" s="1"/>
  <c r="X2185" i="7" s="1"/>
  <c r="T1736" i="7"/>
  <c r="U1736" i="7" s="1"/>
  <c r="X1736" i="7" s="1"/>
  <c r="T1947" i="7"/>
  <c r="U1947" i="7" s="1"/>
  <c r="X1947" i="7" s="1"/>
  <c r="T1730" i="7"/>
  <c r="U1730" i="7" s="1"/>
  <c r="X1730" i="7" s="1"/>
  <c r="T1432" i="7"/>
  <c r="U1432" i="7" s="1"/>
  <c r="X1432" i="7" s="1"/>
  <c r="T1279" i="7"/>
  <c r="U1279" i="7" s="1"/>
  <c r="X1279" i="7" s="1"/>
  <c r="T2772" i="7"/>
  <c r="U2772" i="7" s="1"/>
  <c r="X2772" i="7" s="1"/>
  <c r="T1725" i="7"/>
  <c r="U1725" i="7" s="1"/>
  <c r="X1725" i="7" s="1"/>
  <c r="T2914" i="7"/>
  <c r="U2914" i="7" s="1"/>
  <c r="X2914" i="7" s="1"/>
  <c r="T2389" i="7"/>
  <c r="U2389" i="7" s="1"/>
  <c r="X2389" i="7" s="1"/>
  <c r="T2624" i="7"/>
  <c r="U2624" i="7" s="1"/>
  <c r="X2624" i="7" s="1"/>
  <c r="T2626" i="7"/>
  <c r="U2626" i="7" s="1"/>
  <c r="X2626" i="7" s="1"/>
  <c r="Y2476" i="7"/>
  <c r="Z2476" i="7"/>
  <c r="T2786" i="7"/>
  <c r="U2786" i="7" s="1"/>
  <c r="X2786" i="7" s="1"/>
  <c r="T2068" i="7"/>
  <c r="U2068" i="7" s="1"/>
  <c r="X2068" i="7" s="1"/>
  <c r="T2636" i="7"/>
  <c r="U2636" i="7" s="1"/>
  <c r="X2636" i="7" s="1"/>
  <c r="T2647" i="7"/>
  <c r="U2647" i="7" s="1"/>
  <c r="X2647" i="7" s="1"/>
  <c r="T976" i="7"/>
  <c r="U976" i="7" s="1"/>
  <c r="X976" i="7" s="1"/>
  <c r="T2901" i="7"/>
  <c r="U2901" i="7" s="1"/>
  <c r="X2901" i="7" s="1"/>
  <c r="T2153" i="7"/>
  <c r="U2153" i="7" s="1"/>
  <c r="X2153" i="7" s="1"/>
  <c r="T2824" i="7"/>
  <c r="U2824" i="7" s="1"/>
  <c r="X2824" i="7" s="1"/>
  <c r="T2911" i="7"/>
  <c r="U2911" i="7" s="1"/>
  <c r="X2911" i="7" s="1"/>
  <c r="T2902" i="7"/>
  <c r="U2902" i="7" s="1"/>
  <c r="X2902" i="7" s="1"/>
  <c r="Z2889" i="7"/>
  <c r="Y2889" i="7"/>
  <c r="T2588" i="7"/>
  <c r="U2588" i="7" s="1"/>
  <c r="X2588" i="7" s="1"/>
  <c r="T2503" i="7"/>
  <c r="U2503" i="7" s="1"/>
  <c r="X2503" i="7" s="1"/>
  <c r="T2373" i="7"/>
  <c r="U2373" i="7" s="1"/>
  <c r="X2373" i="7" s="1"/>
  <c r="T2089" i="7"/>
  <c r="U2089" i="7" s="1"/>
  <c r="X2089" i="7" s="1"/>
  <c r="T1336" i="7"/>
  <c r="U1336" i="7" s="1"/>
  <c r="X1336" i="7" s="1"/>
  <c r="T387" i="7"/>
  <c r="U387" i="7" s="1"/>
  <c r="X387" i="7" s="1"/>
  <c r="T2740" i="7"/>
  <c r="U2740" i="7" s="1"/>
  <c r="X2740" i="7" s="1"/>
  <c r="T2827" i="7"/>
  <c r="U2827" i="7" s="1"/>
  <c r="X2827" i="7" s="1"/>
  <c r="T2818" i="7"/>
  <c r="U2818" i="7" s="1"/>
  <c r="X2818" i="7" s="1"/>
  <c r="T2805" i="7"/>
  <c r="U2805" i="7" s="1"/>
  <c r="X2805" i="7" s="1"/>
  <c r="T2412" i="7"/>
  <c r="U2412" i="7" s="1"/>
  <c r="X2412" i="7" s="1"/>
  <c r="T2562" i="7"/>
  <c r="U2562" i="7" s="1"/>
  <c r="X2562" i="7" s="1"/>
  <c r="T2196" i="7"/>
  <c r="U2196" i="7" s="1"/>
  <c r="X2196" i="7" s="1"/>
  <c r="T1979" i="7"/>
  <c r="U1979" i="7" s="1"/>
  <c r="X1979" i="7" s="1"/>
  <c r="T1503" i="7"/>
  <c r="U1503" i="7" s="1"/>
  <c r="X1503" i="7" s="1"/>
  <c r="T2920" i="7"/>
  <c r="U2920" i="7" s="1"/>
  <c r="X2920" i="7" s="1"/>
  <c r="T2656" i="7"/>
  <c r="U2656" i="7" s="1"/>
  <c r="X2656" i="7" s="1"/>
  <c r="T2751" i="7"/>
  <c r="U2751" i="7" s="1"/>
  <c r="X2751" i="7" s="1"/>
  <c r="T2742" i="7"/>
  <c r="U2742" i="7" s="1"/>
  <c r="X2742" i="7" s="1"/>
  <c r="Z2729" i="7"/>
  <c r="Y2729" i="7"/>
  <c r="T2268" i="7"/>
  <c r="U2268" i="7" s="1"/>
  <c r="X2268" i="7" s="1"/>
  <c r="T2565" i="7"/>
  <c r="U2565" i="7" s="1"/>
  <c r="X2565" i="7" s="1"/>
  <c r="T2331" i="7"/>
  <c r="U2331" i="7" s="1"/>
  <c r="X2331" i="7" s="1"/>
  <c r="T1917" i="7"/>
  <c r="U1917" i="7" s="1"/>
  <c r="X1917" i="7" s="1"/>
  <c r="T1078" i="7"/>
  <c r="U1078" i="7" s="1"/>
  <c r="X1078" i="7" s="1"/>
  <c r="T2884" i="7"/>
  <c r="U2884" i="7" s="1"/>
  <c r="X2884" i="7" s="1"/>
  <c r="T2756" i="7"/>
  <c r="U2756" i="7" s="1"/>
  <c r="X2756" i="7" s="1"/>
  <c r="T2620" i="7"/>
  <c r="U2620" i="7" s="1"/>
  <c r="X2620" i="7" s="1"/>
  <c r="T2843" i="7"/>
  <c r="U2843" i="7" s="1"/>
  <c r="X2843" i="7" s="1"/>
  <c r="T2715" i="7"/>
  <c r="U2715" i="7" s="1"/>
  <c r="X2715" i="7" s="1"/>
  <c r="T2834" i="7"/>
  <c r="U2834" i="7" s="1"/>
  <c r="X2834" i="7" s="1"/>
  <c r="Z2698" i="7"/>
  <c r="Y2698" i="7"/>
  <c r="T2821" i="7"/>
  <c r="U2821" i="7" s="1"/>
  <c r="X2821" i="7" s="1"/>
  <c r="Z2685" i="7"/>
  <c r="Y2685" i="7"/>
  <c r="T2444" i="7"/>
  <c r="U2444" i="7" s="1"/>
  <c r="X2444" i="7" s="1"/>
  <c r="T2615" i="7"/>
  <c r="U2615" i="7" s="1"/>
  <c r="X2615" i="7" s="1"/>
  <c r="T2594" i="7"/>
  <c r="U2594" i="7" s="1"/>
  <c r="X2594" i="7" s="1"/>
  <c r="Z2485" i="7"/>
  <c r="Y2485" i="7"/>
  <c r="T2232" i="7"/>
  <c r="U2232" i="7" s="1"/>
  <c r="X2232" i="7" s="1"/>
  <c r="T2390" i="7"/>
  <c r="U2390" i="7" s="1"/>
  <c r="X2390" i="7" s="1"/>
  <c r="T2107" i="7"/>
  <c r="U2107" i="7" s="1"/>
  <c r="X2107" i="7" s="1"/>
  <c r="T1597" i="7"/>
  <c r="U1597" i="7" s="1"/>
  <c r="X1597" i="7" s="1"/>
  <c r="T1631" i="7"/>
  <c r="U1631" i="7" s="1"/>
  <c r="X1631" i="7" s="1"/>
  <c r="T1047" i="7"/>
  <c r="U1047" i="7" s="1"/>
  <c r="X1047" i="7" s="1"/>
  <c r="Y2936" i="7"/>
  <c r="Z2936" i="7"/>
  <c r="T2808" i="7"/>
  <c r="U2808" i="7" s="1"/>
  <c r="X2808" i="7" s="1"/>
  <c r="T2672" i="7"/>
  <c r="U2672" i="7" s="1"/>
  <c r="X2672" i="7" s="1"/>
  <c r="T2895" i="7"/>
  <c r="U2895" i="7" s="1"/>
  <c r="X2895" i="7" s="1"/>
  <c r="T2767" i="7"/>
  <c r="U2767" i="7" s="1"/>
  <c r="X2767" i="7" s="1"/>
  <c r="Z2886" i="7"/>
  <c r="Y2886" i="7"/>
  <c r="T2758" i="7"/>
  <c r="U2758" i="7" s="1"/>
  <c r="X2758" i="7" s="1"/>
  <c r="T2873" i="7"/>
  <c r="U2873" i="7" s="1"/>
  <c r="X2873" i="7" s="1"/>
  <c r="T2745" i="7"/>
  <c r="U2745" i="7" s="1"/>
  <c r="X2745" i="7" s="1"/>
  <c r="T2556" i="7"/>
  <c r="U2556" i="7" s="1"/>
  <c r="X2556" i="7" s="1"/>
  <c r="T2300" i="7"/>
  <c r="U2300" i="7" s="1"/>
  <c r="X2300" i="7" s="1"/>
  <c r="Y2471" i="7"/>
  <c r="Z2471" i="7"/>
  <c r="T2597" i="7"/>
  <c r="U2597" i="7" s="1"/>
  <c r="X2597" i="7" s="1"/>
  <c r="T2341" i="7"/>
  <c r="U2341" i="7" s="1"/>
  <c r="X2341" i="7" s="1"/>
  <c r="T2395" i="7"/>
  <c r="U2395" i="7" s="1"/>
  <c r="X2395" i="7" s="1"/>
  <c r="T2024" i="7"/>
  <c r="U2024" i="7" s="1"/>
  <c r="X2024" i="7" s="1"/>
  <c r="T1762" i="7"/>
  <c r="U1762" i="7" s="1"/>
  <c r="X1762" i="7" s="1"/>
  <c r="Z1208" i="7"/>
  <c r="Y1208" i="7"/>
  <c r="T1334" i="7"/>
  <c r="U1334" i="7" s="1"/>
  <c r="X1334" i="7" s="1"/>
  <c r="T338" i="7"/>
  <c r="U338" i="7" s="1"/>
  <c r="X338" i="7" s="1"/>
  <c r="T2621" i="7"/>
  <c r="U2621" i="7" s="1"/>
  <c r="X2621" i="7" s="1"/>
  <c r="T2552" i="7"/>
  <c r="U2552" i="7" s="1"/>
  <c r="X2552" i="7" s="1"/>
  <c r="Z2488" i="7"/>
  <c r="Y2488" i="7"/>
  <c r="T2424" i="7"/>
  <c r="U2424" i="7" s="1"/>
  <c r="X2424" i="7" s="1"/>
  <c r="T2360" i="7"/>
  <c r="U2360" i="7" s="1"/>
  <c r="X2360" i="7" s="1"/>
  <c r="T2296" i="7"/>
  <c r="U2296" i="7" s="1"/>
  <c r="X2296" i="7" s="1"/>
  <c r="T2659" i="7"/>
  <c r="U2659" i="7" s="1"/>
  <c r="X2659" i="7" s="1"/>
  <c r="T2595" i="7"/>
  <c r="U2595" i="7" s="1"/>
  <c r="X2595" i="7" s="1"/>
  <c r="Y2531" i="7"/>
  <c r="Z2531" i="7"/>
  <c r="T2467" i="7"/>
  <c r="U2467" i="7" s="1"/>
  <c r="X2467" i="7" s="1"/>
  <c r="T2638" i="7"/>
  <c r="U2638" i="7" s="1"/>
  <c r="X2638" i="7" s="1"/>
  <c r="T2574" i="7"/>
  <c r="U2574" i="7" s="1"/>
  <c r="X2574" i="7" s="1"/>
  <c r="Y2510" i="7"/>
  <c r="Z2510" i="7"/>
  <c r="T2593" i="7"/>
  <c r="U2593" i="7" s="1"/>
  <c r="X2593" i="7" s="1"/>
  <c r="Z2529" i="7"/>
  <c r="Y2529" i="7"/>
  <c r="T2465" i="7"/>
  <c r="U2465" i="7" s="1"/>
  <c r="X2465" i="7" s="1"/>
  <c r="T2401" i="7"/>
  <c r="U2401" i="7" s="1"/>
  <c r="X2401" i="7" s="1"/>
  <c r="T2337" i="7"/>
  <c r="U2337" i="7" s="1"/>
  <c r="X2337" i="7" s="1"/>
  <c r="T2273" i="7"/>
  <c r="U2273" i="7" s="1"/>
  <c r="X2273" i="7" s="1"/>
  <c r="T2212" i="7"/>
  <c r="U2212" i="7" s="1"/>
  <c r="X2212" i="7" s="1"/>
  <c r="T2088" i="7"/>
  <c r="U2088" i="7" s="1"/>
  <c r="X2088" i="7" s="1"/>
  <c r="T2383" i="7"/>
  <c r="U2383" i="7" s="1"/>
  <c r="X2383" i="7" s="1"/>
  <c r="T2255" i="7"/>
  <c r="U2255" i="7" s="1"/>
  <c r="X2255" i="7" s="1"/>
  <c r="T2310" i="7"/>
  <c r="U2310" i="7" s="1"/>
  <c r="X2310" i="7" s="1"/>
  <c r="T2201" i="7"/>
  <c r="U2201" i="7" s="1"/>
  <c r="X2201" i="7" s="1"/>
  <c r="T2008" i="7"/>
  <c r="U2008" i="7" s="1"/>
  <c r="X2008" i="7" s="1"/>
  <c r="T1752" i="7"/>
  <c r="U1752" i="7" s="1"/>
  <c r="X1752" i="7" s="1"/>
  <c r="T2027" i="7"/>
  <c r="U2027" i="7" s="1"/>
  <c r="X2027" i="7" s="1"/>
  <c r="T2002" i="7"/>
  <c r="U2002" i="7" s="1"/>
  <c r="X2002" i="7" s="1"/>
  <c r="T1746" i="7"/>
  <c r="U1746" i="7" s="1"/>
  <c r="X1746" i="7" s="1"/>
  <c r="T1773" i="7"/>
  <c r="U1773" i="7" s="1"/>
  <c r="X1773" i="7" s="1"/>
  <c r="T1517" i="7"/>
  <c r="U1517" i="7" s="1"/>
  <c r="X1517" i="7" s="1"/>
  <c r="T1448" i="7"/>
  <c r="U1448" i="7" s="1"/>
  <c r="X1448" i="7" s="1"/>
  <c r="Z1192" i="7"/>
  <c r="Y1192" i="7"/>
  <c r="T1807" i="7"/>
  <c r="U1807" i="7" s="1"/>
  <c r="X1807" i="7" s="1"/>
  <c r="T1551" i="7"/>
  <c r="U1551" i="7" s="1"/>
  <c r="X1551" i="7" s="1"/>
  <c r="T1295" i="7"/>
  <c r="U1295" i="7" s="1"/>
  <c r="X1295" i="7" s="1"/>
  <c r="Z1302" i="7"/>
  <c r="Y1302" i="7"/>
  <c r="T1049" i="7"/>
  <c r="U1049" i="7" s="1"/>
  <c r="X1049" i="7" s="1"/>
  <c r="Z727" i="7"/>
  <c r="Y727" i="7"/>
  <c r="T448" i="7"/>
  <c r="U448" i="7" s="1"/>
  <c r="X448" i="7" s="1"/>
  <c r="T274" i="7"/>
  <c r="U274" i="7" s="1"/>
  <c r="X274" i="7" s="1"/>
  <c r="T549" i="7"/>
  <c r="U549" i="7" s="1"/>
  <c r="X549" i="7" s="1"/>
  <c r="T2896" i="7"/>
  <c r="U2896" i="7" s="1"/>
  <c r="X2896" i="7" s="1"/>
  <c r="T2832" i="7"/>
  <c r="U2832" i="7" s="1"/>
  <c r="X2832" i="7" s="1"/>
  <c r="T2768" i="7"/>
  <c r="U2768" i="7" s="1"/>
  <c r="X2768" i="7" s="1"/>
  <c r="Z2696" i="7"/>
  <c r="Y2696" i="7"/>
  <c r="T2632" i="7"/>
  <c r="U2632" i="7" s="1"/>
  <c r="X2632" i="7" s="1"/>
  <c r="T2919" i="7"/>
  <c r="U2919" i="7" s="1"/>
  <c r="X2919" i="7" s="1"/>
  <c r="T2855" i="7"/>
  <c r="U2855" i="7" s="1"/>
  <c r="X2855" i="7" s="1"/>
  <c r="Y2791" i="7"/>
  <c r="Z2791" i="7"/>
  <c r="Y2727" i="7"/>
  <c r="Z2727" i="7"/>
  <c r="T2910" i="7"/>
  <c r="U2910" i="7" s="1"/>
  <c r="X2910" i="7" s="1"/>
  <c r="T2846" i="7"/>
  <c r="U2846" i="7" s="1"/>
  <c r="X2846" i="7" s="1"/>
  <c r="T2782" i="7"/>
  <c r="U2782" i="7" s="1"/>
  <c r="X2782" i="7" s="1"/>
  <c r="Z2718" i="7"/>
  <c r="Y2718" i="7"/>
  <c r="Z2881" i="7"/>
  <c r="Y2881" i="7"/>
  <c r="T2753" i="7"/>
  <c r="U2753" i="7" s="1"/>
  <c r="X2753" i="7" s="1"/>
  <c r="T2681" i="7"/>
  <c r="U2681" i="7" s="1"/>
  <c r="X2681" i="7" s="1"/>
  <c r="T2596" i="7"/>
  <c r="U2596" i="7" s="1"/>
  <c r="X2596" i="7" s="1"/>
  <c r="T2404" i="7"/>
  <c r="U2404" i="7" s="1"/>
  <c r="X2404" i="7" s="1"/>
  <c r="T2276" i="7"/>
  <c r="U2276" i="7" s="1"/>
  <c r="X2276" i="7" s="1"/>
  <c r="T2591" i="7"/>
  <c r="U2591" i="7" s="1"/>
  <c r="X2591" i="7" s="1"/>
  <c r="Y2511" i="7"/>
  <c r="Z2511" i="7"/>
  <c r="T2682" i="7"/>
  <c r="U2682" i="7" s="1"/>
  <c r="X2682" i="7" s="1"/>
  <c r="T2570" i="7"/>
  <c r="U2570" i="7" s="1"/>
  <c r="X2570" i="7" s="1"/>
  <c r="Z2509" i="7"/>
  <c r="Y2509" i="7"/>
  <c r="T2445" i="7"/>
  <c r="U2445" i="7" s="1"/>
  <c r="X2445" i="7" s="1"/>
  <c r="T2317" i="7"/>
  <c r="U2317" i="7" s="1"/>
  <c r="X2317" i="7" s="1"/>
  <c r="T2208" i="7"/>
  <c r="U2208" i="7" s="1"/>
  <c r="X2208" i="7" s="1"/>
  <c r="T2052" i="7"/>
  <c r="U2052" i="7" s="1"/>
  <c r="X2052" i="7" s="1"/>
  <c r="T2450" i="7"/>
  <c r="U2450" i="7" s="1"/>
  <c r="X2450" i="7" s="1"/>
  <c r="T2121" i="7"/>
  <c r="U2121" i="7" s="1"/>
  <c r="X2121" i="7" s="1"/>
  <c r="T2203" i="7"/>
  <c r="U2203" i="7" s="1"/>
  <c r="X2203" i="7" s="1"/>
  <c r="T1949" i="7"/>
  <c r="U1949" i="7" s="1"/>
  <c r="X1949" i="7" s="1"/>
  <c r="Z1176" i="7"/>
  <c r="Y1176" i="7"/>
  <c r="Y2498" i="7"/>
  <c r="Z2498" i="7"/>
  <c r="T2837" i="7"/>
  <c r="U2837" i="7" s="1"/>
  <c r="X2837" i="7" s="1"/>
  <c r="T2773" i="7"/>
  <c r="U2773" i="7" s="1"/>
  <c r="X2773" i="7" s="1"/>
  <c r="Y2731" i="7"/>
  <c r="Z2731" i="7"/>
  <c r="Z2517" i="7"/>
  <c r="Y2517" i="7"/>
  <c r="T2836" i="7"/>
  <c r="U2836" i="7" s="1"/>
  <c r="X2836" i="7" s="1"/>
  <c r="T2609" i="7"/>
  <c r="U2609" i="7" s="1"/>
  <c r="X2609" i="7" s="1"/>
  <c r="T1400" i="7"/>
  <c r="U1400" i="7" s="1"/>
  <c r="X1400" i="7" s="1"/>
  <c r="T2760" i="7"/>
  <c r="U2760" i="7" s="1"/>
  <c r="X2760" i="7" s="1"/>
  <c r="T2847" i="7"/>
  <c r="U2847" i="7" s="1"/>
  <c r="X2847" i="7" s="1"/>
  <c r="T2838" i="7"/>
  <c r="U2838" i="7" s="1"/>
  <c r="X2838" i="7" s="1"/>
  <c r="T2825" i="7"/>
  <c r="U2825" i="7" s="1"/>
  <c r="X2825" i="7" s="1"/>
  <c r="T2460" i="7"/>
  <c r="U2460" i="7" s="1"/>
  <c r="X2460" i="7" s="1"/>
  <c r="T2610" i="7"/>
  <c r="U2610" i="7" s="1"/>
  <c r="X2610" i="7" s="1"/>
  <c r="T2248" i="7"/>
  <c r="U2248" i="7" s="1"/>
  <c r="X2248" i="7" s="1"/>
  <c r="T2171" i="7"/>
  <c r="U2171" i="7" s="1"/>
  <c r="X2171" i="7" s="1"/>
  <c r="T1695" i="7"/>
  <c r="U1695" i="7" s="1"/>
  <c r="X1695" i="7" s="1"/>
  <c r="Z2932" i="7"/>
  <c r="Y2932" i="7"/>
  <c r="T2668" i="7"/>
  <c r="U2668" i="7" s="1"/>
  <c r="X2668" i="7" s="1"/>
  <c r="T2763" i="7"/>
  <c r="U2763" i="7" s="1"/>
  <c r="X2763" i="7" s="1"/>
  <c r="T2754" i="7"/>
  <c r="U2754" i="7" s="1"/>
  <c r="X2754" i="7" s="1"/>
  <c r="T2741" i="7"/>
  <c r="U2741" i="7" s="1"/>
  <c r="X2741" i="7" s="1"/>
  <c r="T2284" i="7"/>
  <c r="U2284" i="7" s="1"/>
  <c r="X2284" i="7" s="1"/>
  <c r="T2581" i="7"/>
  <c r="U2581" i="7" s="1"/>
  <c r="X2581" i="7" s="1"/>
  <c r="T2363" i="7"/>
  <c r="U2363" i="7" s="1"/>
  <c r="X2363" i="7" s="1"/>
  <c r="T1698" i="7"/>
  <c r="U1698" i="7" s="1"/>
  <c r="X1698" i="7" s="1"/>
  <c r="Z1206" i="7"/>
  <c r="Y1206" i="7"/>
  <c r="T2856" i="7"/>
  <c r="U2856" i="7" s="1"/>
  <c r="X2856" i="7" s="1"/>
  <c r="T2943" i="7"/>
  <c r="U2943" i="7" s="1"/>
  <c r="X2943" i="7" s="1"/>
  <c r="Z2934" i="7"/>
  <c r="Y2934" i="7"/>
  <c r="T2921" i="7"/>
  <c r="U2921" i="7" s="1"/>
  <c r="X2921" i="7" s="1"/>
  <c r="T2657" i="7"/>
  <c r="U2657" i="7" s="1"/>
  <c r="X2657" i="7" s="1"/>
  <c r="T2567" i="7"/>
  <c r="U2567" i="7" s="1"/>
  <c r="X2567" i="7" s="1"/>
  <c r="T2437" i="7"/>
  <c r="U2437" i="7" s="1"/>
  <c r="X2437" i="7" s="1"/>
  <c r="T2198" i="7"/>
  <c r="U2198" i="7" s="1"/>
  <c r="X2198" i="7" s="1"/>
  <c r="T1592" i="7"/>
  <c r="U1592" i="7" s="1"/>
  <c r="X1592" i="7" s="1"/>
  <c r="Z742" i="7"/>
  <c r="Y742" i="7"/>
  <c r="T2852" i="7"/>
  <c r="U2852" i="7" s="1"/>
  <c r="X2852" i="7" s="1"/>
  <c r="Z2724" i="7"/>
  <c r="Y2724" i="7"/>
  <c r="T2939" i="7"/>
  <c r="U2939" i="7" s="1"/>
  <c r="X2939" i="7" s="1"/>
  <c r="T2811" i="7"/>
  <c r="U2811" i="7" s="1"/>
  <c r="X2811" i="7" s="1"/>
  <c r="T2930" i="7"/>
  <c r="U2930" i="7" s="1"/>
  <c r="X2930" i="7" s="1"/>
  <c r="T2802" i="7"/>
  <c r="U2802" i="7" s="1"/>
  <c r="X2802" i="7" s="1"/>
  <c r="T2917" i="7"/>
  <c r="U2917" i="7" s="1"/>
  <c r="X2917" i="7" s="1"/>
  <c r="Z2789" i="7"/>
  <c r="Y2789" i="7"/>
  <c r="T2641" i="7"/>
  <c r="U2641" i="7" s="1"/>
  <c r="X2641" i="7" s="1"/>
  <c r="T2380" i="7"/>
  <c r="U2380" i="7" s="1"/>
  <c r="X2380" i="7" s="1"/>
  <c r="T2551" i="7"/>
  <c r="U2551" i="7" s="1"/>
  <c r="X2551" i="7" s="1"/>
  <c r="Y2530" i="7"/>
  <c r="Z2530" i="7"/>
  <c r="T2421" i="7"/>
  <c r="U2421" i="7" s="1"/>
  <c r="X2421" i="7" s="1"/>
  <c r="T2132" i="7"/>
  <c r="U2132" i="7" s="1"/>
  <c r="X2132" i="7" s="1"/>
  <c r="T2134" i="7"/>
  <c r="U2134" i="7" s="1"/>
  <c r="X2134" i="7" s="1"/>
  <c r="T2082" i="7"/>
  <c r="U2082" i="7" s="1"/>
  <c r="X2082" i="7" s="1"/>
  <c r="T1528" i="7"/>
  <c r="U1528" i="7" s="1"/>
  <c r="X1528" i="7" s="1"/>
  <c r="T1375" i="7"/>
  <c r="U1375" i="7" s="1"/>
  <c r="X1375" i="7" s="1"/>
  <c r="T486" i="7"/>
  <c r="U486" i="7" s="1"/>
  <c r="X486" i="7" s="1"/>
  <c r="T2904" i="7"/>
  <c r="U2904" i="7" s="1"/>
  <c r="X2904" i="7" s="1"/>
  <c r="T2776" i="7"/>
  <c r="U2776" i="7" s="1"/>
  <c r="X2776" i="7" s="1"/>
  <c r="T2640" i="7"/>
  <c r="U2640" i="7" s="1"/>
  <c r="X2640" i="7" s="1"/>
  <c r="T2863" i="7"/>
  <c r="U2863" i="7" s="1"/>
  <c r="X2863" i="7" s="1"/>
  <c r="Y2735" i="7"/>
  <c r="Z2735" i="7"/>
  <c r="T2854" i="7"/>
  <c r="U2854" i="7" s="1"/>
  <c r="X2854" i="7" s="1"/>
  <c r="Z2726" i="7"/>
  <c r="Y2726" i="7"/>
  <c r="T2841" i="7"/>
  <c r="U2841" i="7" s="1"/>
  <c r="X2841" i="7" s="1"/>
  <c r="T2713" i="7"/>
  <c r="U2713" i="7" s="1"/>
  <c r="X2713" i="7" s="1"/>
  <c r="Y2492" i="7"/>
  <c r="Z2492" i="7"/>
  <c r="T2663" i="7"/>
  <c r="U2663" i="7" s="1"/>
  <c r="X2663" i="7" s="1"/>
  <c r="T2642" i="7"/>
  <c r="U2642" i="7" s="1"/>
  <c r="X2642" i="7" s="1"/>
  <c r="Z2533" i="7"/>
  <c r="Y2533" i="7"/>
  <c r="T2277" i="7"/>
  <c r="U2277" i="7" s="1"/>
  <c r="X2277" i="7" s="1"/>
  <c r="T2267" i="7"/>
  <c r="U2267" i="7" s="1"/>
  <c r="X2267" i="7" s="1"/>
  <c r="T1768" i="7"/>
  <c r="U1768" i="7" s="1"/>
  <c r="X1768" i="7" s="1"/>
  <c r="T1789" i="7"/>
  <c r="U1789" i="7" s="1"/>
  <c r="X1789" i="7" s="1"/>
  <c r="T1823" i="7"/>
  <c r="U1823" i="7" s="1"/>
  <c r="X1823" i="7" s="1"/>
  <c r="T1113" i="7"/>
  <c r="U1113" i="7" s="1"/>
  <c r="X1113" i="7" s="1"/>
  <c r="T148" i="7"/>
  <c r="U148" i="7" s="1"/>
  <c r="X148" i="7" s="1"/>
  <c r="Z2605" i="7"/>
  <c r="Y2605" i="7"/>
  <c r="T2536" i="7"/>
  <c r="U2536" i="7" s="1"/>
  <c r="X2536" i="7" s="1"/>
  <c r="Z2472" i="7"/>
  <c r="Y2472" i="7"/>
  <c r="T2408" i="7"/>
  <c r="U2408" i="7" s="1"/>
  <c r="X2408" i="7" s="1"/>
  <c r="T2344" i="7"/>
  <c r="U2344" i="7" s="1"/>
  <c r="X2344" i="7" s="1"/>
  <c r="T2280" i="7"/>
  <c r="U2280" i="7" s="1"/>
  <c r="X2280" i="7" s="1"/>
  <c r="T2643" i="7"/>
  <c r="U2643" i="7" s="1"/>
  <c r="X2643" i="7" s="1"/>
  <c r="T2579" i="7"/>
  <c r="U2579" i="7" s="1"/>
  <c r="X2579" i="7" s="1"/>
  <c r="Y2515" i="7"/>
  <c r="Z2515" i="7"/>
  <c r="T2686" i="7"/>
  <c r="U2686" i="7" s="1"/>
  <c r="X2686" i="7" s="1"/>
  <c r="T2622" i="7"/>
  <c r="U2622" i="7" s="1"/>
  <c r="X2622" i="7" s="1"/>
  <c r="T2558" i="7"/>
  <c r="U2558" i="7" s="1"/>
  <c r="X2558" i="7" s="1"/>
  <c r="Y2494" i="7"/>
  <c r="Z2494" i="7"/>
  <c r="T2577" i="7"/>
  <c r="U2577" i="7" s="1"/>
  <c r="X2577" i="7" s="1"/>
  <c r="Z2513" i="7"/>
  <c r="Y2513" i="7"/>
  <c r="T2449" i="7"/>
  <c r="U2449" i="7" s="1"/>
  <c r="X2449" i="7" s="1"/>
  <c r="T2385" i="7"/>
  <c r="U2385" i="7" s="1"/>
  <c r="X2385" i="7" s="1"/>
  <c r="T2321" i="7"/>
  <c r="U2321" i="7" s="1"/>
  <c r="X2321" i="7" s="1"/>
  <c r="T2260" i="7"/>
  <c r="U2260" i="7" s="1"/>
  <c r="X2260" i="7" s="1"/>
  <c r="T2184" i="7"/>
  <c r="U2184" i="7" s="1"/>
  <c r="X2184" i="7" s="1"/>
  <c r="T2056" i="7"/>
  <c r="U2056" i="7" s="1"/>
  <c r="X2056" i="7" s="1"/>
  <c r="T2351" i="7"/>
  <c r="U2351" i="7" s="1"/>
  <c r="X2351" i="7" s="1"/>
  <c r="T2454" i="7"/>
  <c r="U2454" i="7" s="1"/>
  <c r="X2454" i="7" s="1"/>
  <c r="T2246" i="7"/>
  <c r="U2246" i="7" s="1"/>
  <c r="X2246" i="7" s="1"/>
  <c r="T2137" i="7"/>
  <c r="U2137" i="7" s="1"/>
  <c r="X2137" i="7" s="1"/>
  <c r="T1944" i="7"/>
  <c r="U1944" i="7" s="1"/>
  <c r="X1944" i="7" s="1"/>
  <c r="T2219" i="7"/>
  <c r="U2219" i="7" s="1"/>
  <c r="X2219" i="7" s="1"/>
  <c r="T1963" i="7"/>
  <c r="U1963" i="7" s="1"/>
  <c r="X1963" i="7" s="1"/>
  <c r="T1938" i="7"/>
  <c r="U1938" i="7" s="1"/>
  <c r="X1938" i="7" s="1"/>
  <c r="T1965" i="7"/>
  <c r="U1965" i="7" s="1"/>
  <c r="X1965" i="7" s="1"/>
  <c r="T1709" i="7"/>
  <c r="U1709" i="7" s="1"/>
  <c r="X1709" i="7" s="1"/>
  <c r="T1640" i="7"/>
  <c r="U1640" i="7" s="1"/>
  <c r="X1640" i="7" s="1"/>
  <c r="T1384" i="7"/>
  <c r="U1384" i="7" s="1"/>
  <c r="X1384" i="7" s="1"/>
  <c r="T1128" i="7"/>
  <c r="U1128" i="7" s="1"/>
  <c r="X1128" i="7" s="1"/>
  <c r="T1743" i="7"/>
  <c r="U1743" i="7" s="1"/>
  <c r="X1743" i="7" s="1"/>
  <c r="T1487" i="7"/>
  <c r="U1487" i="7" s="1"/>
  <c r="X1487" i="7" s="1"/>
  <c r="T1686" i="7"/>
  <c r="U1686" i="7" s="1"/>
  <c r="X1686" i="7" s="1"/>
  <c r="Z1174" i="7"/>
  <c r="Y1174" i="7"/>
  <c r="T912" i="7"/>
  <c r="U912" i="7" s="1"/>
  <c r="X912" i="7" s="1"/>
  <c r="T934" i="7"/>
  <c r="U934" i="7" s="1"/>
  <c r="X934" i="7" s="1"/>
  <c r="T191" i="7"/>
  <c r="U191" i="7" s="1"/>
  <c r="X191" i="7" s="1"/>
  <c r="Z17" i="7"/>
  <c r="Y17" i="7"/>
  <c r="T2944" i="7"/>
  <c r="U2944" i="7" s="1"/>
  <c r="X2944" i="7" s="1"/>
  <c r="Y2880" i="7"/>
  <c r="Z2880" i="7"/>
  <c r="T2816" i="7"/>
  <c r="U2816" i="7" s="1"/>
  <c r="X2816" i="7" s="1"/>
  <c r="T2752" i="7"/>
  <c r="U2752" i="7" s="1"/>
  <c r="X2752" i="7" s="1"/>
  <c r="T2680" i="7"/>
  <c r="U2680" i="7" s="1"/>
  <c r="X2680" i="7" s="1"/>
  <c r="T2616" i="7"/>
  <c r="U2616" i="7" s="1"/>
  <c r="X2616" i="7" s="1"/>
  <c r="T2903" i="7"/>
  <c r="U2903" i="7" s="1"/>
  <c r="X2903" i="7" s="1"/>
  <c r="T2839" i="7"/>
  <c r="U2839" i="7" s="1"/>
  <c r="X2839" i="7" s="1"/>
  <c r="T2775" i="7"/>
  <c r="U2775" i="7" s="1"/>
  <c r="X2775" i="7" s="1"/>
  <c r="T2703" i="7"/>
  <c r="U2703" i="7" s="1"/>
  <c r="X2703" i="7" s="1"/>
  <c r="Z2894" i="7"/>
  <c r="Y2894" i="7"/>
  <c r="T2830" i="7"/>
  <c r="U2830" i="7" s="1"/>
  <c r="X2830" i="7" s="1"/>
  <c r="T2766" i="7"/>
  <c r="U2766" i="7" s="1"/>
  <c r="X2766" i="7" s="1"/>
  <c r="T2945" i="7"/>
  <c r="U2945" i="7" s="1"/>
  <c r="X2945" i="7" s="1"/>
  <c r="T2865" i="7"/>
  <c r="U2865" i="7" s="1"/>
  <c r="X2865" i="7" s="1"/>
  <c r="T2737" i="7"/>
  <c r="U2737" i="7" s="1"/>
  <c r="X2737" i="7" s="1"/>
  <c r="T2665" i="7"/>
  <c r="U2665" i="7" s="1"/>
  <c r="X2665" i="7" s="1"/>
  <c r="T2548" i="7"/>
  <c r="U2548" i="7" s="1"/>
  <c r="X2548" i="7" s="1"/>
  <c r="Y2484" i="7"/>
  <c r="Z2484" i="7"/>
  <c r="T2356" i="7"/>
  <c r="U2356" i="7" s="1"/>
  <c r="X2356" i="7" s="1"/>
  <c r="T2575" i="7"/>
  <c r="U2575" i="7" s="1"/>
  <c r="X2575" i="7" s="1"/>
  <c r="T2634" i="7"/>
  <c r="U2634" i="7" s="1"/>
  <c r="X2634" i="7" s="1"/>
  <c r="T2554" i="7"/>
  <c r="U2554" i="7" s="1"/>
  <c r="X2554" i="7" s="1"/>
  <c r="T2589" i="7"/>
  <c r="U2589" i="7" s="1"/>
  <c r="X2589" i="7" s="1"/>
  <c r="T2397" i="7"/>
  <c r="U2397" i="7" s="1"/>
  <c r="X2397" i="7" s="1"/>
  <c r="T2269" i="7"/>
  <c r="U2269" i="7" s="1"/>
  <c r="X2269" i="7" s="1"/>
  <c r="T2180" i="7"/>
  <c r="U2180" i="7" s="1"/>
  <c r="X2180" i="7" s="1"/>
  <c r="T2379" i="7"/>
  <c r="U2379" i="7" s="1"/>
  <c r="X2379" i="7" s="1"/>
  <c r="T2294" i="7"/>
  <c r="U2294" i="7" s="1"/>
  <c r="X2294" i="7" s="1"/>
  <c r="T1992" i="7"/>
  <c r="U1992" i="7" s="1"/>
  <c r="X1992" i="7" s="1"/>
  <c r="T1986" i="7"/>
  <c r="U1986" i="7" s="1"/>
  <c r="X1986" i="7" s="1"/>
  <c r="T1757" i="7"/>
  <c r="U1757" i="7" s="1"/>
  <c r="X1757" i="7" s="1"/>
  <c r="T1791" i="7"/>
  <c r="U1791" i="7" s="1"/>
  <c r="X1791" i="7" s="1"/>
  <c r="Z848" i="7"/>
  <c r="Y848" i="7"/>
  <c r="Z870" i="7"/>
  <c r="Y870" i="7"/>
  <c r="Y841" i="7"/>
  <c r="Z841" i="7"/>
  <c r="Y2699" i="7"/>
  <c r="Z2699" i="7"/>
  <c r="Z2613" i="7"/>
  <c r="Y2613" i="7"/>
  <c r="Y2544" i="7"/>
  <c r="Z2544" i="7"/>
  <c r="Z2480" i="7"/>
  <c r="Y2480" i="7"/>
  <c r="Y2651" i="7"/>
  <c r="Z2651" i="7"/>
  <c r="Z2694" i="7"/>
  <c r="Y2694" i="7"/>
  <c r="Y2226" i="7"/>
  <c r="Z2226" i="7"/>
  <c r="Z2053" i="7"/>
  <c r="Y2053" i="7"/>
  <c r="Y2046" i="7"/>
  <c r="Z2046" i="7"/>
  <c r="Z1428" i="7"/>
  <c r="Y1428" i="7"/>
  <c r="Z1364" i="7"/>
  <c r="Y1364" i="7"/>
  <c r="Z832" i="7"/>
  <c r="Y832" i="7"/>
  <c r="Y1159" i="7"/>
  <c r="Z1159" i="7"/>
  <c r="Y903" i="7"/>
  <c r="Z903" i="7"/>
  <c r="Z854" i="7"/>
  <c r="Y854" i="7"/>
  <c r="Y769" i="7"/>
  <c r="Z769" i="7"/>
  <c r="Y825" i="7"/>
  <c r="Z825" i="7"/>
  <c r="Y63" i="7"/>
  <c r="Z63" i="7"/>
  <c r="Y2096" i="7"/>
  <c r="Z2096" i="7"/>
  <c r="Y2147" i="7"/>
  <c r="Z2147" i="7"/>
  <c r="Z1184" i="7"/>
  <c r="Y1184" i="7"/>
  <c r="Z880" i="7"/>
  <c r="Y880" i="7"/>
  <c r="Y1207" i="7"/>
  <c r="Z1207" i="7"/>
  <c r="Z695" i="7"/>
  <c r="Y695" i="7"/>
  <c r="Z902" i="7"/>
  <c r="Y902" i="7"/>
  <c r="Y34" i="7"/>
  <c r="Z34" i="7"/>
  <c r="Y873" i="7"/>
  <c r="Z873" i="7"/>
  <c r="Y2227" i="7"/>
  <c r="Z2227" i="7"/>
  <c r="Z2221" i="7"/>
  <c r="Y2221" i="7"/>
  <c r="Z1148" i="7"/>
  <c r="Y1148" i="7"/>
  <c r="Z736" i="7"/>
  <c r="Y736" i="7"/>
  <c r="Z807" i="7"/>
  <c r="Y807" i="7"/>
  <c r="Z758" i="7"/>
  <c r="Y758" i="7"/>
  <c r="Z48" i="7"/>
  <c r="Y48" i="7"/>
  <c r="Y44" i="7"/>
  <c r="Z44" i="7"/>
  <c r="Z1173" i="7"/>
  <c r="Y1173" i="7"/>
  <c r="Z908" i="7"/>
  <c r="Y908" i="7"/>
  <c r="Z844" i="7"/>
  <c r="Y844" i="7"/>
  <c r="Z780" i="7"/>
  <c r="Y780" i="7"/>
  <c r="Z716" i="7"/>
  <c r="Y716" i="7"/>
  <c r="Y1171" i="7"/>
  <c r="Z1171" i="7"/>
  <c r="Z851" i="7"/>
  <c r="Y851" i="7"/>
  <c r="Z787" i="7"/>
  <c r="Y787" i="7"/>
  <c r="Z723" i="7"/>
  <c r="Y723" i="7"/>
  <c r="Z866" i="7"/>
  <c r="Y866" i="7"/>
  <c r="Z802" i="7"/>
  <c r="Y802" i="7"/>
  <c r="Z738" i="7"/>
  <c r="Y738" i="7"/>
  <c r="Z789" i="7"/>
  <c r="Y789" i="7"/>
  <c r="Z885" i="7"/>
  <c r="Y885" i="7"/>
  <c r="Z821" i="7"/>
  <c r="Y821" i="7"/>
  <c r="Z709" i="7"/>
  <c r="Y709" i="7"/>
  <c r="Z2721" i="7"/>
  <c r="Y2721" i="7"/>
  <c r="Z2649" i="7"/>
  <c r="Y2649" i="7"/>
  <c r="Z2516" i="7"/>
  <c r="Y2516" i="7"/>
  <c r="Y2687" i="7"/>
  <c r="Z2687" i="7"/>
  <c r="Y2495" i="7"/>
  <c r="Z2495" i="7"/>
  <c r="Y2602" i="7"/>
  <c r="Z2602" i="7"/>
  <c r="Y2474" i="7"/>
  <c r="Z2474" i="7"/>
  <c r="Z2493" i="7"/>
  <c r="Y2493" i="7"/>
  <c r="Y2148" i="7"/>
  <c r="Z2148" i="7"/>
  <c r="Y79" i="7"/>
  <c r="Z79" i="7"/>
  <c r="Z2732" i="7"/>
  <c r="Y2732" i="7"/>
  <c r="Y2947" i="7"/>
  <c r="Z2947" i="7"/>
  <c r="Z2733" i="7"/>
  <c r="Y2733" i="7"/>
  <c r="Y2528" i="7"/>
  <c r="Z2528" i="7"/>
  <c r="Y2507" i="7"/>
  <c r="Z2507" i="7"/>
  <c r="Y2486" i="7"/>
  <c r="Z2486" i="7"/>
  <c r="Z2569" i="7"/>
  <c r="Y2569" i="7"/>
  <c r="Z784" i="7"/>
  <c r="Y784" i="7"/>
  <c r="Z806" i="7"/>
  <c r="Y806" i="7"/>
  <c r="Z749" i="7"/>
  <c r="Y749" i="7"/>
  <c r="Z2229" i="7"/>
  <c r="Y2229" i="7"/>
  <c r="Y2055" i="7"/>
  <c r="Z2055" i="7"/>
  <c r="Y2094" i="7"/>
  <c r="Z2094" i="7"/>
  <c r="Z1156" i="7"/>
  <c r="Y1156" i="7"/>
  <c r="Y1161" i="7"/>
  <c r="Z1161" i="7"/>
  <c r="Y905" i="7"/>
  <c r="Z905" i="7"/>
  <c r="Z768" i="7"/>
  <c r="Y768" i="7"/>
  <c r="Z839" i="7"/>
  <c r="Y839" i="7"/>
  <c r="Z790" i="7"/>
  <c r="Y790" i="7"/>
  <c r="Z717" i="7"/>
  <c r="Y717" i="7"/>
  <c r="Y2080" i="7"/>
  <c r="Z2080" i="7"/>
  <c r="Y2222" i="7"/>
  <c r="Z2222" i="7"/>
  <c r="Y1209" i="7"/>
  <c r="Z1209" i="7"/>
  <c r="Z816" i="7"/>
  <c r="Y816" i="7"/>
  <c r="Y887" i="7"/>
  <c r="Z887" i="7"/>
  <c r="Z838" i="7"/>
  <c r="Y838" i="7"/>
  <c r="Y737" i="7"/>
  <c r="Z737" i="7"/>
  <c r="Y809" i="7"/>
  <c r="Z809" i="7"/>
  <c r="Y47" i="7"/>
  <c r="Z47" i="7"/>
  <c r="Y2044" i="7"/>
  <c r="Z2044" i="7"/>
  <c r="Z2077" i="7"/>
  <c r="Y2077" i="7"/>
  <c r="Y2223" i="7"/>
  <c r="Z2223" i="7"/>
  <c r="Y1427" i="7"/>
  <c r="Z1427" i="7"/>
  <c r="Z1178" i="7"/>
  <c r="Y1178" i="7"/>
  <c r="Z743" i="7"/>
  <c r="Y743" i="7"/>
  <c r="Z694" i="7"/>
  <c r="Y694" i="7"/>
  <c r="Y82" i="7"/>
  <c r="Z82" i="7"/>
  <c r="Z32" i="7"/>
  <c r="Y32" i="7"/>
  <c r="Z901" i="7"/>
  <c r="Y901" i="7"/>
  <c r="Z892" i="7"/>
  <c r="Y892" i="7"/>
  <c r="Z828" i="7"/>
  <c r="Y828" i="7"/>
  <c r="Z764" i="7"/>
  <c r="Y764" i="7"/>
  <c r="Z700" i="7"/>
  <c r="Y700" i="7"/>
  <c r="Y899" i="7"/>
  <c r="Z899" i="7"/>
  <c r="Z835" i="7"/>
  <c r="Y835" i="7"/>
  <c r="Z771" i="7"/>
  <c r="Y771" i="7"/>
  <c r="Z707" i="7"/>
  <c r="Y707" i="7"/>
  <c r="Z850" i="7"/>
  <c r="Y850" i="7"/>
  <c r="Z786" i="7"/>
  <c r="Y786" i="7"/>
  <c r="Z722" i="7"/>
  <c r="Y722" i="7"/>
  <c r="Z757" i="7"/>
  <c r="Y757" i="7"/>
  <c r="Z2697" i="7"/>
  <c r="Y2697" i="7"/>
  <c r="Y2500" i="7"/>
  <c r="Z2500" i="7"/>
  <c r="Y2543" i="7"/>
  <c r="Z2543" i="7"/>
  <c r="Y2479" i="7"/>
  <c r="Z2479" i="7"/>
  <c r="Z2477" i="7"/>
  <c r="Y2477" i="7"/>
  <c r="Y2224" i="7"/>
  <c r="Z2224" i="7"/>
  <c r="Y2075" i="7"/>
  <c r="Z2075" i="7"/>
  <c r="Y2050" i="7"/>
  <c r="Z2050" i="7"/>
  <c r="Z805" i="7"/>
  <c r="Y805" i="7"/>
  <c r="Y2780" i="7"/>
  <c r="Z2780" i="7"/>
  <c r="Z2716" i="7"/>
  <c r="Y2716" i="7"/>
  <c r="Y2931" i="7"/>
  <c r="Z2931" i="7"/>
  <c r="Z2730" i="7"/>
  <c r="Y2730" i="7"/>
  <c r="Z2717" i="7"/>
  <c r="Y2717" i="7"/>
  <c r="Y2512" i="7"/>
  <c r="Z2512" i="7"/>
  <c r="Y2491" i="7"/>
  <c r="Z2491" i="7"/>
  <c r="Y2534" i="7"/>
  <c r="Z2534" i="7"/>
  <c r="Y2470" i="7"/>
  <c r="Z2470" i="7"/>
  <c r="Z2489" i="7"/>
  <c r="Y2489" i="7"/>
  <c r="Z1848" i="7"/>
  <c r="Y1848" i="7"/>
  <c r="Y2098" i="7"/>
  <c r="Z2098" i="7"/>
  <c r="Y15" i="7"/>
  <c r="Z15" i="7"/>
  <c r="Y2103" i="7"/>
  <c r="Z2103" i="7"/>
  <c r="Y2078" i="7"/>
  <c r="Z2078" i="7"/>
  <c r="Y1371" i="7"/>
  <c r="Z1371" i="7"/>
  <c r="Z1194" i="7"/>
  <c r="Y1194" i="7"/>
  <c r="Z704" i="7"/>
  <c r="Y704" i="7"/>
  <c r="Z775" i="7"/>
  <c r="Y775" i="7"/>
  <c r="Z726" i="7"/>
  <c r="Y726" i="7"/>
  <c r="Z65" i="7"/>
  <c r="Y65" i="7"/>
  <c r="Z2225" i="7"/>
  <c r="Y2225" i="7"/>
  <c r="Z2097" i="7"/>
  <c r="Y2097" i="7"/>
  <c r="Z1152" i="7"/>
  <c r="Y1152" i="7"/>
  <c r="Y1447" i="7"/>
  <c r="Z1447" i="7"/>
  <c r="Z1222" i="7"/>
  <c r="Y1222" i="7"/>
  <c r="Z752" i="7"/>
  <c r="Y752" i="7"/>
  <c r="Z823" i="7"/>
  <c r="Y823" i="7"/>
  <c r="Z774" i="7"/>
  <c r="Y774" i="7"/>
  <c r="Y2079" i="7"/>
  <c r="Z2079" i="7"/>
  <c r="Z864" i="7"/>
  <c r="Y864" i="7"/>
  <c r="Y1191" i="7"/>
  <c r="Z1191" i="7"/>
  <c r="Z886" i="7"/>
  <c r="Y886" i="7"/>
  <c r="Y857" i="7"/>
  <c r="Z857" i="7"/>
  <c r="Z876" i="7"/>
  <c r="Y876" i="7"/>
  <c r="Z812" i="7"/>
  <c r="Y812" i="7"/>
  <c r="Z748" i="7"/>
  <c r="Y748" i="7"/>
  <c r="Y883" i="7"/>
  <c r="Z883" i="7"/>
  <c r="Z819" i="7"/>
  <c r="Y819" i="7"/>
  <c r="Z755" i="7"/>
  <c r="Y755" i="7"/>
  <c r="Z691" i="7"/>
  <c r="Y691" i="7"/>
  <c r="Y627" i="7"/>
  <c r="Z627" i="7"/>
  <c r="Z898" i="7"/>
  <c r="Y898" i="7"/>
  <c r="Z834" i="7"/>
  <c r="Y834" i="7"/>
  <c r="Z770" i="7"/>
  <c r="Y770" i="7"/>
  <c r="Z706" i="7"/>
  <c r="Y706" i="7"/>
  <c r="Y62" i="7"/>
  <c r="Z62" i="7"/>
  <c r="Z2892" i="7"/>
  <c r="Y2892" i="7"/>
  <c r="Y2692" i="7"/>
  <c r="Z2692" i="7"/>
  <c r="Y2723" i="7"/>
  <c r="Z2723" i="7"/>
  <c r="Z2778" i="7"/>
  <c r="Y2778" i="7"/>
  <c r="Z2714" i="7"/>
  <c r="Y2714" i="7"/>
  <c r="Z2893" i="7"/>
  <c r="Y2893" i="7"/>
  <c r="Z2693" i="7"/>
  <c r="Y2693" i="7"/>
  <c r="Z2496" i="7"/>
  <c r="Y2496" i="7"/>
  <c r="Y2603" i="7"/>
  <c r="Z2603" i="7"/>
  <c r="Y2475" i="7"/>
  <c r="Z2475" i="7"/>
  <c r="Y2518" i="7"/>
  <c r="Z2518" i="7"/>
  <c r="Z2473" i="7"/>
  <c r="Y2473" i="7"/>
  <c r="Y2104" i="7"/>
  <c r="Z2104" i="7"/>
  <c r="Y1177" i="7"/>
  <c r="Z1177" i="7"/>
  <c r="Z855" i="7"/>
  <c r="Y855" i="7"/>
  <c r="Z1188" i="7"/>
  <c r="Y1188" i="7"/>
  <c r="Y1483" i="7"/>
  <c r="Z1483" i="7"/>
  <c r="Z1162" i="7"/>
  <c r="Y1162" i="7"/>
  <c r="Z896" i="7"/>
  <c r="Y896" i="7"/>
  <c r="Z711" i="7"/>
  <c r="Y711" i="7"/>
  <c r="Y50" i="7"/>
  <c r="Z50" i="7"/>
  <c r="Y889" i="7"/>
  <c r="Z889" i="7"/>
  <c r="Y2190" i="7"/>
  <c r="Z2190" i="7"/>
  <c r="Z2209" i="7"/>
  <c r="Y2209" i="7"/>
  <c r="Z2081" i="7"/>
  <c r="Y2081" i="7"/>
  <c r="Y1303" i="7"/>
  <c r="Z1303" i="7"/>
  <c r="Y1223" i="7"/>
  <c r="Z1223" i="7"/>
  <c r="Z1446" i="7"/>
  <c r="Y1446" i="7"/>
  <c r="Z1190" i="7"/>
  <c r="Y1190" i="7"/>
  <c r="Z759" i="7"/>
  <c r="Y759" i="7"/>
  <c r="Z710" i="7"/>
  <c r="Y710" i="7"/>
  <c r="Z2045" i="7"/>
  <c r="Y2045" i="7"/>
  <c r="Y1193" i="7"/>
  <c r="Z1193" i="7"/>
  <c r="Z800" i="7"/>
  <c r="Y800" i="7"/>
  <c r="Z871" i="7"/>
  <c r="Y871" i="7"/>
  <c r="Z822" i="7"/>
  <c r="Y822" i="7"/>
  <c r="Y705" i="7"/>
  <c r="Z705" i="7"/>
  <c r="Y785" i="7"/>
  <c r="Z785" i="7"/>
  <c r="Z1189" i="7"/>
  <c r="Y1189" i="7"/>
  <c r="Z860" i="7"/>
  <c r="Y860" i="7"/>
  <c r="Z796" i="7"/>
  <c r="Y796" i="7"/>
  <c r="Z732" i="7"/>
  <c r="Y732" i="7"/>
  <c r="Z867" i="7"/>
  <c r="Y867" i="7"/>
  <c r="Z803" i="7"/>
  <c r="Y803" i="7"/>
  <c r="Z739" i="7"/>
  <c r="Y739" i="7"/>
  <c r="Z882" i="7"/>
  <c r="Y882" i="7"/>
  <c r="Z818" i="7"/>
  <c r="Y818" i="7"/>
  <c r="Z754" i="7"/>
  <c r="Y754" i="7"/>
  <c r="Y46" i="7"/>
  <c r="Z46" i="7"/>
  <c r="Z13" i="7"/>
  <c r="Y13" i="7"/>
  <c r="Z837" i="7"/>
  <c r="Y837" i="7"/>
  <c r="Z741" i="7"/>
  <c r="Y741" i="7"/>
  <c r="Y78" i="7"/>
  <c r="Z78" i="7"/>
  <c r="Y697" i="7"/>
  <c r="Z697" i="7"/>
  <c r="Y222" i="7"/>
  <c r="Z222" i="7"/>
  <c r="Z29" i="7"/>
  <c r="Y29" i="7"/>
  <c r="Z853" i="7"/>
  <c r="Y853" i="7"/>
  <c r="Z773" i="7"/>
  <c r="Y773" i="7"/>
  <c r="Y27" i="7"/>
  <c r="Z27" i="7"/>
  <c r="Y20" i="7"/>
  <c r="Z20" i="7"/>
  <c r="Z1426" i="7"/>
  <c r="Y1426" i="7"/>
  <c r="Z1170" i="7"/>
  <c r="Y1170" i="7"/>
  <c r="Z872" i="7"/>
  <c r="Y872" i="7"/>
  <c r="Z808" i="7"/>
  <c r="Y808" i="7"/>
  <c r="Z744" i="7"/>
  <c r="Y744" i="7"/>
  <c r="Y879" i="7"/>
  <c r="Z879" i="7"/>
  <c r="Z815" i="7"/>
  <c r="Y815" i="7"/>
  <c r="Z751" i="7"/>
  <c r="Y751" i="7"/>
  <c r="Z894" i="7"/>
  <c r="Y894" i="7"/>
  <c r="Z830" i="7"/>
  <c r="Y830" i="7"/>
  <c r="Z766" i="7"/>
  <c r="Y766" i="7"/>
  <c r="Z702" i="7"/>
  <c r="Y702" i="7"/>
  <c r="Y26" i="7"/>
  <c r="Z26" i="7"/>
  <c r="Y721" i="7"/>
  <c r="Z721" i="7"/>
  <c r="Z41" i="7"/>
  <c r="Y41" i="7"/>
  <c r="Y865" i="7"/>
  <c r="Z865" i="7"/>
  <c r="Z797" i="7"/>
  <c r="Y797" i="7"/>
  <c r="Z1374" i="7"/>
  <c r="Y1374" i="7"/>
  <c r="Z884" i="7"/>
  <c r="Y884" i="7"/>
  <c r="Z820" i="7"/>
  <c r="Y820" i="7"/>
  <c r="Z756" i="7"/>
  <c r="Y756" i="7"/>
  <c r="Z692" i="7"/>
  <c r="Y692" i="7"/>
  <c r="Y891" i="7"/>
  <c r="Z891" i="7"/>
  <c r="Z827" i="7"/>
  <c r="Y827" i="7"/>
  <c r="Z763" i="7"/>
  <c r="Y763" i="7"/>
  <c r="Z699" i="7"/>
  <c r="Y699" i="7"/>
  <c r="Z906" i="7"/>
  <c r="Y906" i="7"/>
  <c r="Z842" i="7"/>
  <c r="Y842" i="7"/>
  <c r="Z778" i="7"/>
  <c r="Y778" i="7"/>
  <c r="Z714" i="7"/>
  <c r="Y714" i="7"/>
  <c r="Y745" i="7"/>
  <c r="Z745" i="7"/>
  <c r="Z877" i="7"/>
  <c r="Y877" i="7"/>
  <c r="Z813" i="7"/>
  <c r="Y813" i="7"/>
  <c r="Z693" i="7"/>
  <c r="Y693" i="7"/>
  <c r="Z80" i="7"/>
  <c r="Y80" i="7"/>
  <c r="Z1154" i="7"/>
  <c r="Y1154" i="7"/>
  <c r="Z1185" i="7"/>
  <c r="Y1185" i="7"/>
  <c r="Z856" i="7"/>
  <c r="Y856" i="7"/>
  <c r="Z792" i="7"/>
  <c r="Y792" i="7"/>
  <c r="Z728" i="7"/>
  <c r="Y728" i="7"/>
  <c r="Z863" i="7"/>
  <c r="Y863" i="7"/>
  <c r="Z799" i="7"/>
  <c r="Y799" i="7"/>
  <c r="Z735" i="7"/>
  <c r="Y735" i="7"/>
  <c r="Z878" i="7"/>
  <c r="Y878" i="7"/>
  <c r="Z814" i="7"/>
  <c r="Y814" i="7"/>
  <c r="Z750" i="7"/>
  <c r="Y750" i="7"/>
  <c r="Y849" i="7"/>
  <c r="Z849" i="7"/>
  <c r="Z765" i="7"/>
  <c r="Y765" i="7"/>
  <c r="Y23" i="7"/>
  <c r="Z23" i="7"/>
  <c r="Y28" i="7"/>
  <c r="Z28" i="7"/>
  <c r="Y4" i="7"/>
  <c r="Z4" i="7"/>
  <c r="Z1166" i="7"/>
  <c r="Y1166" i="7"/>
  <c r="Z868" i="7"/>
  <c r="Y868" i="7"/>
  <c r="Z804" i="7"/>
  <c r="Y804" i="7"/>
  <c r="Z740" i="7"/>
  <c r="Y740" i="7"/>
  <c r="Y875" i="7"/>
  <c r="Z875" i="7"/>
  <c r="Z811" i="7"/>
  <c r="Y811" i="7"/>
  <c r="Z747" i="7"/>
  <c r="Y747" i="7"/>
  <c r="Z890" i="7"/>
  <c r="Y890" i="7"/>
  <c r="Z826" i="7"/>
  <c r="Y826" i="7"/>
  <c r="Z762" i="7"/>
  <c r="Y762" i="7"/>
  <c r="Z698" i="7"/>
  <c r="Y698" i="7"/>
  <c r="Y22" i="7"/>
  <c r="Z22" i="7"/>
  <c r="Y713" i="7"/>
  <c r="Z713" i="7"/>
  <c r="Z861" i="7"/>
  <c r="Y861" i="7"/>
  <c r="Y793" i="7"/>
  <c r="Z793" i="7"/>
  <c r="Y35" i="7"/>
  <c r="Z35" i="7"/>
  <c r="Z64" i="7"/>
  <c r="Y64" i="7"/>
  <c r="Z40" i="7"/>
  <c r="Y40" i="7"/>
  <c r="Y68" i="7"/>
  <c r="Z68" i="7"/>
  <c r="Z1169" i="7"/>
  <c r="Y1169" i="7"/>
  <c r="Z904" i="7"/>
  <c r="Y904" i="7"/>
  <c r="Z840" i="7"/>
  <c r="Y840" i="7"/>
  <c r="Z776" i="7"/>
  <c r="Y776" i="7"/>
  <c r="Z712" i="7"/>
  <c r="Y712" i="7"/>
  <c r="Z847" i="7"/>
  <c r="Y847" i="7"/>
  <c r="Z783" i="7"/>
  <c r="Y783" i="7"/>
  <c r="Z719" i="7"/>
  <c r="Y719" i="7"/>
  <c r="Z862" i="7"/>
  <c r="Y862" i="7"/>
  <c r="Z798" i="7"/>
  <c r="Y798" i="7"/>
  <c r="Z734" i="7"/>
  <c r="Y734" i="7"/>
  <c r="Z781" i="7"/>
  <c r="Y781" i="7"/>
  <c r="Z9" i="7"/>
  <c r="Y9" i="7"/>
  <c r="Z733" i="7"/>
  <c r="Y733" i="7"/>
  <c r="Y7" i="7"/>
  <c r="Z7" i="7"/>
  <c r="Z1150" i="7"/>
  <c r="Y1150" i="7"/>
  <c r="Z852" i="7"/>
  <c r="Y852" i="7"/>
  <c r="Z788" i="7"/>
  <c r="Y788" i="7"/>
  <c r="Z724" i="7"/>
  <c r="Y724" i="7"/>
  <c r="Y1179" i="7"/>
  <c r="Z1179" i="7"/>
  <c r="Z859" i="7"/>
  <c r="Y859" i="7"/>
  <c r="Z795" i="7"/>
  <c r="Y795" i="7"/>
  <c r="Z731" i="7"/>
  <c r="Y731" i="7"/>
  <c r="Z874" i="7"/>
  <c r="Y874" i="7"/>
  <c r="Z810" i="7"/>
  <c r="Y810" i="7"/>
  <c r="Z746" i="7"/>
  <c r="Y746" i="7"/>
  <c r="Y6" i="7"/>
  <c r="Z6" i="7"/>
  <c r="Z845" i="7"/>
  <c r="Y845" i="7"/>
  <c r="Y761" i="7"/>
  <c r="Z761" i="7"/>
  <c r="Y19" i="7"/>
  <c r="Z19" i="7"/>
  <c r="Z893" i="7"/>
  <c r="Y893" i="7"/>
  <c r="Y729" i="7"/>
  <c r="Z729" i="7"/>
  <c r="Z45" i="7"/>
  <c r="Y45" i="7"/>
  <c r="Z869" i="7"/>
  <c r="Y869" i="7"/>
  <c r="Y801" i="7"/>
  <c r="Z801" i="7"/>
  <c r="Y43" i="7"/>
  <c r="Z43" i="7"/>
  <c r="Z1186" i="7"/>
  <c r="Y1186" i="7"/>
  <c r="Z1153" i="7"/>
  <c r="Y1153" i="7"/>
  <c r="Z897" i="7"/>
  <c r="Y897" i="7"/>
  <c r="Z888" i="7"/>
  <c r="Y888" i="7"/>
  <c r="Z824" i="7"/>
  <c r="Y824" i="7"/>
  <c r="Z760" i="7"/>
  <c r="Y760" i="7"/>
  <c r="Z696" i="7"/>
  <c r="Y696" i="7"/>
  <c r="Y1151" i="7"/>
  <c r="Z1151" i="7"/>
  <c r="Y895" i="7"/>
  <c r="Z895" i="7"/>
  <c r="Z831" i="7"/>
  <c r="Y831" i="7"/>
  <c r="Z767" i="7"/>
  <c r="Y767" i="7"/>
  <c r="Z703" i="7"/>
  <c r="Y703" i="7"/>
  <c r="Z846" i="7"/>
  <c r="Y846" i="7"/>
  <c r="Z782" i="7"/>
  <c r="Y782" i="7"/>
  <c r="Z718" i="7"/>
  <c r="Y718" i="7"/>
  <c r="Y753" i="7"/>
  <c r="Z753" i="7"/>
  <c r="Z881" i="7"/>
  <c r="Y881" i="7"/>
  <c r="Y817" i="7"/>
  <c r="Z817" i="7"/>
  <c r="Z701" i="7"/>
  <c r="Y701" i="7"/>
  <c r="Z900" i="7"/>
  <c r="Y900" i="7"/>
  <c r="Z836" i="7"/>
  <c r="Y836" i="7"/>
  <c r="Z772" i="7"/>
  <c r="Y772" i="7"/>
  <c r="Z708" i="7"/>
  <c r="Y708" i="7"/>
  <c r="Y1163" i="7"/>
  <c r="Z1163" i="7"/>
  <c r="Y907" i="7"/>
  <c r="Z907" i="7"/>
  <c r="Z843" i="7"/>
  <c r="Y843" i="7"/>
  <c r="Z779" i="7"/>
  <c r="Y779" i="7"/>
  <c r="Z715" i="7"/>
  <c r="Y715" i="7"/>
  <c r="Z858" i="7"/>
  <c r="Y858" i="7"/>
  <c r="Z794" i="7"/>
  <c r="Y794" i="7"/>
  <c r="Z730" i="7"/>
  <c r="Y730" i="7"/>
  <c r="Y628" i="7"/>
  <c r="Z628" i="7"/>
  <c r="Y777" i="7"/>
  <c r="Z777" i="7"/>
  <c r="Z69" i="7"/>
  <c r="Y69" i="7"/>
  <c r="Z829" i="7"/>
  <c r="Y829" i="7"/>
  <c r="Z725" i="7"/>
  <c r="Y725" i="7"/>
  <c r="Y67" i="7"/>
  <c r="Z67" i="7"/>
  <c r="Z152" i="7"/>
  <c r="Y152" i="7"/>
  <c r="S3" i="7"/>
  <c r="Z2397" i="7" l="1"/>
  <c r="Y2397" i="7"/>
  <c r="Y2903" i="7"/>
  <c r="Z2903" i="7"/>
  <c r="Z1640" i="7"/>
  <c r="Y1640" i="7"/>
  <c r="Z2449" i="7"/>
  <c r="Y2449" i="7"/>
  <c r="Y1789" i="7"/>
  <c r="Z1789" i="7"/>
  <c r="Z2802" i="7"/>
  <c r="Y2802" i="7"/>
  <c r="Y2171" i="7"/>
  <c r="Z2171" i="7"/>
  <c r="Y2276" i="7"/>
  <c r="Z2276" i="7"/>
  <c r="Y1295" i="7"/>
  <c r="Z1295" i="7"/>
  <c r="Z2337" i="7"/>
  <c r="Y2337" i="7"/>
  <c r="Y2552" i="7"/>
  <c r="Z2552" i="7"/>
  <c r="Z2873" i="7"/>
  <c r="Y2873" i="7"/>
  <c r="Z1078" i="7"/>
  <c r="Y1078" i="7"/>
  <c r="Y2751" i="7"/>
  <c r="Z2751" i="7"/>
  <c r="Z2902" i="7"/>
  <c r="Y2902" i="7"/>
  <c r="Z1725" i="7"/>
  <c r="Y1725" i="7"/>
  <c r="Z2926" i="7"/>
  <c r="Y2926" i="7"/>
  <c r="Y1581" i="7"/>
  <c r="Z1581" i="7"/>
  <c r="Y2376" i="7"/>
  <c r="Z2376" i="7"/>
  <c r="Y1853" i="7"/>
  <c r="Z1853" i="7"/>
  <c r="Y2652" i="7"/>
  <c r="Z2652" i="7"/>
  <c r="Y2655" i="7"/>
  <c r="Z2655" i="7"/>
  <c r="Z2664" i="7"/>
  <c r="Y2664" i="7"/>
  <c r="Z1576" i="7"/>
  <c r="Y1576" i="7"/>
  <c r="Z2433" i="7"/>
  <c r="Y2433" i="7"/>
  <c r="Y2392" i="7"/>
  <c r="Z2392" i="7"/>
  <c r="Y2907" i="7"/>
  <c r="Z2907" i="7"/>
  <c r="Y2879" i="7"/>
  <c r="Z2879" i="7"/>
  <c r="Y2332" i="7"/>
  <c r="Z2332" i="7"/>
  <c r="Y1239" i="7"/>
  <c r="Z1239" i="7"/>
  <c r="Z1142" i="7"/>
  <c r="Y1142" i="7"/>
  <c r="Z2813" i="7"/>
  <c r="Y2813" i="7"/>
  <c r="Z2521" i="7"/>
  <c r="Y2521" i="7"/>
  <c r="Z2265" i="7"/>
  <c r="Y2265" i="7"/>
  <c r="Y2239" i="7"/>
  <c r="Z2239" i="7"/>
  <c r="Z1720" i="7"/>
  <c r="Y1720" i="7"/>
  <c r="Y921" i="7"/>
  <c r="Z921" i="7"/>
  <c r="Z2245" i="7"/>
  <c r="Y2245" i="7"/>
  <c r="Z1988" i="7"/>
  <c r="Y1988" i="7"/>
  <c r="Z1732" i="7"/>
  <c r="Y1732" i="7"/>
  <c r="Y2007" i="7"/>
  <c r="Z2007" i="7"/>
  <c r="Z1918" i="7"/>
  <c r="Y1918" i="7"/>
  <c r="Y1945" i="7"/>
  <c r="Z1945" i="7"/>
  <c r="Y1689" i="7"/>
  <c r="Z1689" i="7"/>
  <c r="Z1620" i="7"/>
  <c r="Y1620" i="7"/>
  <c r="Z1236" i="7"/>
  <c r="Y1236" i="7"/>
  <c r="Z1851" i="7"/>
  <c r="Y1851" i="7"/>
  <c r="Y1595" i="7"/>
  <c r="Z1595" i="7"/>
  <c r="Y1339" i="7"/>
  <c r="Z1339" i="7"/>
  <c r="Z1386" i="7"/>
  <c r="Y1386" i="7"/>
  <c r="Y1225" i="7"/>
  <c r="Z1225" i="7"/>
  <c r="Y624" i="7"/>
  <c r="Z624" i="7"/>
  <c r="Y193" i="7"/>
  <c r="Z193" i="7"/>
  <c r="Y2455" i="7"/>
  <c r="Z2455" i="7"/>
  <c r="Y2430" i="7"/>
  <c r="Z2430" i="7"/>
  <c r="Y2174" i="7"/>
  <c r="Z2174" i="7"/>
  <c r="Z2065" i="7"/>
  <c r="Y2065" i="7"/>
  <c r="Z1872" i="7"/>
  <c r="Y1872" i="7"/>
  <c r="Y2083" i="7"/>
  <c r="Z2083" i="7"/>
  <c r="Y2058" i="7"/>
  <c r="Z2058" i="7"/>
  <c r="Z1802" i="7"/>
  <c r="Y1802" i="7"/>
  <c r="Y1829" i="7"/>
  <c r="Z1829" i="7"/>
  <c r="Z1573" i="7"/>
  <c r="Y1573" i="7"/>
  <c r="Z1504" i="7"/>
  <c r="Y1504" i="7"/>
  <c r="Z1248" i="7"/>
  <c r="Y1248" i="7"/>
  <c r="Z1799" i="7"/>
  <c r="Y1799" i="7"/>
  <c r="Y1543" i="7"/>
  <c r="Z1543" i="7"/>
  <c r="Y1287" i="7"/>
  <c r="Z1287" i="7"/>
  <c r="Z1286" i="7"/>
  <c r="Y1286" i="7"/>
  <c r="Y1017" i="7"/>
  <c r="Z1017" i="7"/>
  <c r="Y416" i="7"/>
  <c r="Z416" i="7"/>
  <c r="Y111" i="7"/>
  <c r="Z111" i="7"/>
  <c r="Y2124" i="7"/>
  <c r="Z2124" i="7"/>
  <c r="Y2291" i="7"/>
  <c r="Z2291" i="7"/>
  <c r="Y2202" i="7"/>
  <c r="Z2202" i="7"/>
  <c r="Z2029" i="7"/>
  <c r="Y2029" i="7"/>
  <c r="Z1836" i="7"/>
  <c r="Y1836" i="7"/>
  <c r="Y2111" i="7"/>
  <c r="Z2111" i="7"/>
  <c r="Y2086" i="7"/>
  <c r="Z2086" i="7"/>
  <c r="Z1830" i="7"/>
  <c r="Y1830" i="7"/>
  <c r="Y1857" i="7"/>
  <c r="Z1857" i="7"/>
  <c r="Z1601" i="7"/>
  <c r="Y1601" i="7"/>
  <c r="Z1532" i="7"/>
  <c r="Y1532" i="7"/>
  <c r="Z1276" i="7"/>
  <c r="Y1276" i="7"/>
  <c r="Z1827" i="7"/>
  <c r="Y1827" i="7"/>
  <c r="Y1571" i="7"/>
  <c r="Z1571" i="7"/>
  <c r="Y1315" i="7"/>
  <c r="Z1315" i="7"/>
  <c r="Z1338" i="7"/>
  <c r="Y1338" i="7"/>
  <c r="Y1129" i="7"/>
  <c r="Z1129" i="7"/>
  <c r="Y502" i="7"/>
  <c r="Z502" i="7"/>
  <c r="Y146" i="7"/>
  <c r="Z146" i="7"/>
  <c r="Y180" i="7"/>
  <c r="Z180" i="7"/>
  <c r="Z1237" i="7"/>
  <c r="Y1237" i="7"/>
  <c r="Z917" i="7"/>
  <c r="Y917" i="7"/>
  <c r="Y1043" i="7"/>
  <c r="Z1043" i="7"/>
  <c r="Y595" i="7"/>
  <c r="Z595" i="7"/>
  <c r="Y610" i="7"/>
  <c r="Z610" i="7"/>
  <c r="Y354" i="7"/>
  <c r="Z354" i="7"/>
  <c r="Y380" i="7"/>
  <c r="Z380" i="7"/>
  <c r="Y463" i="7"/>
  <c r="Z463" i="7"/>
  <c r="Y665" i="7"/>
  <c r="Z665" i="7"/>
  <c r="Z2849" i="7"/>
  <c r="Y2849" i="7"/>
  <c r="Z2388" i="7"/>
  <c r="Y2388" i="7"/>
  <c r="Z2666" i="7"/>
  <c r="Y2666" i="7"/>
  <c r="Z2365" i="7"/>
  <c r="Y2365" i="7"/>
  <c r="Y2315" i="7"/>
  <c r="Z2315" i="7"/>
  <c r="Z1864" i="7"/>
  <c r="Y1864" i="7"/>
  <c r="Y1885" i="7"/>
  <c r="Z1885" i="7"/>
  <c r="Z1048" i="7"/>
  <c r="Y1048" i="7"/>
  <c r="Z1493" i="7"/>
  <c r="Y1493" i="7"/>
  <c r="Y2924" i="7"/>
  <c r="Z2924" i="7"/>
  <c r="Y2883" i="7"/>
  <c r="Z2883" i="7"/>
  <c r="Z2874" i="7"/>
  <c r="Y2874" i="7"/>
  <c r="Z2861" i="7"/>
  <c r="Y2861" i="7"/>
  <c r="Z2464" i="7"/>
  <c r="Y2464" i="7"/>
  <c r="Y2635" i="7"/>
  <c r="Z2635" i="7"/>
  <c r="Y2550" i="7"/>
  <c r="Z2550" i="7"/>
  <c r="Z2313" i="7"/>
  <c r="Y2313" i="7"/>
  <c r="Y2335" i="7"/>
  <c r="Z2335" i="7"/>
  <c r="Z1912" i="7"/>
  <c r="Y1912" i="7"/>
  <c r="Y1933" i="7"/>
  <c r="Z1933" i="7"/>
  <c r="Z1096" i="7"/>
  <c r="Y1096" i="7"/>
  <c r="Z1110" i="7"/>
  <c r="Y1110" i="7"/>
  <c r="Y2274" i="7"/>
  <c r="Z2274" i="7"/>
  <c r="Z2101" i="7"/>
  <c r="Y2101" i="7"/>
  <c r="Z1908" i="7"/>
  <c r="Y1908" i="7"/>
  <c r="Y2183" i="7"/>
  <c r="Z2183" i="7"/>
  <c r="Y2030" i="7"/>
  <c r="Z2030" i="7"/>
  <c r="Z1774" i="7"/>
  <c r="Y1774" i="7"/>
  <c r="Y1801" i="7"/>
  <c r="Z1801" i="7"/>
  <c r="Y1545" i="7"/>
  <c r="Z1545" i="7"/>
  <c r="Z1476" i="7"/>
  <c r="Y1476" i="7"/>
  <c r="Z1220" i="7"/>
  <c r="Y1220" i="7"/>
  <c r="Z1771" i="7"/>
  <c r="Y1771" i="7"/>
  <c r="Y1515" i="7"/>
  <c r="Z1515" i="7"/>
  <c r="Y1259" i="7"/>
  <c r="Z1259" i="7"/>
  <c r="Z1226" i="7"/>
  <c r="Y1226" i="7"/>
  <c r="Y583" i="7"/>
  <c r="Z583" i="7"/>
  <c r="Y435" i="7"/>
  <c r="Z435" i="7"/>
  <c r="Z128" i="7"/>
  <c r="Y128" i="7"/>
  <c r="Y2439" i="7"/>
  <c r="Z2439" i="7"/>
  <c r="Y2414" i="7"/>
  <c r="Z2414" i="7"/>
  <c r="Z2241" i="7"/>
  <c r="Y2241" i="7"/>
  <c r="Y1985" i="7"/>
  <c r="Z1985" i="7"/>
  <c r="Z1792" i="7"/>
  <c r="Y1792" i="7"/>
  <c r="Y2067" i="7"/>
  <c r="Z2067" i="7"/>
  <c r="Y2042" i="7"/>
  <c r="Z2042" i="7"/>
  <c r="Z1786" i="7"/>
  <c r="Y1786" i="7"/>
  <c r="Y1813" i="7"/>
  <c r="Z1813" i="7"/>
  <c r="Z1557" i="7"/>
  <c r="Y1557" i="7"/>
  <c r="Z1488" i="7"/>
  <c r="Y1488" i="7"/>
  <c r="Z1232" i="7"/>
  <c r="Y1232" i="7"/>
  <c r="Z1847" i="7"/>
  <c r="Y1847" i="7"/>
  <c r="Y1591" i="7"/>
  <c r="Z1591" i="7"/>
  <c r="Y1335" i="7"/>
  <c r="Z1335" i="7"/>
  <c r="Z1382" i="7"/>
  <c r="Y1382" i="7"/>
  <c r="Y953" i="7"/>
  <c r="Z953" i="7"/>
  <c r="Y608" i="7"/>
  <c r="Z608" i="7"/>
  <c r="Y177" i="7"/>
  <c r="Z177" i="7"/>
  <c r="Y2108" i="7"/>
  <c r="Z2108" i="7"/>
  <c r="Y2442" i="7"/>
  <c r="Z2442" i="7"/>
  <c r="Y2186" i="7"/>
  <c r="Z2186" i="7"/>
  <c r="Z2013" i="7"/>
  <c r="Y2013" i="7"/>
  <c r="Z1820" i="7"/>
  <c r="Y1820" i="7"/>
  <c r="Y2031" i="7"/>
  <c r="Z2031" i="7"/>
  <c r="Y2006" i="7"/>
  <c r="Z2006" i="7"/>
  <c r="Z1750" i="7"/>
  <c r="Y1750" i="7"/>
  <c r="Y1777" i="7"/>
  <c r="Z1777" i="7"/>
  <c r="Z1521" i="7"/>
  <c r="Y1521" i="7"/>
  <c r="Z1452" i="7"/>
  <c r="Y1452" i="7"/>
  <c r="Z1196" i="7"/>
  <c r="Y1196" i="7"/>
  <c r="Z1811" i="7"/>
  <c r="Y1811" i="7"/>
  <c r="Y1555" i="7"/>
  <c r="Z1555" i="7"/>
  <c r="Z1690" i="7"/>
  <c r="Y1690" i="7"/>
  <c r="Z1050" i="7"/>
  <c r="Y1050" i="7"/>
  <c r="Z672" i="7"/>
  <c r="Y672" i="7"/>
  <c r="Y464" i="7"/>
  <c r="Z464" i="7"/>
  <c r="Z33" i="7"/>
  <c r="Y33" i="7"/>
  <c r="Z1413" i="7"/>
  <c r="Y1413" i="7"/>
  <c r="Z1157" i="7"/>
  <c r="Y1157" i="7"/>
  <c r="Z956" i="7"/>
  <c r="Y956" i="7"/>
  <c r="Y1027" i="7"/>
  <c r="Z1027" i="7"/>
  <c r="Z978" i="7"/>
  <c r="Y978" i="7"/>
  <c r="Y530" i="7"/>
  <c r="Z530" i="7"/>
  <c r="Y556" i="7"/>
  <c r="Z556" i="7"/>
  <c r="Y300" i="7"/>
  <c r="Z300" i="7"/>
  <c r="Y319" i="7"/>
  <c r="Z319" i="7"/>
  <c r="Z141" i="7"/>
  <c r="Y141" i="7"/>
  <c r="Z2769" i="7"/>
  <c r="Y2769" i="7"/>
  <c r="Z2372" i="7"/>
  <c r="Y2372" i="7"/>
  <c r="Z2650" i="7"/>
  <c r="Y2650" i="7"/>
  <c r="Z2541" i="7"/>
  <c r="Y2541" i="7"/>
  <c r="Y2116" i="7"/>
  <c r="Z2116" i="7"/>
  <c r="Z2249" i="7"/>
  <c r="Y2249" i="7"/>
  <c r="Y1821" i="7"/>
  <c r="Z1821" i="7"/>
  <c r="Z1855" i="7"/>
  <c r="Y1855" i="7"/>
  <c r="Y1241" i="7"/>
  <c r="Z1241" i="7"/>
  <c r="Y2908" i="7"/>
  <c r="Z2908" i="7"/>
  <c r="Y2803" i="7"/>
  <c r="Z2803" i="7"/>
  <c r="Z2794" i="7"/>
  <c r="Y2794" i="7"/>
  <c r="Z2645" i="7"/>
  <c r="Y2645" i="7"/>
  <c r="Y2320" i="7"/>
  <c r="Z2320" i="7"/>
  <c r="Z2662" i="7"/>
  <c r="Y2662" i="7"/>
  <c r="Z2361" i="7"/>
  <c r="Y2361" i="7"/>
  <c r="Y2431" i="7"/>
  <c r="Z2431" i="7"/>
  <c r="Z2041" i="7"/>
  <c r="Y2041" i="7"/>
  <c r="Y1613" i="7"/>
  <c r="Z1613" i="7"/>
  <c r="Y1647" i="7"/>
  <c r="Z1647" i="7"/>
  <c r="Y1111" i="7"/>
  <c r="Z1111" i="7"/>
  <c r="Y2322" i="7"/>
  <c r="Z2322" i="7"/>
  <c r="Z2213" i="7"/>
  <c r="Y2213" i="7"/>
  <c r="Y2020" i="7"/>
  <c r="Z2020" i="7"/>
  <c r="Z1764" i="7"/>
  <c r="Y1764" i="7"/>
  <c r="Z1975" i="7"/>
  <c r="Y1975" i="7"/>
  <c r="Z1886" i="7"/>
  <c r="Y1886" i="7"/>
  <c r="Y1913" i="7"/>
  <c r="Z1913" i="7"/>
  <c r="Y1657" i="7"/>
  <c r="Z1657" i="7"/>
  <c r="Z1588" i="7"/>
  <c r="Y1588" i="7"/>
  <c r="Z1332" i="7"/>
  <c r="Y1332" i="7"/>
  <c r="Z1076" i="7"/>
  <c r="Y1076" i="7"/>
  <c r="Y1691" i="7"/>
  <c r="Z1691" i="7"/>
  <c r="Y1435" i="7"/>
  <c r="Z1435" i="7"/>
  <c r="Z1450" i="7"/>
  <c r="Y1450" i="7"/>
  <c r="Y1097" i="7"/>
  <c r="Z1097" i="7"/>
  <c r="Y470" i="7"/>
  <c r="Z470" i="7"/>
  <c r="Y114" i="7"/>
  <c r="Z114" i="7"/>
  <c r="Z112" i="7"/>
  <c r="Y112" i="7"/>
  <c r="Y2423" i="7"/>
  <c r="Z2423" i="7"/>
  <c r="Y2398" i="7"/>
  <c r="Z2398" i="7"/>
  <c r="Y2142" i="7"/>
  <c r="Z2142" i="7"/>
  <c r="Z1968" i="7"/>
  <c r="Y1968" i="7"/>
  <c r="Z1712" i="7"/>
  <c r="Y1712" i="7"/>
  <c r="Z1987" i="7"/>
  <c r="Y1987" i="7"/>
  <c r="Z1962" i="7"/>
  <c r="Y1962" i="7"/>
  <c r="Z1706" i="7"/>
  <c r="Y1706" i="7"/>
  <c r="Z1733" i="7"/>
  <c r="Y1733" i="7"/>
  <c r="Z1664" i="7"/>
  <c r="Y1664" i="7"/>
  <c r="Z1408" i="7"/>
  <c r="Y1408" i="7"/>
  <c r="Z1088" i="7"/>
  <c r="Y1088" i="7"/>
  <c r="Y1703" i="7"/>
  <c r="Z1703" i="7"/>
  <c r="Y1383" i="7"/>
  <c r="Z1383" i="7"/>
  <c r="Z1478" i="7"/>
  <c r="Y1478" i="7"/>
  <c r="Y1145" i="7"/>
  <c r="Z1145" i="7"/>
  <c r="Y518" i="7"/>
  <c r="Z518" i="7"/>
  <c r="Y162" i="7"/>
  <c r="Z162" i="7"/>
  <c r="Z88" i="7"/>
  <c r="Y88" i="7"/>
  <c r="Y2092" i="7"/>
  <c r="Z2092" i="7"/>
  <c r="Y2259" i="7"/>
  <c r="Z2259" i="7"/>
  <c r="Y2234" i="7"/>
  <c r="Z2234" i="7"/>
  <c r="Z2125" i="7"/>
  <c r="Y2125" i="7"/>
  <c r="Z1932" i="7"/>
  <c r="Y1932" i="7"/>
  <c r="Y2207" i="7"/>
  <c r="Z2207" i="7"/>
  <c r="Z1887" i="7"/>
  <c r="Y1887" i="7"/>
  <c r="Z1862" i="7"/>
  <c r="Y1862" i="7"/>
  <c r="Y1889" i="7"/>
  <c r="Z1889" i="7"/>
  <c r="Z1633" i="7"/>
  <c r="Y1633" i="7"/>
  <c r="Z1564" i="7"/>
  <c r="Y1564" i="7"/>
  <c r="Z1308" i="7"/>
  <c r="Y1308" i="7"/>
  <c r="Z1052" i="7"/>
  <c r="Y1052" i="7"/>
  <c r="Y1667" i="7"/>
  <c r="Z1667" i="7"/>
  <c r="Y1411" i="7"/>
  <c r="Z1411" i="7"/>
  <c r="Z1530" i="7"/>
  <c r="Y1530" i="7"/>
  <c r="Y1497" i="7"/>
  <c r="Z1497" i="7"/>
  <c r="Z679" i="7"/>
  <c r="Y679" i="7"/>
  <c r="Y531" i="7"/>
  <c r="Z531" i="7"/>
  <c r="Y95" i="7"/>
  <c r="Z95" i="7"/>
  <c r="Z1397" i="7"/>
  <c r="Y1397" i="7"/>
  <c r="Z1141" i="7"/>
  <c r="Y1141" i="7"/>
  <c r="Z1004" i="7"/>
  <c r="Y1004" i="7"/>
  <c r="Y1139" i="7"/>
  <c r="Z1139" i="7"/>
  <c r="Z1026" i="7"/>
  <c r="Y1026" i="7"/>
  <c r="Y514" i="7"/>
  <c r="Z514" i="7"/>
  <c r="Y540" i="7"/>
  <c r="Z540" i="7"/>
  <c r="Y284" i="7"/>
  <c r="Z284" i="7"/>
  <c r="Y303" i="7"/>
  <c r="Z303" i="7"/>
  <c r="Z1270" i="7"/>
  <c r="Y1270" i="7"/>
  <c r="Y209" i="7"/>
  <c r="Z209" i="7"/>
  <c r="Y2628" i="7"/>
  <c r="Z2628" i="7"/>
  <c r="Z2906" i="7"/>
  <c r="Y2906" i="7"/>
  <c r="Z2629" i="7"/>
  <c r="Y2629" i="7"/>
  <c r="Y2304" i="7"/>
  <c r="Z2304" i="7"/>
  <c r="Y2582" i="7"/>
  <c r="Z2582" i="7"/>
  <c r="Z2345" i="7"/>
  <c r="Y2345" i="7"/>
  <c r="Y2271" i="7"/>
  <c r="Z2271" i="7"/>
  <c r="Z1784" i="7"/>
  <c r="Y1784" i="7"/>
  <c r="Y1805" i="7"/>
  <c r="Z1805" i="7"/>
  <c r="Z1839" i="7"/>
  <c r="Y1839" i="7"/>
  <c r="Y576" i="7"/>
  <c r="Z576" i="7"/>
  <c r="Y2306" i="7"/>
  <c r="Z2306" i="7"/>
  <c r="Z2197" i="7"/>
  <c r="Y2197" i="7"/>
  <c r="Y2004" i="7"/>
  <c r="Z2004" i="7"/>
  <c r="Z1748" i="7"/>
  <c r="Y1748" i="7"/>
  <c r="Y2023" i="7"/>
  <c r="Z2023" i="7"/>
  <c r="Z1998" i="7"/>
  <c r="Y1998" i="7"/>
  <c r="Z1742" i="7"/>
  <c r="Y1742" i="7"/>
  <c r="Y1769" i="7"/>
  <c r="Z1769" i="7"/>
  <c r="Y1513" i="7"/>
  <c r="Z1513" i="7"/>
  <c r="Z1444" i="7"/>
  <c r="Y1444" i="7"/>
  <c r="Z1124" i="7"/>
  <c r="Y1124" i="7"/>
  <c r="Y1739" i="7"/>
  <c r="Z1739" i="7"/>
  <c r="Y1419" i="7"/>
  <c r="Z1419" i="7"/>
  <c r="Z1546" i="7"/>
  <c r="Y1546" i="7"/>
  <c r="Y1289" i="7"/>
  <c r="Z1289" i="7"/>
  <c r="Z918" i="7"/>
  <c r="Y918" i="7"/>
  <c r="Y563" i="7"/>
  <c r="Z563" i="7"/>
  <c r="Y437" i="7"/>
  <c r="Z437" i="7"/>
  <c r="Y2048" i="7"/>
  <c r="Z2048" i="7"/>
  <c r="Y2446" i="7"/>
  <c r="Z2446" i="7"/>
  <c r="Y2126" i="7"/>
  <c r="Z2126" i="7"/>
  <c r="Z1952" i="7"/>
  <c r="Y1952" i="7"/>
  <c r="Z1696" i="7"/>
  <c r="Y1696" i="7"/>
  <c r="Z1971" i="7"/>
  <c r="Y1971" i="7"/>
  <c r="Z1946" i="7"/>
  <c r="Y1946" i="7"/>
  <c r="Y1973" i="7"/>
  <c r="Z1973" i="7"/>
  <c r="Z1717" i="7"/>
  <c r="Y1717" i="7"/>
  <c r="Z1648" i="7"/>
  <c r="Y1648" i="7"/>
  <c r="Z1392" i="7"/>
  <c r="Y1392" i="7"/>
  <c r="Z1136" i="7"/>
  <c r="Y1136" i="7"/>
  <c r="Y1751" i="7"/>
  <c r="Z1751" i="7"/>
  <c r="Y1495" i="7"/>
  <c r="Z1495" i="7"/>
  <c r="Z1318" i="7"/>
  <c r="Y1318" i="7"/>
  <c r="Z944" i="7"/>
  <c r="Y944" i="7"/>
  <c r="Y454" i="7"/>
  <c r="Z454" i="7"/>
  <c r="Y98" i="7"/>
  <c r="Z98" i="7"/>
  <c r="Z513" i="7"/>
  <c r="Y513" i="7"/>
  <c r="Y2076" i="7"/>
  <c r="Z2076" i="7"/>
  <c r="Y2243" i="7"/>
  <c r="Z2243" i="7"/>
  <c r="Y2218" i="7"/>
  <c r="Z2218" i="7"/>
  <c r="Z2109" i="7"/>
  <c r="Y2109" i="7"/>
  <c r="Z1852" i="7"/>
  <c r="Y1852" i="7"/>
  <c r="Y2127" i="7"/>
  <c r="Z2127" i="7"/>
  <c r="Y2102" i="7"/>
  <c r="Z2102" i="7"/>
  <c r="Z1846" i="7"/>
  <c r="Y1846" i="7"/>
  <c r="Y1873" i="7"/>
  <c r="Z1873" i="7"/>
  <c r="Z1617" i="7"/>
  <c r="Y1617" i="7"/>
  <c r="Z1548" i="7"/>
  <c r="Y1548" i="7"/>
  <c r="Z1292" i="7"/>
  <c r="Y1292" i="7"/>
  <c r="Z1036" i="7"/>
  <c r="Y1036" i="7"/>
  <c r="Y1651" i="7"/>
  <c r="Z1651" i="7"/>
  <c r="Y1395" i="7"/>
  <c r="Z1395" i="7"/>
  <c r="Z1498" i="7"/>
  <c r="Y1498" i="7"/>
  <c r="Y1449" i="7"/>
  <c r="Z1449" i="7"/>
  <c r="Y566" i="7"/>
  <c r="Z566" i="7"/>
  <c r="Y210" i="7"/>
  <c r="Z210" i="7"/>
  <c r="Z249" i="7"/>
  <c r="Y249" i="7"/>
  <c r="Z1253" i="7"/>
  <c r="Y1253" i="7"/>
  <c r="Z933" i="7"/>
  <c r="Y933" i="7"/>
  <c r="Y1187" i="7"/>
  <c r="Z1187" i="7"/>
  <c r="Y931" i="7"/>
  <c r="Z931" i="7"/>
  <c r="Z946" i="7"/>
  <c r="Y946" i="7"/>
  <c r="Y498" i="7"/>
  <c r="Z498" i="7"/>
  <c r="Y524" i="7"/>
  <c r="Z524" i="7"/>
  <c r="Y268" i="7"/>
  <c r="Z268" i="7"/>
  <c r="Y255" i="7"/>
  <c r="Z255" i="7"/>
  <c r="Z77" i="7"/>
  <c r="Y77" i="7"/>
  <c r="Y206" i="7"/>
  <c r="Z206" i="7"/>
  <c r="Y286" i="7"/>
  <c r="Z286" i="7"/>
  <c r="Y155" i="7"/>
  <c r="Z155" i="7"/>
  <c r="Y381" i="7"/>
  <c r="Z381" i="7"/>
  <c r="Z241" i="7"/>
  <c r="Y241" i="7"/>
  <c r="Z1554" i="7"/>
  <c r="Y1554" i="7"/>
  <c r="Z1234" i="7"/>
  <c r="Y1234" i="7"/>
  <c r="Z1393" i="7"/>
  <c r="Y1393" i="7"/>
  <c r="Z1137" i="7"/>
  <c r="Y1137" i="7"/>
  <c r="Z1000" i="7"/>
  <c r="Y1000" i="7"/>
  <c r="Y1135" i="7"/>
  <c r="Z1135" i="7"/>
  <c r="Z687" i="7"/>
  <c r="Y687" i="7"/>
  <c r="Z638" i="7"/>
  <c r="Y638" i="7"/>
  <c r="Y382" i="7"/>
  <c r="Z382" i="7"/>
  <c r="Y408" i="7"/>
  <c r="Z408" i="7"/>
  <c r="Y539" i="7"/>
  <c r="Z539" i="7"/>
  <c r="Y283" i="7"/>
  <c r="Z283" i="7"/>
  <c r="Y589" i="7"/>
  <c r="Z589" i="7"/>
  <c r="Z105" i="7"/>
  <c r="Y105" i="7"/>
  <c r="Y39" i="7"/>
  <c r="Z39" i="7"/>
  <c r="Z297" i="7"/>
  <c r="Y297" i="7"/>
  <c r="Y269" i="7"/>
  <c r="Z269" i="7"/>
  <c r="Z1566" i="7"/>
  <c r="Y1566" i="7"/>
  <c r="Z1246" i="7"/>
  <c r="Y1246" i="7"/>
  <c r="Z1469" i="7"/>
  <c r="Y1469" i="7"/>
  <c r="Z1213" i="7"/>
  <c r="Y1213" i="7"/>
  <c r="Z957" i="7"/>
  <c r="Y957" i="7"/>
  <c r="Y1147" i="7"/>
  <c r="Z1147" i="7"/>
  <c r="Y635" i="7"/>
  <c r="Z635" i="7"/>
  <c r="Y586" i="7"/>
  <c r="Z586" i="7"/>
  <c r="Y612" i="7"/>
  <c r="Z612" i="7"/>
  <c r="Y356" i="7"/>
  <c r="Z356" i="7"/>
  <c r="Y487" i="7"/>
  <c r="Z487" i="7"/>
  <c r="Y231" i="7"/>
  <c r="Z231" i="7"/>
  <c r="Y613" i="7"/>
  <c r="Z613" i="7"/>
  <c r="Z117" i="7"/>
  <c r="Y117" i="7"/>
  <c r="Y51" i="7"/>
  <c r="Z51" i="7"/>
  <c r="Y317" i="7"/>
  <c r="Z317" i="7"/>
  <c r="Y132" i="7"/>
  <c r="Z132" i="7"/>
  <c r="Y557" i="7"/>
  <c r="Z557" i="7"/>
  <c r="Y140" i="7"/>
  <c r="Z140" i="7"/>
  <c r="Y1251" i="7"/>
  <c r="Z1251" i="7"/>
  <c r="Z1474" i="7"/>
  <c r="Y1474" i="7"/>
  <c r="Z1218" i="7"/>
  <c r="Y1218" i="7"/>
  <c r="Z1377" i="7"/>
  <c r="Y1377" i="7"/>
  <c r="Z1057" i="7"/>
  <c r="Y1057" i="7"/>
  <c r="Z920" i="7"/>
  <c r="Y920" i="7"/>
  <c r="Y1055" i="7"/>
  <c r="Z1055" i="7"/>
  <c r="Y607" i="7"/>
  <c r="Z607" i="7"/>
  <c r="Y622" i="7"/>
  <c r="Z622" i="7"/>
  <c r="Y366" i="7"/>
  <c r="Z366" i="7"/>
  <c r="Y392" i="7"/>
  <c r="Z392" i="7"/>
  <c r="Y523" i="7"/>
  <c r="Z523" i="7"/>
  <c r="Y267" i="7"/>
  <c r="Z267" i="7"/>
  <c r="Y10" i="7"/>
  <c r="Z10" i="7"/>
  <c r="Y217" i="7"/>
  <c r="Z217" i="7"/>
  <c r="Y637" i="7"/>
  <c r="Z637" i="7"/>
  <c r="Z377" i="7"/>
  <c r="Y377" i="7"/>
  <c r="Y229" i="7"/>
  <c r="Z229" i="7"/>
  <c r="Z1550" i="7"/>
  <c r="Y1550" i="7"/>
  <c r="Z1294" i="7"/>
  <c r="Y1294" i="7"/>
  <c r="Y1453" i="7"/>
  <c r="Z1453" i="7"/>
  <c r="Y1197" i="7"/>
  <c r="Z1197" i="7"/>
  <c r="Z941" i="7"/>
  <c r="Y941" i="7"/>
  <c r="Y1195" i="7"/>
  <c r="Z1195" i="7"/>
  <c r="Y939" i="7"/>
  <c r="Z939" i="7"/>
  <c r="Z954" i="7"/>
  <c r="Y954" i="7"/>
  <c r="Y442" i="7"/>
  <c r="Z442" i="7"/>
  <c r="Y468" i="7"/>
  <c r="Z468" i="7"/>
  <c r="Y211" i="7"/>
  <c r="Z211" i="7"/>
  <c r="Y343" i="7"/>
  <c r="Z343" i="7"/>
  <c r="Y86" i="7"/>
  <c r="Z86" i="7"/>
  <c r="Y165" i="7"/>
  <c r="Z165" i="7"/>
  <c r="Y163" i="7"/>
  <c r="Z163" i="7"/>
  <c r="Y293" i="7"/>
  <c r="Z293" i="7"/>
  <c r="Z585" i="7"/>
  <c r="Y585" i="7"/>
  <c r="Y533" i="7"/>
  <c r="Z533" i="7"/>
  <c r="Z104" i="7"/>
  <c r="Y104" i="7"/>
  <c r="Y1235" i="7"/>
  <c r="Z1235" i="7"/>
  <c r="Z1458" i="7"/>
  <c r="Y1458" i="7"/>
  <c r="Z1202" i="7"/>
  <c r="Y1202" i="7"/>
  <c r="Z1425" i="7"/>
  <c r="Y1425" i="7"/>
  <c r="Z1105" i="7"/>
  <c r="Y1105" i="7"/>
  <c r="Z968" i="7"/>
  <c r="Y968" i="7"/>
  <c r="Y1039" i="7"/>
  <c r="Z1039" i="7"/>
  <c r="Y591" i="7"/>
  <c r="Z591" i="7"/>
  <c r="Y606" i="7"/>
  <c r="Z606" i="7"/>
  <c r="Y350" i="7"/>
  <c r="Z350" i="7"/>
  <c r="Y376" i="7"/>
  <c r="Z376" i="7"/>
  <c r="Y507" i="7"/>
  <c r="Z507" i="7"/>
  <c r="Y251" i="7"/>
  <c r="Z251" i="7"/>
  <c r="Y657" i="7"/>
  <c r="Z657" i="7"/>
  <c r="Z137" i="7"/>
  <c r="Y137" i="7"/>
  <c r="Y135" i="7"/>
  <c r="Z135" i="7"/>
  <c r="Y349" i="7"/>
  <c r="Z349" i="7"/>
  <c r="Z353" i="7"/>
  <c r="Y353" i="7"/>
  <c r="Z1598" i="7"/>
  <c r="Y1598" i="7"/>
  <c r="Z1342" i="7"/>
  <c r="Y1342" i="7"/>
  <c r="Z1501" i="7"/>
  <c r="Y1501" i="7"/>
  <c r="Z1245" i="7"/>
  <c r="Y1245" i="7"/>
  <c r="Z989" i="7"/>
  <c r="Y989" i="7"/>
  <c r="Z660" i="7"/>
  <c r="Y660" i="7"/>
  <c r="Y923" i="7"/>
  <c r="Z923" i="7"/>
  <c r="Z938" i="7"/>
  <c r="Y938" i="7"/>
  <c r="Y490" i="7"/>
  <c r="Z490" i="7"/>
  <c r="Y516" i="7"/>
  <c r="Z516" i="7"/>
  <c r="Y260" i="7"/>
  <c r="Z260" i="7"/>
  <c r="Y391" i="7"/>
  <c r="Z391" i="7"/>
  <c r="Y134" i="7"/>
  <c r="Z134" i="7"/>
  <c r="Y278" i="7"/>
  <c r="Z278" i="7"/>
  <c r="Z21" i="7"/>
  <c r="Y21" i="7"/>
  <c r="Z16" i="7"/>
  <c r="Y16" i="7"/>
  <c r="Z160" i="7"/>
  <c r="Y160" i="7"/>
  <c r="Y219" i="7"/>
  <c r="Z219" i="7"/>
  <c r="Y351" i="7"/>
  <c r="Z351" i="7"/>
  <c r="Y94" i="7"/>
  <c r="Z94" i="7"/>
  <c r="Y238" i="7"/>
  <c r="Z238" i="7"/>
  <c r="Y171" i="7"/>
  <c r="Z171" i="7"/>
  <c r="Z409" i="7"/>
  <c r="Y409" i="7"/>
  <c r="Z457" i="7"/>
  <c r="Y457" i="7"/>
  <c r="Z1634" i="7"/>
  <c r="Y1634" i="7"/>
  <c r="Z1378" i="7"/>
  <c r="Y1378" i="7"/>
  <c r="Z1058" i="7"/>
  <c r="Y1058" i="7"/>
  <c r="Z1281" i="7"/>
  <c r="Y1281" i="7"/>
  <c r="Z961" i="7"/>
  <c r="Y961" i="7"/>
  <c r="Y1023" i="7"/>
  <c r="Z1023" i="7"/>
  <c r="Z974" i="7"/>
  <c r="Y974" i="7"/>
  <c r="Y526" i="7"/>
  <c r="Z526" i="7"/>
  <c r="Y552" i="7"/>
  <c r="Z552" i="7"/>
  <c r="Y296" i="7"/>
  <c r="Z296" i="7"/>
  <c r="Y427" i="7"/>
  <c r="Z427" i="7"/>
  <c r="Y170" i="7"/>
  <c r="Z170" i="7"/>
  <c r="Y314" i="7"/>
  <c r="Z314" i="7"/>
  <c r="Z57" i="7"/>
  <c r="Y57" i="7"/>
  <c r="Y108" i="7"/>
  <c r="Z108" i="7"/>
  <c r="Z216" i="7"/>
  <c r="Y216" i="7"/>
  <c r="Z144" i="7"/>
  <c r="Y144" i="7"/>
  <c r="Z1518" i="7"/>
  <c r="Y1518" i="7"/>
  <c r="Z1262" i="7"/>
  <c r="Y1262" i="7"/>
  <c r="Y1485" i="7"/>
  <c r="Z1485" i="7"/>
  <c r="Y1229" i="7"/>
  <c r="Z1229" i="7"/>
  <c r="Z973" i="7"/>
  <c r="Y973" i="7"/>
  <c r="Y1099" i="7"/>
  <c r="Z1099" i="7"/>
  <c r="Y587" i="7"/>
  <c r="Z587" i="7"/>
  <c r="Y602" i="7"/>
  <c r="Z602" i="7"/>
  <c r="Y564" i="7"/>
  <c r="Z564" i="7"/>
  <c r="Y308" i="7"/>
  <c r="Z308" i="7"/>
  <c r="Y439" i="7"/>
  <c r="Z439" i="7"/>
  <c r="Y182" i="7"/>
  <c r="Z182" i="7"/>
  <c r="Y326" i="7"/>
  <c r="Z326" i="7"/>
  <c r="Z5" i="7"/>
  <c r="Y5" i="7"/>
  <c r="Z441" i="7"/>
  <c r="Y441" i="7"/>
  <c r="Y517" i="7"/>
  <c r="Z517" i="7"/>
  <c r="Y2795" i="7"/>
  <c r="Z2795" i="7"/>
  <c r="Z1791" i="7"/>
  <c r="Y1791" i="7"/>
  <c r="Z2945" i="7"/>
  <c r="Y2945" i="7"/>
  <c r="Z912" i="7"/>
  <c r="Y912" i="7"/>
  <c r="Y2246" i="7"/>
  <c r="Z2246" i="7"/>
  <c r="Y2567" i="7"/>
  <c r="Z2567" i="7"/>
  <c r="Y2668" i="7"/>
  <c r="Z2668" i="7"/>
  <c r="Z2837" i="7"/>
  <c r="Y2837" i="7"/>
  <c r="Z2682" i="7"/>
  <c r="Y2682" i="7"/>
  <c r="Y2855" i="7"/>
  <c r="Z2855" i="7"/>
  <c r="Y2008" i="7"/>
  <c r="Z2008" i="7"/>
  <c r="Y2574" i="7"/>
  <c r="Z2574" i="7"/>
  <c r="Z1979" i="7"/>
  <c r="Y1979" i="7"/>
  <c r="Z2901" i="7"/>
  <c r="Y2901" i="7"/>
  <c r="Z1730" i="7"/>
  <c r="Y1730" i="7"/>
  <c r="Z2420" i="7"/>
  <c r="Y2420" i="7"/>
  <c r="Y983" i="7"/>
  <c r="Z983" i="7"/>
  <c r="Y2374" i="7"/>
  <c r="Z2374" i="7"/>
  <c r="Z2654" i="7"/>
  <c r="Y2654" i="7"/>
  <c r="Y2018" i="7"/>
  <c r="Z2018" i="7"/>
  <c r="Y2799" i="7"/>
  <c r="Z2799" i="7"/>
  <c r="Z2882" i="7"/>
  <c r="Y2882" i="7"/>
  <c r="Z1688" i="7"/>
  <c r="Y1688" i="7"/>
  <c r="Y2864" i="7"/>
  <c r="Z2864" i="7"/>
  <c r="Z1899" i="7"/>
  <c r="Y1899" i="7"/>
  <c r="Z2670" i="7"/>
  <c r="Y2670" i="7"/>
  <c r="Z1533" i="7"/>
  <c r="Y1533" i="7"/>
  <c r="Y130" i="7"/>
  <c r="Z130" i="7"/>
  <c r="Z2757" i="7"/>
  <c r="Y2757" i="7"/>
  <c r="Z1656" i="7"/>
  <c r="Y1656" i="7"/>
  <c r="Y2923" i="7"/>
  <c r="Z2923" i="7"/>
  <c r="Y2899" i="7"/>
  <c r="Z2899" i="7"/>
  <c r="Y2630" i="7"/>
  <c r="Z2630" i="7"/>
  <c r="Z1775" i="7"/>
  <c r="Y1775" i="7"/>
  <c r="Z1757" i="7"/>
  <c r="Y1757" i="7"/>
  <c r="Y2356" i="7"/>
  <c r="Z2356" i="7"/>
  <c r="Z2616" i="7"/>
  <c r="Y2616" i="7"/>
  <c r="Y1743" i="7"/>
  <c r="Z1743" i="7"/>
  <c r="Y2454" i="7"/>
  <c r="Z2454" i="7"/>
  <c r="Z1768" i="7"/>
  <c r="Y1768" i="7"/>
  <c r="Y2134" i="7"/>
  <c r="Z2134" i="7"/>
  <c r="Z1592" i="7"/>
  <c r="Y1592" i="7"/>
  <c r="Z1698" i="7"/>
  <c r="Y1698" i="7"/>
  <c r="Z2741" i="7"/>
  <c r="Y2741" i="7"/>
  <c r="Z2609" i="7"/>
  <c r="Y2609" i="7"/>
  <c r="Y1949" i="7"/>
  <c r="Z1949" i="7"/>
  <c r="Y2052" i="7"/>
  <c r="Z2052" i="7"/>
  <c r="Z2404" i="7"/>
  <c r="Y2404" i="7"/>
  <c r="Z2782" i="7"/>
  <c r="Y2782" i="7"/>
  <c r="Y2919" i="7"/>
  <c r="Z2919" i="7"/>
  <c r="Z2768" i="7"/>
  <c r="Y2768" i="7"/>
  <c r="Y274" i="7"/>
  <c r="Z274" i="7"/>
  <c r="Y1049" i="7"/>
  <c r="Z1049" i="7"/>
  <c r="Y1551" i="7"/>
  <c r="Z1551" i="7"/>
  <c r="Z1448" i="7"/>
  <c r="Y1448" i="7"/>
  <c r="Y2002" i="7"/>
  <c r="Z2002" i="7"/>
  <c r="Z2201" i="7"/>
  <c r="Y2201" i="7"/>
  <c r="Y2088" i="7"/>
  <c r="Z2088" i="7"/>
  <c r="Z2401" i="7"/>
  <c r="Y2401" i="7"/>
  <c r="Z2593" i="7"/>
  <c r="Y2593" i="7"/>
  <c r="Y2638" i="7"/>
  <c r="Z2638" i="7"/>
  <c r="Y2595" i="7"/>
  <c r="Z2595" i="7"/>
  <c r="Y2424" i="7"/>
  <c r="Z2424" i="7"/>
  <c r="Z2621" i="7"/>
  <c r="Y2621" i="7"/>
  <c r="Z2341" i="7"/>
  <c r="Y2341" i="7"/>
  <c r="Y2300" i="7"/>
  <c r="Z2300" i="7"/>
  <c r="Z2758" i="7"/>
  <c r="Y2758" i="7"/>
  <c r="Y2895" i="7"/>
  <c r="Z2895" i="7"/>
  <c r="Y2107" i="7"/>
  <c r="Z2107" i="7"/>
  <c r="Y2620" i="7"/>
  <c r="Z2620" i="7"/>
  <c r="Y1917" i="7"/>
  <c r="Z1917" i="7"/>
  <c r="Z2656" i="7"/>
  <c r="Y2656" i="7"/>
  <c r="Y2196" i="7"/>
  <c r="Z2196" i="7"/>
  <c r="Z2818" i="7"/>
  <c r="Y2818" i="7"/>
  <c r="Z1336" i="7"/>
  <c r="Y1336" i="7"/>
  <c r="Y2588" i="7"/>
  <c r="Z2588" i="7"/>
  <c r="Y2911" i="7"/>
  <c r="Z2911" i="7"/>
  <c r="Z976" i="7"/>
  <c r="Y976" i="7"/>
  <c r="Z2786" i="7"/>
  <c r="Y2786" i="7"/>
  <c r="Z2624" i="7"/>
  <c r="Y2624" i="7"/>
  <c r="Y2772" i="7"/>
  <c r="Z2772" i="7"/>
  <c r="Z1947" i="7"/>
  <c r="Y1947" i="7"/>
  <c r="Y2084" i="7"/>
  <c r="Z2084" i="7"/>
  <c r="Z2617" i="7"/>
  <c r="Y2617" i="7"/>
  <c r="Y2743" i="7"/>
  <c r="Z2743" i="7"/>
  <c r="Z2784" i="7"/>
  <c r="Y2784" i="7"/>
  <c r="Y1305" i="7"/>
  <c r="Z1305" i="7"/>
  <c r="Z1871" i="7"/>
  <c r="Y1871" i="7"/>
  <c r="Y1837" i="7"/>
  <c r="Z1837" i="7"/>
  <c r="Z1816" i="7"/>
  <c r="Y1816" i="7"/>
  <c r="Y2287" i="7"/>
  <c r="Z2287" i="7"/>
  <c r="Y2462" i="7"/>
  <c r="Z2462" i="7"/>
  <c r="Y2611" i="7"/>
  <c r="Z2611" i="7"/>
  <c r="Y2440" i="7"/>
  <c r="Z2440" i="7"/>
  <c r="Y512" i="7"/>
  <c r="Z512" i="7"/>
  <c r="Z2217" i="7"/>
  <c r="Y2217" i="7"/>
  <c r="Z2625" i="7"/>
  <c r="Y2625" i="7"/>
  <c r="Y2927" i="7"/>
  <c r="Z2927" i="7"/>
  <c r="Z1832" i="7"/>
  <c r="Y1832" i="7"/>
  <c r="Z2658" i="7"/>
  <c r="Y2658" i="7"/>
  <c r="Z2866" i="7"/>
  <c r="Y2866" i="7"/>
  <c r="Z1915" i="7"/>
  <c r="Y1915" i="7"/>
  <c r="Z2396" i="7"/>
  <c r="Y2396" i="7"/>
  <c r="Z1144" i="7"/>
  <c r="Y1144" i="7"/>
  <c r="Y2891" i="7"/>
  <c r="Z2891" i="7"/>
  <c r="Z1661" i="7"/>
  <c r="Y1661" i="7"/>
  <c r="Y2631" i="7"/>
  <c r="Z2631" i="7"/>
  <c r="Z1922" i="7"/>
  <c r="Y1922" i="7"/>
  <c r="Y2347" i="7"/>
  <c r="Z2347" i="7"/>
  <c r="Y2340" i="7"/>
  <c r="Z2340" i="7"/>
  <c r="Z2817" i="7"/>
  <c r="Y2817" i="7"/>
  <c r="Z2878" i="7"/>
  <c r="Y2878" i="7"/>
  <c r="Z2928" i="7"/>
  <c r="Y2928" i="7"/>
  <c r="Z656" i="7"/>
  <c r="Y656" i="7"/>
  <c r="Y1679" i="7"/>
  <c r="Z1679" i="7"/>
  <c r="Y1645" i="7"/>
  <c r="Z1645" i="7"/>
  <c r="Y2155" i="7"/>
  <c r="Z2155" i="7"/>
  <c r="Y2422" i="7"/>
  <c r="Z2422" i="7"/>
  <c r="Y2244" i="7"/>
  <c r="Z2244" i="7"/>
  <c r="Y2456" i="7"/>
  <c r="Z2456" i="7"/>
  <c r="Y2043" i="7"/>
  <c r="Z2043" i="7"/>
  <c r="Z2673" i="7"/>
  <c r="Y2673" i="7"/>
  <c r="Z2822" i="7"/>
  <c r="Y2822" i="7"/>
  <c r="Z2608" i="7"/>
  <c r="Y2608" i="7"/>
  <c r="Z1462" i="7"/>
  <c r="Y1462" i="7"/>
  <c r="Y2427" i="7"/>
  <c r="Z2427" i="7"/>
  <c r="Z1080" i="7"/>
  <c r="Y1080" i="7"/>
  <c r="Z2524" i="7"/>
  <c r="Y2524" i="7"/>
  <c r="Y2262" i="7"/>
  <c r="Z2262" i="7"/>
  <c r="Y2459" i="7"/>
  <c r="Z2459" i="7"/>
  <c r="Z2761" i="7"/>
  <c r="Y2761" i="7"/>
  <c r="Y2235" i="7"/>
  <c r="Z2235" i="7"/>
  <c r="Y2348" i="7"/>
  <c r="Z2348" i="7"/>
  <c r="Z2850" i="7"/>
  <c r="Y2850" i="7"/>
  <c r="Z1693" i="7"/>
  <c r="Y1693" i="7"/>
  <c r="Y1727" i="7"/>
  <c r="Z1727" i="7"/>
  <c r="Y515" i="7"/>
  <c r="Z515" i="7"/>
  <c r="Z2748" i="7"/>
  <c r="Y2748" i="7"/>
  <c r="Y2835" i="7"/>
  <c r="Z2835" i="7"/>
  <c r="Z2762" i="7"/>
  <c r="Y2762" i="7"/>
  <c r="Z2749" i="7"/>
  <c r="Y2749" i="7"/>
  <c r="Y2288" i="7"/>
  <c r="Z2288" i="7"/>
  <c r="Y2566" i="7"/>
  <c r="Z2566" i="7"/>
  <c r="Z2457" i="7"/>
  <c r="Y2457" i="7"/>
  <c r="Y2200" i="7"/>
  <c r="Z2200" i="7"/>
  <c r="Y2278" i="7"/>
  <c r="Z2278" i="7"/>
  <c r="Z1995" i="7"/>
  <c r="Y1995" i="7"/>
  <c r="Z1672" i="7"/>
  <c r="Y1672" i="7"/>
  <c r="Y1519" i="7"/>
  <c r="Z1519" i="7"/>
  <c r="Y599" i="7"/>
  <c r="Z599" i="7"/>
  <c r="Y2354" i="7"/>
  <c r="Z2354" i="7"/>
  <c r="Z2181" i="7"/>
  <c r="Y2181" i="7"/>
  <c r="Z1924" i="7"/>
  <c r="Y1924" i="7"/>
  <c r="Y2199" i="7"/>
  <c r="Z2199" i="7"/>
  <c r="Z1943" i="7"/>
  <c r="Y1943" i="7"/>
  <c r="Z1854" i="7"/>
  <c r="Y1854" i="7"/>
  <c r="Y1881" i="7"/>
  <c r="Z1881" i="7"/>
  <c r="Y1625" i="7"/>
  <c r="Z1625" i="7"/>
  <c r="Z1556" i="7"/>
  <c r="Y1556" i="7"/>
  <c r="Z1172" i="7"/>
  <c r="Y1172" i="7"/>
  <c r="Z1787" i="7"/>
  <c r="Y1787" i="7"/>
  <c r="Y1531" i="7"/>
  <c r="Z1531" i="7"/>
  <c r="Y1275" i="7"/>
  <c r="Z1275" i="7"/>
  <c r="Z1258" i="7"/>
  <c r="Y1258" i="7"/>
  <c r="Y969" i="7"/>
  <c r="Z969" i="7"/>
  <c r="Y368" i="7"/>
  <c r="Z368" i="7"/>
  <c r="Z337" i="7"/>
  <c r="Y337" i="7"/>
  <c r="Y2391" i="7"/>
  <c r="Z2391" i="7"/>
  <c r="Y2366" i="7"/>
  <c r="Z2366" i="7"/>
  <c r="Z2257" i="7"/>
  <c r="Y2257" i="7"/>
  <c r="Y2001" i="7"/>
  <c r="Z2001" i="7"/>
  <c r="Z1808" i="7"/>
  <c r="Y1808" i="7"/>
  <c r="Y2019" i="7"/>
  <c r="Z2019" i="7"/>
  <c r="Z1994" i="7"/>
  <c r="Y1994" i="7"/>
  <c r="Z1738" i="7"/>
  <c r="Y1738" i="7"/>
  <c r="Z1765" i="7"/>
  <c r="Y1765" i="7"/>
  <c r="Z1509" i="7"/>
  <c r="Y1509" i="7"/>
  <c r="Z1440" i="7"/>
  <c r="Y1440" i="7"/>
  <c r="Z1120" i="7"/>
  <c r="Y1120" i="7"/>
  <c r="Y1735" i="7"/>
  <c r="Z1735" i="7"/>
  <c r="Y1479" i="7"/>
  <c r="Z1479" i="7"/>
  <c r="Z1670" i="7"/>
  <c r="Y1670" i="7"/>
  <c r="Z1158" i="7"/>
  <c r="Y1158" i="7"/>
  <c r="Y951" i="7"/>
  <c r="Z951" i="7"/>
  <c r="Y547" i="7"/>
  <c r="Z547" i="7"/>
  <c r="Z417" i="7"/>
  <c r="Y417" i="7"/>
  <c r="Y2060" i="7"/>
  <c r="Z2060" i="7"/>
  <c r="Y2394" i="7"/>
  <c r="Z2394" i="7"/>
  <c r="Y2138" i="7"/>
  <c r="Z2138" i="7"/>
  <c r="Y2028" i="7"/>
  <c r="Z2028" i="7"/>
  <c r="Z1772" i="7"/>
  <c r="Y1772" i="7"/>
  <c r="Y2047" i="7"/>
  <c r="Z2047" i="7"/>
  <c r="Y2022" i="7"/>
  <c r="Z2022" i="7"/>
  <c r="Z1766" i="7"/>
  <c r="Y1766" i="7"/>
  <c r="Y1793" i="7"/>
  <c r="Z1793" i="7"/>
  <c r="Z1537" i="7"/>
  <c r="Y1537" i="7"/>
  <c r="Z1468" i="7"/>
  <c r="Y1468" i="7"/>
  <c r="Z1212" i="7"/>
  <c r="Y1212" i="7"/>
  <c r="Y1763" i="7"/>
  <c r="Z1763" i="7"/>
  <c r="Y1507" i="7"/>
  <c r="Z1507" i="7"/>
  <c r="Y1243" i="7"/>
  <c r="Z1243" i="7"/>
  <c r="Z1210" i="7"/>
  <c r="Y1210" i="7"/>
  <c r="Z992" i="7"/>
  <c r="Y992" i="7"/>
  <c r="Y528" i="7"/>
  <c r="Z528" i="7"/>
  <c r="Y573" i="7"/>
  <c r="Z573" i="7"/>
  <c r="Z1429" i="7"/>
  <c r="Y1429" i="7"/>
  <c r="Z1109" i="7"/>
  <c r="Y1109" i="7"/>
  <c r="Z972" i="7"/>
  <c r="Y972" i="7"/>
  <c r="Y979" i="7"/>
  <c r="Z979" i="7"/>
  <c r="Z994" i="7"/>
  <c r="Y994" i="7"/>
  <c r="Y546" i="7"/>
  <c r="Z546" i="7"/>
  <c r="Y572" i="7"/>
  <c r="Z572" i="7"/>
  <c r="Y316" i="7"/>
  <c r="Z316" i="7"/>
  <c r="Y367" i="7"/>
  <c r="Z367" i="7"/>
  <c r="Y270" i="7"/>
  <c r="Z270" i="7"/>
  <c r="Z2785" i="7"/>
  <c r="Y2785" i="7"/>
  <c r="Z2324" i="7"/>
  <c r="Y2324" i="7"/>
  <c r="Y2538" i="7"/>
  <c r="Z2538" i="7"/>
  <c r="Z2301" i="7"/>
  <c r="Y2301" i="7"/>
  <c r="Y2418" i="7"/>
  <c r="Z2418" i="7"/>
  <c r="Y2139" i="7"/>
  <c r="Z2139" i="7"/>
  <c r="Z1629" i="7"/>
  <c r="Y1629" i="7"/>
  <c r="Y1663" i="7"/>
  <c r="Z1663" i="7"/>
  <c r="Y1175" i="7"/>
  <c r="Z1175" i="7"/>
  <c r="Z2860" i="7"/>
  <c r="Y2860" i="7"/>
  <c r="Y2819" i="7"/>
  <c r="Z2819" i="7"/>
  <c r="Z2810" i="7"/>
  <c r="Y2810" i="7"/>
  <c r="Z2797" i="7"/>
  <c r="Y2797" i="7"/>
  <c r="Y2400" i="7"/>
  <c r="Z2400" i="7"/>
  <c r="Y2571" i="7"/>
  <c r="Z2571" i="7"/>
  <c r="Z2505" i="7"/>
  <c r="Y2505" i="7"/>
  <c r="Y2252" i="7"/>
  <c r="Z2252" i="7"/>
  <c r="Y2438" i="7"/>
  <c r="Z2438" i="7"/>
  <c r="Y2187" i="7"/>
  <c r="Z2187" i="7"/>
  <c r="Y1677" i="7"/>
  <c r="Z1677" i="7"/>
  <c r="Y1711" i="7"/>
  <c r="Z1711" i="7"/>
  <c r="Y451" i="7"/>
  <c r="Z451" i="7"/>
  <c r="Y2210" i="7"/>
  <c r="Z2210" i="7"/>
  <c r="Z2037" i="7"/>
  <c r="Y2037" i="7"/>
  <c r="Z1844" i="7"/>
  <c r="Y1844" i="7"/>
  <c r="Y2119" i="7"/>
  <c r="Z2119" i="7"/>
  <c r="Z1966" i="7"/>
  <c r="Y1966" i="7"/>
  <c r="Z1710" i="7"/>
  <c r="Y1710" i="7"/>
  <c r="Y1737" i="7"/>
  <c r="Z1737" i="7"/>
  <c r="Z1668" i="7"/>
  <c r="Y1668" i="7"/>
  <c r="Z1412" i="7"/>
  <c r="Y1412" i="7"/>
  <c r="Z1092" i="7"/>
  <c r="Y1092" i="7"/>
  <c r="Y1707" i="7"/>
  <c r="Z1707" i="7"/>
  <c r="Y1451" i="7"/>
  <c r="Z1451" i="7"/>
  <c r="Z1610" i="7"/>
  <c r="Y1610" i="7"/>
  <c r="Z1098" i="7"/>
  <c r="Y1098" i="7"/>
  <c r="Y534" i="7"/>
  <c r="Z534" i="7"/>
  <c r="Y178" i="7"/>
  <c r="Z178" i="7"/>
  <c r="Z233" i="7"/>
  <c r="Y233" i="7"/>
  <c r="Y2375" i="7"/>
  <c r="Z2375" i="7"/>
  <c r="Y2350" i="7"/>
  <c r="Z2350" i="7"/>
  <c r="Z2177" i="7"/>
  <c r="Y2177" i="7"/>
  <c r="Z1984" i="7"/>
  <c r="Y1984" i="7"/>
  <c r="Z1728" i="7"/>
  <c r="Y1728" i="7"/>
  <c r="Y2003" i="7"/>
  <c r="Z2003" i="7"/>
  <c r="Z1978" i="7"/>
  <c r="Y1978" i="7"/>
  <c r="Z1722" i="7"/>
  <c r="Y1722" i="7"/>
  <c r="Z1749" i="7"/>
  <c r="Y1749" i="7"/>
  <c r="Z1680" i="7"/>
  <c r="Y1680" i="7"/>
  <c r="Z1424" i="7"/>
  <c r="Y1424" i="7"/>
  <c r="Z1168" i="7"/>
  <c r="Y1168" i="7"/>
  <c r="Z1783" i="7"/>
  <c r="Y1783" i="7"/>
  <c r="Y1527" i="7"/>
  <c r="Z1527" i="7"/>
  <c r="Y1271" i="7"/>
  <c r="Z1271" i="7"/>
  <c r="Z1254" i="7"/>
  <c r="Y1254" i="7"/>
  <c r="Y1143" i="7"/>
  <c r="Z1143" i="7"/>
  <c r="Y352" i="7"/>
  <c r="Z352" i="7"/>
  <c r="Y309" i="7"/>
  <c r="Z309" i="7"/>
  <c r="Y2403" i="7"/>
  <c r="Z2403" i="7"/>
  <c r="Y2378" i="7"/>
  <c r="Z2378" i="7"/>
  <c r="Y2122" i="7"/>
  <c r="Z2122" i="7"/>
  <c r="Y2012" i="7"/>
  <c r="Z2012" i="7"/>
  <c r="Z1756" i="7"/>
  <c r="Y1756" i="7"/>
  <c r="Z1967" i="7"/>
  <c r="Y1967" i="7"/>
  <c r="Z1942" i="7"/>
  <c r="Y1942" i="7"/>
  <c r="Y1969" i="7"/>
  <c r="Z1969" i="7"/>
  <c r="Z1713" i="7"/>
  <c r="Y1713" i="7"/>
  <c r="Z1644" i="7"/>
  <c r="Y1644" i="7"/>
  <c r="Z1388" i="7"/>
  <c r="Y1388" i="7"/>
  <c r="Z1132" i="7"/>
  <c r="Y1132" i="7"/>
  <c r="Y1747" i="7"/>
  <c r="Z1747" i="7"/>
  <c r="Y1491" i="7"/>
  <c r="Z1491" i="7"/>
  <c r="Z1562" i="7"/>
  <c r="Y1562" i="7"/>
  <c r="Y1321" i="7"/>
  <c r="Z1321" i="7"/>
  <c r="Y999" i="7"/>
  <c r="Z999" i="7"/>
  <c r="Y207" i="7"/>
  <c r="Z207" i="7"/>
  <c r="Y159" i="7"/>
  <c r="Z159" i="7"/>
  <c r="Z1349" i="7"/>
  <c r="Y1349" i="7"/>
  <c r="Z1093" i="7"/>
  <c r="Y1093" i="7"/>
  <c r="Y636" i="7"/>
  <c r="Z636" i="7"/>
  <c r="Y963" i="7"/>
  <c r="Z963" i="7"/>
  <c r="Z914" i="7"/>
  <c r="Y914" i="7"/>
  <c r="Y466" i="7"/>
  <c r="Z466" i="7"/>
  <c r="Y492" i="7"/>
  <c r="Z492" i="7"/>
  <c r="Y236" i="7"/>
  <c r="Z236" i="7"/>
  <c r="Y190" i="7"/>
  <c r="Z190" i="7"/>
  <c r="Z617" i="7"/>
  <c r="Y617" i="7"/>
  <c r="Z2633" i="7"/>
  <c r="Y2633" i="7"/>
  <c r="Y2308" i="7"/>
  <c r="Z2308" i="7"/>
  <c r="Y2586" i="7"/>
  <c r="Z2586" i="7"/>
  <c r="Z2413" i="7"/>
  <c r="Y2413" i="7"/>
  <c r="Y2411" i="7"/>
  <c r="Z2411" i="7"/>
  <c r="Y1993" i="7"/>
  <c r="Z1993" i="7"/>
  <c r="Z1565" i="7"/>
  <c r="Y1565" i="7"/>
  <c r="Y1599" i="7"/>
  <c r="Z1599" i="7"/>
  <c r="Y919" i="7"/>
  <c r="Z919" i="7"/>
  <c r="Y2844" i="7"/>
  <c r="Z2844" i="7"/>
  <c r="Y2739" i="7"/>
  <c r="Z2739" i="7"/>
  <c r="Z2909" i="7"/>
  <c r="Y2909" i="7"/>
  <c r="Y2576" i="7"/>
  <c r="Z2576" i="7"/>
  <c r="Y2683" i="7"/>
  <c r="Z2683" i="7"/>
  <c r="Y2598" i="7"/>
  <c r="Z2598" i="7"/>
  <c r="Z2297" i="7"/>
  <c r="Y2297" i="7"/>
  <c r="Y2303" i="7"/>
  <c r="Z2303" i="7"/>
  <c r="Y2123" i="7"/>
  <c r="Z2123" i="7"/>
  <c r="Z1544" i="7"/>
  <c r="Y1544" i="7"/>
  <c r="Y1391" i="7"/>
  <c r="Z1391" i="7"/>
  <c r="Y550" i="7"/>
  <c r="Z550" i="7"/>
  <c r="Y2258" i="7"/>
  <c r="Z2258" i="7"/>
  <c r="Z2149" i="7"/>
  <c r="Y2149" i="7"/>
  <c r="Z1956" i="7"/>
  <c r="Y1956" i="7"/>
  <c r="Z1700" i="7"/>
  <c r="Y1700" i="7"/>
  <c r="Z1911" i="7"/>
  <c r="Y1911" i="7"/>
  <c r="Z1822" i="7"/>
  <c r="Y1822" i="7"/>
  <c r="Y1849" i="7"/>
  <c r="Z1849" i="7"/>
  <c r="Y1593" i="7"/>
  <c r="Z1593" i="7"/>
  <c r="Z1524" i="7"/>
  <c r="Y1524" i="7"/>
  <c r="Z1268" i="7"/>
  <c r="Y1268" i="7"/>
  <c r="Z1883" i="7"/>
  <c r="Y1883" i="7"/>
  <c r="Y1627" i="7"/>
  <c r="Z1627" i="7"/>
  <c r="Y1307" i="7"/>
  <c r="Z1307" i="7"/>
  <c r="Z1322" i="7"/>
  <c r="Y1322" i="7"/>
  <c r="Z960" i="7"/>
  <c r="Y960" i="7"/>
  <c r="Y496" i="7"/>
  <c r="Z496" i="7"/>
  <c r="Y322" i="7"/>
  <c r="Z322" i="7"/>
  <c r="Y2192" i="7"/>
  <c r="Z2192" i="7"/>
  <c r="Y2359" i="7"/>
  <c r="Z2359" i="7"/>
  <c r="Y2334" i="7"/>
  <c r="Z2334" i="7"/>
  <c r="Z2161" i="7"/>
  <c r="Y2161" i="7"/>
  <c r="Z1904" i="7"/>
  <c r="Y1904" i="7"/>
  <c r="Y2179" i="7"/>
  <c r="Z2179" i="7"/>
  <c r="Z1923" i="7"/>
  <c r="Y1923" i="7"/>
  <c r="Z1898" i="7"/>
  <c r="Y1898" i="7"/>
  <c r="Y1925" i="7"/>
  <c r="Z1925" i="7"/>
  <c r="Z1669" i="7"/>
  <c r="Y1669" i="7"/>
  <c r="Z1600" i="7"/>
  <c r="Y1600" i="7"/>
  <c r="Z1344" i="7"/>
  <c r="Y1344" i="7"/>
  <c r="Z1024" i="7"/>
  <c r="Y1024" i="7"/>
  <c r="Y1639" i="7"/>
  <c r="Z1639" i="7"/>
  <c r="Y1319" i="7"/>
  <c r="Z1319" i="7"/>
  <c r="Z1350" i="7"/>
  <c r="Y1350" i="7"/>
  <c r="Z1008" i="7"/>
  <c r="Y1008" i="7"/>
  <c r="Y544" i="7"/>
  <c r="Z544" i="7"/>
  <c r="Y605" i="7"/>
  <c r="Z605" i="7"/>
  <c r="Y204" i="7"/>
  <c r="Z204" i="7"/>
  <c r="Y2451" i="7"/>
  <c r="Z2451" i="7"/>
  <c r="Y2426" i="7"/>
  <c r="Z2426" i="7"/>
  <c r="Y2170" i="7"/>
  <c r="Z2170" i="7"/>
  <c r="Z2061" i="7"/>
  <c r="Y2061" i="7"/>
  <c r="Z1868" i="7"/>
  <c r="Y1868" i="7"/>
  <c r="Y2143" i="7"/>
  <c r="Z2143" i="7"/>
  <c r="Y2054" i="7"/>
  <c r="Z2054" i="7"/>
  <c r="Z1798" i="7"/>
  <c r="Y1798" i="7"/>
  <c r="Y1825" i="7"/>
  <c r="Z1825" i="7"/>
  <c r="Z1569" i="7"/>
  <c r="Y1569" i="7"/>
  <c r="Z1500" i="7"/>
  <c r="Y1500" i="7"/>
  <c r="Z1244" i="7"/>
  <c r="Y1244" i="7"/>
  <c r="Z1859" i="7"/>
  <c r="Y1859" i="7"/>
  <c r="Y1603" i="7"/>
  <c r="Z1603" i="7"/>
  <c r="Y1347" i="7"/>
  <c r="Z1347" i="7"/>
  <c r="Z1402" i="7"/>
  <c r="Y1402" i="7"/>
  <c r="Y1257" i="7"/>
  <c r="Z1257" i="7"/>
  <c r="Y630" i="7"/>
  <c r="Z630" i="7"/>
  <c r="Y275" i="7"/>
  <c r="Z275" i="7"/>
  <c r="Y389" i="7"/>
  <c r="Z389" i="7"/>
  <c r="Z1333" i="7"/>
  <c r="Y1333" i="7"/>
  <c r="Z1077" i="7"/>
  <c r="Y1077" i="7"/>
  <c r="Z940" i="7"/>
  <c r="Y940" i="7"/>
  <c r="Y1075" i="7"/>
  <c r="Z1075" i="7"/>
  <c r="Z962" i="7"/>
  <c r="Y962" i="7"/>
  <c r="Y450" i="7"/>
  <c r="Z450" i="7"/>
  <c r="Y476" i="7"/>
  <c r="Z476" i="7"/>
  <c r="Y203" i="7"/>
  <c r="Z203" i="7"/>
  <c r="Y174" i="7"/>
  <c r="Z174" i="7"/>
  <c r="Y985" i="7"/>
  <c r="Z985" i="7"/>
  <c r="Y373" i="7"/>
  <c r="Z373" i="7"/>
  <c r="Y2915" i="7"/>
  <c r="Z2915" i="7"/>
  <c r="Z2842" i="7"/>
  <c r="Y2842" i="7"/>
  <c r="Y2560" i="7"/>
  <c r="Z2560" i="7"/>
  <c r="Y2667" i="7"/>
  <c r="Z2667" i="7"/>
  <c r="Z2601" i="7"/>
  <c r="Y2601" i="7"/>
  <c r="Z2281" i="7"/>
  <c r="Y2281" i="7"/>
  <c r="Y2342" i="7"/>
  <c r="Z2342" i="7"/>
  <c r="Y2059" i="7"/>
  <c r="Z2059" i="7"/>
  <c r="Y1549" i="7"/>
  <c r="Z1549" i="7"/>
  <c r="Y1583" i="7"/>
  <c r="Z1583" i="7"/>
  <c r="Y673" i="7"/>
  <c r="Z673" i="7"/>
  <c r="Y2242" i="7"/>
  <c r="Z2242" i="7"/>
  <c r="Z2133" i="7"/>
  <c r="Y2133" i="7"/>
  <c r="Z1940" i="7"/>
  <c r="Y1940" i="7"/>
  <c r="Y2215" i="7"/>
  <c r="Z2215" i="7"/>
  <c r="Z1959" i="7"/>
  <c r="Y1959" i="7"/>
  <c r="Z1934" i="7"/>
  <c r="Y1934" i="7"/>
  <c r="Y1961" i="7"/>
  <c r="Z1961" i="7"/>
  <c r="Y1705" i="7"/>
  <c r="Z1705" i="7"/>
  <c r="Z1636" i="7"/>
  <c r="Y1636" i="7"/>
  <c r="Z1380" i="7"/>
  <c r="Y1380" i="7"/>
  <c r="Z1060" i="7"/>
  <c r="Y1060" i="7"/>
  <c r="Y1675" i="7"/>
  <c r="Z1675" i="7"/>
  <c r="Y1355" i="7"/>
  <c r="Z1355" i="7"/>
  <c r="Z1418" i="7"/>
  <c r="Y1418" i="7"/>
  <c r="Y1033" i="7"/>
  <c r="Z1033" i="7"/>
  <c r="Z662" i="7"/>
  <c r="Y662" i="7"/>
  <c r="Y307" i="7"/>
  <c r="Z307" i="7"/>
  <c r="Y509" i="7"/>
  <c r="Z509" i="7"/>
  <c r="Y2407" i="7"/>
  <c r="Z2407" i="7"/>
  <c r="Y2382" i="7"/>
  <c r="Z2382" i="7"/>
  <c r="Z2145" i="7"/>
  <c r="Y2145" i="7"/>
  <c r="Z1888" i="7"/>
  <c r="Y1888" i="7"/>
  <c r="Y2163" i="7"/>
  <c r="Z2163" i="7"/>
  <c r="Z1907" i="7"/>
  <c r="Y1907" i="7"/>
  <c r="Z1882" i="7"/>
  <c r="Y1882" i="7"/>
  <c r="Y1909" i="7"/>
  <c r="Z1909" i="7"/>
  <c r="Z1653" i="7"/>
  <c r="Y1653" i="7"/>
  <c r="Z1584" i="7"/>
  <c r="Y1584" i="7"/>
  <c r="Z1328" i="7"/>
  <c r="Y1328" i="7"/>
  <c r="Z1072" i="7"/>
  <c r="Y1072" i="7"/>
  <c r="Y1687" i="7"/>
  <c r="Z1687" i="7"/>
  <c r="Y1431" i="7"/>
  <c r="Z1431" i="7"/>
  <c r="Z1062" i="7"/>
  <c r="Y1062" i="7"/>
  <c r="Z688" i="7"/>
  <c r="Y688" i="7"/>
  <c r="Y480" i="7"/>
  <c r="Z480" i="7"/>
  <c r="Y306" i="7"/>
  <c r="Z306" i="7"/>
  <c r="Y60" i="7"/>
  <c r="Z60" i="7"/>
  <c r="Y2435" i="7"/>
  <c r="Z2435" i="7"/>
  <c r="Y2410" i="7"/>
  <c r="Z2410" i="7"/>
  <c r="Y2154" i="7"/>
  <c r="Z2154" i="7"/>
  <c r="Y1981" i="7"/>
  <c r="Z1981" i="7"/>
  <c r="Z1788" i="7"/>
  <c r="Y1788" i="7"/>
  <c r="Y2063" i="7"/>
  <c r="Z2063" i="7"/>
  <c r="Y2038" i="7"/>
  <c r="Z2038" i="7"/>
  <c r="Z1782" i="7"/>
  <c r="Y1782" i="7"/>
  <c r="Y1809" i="7"/>
  <c r="Z1809" i="7"/>
  <c r="Z1553" i="7"/>
  <c r="Y1553" i="7"/>
  <c r="Z1484" i="7"/>
  <c r="Y1484" i="7"/>
  <c r="Z1228" i="7"/>
  <c r="Y1228" i="7"/>
  <c r="Z1843" i="7"/>
  <c r="Y1843" i="7"/>
  <c r="Y1587" i="7"/>
  <c r="Z1587" i="7"/>
  <c r="Y1331" i="7"/>
  <c r="Z1331" i="7"/>
  <c r="Z1370" i="7"/>
  <c r="Y1370" i="7"/>
  <c r="Y937" i="7"/>
  <c r="Z937" i="7"/>
  <c r="Y592" i="7"/>
  <c r="Z592" i="7"/>
  <c r="Y161" i="7"/>
  <c r="Z161" i="7"/>
  <c r="Z1445" i="7"/>
  <c r="Y1445" i="7"/>
  <c r="Z1125" i="7"/>
  <c r="Y1125" i="7"/>
  <c r="Z988" i="7"/>
  <c r="Y988" i="7"/>
  <c r="Y1123" i="7"/>
  <c r="Z1123" i="7"/>
  <c r="Z675" i="7"/>
  <c r="Y675" i="7"/>
  <c r="Z690" i="7"/>
  <c r="Y690" i="7"/>
  <c r="Y434" i="7"/>
  <c r="Z434" i="7"/>
  <c r="Y460" i="7"/>
  <c r="Z460" i="7"/>
  <c r="Y187" i="7"/>
  <c r="Z187" i="7"/>
  <c r="Y126" i="7"/>
  <c r="Z126" i="7"/>
  <c r="Y399" i="7"/>
  <c r="Z399" i="7"/>
  <c r="Y142" i="7"/>
  <c r="Z142" i="7"/>
  <c r="Y157" i="7"/>
  <c r="Z157" i="7"/>
  <c r="Y91" i="7"/>
  <c r="Z91" i="7"/>
  <c r="Y277" i="7"/>
  <c r="Z277" i="7"/>
  <c r="Z24" i="7"/>
  <c r="Y24" i="7"/>
  <c r="Z1490" i="7"/>
  <c r="Y1490" i="7"/>
  <c r="Z1106" i="7"/>
  <c r="Y1106" i="7"/>
  <c r="Z1329" i="7"/>
  <c r="Y1329" i="7"/>
  <c r="Z1073" i="7"/>
  <c r="Y1073" i="7"/>
  <c r="Z936" i="7"/>
  <c r="Y936" i="7"/>
  <c r="Y1071" i="7"/>
  <c r="Z1071" i="7"/>
  <c r="Y623" i="7"/>
  <c r="Z623" i="7"/>
  <c r="Y574" i="7"/>
  <c r="Z574" i="7"/>
  <c r="Y600" i="7"/>
  <c r="Z600" i="7"/>
  <c r="Y344" i="7"/>
  <c r="Z344" i="7"/>
  <c r="Y475" i="7"/>
  <c r="Z475" i="7"/>
  <c r="Y218" i="7"/>
  <c r="Z218" i="7"/>
  <c r="Y298" i="7"/>
  <c r="Z298" i="7"/>
  <c r="Z669" i="7"/>
  <c r="Y669" i="7"/>
  <c r="Z72" i="7"/>
  <c r="Y72" i="7"/>
  <c r="Z192" i="7"/>
  <c r="Y192" i="7"/>
  <c r="Y84" i="7"/>
  <c r="Z84" i="7"/>
  <c r="Z1502" i="7"/>
  <c r="Y1502" i="7"/>
  <c r="Z1182" i="7"/>
  <c r="Y1182" i="7"/>
  <c r="Z1405" i="7"/>
  <c r="Y1405" i="7"/>
  <c r="Z1149" i="7"/>
  <c r="Y1149" i="7"/>
  <c r="Z1012" i="7"/>
  <c r="Y1012" i="7"/>
  <c r="Y1083" i="7"/>
  <c r="Z1083" i="7"/>
  <c r="Y571" i="7"/>
  <c r="Z571" i="7"/>
  <c r="Y522" i="7"/>
  <c r="Z522" i="7"/>
  <c r="Y548" i="7"/>
  <c r="Z548" i="7"/>
  <c r="Y292" i="7"/>
  <c r="Z292" i="7"/>
  <c r="Y423" i="7"/>
  <c r="Z423" i="7"/>
  <c r="Y166" i="7"/>
  <c r="Z166" i="7"/>
  <c r="Y310" i="7"/>
  <c r="Z310" i="7"/>
  <c r="Z53" i="7"/>
  <c r="Y53" i="7"/>
  <c r="Y100" i="7"/>
  <c r="Z100" i="7"/>
  <c r="Y212" i="7"/>
  <c r="Z212" i="7"/>
  <c r="Y139" i="7"/>
  <c r="Z139" i="7"/>
  <c r="Y453" i="7"/>
  <c r="Z453" i="7"/>
  <c r="Z537" i="7"/>
  <c r="Y537" i="7"/>
  <c r="Z1666" i="7"/>
  <c r="Y1666" i="7"/>
  <c r="Z1410" i="7"/>
  <c r="Y1410" i="7"/>
  <c r="Z1090" i="7"/>
  <c r="Y1090" i="7"/>
  <c r="Z1313" i="7"/>
  <c r="Y1313" i="7"/>
  <c r="Z993" i="7"/>
  <c r="Y993" i="7"/>
  <c r="Z664" i="7"/>
  <c r="Y664" i="7"/>
  <c r="Y991" i="7"/>
  <c r="Z991" i="7"/>
  <c r="Z1006" i="7"/>
  <c r="Y1006" i="7"/>
  <c r="Y558" i="7"/>
  <c r="Z558" i="7"/>
  <c r="Y584" i="7"/>
  <c r="Z584" i="7"/>
  <c r="Y328" i="7"/>
  <c r="Z328" i="7"/>
  <c r="Y459" i="7"/>
  <c r="Z459" i="7"/>
  <c r="Y202" i="7"/>
  <c r="Z202" i="7"/>
  <c r="Y689" i="7"/>
  <c r="Z689" i="7"/>
  <c r="Y153" i="7"/>
  <c r="Z153" i="7"/>
  <c r="Y151" i="7"/>
  <c r="Z151" i="7"/>
  <c r="Z273" i="7"/>
  <c r="Y273" i="7"/>
  <c r="Z8" i="7"/>
  <c r="Y8" i="7"/>
  <c r="Z1486" i="7"/>
  <c r="Y1486" i="7"/>
  <c r="Z1230" i="7"/>
  <c r="Y1230" i="7"/>
  <c r="Y1389" i="7"/>
  <c r="Z1389" i="7"/>
  <c r="Y1133" i="7"/>
  <c r="Z1133" i="7"/>
  <c r="Z996" i="7"/>
  <c r="Y996" i="7"/>
  <c r="Y1131" i="7"/>
  <c r="Z1131" i="7"/>
  <c r="Z683" i="7"/>
  <c r="Y683" i="7"/>
  <c r="Y634" i="7"/>
  <c r="Z634" i="7"/>
  <c r="Y378" i="7"/>
  <c r="Z378" i="7"/>
  <c r="Y404" i="7"/>
  <c r="Z404" i="7"/>
  <c r="Y535" i="7"/>
  <c r="Z535" i="7"/>
  <c r="Y279" i="7"/>
  <c r="Z279" i="7"/>
  <c r="Y581" i="7"/>
  <c r="Z581" i="7"/>
  <c r="Z101" i="7"/>
  <c r="Y101" i="7"/>
  <c r="Y99" i="7"/>
  <c r="Z99" i="7"/>
  <c r="Z184" i="7"/>
  <c r="Y184" i="7"/>
  <c r="Y123" i="7"/>
  <c r="Z123" i="7"/>
  <c r="Z433" i="7"/>
  <c r="Y433" i="7"/>
  <c r="Z497" i="7"/>
  <c r="Y497" i="7"/>
  <c r="Z1650" i="7"/>
  <c r="Y1650" i="7"/>
  <c r="Z1394" i="7"/>
  <c r="Y1394" i="7"/>
  <c r="Z1138" i="7"/>
  <c r="Y1138" i="7"/>
  <c r="Z1361" i="7"/>
  <c r="Y1361" i="7"/>
  <c r="Z1041" i="7"/>
  <c r="Y1041" i="7"/>
  <c r="Z648" i="7"/>
  <c r="Y648" i="7"/>
  <c r="Y975" i="7"/>
  <c r="Z975" i="7"/>
  <c r="Z990" i="7"/>
  <c r="Y990" i="7"/>
  <c r="Y542" i="7"/>
  <c r="Z542" i="7"/>
  <c r="Y568" i="7"/>
  <c r="Z568" i="7"/>
  <c r="Y312" i="7"/>
  <c r="Z312" i="7"/>
  <c r="Y443" i="7"/>
  <c r="Z443" i="7"/>
  <c r="Y186" i="7"/>
  <c r="Z186" i="7"/>
  <c r="Y330" i="7"/>
  <c r="Z330" i="7"/>
  <c r="Z73" i="7"/>
  <c r="Y73" i="7"/>
  <c r="Y71" i="7"/>
  <c r="Z71" i="7"/>
  <c r="Y245" i="7"/>
  <c r="Z245" i="7"/>
  <c r="Y188" i="7"/>
  <c r="Z188" i="7"/>
  <c r="Z1534" i="7"/>
  <c r="Y1534" i="7"/>
  <c r="Z1278" i="7"/>
  <c r="Y1278" i="7"/>
  <c r="Z1437" i="7"/>
  <c r="Y1437" i="7"/>
  <c r="Z1181" i="7"/>
  <c r="Y1181" i="7"/>
  <c r="Z925" i="7"/>
  <c r="Y925" i="7"/>
  <c r="Y1115" i="7"/>
  <c r="Z1115" i="7"/>
  <c r="Z667" i="7"/>
  <c r="Y667" i="7"/>
  <c r="Z682" i="7"/>
  <c r="Y682" i="7"/>
  <c r="Y426" i="7"/>
  <c r="Z426" i="7"/>
  <c r="Y452" i="7"/>
  <c r="Z452" i="7"/>
  <c r="Y195" i="7"/>
  <c r="Z195" i="7"/>
  <c r="Y327" i="7"/>
  <c r="Z327" i="7"/>
  <c r="Y70" i="7"/>
  <c r="Z70" i="7"/>
  <c r="Y213" i="7"/>
  <c r="Z213" i="7"/>
  <c r="Y629" i="7"/>
  <c r="Z629" i="7"/>
  <c r="Y469" i="7"/>
  <c r="Z469" i="7"/>
  <c r="Z561" i="7"/>
  <c r="Y561" i="7"/>
  <c r="Y543" i="7"/>
  <c r="Z543" i="7"/>
  <c r="Y287" i="7"/>
  <c r="Z287" i="7"/>
  <c r="Y30" i="7"/>
  <c r="Z30" i="7"/>
  <c r="Y173" i="7"/>
  <c r="Z173" i="7"/>
  <c r="Y107" i="7"/>
  <c r="Z107" i="7"/>
  <c r="Z305" i="7"/>
  <c r="Y305" i="7"/>
  <c r="Z281" i="7"/>
  <c r="Y281" i="7"/>
  <c r="Z1570" i="7"/>
  <c r="Y1570" i="7"/>
  <c r="Z1314" i="7"/>
  <c r="Y1314" i="7"/>
  <c r="Z1473" i="7"/>
  <c r="Y1473" i="7"/>
  <c r="Z1217" i="7"/>
  <c r="Y1217" i="7"/>
  <c r="Z952" i="7"/>
  <c r="Y952" i="7"/>
  <c r="Y959" i="7"/>
  <c r="Z959" i="7"/>
  <c r="Z910" i="7"/>
  <c r="Y910" i="7"/>
  <c r="Y462" i="7"/>
  <c r="Z462" i="7"/>
  <c r="Y488" i="7"/>
  <c r="Z488" i="7"/>
  <c r="Y232" i="7"/>
  <c r="Z232" i="7"/>
  <c r="Y363" i="7"/>
  <c r="Z363" i="7"/>
  <c r="Y106" i="7"/>
  <c r="Z106" i="7"/>
  <c r="Y250" i="7"/>
  <c r="Z250" i="7"/>
  <c r="Z577" i="7"/>
  <c r="Y577" i="7"/>
  <c r="Y525" i="7"/>
  <c r="Z525" i="7"/>
  <c r="Y92" i="7"/>
  <c r="Z92" i="7"/>
  <c r="Y1231" i="7"/>
  <c r="Z1231" i="7"/>
  <c r="Z1454" i="7"/>
  <c r="Y1454" i="7"/>
  <c r="Z1198" i="7"/>
  <c r="Y1198" i="7"/>
  <c r="Y1421" i="7"/>
  <c r="Z1421" i="7"/>
  <c r="Y1165" i="7"/>
  <c r="Z1165" i="7"/>
  <c r="Z909" i="7"/>
  <c r="Y909" i="7"/>
  <c r="Y1035" i="7"/>
  <c r="Z1035" i="7"/>
  <c r="Z986" i="7"/>
  <c r="Y986" i="7"/>
  <c r="Y538" i="7"/>
  <c r="Z538" i="7"/>
  <c r="Y500" i="7"/>
  <c r="Z500" i="7"/>
  <c r="Y244" i="7"/>
  <c r="Z244" i="7"/>
  <c r="Y375" i="7"/>
  <c r="Z375" i="7"/>
  <c r="Y118" i="7"/>
  <c r="Z118" i="7"/>
  <c r="Y262" i="7"/>
  <c r="Z262" i="7"/>
  <c r="Z601" i="7"/>
  <c r="Y601" i="7"/>
  <c r="Z345" i="7"/>
  <c r="Y345" i="7"/>
  <c r="Y341" i="7"/>
  <c r="Z341" i="7"/>
  <c r="Y2264" i="7"/>
  <c r="Z2264" i="7"/>
  <c r="Y2294" i="7"/>
  <c r="Z2294" i="7"/>
  <c r="Z2548" i="7"/>
  <c r="Y2548" i="7"/>
  <c r="Y1487" i="7"/>
  <c r="Z1487" i="7"/>
  <c r="Y2184" i="7"/>
  <c r="Z2184" i="7"/>
  <c r="Y2643" i="7"/>
  <c r="Z2643" i="7"/>
  <c r="Z2904" i="7"/>
  <c r="Y2904" i="7"/>
  <c r="Z2641" i="7"/>
  <c r="Y2641" i="7"/>
  <c r="Y2284" i="7"/>
  <c r="Z2284" i="7"/>
  <c r="Z2825" i="7"/>
  <c r="Y2825" i="7"/>
  <c r="Z2445" i="7"/>
  <c r="Y2445" i="7"/>
  <c r="Y549" i="7"/>
  <c r="Z549" i="7"/>
  <c r="Y2383" i="7"/>
  <c r="Z2383" i="7"/>
  <c r="Z2360" i="7"/>
  <c r="Y2360" i="7"/>
  <c r="Y2767" i="7"/>
  <c r="Z2767" i="7"/>
  <c r="Z2444" i="7"/>
  <c r="Y2444" i="7"/>
  <c r="Y2268" i="7"/>
  <c r="Z2268" i="7"/>
  <c r="Y387" i="7"/>
  <c r="Z387" i="7"/>
  <c r="Y2068" i="7"/>
  <c r="Z2068" i="7"/>
  <c r="Y2251" i="7"/>
  <c r="Z2251" i="7"/>
  <c r="Y461" i="7"/>
  <c r="Z461" i="7"/>
  <c r="Y2091" i="7"/>
  <c r="Z2091" i="7"/>
  <c r="Y2364" i="7"/>
  <c r="Z2364" i="7"/>
  <c r="Z2549" i="7"/>
  <c r="Y2549" i="7"/>
  <c r="Y1439" i="7"/>
  <c r="Z1439" i="7"/>
  <c r="Y2230" i="7"/>
  <c r="Z2230" i="7"/>
  <c r="Y2823" i="7"/>
  <c r="Z2823" i="7"/>
  <c r="Z678" i="7"/>
  <c r="Y678" i="7"/>
  <c r="Y2182" i="7"/>
  <c r="Z2182" i="7"/>
  <c r="Z2653" i="7"/>
  <c r="Y2653" i="7"/>
  <c r="Y2831" i="7"/>
  <c r="Z2831" i="7"/>
  <c r="Z2674" i="7"/>
  <c r="Y2674" i="7"/>
  <c r="Z1890" i="7"/>
  <c r="Y1890" i="7"/>
  <c r="Z1704" i="7"/>
  <c r="Y1704" i="7"/>
  <c r="Z1112" i="7"/>
  <c r="Y1112" i="7"/>
  <c r="Z2826" i="7"/>
  <c r="Y2826" i="7"/>
  <c r="Z208" i="7"/>
  <c r="Y208" i="7"/>
  <c r="Y2379" i="7"/>
  <c r="Z2379" i="7"/>
  <c r="Z2665" i="7"/>
  <c r="Y2665" i="7"/>
  <c r="Y2703" i="7"/>
  <c r="Z2703" i="7"/>
  <c r="Y2219" i="7"/>
  <c r="Z2219" i="7"/>
  <c r="Y148" i="7"/>
  <c r="Z148" i="7"/>
  <c r="Y486" i="7"/>
  <c r="Z486" i="7"/>
  <c r="Z2930" i="7"/>
  <c r="Y2930" i="7"/>
  <c r="Y2943" i="7"/>
  <c r="Z2943" i="7"/>
  <c r="Z2838" i="7"/>
  <c r="Y2838" i="7"/>
  <c r="Z1986" i="7"/>
  <c r="Y1986" i="7"/>
  <c r="Y2180" i="7"/>
  <c r="Z2180" i="7"/>
  <c r="Y2554" i="7"/>
  <c r="Z2554" i="7"/>
  <c r="Z2737" i="7"/>
  <c r="Y2737" i="7"/>
  <c r="Z2830" i="7"/>
  <c r="Y2830" i="7"/>
  <c r="Y2775" i="7"/>
  <c r="Z2775" i="7"/>
  <c r="Z2680" i="7"/>
  <c r="Y2680" i="7"/>
  <c r="Y191" i="7"/>
  <c r="Z191" i="7"/>
  <c r="Z1128" i="7"/>
  <c r="Y1128" i="7"/>
  <c r="Y1965" i="7"/>
  <c r="Z1965" i="7"/>
  <c r="Z1944" i="7"/>
  <c r="Y1944" i="7"/>
  <c r="Y2351" i="7"/>
  <c r="Z2351" i="7"/>
  <c r="Z2321" i="7"/>
  <c r="Y2321" i="7"/>
  <c r="Y2558" i="7"/>
  <c r="Z2558" i="7"/>
  <c r="Z2344" i="7"/>
  <c r="Y2344" i="7"/>
  <c r="Y2536" i="7"/>
  <c r="Z2536" i="7"/>
  <c r="Y1113" i="7"/>
  <c r="Z1113" i="7"/>
  <c r="Y2267" i="7"/>
  <c r="Z2267" i="7"/>
  <c r="Y2642" i="7"/>
  <c r="Z2642" i="7"/>
  <c r="Z2713" i="7"/>
  <c r="Y2713" i="7"/>
  <c r="Z2854" i="7"/>
  <c r="Y2854" i="7"/>
  <c r="Z2640" i="7"/>
  <c r="Y2640" i="7"/>
  <c r="Y1375" i="7"/>
  <c r="Z1375" i="7"/>
  <c r="Y2132" i="7"/>
  <c r="Z2132" i="7"/>
  <c r="Y2551" i="7"/>
  <c r="Z2551" i="7"/>
  <c r="Y2811" i="7"/>
  <c r="Z2811" i="7"/>
  <c r="Y2852" i="7"/>
  <c r="Z2852" i="7"/>
  <c r="Y2198" i="7"/>
  <c r="Z2198" i="7"/>
  <c r="Z2921" i="7"/>
  <c r="Y2921" i="7"/>
  <c r="Z2856" i="7"/>
  <c r="Y2856" i="7"/>
  <c r="Y2363" i="7"/>
  <c r="Z2363" i="7"/>
  <c r="Z2754" i="7"/>
  <c r="Y2754" i="7"/>
  <c r="Y2610" i="7"/>
  <c r="Z2610" i="7"/>
  <c r="Y2847" i="7"/>
  <c r="Z2847" i="7"/>
  <c r="Y2836" i="7"/>
  <c r="Z2836" i="7"/>
  <c r="Y2203" i="7"/>
  <c r="Z2203" i="7"/>
  <c r="Y2208" i="7"/>
  <c r="Z2208" i="7"/>
  <c r="Y2596" i="7"/>
  <c r="Z2596" i="7"/>
  <c r="Z2846" i="7"/>
  <c r="Y2846" i="7"/>
  <c r="Z2632" i="7"/>
  <c r="Y2632" i="7"/>
  <c r="Z2832" i="7"/>
  <c r="Y2832" i="7"/>
  <c r="Y448" i="7"/>
  <c r="Z448" i="7"/>
  <c r="Z1807" i="7"/>
  <c r="Y1807" i="7"/>
  <c r="Y1517" i="7"/>
  <c r="Z1517" i="7"/>
  <c r="Y2027" i="7"/>
  <c r="Z2027" i="7"/>
  <c r="Y2310" i="7"/>
  <c r="Z2310" i="7"/>
  <c r="Y2212" i="7"/>
  <c r="Z2212" i="7"/>
  <c r="Z2465" i="7"/>
  <c r="Y2465" i="7"/>
  <c r="Y2467" i="7"/>
  <c r="Z2467" i="7"/>
  <c r="Y2659" i="7"/>
  <c r="Z2659" i="7"/>
  <c r="Y338" i="7"/>
  <c r="Z338" i="7"/>
  <c r="Z1762" i="7"/>
  <c r="Y1762" i="7"/>
  <c r="Z2597" i="7"/>
  <c r="Y2597" i="7"/>
  <c r="Z2556" i="7"/>
  <c r="Y2556" i="7"/>
  <c r="Z2672" i="7"/>
  <c r="Y2672" i="7"/>
  <c r="Y1047" i="7"/>
  <c r="Z1047" i="7"/>
  <c r="Y2390" i="7"/>
  <c r="Z2390" i="7"/>
  <c r="Y2594" i="7"/>
  <c r="Z2594" i="7"/>
  <c r="Z2834" i="7"/>
  <c r="Y2834" i="7"/>
  <c r="Z2756" i="7"/>
  <c r="Y2756" i="7"/>
  <c r="Y2331" i="7"/>
  <c r="Z2331" i="7"/>
  <c r="Z2920" i="7"/>
  <c r="Y2920" i="7"/>
  <c r="Y2562" i="7"/>
  <c r="Z2562" i="7"/>
  <c r="Y2827" i="7"/>
  <c r="Z2827" i="7"/>
  <c r="Z2089" i="7"/>
  <c r="Y2089" i="7"/>
  <c r="Z2824" i="7"/>
  <c r="Y2824" i="7"/>
  <c r="Y2647" i="7"/>
  <c r="Z2647" i="7"/>
  <c r="Z2389" i="7"/>
  <c r="Y2389" i="7"/>
  <c r="Y1279" i="7"/>
  <c r="Z1279" i="7"/>
  <c r="Z1736" i="7"/>
  <c r="Y1736" i="7"/>
  <c r="Z2333" i="7"/>
  <c r="Y2333" i="7"/>
  <c r="Y2639" i="7"/>
  <c r="Z2639" i="7"/>
  <c r="Z2801" i="7"/>
  <c r="Y2801" i="7"/>
  <c r="Z2798" i="7"/>
  <c r="Y2798" i="7"/>
  <c r="Y2807" i="7"/>
  <c r="Z2807" i="7"/>
  <c r="Z2648" i="7"/>
  <c r="Y2648" i="7"/>
  <c r="Z2848" i="7"/>
  <c r="Y2848" i="7"/>
  <c r="Z1430" i="7"/>
  <c r="Y1430" i="7"/>
  <c r="Z1256" i="7"/>
  <c r="Y1256" i="7"/>
  <c r="Z1810" i="7"/>
  <c r="Y1810" i="7"/>
  <c r="Z2009" i="7"/>
  <c r="Y2009" i="7"/>
  <c r="Y2415" i="7"/>
  <c r="Z2415" i="7"/>
  <c r="Z2289" i="7"/>
  <c r="Y2289" i="7"/>
  <c r="Y2526" i="7"/>
  <c r="Z2526" i="7"/>
  <c r="Y2675" i="7"/>
  <c r="Z2675" i="7"/>
  <c r="Z2504" i="7"/>
  <c r="Y2504" i="7"/>
  <c r="Y1311" i="7"/>
  <c r="Z1311" i="7"/>
  <c r="Y2100" i="7"/>
  <c r="Z2100" i="7"/>
  <c r="Y2704" i="7"/>
  <c r="Z2704" i="7"/>
  <c r="Y1369" i="7"/>
  <c r="Z1369" i="7"/>
  <c r="Y2299" i="7"/>
  <c r="Z2299" i="7"/>
  <c r="Y2679" i="7"/>
  <c r="Z2679" i="7"/>
  <c r="Y2747" i="7"/>
  <c r="Z2747" i="7"/>
  <c r="Y2164" i="7"/>
  <c r="Z2164" i="7"/>
  <c r="Z2793" i="7"/>
  <c r="Y2793" i="7"/>
  <c r="Z1960" i="7"/>
  <c r="Y1960" i="7"/>
  <c r="Z2540" i="7"/>
  <c r="Y2540" i="7"/>
  <c r="Y2804" i="7"/>
  <c r="Z2804" i="7"/>
  <c r="Y2434" i="7"/>
  <c r="Z2434" i="7"/>
  <c r="Y2011" i="7"/>
  <c r="Z2011" i="7"/>
  <c r="Y2256" i="7"/>
  <c r="Z2256" i="7"/>
  <c r="Y2468" i="7"/>
  <c r="Z2468" i="7"/>
  <c r="Z2929" i="7"/>
  <c r="Y2929" i="7"/>
  <c r="Z2942" i="7"/>
  <c r="Y2942" i="7"/>
  <c r="Y143" i="7"/>
  <c r="Z143" i="7"/>
  <c r="Z1046" i="7"/>
  <c r="Y1046" i="7"/>
  <c r="Z1064" i="7"/>
  <c r="Y1064" i="7"/>
  <c r="Y1901" i="7"/>
  <c r="Z1901" i="7"/>
  <c r="Z1880" i="7"/>
  <c r="Y1880" i="7"/>
  <c r="Y2319" i="7"/>
  <c r="Z2319" i="7"/>
  <c r="Z2305" i="7"/>
  <c r="Y2305" i="7"/>
  <c r="Y2542" i="7"/>
  <c r="Z2542" i="7"/>
  <c r="Y2520" i="7"/>
  <c r="Z2520" i="7"/>
  <c r="Y2326" i="7"/>
  <c r="Z2326" i="7"/>
  <c r="Y2578" i="7"/>
  <c r="Z2578" i="7"/>
  <c r="Z2809" i="7"/>
  <c r="Y2809" i="7"/>
  <c r="Y2744" i="7"/>
  <c r="Z2744" i="7"/>
  <c r="Z1272" i="7"/>
  <c r="Y1272" i="7"/>
  <c r="Z2357" i="7"/>
  <c r="Y2357" i="7"/>
  <c r="Y2316" i="7"/>
  <c r="Z2316" i="7"/>
  <c r="Z1896" i="7"/>
  <c r="Y1896" i="7"/>
  <c r="Z2857" i="7"/>
  <c r="Y2857" i="7"/>
  <c r="Z2453" i="7"/>
  <c r="Y2453" i="7"/>
  <c r="Z2868" i="7"/>
  <c r="Y2868" i="7"/>
  <c r="Z2774" i="7"/>
  <c r="Y2774" i="7"/>
  <c r="Y256" i="7"/>
  <c r="Z256" i="7"/>
  <c r="Z1954" i="7"/>
  <c r="Y1954" i="7"/>
  <c r="Z1624" i="7"/>
  <c r="Y1624" i="7"/>
  <c r="Y1471" i="7"/>
  <c r="Z1471" i="7"/>
  <c r="Z2940" i="7"/>
  <c r="Y2940" i="7"/>
  <c r="Y2676" i="7"/>
  <c r="Z2676" i="7"/>
  <c r="Y2771" i="7"/>
  <c r="Z2771" i="7"/>
  <c r="Z2941" i="7"/>
  <c r="Y2941" i="7"/>
  <c r="Z2677" i="7"/>
  <c r="Y2677" i="7"/>
  <c r="Y2587" i="7"/>
  <c r="Z2587" i="7"/>
  <c r="Y2502" i="7"/>
  <c r="Z2502" i="7"/>
  <c r="Z2393" i="7"/>
  <c r="Y2393" i="7"/>
  <c r="Y2072" i="7"/>
  <c r="Z2072" i="7"/>
  <c r="Z2169" i="7"/>
  <c r="Y2169" i="7"/>
  <c r="Z1970" i="7"/>
  <c r="Y1970" i="7"/>
  <c r="Z1416" i="7"/>
  <c r="Y1416" i="7"/>
  <c r="Y1263" i="7"/>
  <c r="Z1263" i="7"/>
  <c r="Y320" i="7"/>
  <c r="Z320" i="7"/>
  <c r="Y2290" i="7"/>
  <c r="Z2290" i="7"/>
  <c r="Z2117" i="7"/>
  <c r="Y2117" i="7"/>
  <c r="Z1860" i="7"/>
  <c r="Y1860" i="7"/>
  <c r="Y2135" i="7"/>
  <c r="Z2135" i="7"/>
  <c r="Y2110" i="7"/>
  <c r="Z2110" i="7"/>
  <c r="Z1790" i="7"/>
  <c r="Y1790" i="7"/>
  <c r="Y1817" i="7"/>
  <c r="Z1817" i="7"/>
  <c r="Y1561" i="7"/>
  <c r="Z1561" i="7"/>
  <c r="Z1492" i="7"/>
  <c r="Y1492" i="7"/>
  <c r="Z1108" i="7"/>
  <c r="Y1108" i="7"/>
  <c r="Y1723" i="7"/>
  <c r="Z1723" i="7"/>
  <c r="Y1467" i="7"/>
  <c r="Z1467" i="7"/>
  <c r="Z1642" i="7"/>
  <c r="Y1642" i="7"/>
  <c r="Z1130" i="7"/>
  <c r="Y1130" i="7"/>
  <c r="Z647" i="7"/>
  <c r="Y647" i="7"/>
  <c r="Y499" i="7"/>
  <c r="Z499" i="7"/>
  <c r="Y333" i="7"/>
  <c r="Z333" i="7"/>
  <c r="Y2327" i="7"/>
  <c r="Z2327" i="7"/>
  <c r="Y2302" i="7"/>
  <c r="Z2302" i="7"/>
  <c r="Z2193" i="7"/>
  <c r="Y2193" i="7"/>
  <c r="Z2000" i="7"/>
  <c r="Y2000" i="7"/>
  <c r="Z1744" i="7"/>
  <c r="Y1744" i="7"/>
  <c r="Z1955" i="7"/>
  <c r="Y1955" i="7"/>
  <c r="Z1930" i="7"/>
  <c r="Y1930" i="7"/>
  <c r="Y1957" i="7"/>
  <c r="Z1957" i="7"/>
  <c r="Z1701" i="7"/>
  <c r="Y1701" i="7"/>
  <c r="Z1632" i="7"/>
  <c r="Y1632" i="7"/>
  <c r="Z1376" i="7"/>
  <c r="Y1376" i="7"/>
  <c r="Z1056" i="7"/>
  <c r="Y1056" i="7"/>
  <c r="Y1671" i="7"/>
  <c r="Z1671" i="7"/>
  <c r="Y1415" i="7"/>
  <c r="Z1415" i="7"/>
  <c r="Z1542" i="7"/>
  <c r="Y1542" i="7"/>
  <c r="Z1030" i="7"/>
  <c r="Y1030" i="7"/>
  <c r="Z646" i="7"/>
  <c r="Y646" i="7"/>
  <c r="Y291" i="7"/>
  <c r="Z291" i="7"/>
  <c r="Z465" i="7"/>
  <c r="Y465" i="7"/>
  <c r="Y2419" i="7"/>
  <c r="Z2419" i="7"/>
  <c r="Y2330" i="7"/>
  <c r="Z2330" i="7"/>
  <c r="Z2157" i="7"/>
  <c r="Y2157" i="7"/>
  <c r="Z1964" i="7"/>
  <c r="Y1964" i="7"/>
  <c r="Z1708" i="7"/>
  <c r="Y1708" i="7"/>
  <c r="Z1983" i="7"/>
  <c r="Y1983" i="7"/>
  <c r="Z1958" i="7"/>
  <c r="Y1958" i="7"/>
  <c r="Z1702" i="7"/>
  <c r="Y1702" i="7"/>
  <c r="Z1729" i="7"/>
  <c r="Y1729" i="7"/>
  <c r="Z1660" i="7"/>
  <c r="Y1660" i="7"/>
  <c r="Z1404" i="7"/>
  <c r="Y1404" i="7"/>
  <c r="Z1084" i="7"/>
  <c r="Y1084" i="7"/>
  <c r="Y1699" i="7"/>
  <c r="Z1699" i="7"/>
  <c r="Y1443" i="7"/>
  <c r="Z1443" i="7"/>
  <c r="Z1594" i="7"/>
  <c r="Y1594" i="7"/>
  <c r="Z1082" i="7"/>
  <c r="Y1082" i="7"/>
  <c r="Y1063" i="7"/>
  <c r="Z1063" i="7"/>
  <c r="Y272" i="7"/>
  <c r="Z272" i="7"/>
  <c r="Z97" i="7"/>
  <c r="Y97" i="7"/>
  <c r="Z1365" i="7"/>
  <c r="Y1365" i="7"/>
  <c r="Z1045" i="7"/>
  <c r="Y1045" i="7"/>
  <c r="Z652" i="7"/>
  <c r="Y652" i="7"/>
  <c r="Y915" i="7"/>
  <c r="Z915" i="7"/>
  <c r="Z930" i="7"/>
  <c r="Y930" i="7"/>
  <c r="Y482" i="7"/>
  <c r="Z482" i="7"/>
  <c r="Y508" i="7"/>
  <c r="Z508" i="7"/>
  <c r="Y252" i="7"/>
  <c r="Z252" i="7"/>
  <c r="Y239" i="7"/>
  <c r="Z239" i="7"/>
  <c r="Y189" i="7"/>
  <c r="Z189" i="7"/>
  <c r="Z2580" i="7"/>
  <c r="Y2580" i="7"/>
  <c r="Y2623" i="7"/>
  <c r="Z2623" i="7"/>
  <c r="Z2557" i="7"/>
  <c r="Y2557" i="7"/>
  <c r="Y2240" i="7"/>
  <c r="Z2240" i="7"/>
  <c r="Y2166" i="7"/>
  <c r="Z2166" i="7"/>
  <c r="Y2114" i="7"/>
  <c r="Z2114" i="7"/>
  <c r="Z1560" i="7"/>
  <c r="Y1560" i="7"/>
  <c r="Y1407" i="7"/>
  <c r="Z1407" i="7"/>
  <c r="Y614" i="7"/>
  <c r="Z614" i="7"/>
  <c r="Y2796" i="7"/>
  <c r="Z2796" i="7"/>
  <c r="Y2755" i="7"/>
  <c r="Z2755" i="7"/>
  <c r="Z2746" i="7"/>
  <c r="Y2746" i="7"/>
  <c r="Z2661" i="7"/>
  <c r="Y2661" i="7"/>
  <c r="Z2336" i="7"/>
  <c r="Y2336" i="7"/>
  <c r="Z2678" i="7"/>
  <c r="Y2678" i="7"/>
  <c r="Z2441" i="7"/>
  <c r="Y2441" i="7"/>
  <c r="Y2168" i="7"/>
  <c r="Z2168" i="7"/>
  <c r="Y2214" i="7"/>
  <c r="Z2214" i="7"/>
  <c r="Z1931" i="7"/>
  <c r="Y1931" i="7"/>
  <c r="Z1608" i="7"/>
  <c r="Y1608" i="7"/>
  <c r="Y1455" i="7"/>
  <c r="Z1455" i="7"/>
  <c r="Y2402" i="7"/>
  <c r="Z2402" i="7"/>
  <c r="Y2146" i="7"/>
  <c r="Z2146" i="7"/>
  <c r="Y2036" i="7"/>
  <c r="Z2036" i="7"/>
  <c r="Z1780" i="7"/>
  <c r="Y1780" i="7"/>
  <c r="Z1991" i="7"/>
  <c r="Y1991" i="7"/>
  <c r="Z1902" i="7"/>
  <c r="Y1902" i="7"/>
  <c r="Y1929" i="7"/>
  <c r="Z1929" i="7"/>
  <c r="Y1673" i="7"/>
  <c r="Z1673" i="7"/>
  <c r="Z1604" i="7"/>
  <c r="Y1604" i="7"/>
  <c r="Z1348" i="7"/>
  <c r="Y1348" i="7"/>
  <c r="Z1028" i="7"/>
  <c r="Y1028" i="7"/>
  <c r="Y1643" i="7"/>
  <c r="Z1643" i="7"/>
  <c r="Y1387" i="7"/>
  <c r="Z1387" i="7"/>
  <c r="Z1482" i="7"/>
  <c r="Y1482" i="7"/>
  <c r="Y1417" i="7"/>
  <c r="Z1417" i="7"/>
  <c r="Y560" i="7"/>
  <c r="Z560" i="7"/>
  <c r="Y641" i="7"/>
  <c r="Z641" i="7"/>
  <c r="Z168" i="7"/>
  <c r="Y168" i="7"/>
  <c r="Y2311" i="7"/>
  <c r="Z2311" i="7"/>
  <c r="Y2286" i="7"/>
  <c r="Z2286" i="7"/>
  <c r="Z2113" i="7"/>
  <c r="Y2113" i="7"/>
  <c r="Z1920" i="7"/>
  <c r="Y1920" i="7"/>
  <c r="Y2195" i="7"/>
  <c r="Z2195" i="7"/>
  <c r="Z1939" i="7"/>
  <c r="Y1939" i="7"/>
  <c r="Z1914" i="7"/>
  <c r="Y1914" i="7"/>
  <c r="Y1941" i="7"/>
  <c r="Z1941" i="7"/>
  <c r="Z1685" i="7"/>
  <c r="Y1685" i="7"/>
  <c r="Z1616" i="7"/>
  <c r="Y1616" i="7"/>
  <c r="Z1360" i="7"/>
  <c r="Y1360" i="7"/>
  <c r="Z1104" i="7"/>
  <c r="Y1104" i="7"/>
  <c r="Y1719" i="7"/>
  <c r="Z1719" i="7"/>
  <c r="Y1463" i="7"/>
  <c r="Z1463" i="7"/>
  <c r="Z1638" i="7"/>
  <c r="Y1638" i="7"/>
  <c r="Z1126" i="7"/>
  <c r="Y1126" i="7"/>
  <c r="Y631" i="7"/>
  <c r="Z631" i="7"/>
  <c r="Y483" i="7"/>
  <c r="Z483" i="7"/>
  <c r="Z289" i="7"/>
  <c r="Y289" i="7"/>
  <c r="Y2339" i="7"/>
  <c r="Z2339" i="7"/>
  <c r="Y2314" i="7"/>
  <c r="Z2314" i="7"/>
  <c r="Z2205" i="7"/>
  <c r="Y2205" i="7"/>
  <c r="Z1948" i="7"/>
  <c r="Y1948" i="7"/>
  <c r="Y2159" i="7"/>
  <c r="Z2159" i="7"/>
  <c r="Z1903" i="7"/>
  <c r="Y1903" i="7"/>
  <c r="Z1878" i="7"/>
  <c r="Y1878" i="7"/>
  <c r="Y1905" i="7"/>
  <c r="Z1905" i="7"/>
  <c r="Z1649" i="7"/>
  <c r="Y1649" i="7"/>
  <c r="Z1580" i="7"/>
  <c r="Y1580" i="7"/>
  <c r="Z1324" i="7"/>
  <c r="Y1324" i="7"/>
  <c r="Z1068" i="7"/>
  <c r="Y1068" i="7"/>
  <c r="Y1683" i="7"/>
  <c r="Z1683" i="7"/>
  <c r="Y1363" i="7"/>
  <c r="Z1363" i="7"/>
  <c r="Z1434" i="7"/>
  <c r="Y1434" i="7"/>
  <c r="Y1065" i="7"/>
  <c r="Z1065" i="7"/>
  <c r="Z950" i="7"/>
  <c r="Y950" i="7"/>
  <c r="Y339" i="7"/>
  <c r="Z339" i="7"/>
  <c r="Y485" i="7"/>
  <c r="Z485" i="7"/>
  <c r="Z1285" i="7"/>
  <c r="Y1285" i="7"/>
  <c r="Z1029" i="7"/>
  <c r="Y1029" i="7"/>
  <c r="Y1155" i="7"/>
  <c r="Z1155" i="7"/>
  <c r="Z643" i="7"/>
  <c r="Y643" i="7"/>
  <c r="Z658" i="7"/>
  <c r="Y658" i="7"/>
  <c r="Y402" i="7"/>
  <c r="Z402" i="7"/>
  <c r="Y428" i="7"/>
  <c r="Z428" i="7"/>
  <c r="Y527" i="7"/>
  <c r="Z527" i="7"/>
  <c r="Z633" i="7"/>
  <c r="Y633" i="7"/>
  <c r="Z2897" i="7"/>
  <c r="Y2897" i="7"/>
  <c r="Z2564" i="7"/>
  <c r="Y2564" i="7"/>
  <c r="Y2671" i="7"/>
  <c r="Z2671" i="7"/>
  <c r="Y2522" i="7"/>
  <c r="Z2522" i="7"/>
  <c r="Z2349" i="7"/>
  <c r="Y2349" i="7"/>
  <c r="Y2283" i="7"/>
  <c r="Z2283" i="7"/>
  <c r="Z1800" i="7"/>
  <c r="Y1800" i="7"/>
  <c r="Z1496" i="7"/>
  <c r="Y1496" i="7"/>
  <c r="Y1343" i="7"/>
  <c r="Z1343" i="7"/>
  <c r="Y358" i="7"/>
  <c r="Z358" i="7"/>
  <c r="Y2644" i="7"/>
  <c r="Z2644" i="7"/>
  <c r="Z2922" i="7"/>
  <c r="Y2922" i="7"/>
  <c r="Z2845" i="7"/>
  <c r="Y2845" i="7"/>
  <c r="Y2448" i="7"/>
  <c r="Z2448" i="7"/>
  <c r="Y2619" i="7"/>
  <c r="Z2619" i="7"/>
  <c r="Z2553" i="7"/>
  <c r="Y2553" i="7"/>
  <c r="Y2236" i="7"/>
  <c r="Z2236" i="7"/>
  <c r="Y2406" i="7"/>
  <c r="Z2406" i="7"/>
  <c r="Z1842" i="7"/>
  <c r="Y1842" i="7"/>
  <c r="Z1288" i="7"/>
  <c r="Y1288" i="7"/>
  <c r="Z1494" i="7"/>
  <c r="Y1494" i="7"/>
  <c r="Y194" i="7"/>
  <c r="Z194" i="7"/>
  <c r="Y2194" i="7"/>
  <c r="Z2194" i="7"/>
  <c r="Z2085" i="7"/>
  <c r="Y2085" i="7"/>
  <c r="Z1892" i="7"/>
  <c r="Y1892" i="7"/>
  <c r="Y2167" i="7"/>
  <c r="Z2167" i="7"/>
  <c r="Y2014" i="7"/>
  <c r="Z2014" i="7"/>
  <c r="Z1758" i="7"/>
  <c r="Y1758" i="7"/>
  <c r="Y1785" i="7"/>
  <c r="Z1785" i="7"/>
  <c r="Y1529" i="7"/>
  <c r="Z1529" i="7"/>
  <c r="Z1460" i="7"/>
  <c r="Y1460" i="7"/>
  <c r="Z1204" i="7"/>
  <c r="Y1204" i="7"/>
  <c r="Z1819" i="7"/>
  <c r="Y1819" i="7"/>
  <c r="Y1563" i="7"/>
  <c r="Z1563" i="7"/>
  <c r="Y1227" i="7"/>
  <c r="Z1227" i="7"/>
  <c r="Z1066" i="7"/>
  <c r="Y1066" i="7"/>
  <c r="Y1031" i="7"/>
  <c r="Z1031" i="7"/>
  <c r="Y240" i="7"/>
  <c r="Z240" i="7"/>
  <c r="Z593" i="7"/>
  <c r="Y593" i="7"/>
  <c r="Y2128" i="7"/>
  <c r="Z2128" i="7"/>
  <c r="Y2295" i="7"/>
  <c r="Z2295" i="7"/>
  <c r="Y2270" i="7"/>
  <c r="Z2270" i="7"/>
  <c r="Z2033" i="7"/>
  <c r="Y2033" i="7"/>
  <c r="Z1840" i="7"/>
  <c r="Y1840" i="7"/>
  <c r="Y2115" i="7"/>
  <c r="Z2115" i="7"/>
  <c r="Y2090" i="7"/>
  <c r="Z2090" i="7"/>
  <c r="Z1834" i="7"/>
  <c r="Y1834" i="7"/>
  <c r="Y1861" i="7"/>
  <c r="Z1861" i="7"/>
  <c r="Z1605" i="7"/>
  <c r="Y1605" i="7"/>
  <c r="Z1536" i="7"/>
  <c r="Y1536" i="7"/>
  <c r="Z1280" i="7"/>
  <c r="Y1280" i="7"/>
  <c r="Z1831" i="7"/>
  <c r="Y1831" i="7"/>
  <c r="Y1575" i="7"/>
  <c r="Z1575" i="7"/>
  <c r="Y1255" i="7"/>
  <c r="Z1255" i="7"/>
  <c r="Z1094" i="7"/>
  <c r="Y1094" i="7"/>
  <c r="Y1079" i="7"/>
  <c r="Z1079" i="7"/>
  <c r="Y288" i="7"/>
  <c r="Z288" i="7"/>
  <c r="Z113" i="7"/>
  <c r="Y113" i="7"/>
  <c r="Y116" i="7"/>
  <c r="Z116" i="7"/>
  <c r="Y2387" i="7"/>
  <c r="Z2387" i="7"/>
  <c r="Y2362" i="7"/>
  <c r="Z2362" i="7"/>
  <c r="Z2253" i="7"/>
  <c r="Y2253" i="7"/>
  <c r="Y1997" i="7"/>
  <c r="Z1997" i="7"/>
  <c r="Z1804" i="7"/>
  <c r="Y1804" i="7"/>
  <c r="Y2015" i="7"/>
  <c r="Z2015" i="7"/>
  <c r="Z1990" i="7"/>
  <c r="Y1990" i="7"/>
  <c r="Z1734" i="7"/>
  <c r="Y1734" i="7"/>
  <c r="Z1761" i="7"/>
  <c r="Y1761" i="7"/>
  <c r="Z1692" i="7"/>
  <c r="Y1692" i="7"/>
  <c r="Z1436" i="7"/>
  <c r="Y1436" i="7"/>
  <c r="Z1180" i="7"/>
  <c r="Y1180" i="7"/>
  <c r="Z1795" i="7"/>
  <c r="Y1795" i="7"/>
  <c r="Y1539" i="7"/>
  <c r="Z1539" i="7"/>
  <c r="Y1283" i="7"/>
  <c r="Z1283" i="7"/>
  <c r="Z1274" i="7"/>
  <c r="Y1274" i="7"/>
  <c r="Y1001" i="7"/>
  <c r="Z1001" i="7"/>
  <c r="Y374" i="7"/>
  <c r="Z374" i="7"/>
  <c r="Y18" i="7"/>
  <c r="Z18" i="7"/>
  <c r="Y413" i="7"/>
  <c r="Z413" i="7"/>
  <c r="Z1269" i="7"/>
  <c r="Y1269" i="7"/>
  <c r="Z1013" i="7"/>
  <c r="Y1013" i="7"/>
  <c r="Z684" i="7"/>
  <c r="Y684" i="7"/>
  <c r="Y1011" i="7"/>
  <c r="Z1011" i="7"/>
  <c r="Z642" i="7"/>
  <c r="Y642" i="7"/>
  <c r="Y386" i="7"/>
  <c r="Z386" i="7"/>
  <c r="Y412" i="7"/>
  <c r="Z412" i="7"/>
  <c r="Y511" i="7"/>
  <c r="Z511" i="7"/>
  <c r="Y334" i="7"/>
  <c r="Z334" i="7"/>
  <c r="Z663" i="7"/>
  <c r="Y663" i="7"/>
  <c r="Y2828" i="7"/>
  <c r="Z2828" i="7"/>
  <c r="Y2851" i="7"/>
  <c r="Z2851" i="7"/>
  <c r="Z2829" i="7"/>
  <c r="Y2829" i="7"/>
  <c r="Y2432" i="7"/>
  <c r="Z2432" i="7"/>
  <c r="Y2539" i="7"/>
  <c r="Z2539" i="7"/>
  <c r="Z2537" i="7"/>
  <c r="Y2537" i="7"/>
  <c r="Y2220" i="7"/>
  <c r="Z2220" i="7"/>
  <c r="Z2233" i="7"/>
  <c r="Y2233" i="7"/>
  <c r="Y2034" i="7"/>
  <c r="Z2034" i="7"/>
  <c r="Z1480" i="7"/>
  <c r="Y1480" i="7"/>
  <c r="Y1327" i="7"/>
  <c r="Z1327" i="7"/>
  <c r="Z257" i="7"/>
  <c r="Y257" i="7"/>
  <c r="Y2178" i="7"/>
  <c r="Z2178" i="7"/>
  <c r="Z2069" i="7"/>
  <c r="Y2069" i="7"/>
  <c r="Z1876" i="7"/>
  <c r="Y1876" i="7"/>
  <c r="Y2151" i="7"/>
  <c r="Z2151" i="7"/>
  <c r="Z1895" i="7"/>
  <c r="Y1895" i="7"/>
  <c r="Z1870" i="7"/>
  <c r="Y1870" i="7"/>
  <c r="Y1897" i="7"/>
  <c r="Z1897" i="7"/>
  <c r="Y1641" i="7"/>
  <c r="Z1641" i="7"/>
  <c r="Z1572" i="7"/>
  <c r="Y1572" i="7"/>
  <c r="Z1316" i="7"/>
  <c r="Y1316" i="7"/>
  <c r="Z1867" i="7"/>
  <c r="Y1867" i="7"/>
  <c r="Y1611" i="7"/>
  <c r="Z1611" i="7"/>
  <c r="Y1291" i="7"/>
  <c r="Z1291" i="7"/>
  <c r="Z1290" i="7"/>
  <c r="Y1290" i="7"/>
  <c r="Z640" i="7"/>
  <c r="Y640" i="7"/>
  <c r="Y406" i="7"/>
  <c r="Z406" i="7"/>
  <c r="Y258" i="7"/>
  <c r="Z258" i="7"/>
  <c r="Y2176" i="7"/>
  <c r="Z2176" i="7"/>
  <c r="Y2343" i="7"/>
  <c r="Z2343" i="7"/>
  <c r="Y2318" i="7"/>
  <c r="Z2318" i="7"/>
  <c r="Z2017" i="7"/>
  <c r="Y2017" i="7"/>
  <c r="Z1824" i="7"/>
  <c r="Y1824" i="7"/>
  <c r="Y2099" i="7"/>
  <c r="Z2099" i="7"/>
  <c r="Y2074" i="7"/>
  <c r="Z2074" i="7"/>
  <c r="Z1818" i="7"/>
  <c r="Y1818" i="7"/>
  <c r="Y1845" i="7"/>
  <c r="Z1845" i="7"/>
  <c r="Z1589" i="7"/>
  <c r="Y1589" i="7"/>
  <c r="Z1520" i="7"/>
  <c r="Y1520" i="7"/>
  <c r="Z1264" i="7"/>
  <c r="Y1264" i="7"/>
  <c r="Z1879" i="7"/>
  <c r="Y1879" i="7"/>
  <c r="Y1623" i="7"/>
  <c r="Z1623" i="7"/>
  <c r="Y1367" i="7"/>
  <c r="Z1367" i="7"/>
  <c r="Y1337" i="7"/>
  <c r="Z1337" i="7"/>
  <c r="Y1015" i="7"/>
  <c r="Z1015" i="7"/>
  <c r="Y224" i="7"/>
  <c r="Z224" i="7"/>
  <c r="Z49" i="7"/>
  <c r="Y49" i="7"/>
  <c r="Y2204" i="7"/>
  <c r="Z2204" i="7"/>
  <c r="Y2371" i="7"/>
  <c r="Z2371" i="7"/>
  <c r="Y2346" i="7"/>
  <c r="Z2346" i="7"/>
  <c r="Z2237" i="7"/>
  <c r="Y2237" i="7"/>
  <c r="Z1980" i="7"/>
  <c r="Y1980" i="7"/>
  <c r="Z1724" i="7"/>
  <c r="Y1724" i="7"/>
  <c r="Z1999" i="7"/>
  <c r="Y1999" i="7"/>
  <c r="Z1974" i="7"/>
  <c r="Y1974" i="7"/>
  <c r="Z1718" i="7"/>
  <c r="Y1718" i="7"/>
  <c r="Z1745" i="7"/>
  <c r="Y1745" i="7"/>
  <c r="Z1676" i="7"/>
  <c r="Y1676" i="7"/>
  <c r="Z1420" i="7"/>
  <c r="Y1420" i="7"/>
  <c r="Z1164" i="7"/>
  <c r="Y1164" i="7"/>
  <c r="Z1779" i="7"/>
  <c r="Y1779" i="7"/>
  <c r="Y1523" i="7"/>
  <c r="Z1523" i="7"/>
  <c r="Y1267" i="7"/>
  <c r="Z1267" i="7"/>
  <c r="Z1242" i="7"/>
  <c r="Y1242" i="7"/>
  <c r="Y1127" i="7"/>
  <c r="Z1127" i="7"/>
  <c r="Y336" i="7"/>
  <c r="Z336" i="7"/>
  <c r="Y31" i="7"/>
  <c r="Z31" i="7"/>
  <c r="Z1381" i="7"/>
  <c r="Y1381" i="7"/>
  <c r="Z1061" i="7"/>
  <c r="Y1061" i="7"/>
  <c r="Z924" i="7"/>
  <c r="Y924" i="7"/>
  <c r="Y1059" i="7"/>
  <c r="Z1059" i="7"/>
  <c r="Y611" i="7"/>
  <c r="Z611" i="7"/>
  <c r="Y626" i="7"/>
  <c r="Z626" i="7"/>
  <c r="Y370" i="7"/>
  <c r="Z370" i="7"/>
  <c r="Y396" i="7"/>
  <c r="Z396" i="7"/>
  <c r="Y495" i="7"/>
  <c r="Z495" i="7"/>
  <c r="Y318" i="7"/>
  <c r="Z318" i="7"/>
  <c r="Y335" i="7"/>
  <c r="Z335" i="7"/>
  <c r="Y14" i="7"/>
  <c r="Z14" i="7"/>
  <c r="Z93" i="7"/>
  <c r="Y93" i="7"/>
  <c r="Y36" i="7"/>
  <c r="Z36" i="7"/>
  <c r="Y172" i="7"/>
  <c r="Z172" i="7"/>
  <c r="Z1682" i="7"/>
  <c r="Y1682" i="7"/>
  <c r="Z1362" i="7"/>
  <c r="Y1362" i="7"/>
  <c r="Z1042" i="7"/>
  <c r="Y1042" i="7"/>
  <c r="Z1265" i="7"/>
  <c r="Y1265" i="7"/>
  <c r="Z1009" i="7"/>
  <c r="Y1009" i="7"/>
  <c r="Z680" i="7"/>
  <c r="Y680" i="7"/>
  <c r="Y1007" i="7"/>
  <c r="Z1007" i="7"/>
  <c r="Z1022" i="7"/>
  <c r="Y1022" i="7"/>
  <c r="Y510" i="7"/>
  <c r="Z510" i="7"/>
  <c r="Y536" i="7"/>
  <c r="Z536" i="7"/>
  <c r="Y280" i="7"/>
  <c r="Z280" i="7"/>
  <c r="Y411" i="7"/>
  <c r="Z411" i="7"/>
  <c r="Y154" i="7"/>
  <c r="Z154" i="7"/>
  <c r="Y234" i="7"/>
  <c r="Z234" i="7"/>
  <c r="Y167" i="7"/>
  <c r="Z167" i="7"/>
  <c r="Y501" i="7"/>
  <c r="Z501" i="7"/>
  <c r="Y52" i="7"/>
  <c r="Z52" i="7"/>
  <c r="Y1215" i="7"/>
  <c r="Z1215" i="7"/>
  <c r="Z1438" i="7"/>
  <c r="Y1438" i="7"/>
  <c r="Z1118" i="7"/>
  <c r="Y1118" i="7"/>
  <c r="Z1341" i="7"/>
  <c r="Y1341" i="7"/>
  <c r="Z1085" i="7"/>
  <c r="Y1085" i="7"/>
  <c r="Z948" i="7"/>
  <c r="Y948" i="7"/>
  <c r="Y1019" i="7"/>
  <c r="Z1019" i="7"/>
  <c r="Z970" i="7"/>
  <c r="Y970" i="7"/>
  <c r="Y458" i="7"/>
  <c r="Z458" i="7"/>
  <c r="Y484" i="7"/>
  <c r="Z484" i="7"/>
  <c r="Y228" i="7"/>
  <c r="Z228" i="7"/>
  <c r="Y359" i="7"/>
  <c r="Z359" i="7"/>
  <c r="Y102" i="7"/>
  <c r="Z102" i="7"/>
  <c r="Y246" i="7"/>
  <c r="Z246" i="7"/>
  <c r="Z569" i="7"/>
  <c r="Y569" i="7"/>
  <c r="Z521" i="7"/>
  <c r="Y521" i="7"/>
  <c r="Y477" i="7"/>
  <c r="Z477" i="7"/>
  <c r="Y75" i="7"/>
  <c r="Z75" i="7"/>
  <c r="Y357" i="7"/>
  <c r="Z357" i="7"/>
  <c r="Z361" i="7"/>
  <c r="Y361" i="7"/>
  <c r="Z1602" i="7"/>
  <c r="Y1602" i="7"/>
  <c r="Z1346" i="7"/>
  <c r="Y1346" i="7"/>
  <c r="Z1505" i="7"/>
  <c r="Y1505" i="7"/>
  <c r="Z1249" i="7"/>
  <c r="Y1249" i="7"/>
  <c r="Z929" i="7"/>
  <c r="Y929" i="7"/>
  <c r="Y1183" i="7"/>
  <c r="Z1183" i="7"/>
  <c r="Y927" i="7"/>
  <c r="Z927" i="7"/>
  <c r="Z942" i="7"/>
  <c r="Y942" i="7"/>
  <c r="Y494" i="7"/>
  <c r="Z494" i="7"/>
  <c r="Y520" i="7"/>
  <c r="Z520" i="7"/>
  <c r="Y264" i="7"/>
  <c r="Z264" i="7"/>
  <c r="Y395" i="7"/>
  <c r="Z395" i="7"/>
  <c r="Y138" i="7"/>
  <c r="Z138" i="7"/>
  <c r="Y346" i="7"/>
  <c r="Z346" i="7"/>
  <c r="Z89" i="7"/>
  <c r="Y89" i="7"/>
  <c r="Y87" i="7"/>
  <c r="Z87" i="7"/>
  <c r="Y164" i="7"/>
  <c r="Z164" i="7"/>
  <c r="Z1678" i="7"/>
  <c r="Y1678" i="7"/>
  <c r="Z1422" i="7"/>
  <c r="Y1422" i="7"/>
  <c r="Z1102" i="7"/>
  <c r="Y1102" i="7"/>
  <c r="Y1325" i="7"/>
  <c r="Z1325" i="7"/>
  <c r="Z1069" i="7"/>
  <c r="Y1069" i="7"/>
  <c r="Z932" i="7"/>
  <c r="Y932" i="7"/>
  <c r="Y1067" i="7"/>
  <c r="Z1067" i="7"/>
  <c r="Y619" i="7"/>
  <c r="Z619" i="7"/>
  <c r="Y570" i="7"/>
  <c r="Z570" i="7"/>
  <c r="Y596" i="7"/>
  <c r="Z596" i="7"/>
  <c r="Y340" i="7"/>
  <c r="Z340" i="7"/>
  <c r="Y471" i="7"/>
  <c r="Z471" i="7"/>
  <c r="Y214" i="7"/>
  <c r="Z214" i="7"/>
  <c r="Y294" i="7"/>
  <c r="Z294" i="7"/>
  <c r="Z37" i="7"/>
  <c r="Y37" i="7"/>
  <c r="Y493" i="7"/>
  <c r="Z493" i="7"/>
  <c r="Z425" i="7"/>
  <c r="Y425" i="7"/>
  <c r="Y59" i="7"/>
  <c r="Z59" i="7"/>
  <c r="Z329" i="7"/>
  <c r="Y329" i="7"/>
  <c r="Z321" i="7"/>
  <c r="Y321" i="7"/>
  <c r="Z1586" i="7"/>
  <c r="Y1586" i="7"/>
  <c r="Z1330" i="7"/>
  <c r="Y1330" i="7"/>
  <c r="Z1074" i="7"/>
  <c r="Y1074" i="7"/>
  <c r="Z1297" i="7"/>
  <c r="Y1297" i="7"/>
  <c r="Z977" i="7"/>
  <c r="Y977" i="7"/>
  <c r="Y1167" i="7"/>
  <c r="Z1167" i="7"/>
  <c r="Y911" i="7"/>
  <c r="Z911" i="7"/>
  <c r="Z926" i="7"/>
  <c r="Y926" i="7"/>
  <c r="Y478" i="7"/>
  <c r="Z478" i="7"/>
  <c r="Y504" i="7"/>
  <c r="Z504" i="7"/>
  <c r="Y248" i="7"/>
  <c r="Z248" i="7"/>
  <c r="Y379" i="7"/>
  <c r="Z379" i="7"/>
  <c r="Y122" i="7"/>
  <c r="Z122" i="7"/>
  <c r="Y266" i="7"/>
  <c r="Z266" i="7"/>
  <c r="Y833" i="7"/>
  <c r="Z833" i="7"/>
  <c r="Z553" i="7"/>
  <c r="Y553" i="7"/>
  <c r="Z136" i="7"/>
  <c r="Y136" i="7"/>
  <c r="Y1247" i="7"/>
  <c r="Z1247" i="7"/>
  <c r="Z1470" i="7"/>
  <c r="Y1470" i="7"/>
  <c r="Z1214" i="7"/>
  <c r="Y1214" i="7"/>
  <c r="Z1373" i="7"/>
  <c r="Y1373" i="7"/>
  <c r="Z1117" i="7"/>
  <c r="Y1117" i="7"/>
  <c r="Z980" i="7"/>
  <c r="Y980" i="7"/>
  <c r="Y1051" i="7"/>
  <c r="Z1051" i="7"/>
  <c r="Y603" i="7"/>
  <c r="Z603" i="7"/>
  <c r="Y618" i="7"/>
  <c r="Z618" i="7"/>
  <c r="Y362" i="7"/>
  <c r="Z362" i="7"/>
  <c r="Y388" i="7"/>
  <c r="Z388" i="7"/>
  <c r="Y519" i="7"/>
  <c r="Z519" i="7"/>
  <c r="Y263" i="7"/>
  <c r="Z263" i="7"/>
  <c r="Y681" i="7"/>
  <c r="Z681" i="7"/>
  <c r="Y149" i="7"/>
  <c r="Z149" i="7"/>
  <c r="Y147" i="7"/>
  <c r="Z147" i="7"/>
  <c r="Z369" i="7"/>
  <c r="Y369" i="7"/>
  <c r="Z385" i="7"/>
  <c r="Y385" i="7"/>
  <c r="Y479" i="7"/>
  <c r="Z479" i="7"/>
  <c r="Y223" i="7"/>
  <c r="Z223" i="7"/>
  <c r="Y597" i="7"/>
  <c r="Z597" i="7"/>
  <c r="Z109" i="7"/>
  <c r="Y109" i="7"/>
  <c r="Y76" i="7"/>
  <c r="Z76" i="7"/>
  <c r="Y196" i="7"/>
  <c r="Z196" i="7"/>
  <c r="Z96" i="7"/>
  <c r="Y96" i="7"/>
  <c r="Z1506" i="7"/>
  <c r="Y1506" i="7"/>
  <c r="Z1250" i="7"/>
  <c r="Y1250" i="7"/>
  <c r="Z1409" i="7"/>
  <c r="Y1409" i="7"/>
  <c r="Z1089" i="7"/>
  <c r="Y1089" i="7"/>
  <c r="Y632" i="7"/>
  <c r="Z632" i="7"/>
  <c r="Z639" i="7"/>
  <c r="Y639" i="7"/>
  <c r="Z654" i="7"/>
  <c r="Y654" i="7"/>
  <c r="Y398" i="7"/>
  <c r="Z398" i="7"/>
  <c r="Y424" i="7"/>
  <c r="Z424" i="7"/>
  <c r="Y555" i="7"/>
  <c r="Z555" i="7"/>
  <c r="Y299" i="7"/>
  <c r="Z299" i="7"/>
  <c r="Y42" i="7"/>
  <c r="Z42" i="7"/>
  <c r="Y185" i="7"/>
  <c r="Z185" i="7"/>
  <c r="Y119" i="7"/>
  <c r="Z119" i="7"/>
  <c r="Y429" i="7"/>
  <c r="Z429" i="7"/>
  <c r="Z489" i="7"/>
  <c r="Y489" i="7"/>
  <c r="Z1646" i="7"/>
  <c r="Y1646" i="7"/>
  <c r="Z1390" i="7"/>
  <c r="Y1390" i="7"/>
  <c r="Z1134" i="7"/>
  <c r="Y1134" i="7"/>
  <c r="Y1357" i="7"/>
  <c r="Z1357" i="7"/>
  <c r="Z1101" i="7"/>
  <c r="Y1101" i="7"/>
  <c r="Z964" i="7"/>
  <c r="Y964" i="7"/>
  <c r="Y971" i="7"/>
  <c r="Z971" i="7"/>
  <c r="Z922" i="7"/>
  <c r="Y922" i="7"/>
  <c r="Y474" i="7"/>
  <c r="Z474" i="7"/>
  <c r="Y436" i="7"/>
  <c r="Z436" i="7"/>
  <c r="Y179" i="7"/>
  <c r="Z179" i="7"/>
  <c r="Y311" i="7"/>
  <c r="Z311" i="7"/>
  <c r="Y54" i="7"/>
  <c r="Z54" i="7"/>
  <c r="Y197" i="7"/>
  <c r="Z197" i="7"/>
  <c r="Y131" i="7"/>
  <c r="Z131" i="7"/>
  <c r="Y237" i="7"/>
  <c r="Z237" i="7"/>
  <c r="Z176" i="7"/>
  <c r="Y176" i="7"/>
  <c r="Y2575" i="7"/>
  <c r="Z2575" i="7"/>
  <c r="Z2816" i="7"/>
  <c r="Y2816" i="7"/>
  <c r="Z1963" i="7"/>
  <c r="Y1963" i="7"/>
  <c r="Z2686" i="7"/>
  <c r="Y2686" i="7"/>
  <c r="Y2082" i="7"/>
  <c r="Z2082" i="7"/>
  <c r="Z1400" i="7"/>
  <c r="Y1400" i="7"/>
  <c r="Y2450" i="7"/>
  <c r="Z2450" i="7"/>
  <c r="Z2753" i="7"/>
  <c r="Y2753" i="7"/>
  <c r="Z1746" i="7"/>
  <c r="Y1746" i="7"/>
  <c r="Y2395" i="7"/>
  <c r="Z2395" i="7"/>
  <c r="Z1597" i="7"/>
  <c r="Y1597" i="7"/>
  <c r="Y2843" i="7"/>
  <c r="Z2843" i="7"/>
  <c r="Z2805" i="7"/>
  <c r="Y2805" i="7"/>
  <c r="Y2503" i="7"/>
  <c r="Z2503" i="7"/>
  <c r="Y2626" i="7"/>
  <c r="Z2626" i="7"/>
  <c r="Z2525" i="7"/>
  <c r="Y2525" i="7"/>
  <c r="Y1615" i="7"/>
  <c r="Z1615" i="7"/>
  <c r="Z2417" i="7"/>
  <c r="Y2417" i="7"/>
  <c r="Z2637" i="7"/>
  <c r="Y2637" i="7"/>
  <c r="Z2905" i="7"/>
  <c r="Y2905" i="7"/>
  <c r="Z2738" i="7"/>
  <c r="Y2738" i="7"/>
  <c r="Y2815" i="7"/>
  <c r="Z2815" i="7"/>
  <c r="Z2702" i="7"/>
  <c r="Y2702" i="7"/>
  <c r="Z2573" i="7"/>
  <c r="Y2573" i="7"/>
  <c r="Z2814" i="7"/>
  <c r="Y2814" i="7"/>
  <c r="Y1423" i="7"/>
  <c r="Z1423" i="7"/>
  <c r="Y2152" i="7"/>
  <c r="Z2152" i="7"/>
  <c r="Y2627" i="7"/>
  <c r="Z2627" i="7"/>
  <c r="Z2428" i="7"/>
  <c r="Y2428" i="7"/>
  <c r="Z2025" i="7"/>
  <c r="Y2025" i="7"/>
  <c r="Y621" i="7"/>
  <c r="Z621" i="7"/>
  <c r="Z2669" i="7"/>
  <c r="Y2669" i="7"/>
  <c r="Y2859" i="7"/>
  <c r="Z2859" i="7"/>
  <c r="Y2812" i="7"/>
  <c r="Z2812" i="7"/>
  <c r="Z2352" i="7"/>
  <c r="Y2352" i="7"/>
  <c r="Y1741" i="7"/>
  <c r="Z1741" i="7"/>
  <c r="Z2589" i="7"/>
  <c r="Y2589" i="7"/>
  <c r="Z2766" i="7"/>
  <c r="Y2766" i="7"/>
  <c r="Y1709" i="7"/>
  <c r="Z1709" i="7"/>
  <c r="Y2260" i="7"/>
  <c r="Z2260" i="7"/>
  <c r="Y2280" i="7"/>
  <c r="Z2280" i="7"/>
  <c r="Y2863" i="7"/>
  <c r="Z2863" i="7"/>
  <c r="Z2657" i="7"/>
  <c r="Y2657" i="7"/>
  <c r="Y2248" i="7"/>
  <c r="Z2248" i="7"/>
  <c r="Z1992" i="7"/>
  <c r="Y1992" i="7"/>
  <c r="Z2269" i="7"/>
  <c r="Y2269" i="7"/>
  <c r="Y2634" i="7"/>
  <c r="Z2634" i="7"/>
  <c r="Z2865" i="7"/>
  <c r="Y2865" i="7"/>
  <c r="Y2839" i="7"/>
  <c r="Z2839" i="7"/>
  <c r="Y2752" i="7"/>
  <c r="Z2752" i="7"/>
  <c r="Y2944" i="7"/>
  <c r="Z2944" i="7"/>
  <c r="Z934" i="7"/>
  <c r="Y934" i="7"/>
  <c r="Z1686" i="7"/>
  <c r="Y1686" i="7"/>
  <c r="Z1384" i="7"/>
  <c r="Y1384" i="7"/>
  <c r="Z1938" i="7"/>
  <c r="Y1938" i="7"/>
  <c r="Z2137" i="7"/>
  <c r="Y2137" i="7"/>
  <c r="Y2056" i="7"/>
  <c r="Z2056" i="7"/>
  <c r="Z2385" i="7"/>
  <c r="Y2385" i="7"/>
  <c r="Z2577" i="7"/>
  <c r="Y2577" i="7"/>
  <c r="Y2622" i="7"/>
  <c r="Z2622" i="7"/>
  <c r="Y2579" i="7"/>
  <c r="Z2579" i="7"/>
  <c r="Y2408" i="7"/>
  <c r="Z2408" i="7"/>
  <c r="Z1823" i="7"/>
  <c r="Y1823" i="7"/>
  <c r="Z2277" i="7"/>
  <c r="Y2277" i="7"/>
  <c r="Y2663" i="7"/>
  <c r="Z2663" i="7"/>
  <c r="Z2841" i="7"/>
  <c r="Y2841" i="7"/>
  <c r="Z2776" i="7"/>
  <c r="Y2776" i="7"/>
  <c r="Z1528" i="7"/>
  <c r="Y1528" i="7"/>
  <c r="Z2421" i="7"/>
  <c r="Y2421" i="7"/>
  <c r="Z2380" i="7"/>
  <c r="Y2380" i="7"/>
  <c r="Z2917" i="7"/>
  <c r="Y2917" i="7"/>
  <c r="Y2939" i="7"/>
  <c r="Z2939" i="7"/>
  <c r="Z2437" i="7"/>
  <c r="Y2437" i="7"/>
  <c r="Z2581" i="7"/>
  <c r="Y2581" i="7"/>
  <c r="Y2763" i="7"/>
  <c r="Z2763" i="7"/>
  <c r="Y1695" i="7"/>
  <c r="Z1695" i="7"/>
  <c r="Y2460" i="7"/>
  <c r="Z2460" i="7"/>
  <c r="Y2760" i="7"/>
  <c r="Z2760" i="7"/>
  <c r="Z2773" i="7"/>
  <c r="Y2773" i="7"/>
  <c r="Z2121" i="7"/>
  <c r="Y2121" i="7"/>
  <c r="Z2317" i="7"/>
  <c r="Y2317" i="7"/>
  <c r="Y2570" i="7"/>
  <c r="Z2570" i="7"/>
  <c r="Y2591" i="7"/>
  <c r="Z2591" i="7"/>
  <c r="Z2681" i="7"/>
  <c r="Y2681" i="7"/>
  <c r="Z2910" i="7"/>
  <c r="Y2910" i="7"/>
  <c r="Y2896" i="7"/>
  <c r="Z2896" i="7"/>
  <c r="Y1773" i="7"/>
  <c r="Z1773" i="7"/>
  <c r="Z1752" i="7"/>
  <c r="Y1752" i="7"/>
  <c r="Y2255" i="7"/>
  <c r="Z2255" i="7"/>
  <c r="Z2273" i="7"/>
  <c r="Y2273" i="7"/>
  <c r="Y2296" i="7"/>
  <c r="Z2296" i="7"/>
  <c r="Z1334" i="7"/>
  <c r="Y1334" i="7"/>
  <c r="Y2024" i="7"/>
  <c r="Z2024" i="7"/>
  <c r="Z2745" i="7"/>
  <c r="Y2745" i="7"/>
  <c r="Z2808" i="7"/>
  <c r="Y2808" i="7"/>
  <c r="Y1631" i="7"/>
  <c r="Z1631" i="7"/>
  <c r="Y2232" i="7"/>
  <c r="Z2232" i="7"/>
  <c r="Y2615" i="7"/>
  <c r="Z2615" i="7"/>
  <c r="Z2821" i="7"/>
  <c r="Y2821" i="7"/>
  <c r="Y2715" i="7"/>
  <c r="Z2715" i="7"/>
  <c r="Z2884" i="7"/>
  <c r="Y2884" i="7"/>
  <c r="Z2565" i="7"/>
  <c r="Y2565" i="7"/>
  <c r="Z2742" i="7"/>
  <c r="Y2742" i="7"/>
  <c r="Y1503" i="7"/>
  <c r="Z1503" i="7"/>
  <c r="Z2412" i="7"/>
  <c r="Y2412" i="7"/>
  <c r="Z2740" i="7"/>
  <c r="Y2740" i="7"/>
  <c r="Z2373" i="7"/>
  <c r="Y2373" i="7"/>
  <c r="Z2153" i="7"/>
  <c r="Y2153" i="7"/>
  <c r="Y2636" i="7"/>
  <c r="Z2636" i="7"/>
  <c r="Z2914" i="7"/>
  <c r="Y2914" i="7"/>
  <c r="Z1432" i="7"/>
  <c r="Y1432" i="7"/>
  <c r="Z2185" i="7"/>
  <c r="Y2185" i="7"/>
  <c r="Z2461" i="7"/>
  <c r="Y2461" i="7"/>
  <c r="Y2463" i="7"/>
  <c r="Z2463" i="7"/>
  <c r="Y2292" i="7"/>
  <c r="Z2292" i="7"/>
  <c r="Z2913" i="7"/>
  <c r="Y2913" i="7"/>
  <c r="Z2862" i="7"/>
  <c r="Y2862" i="7"/>
  <c r="Y2871" i="7"/>
  <c r="Z2871" i="7"/>
  <c r="Z2912" i="7"/>
  <c r="Y2912" i="7"/>
  <c r="Y422" i="7"/>
  <c r="Z422" i="7"/>
  <c r="Y1359" i="7"/>
  <c r="Z1359" i="7"/>
  <c r="Z1512" i="7"/>
  <c r="Y1512" i="7"/>
  <c r="Y2066" i="7"/>
  <c r="Z2066" i="7"/>
  <c r="Y2118" i="7"/>
  <c r="Z2118" i="7"/>
  <c r="Y2120" i="7"/>
  <c r="Z2120" i="7"/>
  <c r="Z2353" i="7"/>
  <c r="Y2353" i="7"/>
  <c r="Y2590" i="7"/>
  <c r="Z2590" i="7"/>
  <c r="Z2312" i="7"/>
  <c r="Y2312" i="7"/>
  <c r="Y2568" i="7"/>
  <c r="Z2568" i="7"/>
  <c r="Z1464" i="7"/>
  <c r="Y1464" i="7"/>
  <c r="Z2405" i="7"/>
  <c r="Y2405" i="7"/>
  <c r="Z2918" i="7"/>
  <c r="Y2918" i="7"/>
  <c r="Z2840" i="7"/>
  <c r="Y2840" i="7"/>
  <c r="Z1016" i="7"/>
  <c r="Y1016" i="7"/>
  <c r="Z2293" i="7"/>
  <c r="Y2293" i="7"/>
  <c r="Z2853" i="7"/>
  <c r="Y2853" i="7"/>
  <c r="Y2875" i="7"/>
  <c r="Z2875" i="7"/>
  <c r="Y2916" i="7"/>
  <c r="Z2916" i="7"/>
  <c r="Z2806" i="7"/>
  <c r="Y2806" i="7"/>
  <c r="Z2325" i="7"/>
  <c r="Y2325" i="7"/>
  <c r="Z2869" i="7"/>
  <c r="Y2869" i="7"/>
  <c r="Y1535" i="7"/>
  <c r="Z1535" i="7"/>
  <c r="Z1928" i="7"/>
  <c r="Y1928" i="7"/>
  <c r="Z2381" i="7"/>
  <c r="Y2381" i="7"/>
  <c r="Y2618" i="7"/>
  <c r="Z2618" i="7"/>
  <c r="Z2750" i="7"/>
  <c r="Y2750" i="7"/>
  <c r="Y2759" i="7"/>
  <c r="Z2759" i="7"/>
  <c r="Z2600" i="7"/>
  <c r="Y2600" i="7"/>
  <c r="Z2800" i="7"/>
  <c r="Y2800" i="7"/>
  <c r="Y323" i="7"/>
  <c r="Z323" i="7"/>
  <c r="Z1558" i="7"/>
  <c r="Y1558" i="7"/>
  <c r="Z1320" i="7"/>
  <c r="Y1320" i="7"/>
  <c r="Z1874" i="7"/>
  <c r="Y1874" i="7"/>
  <c r="Z2073" i="7"/>
  <c r="Y2073" i="7"/>
  <c r="Y2447" i="7"/>
  <c r="Z2447" i="7"/>
  <c r="Z2369" i="7"/>
  <c r="Y2369" i="7"/>
  <c r="Z2561" i="7"/>
  <c r="Y2561" i="7"/>
  <c r="Y2606" i="7"/>
  <c r="Z2606" i="7"/>
  <c r="Y2563" i="7"/>
  <c r="Z2563" i="7"/>
  <c r="Y2328" i="7"/>
  <c r="Z2328" i="7"/>
  <c r="Y2584" i="7"/>
  <c r="Z2584" i="7"/>
  <c r="Y1567" i="7"/>
  <c r="Z1567" i="7"/>
  <c r="Y2216" i="7"/>
  <c r="Z2216" i="7"/>
  <c r="Y2599" i="7"/>
  <c r="Z2599" i="7"/>
  <c r="Y2872" i="7"/>
  <c r="Z2872" i="7"/>
  <c r="Z1826" i="7"/>
  <c r="Y1826" i="7"/>
  <c r="Y2466" i="7"/>
  <c r="Z2466" i="7"/>
  <c r="Z2572" i="7"/>
  <c r="Y2572" i="7"/>
  <c r="Z2770" i="7"/>
  <c r="Y2770" i="7"/>
  <c r="Y2820" i="7"/>
  <c r="Z2820" i="7"/>
  <c r="Z2309" i="7"/>
  <c r="Y2309" i="7"/>
  <c r="Z2870" i="7"/>
  <c r="Y2870" i="7"/>
  <c r="Z998" i="7"/>
  <c r="Y998" i="7"/>
  <c r="Y2583" i="7"/>
  <c r="Z2583" i="7"/>
  <c r="Z2946" i="7"/>
  <c r="Y2946" i="7"/>
  <c r="Z1590" i="7"/>
  <c r="Y1590" i="7"/>
  <c r="Y2783" i="7"/>
  <c r="Z2783" i="7"/>
  <c r="Y2519" i="7"/>
  <c r="Z2519" i="7"/>
  <c r="Y1759" i="7"/>
  <c r="Z1759" i="7"/>
  <c r="Z1368" i="7"/>
  <c r="Y1368" i="7"/>
  <c r="Z1654" i="7"/>
  <c r="Y1654" i="7"/>
  <c r="Z2876" i="7"/>
  <c r="Y2876" i="7"/>
  <c r="Y2612" i="7"/>
  <c r="Z2612" i="7"/>
  <c r="Z2890" i="7"/>
  <c r="Y2890" i="7"/>
  <c r="Z2877" i="7"/>
  <c r="Y2877" i="7"/>
  <c r="Y2416" i="7"/>
  <c r="Z2416" i="7"/>
  <c r="Y2523" i="7"/>
  <c r="Z2523" i="7"/>
  <c r="Z2585" i="7"/>
  <c r="Y2585" i="7"/>
  <c r="Z2329" i="7"/>
  <c r="Y2329" i="7"/>
  <c r="Y2367" i="7"/>
  <c r="Z2367" i="7"/>
  <c r="Z1976" i="7"/>
  <c r="Y1976" i="7"/>
  <c r="Z1714" i="7"/>
  <c r="Y1714" i="7"/>
  <c r="Z1160" i="7"/>
  <c r="Y1160" i="7"/>
  <c r="Z1238" i="7"/>
  <c r="Y1238" i="7"/>
  <c r="Y145" i="7"/>
  <c r="Z145" i="7"/>
  <c r="Y2162" i="7"/>
  <c r="Z2162" i="7"/>
  <c r="Y1989" i="7"/>
  <c r="Z1989" i="7"/>
  <c r="Z1796" i="7"/>
  <c r="Y1796" i="7"/>
  <c r="Y2071" i="7"/>
  <c r="Z2071" i="7"/>
  <c r="Z1982" i="7"/>
  <c r="Y1982" i="7"/>
  <c r="Z1726" i="7"/>
  <c r="Y1726" i="7"/>
  <c r="Y1753" i="7"/>
  <c r="Z1753" i="7"/>
  <c r="Z1684" i="7"/>
  <c r="Y1684" i="7"/>
  <c r="Z1300" i="7"/>
  <c r="Y1300" i="7"/>
  <c r="Z1044" i="7"/>
  <c r="Y1044" i="7"/>
  <c r="Y1659" i="7"/>
  <c r="Z1659" i="7"/>
  <c r="Y1403" i="7"/>
  <c r="Z1403" i="7"/>
  <c r="Z1514" i="7"/>
  <c r="Y1514" i="7"/>
  <c r="Y1481" i="7"/>
  <c r="Z1481" i="7"/>
  <c r="Y598" i="7"/>
  <c r="Z598" i="7"/>
  <c r="Y243" i="7"/>
  <c r="Z243" i="7"/>
  <c r="Y2160" i="7"/>
  <c r="Z2160" i="7"/>
  <c r="Y2263" i="7"/>
  <c r="Z2263" i="7"/>
  <c r="Y2238" i="7"/>
  <c r="Z2238" i="7"/>
  <c r="Z2129" i="7"/>
  <c r="Y2129" i="7"/>
  <c r="Z1936" i="7"/>
  <c r="Y1936" i="7"/>
  <c r="Y2211" i="7"/>
  <c r="Z2211" i="7"/>
  <c r="Z1891" i="7"/>
  <c r="Y1891" i="7"/>
  <c r="Z1866" i="7"/>
  <c r="Y1866" i="7"/>
  <c r="Y1893" i="7"/>
  <c r="Z1893" i="7"/>
  <c r="Z1637" i="7"/>
  <c r="Y1637" i="7"/>
  <c r="Z1568" i="7"/>
  <c r="Y1568" i="7"/>
  <c r="Z1312" i="7"/>
  <c r="Y1312" i="7"/>
  <c r="Z1863" i="7"/>
  <c r="Y1863" i="7"/>
  <c r="Y1607" i="7"/>
  <c r="Z1607" i="7"/>
  <c r="Y1351" i="7"/>
  <c r="Z1351" i="7"/>
  <c r="Z1414" i="7"/>
  <c r="Y1414" i="7"/>
  <c r="Y1273" i="7"/>
  <c r="Z1273" i="7"/>
  <c r="Y390" i="7"/>
  <c r="Z390" i="7"/>
  <c r="Y242" i="7"/>
  <c r="Z242" i="7"/>
  <c r="Y2188" i="7"/>
  <c r="Z2188" i="7"/>
  <c r="Y2355" i="7"/>
  <c r="Z2355" i="7"/>
  <c r="Y2266" i="7"/>
  <c r="Z2266" i="7"/>
  <c r="Z2093" i="7"/>
  <c r="Y2093" i="7"/>
  <c r="Z1900" i="7"/>
  <c r="Y1900" i="7"/>
  <c r="Y2175" i="7"/>
  <c r="Z2175" i="7"/>
  <c r="Z1919" i="7"/>
  <c r="Y1919" i="7"/>
  <c r="Z1894" i="7"/>
  <c r="Y1894" i="7"/>
  <c r="Y1921" i="7"/>
  <c r="Z1921" i="7"/>
  <c r="Z1665" i="7"/>
  <c r="Y1665" i="7"/>
  <c r="Z1596" i="7"/>
  <c r="Y1596" i="7"/>
  <c r="Z1340" i="7"/>
  <c r="Y1340" i="7"/>
  <c r="Z1020" i="7"/>
  <c r="Y1020" i="7"/>
  <c r="Y1635" i="7"/>
  <c r="Z1635" i="7"/>
  <c r="Y1379" i="7"/>
  <c r="Z1379" i="7"/>
  <c r="Z1466" i="7"/>
  <c r="Y1466" i="7"/>
  <c r="Y1385" i="7"/>
  <c r="Z1385" i="7"/>
  <c r="Z1014" i="7"/>
  <c r="Y1014" i="7"/>
  <c r="Y403" i="7"/>
  <c r="Z403" i="7"/>
  <c r="Z653" i="7"/>
  <c r="Y653" i="7"/>
  <c r="Z1301" i="7"/>
  <c r="Y1301" i="7"/>
  <c r="Z981" i="7"/>
  <c r="Y981" i="7"/>
  <c r="Y1107" i="7"/>
  <c r="Z1107" i="7"/>
  <c r="Z659" i="7"/>
  <c r="Y659" i="7"/>
  <c r="Z674" i="7"/>
  <c r="Y674" i="7"/>
  <c r="Y418" i="7"/>
  <c r="Z418" i="7"/>
  <c r="Y444" i="7"/>
  <c r="Z444" i="7"/>
  <c r="Y559" i="7"/>
  <c r="Z559" i="7"/>
  <c r="Y110" i="7"/>
  <c r="Z110" i="7"/>
  <c r="Z61" i="7"/>
  <c r="Y61" i="7"/>
  <c r="Z2452" i="7"/>
  <c r="Y2452" i="7"/>
  <c r="Y2559" i="7"/>
  <c r="Z2559" i="7"/>
  <c r="Z2429" i="7"/>
  <c r="Y2429" i="7"/>
  <c r="Y2443" i="7"/>
  <c r="Z2443" i="7"/>
  <c r="Z2057" i="7"/>
  <c r="Y2057" i="7"/>
  <c r="Z1858" i="7"/>
  <c r="Y1858" i="7"/>
  <c r="Z1304" i="7"/>
  <c r="Y1304" i="7"/>
  <c r="Z1526" i="7"/>
  <c r="Y1526" i="7"/>
  <c r="Y259" i="7"/>
  <c r="Z259" i="7"/>
  <c r="Y2660" i="7"/>
  <c r="Z2660" i="7"/>
  <c r="Z2938" i="7"/>
  <c r="Y2938" i="7"/>
  <c r="Z2925" i="7"/>
  <c r="Y2925" i="7"/>
  <c r="Z2592" i="7"/>
  <c r="Y2592" i="7"/>
  <c r="Y2272" i="7"/>
  <c r="Z2272" i="7"/>
  <c r="Y2614" i="7"/>
  <c r="Z2614" i="7"/>
  <c r="Z2377" i="7"/>
  <c r="Y2377" i="7"/>
  <c r="Y2040" i="7"/>
  <c r="Z2040" i="7"/>
  <c r="Z2105" i="7"/>
  <c r="Y2105" i="7"/>
  <c r="Z1906" i="7"/>
  <c r="Y1906" i="7"/>
  <c r="Z1352" i="7"/>
  <c r="Y1352" i="7"/>
  <c r="Z1622" i="7"/>
  <c r="Y1622" i="7"/>
  <c r="Y2338" i="7"/>
  <c r="Z2338" i="7"/>
  <c r="Z2165" i="7"/>
  <c r="Y2165" i="7"/>
  <c r="Z1972" i="7"/>
  <c r="Y1972" i="7"/>
  <c r="Z1716" i="7"/>
  <c r="Y1716" i="7"/>
  <c r="Z1927" i="7"/>
  <c r="Y1927" i="7"/>
  <c r="Z1838" i="7"/>
  <c r="Y1838" i="7"/>
  <c r="Y1865" i="7"/>
  <c r="Z1865" i="7"/>
  <c r="Y1609" i="7"/>
  <c r="Z1609" i="7"/>
  <c r="Z1540" i="7"/>
  <c r="Y1540" i="7"/>
  <c r="Z1284" i="7"/>
  <c r="Y1284" i="7"/>
  <c r="Z1835" i="7"/>
  <c r="Y1835" i="7"/>
  <c r="Y1579" i="7"/>
  <c r="Z1579" i="7"/>
  <c r="Y1323" i="7"/>
  <c r="Z1323" i="7"/>
  <c r="Z1354" i="7"/>
  <c r="Y1354" i="7"/>
  <c r="Y1095" i="7"/>
  <c r="Z1095" i="7"/>
  <c r="Y304" i="7"/>
  <c r="Z304" i="7"/>
  <c r="Z129" i="7"/>
  <c r="Y129" i="7"/>
  <c r="Y2144" i="7"/>
  <c r="Z2144" i="7"/>
  <c r="Y2247" i="7"/>
  <c r="Z2247" i="7"/>
  <c r="Y2158" i="7"/>
  <c r="Z2158" i="7"/>
  <c r="Z2049" i="7"/>
  <c r="Y2049" i="7"/>
  <c r="Z1856" i="7"/>
  <c r="Y1856" i="7"/>
  <c r="Y2131" i="7"/>
  <c r="Z2131" i="7"/>
  <c r="Y2106" i="7"/>
  <c r="Z2106" i="7"/>
  <c r="Z1850" i="7"/>
  <c r="Y1850" i="7"/>
  <c r="Y1877" i="7"/>
  <c r="Z1877" i="7"/>
  <c r="Z1621" i="7"/>
  <c r="Y1621" i="7"/>
  <c r="Z1552" i="7"/>
  <c r="Y1552" i="7"/>
  <c r="Z1296" i="7"/>
  <c r="Y1296" i="7"/>
  <c r="Z1040" i="7"/>
  <c r="Y1040" i="7"/>
  <c r="Y1655" i="7"/>
  <c r="Z1655" i="7"/>
  <c r="Y1399" i="7"/>
  <c r="Z1399" i="7"/>
  <c r="Z1510" i="7"/>
  <c r="Y1510" i="7"/>
  <c r="Y1465" i="7"/>
  <c r="Z1465" i="7"/>
  <c r="Y582" i="7"/>
  <c r="Z582" i="7"/>
  <c r="Y227" i="7"/>
  <c r="Z227" i="7"/>
  <c r="Y2172" i="7"/>
  <c r="Z2172" i="7"/>
  <c r="Y2275" i="7"/>
  <c r="Z2275" i="7"/>
  <c r="Y2250" i="7"/>
  <c r="Z2250" i="7"/>
  <c r="Z2141" i="7"/>
  <c r="Y2141" i="7"/>
  <c r="Z1884" i="7"/>
  <c r="Y1884" i="7"/>
  <c r="Y2095" i="7"/>
  <c r="Z2095" i="7"/>
  <c r="Y2070" i="7"/>
  <c r="Z2070" i="7"/>
  <c r="Z1814" i="7"/>
  <c r="Y1814" i="7"/>
  <c r="Y1841" i="7"/>
  <c r="Z1841" i="7"/>
  <c r="Z1585" i="7"/>
  <c r="Y1585" i="7"/>
  <c r="Z1516" i="7"/>
  <c r="Y1516" i="7"/>
  <c r="Z1260" i="7"/>
  <c r="Y1260" i="7"/>
  <c r="Z1875" i="7"/>
  <c r="Y1875" i="7"/>
  <c r="Y1619" i="7"/>
  <c r="Z1619" i="7"/>
  <c r="Y1299" i="7"/>
  <c r="Z1299" i="7"/>
  <c r="Z1306" i="7"/>
  <c r="Y1306" i="7"/>
  <c r="Z928" i="7"/>
  <c r="Y928" i="7"/>
  <c r="Y438" i="7"/>
  <c r="Z438" i="7"/>
  <c r="Y290" i="7"/>
  <c r="Z290" i="7"/>
  <c r="Z1477" i="7"/>
  <c r="Y1477" i="7"/>
  <c r="Z1221" i="7"/>
  <c r="Y1221" i="7"/>
  <c r="Z965" i="7"/>
  <c r="Y965" i="7"/>
  <c r="Y1091" i="7"/>
  <c r="Z1091" i="7"/>
  <c r="Y579" i="7"/>
  <c r="Z579" i="7"/>
  <c r="Y594" i="7"/>
  <c r="Z594" i="7"/>
  <c r="Y620" i="7"/>
  <c r="Z620" i="7"/>
  <c r="Y364" i="7"/>
  <c r="Z364" i="7"/>
  <c r="Y447" i="7"/>
  <c r="Z447" i="7"/>
  <c r="Y254" i="7"/>
  <c r="Z254" i="7"/>
  <c r="Z2833" i="7"/>
  <c r="Y2833" i="7"/>
  <c r="Z2436" i="7"/>
  <c r="Y2436" i="7"/>
  <c r="Y2607" i="7"/>
  <c r="Z2607" i="7"/>
  <c r="Y2458" i="7"/>
  <c r="Z2458" i="7"/>
  <c r="Z2285" i="7"/>
  <c r="Y2285" i="7"/>
  <c r="Y2358" i="7"/>
  <c r="Z2358" i="7"/>
  <c r="Z1794" i="7"/>
  <c r="Y1794" i="7"/>
  <c r="Z1240" i="7"/>
  <c r="Y1240" i="7"/>
  <c r="Z1398" i="7"/>
  <c r="Y1398" i="7"/>
  <c r="Y365" i="7"/>
  <c r="Z365" i="7"/>
  <c r="Y2867" i="7"/>
  <c r="Z2867" i="7"/>
  <c r="Z2858" i="7"/>
  <c r="Y2858" i="7"/>
  <c r="Z2781" i="7"/>
  <c r="Y2781" i="7"/>
  <c r="Y2384" i="7"/>
  <c r="Z2384" i="7"/>
  <c r="Y2555" i="7"/>
  <c r="Z2555" i="7"/>
  <c r="Z2425" i="7"/>
  <c r="Y2425" i="7"/>
  <c r="Y2136" i="7"/>
  <c r="Z2136" i="7"/>
  <c r="Y2150" i="7"/>
  <c r="Z2150" i="7"/>
  <c r="Y1869" i="7"/>
  <c r="Z1869" i="7"/>
  <c r="Z1032" i="7"/>
  <c r="Y1032" i="7"/>
  <c r="Y1433" i="7"/>
  <c r="Z1433" i="7"/>
  <c r="Y2386" i="7"/>
  <c r="Z2386" i="7"/>
  <c r="Y2130" i="7"/>
  <c r="Z2130" i="7"/>
  <c r="Z2021" i="7"/>
  <c r="Y2021" i="7"/>
  <c r="Z1828" i="7"/>
  <c r="Y1828" i="7"/>
  <c r="Y2039" i="7"/>
  <c r="Z2039" i="7"/>
  <c r="Z1950" i="7"/>
  <c r="Y1950" i="7"/>
  <c r="Z1694" i="7"/>
  <c r="Y1694" i="7"/>
  <c r="Y1721" i="7"/>
  <c r="Z1721" i="7"/>
  <c r="Z1652" i="7"/>
  <c r="Y1652" i="7"/>
  <c r="Z1396" i="7"/>
  <c r="Y1396" i="7"/>
  <c r="Z1140" i="7"/>
  <c r="Y1140" i="7"/>
  <c r="Y1755" i="7"/>
  <c r="Z1755" i="7"/>
  <c r="Y1499" i="7"/>
  <c r="Z1499" i="7"/>
  <c r="Z1578" i="7"/>
  <c r="Y1578" i="7"/>
  <c r="Y1353" i="7"/>
  <c r="Z1353" i="7"/>
  <c r="Z982" i="7"/>
  <c r="Y982" i="7"/>
  <c r="Y371" i="7"/>
  <c r="Z371" i="7"/>
  <c r="Y541" i="7"/>
  <c r="Z541" i="7"/>
  <c r="Y2064" i="7"/>
  <c r="Z2064" i="7"/>
  <c r="Y2231" i="7"/>
  <c r="Z2231" i="7"/>
  <c r="Y2206" i="7"/>
  <c r="Z2206" i="7"/>
  <c r="Y2032" i="7"/>
  <c r="Z2032" i="7"/>
  <c r="Z1776" i="7"/>
  <c r="Y1776" i="7"/>
  <c r="Y2051" i="7"/>
  <c r="Z2051" i="7"/>
  <c r="Y2026" i="7"/>
  <c r="Z2026" i="7"/>
  <c r="Z1770" i="7"/>
  <c r="Y1770" i="7"/>
  <c r="Y1797" i="7"/>
  <c r="Z1797" i="7"/>
  <c r="Z1541" i="7"/>
  <c r="Y1541" i="7"/>
  <c r="Z1472" i="7"/>
  <c r="Y1472" i="7"/>
  <c r="Z1216" i="7"/>
  <c r="Y1216" i="7"/>
  <c r="Y1767" i="7"/>
  <c r="Z1767" i="7"/>
  <c r="Y1511" i="7"/>
  <c r="Z1511" i="7"/>
  <c r="Z1606" i="7"/>
  <c r="Y1606" i="7"/>
  <c r="Y1401" i="7"/>
  <c r="Z1401" i="7"/>
  <c r="Y567" i="7"/>
  <c r="Z567" i="7"/>
  <c r="Y419" i="7"/>
  <c r="Z419" i="7"/>
  <c r="Z685" i="7"/>
  <c r="Y685" i="7"/>
  <c r="Y2156" i="7"/>
  <c r="Z2156" i="7"/>
  <c r="Y2323" i="7"/>
  <c r="Z2323" i="7"/>
  <c r="Y2298" i="7"/>
  <c r="Z2298" i="7"/>
  <c r="Z2189" i="7"/>
  <c r="Y2189" i="7"/>
  <c r="Z1996" i="7"/>
  <c r="Y1996" i="7"/>
  <c r="Z1740" i="7"/>
  <c r="Y1740" i="7"/>
  <c r="Z1951" i="7"/>
  <c r="Y1951" i="7"/>
  <c r="Z1926" i="7"/>
  <c r="Y1926" i="7"/>
  <c r="Y1953" i="7"/>
  <c r="Z1953" i="7"/>
  <c r="Z1697" i="7"/>
  <c r="Y1697" i="7"/>
  <c r="Z1628" i="7"/>
  <c r="Y1628" i="7"/>
  <c r="Z1372" i="7"/>
  <c r="Y1372" i="7"/>
  <c r="Z1116" i="7"/>
  <c r="Y1116" i="7"/>
  <c r="Y1731" i="7"/>
  <c r="Z1731" i="7"/>
  <c r="Y1475" i="7"/>
  <c r="Z1475" i="7"/>
  <c r="Z1658" i="7"/>
  <c r="Y1658" i="7"/>
  <c r="Z1146" i="7"/>
  <c r="Y1146" i="7"/>
  <c r="Y935" i="7"/>
  <c r="Z935" i="7"/>
  <c r="Y400" i="7"/>
  <c r="Z400" i="7"/>
  <c r="Y226" i="7"/>
  <c r="Z226" i="7"/>
  <c r="Z1461" i="7"/>
  <c r="Y1461" i="7"/>
  <c r="Z1205" i="7"/>
  <c r="Y1205" i="7"/>
  <c r="Z949" i="7"/>
  <c r="Y949" i="7"/>
  <c r="Y1203" i="7"/>
  <c r="Z1203" i="7"/>
  <c r="Y947" i="7"/>
  <c r="Z947" i="7"/>
  <c r="Y578" i="7"/>
  <c r="Z578" i="7"/>
  <c r="Y604" i="7"/>
  <c r="Z604" i="7"/>
  <c r="Y348" i="7"/>
  <c r="Z348" i="7"/>
  <c r="Y431" i="7"/>
  <c r="Z431" i="7"/>
  <c r="Z125" i="7"/>
  <c r="Y125" i="7"/>
  <c r="Y384" i="7"/>
  <c r="Z384" i="7"/>
  <c r="Z2764" i="7"/>
  <c r="Y2764" i="7"/>
  <c r="Y2787" i="7"/>
  <c r="Z2787" i="7"/>
  <c r="Z2765" i="7"/>
  <c r="Y2765" i="7"/>
  <c r="Y2368" i="7"/>
  <c r="Z2368" i="7"/>
  <c r="Y2646" i="7"/>
  <c r="Z2646" i="7"/>
  <c r="Z2409" i="7"/>
  <c r="Y2409" i="7"/>
  <c r="Y2399" i="7"/>
  <c r="Z2399" i="7"/>
  <c r="Y1977" i="7"/>
  <c r="Z1977" i="7"/>
  <c r="Z1778" i="7"/>
  <c r="Y1778" i="7"/>
  <c r="Z1224" i="7"/>
  <c r="Y1224" i="7"/>
  <c r="Z1366" i="7"/>
  <c r="Y1366" i="7"/>
  <c r="Y2370" i="7"/>
  <c r="Z2370" i="7"/>
  <c r="Z2261" i="7"/>
  <c r="Y2261" i="7"/>
  <c r="Z2005" i="7"/>
  <c r="Y2005" i="7"/>
  <c r="Z1812" i="7"/>
  <c r="Y1812" i="7"/>
  <c r="Y2087" i="7"/>
  <c r="Z2087" i="7"/>
  <c r="Y2062" i="7"/>
  <c r="Z2062" i="7"/>
  <c r="Z1806" i="7"/>
  <c r="Y1806" i="7"/>
  <c r="Y1833" i="7"/>
  <c r="Z1833" i="7"/>
  <c r="Y1577" i="7"/>
  <c r="Z1577" i="7"/>
  <c r="Z1508" i="7"/>
  <c r="Y1508" i="7"/>
  <c r="Z1252" i="7"/>
  <c r="Y1252" i="7"/>
  <c r="Z1803" i="7"/>
  <c r="Y1803" i="7"/>
  <c r="Y1547" i="7"/>
  <c r="Z1547" i="7"/>
  <c r="Z1674" i="7"/>
  <c r="Y1674" i="7"/>
  <c r="Z1034" i="7"/>
  <c r="Y1034" i="7"/>
  <c r="Y967" i="7"/>
  <c r="Z967" i="7"/>
  <c r="Y432" i="7"/>
  <c r="Z432" i="7"/>
  <c r="Y127" i="7"/>
  <c r="Z127" i="7"/>
  <c r="Y2112" i="7"/>
  <c r="Z2112" i="7"/>
  <c r="Y2279" i="7"/>
  <c r="Z2279" i="7"/>
  <c r="Y2254" i="7"/>
  <c r="Z2254" i="7"/>
  <c r="Y2016" i="7"/>
  <c r="Z2016" i="7"/>
  <c r="Z1760" i="7"/>
  <c r="Y1760" i="7"/>
  <c r="Y2035" i="7"/>
  <c r="Z2035" i="7"/>
  <c r="Y2010" i="7"/>
  <c r="Z2010" i="7"/>
  <c r="Z1754" i="7"/>
  <c r="Y1754" i="7"/>
  <c r="Y1781" i="7"/>
  <c r="Z1781" i="7"/>
  <c r="Z1525" i="7"/>
  <c r="Y1525" i="7"/>
  <c r="Z1456" i="7"/>
  <c r="Y1456" i="7"/>
  <c r="Z1200" i="7"/>
  <c r="Y1200" i="7"/>
  <c r="Z1815" i="7"/>
  <c r="Y1815" i="7"/>
  <c r="Y1559" i="7"/>
  <c r="Z1559" i="7"/>
  <c r="Z1574" i="7"/>
  <c r="Y1574" i="7"/>
  <c r="Y1081" i="7"/>
  <c r="Z1081" i="7"/>
  <c r="Z966" i="7"/>
  <c r="Y966" i="7"/>
  <c r="Y355" i="7"/>
  <c r="Z355" i="7"/>
  <c r="Y175" i="7"/>
  <c r="Z175" i="7"/>
  <c r="Y2140" i="7"/>
  <c r="Z2140" i="7"/>
  <c r="Y2307" i="7"/>
  <c r="Z2307" i="7"/>
  <c r="Y2282" i="7"/>
  <c r="Z2282" i="7"/>
  <c r="Z2173" i="7"/>
  <c r="Y2173" i="7"/>
  <c r="Z1916" i="7"/>
  <c r="Y1916" i="7"/>
  <c r="Y2191" i="7"/>
  <c r="Z2191" i="7"/>
  <c r="Z1935" i="7"/>
  <c r="Y1935" i="7"/>
  <c r="Z1910" i="7"/>
  <c r="Y1910" i="7"/>
  <c r="Y1937" i="7"/>
  <c r="Z1937" i="7"/>
  <c r="Z1681" i="7"/>
  <c r="Y1681" i="7"/>
  <c r="Z1612" i="7"/>
  <c r="Y1612" i="7"/>
  <c r="Z1356" i="7"/>
  <c r="Y1356" i="7"/>
  <c r="Z1100" i="7"/>
  <c r="Y1100" i="7"/>
  <c r="Y1715" i="7"/>
  <c r="Z1715" i="7"/>
  <c r="Y1459" i="7"/>
  <c r="Z1459" i="7"/>
  <c r="Z1626" i="7"/>
  <c r="Y1626" i="7"/>
  <c r="Z1114" i="7"/>
  <c r="Y1114" i="7"/>
  <c r="Y615" i="7"/>
  <c r="Z615" i="7"/>
  <c r="Y467" i="7"/>
  <c r="Z467" i="7"/>
  <c r="Y285" i="7"/>
  <c r="Z285" i="7"/>
  <c r="Z1317" i="7"/>
  <c r="Y1317" i="7"/>
  <c r="Z997" i="7"/>
  <c r="Y997" i="7"/>
  <c r="Z668" i="7"/>
  <c r="Y668" i="7"/>
  <c r="Y995" i="7"/>
  <c r="Z995" i="7"/>
  <c r="Z1010" i="7"/>
  <c r="Y1010" i="7"/>
  <c r="Y562" i="7"/>
  <c r="Z562" i="7"/>
  <c r="Y588" i="7"/>
  <c r="Z588" i="7"/>
  <c r="Y332" i="7"/>
  <c r="Z332" i="7"/>
  <c r="Y383" i="7"/>
  <c r="Z383" i="7"/>
  <c r="Y205" i="7"/>
  <c r="Z205" i="7"/>
  <c r="Y271" i="7"/>
  <c r="Z271" i="7"/>
  <c r="Y565" i="7"/>
  <c r="Z565" i="7"/>
  <c r="Z645" i="7"/>
  <c r="Y645" i="7"/>
  <c r="Z481" i="7"/>
  <c r="Y481" i="7"/>
  <c r="Y405" i="7"/>
  <c r="Z405" i="7"/>
  <c r="Z1618" i="7"/>
  <c r="Y1618" i="7"/>
  <c r="Z1298" i="7"/>
  <c r="Y1298" i="7"/>
  <c r="Z1457" i="7"/>
  <c r="Y1457" i="7"/>
  <c r="Z1201" i="7"/>
  <c r="Y1201" i="7"/>
  <c r="Z945" i="7"/>
  <c r="Y945" i="7"/>
  <c r="Y1199" i="7"/>
  <c r="Z1199" i="7"/>
  <c r="Y943" i="7"/>
  <c r="Z943" i="7"/>
  <c r="Z958" i="7"/>
  <c r="Y958" i="7"/>
  <c r="Y446" i="7"/>
  <c r="Z446" i="7"/>
  <c r="Y472" i="7"/>
  <c r="Z472" i="7"/>
  <c r="Y215" i="7"/>
  <c r="Z215" i="7"/>
  <c r="Y347" i="7"/>
  <c r="Z347" i="7"/>
  <c r="Y90" i="7"/>
  <c r="Z90" i="7"/>
  <c r="Y169" i="7"/>
  <c r="Z169" i="7"/>
  <c r="Y103" i="7"/>
  <c r="Z103" i="7"/>
  <c r="Z401" i="7"/>
  <c r="Y401" i="7"/>
  <c r="Y445" i="7"/>
  <c r="Z445" i="7"/>
  <c r="Z1630" i="7"/>
  <c r="Y1630" i="7"/>
  <c r="Z1310" i="7"/>
  <c r="Y1310" i="7"/>
  <c r="Z1054" i="7"/>
  <c r="Y1054" i="7"/>
  <c r="Z1277" i="7"/>
  <c r="Y1277" i="7"/>
  <c r="Z1021" i="7"/>
  <c r="Y1021" i="7"/>
  <c r="Y1211" i="7"/>
  <c r="Z1211" i="7"/>
  <c r="Y955" i="7"/>
  <c r="Z955" i="7"/>
  <c r="Z650" i="7"/>
  <c r="Y650" i="7"/>
  <c r="Y394" i="7"/>
  <c r="Z394" i="7"/>
  <c r="Y420" i="7"/>
  <c r="Z420" i="7"/>
  <c r="Y551" i="7"/>
  <c r="Z551" i="7"/>
  <c r="Y295" i="7"/>
  <c r="Z295" i="7"/>
  <c r="Y38" i="7"/>
  <c r="Z38" i="7"/>
  <c r="Y181" i="7"/>
  <c r="Z181" i="7"/>
  <c r="Y115" i="7"/>
  <c r="Z115" i="7"/>
  <c r="Y421" i="7"/>
  <c r="Z421" i="7"/>
  <c r="Y301" i="7"/>
  <c r="Z301" i="7"/>
  <c r="Y11" i="7"/>
  <c r="Z11" i="7"/>
  <c r="Y253" i="7"/>
  <c r="Z253" i="7"/>
  <c r="Z200" i="7"/>
  <c r="Y200" i="7"/>
  <c r="Z1538" i="7"/>
  <c r="Y1538" i="7"/>
  <c r="Z1282" i="7"/>
  <c r="Y1282" i="7"/>
  <c r="Z1441" i="7"/>
  <c r="Y1441" i="7"/>
  <c r="Z1121" i="7"/>
  <c r="Y1121" i="7"/>
  <c r="Z984" i="7"/>
  <c r="Y984" i="7"/>
  <c r="Y1119" i="7"/>
  <c r="Z1119" i="7"/>
  <c r="Z671" i="7"/>
  <c r="Y671" i="7"/>
  <c r="Z686" i="7"/>
  <c r="Y686" i="7"/>
  <c r="Y430" i="7"/>
  <c r="Z430" i="7"/>
  <c r="Y456" i="7"/>
  <c r="Z456" i="7"/>
  <c r="Y199" i="7"/>
  <c r="Z199" i="7"/>
  <c r="Y331" i="7"/>
  <c r="Z331" i="7"/>
  <c r="Y74" i="7"/>
  <c r="Z74" i="7"/>
  <c r="Y282" i="7"/>
  <c r="Z282" i="7"/>
  <c r="Z25" i="7"/>
  <c r="Y25" i="7"/>
  <c r="Z473" i="7"/>
  <c r="Y473" i="7"/>
  <c r="Z393" i="7"/>
  <c r="Y393" i="7"/>
  <c r="Z1614" i="7"/>
  <c r="Y1614" i="7"/>
  <c r="Z1358" i="7"/>
  <c r="Y1358" i="7"/>
  <c r="Z1038" i="7"/>
  <c r="Y1038" i="7"/>
  <c r="Y1261" i="7"/>
  <c r="Z1261" i="7"/>
  <c r="Z1005" i="7"/>
  <c r="Y1005" i="7"/>
  <c r="Z676" i="7"/>
  <c r="Y676" i="7"/>
  <c r="Y1003" i="7"/>
  <c r="Z1003" i="7"/>
  <c r="Z1018" i="7"/>
  <c r="Y1018" i="7"/>
  <c r="Y506" i="7"/>
  <c r="Z506" i="7"/>
  <c r="Y532" i="7"/>
  <c r="Z532" i="7"/>
  <c r="Y276" i="7"/>
  <c r="Z276" i="7"/>
  <c r="Y407" i="7"/>
  <c r="Z407" i="7"/>
  <c r="Y150" i="7"/>
  <c r="Z150" i="7"/>
  <c r="Y230" i="7"/>
  <c r="Z230" i="7"/>
  <c r="Z661" i="7"/>
  <c r="Y661" i="7"/>
  <c r="Y397" i="7"/>
  <c r="Z397" i="7"/>
  <c r="Y261" i="7"/>
  <c r="Z261" i="7"/>
  <c r="Z120" i="7"/>
  <c r="Y120" i="7"/>
  <c r="Z225" i="7"/>
  <c r="Y225" i="7"/>
  <c r="Y156" i="7"/>
  <c r="Z156" i="7"/>
  <c r="Z1522" i="7"/>
  <c r="Y1522" i="7"/>
  <c r="Z1266" i="7"/>
  <c r="Y1266" i="7"/>
  <c r="Z1489" i="7"/>
  <c r="Y1489" i="7"/>
  <c r="Z1233" i="7"/>
  <c r="Y1233" i="7"/>
  <c r="Z913" i="7"/>
  <c r="Y913" i="7"/>
  <c r="Y1103" i="7"/>
  <c r="Z1103" i="7"/>
  <c r="Z655" i="7"/>
  <c r="Y655" i="7"/>
  <c r="Z670" i="7"/>
  <c r="Y670" i="7"/>
  <c r="Y414" i="7"/>
  <c r="Z414" i="7"/>
  <c r="Y440" i="7"/>
  <c r="Z440" i="7"/>
  <c r="Y183" i="7"/>
  <c r="Z183" i="7"/>
  <c r="Y315" i="7"/>
  <c r="Z315" i="7"/>
  <c r="Y58" i="7"/>
  <c r="Z58" i="7"/>
  <c r="Y201" i="7"/>
  <c r="Z201" i="7"/>
  <c r="Z609" i="7"/>
  <c r="Y609" i="7"/>
  <c r="Z449" i="7"/>
  <c r="Y449" i="7"/>
  <c r="Z529" i="7"/>
  <c r="Y529" i="7"/>
  <c r="Z1662" i="7"/>
  <c r="Y1662" i="7"/>
  <c r="Z1406" i="7"/>
  <c r="Y1406" i="7"/>
  <c r="Z1086" i="7"/>
  <c r="Y1086" i="7"/>
  <c r="Z1309" i="7"/>
  <c r="Y1309" i="7"/>
  <c r="Z1053" i="7"/>
  <c r="Y1053" i="7"/>
  <c r="Z916" i="7"/>
  <c r="Y916" i="7"/>
  <c r="Y987" i="7"/>
  <c r="Z987" i="7"/>
  <c r="Z1002" i="7"/>
  <c r="Y1002" i="7"/>
  <c r="Y554" i="7"/>
  <c r="Z554" i="7"/>
  <c r="Y580" i="7"/>
  <c r="Z580" i="7"/>
  <c r="Y324" i="7"/>
  <c r="Z324" i="7"/>
  <c r="Y455" i="7"/>
  <c r="Z455" i="7"/>
  <c r="Y198" i="7"/>
  <c r="Z198" i="7"/>
  <c r="Y342" i="7"/>
  <c r="Z342" i="7"/>
  <c r="Z85" i="7"/>
  <c r="Y85" i="7"/>
  <c r="Y83" i="7"/>
  <c r="Z83" i="7"/>
  <c r="Z265" i="7"/>
  <c r="Y265" i="7"/>
  <c r="Y220" i="7"/>
  <c r="Z220" i="7"/>
  <c r="Y415" i="7"/>
  <c r="Z415" i="7"/>
  <c r="Y158" i="7"/>
  <c r="Z158" i="7"/>
  <c r="Y302" i="7"/>
  <c r="Z302" i="7"/>
  <c r="Z677" i="7"/>
  <c r="Y677" i="7"/>
  <c r="Z505" i="7"/>
  <c r="Y505" i="7"/>
  <c r="Z56" i="7"/>
  <c r="Y56" i="7"/>
  <c r="Y1219" i="7"/>
  <c r="Z1219" i="7"/>
  <c r="Z1442" i="7"/>
  <c r="Y1442" i="7"/>
  <c r="Z1122" i="7"/>
  <c r="Y1122" i="7"/>
  <c r="Z1345" i="7"/>
  <c r="Y1345" i="7"/>
  <c r="Z1025" i="7"/>
  <c r="Y1025" i="7"/>
  <c r="Y1087" i="7"/>
  <c r="Z1087" i="7"/>
  <c r="Y575" i="7"/>
  <c r="Z575" i="7"/>
  <c r="Y590" i="7"/>
  <c r="Z590" i="7"/>
  <c r="Y616" i="7"/>
  <c r="Z616" i="7"/>
  <c r="Y360" i="7"/>
  <c r="Z360" i="7"/>
  <c r="Y491" i="7"/>
  <c r="Z491" i="7"/>
  <c r="Y235" i="7"/>
  <c r="Z235" i="7"/>
  <c r="Z625" i="7"/>
  <c r="Y625" i="7"/>
  <c r="Z121" i="7"/>
  <c r="Y121" i="7"/>
  <c r="Y55" i="7"/>
  <c r="Z55" i="7"/>
  <c r="Y325" i="7"/>
  <c r="Z325" i="7"/>
  <c r="Z313" i="7"/>
  <c r="Y313" i="7"/>
  <c r="Z1582" i="7"/>
  <c r="Y1582" i="7"/>
  <c r="Z1326" i="7"/>
  <c r="Y1326" i="7"/>
  <c r="Z1070" i="7"/>
  <c r="Y1070" i="7"/>
  <c r="Y1293" i="7"/>
  <c r="Z1293" i="7"/>
  <c r="Z1037" i="7"/>
  <c r="Y1037" i="7"/>
  <c r="Z644" i="7"/>
  <c r="Y644" i="7"/>
  <c r="Z651" i="7"/>
  <c r="Y651" i="7"/>
  <c r="Z666" i="7"/>
  <c r="Y666" i="7"/>
  <c r="Y410" i="7"/>
  <c r="Z410" i="7"/>
  <c r="Y372" i="7"/>
  <c r="Z372" i="7"/>
  <c r="Y503" i="7"/>
  <c r="Z503" i="7"/>
  <c r="Y247" i="7"/>
  <c r="Z247" i="7"/>
  <c r="Y649" i="7"/>
  <c r="Z649" i="7"/>
  <c r="Z133" i="7"/>
  <c r="Y133" i="7"/>
  <c r="Z545" i="7"/>
  <c r="Y545" i="7"/>
  <c r="Y124" i="7"/>
  <c r="Z124" i="7"/>
  <c r="Y221" i="7"/>
  <c r="Z221" i="7"/>
  <c r="T3" i="7"/>
  <c r="U3" i="7" s="1"/>
  <c r="X3" i="7" s="1"/>
  <c r="Z3" i="7" s="1"/>
  <c r="AF5" i="2"/>
  <c r="AF6" i="2"/>
  <c r="AF7" i="2"/>
  <c r="AF8" i="2"/>
  <c r="AF9" i="2"/>
  <c r="AF10" i="2"/>
  <c r="AF11" i="2"/>
  <c r="AF12" i="2"/>
  <c r="AF13" i="2"/>
  <c r="AF14" i="2"/>
  <c r="AF15" i="2"/>
  <c r="AF16" i="2"/>
  <c r="AF17" i="2"/>
  <c r="AF18" i="2"/>
  <c r="AF19" i="2"/>
  <c r="AF20" i="2"/>
  <c r="AF21" i="2"/>
  <c r="AF22" i="2"/>
  <c r="AF23" i="2"/>
  <c r="AF24" i="2"/>
  <c r="AF25" i="2"/>
  <c r="AF26" i="2"/>
  <c r="AF27" i="2"/>
  <c r="AF28" i="2"/>
  <c r="AC377" i="19"/>
  <c r="Z377" i="19" s="1"/>
  <c r="Y172" i="19"/>
  <c r="AC172" i="19" s="1"/>
  <c r="Y175" i="19"/>
  <c r="AC175" i="19" s="1"/>
  <c r="Y174" i="19"/>
  <c r="AC174" i="19" s="1"/>
  <c r="Y173" i="19"/>
  <c r="AC173" i="19" s="1"/>
  <c r="Y168" i="19"/>
  <c r="AE6" i="19" l="1"/>
  <c r="AE12" i="19"/>
  <c r="AE7" i="19"/>
  <c r="AE9" i="19"/>
  <c r="AE10" i="19"/>
  <c r="AE11" i="19"/>
  <c r="AE8" i="19"/>
  <c r="AE14" i="19"/>
  <c r="AE13" i="19"/>
  <c r="Y3" i="7"/>
  <c r="AE426" i="19"/>
  <c r="AE459" i="19"/>
  <c r="AE424" i="19"/>
  <c r="AE457" i="19"/>
  <c r="AE425" i="19"/>
  <c r="AE456" i="19"/>
  <c r="AE420" i="19"/>
  <c r="AE460" i="19"/>
  <c r="AE422" i="19"/>
  <c r="AE455" i="19"/>
  <c r="AE421" i="19"/>
  <c r="AE428" i="19"/>
  <c r="AE461" i="19"/>
  <c r="AE427" i="19"/>
  <c r="AE458" i="19"/>
  <c r="AE4" i="19"/>
  <c r="AE440" i="19"/>
  <c r="AE429" i="19"/>
  <c r="AE171" i="19"/>
  <c r="AE414" i="19"/>
  <c r="AE413" i="19"/>
  <c r="AE454" i="19"/>
  <c r="AE401" i="19"/>
  <c r="AE443" i="19"/>
  <c r="AE397" i="19"/>
  <c r="AE419" i="19"/>
  <c r="AE437" i="19"/>
  <c r="AE382" i="19"/>
  <c r="AE177" i="19"/>
  <c r="AE383" i="19"/>
  <c r="AE442" i="19"/>
  <c r="AE453" i="19"/>
  <c r="AE441" i="19"/>
  <c r="AE409" i="19"/>
  <c r="AE411" i="19"/>
  <c r="AE404" i="19"/>
  <c r="AE388" i="19"/>
  <c r="AE406" i="19"/>
  <c r="AE435" i="19"/>
  <c r="AE417" i="19"/>
  <c r="AE448" i="19"/>
  <c r="AE433" i="19"/>
  <c r="AE403" i="19"/>
  <c r="AE402" i="19"/>
  <c r="AE394" i="19"/>
  <c r="AE407" i="19"/>
  <c r="AE432" i="19"/>
  <c r="AE418" i="19"/>
  <c r="AE392" i="19"/>
  <c r="AE444" i="19"/>
  <c r="AE450" i="19"/>
  <c r="AE431" i="19"/>
  <c r="AE399" i="19"/>
  <c r="AE415" i="19"/>
  <c r="AE379" i="19"/>
  <c r="AE389" i="19"/>
  <c r="AE430" i="19"/>
  <c r="AE434" i="19"/>
  <c r="AE390" i="19"/>
  <c r="AE405" i="19"/>
  <c r="AE447" i="19"/>
  <c r="AE449" i="19"/>
  <c r="AE410" i="19"/>
  <c r="AE170" i="19"/>
  <c r="AE178" i="19"/>
  <c r="AE423" i="19"/>
  <c r="AE167" i="19"/>
  <c r="AE169" i="19"/>
  <c r="AE439" i="19"/>
  <c r="AE384" i="19"/>
  <c r="AE396" i="19"/>
  <c r="AE400" i="19"/>
  <c r="AE398" i="19"/>
  <c r="AE380" i="19"/>
  <c r="AE179" i="19"/>
  <c r="AE391" i="19"/>
  <c r="AE385" i="19"/>
  <c r="AE436" i="19"/>
  <c r="AE445" i="19"/>
  <c r="AE452" i="19"/>
  <c r="AE381" i="19"/>
  <c r="AE412" i="19"/>
  <c r="AE451" i="19"/>
  <c r="AE387" i="19"/>
  <c r="AE378" i="19"/>
  <c r="AE408" i="19"/>
  <c r="AE416" i="19"/>
  <c r="AE438" i="19"/>
  <c r="AE446" i="19"/>
  <c r="AE395" i="19"/>
  <c r="AE393" i="19"/>
  <c r="AE176" i="19"/>
  <c r="AE386" i="19"/>
  <c r="AB175" i="19"/>
  <c r="AE175" i="19" s="1"/>
  <c r="Z175" i="19"/>
  <c r="AB173" i="19"/>
  <c r="AE173" i="19" s="1"/>
  <c r="Z173" i="19"/>
  <c r="AB174" i="19"/>
  <c r="AE174" i="19" s="1"/>
  <c r="Z174" i="19"/>
  <c r="AB172" i="19"/>
  <c r="AE172" i="19" s="1"/>
  <c r="Z172" i="19"/>
  <c r="AC168" i="19"/>
  <c r="AB168" i="19" s="1"/>
  <c r="AE168" i="19" s="1"/>
  <c r="AB377" i="19"/>
  <c r="AE377" i="19" s="1"/>
  <c r="D377" i="19"/>
  <c r="D175" i="19"/>
  <c r="D172" i="19"/>
  <c r="D173" i="19"/>
  <c r="D174" i="19"/>
  <c r="D168" i="19"/>
  <c r="D5" i="19"/>
  <c r="D4" i="19"/>
  <c r="B172" i="19"/>
  <c r="B173" i="19"/>
  <c r="B174" i="19"/>
  <c r="B175" i="19"/>
  <c r="B168" i="19"/>
  <c r="B5" i="19"/>
  <c r="B4" i="19"/>
  <c r="E377" i="19"/>
  <c r="E174" i="19"/>
  <c r="AE5" i="19"/>
  <c r="E172" i="19"/>
  <c r="E173" i="19"/>
  <c r="E175" i="19"/>
  <c r="E168" i="19"/>
  <c r="H98" i="24" l="1"/>
  <c r="P98" i="24" s="1"/>
  <c r="G98" i="24"/>
  <c r="H97" i="24"/>
  <c r="P97" i="24" s="1"/>
  <c r="H96" i="24"/>
  <c r="P96" i="24" s="1"/>
  <c r="H95" i="24"/>
  <c r="P95" i="24" s="1"/>
  <c r="H94" i="24"/>
  <c r="P94" i="24" s="1"/>
  <c r="H93" i="24"/>
  <c r="P93" i="24" s="1"/>
  <c r="H92" i="24"/>
  <c r="P92" i="24" s="1"/>
  <c r="P91" i="24"/>
  <c r="H90" i="24"/>
  <c r="P90" i="24" s="1"/>
  <c r="H89" i="24"/>
  <c r="P89" i="24" s="1"/>
  <c r="H88" i="24"/>
  <c r="P88" i="24" s="1"/>
  <c r="H87" i="24"/>
  <c r="P87" i="24" s="1"/>
  <c r="H86" i="24"/>
  <c r="H85" i="24"/>
  <c r="H84" i="24"/>
  <c r="K84" i="24" s="1"/>
  <c r="H83" i="24"/>
  <c r="H82" i="24"/>
  <c r="H81" i="24"/>
  <c r="H80" i="24"/>
  <c r="K80" i="24" s="1"/>
  <c r="H79" i="24"/>
  <c r="H78" i="24"/>
  <c r="K78" i="24" s="1"/>
  <c r="H77" i="24"/>
  <c r="H76" i="24"/>
  <c r="P76" i="24" s="1"/>
  <c r="H75" i="24"/>
  <c r="P75" i="24" s="1"/>
  <c r="H74" i="24"/>
  <c r="H72" i="24"/>
  <c r="P72" i="24" s="1"/>
  <c r="S72" i="24" s="1"/>
  <c r="H70" i="24"/>
  <c r="K70" i="24" s="1"/>
  <c r="H68" i="24"/>
  <c r="P68" i="24" s="1"/>
  <c r="H66" i="24"/>
  <c r="P66" i="24" s="1"/>
  <c r="H64" i="24"/>
  <c r="P64" i="24" s="1"/>
  <c r="H63" i="24"/>
  <c r="P63" i="24" s="1"/>
  <c r="H62" i="24"/>
  <c r="P62" i="24" s="1"/>
  <c r="H61" i="24"/>
  <c r="P61" i="24" s="1"/>
  <c r="H60" i="24"/>
  <c r="P60" i="24" s="1"/>
  <c r="H59" i="24"/>
  <c r="P59" i="24" s="1"/>
  <c r="H58" i="24"/>
  <c r="P58" i="24" s="1"/>
  <c r="P57" i="24"/>
  <c r="P56" i="24"/>
  <c r="P55" i="24"/>
  <c r="P54" i="24"/>
  <c r="H53" i="24"/>
  <c r="P53" i="24" s="1"/>
  <c r="H51" i="24"/>
  <c r="P51" i="24" s="1"/>
  <c r="H50" i="24"/>
  <c r="P50" i="24" s="1"/>
  <c r="H49" i="24"/>
  <c r="P49" i="24" s="1"/>
  <c r="H48" i="24"/>
  <c r="P48" i="24" s="1"/>
  <c r="S48" i="24" s="1"/>
  <c r="H47" i="24"/>
  <c r="P47" i="24" s="1"/>
  <c r="H46" i="24"/>
  <c r="P46" i="24" s="1"/>
  <c r="P45" i="24"/>
  <c r="P44" i="24"/>
  <c r="H43" i="24"/>
  <c r="P43" i="24" s="1"/>
  <c r="H42" i="24"/>
  <c r="P42" i="24" s="1"/>
  <c r="H41" i="24"/>
  <c r="P41" i="24" s="1"/>
  <c r="H40" i="24"/>
  <c r="P40" i="24" s="1"/>
  <c r="H39" i="24"/>
  <c r="P39" i="24" s="1"/>
  <c r="H38" i="24"/>
  <c r="P38" i="24" s="1"/>
  <c r="H37" i="24"/>
  <c r="P37" i="24" s="1"/>
  <c r="H36" i="24"/>
  <c r="P36" i="24" s="1"/>
  <c r="H35" i="24"/>
  <c r="P35" i="24" s="1"/>
  <c r="H34" i="24"/>
  <c r="P34" i="24" s="1"/>
  <c r="H33" i="24"/>
  <c r="P33" i="24" s="1"/>
  <c r="H32" i="24"/>
  <c r="P32" i="24" s="1"/>
  <c r="H31" i="24"/>
  <c r="P31" i="24" s="1"/>
  <c r="H30" i="24"/>
  <c r="P30" i="24" s="1"/>
  <c r="G34" i="24"/>
  <c r="O34" i="24" s="1"/>
  <c r="G96" i="24"/>
  <c r="O96" i="24" s="1"/>
  <c r="G94" i="24"/>
  <c r="O94" i="24" s="1"/>
  <c r="G92" i="24"/>
  <c r="O92" i="24" s="1"/>
  <c r="G90" i="24"/>
  <c r="O90" i="24" s="1"/>
  <c r="G88" i="24"/>
  <c r="O88" i="24" s="1"/>
  <c r="G86" i="24"/>
  <c r="J86" i="24" s="1"/>
  <c r="G84" i="24"/>
  <c r="J84" i="24" s="1"/>
  <c r="G82" i="24"/>
  <c r="J82" i="24" s="1"/>
  <c r="G80" i="24"/>
  <c r="J80" i="24" s="1"/>
  <c r="G78" i="24"/>
  <c r="J78" i="24" s="1"/>
  <c r="G76" i="24"/>
  <c r="O76" i="24" s="1"/>
  <c r="G75" i="24"/>
  <c r="O75" i="24" s="1"/>
  <c r="G72" i="24"/>
  <c r="O72" i="24" s="1"/>
  <c r="G68" i="24"/>
  <c r="O68" i="24" s="1"/>
  <c r="G64" i="24"/>
  <c r="O64" i="24" s="1"/>
  <c r="G62" i="24"/>
  <c r="O62" i="24" s="1"/>
  <c r="G60" i="24"/>
  <c r="O60" i="24" s="1"/>
  <c r="G58" i="24"/>
  <c r="O58" i="24" s="1"/>
  <c r="O56" i="24"/>
  <c r="G51" i="24"/>
  <c r="O51" i="24" s="1"/>
  <c r="G49" i="24"/>
  <c r="O49" i="24" s="1"/>
  <c r="G47" i="24"/>
  <c r="O47" i="24" s="1"/>
  <c r="O45" i="24"/>
  <c r="G43" i="24"/>
  <c r="O43" i="24" s="1"/>
  <c r="G41" i="24"/>
  <c r="O41" i="24" s="1"/>
  <c r="G39" i="24"/>
  <c r="O39" i="24" s="1"/>
  <c r="G37" i="24"/>
  <c r="O37" i="24" s="1"/>
  <c r="G35" i="24"/>
  <c r="O35" i="24" s="1"/>
  <c r="G33" i="24"/>
  <c r="O33" i="24" s="1"/>
  <c r="G31" i="24"/>
  <c r="O31" i="24" s="1"/>
  <c r="G97" i="24"/>
  <c r="O97" i="24" s="1"/>
  <c r="R97" i="24" s="1"/>
  <c r="G95" i="24"/>
  <c r="O95" i="24" s="1"/>
  <c r="G93" i="24"/>
  <c r="O93" i="24" s="1"/>
  <c r="G91" i="24"/>
  <c r="O91" i="24" s="1"/>
  <c r="G89" i="24"/>
  <c r="O89" i="24" s="1"/>
  <c r="G87" i="24"/>
  <c r="O87" i="24" s="1"/>
  <c r="G85" i="24"/>
  <c r="J85" i="24" s="1"/>
  <c r="G83" i="24"/>
  <c r="J83" i="24" s="1"/>
  <c r="G81" i="24"/>
  <c r="J81" i="24" s="1"/>
  <c r="G79" i="24"/>
  <c r="J79" i="24" s="1"/>
  <c r="G77" i="24"/>
  <c r="J77" i="24" s="1"/>
  <c r="G74" i="24"/>
  <c r="J74" i="24" s="1"/>
  <c r="G70" i="24"/>
  <c r="J70" i="24" s="1"/>
  <c r="G66" i="24"/>
  <c r="O66" i="24" s="1"/>
  <c r="G63" i="24"/>
  <c r="J63" i="24" s="1"/>
  <c r="G61" i="24"/>
  <c r="O61" i="24" s="1"/>
  <c r="G59" i="24"/>
  <c r="O59" i="24" s="1"/>
  <c r="O57" i="24"/>
  <c r="O55" i="24"/>
  <c r="G53" i="24"/>
  <c r="O53" i="24" s="1"/>
  <c r="G50" i="24"/>
  <c r="O50" i="24" s="1"/>
  <c r="G48" i="24"/>
  <c r="O48" i="24" s="1"/>
  <c r="R48" i="24" s="1"/>
  <c r="G46" i="24"/>
  <c r="O46" i="24" s="1"/>
  <c r="O44" i="24"/>
  <c r="G42" i="24"/>
  <c r="O42" i="24" s="1"/>
  <c r="G40" i="24"/>
  <c r="O40" i="24" s="1"/>
  <c r="G38" i="24"/>
  <c r="O38" i="24" s="1"/>
  <c r="G36" i="24"/>
  <c r="O36" i="24" s="1"/>
  <c r="G32" i="24"/>
  <c r="O32" i="24" s="1"/>
  <c r="G30" i="24"/>
  <c r="O30" i="24" s="1"/>
  <c r="H9" i="23"/>
  <c r="P9" i="23" s="1"/>
  <c r="S9" i="23" s="1"/>
  <c r="H11" i="23"/>
  <c r="P11" i="23" s="1"/>
  <c r="S11" i="23" s="1"/>
  <c r="H13" i="23"/>
  <c r="H15" i="23"/>
  <c r="H17" i="23"/>
  <c r="G12" i="23"/>
  <c r="O12" i="23" s="1"/>
  <c r="G9" i="23"/>
  <c r="O9" i="23" s="1"/>
  <c r="G13" i="23"/>
  <c r="O13" i="23" s="1"/>
  <c r="G17" i="23"/>
  <c r="G14" i="23"/>
  <c r="O14" i="23" s="1"/>
  <c r="H8" i="23"/>
  <c r="H10" i="23"/>
  <c r="P10" i="23" s="1"/>
  <c r="S10" i="23" s="1"/>
  <c r="H12" i="23"/>
  <c r="P12" i="23" s="1"/>
  <c r="S12" i="23" s="1"/>
  <c r="H14" i="23"/>
  <c r="P14" i="23" s="1"/>
  <c r="S14" i="23" s="1"/>
  <c r="H16" i="23"/>
  <c r="K16" i="23" s="1"/>
  <c r="H18" i="23"/>
  <c r="G18" i="23"/>
  <c r="G11" i="23"/>
  <c r="O11" i="23" s="1"/>
  <c r="G15" i="23"/>
  <c r="O15" i="23" s="1"/>
  <c r="H7" i="23"/>
  <c r="P7" i="23" s="1"/>
  <c r="S7" i="23" s="1"/>
  <c r="G10" i="23"/>
  <c r="O10" i="23" s="1"/>
  <c r="G16" i="23"/>
  <c r="O16" i="23" s="1"/>
  <c r="H29" i="24"/>
  <c r="H28" i="24"/>
  <c r="P28" i="24" s="1"/>
  <c r="H27" i="24"/>
  <c r="H26" i="24"/>
  <c r="P26" i="24" s="1"/>
  <c r="H24" i="24"/>
  <c r="H23" i="24"/>
  <c r="H22" i="24"/>
  <c r="P22" i="24" s="1"/>
  <c r="H21" i="24"/>
  <c r="P21" i="24" s="1"/>
  <c r="H20" i="24"/>
  <c r="P20" i="24" s="1"/>
  <c r="H19" i="24"/>
  <c r="P19" i="24" s="1"/>
  <c r="H18" i="24"/>
  <c r="P18" i="24" s="1"/>
  <c r="H17" i="24"/>
  <c r="P17" i="24" s="1"/>
  <c r="H16" i="24"/>
  <c r="H15" i="24"/>
  <c r="P15" i="24" s="1"/>
  <c r="S15" i="24" s="1"/>
  <c r="H14" i="24"/>
  <c r="P14" i="24" s="1"/>
  <c r="S14" i="24" s="1"/>
  <c r="H13" i="24"/>
  <c r="P13" i="24" s="1"/>
  <c r="S13" i="24" s="1"/>
  <c r="H12" i="24"/>
  <c r="P12" i="24" s="1"/>
  <c r="S12" i="24" s="1"/>
  <c r="H11" i="24"/>
  <c r="P11" i="24" s="1"/>
  <c r="S11" i="24" s="1"/>
  <c r="G9" i="24"/>
  <c r="G8" i="24"/>
  <c r="O8" i="24" s="1"/>
  <c r="G29" i="24"/>
  <c r="G28" i="24"/>
  <c r="G27" i="24"/>
  <c r="G26" i="24"/>
  <c r="O26" i="24" s="1"/>
  <c r="G24" i="24"/>
  <c r="G23" i="24"/>
  <c r="O23" i="24" s="1"/>
  <c r="G22" i="24"/>
  <c r="O22" i="24" s="1"/>
  <c r="G21" i="24"/>
  <c r="O21" i="24" s="1"/>
  <c r="G20" i="24"/>
  <c r="O20" i="24" s="1"/>
  <c r="G19" i="24"/>
  <c r="O19" i="24" s="1"/>
  <c r="G18" i="24"/>
  <c r="O18" i="24" s="1"/>
  <c r="G17" i="24"/>
  <c r="O17" i="24" s="1"/>
  <c r="G16" i="24"/>
  <c r="G15" i="24"/>
  <c r="O15" i="24" s="1"/>
  <c r="G14" i="24"/>
  <c r="O14" i="24" s="1"/>
  <c r="G13" i="24"/>
  <c r="O13" i="24" s="1"/>
  <c r="G12" i="24"/>
  <c r="O12" i="24" s="1"/>
  <c r="G11" i="24"/>
  <c r="O11" i="24" s="1"/>
  <c r="H9" i="24"/>
  <c r="P9" i="24" s="1"/>
  <c r="S9" i="24" s="1"/>
  <c r="H8" i="24"/>
  <c r="P8" i="24" s="1"/>
  <c r="S8" i="24" s="1"/>
  <c r="G7" i="24"/>
  <c r="O7" i="24" s="1"/>
  <c r="S97" i="24"/>
  <c r="K97" i="24"/>
  <c r="K54" i="24"/>
  <c r="K56" i="24"/>
  <c r="K77" i="24"/>
  <c r="K79" i="24"/>
  <c r="K81" i="24"/>
  <c r="K83" i="24"/>
  <c r="K85" i="24"/>
  <c r="K87" i="24"/>
  <c r="K89" i="24"/>
  <c r="K90" i="24"/>
  <c r="K91" i="24"/>
  <c r="K93" i="24"/>
  <c r="K95" i="24"/>
  <c r="J44" i="24"/>
  <c r="J56" i="24"/>
  <c r="J57" i="24"/>
  <c r="J45" i="24"/>
  <c r="J55" i="24"/>
  <c r="G7" i="23"/>
  <c r="O7" i="23" s="1"/>
  <c r="K31" i="24"/>
  <c r="K47" i="24"/>
  <c r="K58" i="24"/>
  <c r="K62" i="24"/>
  <c r="K68" i="24"/>
  <c r="K75" i="24"/>
  <c r="K82" i="24"/>
  <c r="K86" i="24"/>
  <c r="K94" i="24"/>
  <c r="K44" i="24"/>
  <c r="K49" i="24"/>
  <c r="K57" i="24"/>
  <c r="K37" i="24"/>
  <c r="K45" i="24"/>
  <c r="K55" i="24"/>
  <c r="K64" i="24"/>
  <c r="K72" i="24"/>
  <c r="K51" i="24"/>
  <c r="K61" i="24"/>
  <c r="K74" i="24"/>
  <c r="Z168" i="19"/>
  <c r="G8" i="23" s="1"/>
  <c r="E5" i="19"/>
  <c r="E4" i="19"/>
  <c r="K66" i="24" l="1"/>
  <c r="K33" i="24"/>
  <c r="K41" i="24"/>
  <c r="K35" i="24"/>
  <c r="K60" i="24"/>
  <c r="K88" i="24"/>
  <c r="K38" i="24"/>
  <c r="K96" i="24"/>
  <c r="K92" i="24"/>
  <c r="K76" i="24"/>
  <c r="K63" i="24"/>
  <c r="I63" i="24" s="1"/>
  <c r="L63" i="24" s="1"/>
  <c r="K59" i="24"/>
  <c r="K34" i="24"/>
  <c r="J98" i="24"/>
  <c r="O98" i="24"/>
  <c r="R98" i="24" s="1"/>
  <c r="S98" i="24"/>
  <c r="K98" i="24"/>
  <c r="K43" i="24"/>
  <c r="K39" i="24"/>
  <c r="K36" i="24"/>
  <c r="K32" i="24"/>
  <c r="J88" i="24"/>
  <c r="I88" i="24" s="1"/>
  <c r="L88" i="24" s="1"/>
  <c r="K48" i="24"/>
  <c r="K53" i="24"/>
  <c r="K46" i="24"/>
  <c r="K42" i="24"/>
  <c r="K50" i="24"/>
  <c r="J75" i="24"/>
  <c r="I75" i="24" s="1"/>
  <c r="L75" i="24" s="1"/>
  <c r="J34" i="24"/>
  <c r="I34" i="24" s="1"/>
  <c r="L34" i="24" s="1"/>
  <c r="J90" i="24"/>
  <c r="I90" i="24" s="1"/>
  <c r="L90" i="24" s="1"/>
  <c r="J62" i="24"/>
  <c r="I62" i="24" s="1"/>
  <c r="L62" i="24" s="1"/>
  <c r="J96" i="24"/>
  <c r="I96" i="24" s="1"/>
  <c r="L96" i="24" s="1"/>
  <c r="J94" i="24"/>
  <c r="I94" i="24" s="1"/>
  <c r="L94" i="24" s="1"/>
  <c r="J43" i="24"/>
  <c r="I43" i="24" s="1"/>
  <c r="L43" i="24" s="1"/>
  <c r="J51" i="24"/>
  <c r="I51" i="24" s="1"/>
  <c r="L51" i="24" s="1"/>
  <c r="J87" i="24"/>
  <c r="I87" i="24" s="1"/>
  <c r="L87" i="24" s="1"/>
  <c r="J35" i="24"/>
  <c r="J66" i="24"/>
  <c r="J95" i="24"/>
  <c r="I95" i="24" s="1"/>
  <c r="L95" i="24" s="1"/>
  <c r="J48" i="24"/>
  <c r="K40" i="24"/>
  <c r="J72" i="24"/>
  <c r="I72" i="24" s="1"/>
  <c r="L72" i="24" s="1"/>
  <c r="J60" i="24"/>
  <c r="J49" i="24"/>
  <c r="I49" i="24" s="1"/>
  <c r="L49" i="24" s="1"/>
  <c r="J89" i="24"/>
  <c r="I89" i="24" s="1"/>
  <c r="L89" i="24" s="1"/>
  <c r="J64" i="24"/>
  <c r="I64" i="24" s="1"/>
  <c r="L64" i="24" s="1"/>
  <c r="J50" i="24"/>
  <c r="I50" i="24" s="1"/>
  <c r="L50" i="24" s="1"/>
  <c r="J59" i="24"/>
  <c r="I59" i="24" s="1"/>
  <c r="L59" i="24" s="1"/>
  <c r="K30" i="24"/>
  <c r="J92" i="24"/>
  <c r="J76" i="24"/>
  <c r="J97" i="24"/>
  <c r="I97" i="24" s="1"/>
  <c r="L97" i="24" s="1"/>
  <c r="J37" i="24"/>
  <c r="I37" i="24" s="1"/>
  <c r="L37" i="24" s="1"/>
  <c r="J33" i="24"/>
  <c r="I33" i="24" s="1"/>
  <c r="L33" i="24" s="1"/>
  <c r="J41" i="24"/>
  <c r="I41" i="24" s="1"/>
  <c r="L41" i="24" s="1"/>
  <c r="J93" i="24"/>
  <c r="I93" i="24" s="1"/>
  <c r="L93" i="24" s="1"/>
  <c r="J53" i="24"/>
  <c r="J46" i="24"/>
  <c r="J91" i="24"/>
  <c r="I91" i="24" s="1"/>
  <c r="L91" i="24" s="1"/>
  <c r="J61" i="24"/>
  <c r="I61" i="24" s="1"/>
  <c r="L61" i="24" s="1"/>
  <c r="J36" i="24"/>
  <c r="J68" i="24"/>
  <c r="I68" i="24" s="1"/>
  <c r="L68" i="24" s="1"/>
  <c r="J58" i="24"/>
  <c r="I58" i="24" s="1"/>
  <c r="L58" i="24" s="1"/>
  <c r="J47" i="24"/>
  <c r="I47" i="24" s="1"/>
  <c r="L47" i="24" s="1"/>
  <c r="J39" i="24"/>
  <c r="J31" i="24"/>
  <c r="I31" i="24" s="1"/>
  <c r="L31" i="24" s="1"/>
  <c r="K28" i="24"/>
  <c r="J40" i="24"/>
  <c r="J30" i="24"/>
  <c r="I30" i="24" s="1"/>
  <c r="L30" i="24" s="1"/>
  <c r="J42" i="24"/>
  <c r="I42" i="24" s="1"/>
  <c r="L42" i="24" s="1"/>
  <c r="J38" i="24"/>
  <c r="I38" i="24" s="1"/>
  <c r="L38" i="24" s="1"/>
  <c r="J32" i="24"/>
  <c r="O63" i="24"/>
  <c r="K26" i="24"/>
  <c r="K12" i="24"/>
  <c r="O54" i="24"/>
  <c r="J54" i="24"/>
  <c r="I54" i="24" s="1"/>
  <c r="L54" i="24" s="1"/>
  <c r="J27" i="24"/>
  <c r="O27" i="24"/>
  <c r="J29" i="24"/>
  <c r="O29" i="24"/>
  <c r="K27" i="24"/>
  <c r="P27" i="24"/>
  <c r="K29" i="24"/>
  <c r="P29" i="24"/>
  <c r="J28" i="24"/>
  <c r="O28" i="24"/>
  <c r="J26" i="24"/>
  <c r="K24" i="24"/>
  <c r="P24" i="24"/>
  <c r="J24" i="24"/>
  <c r="O24" i="24"/>
  <c r="K23" i="24"/>
  <c r="P23" i="24"/>
  <c r="J23" i="24"/>
  <c r="K14" i="24"/>
  <c r="Q97" i="24"/>
  <c r="T97" i="24" s="1"/>
  <c r="J18" i="24"/>
  <c r="J20" i="24"/>
  <c r="J22" i="24"/>
  <c r="K18" i="24"/>
  <c r="S18" i="24"/>
  <c r="K20" i="24"/>
  <c r="S20" i="24"/>
  <c r="K22" i="24"/>
  <c r="S22" i="24"/>
  <c r="J17" i="24"/>
  <c r="J19" i="24"/>
  <c r="J21" i="24"/>
  <c r="K17" i="24"/>
  <c r="S17" i="24"/>
  <c r="K19" i="24"/>
  <c r="S19" i="24"/>
  <c r="K21" i="24"/>
  <c r="S21" i="24"/>
  <c r="K13" i="24"/>
  <c r="K11" i="24"/>
  <c r="J8" i="24"/>
  <c r="O8" i="23"/>
  <c r="K16" i="24"/>
  <c r="P16" i="24"/>
  <c r="S16" i="24" s="1"/>
  <c r="J16" i="24"/>
  <c r="O16" i="24"/>
  <c r="J12" i="24"/>
  <c r="J14" i="24"/>
  <c r="J13" i="24"/>
  <c r="J15" i="24"/>
  <c r="K15" i="24"/>
  <c r="J11" i="24"/>
  <c r="O9" i="24"/>
  <c r="K9" i="24"/>
  <c r="J9" i="24"/>
  <c r="K8" i="24"/>
  <c r="H7" i="21"/>
  <c r="P7" i="21" s="1"/>
  <c r="H9" i="21"/>
  <c r="P9" i="21" s="1"/>
  <c r="H19" i="21"/>
  <c r="P19" i="21" s="1"/>
  <c r="H10" i="21"/>
  <c r="P10" i="21" s="1"/>
  <c r="H16" i="21"/>
  <c r="P16" i="21" s="1"/>
  <c r="G7" i="21"/>
  <c r="O7" i="21" s="1"/>
  <c r="H17" i="21"/>
  <c r="P17" i="21" s="1"/>
  <c r="G9" i="21"/>
  <c r="O9" i="21" s="1"/>
  <c r="G13" i="21"/>
  <c r="O13" i="21" s="1"/>
  <c r="G15" i="21"/>
  <c r="O15" i="21" s="1"/>
  <c r="G17" i="21"/>
  <c r="O17" i="21" s="1"/>
  <c r="G19" i="21"/>
  <c r="O19" i="21" s="1"/>
  <c r="R19" i="21" s="1"/>
  <c r="H13" i="21"/>
  <c r="P13" i="21" s="1"/>
  <c r="H8" i="21"/>
  <c r="P8" i="21" s="1"/>
  <c r="H14" i="21"/>
  <c r="P14" i="21" s="1"/>
  <c r="H18" i="21"/>
  <c r="P18" i="21" s="1"/>
  <c r="H15" i="21"/>
  <c r="P15" i="21" s="1"/>
  <c r="G8" i="21"/>
  <c r="O8" i="21" s="1"/>
  <c r="G10" i="21"/>
  <c r="O10" i="21" s="1"/>
  <c r="G14" i="21"/>
  <c r="O14" i="21" s="1"/>
  <c r="G16" i="21"/>
  <c r="O16" i="21" s="1"/>
  <c r="G18" i="21"/>
  <c r="O18" i="21" s="1"/>
  <c r="P8" i="23"/>
  <c r="S8" i="23" s="1"/>
  <c r="K8" i="23"/>
  <c r="K18" i="23"/>
  <c r="P18" i="23"/>
  <c r="S18" i="23" s="1"/>
  <c r="J18" i="23"/>
  <c r="O18" i="23"/>
  <c r="K17" i="23"/>
  <c r="P17" i="23"/>
  <c r="S17" i="23" s="1"/>
  <c r="J17" i="23"/>
  <c r="O17" i="23"/>
  <c r="K15" i="23"/>
  <c r="P15" i="23"/>
  <c r="S15" i="23" s="1"/>
  <c r="J15" i="23"/>
  <c r="R15" i="23"/>
  <c r="K13" i="23"/>
  <c r="P13" i="23"/>
  <c r="S13" i="23" s="1"/>
  <c r="J13" i="23"/>
  <c r="Q48" i="24"/>
  <c r="T48" i="24" s="1"/>
  <c r="I81" i="24"/>
  <c r="L81" i="24" s="1"/>
  <c r="I55" i="24"/>
  <c r="L55" i="24" s="1"/>
  <c r="I83" i="24"/>
  <c r="L83" i="24" s="1"/>
  <c r="I86" i="24"/>
  <c r="L86" i="24" s="1"/>
  <c r="I79" i="24"/>
  <c r="L79" i="24" s="1"/>
  <c r="I44" i="24"/>
  <c r="L44" i="24" s="1"/>
  <c r="I82" i="24"/>
  <c r="L82" i="24" s="1"/>
  <c r="I78" i="24"/>
  <c r="L78" i="24" s="1"/>
  <c r="I56" i="24"/>
  <c r="L56" i="24" s="1"/>
  <c r="I70" i="24"/>
  <c r="L70" i="24" s="1"/>
  <c r="I85" i="24"/>
  <c r="L85" i="24" s="1"/>
  <c r="I77" i="24"/>
  <c r="L77" i="24" s="1"/>
  <c r="I84" i="24"/>
  <c r="L84" i="24" s="1"/>
  <c r="I57" i="24"/>
  <c r="L57" i="24" s="1"/>
  <c r="I74" i="24"/>
  <c r="L74" i="24" s="1"/>
  <c r="I80" i="24"/>
  <c r="L80" i="24" s="1"/>
  <c r="I45" i="24"/>
  <c r="L45" i="24" s="1"/>
  <c r="K7" i="23"/>
  <c r="J16" i="23"/>
  <c r="J11" i="23"/>
  <c r="K10" i="23"/>
  <c r="K14" i="23"/>
  <c r="K12" i="23"/>
  <c r="K9" i="23"/>
  <c r="J7" i="24"/>
  <c r="J7" i="23"/>
  <c r="J8" i="23"/>
  <c r="K11" i="23"/>
  <c r="J14" i="23"/>
  <c r="J12" i="23"/>
  <c r="J10" i="23"/>
  <c r="J9" i="23"/>
  <c r="X10" i="2"/>
  <c r="W10" i="2"/>
  <c r="V10" i="2"/>
  <c r="U10" i="2"/>
  <c r="Y9" i="2"/>
  <c r="X9" i="2"/>
  <c r="W9" i="2"/>
  <c r="V9" i="2"/>
  <c r="U9" i="2"/>
  <c r="Y8" i="2"/>
  <c r="X8" i="2"/>
  <c r="W8" i="2"/>
  <c r="V8" i="2"/>
  <c r="U8" i="2"/>
  <c r="U7" i="2"/>
  <c r="Y7" i="2"/>
  <c r="X7" i="2"/>
  <c r="W7" i="2"/>
  <c r="V7" i="2"/>
  <c r="Y6" i="2"/>
  <c r="X6" i="2"/>
  <c r="W6" i="2"/>
  <c r="V6" i="2"/>
  <c r="U6" i="2"/>
  <c r="I73" i="2"/>
  <c r="I76" i="2" s="1"/>
  <c r="J73" i="2"/>
  <c r="P14" i="2"/>
  <c r="O14" i="2"/>
  <c r="I66" i="24" l="1"/>
  <c r="L66" i="24" s="1"/>
  <c r="I35" i="24"/>
  <c r="L35" i="24" s="1"/>
  <c r="I60" i="24"/>
  <c r="L60" i="24" s="1"/>
  <c r="I92" i="24"/>
  <c r="L92" i="24" s="1"/>
  <c r="I76" i="24"/>
  <c r="L76" i="24" s="1"/>
  <c r="Q98" i="24"/>
  <c r="T98" i="24" s="1"/>
  <c r="I98" i="24"/>
  <c r="L98" i="24" s="1"/>
  <c r="I32" i="24"/>
  <c r="L32" i="24" s="1"/>
  <c r="I39" i="24"/>
  <c r="L39" i="24" s="1"/>
  <c r="I36" i="24"/>
  <c r="L36" i="24" s="1"/>
  <c r="I53" i="24"/>
  <c r="L53" i="24" s="1"/>
  <c r="I48" i="24"/>
  <c r="L48" i="24" s="1"/>
  <c r="I46" i="24"/>
  <c r="L46" i="24" s="1"/>
  <c r="I40" i="24"/>
  <c r="L40" i="24" s="1"/>
  <c r="I23" i="24"/>
  <c r="L23" i="24" s="1"/>
  <c r="K9" i="21"/>
  <c r="I26" i="24"/>
  <c r="L26" i="24" s="1"/>
  <c r="K17" i="21"/>
  <c r="Q15" i="23"/>
  <c r="T15" i="23" s="1"/>
  <c r="I13" i="23"/>
  <c r="L13" i="23" s="1"/>
  <c r="I18" i="23"/>
  <c r="L18" i="23" s="1"/>
  <c r="I24" i="24"/>
  <c r="L24" i="24" s="1"/>
  <c r="I28" i="24"/>
  <c r="L28" i="24" s="1"/>
  <c r="I27" i="24"/>
  <c r="L27" i="24" s="1"/>
  <c r="I29" i="24"/>
  <c r="L29" i="24" s="1"/>
  <c r="I17" i="24"/>
  <c r="L17" i="24" s="1"/>
  <c r="I20" i="24"/>
  <c r="L20" i="24" s="1"/>
  <c r="I12" i="24"/>
  <c r="L12" i="24" s="1"/>
  <c r="I17" i="23"/>
  <c r="L17" i="23" s="1"/>
  <c r="K10" i="21"/>
  <c r="I21" i="24"/>
  <c r="L21" i="24" s="1"/>
  <c r="I19" i="24"/>
  <c r="L19" i="24" s="1"/>
  <c r="I22" i="24"/>
  <c r="L22" i="24" s="1"/>
  <c r="J10" i="21"/>
  <c r="K14" i="21"/>
  <c r="J19" i="21"/>
  <c r="I15" i="23"/>
  <c r="L15" i="23" s="1"/>
  <c r="J9" i="21"/>
  <c r="J7" i="21"/>
  <c r="K16" i="21"/>
  <c r="K7" i="21"/>
  <c r="K13" i="21"/>
  <c r="K19" i="21"/>
  <c r="J15" i="21"/>
  <c r="J13" i="21"/>
  <c r="J17" i="21"/>
  <c r="I17" i="21" s="1"/>
  <c r="L17" i="21" s="1"/>
  <c r="K15" i="21"/>
  <c r="K8" i="21"/>
  <c r="K18" i="21"/>
  <c r="J8" i="21"/>
  <c r="J16" i="21"/>
  <c r="J14" i="21"/>
  <c r="J18" i="21"/>
  <c r="I11" i="24"/>
  <c r="L11" i="24" s="1"/>
  <c r="I18" i="24"/>
  <c r="L18" i="24" s="1"/>
  <c r="I16" i="24"/>
  <c r="L16" i="24" s="1"/>
  <c r="I14" i="24"/>
  <c r="L14" i="24" s="1"/>
  <c r="I8" i="24"/>
  <c r="L8" i="24" s="1"/>
  <c r="I15" i="24"/>
  <c r="L15" i="24" s="1"/>
  <c r="I13" i="24"/>
  <c r="L13" i="24" s="1"/>
  <c r="I9" i="24"/>
  <c r="L9" i="24" s="1"/>
  <c r="I12" i="23"/>
  <c r="L12" i="23" s="1"/>
  <c r="I7" i="23"/>
  <c r="L7" i="23" s="1"/>
  <c r="I10" i="23"/>
  <c r="L10" i="23" s="1"/>
  <c r="I9" i="23"/>
  <c r="L9" i="23" s="1"/>
  <c r="I14" i="23"/>
  <c r="L14" i="23" s="1"/>
  <c r="I16" i="23"/>
  <c r="L16" i="23" s="1"/>
  <c r="I11" i="23"/>
  <c r="L11" i="23" s="1"/>
  <c r="I8" i="23"/>
  <c r="L8" i="23" s="1"/>
  <c r="D220" i="7"/>
  <c r="E220" i="7"/>
  <c r="E4" i="7"/>
  <c r="E5" i="7"/>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110" i="7"/>
  <c r="E111" i="7"/>
  <c r="E112" i="7"/>
  <c r="E113" i="7"/>
  <c r="E114" i="7"/>
  <c r="E115" i="7"/>
  <c r="E116" i="7"/>
  <c r="E117" i="7"/>
  <c r="E118" i="7"/>
  <c r="E119" i="7"/>
  <c r="E120" i="7"/>
  <c r="E121" i="7"/>
  <c r="E122" i="7"/>
  <c r="E123" i="7"/>
  <c r="E124" i="7"/>
  <c r="E125" i="7"/>
  <c r="E126" i="7"/>
  <c r="E127" i="7"/>
  <c r="E128" i="7"/>
  <c r="E129" i="7"/>
  <c r="E130" i="7"/>
  <c r="E131" i="7"/>
  <c r="E132" i="7"/>
  <c r="E133" i="7"/>
  <c r="E134" i="7"/>
  <c r="E135" i="7"/>
  <c r="E136" i="7"/>
  <c r="E137" i="7"/>
  <c r="E138" i="7"/>
  <c r="E139" i="7"/>
  <c r="E140" i="7"/>
  <c r="E141" i="7"/>
  <c r="E142" i="7"/>
  <c r="E143" i="7"/>
  <c r="E144" i="7"/>
  <c r="E145" i="7"/>
  <c r="E146" i="7"/>
  <c r="E147" i="7"/>
  <c r="E148" i="7"/>
  <c r="E149" i="7"/>
  <c r="E150" i="7"/>
  <c r="E151" i="7"/>
  <c r="E153" i="7"/>
  <c r="E154" i="7"/>
  <c r="E155" i="7"/>
  <c r="E156" i="7"/>
  <c r="E157" i="7"/>
  <c r="E158" i="7"/>
  <c r="E159" i="7"/>
  <c r="E160" i="7"/>
  <c r="E161" i="7"/>
  <c r="E162" i="7"/>
  <c r="E163" i="7"/>
  <c r="E164" i="7"/>
  <c r="E165" i="7"/>
  <c r="E166" i="7"/>
  <c r="E167" i="7"/>
  <c r="E168" i="7"/>
  <c r="E169" i="7"/>
  <c r="E170" i="7"/>
  <c r="E171" i="7"/>
  <c r="E172" i="7"/>
  <c r="E173" i="7"/>
  <c r="E174" i="7"/>
  <c r="E175" i="7"/>
  <c r="E176" i="7"/>
  <c r="E177" i="7"/>
  <c r="E178" i="7"/>
  <c r="E179" i="7"/>
  <c r="E180" i="7"/>
  <c r="E181" i="7"/>
  <c r="E182" i="7"/>
  <c r="E183" i="7"/>
  <c r="E184" i="7"/>
  <c r="E185" i="7"/>
  <c r="E186" i="7"/>
  <c r="E187" i="7"/>
  <c r="E188" i="7"/>
  <c r="E189" i="7"/>
  <c r="E190" i="7"/>
  <c r="E191" i="7"/>
  <c r="E192" i="7"/>
  <c r="E193" i="7"/>
  <c r="E194" i="7"/>
  <c r="E195" i="7"/>
  <c r="E196" i="7"/>
  <c r="E197" i="7"/>
  <c r="E198" i="7"/>
  <c r="E199" i="7"/>
  <c r="E200" i="7"/>
  <c r="E201" i="7"/>
  <c r="E202" i="7"/>
  <c r="E203" i="7"/>
  <c r="E204" i="7"/>
  <c r="E205" i="7"/>
  <c r="E206" i="7"/>
  <c r="E207" i="7"/>
  <c r="E208" i="7"/>
  <c r="E209" i="7"/>
  <c r="E210" i="7"/>
  <c r="E211" i="7"/>
  <c r="E212" i="7"/>
  <c r="E213" i="7"/>
  <c r="E214" i="7"/>
  <c r="E215" i="7"/>
  <c r="E216" i="7"/>
  <c r="E217" i="7"/>
  <c r="E218" i="7"/>
  <c r="E219" i="7"/>
  <c r="D4" i="7"/>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101" i="7"/>
  <c r="D102" i="7"/>
  <c r="D103" i="7"/>
  <c r="D104" i="7"/>
  <c r="D105" i="7"/>
  <c r="D106" i="7"/>
  <c r="D107" i="7"/>
  <c r="D108" i="7"/>
  <c r="D109" i="7"/>
  <c r="D110" i="7"/>
  <c r="D111" i="7"/>
  <c r="D112" i="7"/>
  <c r="D113" i="7"/>
  <c r="D114" i="7"/>
  <c r="D115" i="7"/>
  <c r="D116" i="7"/>
  <c r="D117" i="7"/>
  <c r="D118" i="7"/>
  <c r="D119" i="7"/>
  <c r="D120" i="7"/>
  <c r="D121" i="7"/>
  <c r="D122" i="7"/>
  <c r="D123" i="7"/>
  <c r="D124" i="7"/>
  <c r="D125" i="7"/>
  <c r="D126" i="7"/>
  <c r="D127" i="7"/>
  <c r="D128" i="7"/>
  <c r="D129" i="7"/>
  <c r="D130" i="7"/>
  <c r="D131" i="7"/>
  <c r="D132" i="7"/>
  <c r="D133" i="7"/>
  <c r="D134" i="7"/>
  <c r="D135" i="7"/>
  <c r="D136" i="7"/>
  <c r="D137" i="7"/>
  <c r="D138" i="7"/>
  <c r="D139" i="7"/>
  <c r="D140" i="7"/>
  <c r="D141" i="7"/>
  <c r="D142" i="7"/>
  <c r="D143" i="7"/>
  <c r="D144" i="7"/>
  <c r="D145" i="7"/>
  <c r="D146" i="7"/>
  <c r="D147" i="7"/>
  <c r="D148" i="7"/>
  <c r="D149" i="7"/>
  <c r="D150" i="7"/>
  <c r="D151" i="7"/>
  <c r="D153" i="7"/>
  <c r="D154" i="7"/>
  <c r="D155" i="7"/>
  <c r="D156" i="7"/>
  <c r="D157" i="7"/>
  <c r="D158" i="7"/>
  <c r="D159" i="7"/>
  <c r="D160" i="7"/>
  <c r="D161" i="7"/>
  <c r="D162" i="7"/>
  <c r="D163" i="7"/>
  <c r="D164" i="7"/>
  <c r="D165" i="7"/>
  <c r="D166" i="7"/>
  <c r="D167" i="7"/>
  <c r="D168" i="7"/>
  <c r="D169" i="7"/>
  <c r="D170" i="7"/>
  <c r="D171" i="7"/>
  <c r="D172" i="7"/>
  <c r="D173" i="7"/>
  <c r="D174" i="7"/>
  <c r="D175" i="7"/>
  <c r="D176" i="7"/>
  <c r="D177" i="7"/>
  <c r="D178" i="7"/>
  <c r="D179" i="7"/>
  <c r="D180" i="7"/>
  <c r="D181" i="7"/>
  <c r="D182" i="7"/>
  <c r="D183" i="7"/>
  <c r="D184" i="7"/>
  <c r="D185" i="7"/>
  <c r="D186" i="7"/>
  <c r="D187" i="7"/>
  <c r="D188" i="7"/>
  <c r="D189" i="7"/>
  <c r="D190" i="7"/>
  <c r="D191" i="7"/>
  <c r="D192" i="7"/>
  <c r="D193" i="7"/>
  <c r="D194" i="7"/>
  <c r="D195" i="7"/>
  <c r="D196" i="7"/>
  <c r="D197" i="7"/>
  <c r="D198" i="7"/>
  <c r="D199" i="7"/>
  <c r="D200" i="7"/>
  <c r="D201" i="7"/>
  <c r="D202" i="7"/>
  <c r="D203" i="7"/>
  <c r="D204" i="7"/>
  <c r="D205" i="7"/>
  <c r="D206" i="7"/>
  <c r="D207" i="7"/>
  <c r="D208" i="7"/>
  <c r="D209" i="7"/>
  <c r="D210" i="7"/>
  <c r="D211" i="7"/>
  <c r="D212" i="7"/>
  <c r="D213" i="7"/>
  <c r="D214" i="7"/>
  <c r="D215" i="7"/>
  <c r="D216" i="7"/>
  <c r="D217" i="7"/>
  <c r="D218" i="7"/>
  <c r="D219" i="7"/>
  <c r="E3" i="7"/>
  <c r="D3" i="7"/>
  <c r="I18" i="21" l="1"/>
  <c r="L18" i="21" s="1"/>
  <c r="I10" i="21"/>
  <c r="L10" i="21" s="1"/>
  <c r="I9" i="21"/>
  <c r="L9" i="21" s="1"/>
  <c r="I8" i="21"/>
  <c r="L8" i="21" s="1"/>
  <c r="I7" i="21"/>
  <c r="L7" i="21" s="1"/>
  <c r="I14" i="21"/>
  <c r="L14" i="21" s="1"/>
  <c r="I19" i="21"/>
  <c r="L19" i="21" s="1"/>
  <c r="I15" i="21"/>
  <c r="L15" i="21" s="1"/>
  <c r="I16" i="21"/>
  <c r="L16" i="21" s="1"/>
  <c r="I13" i="21"/>
  <c r="L13" i="21" s="1"/>
  <c r="AH14" i="19"/>
  <c r="AH6" i="19"/>
  <c r="AJ6" i="19" s="1"/>
  <c r="AF6" i="19" s="1"/>
  <c r="AK6" i="19" s="1"/>
  <c r="AL6" i="19" s="1"/>
  <c r="AH10" i="19"/>
  <c r="AJ10" i="19" s="1"/>
  <c r="AF10" i="19" s="1"/>
  <c r="AK10" i="19" s="1"/>
  <c r="AL10" i="19" s="1"/>
  <c r="AH7" i="19"/>
  <c r="AJ7" i="19" s="1"/>
  <c r="AF7" i="19" s="1"/>
  <c r="AK7" i="19" s="1"/>
  <c r="AL7" i="19" s="1"/>
  <c r="AH12" i="19"/>
  <c r="AJ12" i="19" s="1"/>
  <c r="AF12" i="19" s="1"/>
  <c r="AK12" i="19" s="1"/>
  <c r="AL12" i="19" s="1"/>
  <c r="AH8" i="19"/>
  <c r="AJ8" i="19" s="1"/>
  <c r="AF8" i="19" s="1"/>
  <c r="AK8" i="19" s="1"/>
  <c r="AL8" i="19" s="1"/>
  <c r="AH13" i="19"/>
  <c r="AJ13" i="19" s="1"/>
  <c r="AF13" i="19" s="1"/>
  <c r="AK13" i="19" s="1"/>
  <c r="AL13" i="19" s="1"/>
  <c r="AH11" i="19"/>
  <c r="AJ11" i="19" s="1"/>
  <c r="AF11" i="19" s="1"/>
  <c r="AK11" i="19" s="1"/>
  <c r="AL11" i="19" s="1"/>
  <c r="AH9" i="19"/>
  <c r="AJ9" i="19" s="1"/>
  <c r="AF9" i="19" s="1"/>
  <c r="AK9" i="19" s="1"/>
  <c r="AL9" i="19" s="1"/>
  <c r="AH167" i="19"/>
  <c r="AH5" i="19"/>
  <c r="AH4" i="19"/>
  <c r="AH427" i="19"/>
  <c r="AH428" i="19"/>
  <c r="AH421" i="19"/>
  <c r="AH424" i="19"/>
  <c r="AH426" i="19"/>
  <c r="AH425" i="19"/>
  <c r="AH422" i="19"/>
  <c r="AH420" i="19"/>
  <c r="AG425" i="19"/>
  <c r="AG428" i="19"/>
  <c r="AG426" i="19"/>
  <c r="AG427" i="19"/>
  <c r="AG424" i="19"/>
  <c r="AG421" i="19"/>
  <c r="AG420" i="19"/>
  <c r="AG422" i="19"/>
  <c r="AH456" i="19"/>
  <c r="AH457" i="19"/>
  <c r="AH461" i="19"/>
  <c r="AH459" i="19"/>
  <c r="AH455" i="19"/>
  <c r="AH460" i="19"/>
  <c r="AH458" i="19"/>
  <c r="AH447" i="19"/>
  <c r="AH437" i="19"/>
  <c r="AH443" i="19"/>
  <c r="AH179" i="19"/>
  <c r="AH439" i="19"/>
  <c r="AH429" i="19"/>
  <c r="AH435" i="19"/>
  <c r="AH452" i="19"/>
  <c r="AH431" i="19"/>
  <c r="AH178" i="19"/>
  <c r="AH446" i="19"/>
  <c r="AH444" i="19"/>
  <c r="AH450" i="19"/>
  <c r="AH448" i="19"/>
  <c r="AH438" i="19"/>
  <c r="AH436" i="19"/>
  <c r="AH442" i="19"/>
  <c r="AH440" i="19"/>
  <c r="AH430" i="19"/>
  <c r="AH434" i="19"/>
  <c r="AH432" i="19"/>
  <c r="AH449" i="19"/>
  <c r="AH453" i="19"/>
  <c r="AH454" i="19"/>
  <c r="AH441" i="19"/>
  <c r="AH445" i="19"/>
  <c r="AH451" i="19"/>
  <c r="AH433" i="19"/>
  <c r="AH175" i="19"/>
  <c r="AH169" i="19"/>
  <c r="AH406" i="19"/>
  <c r="AH405" i="19"/>
  <c r="AH389" i="19"/>
  <c r="AH386" i="19"/>
  <c r="AH391" i="19"/>
  <c r="AH173" i="19"/>
  <c r="AH419" i="19"/>
  <c r="AH411" i="19"/>
  <c r="AH410" i="19"/>
  <c r="AH395" i="19"/>
  <c r="AH384" i="19"/>
  <c r="AH397" i="19"/>
  <c r="AH416" i="19"/>
  <c r="AH403" i="19"/>
  <c r="AH417" i="19"/>
  <c r="AH176" i="19"/>
  <c r="AH400" i="19"/>
  <c r="AH418" i="19"/>
  <c r="AH393" i="19"/>
  <c r="AH407" i="19"/>
  <c r="AH398" i="19"/>
  <c r="AH378" i="19"/>
  <c r="AH388" i="19"/>
  <c r="AH412" i="19"/>
  <c r="AH385" i="19"/>
  <c r="AH174" i="19"/>
  <c r="AH414" i="19"/>
  <c r="AH392" i="19"/>
  <c r="AH170" i="19"/>
  <c r="AH402" i="19"/>
  <c r="AH382" i="19"/>
  <c r="AH383" i="19"/>
  <c r="AH172" i="19"/>
  <c r="AH171" i="19"/>
  <c r="AH404" i="19"/>
  <c r="AH387" i="19"/>
  <c r="AH381" i="19"/>
  <c r="AH396" i="19"/>
  <c r="AH380" i="19"/>
  <c r="AH401" i="19"/>
  <c r="AH408" i="19"/>
  <c r="AH413" i="19"/>
  <c r="AH423" i="19"/>
  <c r="AH390" i="19"/>
  <c r="AH399" i="19"/>
  <c r="AH415" i="19"/>
  <c r="AH168" i="19"/>
  <c r="AH177" i="19"/>
  <c r="AH394" i="19"/>
  <c r="AH409" i="19"/>
  <c r="AH379" i="19"/>
  <c r="AH377" i="19"/>
  <c r="AG460" i="19"/>
  <c r="AG457" i="19"/>
  <c r="AG455" i="19"/>
  <c r="AG461" i="19"/>
  <c r="AG458" i="19"/>
  <c r="AG459" i="19"/>
  <c r="AG456" i="19"/>
  <c r="AG454" i="19"/>
  <c r="AG405" i="19"/>
  <c r="AG411" i="19"/>
  <c r="AG416" i="19"/>
  <c r="AG409" i="19"/>
  <c r="AG391" i="19"/>
  <c r="AG410" i="19"/>
  <c r="AG395" i="19"/>
  <c r="AG388" i="19"/>
  <c r="AG431" i="19"/>
  <c r="AG407" i="19"/>
  <c r="AG381" i="19"/>
  <c r="AG397" i="19"/>
  <c r="AG394" i="19"/>
  <c r="AG382" i="19"/>
  <c r="AG419" i="19"/>
  <c r="AG403" i="19"/>
  <c r="AG399" i="19"/>
  <c r="AG402" i="19"/>
  <c r="AG444" i="19"/>
  <c r="AG384" i="19"/>
  <c r="AG413" i="19"/>
  <c r="AG453" i="19"/>
  <c r="AG438" i="19"/>
  <c r="AG393" i="19"/>
  <c r="AG433" i="19"/>
  <c r="AG412" i="19"/>
  <c r="AG398" i="19"/>
  <c r="AG435" i="19"/>
  <c r="AG436" i="19"/>
  <c r="AG434" i="19"/>
  <c r="AG450" i="19"/>
  <c r="AG445" i="19"/>
  <c r="AG386" i="19"/>
  <c r="AG446" i="19"/>
  <c r="AG439" i="19"/>
  <c r="AG387" i="19"/>
  <c r="AG442" i="19"/>
  <c r="AG400" i="19"/>
  <c r="AG432" i="19"/>
  <c r="AG406" i="19"/>
  <c r="AG417" i="19"/>
  <c r="AG430" i="19"/>
  <c r="AG423" i="19"/>
  <c r="AG429" i="19"/>
  <c r="AG451" i="19"/>
  <c r="AG449" i="19"/>
  <c r="AG414" i="19"/>
  <c r="AG383" i="19"/>
  <c r="AG448" i="19"/>
  <c r="AG443" i="19"/>
  <c r="AG396" i="19"/>
  <c r="AG392" i="19"/>
  <c r="AG418" i="19"/>
  <c r="AG404" i="19"/>
  <c r="AG401" i="19"/>
  <c r="AG452" i="19"/>
  <c r="AG441" i="19"/>
  <c r="AG440" i="19"/>
  <c r="AG408" i="19"/>
  <c r="AG390" i="19"/>
  <c r="AG379" i="19"/>
  <c r="AG415" i="19"/>
  <c r="AG389" i="19"/>
  <c r="AG380" i="19"/>
  <c r="AG437" i="19"/>
  <c r="AG378" i="19"/>
  <c r="AG447" i="19"/>
  <c r="AG177" i="19"/>
  <c r="AG179" i="19"/>
  <c r="AG171" i="19"/>
  <c r="AG176" i="19"/>
  <c r="AG170" i="19"/>
  <c r="AG169" i="19"/>
  <c r="AG167" i="19"/>
  <c r="AG178" i="19"/>
  <c r="AG172" i="19"/>
  <c r="AG174" i="19"/>
  <c r="AG168" i="19"/>
  <c r="AG377" i="19"/>
  <c r="AG173" i="19"/>
  <c r="R13" i="23" s="1"/>
  <c r="Q13" i="23" s="1"/>
  <c r="T13" i="23" s="1"/>
  <c r="AG175" i="19"/>
  <c r="O74" i="24" l="1"/>
  <c r="R74" i="24" s="1"/>
  <c r="P74" i="24"/>
  <c r="S74" i="24" s="1"/>
  <c r="AJ14" i="19"/>
  <c r="AF14" i="19" s="1"/>
  <c r="AK14" i="19" s="1"/>
  <c r="AL14" i="19" s="1"/>
  <c r="S19" i="21"/>
  <c r="O82" i="24"/>
  <c r="R82" i="24" s="1"/>
  <c r="O83" i="24"/>
  <c r="R83" i="24" s="1"/>
  <c r="O86" i="24"/>
  <c r="R86" i="24" s="1"/>
  <c r="O77" i="24"/>
  <c r="R77" i="24" s="1"/>
  <c r="O85" i="24"/>
  <c r="R85" i="24" s="1"/>
  <c r="O70" i="24"/>
  <c r="R70" i="24" s="1"/>
  <c r="O79" i="24"/>
  <c r="R79" i="24" s="1"/>
  <c r="R93" i="24"/>
  <c r="R90" i="24"/>
  <c r="S26" i="24"/>
  <c r="S31" i="24"/>
  <c r="S40" i="24"/>
  <c r="S36" i="24"/>
  <c r="S46" i="24"/>
  <c r="S30" i="24"/>
  <c r="S32" i="24"/>
  <c r="S50" i="24"/>
  <c r="S49" i="24"/>
  <c r="S42" i="24"/>
  <c r="S53" i="24"/>
  <c r="S38" i="24"/>
  <c r="S64" i="24"/>
  <c r="P80" i="24"/>
  <c r="S80" i="24" s="1"/>
  <c r="S89" i="24"/>
  <c r="P84" i="24"/>
  <c r="S84" i="24" s="1"/>
  <c r="S66" i="24"/>
  <c r="P70" i="24"/>
  <c r="S70" i="24" s="1"/>
  <c r="P83" i="24"/>
  <c r="S83" i="24" s="1"/>
  <c r="P79" i="24"/>
  <c r="S79" i="24" s="1"/>
  <c r="S87" i="24"/>
  <c r="S60" i="24"/>
  <c r="S93" i="24"/>
  <c r="S90" i="24"/>
  <c r="S96" i="24"/>
  <c r="S91" i="24"/>
  <c r="R54" i="24"/>
  <c r="S56" i="24"/>
  <c r="S55" i="24"/>
  <c r="S58" i="24"/>
  <c r="R11" i="24"/>
  <c r="R47" i="24"/>
  <c r="R87" i="24"/>
  <c r="R36" i="24"/>
  <c r="O78" i="24"/>
  <c r="R78" i="24" s="1"/>
  <c r="R14" i="24"/>
  <c r="O84" i="24"/>
  <c r="R84" i="24" s="1"/>
  <c r="R60" i="24"/>
  <c r="R61" i="24"/>
  <c r="R38" i="24"/>
  <c r="R32" i="24"/>
  <c r="O81" i="24"/>
  <c r="R81" i="24" s="1"/>
  <c r="O80" i="24"/>
  <c r="R80" i="24" s="1"/>
  <c r="R66" i="24"/>
  <c r="R68" i="24"/>
  <c r="R24" i="24"/>
  <c r="R88" i="24"/>
  <c r="R15" i="24"/>
  <c r="R35" i="24"/>
  <c r="R13" i="24"/>
  <c r="R29" i="24"/>
  <c r="R39" i="24"/>
  <c r="R19" i="24"/>
  <c r="R42" i="24"/>
  <c r="R41" i="24"/>
  <c r="R43" i="24"/>
  <c r="R89" i="24"/>
  <c r="R94" i="24"/>
  <c r="R96" i="24"/>
  <c r="R92" i="24"/>
  <c r="S41" i="24"/>
  <c r="S47" i="24"/>
  <c r="S45" i="24"/>
  <c r="S33" i="24"/>
  <c r="S28" i="24"/>
  <c r="S34" i="24"/>
  <c r="S23" i="24"/>
  <c r="S44" i="24"/>
  <c r="S39" i="24"/>
  <c r="S35" i="24"/>
  <c r="S29" i="24"/>
  <c r="S27" i="24"/>
  <c r="S43" i="24"/>
  <c r="S37" i="24"/>
  <c r="P86" i="24"/>
  <c r="S86" i="24" s="1"/>
  <c r="S76" i="24"/>
  <c r="S88" i="24"/>
  <c r="S63" i="24"/>
  <c r="S61" i="24"/>
  <c r="P77" i="24"/>
  <c r="S77" i="24" s="1"/>
  <c r="P85" i="24"/>
  <c r="S85" i="24" s="1"/>
  <c r="P81" i="24"/>
  <c r="S81" i="24" s="1"/>
  <c r="S62" i="24"/>
  <c r="S68" i="24"/>
  <c r="S75" i="24"/>
  <c r="P78" i="24"/>
  <c r="S78" i="24" s="1"/>
  <c r="P82" i="24"/>
  <c r="S82" i="24" s="1"/>
  <c r="S95" i="24"/>
  <c r="S94" i="24"/>
  <c r="S92" i="24"/>
  <c r="R56" i="24"/>
  <c r="R55" i="24"/>
  <c r="R58" i="24"/>
  <c r="R59" i="24"/>
  <c r="S54" i="24"/>
  <c r="S57" i="24"/>
  <c r="S59" i="24"/>
  <c r="R8" i="23"/>
  <c r="R10" i="23"/>
  <c r="R16" i="23"/>
  <c r="R17" i="23"/>
  <c r="R9" i="23"/>
  <c r="R14" i="23"/>
  <c r="R18" i="23"/>
  <c r="R12" i="23"/>
  <c r="R7" i="23"/>
  <c r="R11" i="23"/>
  <c r="S10" i="21"/>
  <c r="S16" i="21"/>
  <c r="S17" i="21"/>
  <c r="S8" i="21"/>
  <c r="S13" i="21"/>
  <c r="S15" i="21"/>
  <c r="S14" i="21"/>
  <c r="S9" i="21"/>
  <c r="S18" i="21"/>
  <c r="S7" i="21"/>
  <c r="AJ4" i="19"/>
  <c r="AF4" i="19" s="1"/>
  <c r="AK4" i="19" s="1"/>
  <c r="AL4" i="19" s="1"/>
  <c r="R13" i="21"/>
  <c r="R14" i="21"/>
  <c r="R15" i="21"/>
  <c r="R16" i="21"/>
  <c r="R17" i="21"/>
  <c r="R7" i="21"/>
  <c r="R18" i="21"/>
  <c r="AI389" i="19"/>
  <c r="R20" i="24"/>
  <c r="AI401" i="19"/>
  <c r="R33" i="24"/>
  <c r="AI414" i="19"/>
  <c r="R46" i="24"/>
  <c r="AI432" i="19"/>
  <c r="R63" i="24"/>
  <c r="AI450" i="19"/>
  <c r="AI438" i="19"/>
  <c r="AI419" i="19"/>
  <c r="R53" i="24"/>
  <c r="AI388" i="19"/>
  <c r="AI454" i="19"/>
  <c r="AJ415" i="19"/>
  <c r="AJ396" i="19"/>
  <c r="AJ402" i="19"/>
  <c r="AJ388" i="19"/>
  <c r="AJ417" i="19"/>
  <c r="AJ419" i="19"/>
  <c r="AJ453" i="19"/>
  <c r="AJ438" i="19"/>
  <c r="AJ435" i="19"/>
  <c r="AJ460" i="19"/>
  <c r="AI421" i="19"/>
  <c r="AJ425" i="19"/>
  <c r="AI415" i="19"/>
  <c r="AI449" i="19"/>
  <c r="AI400" i="19"/>
  <c r="AI434" i="19"/>
  <c r="AI453" i="19"/>
  <c r="AI382" i="19"/>
  <c r="AI395" i="19"/>
  <c r="R27" i="24"/>
  <c r="AI456" i="19"/>
  <c r="R91" i="24"/>
  <c r="AJ399" i="19"/>
  <c r="AJ381" i="19"/>
  <c r="AJ378" i="19"/>
  <c r="AJ403" i="19"/>
  <c r="AJ449" i="19"/>
  <c r="AJ448" i="19"/>
  <c r="AJ429" i="19"/>
  <c r="AJ455" i="19"/>
  <c r="AI424" i="19"/>
  <c r="R57" i="24"/>
  <c r="AJ426" i="19"/>
  <c r="AI379" i="19"/>
  <c r="R9" i="24"/>
  <c r="AI418" i="19"/>
  <c r="R51" i="24"/>
  <c r="AI451" i="19"/>
  <c r="AI442" i="19"/>
  <c r="AI436" i="19"/>
  <c r="AI413" i="19"/>
  <c r="R45" i="24"/>
  <c r="AI394" i="19"/>
  <c r="R26" i="24"/>
  <c r="AI410" i="19"/>
  <c r="AI459" i="19"/>
  <c r="AJ390" i="19"/>
  <c r="AJ387" i="19"/>
  <c r="AJ392" i="19"/>
  <c r="AJ398" i="19"/>
  <c r="AJ416" i="19"/>
  <c r="AJ432" i="19"/>
  <c r="AJ450" i="19"/>
  <c r="AJ439" i="19"/>
  <c r="AJ459" i="19"/>
  <c r="AI427" i="19"/>
  <c r="AJ424" i="19"/>
  <c r="AI404" i="19"/>
  <c r="AI390" i="19"/>
  <c r="R21" i="24"/>
  <c r="AI392" i="19"/>
  <c r="R23" i="24"/>
  <c r="AI429" i="19"/>
  <c r="AI387" i="19"/>
  <c r="AI435" i="19"/>
  <c r="AI384" i="19"/>
  <c r="AI397" i="19"/>
  <c r="AI391" i="19"/>
  <c r="R22" i="24"/>
  <c r="AI458" i="19"/>
  <c r="AJ379" i="19"/>
  <c r="AJ423" i="19"/>
  <c r="AJ404" i="19"/>
  <c r="AJ407" i="19"/>
  <c r="AJ397" i="19"/>
  <c r="AJ391" i="19"/>
  <c r="AJ433" i="19"/>
  <c r="AJ434" i="19"/>
  <c r="AJ444" i="19"/>
  <c r="AJ461" i="19"/>
  <c r="AI426" i="19"/>
  <c r="AJ421" i="19"/>
  <c r="AI447" i="19"/>
  <c r="AI408" i="19"/>
  <c r="R40" i="24"/>
  <c r="AI396" i="19"/>
  <c r="R28" i="24"/>
  <c r="AI423" i="19"/>
  <c r="AI439" i="19"/>
  <c r="R75" i="24"/>
  <c r="AI398" i="19"/>
  <c r="R30" i="24"/>
  <c r="AI444" i="19"/>
  <c r="AI381" i="19"/>
  <c r="AI409" i="19"/>
  <c r="AI461" i="19"/>
  <c r="AJ409" i="19"/>
  <c r="AJ413" i="19"/>
  <c r="AJ414" i="19"/>
  <c r="AJ393" i="19"/>
  <c r="AJ384" i="19"/>
  <c r="AJ386" i="19"/>
  <c r="AJ451" i="19"/>
  <c r="AJ430" i="19"/>
  <c r="AJ446" i="19"/>
  <c r="AJ443" i="19"/>
  <c r="AJ457" i="19"/>
  <c r="AI428" i="19"/>
  <c r="AI378" i="19"/>
  <c r="AI440" i="19"/>
  <c r="AI443" i="19"/>
  <c r="AI430" i="19"/>
  <c r="AI446" i="19"/>
  <c r="AI412" i="19"/>
  <c r="R44" i="24"/>
  <c r="AI402" i="19"/>
  <c r="R34" i="24"/>
  <c r="AI385" i="19"/>
  <c r="R16" i="24"/>
  <c r="AI416" i="19"/>
  <c r="R49" i="24"/>
  <c r="AI455" i="19"/>
  <c r="AJ394" i="19"/>
  <c r="AJ408" i="19"/>
  <c r="AJ418" i="19"/>
  <c r="AJ395" i="19"/>
  <c r="AJ389" i="19"/>
  <c r="AJ445" i="19"/>
  <c r="AJ440" i="19"/>
  <c r="AJ437" i="19"/>
  <c r="AJ456" i="19"/>
  <c r="AI425" i="19"/>
  <c r="AJ428" i="19"/>
  <c r="AI437" i="19"/>
  <c r="R72" i="24"/>
  <c r="AI441" i="19"/>
  <c r="R76" i="24"/>
  <c r="AI448" i="19"/>
  <c r="AI417" i="19"/>
  <c r="R50" i="24"/>
  <c r="AI386" i="19"/>
  <c r="R17" i="24"/>
  <c r="AI433" i="19"/>
  <c r="R64" i="24"/>
  <c r="AI399" i="19"/>
  <c r="R31" i="24"/>
  <c r="AI407" i="19"/>
  <c r="AI411" i="19"/>
  <c r="AI457" i="19"/>
  <c r="AJ401" i="19"/>
  <c r="AJ383" i="19"/>
  <c r="AJ385" i="19"/>
  <c r="AJ400" i="19"/>
  <c r="AJ410" i="19"/>
  <c r="AJ405" i="19"/>
  <c r="AJ441" i="19"/>
  <c r="AJ442" i="19"/>
  <c r="AJ431" i="19"/>
  <c r="AJ447" i="19"/>
  <c r="AI422" i="19"/>
  <c r="AJ420" i="19"/>
  <c r="AJ427" i="19"/>
  <c r="AI380" i="19"/>
  <c r="AI452" i="19"/>
  <c r="AI383" i="19"/>
  <c r="AI406" i="19"/>
  <c r="AI445" i="19"/>
  <c r="AI393" i="19"/>
  <c r="AI403" i="19"/>
  <c r="AI431" i="19"/>
  <c r="R62" i="24"/>
  <c r="AI405" i="19"/>
  <c r="R37" i="24"/>
  <c r="AI460" i="19"/>
  <c r="R95" i="24"/>
  <c r="AJ380" i="19"/>
  <c r="AJ382" i="19"/>
  <c r="AJ412" i="19"/>
  <c r="AJ411" i="19"/>
  <c r="AJ406" i="19"/>
  <c r="AJ454" i="19"/>
  <c r="AJ436" i="19"/>
  <c r="AJ452" i="19"/>
  <c r="AJ458" i="19"/>
  <c r="AI420" i="19"/>
  <c r="AJ422" i="19"/>
  <c r="AJ377" i="19"/>
  <c r="AI377" i="19"/>
  <c r="AI174" i="19"/>
  <c r="AJ175" i="19"/>
  <c r="AI176" i="19"/>
  <c r="AI172" i="19"/>
  <c r="AI179" i="19"/>
  <c r="AJ173" i="19"/>
  <c r="AI171" i="19"/>
  <c r="AI177" i="19"/>
  <c r="AJ179" i="19"/>
  <c r="AI168" i="19"/>
  <c r="AJ169" i="19"/>
  <c r="AI178" i="19"/>
  <c r="AJ171" i="19"/>
  <c r="AJ172" i="19"/>
  <c r="AJ174" i="19"/>
  <c r="AJ178" i="19"/>
  <c r="AI175" i="19"/>
  <c r="AI173" i="19"/>
  <c r="AI169" i="19"/>
  <c r="AJ177" i="19"/>
  <c r="AJ168" i="19"/>
  <c r="AJ176" i="19"/>
  <c r="AJ167" i="19"/>
  <c r="AJ170" i="19"/>
  <c r="AI167" i="19"/>
  <c r="AI170" i="19"/>
  <c r="R9" i="21"/>
  <c r="R8" i="21"/>
  <c r="R10" i="21"/>
  <c r="AJ5" i="19"/>
  <c r="AF5" i="19" s="1"/>
  <c r="AK5" i="19" s="1"/>
  <c r="AL5" i="19" s="1"/>
  <c r="AF405" i="19" l="1"/>
  <c r="AK405" i="19" s="1"/>
  <c r="AL405" i="19" s="1"/>
  <c r="AF431" i="19"/>
  <c r="AK431" i="19" s="1"/>
  <c r="AL431" i="19" s="1"/>
  <c r="Q54" i="24"/>
  <c r="T54" i="24" s="1"/>
  <c r="AF390" i="19"/>
  <c r="AK390" i="19" s="1"/>
  <c r="AL390" i="19" s="1"/>
  <c r="AF455" i="19"/>
  <c r="AK455" i="19" s="1"/>
  <c r="AL455" i="19" s="1"/>
  <c r="Q21" i="24"/>
  <c r="T21" i="24" s="1"/>
  <c r="AF437" i="19"/>
  <c r="AK437" i="19" s="1"/>
  <c r="AL437" i="19" s="1"/>
  <c r="AF394" i="19"/>
  <c r="AK394" i="19" s="1"/>
  <c r="AL394" i="19" s="1"/>
  <c r="AF415" i="19"/>
  <c r="AK415" i="19" s="1"/>
  <c r="AL415" i="19" s="1"/>
  <c r="AF382" i="19"/>
  <c r="AK382" i="19" s="1"/>
  <c r="AL382" i="19" s="1"/>
  <c r="AF410" i="19"/>
  <c r="AK410" i="19" s="1"/>
  <c r="AL410" i="19" s="1"/>
  <c r="AF448" i="19"/>
  <c r="AK448" i="19" s="1"/>
  <c r="AL448" i="19" s="1"/>
  <c r="AF378" i="19"/>
  <c r="AK378" i="19" s="1"/>
  <c r="AL378" i="19" s="1"/>
  <c r="AF167" i="19"/>
  <c r="AK167" i="19" s="1"/>
  <c r="AL167" i="19" s="1"/>
  <c r="AF377" i="19"/>
  <c r="AK377" i="19" s="1"/>
  <c r="Q50" i="24"/>
  <c r="T50" i="24" s="1"/>
  <c r="AF461" i="19"/>
  <c r="AK461" i="19" s="1"/>
  <c r="AL461" i="19" s="1"/>
  <c r="Q28" i="24"/>
  <c r="T28" i="24" s="1"/>
  <c r="AF457" i="19"/>
  <c r="AK457" i="19" s="1"/>
  <c r="AL457" i="19" s="1"/>
  <c r="AF386" i="19"/>
  <c r="AK386" i="19" s="1"/>
  <c r="AL386" i="19" s="1"/>
  <c r="AF446" i="19"/>
  <c r="AK446" i="19" s="1"/>
  <c r="AL446" i="19" s="1"/>
  <c r="AF430" i="19"/>
  <c r="AK430" i="19" s="1"/>
  <c r="AL430" i="19" s="1"/>
  <c r="Q9" i="23"/>
  <c r="T9" i="23" s="1"/>
  <c r="Q31" i="24"/>
  <c r="T31" i="24" s="1"/>
  <c r="Q95" i="24"/>
  <c r="T95" i="24" s="1"/>
  <c r="Q61" i="24"/>
  <c r="T61" i="24" s="1"/>
  <c r="AF392" i="19"/>
  <c r="AK392" i="19" s="1"/>
  <c r="AL392" i="19" s="1"/>
  <c r="AF451" i="19"/>
  <c r="AK451" i="19" s="1"/>
  <c r="AL451" i="19" s="1"/>
  <c r="AF427" i="19"/>
  <c r="Q92" i="24"/>
  <c r="T92" i="24" s="1"/>
  <c r="AF438" i="19"/>
  <c r="AK438" i="19" s="1"/>
  <c r="AL438" i="19" s="1"/>
  <c r="AF434" i="19"/>
  <c r="AK434" i="19" s="1"/>
  <c r="AL434" i="19" s="1"/>
  <c r="Q35" i="24"/>
  <c r="T35" i="24" s="1"/>
  <c r="AF408" i="19"/>
  <c r="AK408" i="19" s="1"/>
  <c r="AL408" i="19" s="1"/>
  <c r="AF460" i="19"/>
  <c r="AK460" i="19" s="1"/>
  <c r="AL460" i="19" s="1"/>
  <c r="Q90" i="24"/>
  <c r="T90" i="24" s="1"/>
  <c r="AF393" i="19"/>
  <c r="AK393" i="19" s="1"/>
  <c r="AL393" i="19" s="1"/>
  <c r="AF452" i="19"/>
  <c r="AK452" i="19" s="1"/>
  <c r="AL452" i="19" s="1"/>
  <c r="AF413" i="19"/>
  <c r="AK413" i="19" s="1"/>
  <c r="AL413" i="19" s="1"/>
  <c r="AF403" i="19"/>
  <c r="AK403" i="19" s="1"/>
  <c r="AL403" i="19" s="1"/>
  <c r="AF418" i="19"/>
  <c r="AK418" i="19" s="1"/>
  <c r="AL418" i="19" s="1"/>
  <c r="AF454" i="19"/>
  <c r="AK454" i="19" s="1"/>
  <c r="AL454" i="19" s="1"/>
  <c r="AF425" i="19"/>
  <c r="AK425" i="19" s="1"/>
  <c r="AL425" i="19" s="1"/>
  <c r="AF456" i="19"/>
  <c r="AK456" i="19" s="1"/>
  <c r="AL456" i="19" s="1"/>
  <c r="AF389" i="19"/>
  <c r="AK389" i="19" s="1"/>
  <c r="AL389" i="19" s="1"/>
  <c r="AF401" i="19"/>
  <c r="AK401" i="19" s="1"/>
  <c r="AL401" i="19" s="1"/>
  <c r="AF385" i="19"/>
  <c r="AF397" i="19"/>
  <c r="AK397" i="19" s="1"/>
  <c r="AL397" i="19" s="1"/>
  <c r="Q96" i="24"/>
  <c r="T96" i="24" s="1"/>
  <c r="Q49" i="24"/>
  <c r="T49" i="24" s="1"/>
  <c r="Q62" i="24"/>
  <c r="T62" i="24" s="1"/>
  <c r="AF399" i="19"/>
  <c r="AK399" i="19" s="1"/>
  <c r="AL399" i="19" s="1"/>
  <c r="AF435" i="19"/>
  <c r="AK435" i="19" s="1"/>
  <c r="AL435" i="19" s="1"/>
  <c r="AF421" i="19"/>
  <c r="AK421" i="19" s="1"/>
  <c r="AL421" i="19" s="1"/>
  <c r="Q34" i="24"/>
  <c r="T34" i="24" s="1"/>
  <c r="AF441" i="19"/>
  <c r="AK441" i="19" s="1"/>
  <c r="AL441" i="19" s="1"/>
  <c r="AF424" i="19"/>
  <c r="AK424" i="19" s="1"/>
  <c r="AL424" i="19" s="1"/>
  <c r="AF449" i="19"/>
  <c r="AK449" i="19" s="1"/>
  <c r="AL449" i="19" s="1"/>
  <c r="AF442" i="19"/>
  <c r="AK442" i="19" s="1"/>
  <c r="AL442" i="19" s="1"/>
  <c r="AF419" i="19"/>
  <c r="AK419" i="19" s="1"/>
  <c r="AL419" i="19" s="1"/>
  <c r="AF450" i="19"/>
  <c r="AK450" i="19" s="1"/>
  <c r="AL450" i="19" s="1"/>
  <c r="AF381" i="19"/>
  <c r="AK381" i="19" s="1"/>
  <c r="AL381" i="19" s="1"/>
  <c r="Q37" i="24"/>
  <c r="T37" i="24" s="1"/>
  <c r="AF411" i="19"/>
  <c r="AK411" i="19" s="1"/>
  <c r="AL411" i="19" s="1"/>
  <c r="AF458" i="19"/>
  <c r="AK458" i="19" s="1"/>
  <c r="AL458" i="19" s="1"/>
  <c r="AF176" i="19"/>
  <c r="AK176" i="19" s="1"/>
  <c r="AL176" i="19" s="1"/>
  <c r="AF423" i="19"/>
  <c r="AK423" i="19" s="1"/>
  <c r="AL423" i="19" s="1"/>
  <c r="AF414" i="19"/>
  <c r="AK414" i="19" s="1"/>
  <c r="AL414" i="19" s="1"/>
  <c r="AF406" i="19"/>
  <c r="AK406" i="19" s="1"/>
  <c r="AL406" i="19" s="1"/>
  <c r="AF391" i="19"/>
  <c r="AK391" i="19" s="1"/>
  <c r="AL391" i="19" s="1"/>
  <c r="AF404" i="19"/>
  <c r="AK404" i="19" s="1"/>
  <c r="AL404" i="19" s="1"/>
  <c r="AF388" i="19"/>
  <c r="AK388" i="19" s="1"/>
  <c r="AL388" i="19" s="1"/>
  <c r="AF396" i="19"/>
  <c r="AK396" i="19" s="1"/>
  <c r="AL396" i="19" s="1"/>
  <c r="Q39" i="24"/>
  <c r="T39" i="24" s="1"/>
  <c r="Q68" i="24"/>
  <c r="T68" i="24" s="1"/>
  <c r="Q47" i="24"/>
  <c r="T47" i="24" s="1"/>
  <c r="Q81" i="24"/>
  <c r="T81" i="24" s="1"/>
  <c r="AF428" i="19"/>
  <c r="AK428" i="19" s="1"/>
  <c r="AL428" i="19" s="1"/>
  <c r="AF422" i="19"/>
  <c r="AK422" i="19" s="1"/>
  <c r="AL422" i="19" s="1"/>
  <c r="AF412" i="19"/>
  <c r="AK412" i="19" s="1"/>
  <c r="AL412" i="19" s="1"/>
  <c r="AF407" i="19"/>
  <c r="AK407" i="19" s="1"/>
  <c r="AL407" i="19" s="1"/>
  <c r="AF416" i="19"/>
  <c r="AK416" i="19" s="1"/>
  <c r="AL416" i="19" s="1"/>
  <c r="AF395" i="19"/>
  <c r="AK395" i="19" s="1"/>
  <c r="AL395" i="19" s="1"/>
  <c r="Q78" i="24"/>
  <c r="T78" i="24" s="1"/>
  <c r="AF440" i="19"/>
  <c r="AK440" i="19" s="1"/>
  <c r="AL440" i="19" s="1"/>
  <c r="AF380" i="19"/>
  <c r="AK380" i="19" s="1"/>
  <c r="AL380" i="19" s="1"/>
  <c r="AF383" i="19"/>
  <c r="AK383" i="19" s="1"/>
  <c r="AL383" i="19" s="1"/>
  <c r="AF384" i="19"/>
  <c r="AK384" i="19" s="1"/>
  <c r="AL384" i="19" s="1"/>
  <c r="AF444" i="19"/>
  <c r="AK444" i="19" s="1"/>
  <c r="AL444" i="19" s="1"/>
  <c r="Q79" i="24"/>
  <c r="T79" i="24" s="1"/>
  <c r="AF459" i="19"/>
  <c r="AK459" i="19" s="1"/>
  <c r="AL459" i="19" s="1"/>
  <c r="AF432" i="19"/>
  <c r="AK432" i="19" s="1"/>
  <c r="AL432" i="19" s="1"/>
  <c r="AF433" i="19"/>
  <c r="AK433" i="19" s="1"/>
  <c r="AL433" i="19" s="1"/>
  <c r="AF429" i="19"/>
  <c r="AK429" i="19" s="1"/>
  <c r="AL429" i="19" s="1"/>
  <c r="Q83" i="24"/>
  <c r="T83" i="24" s="1"/>
  <c r="AF398" i="19"/>
  <c r="AK398" i="19" s="1"/>
  <c r="AL398" i="19" s="1"/>
  <c r="AF379" i="19"/>
  <c r="AK379" i="19" s="1"/>
  <c r="AL379" i="19" s="1"/>
  <c r="AF400" i="19"/>
  <c r="AK400" i="19" s="1"/>
  <c r="AL400" i="19" s="1"/>
  <c r="AF453" i="19"/>
  <c r="AK453" i="19" s="1"/>
  <c r="AL453" i="19" s="1"/>
  <c r="Q60" i="24"/>
  <c r="T60" i="24" s="1"/>
  <c r="Q30" i="24"/>
  <c r="T30" i="24" s="1"/>
  <c r="Q64" i="24"/>
  <c r="T64" i="24" s="1"/>
  <c r="Q75" i="24"/>
  <c r="T75" i="24" s="1"/>
  <c r="Q88" i="24"/>
  <c r="T88" i="24" s="1"/>
  <c r="AF420" i="19"/>
  <c r="AK420" i="19" s="1"/>
  <c r="AL420" i="19" s="1"/>
  <c r="Q72" i="24"/>
  <c r="T72" i="24" s="1"/>
  <c r="AF179" i="19"/>
  <c r="AK179" i="19" s="1"/>
  <c r="AL179" i="19" s="1"/>
  <c r="Q80" i="24"/>
  <c r="T80" i="24" s="1"/>
  <c r="Q24" i="24"/>
  <c r="T24" i="24" s="1"/>
  <c r="AF443" i="19"/>
  <c r="AK443" i="19" s="1"/>
  <c r="AL443" i="19" s="1"/>
  <c r="AF447" i="19"/>
  <c r="AK447" i="19" s="1"/>
  <c r="AL447" i="19" s="1"/>
  <c r="AF417" i="19"/>
  <c r="AK417" i="19" s="1"/>
  <c r="AL417" i="19" s="1"/>
  <c r="Q23" i="24"/>
  <c r="T23" i="24" s="1"/>
  <c r="Q41" i="24"/>
  <c r="T41" i="24" s="1"/>
  <c r="Q22" i="24"/>
  <c r="T22" i="24" s="1"/>
  <c r="Q36" i="24"/>
  <c r="T36" i="24" s="1"/>
  <c r="Q70" i="24"/>
  <c r="T70" i="24" s="1"/>
  <c r="Q27" i="24"/>
  <c r="T27" i="24" s="1"/>
  <c r="Q55" i="24"/>
  <c r="T55" i="24" s="1"/>
  <c r="Q63" i="24"/>
  <c r="T63" i="24" s="1"/>
  <c r="Q94" i="24"/>
  <c r="T94" i="24" s="1"/>
  <c r="Q32" i="24"/>
  <c r="T32" i="24" s="1"/>
  <c r="Q19" i="24"/>
  <c r="T19" i="24" s="1"/>
  <c r="Q40" i="24"/>
  <c r="T40" i="24" s="1"/>
  <c r="Q29" i="24"/>
  <c r="T29" i="24" s="1"/>
  <c r="Q77" i="24"/>
  <c r="T77" i="24" s="1"/>
  <c r="Q46" i="24"/>
  <c r="T46" i="24" s="1"/>
  <c r="Q38" i="24"/>
  <c r="T38" i="24" s="1"/>
  <c r="Q59" i="24"/>
  <c r="T59" i="24" s="1"/>
  <c r="Q42" i="24"/>
  <c r="T42" i="24" s="1"/>
  <c r="Q84" i="24"/>
  <c r="T84" i="24" s="1"/>
  <c r="Q53" i="24"/>
  <c r="T53" i="24" s="1"/>
  <c r="Q82" i="24"/>
  <c r="T82" i="24" s="1"/>
  <c r="Q58" i="24"/>
  <c r="T58" i="24" s="1"/>
  <c r="Q86" i="24"/>
  <c r="T86" i="24" s="1"/>
  <c r="Q33" i="24"/>
  <c r="T33" i="24" s="1"/>
  <c r="Q76" i="24"/>
  <c r="T76" i="24" s="1"/>
  <c r="Q26" i="24"/>
  <c r="T26" i="24" s="1"/>
  <c r="Q57" i="24"/>
  <c r="T57" i="24" s="1"/>
  <c r="Q74" i="24"/>
  <c r="T74" i="24" s="1"/>
  <c r="Q56" i="24"/>
  <c r="T56" i="24" s="1"/>
  <c r="Q51" i="24"/>
  <c r="T51" i="24" s="1"/>
  <c r="Q66" i="24"/>
  <c r="T66" i="24" s="1"/>
  <c r="Q89" i="24"/>
  <c r="T89" i="24" s="1"/>
  <c r="Q20" i="24"/>
  <c r="T20" i="24" s="1"/>
  <c r="Q87" i="24"/>
  <c r="T87" i="24" s="1"/>
  <c r="Q43" i="24"/>
  <c r="T43" i="24" s="1"/>
  <c r="Q44" i="24"/>
  <c r="T44" i="24" s="1"/>
  <c r="Q93" i="24"/>
  <c r="T93" i="24" s="1"/>
  <c r="Q45" i="24"/>
  <c r="T45" i="24" s="1"/>
  <c r="Q91" i="24"/>
  <c r="T91" i="24" s="1"/>
  <c r="Q85" i="24"/>
  <c r="T85" i="24" s="1"/>
  <c r="R8" i="24"/>
  <c r="Q8" i="24" s="1"/>
  <c r="T8" i="24" s="1"/>
  <c r="R18" i="24"/>
  <c r="Q18" i="24" s="1"/>
  <c r="T18" i="24" s="1"/>
  <c r="R12" i="24"/>
  <c r="Q12" i="24" s="1"/>
  <c r="T12" i="24" s="1"/>
  <c r="AF445" i="19"/>
  <c r="AK445" i="19" s="1"/>
  <c r="AL445" i="19" s="1"/>
  <c r="AF426" i="19"/>
  <c r="AK426" i="19" s="1"/>
  <c r="AL426" i="19" s="1"/>
  <c r="Q11" i="24"/>
  <c r="T11" i="24" s="1"/>
  <c r="AF409" i="19"/>
  <c r="AK409" i="19" s="1"/>
  <c r="AL409" i="19" s="1"/>
  <c r="AF387" i="19"/>
  <c r="AK387" i="19" s="1"/>
  <c r="AL387" i="19" s="1"/>
  <c r="AF439" i="19"/>
  <c r="AK439" i="19" s="1"/>
  <c r="AL439" i="19" s="1"/>
  <c r="AF436" i="19"/>
  <c r="AK436" i="19" s="1"/>
  <c r="AL436" i="19" s="1"/>
  <c r="AF402" i="19"/>
  <c r="AK402" i="19" s="1"/>
  <c r="AL402" i="19" s="1"/>
  <c r="Q9" i="24"/>
  <c r="T9" i="24" s="1"/>
  <c r="Q13" i="24"/>
  <c r="T13" i="24" s="1"/>
  <c r="Q16" i="24"/>
  <c r="T16" i="24" s="1"/>
  <c r="Q15" i="24"/>
  <c r="T15" i="24" s="1"/>
  <c r="Q14" i="24"/>
  <c r="T14" i="24" s="1"/>
  <c r="Q17" i="24"/>
  <c r="T17" i="24" s="1"/>
  <c r="AF169" i="19"/>
  <c r="AK169" i="19" s="1"/>
  <c r="AL169" i="19" s="1"/>
  <c r="AF173" i="19"/>
  <c r="AK173" i="19" s="1"/>
  <c r="AL173" i="19" s="1"/>
  <c r="AF175" i="19"/>
  <c r="AK175" i="19" s="1"/>
  <c r="AL175" i="19" s="1"/>
  <c r="AF168" i="19"/>
  <c r="AK168" i="19" s="1"/>
  <c r="AL168" i="19" s="1"/>
  <c r="AF172" i="19"/>
  <c r="AK172" i="19" s="1"/>
  <c r="AL172" i="19" s="1"/>
  <c r="AF170" i="19"/>
  <c r="AK170" i="19" s="1"/>
  <c r="AL170" i="19" s="1"/>
  <c r="AF171" i="19"/>
  <c r="AK171" i="19" s="1"/>
  <c r="AL171" i="19" s="1"/>
  <c r="AF174" i="19"/>
  <c r="AK174" i="19" s="1"/>
  <c r="AL174" i="19" s="1"/>
  <c r="AF177" i="19"/>
  <c r="AK177" i="19" s="1"/>
  <c r="AL177" i="19" s="1"/>
  <c r="AF178" i="19"/>
  <c r="AK178" i="19" s="1"/>
  <c r="AL178" i="19" s="1"/>
  <c r="Q16" i="23"/>
  <c r="T16" i="23" s="1"/>
  <c r="Q10" i="23"/>
  <c r="T10" i="23" s="1"/>
  <c r="Q17" i="23"/>
  <c r="T17" i="23" s="1"/>
  <c r="Q12" i="23"/>
  <c r="T12" i="23" s="1"/>
  <c r="Q11" i="23"/>
  <c r="T11" i="23" s="1"/>
  <c r="Q14" i="23"/>
  <c r="T14" i="23" s="1"/>
  <c r="Q8" i="23"/>
  <c r="T8" i="23" s="1"/>
  <c r="Q18" i="23"/>
  <c r="T18" i="23" s="1"/>
  <c r="Q7" i="23"/>
  <c r="T7" i="23" s="1"/>
  <c r="Q7" i="21"/>
  <c r="T7" i="21" s="1"/>
  <c r="Q17" i="21"/>
  <c r="T17" i="21" s="1"/>
  <c r="Q15" i="21"/>
  <c r="T15" i="21" s="1"/>
  <c r="Q18" i="21"/>
  <c r="T18" i="21" s="1"/>
  <c r="Q16" i="21"/>
  <c r="T16" i="21" s="1"/>
  <c r="Q13" i="21"/>
  <c r="T13" i="21" s="1"/>
  <c r="Q14" i="21"/>
  <c r="T14" i="21" s="1"/>
  <c r="Q9" i="21"/>
  <c r="T9" i="21" s="1"/>
  <c r="Q10" i="21"/>
  <c r="T10" i="21" s="1"/>
  <c r="Q8" i="21"/>
  <c r="T8" i="21" s="1"/>
  <c r="Q19" i="21"/>
  <c r="T19" i="21" s="1"/>
  <c r="H7" i="24" l="1"/>
  <c r="K7" i="24" s="1"/>
  <c r="I7" i="24" s="1"/>
  <c r="L7" i="24" s="1"/>
  <c r="AL377" i="19"/>
  <c r="AK385" i="19"/>
  <c r="AL385" i="19" s="1"/>
  <c r="AK427" i="19"/>
  <c r="P7" i="24" l="1"/>
  <c r="S7" i="24" s="1"/>
  <c r="AL427" i="19"/>
  <c r="R7" i="24" l="1"/>
  <c r="Q7" i="24" s="1"/>
  <c r="T7"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Augusto Gonzalez Gonzalez</author>
  </authors>
  <commentList>
    <comment ref="C101" authorId="0" shapeId="0" xr:uid="{F4802FDA-018B-4E04-A689-F612D1391313}">
      <text>
        <r>
          <rPr>
            <b/>
            <sz val="9"/>
            <color indexed="81"/>
            <rFont val="Tahoma"/>
            <family val="2"/>
          </rPr>
          <t>David Augusto Gonzalez Gonzalez:</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Del Pilar Mayor Varela</author>
    <author>Dianalin Neme Prada</author>
    <author>Martha Lucia Parra Garcia</author>
  </authors>
  <commentList>
    <comment ref="C200" authorId="0" shapeId="0" xr:uid="{20083788-284A-4D2B-861A-4AF496E74CA8}">
      <text>
        <r>
          <rPr>
            <sz val="9"/>
            <color indexed="81"/>
            <rFont val="Tahoma"/>
            <family val="2"/>
          </rPr>
          <t xml:space="preserve">Falta evidencia para valorar la probabilidad del riesgo
</t>
        </r>
      </text>
    </comment>
    <comment ref="AN287" authorId="1" shapeId="0" xr:uid="{A736EC9F-9D2C-4678-A955-1F869A5328E2}">
      <text>
        <r>
          <rPr>
            <b/>
            <sz val="9"/>
            <color indexed="81"/>
            <rFont val="Tahoma"/>
            <family val="2"/>
          </rPr>
          <t>Dianalin Neme Prada:</t>
        </r>
        <r>
          <rPr>
            <sz val="9"/>
            <color indexed="81"/>
            <rFont val="Tahoma"/>
            <family val="2"/>
          </rPr>
          <t xml:space="preserve">
Falta construir los procedimientos para este proceso
</t>
        </r>
      </text>
    </comment>
    <comment ref="D1232" authorId="2" shapeId="0" xr:uid="{06E3CDFB-966C-4F25-8256-76703BB0667F}">
      <text>
        <r>
          <rPr>
            <b/>
            <sz val="9"/>
            <color indexed="81"/>
            <rFont val="Tahoma"/>
            <family val="2"/>
          </rPr>
          <t>Martha Lucia Parra Garcia:</t>
        </r>
        <r>
          <rPr>
            <sz val="9"/>
            <color indexed="81"/>
            <rFont val="Tahoma"/>
            <family val="2"/>
          </rPr>
          <t xml:space="preserve">
Debería evaluarse para la Gerencia de Inmuebles
</t>
        </r>
      </text>
    </comment>
    <comment ref="D1293" authorId="2" shapeId="0" xr:uid="{544DB19F-B895-4AF5-9A82-39A66BE59CB3}">
      <text>
        <r>
          <rPr>
            <b/>
            <sz val="9"/>
            <color indexed="81"/>
            <rFont val="Tahoma"/>
            <family val="2"/>
          </rPr>
          <t>Martha Lucia Parra Garcia:</t>
        </r>
        <r>
          <rPr>
            <sz val="9"/>
            <color indexed="81"/>
            <rFont val="Tahoma"/>
            <family val="2"/>
          </rPr>
          <t xml:space="preserve">
La información proviene de los supervisores de los contratos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Andres Fernando Murcia Matallana</author>
    <author>Andres Felipe Pedrero Pardo</author>
    <author>Martha Lucia Parra Garcia</author>
  </authors>
  <commentList>
    <comment ref="G111" authorId="0" shapeId="0" xr:uid="{00000000-0006-0000-0300-000002000000}">
      <text>
        <r>
          <rPr>
            <b/>
            <sz val="9"/>
            <color indexed="81"/>
            <rFont val="Tahoma"/>
            <family val="2"/>
          </rPr>
          <t>Andres Fernando Murcia Matallana:</t>
        </r>
        <r>
          <rPr>
            <sz val="9"/>
            <color indexed="81"/>
            <rFont val="Tahoma"/>
            <family val="2"/>
          </rPr>
          <t xml:space="preserve">
Magda Santana</t>
        </r>
      </text>
    </comment>
    <comment ref="G342" authorId="0" shapeId="0" xr:uid="{5E27F1DC-5FCC-4809-9CB7-7E45B1F9085E}">
      <text>
        <r>
          <rPr>
            <b/>
            <sz val="9"/>
            <color indexed="81"/>
            <rFont val="Tahoma"/>
            <family val="2"/>
          </rPr>
          <t>Andres Fernando Murcia Matallana:</t>
        </r>
        <r>
          <rPr>
            <sz val="9"/>
            <color indexed="81"/>
            <rFont val="Tahoma"/>
            <family val="2"/>
          </rPr>
          <t xml:space="preserve">
Magda Santana</t>
        </r>
      </text>
    </comment>
    <comment ref="G566" authorId="0" shapeId="0" xr:uid="{4B478C5B-577D-4FCF-A468-107A717CD420}">
      <text>
        <r>
          <rPr>
            <b/>
            <sz val="9"/>
            <color indexed="81"/>
            <rFont val="Tahoma"/>
            <family val="2"/>
          </rPr>
          <t>Andres Fernando Murcia Matallana:</t>
        </r>
        <r>
          <rPr>
            <sz val="9"/>
            <color indexed="81"/>
            <rFont val="Tahoma"/>
            <family val="2"/>
          </rPr>
          <t xml:space="preserve">
Magda Santana</t>
        </r>
      </text>
    </comment>
    <comment ref="G794" authorId="0" shapeId="0" xr:uid="{97A52B8E-7EB8-4A6A-AB58-437E72673640}">
      <text>
        <r>
          <rPr>
            <b/>
            <sz val="9"/>
            <color indexed="81"/>
            <rFont val="Tahoma"/>
            <family val="2"/>
          </rPr>
          <t>Andres Fernando Murcia Matallana:</t>
        </r>
        <r>
          <rPr>
            <sz val="9"/>
            <color indexed="81"/>
            <rFont val="Tahoma"/>
            <family val="2"/>
          </rPr>
          <t xml:space="preserve">
Magda Santana</t>
        </r>
      </text>
    </comment>
    <comment ref="G1027" authorId="0" shapeId="0" xr:uid="{21DB81E5-8DFC-4ACB-80B0-1D0A4F72B82A}">
      <text>
        <r>
          <rPr>
            <b/>
            <sz val="9"/>
            <color indexed="81"/>
            <rFont val="Tahoma"/>
            <family val="2"/>
          </rPr>
          <t>Andres Fernando Murcia Matallana:</t>
        </r>
        <r>
          <rPr>
            <sz val="9"/>
            <color indexed="81"/>
            <rFont val="Tahoma"/>
            <family val="2"/>
          </rPr>
          <t xml:space="preserve">
Magda Santana</t>
        </r>
      </text>
    </comment>
    <comment ref="G1258" authorId="0" shapeId="0" xr:uid="{DCDF5FAE-51A2-4804-A28C-37034EEB6A42}">
      <text>
        <r>
          <rPr>
            <b/>
            <sz val="9"/>
            <color indexed="81"/>
            <rFont val="Tahoma"/>
            <family val="2"/>
          </rPr>
          <t>Andres Fernando Murcia Matallana:</t>
        </r>
        <r>
          <rPr>
            <sz val="9"/>
            <color indexed="81"/>
            <rFont val="Tahoma"/>
            <family val="2"/>
          </rPr>
          <t xml:space="preserve">
Magda Santana</t>
        </r>
      </text>
    </comment>
    <comment ref="G1714" authorId="0" shapeId="0" xr:uid="{E6C8DCE8-8A11-48A4-ACC8-0394E3352D54}">
      <text>
        <r>
          <rPr>
            <b/>
            <sz val="9"/>
            <color indexed="81"/>
            <rFont val="Tahoma"/>
            <family val="2"/>
          </rPr>
          <t>Andres Fernando Murcia Matallana:</t>
        </r>
        <r>
          <rPr>
            <sz val="9"/>
            <color indexed="81"/>
            <rFont val="Tahoma"/>
            <family val="2"/>
          </rPr>
          <t xml:space="preserve">
Magda Santana</t>
        </r>
      </text>
    </comment>
    <comment ref="G1943" authorId="0" shapeId="0" xr:uid="{B995026C-4166-4635-A957-B1F2D8BD80DA}">
      <text>
        <r>
          <rPr>
            <b/>
            <sz val="9"/>
            <color indexed="81"/>
            <rFont val="Tahoma"/>
            <family val="2"/>
          </rPr>
          <t>Andres Fernando Murcia Matallana:</t>
        </r>
        <r>
          <rPr>
            <sz val="9"/>
            <color indexed="81"/>
            <rFont val="Tahoma"/>
            <family val="2"/>
          </rPr>
          <t xml:space="preserve">
Magda Santana</t>
        </r>
      </text>
    </comment>
    <comment ref="G2171" authorId="0" shapeId="0" xr:uid="{B207ADAE-FB50-408F-B62C-622867EE20E7}">
      <text>
        <r>
          <rPr>
            <b/>
            <sz val="9"/>
            <color indexed="81"/>
            <rFont val="Tahoma"/>
            <family val="2"/>
          </rPr>
          <t>Andres Fernando Murcia Matallana:</t>
        </r>
        <r>
          <rPr>
            <sz val="9"/>
            <color indexed="81"/>
            <rFont val="Tahoma"/>
            <family val="2"/>
          </rPr>
          <t xml:space="preserve">
Magda Santana</t>
        </r>
      </text>
    </comment>
    <comment ref="F2577" authorId="0" shapeId="0" xr:uid="{FC5FCB6E-682E-42BD-BF72-ED71DED03EA3}">
      <text>
        <r>
          <rPr>
            <b/>
            <sz val="9"/>
            <color indexed="81"/>
            <rFont val="Tahoma"/>
            <family val="2"/>
          </rPr>
          <t>Andres Fernando Murcia Matallana:</t>
        </r>
        <r>
          <rPr>
            <sz val="9"/>
            <color indexed="81"/>
            <rFont val="Tahoma"/>
            <family val="2"/>
          </rPr>
          <t xml:space="preserve">
Magda Santana</t>
        </r>
      </text>
    </comment>
    <comment ref="F2582" authorId="1" shapeId="0" xr:uid="{74857539-BDC7-4448-BD85-90F3B5F4236C}">
      <text>
        <r>
          <rPr>
            <b/>
            <sz val="9"/>
            <color indexed="81"/>
            <rFont val="Tahoma"/>
            <family val="2"/>
          </rPr>
          <t>Andres Felipe Pedrero Pardo:</t>
        </r>
        <r>
          <rPr>
            <sz val="9"/>
            <color indexed="81"/>
            <rFont val="Tahoma"/>
            <family val="2"/>
          </rPr>
          <t xml:space="preserve">
Lo maneja la Gerencia de Inmubles</t>
        </r>
      </text>
    </comment>
    <comment ref="F2583" authorId="1" shapeId="0" xr:uid="{20F33BAC-DF89-4E42-8BBB-D7843C0BA080}">
      <text>
        <r>
          <rPr>
            <b/>
            <sz val="9"/>
            <color indexed="81"/>
            <rFont val="Tahoma"/>
            <family val="2"/>
          </rPr>
          <t>Andres Felipe Pedrero Pardo:</t>
        </r>
        <r>
          <rPr>
            <sz val="9"/>
            <color indexed="81"/>
            <rFont val="Tahoma"/>
            <family val="2"/>
          </rPr>
          <t xml:space="preserve">
Lo maneja la Gerencia de Inmubles</t>
        </r>
      </text>
    </comment>
    <comment ref="F2585" authorId="2" shapeId="0" xr:uid="{7655841E-4A0E-444C-94FF-09D5148129FC}">
      <text>
        <r>
          <rPr>
            <b/>
            <sz val="9"/>
            <color indexed="81"/>
            <rFont val="Tahoma"/>
            <family val="2"/>
          </rPr>
          <t>Martha Lucia Parra Garcia:</t>
        </r>
        <r>
          <rPr>
            <sz val="9"/>
            <color indexed="81"/>
            <rFont val="Tahoma"/>
            <family val="2"/>
          </rPr>
          <t xml:space="preserve">
modificar redaccion: Se realizan conciliaciones</t>
        </r>
      </text>
    </comment>
    <comment ref="F2689" authorId="1" shapeId="0" xr:uid="{8CBE0482-88C2-45F6-80AA-0B4933AB83AA}">
      <text>
        <r>
          <rPr>
            <b/>
            <sz val="9"/>
            <color indexed="81"/>
            <rFont val="Tahoma"/>
            <family val="2"/>
          </rPr>
          <t>Andres Felipe Pedrero Pardo:</t>
        </r>
        <r>
          <rPr>
            <sz val="9"/>
            <color indexed="81"/>
            <rFont val="Tahoma"/>
            <family val="2"/>
          </rPr>
          <t xml:space="preserve">
Lo maneja la Gerencia de Contratos</t>
        </r>
      </text>
    </comment>
    <comment ref="F2690" authorId="1" shapeId="0" xr:uid="{0C878054-21B3-4D37-B57B-1772376D6B66}">
      <text>
        <r>
          <rPr>
            <b/>
            <sz val="9"/>
            <color indexed="81"/>
            <rFont val="Tahoma"/>
            <family val="2"/>
          </rPr>
          <t>Andres Felipe Pedrero Pardo:</t>
        </r>
        <r>
          <rPr>
            <sz val="9"/>
            <color indexed="81"/>
            <rFont val="Tahoma"/>
            <family val="2"/>
          </rPr>
          <t xml:space="preserve">
Lo maneja la Gerencia de Contratos</t>
        </r>
      </text>
    </comment>
  </commentList>
</comments>
</file>

<file path=xl/sharedStrings.xml><?xml version="1.0" encoding="utf-8"?>
<sst xmlns="http://schemas.openxmlformats.org/spreadsheetml/2006/main" count="50186" uniqueCount="1914">
  <si>
    <t>Número</t>
  </si>
  <si>
    <t>PROCESO</t>
  </si>
  <si>
    <t xml:space="preserve">CAUSAS </t>
  </si>
  <si>
    <t>EFECTOS</t>
  </si>
  <si>
    <t>Tipo de Riesgo</t>
  </si>
  <si>
    <t>Tipo de Riesgos</t>
  </si>
  <si>
    <t>Procesos</t>
  </si>
  <si>
    <t>Áreas</t>
  </si>
  <si>
    <t>Estrategico</t>
  </si>
  <si>
    <t>Operativo</t>
  </si>
  <si>
    <t>Seguridad de la Información</t>
  </si>
  <si>
    <t>Corrupción</t>
  </si>
  <si>
    <t>TODOS LOS PROCESOS</t>
  </si>
  <si>
    <t>Eliminado - Reemplazado por Riesgo 56</t>
  </si>
  <si>
    <t xml:space="preserve">Puede generarse menoscabo, disminución, detrimento, pérdida, uso indebido, o deterioro de los bienes o recursos públicos, o intereses patrimoniales del Estado. </t>
  </si>
  <si>
    <t>Puede ocurrir apropiación ilegal, en beneficio propio o de un tercero, de los bienes del estado.</t>
  </si>
  <si>
    <t>Debido a la falta de información real en la toma de decisiones
Debido a ineficientes canales de comunicación con arrendatarios y depositarios</t>
  </si>
  <si>
    <t>Se puede gestionar de manera tardía la comercialización o destrucción de activos.</t>
  </si>
  <si>
    <t>Debido a la naturaleza única de la organización, establecida en la ley 1708 de 2014</t>
  </si>
  <si>
    <t>Fallas en la identificación de activos potenciales de productividad.</t>
  </si>
  <si>
    <t>Se pueden realizar inversiones sin la información necesaria</t>
  </si>
  <si>
    <t>No disponibilidad de recursos para gestionar la distribución a las entidades del Estado</t>
  </si>
  <si>
    <t>Se pueden establecer procesos con controles obsoletos o desbordados en términos de la operación</t>
  </si>
  <si>
    <t>Lo que podría ocasionar sanciones a los funcionarios</t>
  </si>
  <si>
    <t>Falta de programas de gestión de cambio y seguimientos en el uso y apropiación de TIC's</t>
  </si>
  <si>
    <t>No se cuente con los recursos suficientes para lograr el objetivo institucional</t>
  </si>
  <si>
    <t>RECEPCIÓN Y REGISTRO</t>
  </si>
  <si>
    <t>Asignar activos a Depositarios Provisionales y Liquidadores con características erróneas (tales como actividad económica, cobertura en departamento o municipio,  clasificación de experiencia o categoría de inscripción)</t>
  </si>
  <si>
    <t>Puede que no haya recursos disponibles idóneos para la recepción de los Activos (Delegados, Bodegas, Especialistas, depositarios)</t>
  </si>
  <si>
    <t>RECEPCIÓN Y REGISTRO y DIAGNOSTICO Y ALISTAMIENTO DE ACTIVOS</t>
  </si>
  <si>
    <t xml:space="preserve">Puede ocurrir que no se caracterice  adecuadamente el activo </t>
  </si>
  <si>
    <t>Puede ocurrir que no tenga proveedores idóneos disponibles</t>
  </si>
  <si>
    <t>Se podría contratar un servicio innecesario</t>
  </si>
  <si>
    <t>DIAGNOSTICO Y ALISTAMIENTO DE ACTIVOS</t>
  </si>
  <si>
    <t>Riesgo Eliminado</t>
  </si>
  <si>
    <t>DISPOSICIÓN TEMPORAL DE ACTIVOS</t>
  </si>
  <si>
    <t xml:space="preserve">Puede ocurrir que no se caracterice correctamente a los usuarios de los diferentes mecanismos de administración </t>
  </si>
  <si>
    <t>Eliminado - Igual al 54</t>
  </si>
  <si>
    <t>DISPOSICIÓN FINAL DE ACTIVOS</t>
  </si>
  <si>
    <t>Puede ocurrir que no se encuentra disponible la información del activo</t>
  </si>
  <si>
    <t>Se podría desconocer por parte de SAE la necesidad de la entrega del activo</t>
  </si>
  <si>
    <t>Ocasionando sanciones y/o demandas en contra de SAE
Ocasionando incumplimiento de las ordenes de la autoridad judicial
Ocasionado perdida oportunidad de negocios
Ocasionando daño ambiental
Ocasionando perdida de credibilidad de SAE</t>
  </si>
  <si>
    <t>Eliminado - Reemplazado por 31</t>
  </si>
  <si>
    <t>GESTIÓN FINANCIERA</t>
  </si>
  <si>
    <t>Se podría presentar que no exista disponibilidad de recursos</t>
  </si>
  <si>
    <t>GESTIÓN DOCUMENTAL</t>
  </si>
  <si>
    <t xml:space="preserve">Se podría alterar o extraviar piezas documentales vitales para la gestión </t>
  </si>
  <si>
    <t>Se podría acceder a  información privilegiada o sensible para la entidad, que no requieren los funcionarios para su gestión</t>
  </si>
  <si>
    <t>GESTIÓN JURÍDICA</t>
  </si>
  <si>
    <t>Eliminado - Reemplazado por Riesgo 54</t>
  </si>
  <si>
    <t xml:space="preserve">Debido a la no aplicación de los procedimientos y términos de la ley.
Debido a la Inoportunidad o desconocimiento de las notificaciones
Debido al bajo número de profesionales encargados de realizar este trámite.
</t>
  </si>
  <si>
    <t xml:space="preserve">Pérdida de procesos judiciales y consecuencias patrimoniales para la entidad
Sanciones y demandas para la entidad
Pérdida de Credibilidad de la SAE
Pérdidas económicas
</t>
  </si>
  <si>
    <t>Se puede presentar  que no se cuente con un adecuado análisis jurisprudencial</t>
  </si>
  <si>
    <t xml:space="preserve">Desconocer el perfil y competencias de los empleados
Debido al Bajo número de profesionales y la excesiva carga de trabajo.
Desconocimiento de la normatividad vigente
Falta de conocimiento por parte del funcionario
Debido a la mala interpretación de la normatividad vigente.
</t>
  </si>
  <si>
    <t>Se puede presentar Indebido planteamiento de las estrategias para la defensa jurídica</t>
  </si>
  <si>
    <t>ADQUISICIONES</t>
  </si>
  <si>
    <t>Se podría presentar fallas en la definición y cumplimiento de las condiciones y garantías del contrato.</t>
  </si>
  <si>
    <t>COMUNICACIÓN Y ATENCIÓN DE REQUERIMIENTOS</t>
  </si>
  <si>
    <t>Se podrían contar con información errada  dentro de las comunicaciones externas</t>
  </si>
  <si>
    <t>Se podrían presentar retrasos en las respuestas a las necesidades y requerimientos de los usuarios</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</si>
  <si>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</si>
  <si>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</si>
  <si>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</si>
  <si>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</si>
  <si>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</si>
  <si>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</si>
  <si>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GESTIÓN DEL TALENTO HUMANO</t>
  </si>
  <si>
    <t xml:space="preserve">Se podrían presentar fallas en la identificación de las necesidades de personal. </t>
  </si>
  <si>
    <t>Se podría no encontrar personal idóneo dentro del mercado laboral</t>
  </si>
  <si>
    <t xml:space="preserve">Debido a que la SAE tiene perfiles de carácter técnico
 Debido al bajo rango salarial
Debido a las condiciones laborales establecidas dentro de la SAE.
Debido a la carga laboral
Debido a la misión de la empresa
</t>
  </si>
  <si>
    <t>Pérdida de oportunidad en la gestión
Pérdidas económicas
Contratar a personal sin las competencias requeridas.
Incumplimiento de las metas</t>
  </si>
  <si>
    <t>Se podría presentar fallas en la transferencia del conocimiento</t>
  </si>
  <si>
    <t>Se podrían presentar que no se optimicen las competencias del  Talento humano de la SAE</t>
  </si>
  <si>
    <t>Se podría presentar daño o deterioro al mobiliario (muebles y enseres) de SAE</t>
  </si>
  <si>
    <t>Como consecuencia de no contar con un espacio acorde 
Como consecuencia de no hacer mantenimiento              Debido a la falta de cultura de conservación de los bienes 
Debido a la falta de personal idóneo para la realización del mantenimiento y para la utilización de los bienes</t>
  </si>
  <si>
    <t xml:space="preserve">lo cual generaría pérdidas materiales y económicas para la organización.                                      lo que generaría pérdida en la oportunidad de gestión                                                                                           lo que generaría pérdida de credibilidad                               lo que generaría sanciones  </t>
  </si>
  <si>
    <t>EVALUACIÒN Y CONTROL</t>
  </si>
  <si>
    <t>podría ocurrir que no se identifique adecuadamente el alcance de la auditoría</t>
  </si>
  <si>
    <t>podría ocurrir que se establezcan planes de mejoramiento que no correspondan a los hallazgos y al mejoramiento deseado</t>
  </si>
  <si>
    <t>No dar respuesta adecuada y oportuna a las solicitudes de asesoría y acompañamiento a la gestión de la SAE</t>
  </si>
  <si>
    <t>ADMINISTRACIÓN DE DESARROLLO DE SOLUCIONES TÉCNOLOGICAS</t>
  </si>
  <si>
    <t>Inconsistencias o Pérdida de la Información</t>
  </si>
  <si>
    <t>SOPORTE TECNICO</t>
  </si>
  <si>
    <t>Soporte técnico inadecuado</t>
  </si>
  <si>
    <t>Falta  de soporte especializado a los servicios
Desconocimiento de la tecnología</t>
  </si>
  <si>
    <t>Costos Operacionales, pérdida de tiempo, pérdida de información</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</si>
  <si>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</si>
  <si>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</si>
  <si>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</si>
  <si>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 xml:space="preserve">Puede ocurrir que se utilice erradamente las funcionalidades de los Sistemas de Información (aplicativo Zeus)
</t>
  </si>
  <si>
    <t>Puede ocurrir no alcanzar el objetivo del contrato</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</si>
  <si>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</si>
  <si>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</si>
  <si>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Inconsistencias en el sistema de información en relación con los activos, actos administrativos e inventario en general por la deficiente calidad en la información que se registra</t>
  </si>
  <si>
    <t>Estado</t>
  </si>
  <si>
    <t>Vigente</t>
  </si>
  <si>
    <t>Eliminado</t>
  </si>
  <si>
    <t>Falla del equipo de telecomunicaciones</t>
  </si>
  <si>
    <t xml:space="preserve">Conexión deficiente de los cables
Ausencia de pruebas de envió o recepción de mensajes
Líneas de comunicación sin protección
Ausencia de protocolos de cifrado de datos
</t>
  </si>
  <si>
    <t>Denegación del servicio</t>
  </si>
  <si>
    <t xml:space="preserve">Falta  de soporte especializado a los servicios
Desconocimiento de la tecnología
</t>
  </si>
  <si>
    <t>ADMINISTRACIÓN DE BIENES DE FUNICIONAMIENTO</t>
  </si>
  <si>
    <t>GESTIÓN DE LA INFRAESTRUCTURA TECNOLOGICA</t>
  </si>
  <si>
    <t>EVALUACIÓN Y CONTROL</t>
  </si>
  <si>
    <t>Gerencia Financiera</t>
  </si>
  <si>
    <t>Gerencias Regionales</t>
  </si>
  <si>
    <t>Gerencia Comercial</t>
  </si>
  <si>
    <t>Gerencia de Bienes Muebles</t>
  </si>
  <si>
    <t>Oficina Asesora de Planeación</t>
  </si>
  <si>
    <t>Gerencia Técnica</t>
  </si>
  <si>
    <t>GIT Aseguramiento de la Información</t>
  </si>
  <si>
    <t>Gerencia Regional Sur Occidente</t>
  </si>
  <si>
    <t>Gerencia Regional Occidente</t>
  </si>
  <si>
    <t>Gerencia Regional Centro Oriente</t>
  </si>
  <si>
    <t>Gerencia Regional Norte</t>
  </si>
  <si>
    <t>Oficina de Gestión de la Información</t>
  </si>
  <si>
    <t>Oficina de Comunicaciones y Atención al Ciudadano</t>
  </si>
  <si>
    <t>Oficina de Control Interno</t>
  </si>
  <si>
    <t>Gerencia Sociedades Activas</t>
  </si>
  <si>
    <t>Vicepresidencia Bienes Inmuebles y Muebles</t>
  </si>
  <si>
    <t>Gerencia de Bienes Inmuebles</t>
  </si>
  <si>
    <t>Vicepresidencia Jurídica</t>
  </si>
  <si>
    <t>Gerencia de Contratos</t>
  </si>
  <si>
    <t>Gerencia de Asuntos Legales</t>
  </si>
  <si>
    <t>Vicepresidencia Administrativa y Financiera</t>
  </si>
  <si>
    <t>Administrativa</t>
  </si>
  <si>
    <t>GIT Archivo y Correspondencia</t>
  </si>
  <si>
    <t>Gerencia Talento Humano</t>
  </si>
  <si>
    <t>Presidencia</t>
  </si>
  <si>
    <t>Gerencia Sociedades En Liquidación</t>
  </si>
  <si>
    <t>GIT Depositarios Provisionales</t>
  </si>
  <si>
    <t>Proceso</t>
  </si>
  <si>
    <t>No.</t>
  </si>
  <si>
    <t>Riesgo</t>
  </si>
  <si>
    <t>Seguridad y Salud Ocupacional</t>
  </si>
  <si>
    <t>Probabilidad</t>
  </si>
  <si>
    <t>Descriptor</t>
  </si>
  <si>
    <t>Descripción</t>
  </si>
  <si>
    <t>Frecuencia</t>
  </si>
  <si>
    <t>Nivel</t>
  </si>
  <si>
    <t>Rara vez</t>
  </si>
  <si>
    <t>No se ha presentado en los últimos 5 años.</t>
  </si>
  <si>
    <t>Improbable</t>
  </si>
  <si>
    <t>Se presentó una vez en los últimos 5 años</t>
  </si>
  <si>
    <t>Posible</t>
  </si>
  <si>
    <t>Se presentó una vez en los últimos 2 años</t>
  </si>
  <si>
    <t>Probable</t>
  </si>
  <si>
    <t>Se presentó una vez en el último año.</t>
  </si>
  <si>
    <t>Casi seguro</t>
  </si>
  <si>
    <t>Se ha presentado más de una vez al año.</t>
  </si>
  <si>
    <t>Impacto</t>
  </si>
  <si>
    <t>P1</t>
  </si>
  <si>
    <t>P2</t>
  </si>
  <si>
    <t>P3</t>
  </si>
  <si>
    <t>P4</t>
  </si>
  <si>
    <t>P5</t>
  </si>
  <si>
    <t>P6</t>
  </si>
  <si>
    <t>P7</t>
  </si>
  <si>
    <t>P8</t>
  </si>
  <si>
    <t>P9</t>
  </si>
  <si>
    <t>P10</t>
  </si>
  <si>
    <t>P11</t>
  </si>
  <si>
    <t>P12</t>
  </si>
  <si>
    <t>P13</t>
  </si>
  <si>
    <t>P14</t>
  </si>
  <si>
    <t>P15</t>
  </si>
  <si>
    <t>P16</t>
  </si>
  <si>
    <t>P17</t>
  </si>
  <si>
    <t>P18</t>
  </si>
  <si>
    <t>Cod. Riesgo</t>
  </si>
  <si>
    <t>Cod. Control</t>
  </si>
  <si>
    <t>Control</t>
  </si>
  <si>
    <t>Total</t>
  </si>
  <si>
    <t>Comunicación  y seguimiento al cumplimiento de las funciones</t>
  </si>
  <si>
    <t>Perfiles en los Apicativos</t>
  </si>
  <si>
    <t>Controles en los aplicativos</t>
  </si>
  <si>
    <t>Actos administrativos con funciones de cada uno de los Comités definidos para la toma de decisiones</t>
  </si>
  <si>
    <t>Aplicación código de ética</t>
  </si>
  <si>
    <t xml:space="preserve">Firma de compromiso de cumplimiento
</t>
  </si>
  <si>
    <t>Controles en sedes de funcionamiento de las Zonas únicas de atención al ciudadano, con camaras y grabación de sonido</t>
  </si>
  <si>
    <t>Formato de Control de Visitantes</t>
  </si>
  <si>
    <t xml:space="preserve">Identificación de núcleo familiar de funcionarios 
</t>
  </si>
  <si>
    <t>Selección de terceros (Evaluación de conflictos de interes con funcionarios de SAE).</t>
  </si>
  <si>
    <t xml:space="preserve">Controles dentro de los procesos de comercialización (publicación de ofertas y evaluación de oferentes) </t>
  </si>
  <si>
    <t xml:space="preserve">Cumplimiento de Normatividad de Ley de transparencias 
</t>
  </si>
  <si>
    <t>Firma de compromiso de cumplimiento</t>
  </si>
  <si>
    <t>Auditorias de control interno</t>
  </si>
  <si>
    <t xml:space="preserve">Definición de presupuestos </t>
  </si>
  <si>
    <t>Publicacion de los contratos</t>
  </si>
  <si>
    <t>Comité de Contratos</t>
  </si>
  <si>
    <t>Estudios previos</t>
  </si>
  <si>
    <t>Plan Anual de Adquisiciones</t>
  </si>
  <si>
    <t>Aplicación del Manual de Contratación de CISA adoptado según acta</t>
  </si>
  <si>
    <t>Implementación de la politica de seguridad de la información</t>
  </si>
  <si>
    <t>Procedimiento de inserción de documentos</t>
  </si>
  <si>
    <t>Procedimiento préstamo de documentos</t>
  </si>
  <si>
    <t>Tabla de retención documental</t>
  </si>
  <si>
    <t>Implementación de sistema de gestión de seguridad de la información y gestión documental</t>
  </si>
  <si>
    <t>Sistema de Seguridad de la Información - PC Secure</t>
  </si>
  <si>
    <t>Implementación de sistemas de Información para el control de la operación</t>
  </si>
  <si>
    <t>Ejecución del comité de negocios, de depositarios, de contratos. Y técnicos regional y nivel central.</t>
  </si>
  <si>
    <t>Definición de la politica de gestión de garantias en el uso de recursos de la entidad.</t>
  </si>
  <si>
    <t>Seguimiento al contrato de las almacenadoras</t>
  </si>
  <si>
    <t>Aplicación del formato del control de bienes y rentas</t>
  </si>
  <si>
    <t>Aplicación del procedimiento de gestión de cobro de los contratos de arrendamiento</t>
  </si>
  <si>
    <t>Documentar los contratos realizados hasta la fecha tanto para administración directa como para los depositarios</t>
  </si>
  <si>
    <t>Establecer procedimiento de cartera y cartera judicializada</t>
  </si>
  <si>
    <t>Procedimiento de alistamiento de inmuebles para comercializar y procedimientos de destrucción y chatarrización de muebles</t>
  </si>
  <si>
    <t>Identificación de activos a comerciallizar o destruir dentro del comité de negocios de SAE</t>
  </si>
  <si>
    <t>Seguimiento a gestión dentro de comité directivo y comité de negocios</t>
  </si>
  <si>
    <t>Aplicación de procedimientos de diagnóstico de activos</t>
  </si>
  <si>
    <t>Identificación de activos productivos dentro del comité de negocios de la sociedad</t>
  </si>
  <si>
    <t>Aplicación de procedimiento de desalojos y legalización de contratos.</t>
  </si>
  <si>
    <t>aplicación del procedimiento de gestion de inversiones P-GF3-066</t>
  </si>
  <si>
    <t>Aplicación de P-GF1-015_Procedimiento_Elaboracion_y_Actualizacion_del_Presupuesto</t>
  </si>
  <si>
    <t>Se realiza un presupuesto anual desarrollado por cada una de las àreas, tanto para ingresos como para gastos.</t>
  </si>
  <si>
    <t>Se verifica el cumplimiento del presupuesto para cada uno de los pagos reallizados.</t>
  </si>
  <si>
    <t>Se realiza seguimiento a los ingresos presupuestados.</t>
  </si>
  <si>
    <t>Aplicación del procedimiento de creación, modificación o eliminación de documentos</t>
  </si>
  <si>
    <t>Se cuenta con la definición de la arquitectura empresarial, donde se establece el alcance de los procesos</t>
  </si>
  <si>
    <t xml:space="preserve">Seguimeintos realizados al plan de acción </t>
  </si>
  <si>
    <t>Aplicación Procedimiento de Elaboración y Actualización del presupuesto</t>
  </si>
  <si>
    <t>Modulo de asignación automatica de depositarios</t>
  </si>
  <si>
    <t>Aplicación del procedimiento de asignación de depositarios</t>
  </si>
  <si>
    <t>Aplicación del procedimiento de preparación para la recepción de Activos</t>
  </si>
  <si>
    <t>Definición de politica en la recepción de Activos</t>
  </si>
  <si>
    <t>Seguimiento del lider del registro de los activos</t>
  </si>
  <si>
    <t xml:space="preserve">Definición dentro de los procedimientos de Recepción y registro en cuanto a la Consulta de información online en la Ventanilla Única de Registro (VUR), Registro Único Nacional de Tránsito (RUNT),  DIMAR, Aeronáutica Civil y RUES.
</t>
  </si>
  <si>
    <t>Acuerdos interadministrativos – IGAC, para obtención de información</t>
  </si>
  <si>
    <t>Se cuenta con un sistema de registro de proveedores</t>
  </si>
  <si>
    <t>Contratro elaboración ROM</t>
  </si>
  <si>
    <t>Aplicación Procedimiento elaboración de Estudios Previos</t>
  </si>
  <si>
    <t>Aplicación del Procedimiento de ROM y Formato de Solicitud de Aprobación de ROM</t>
  </si>
  <si>
    <t>procedimiento P-DP3-030_Registro_y_clasificacion_de_Depositarios, incluyendo mecanismo de evaluación de depositarios.</t>
  </si>
  <si>
    <t>Sistema de información de registro de depositarios donde desarrolla el proceso</t>
  </si>
  <si>
    <t>Procedimiento de registro de depositarios y liquidadores, donde se establecen los requisitos y operacion de la selección</t>
  </si>
  <si>
    <t>Disponibilidad de un módulo de actualización de la información del Depositario registrada en el sistema</t>
  </si>
  <si>
    <t>Aplicación del procedimiento de Promoción y Negociación de Bienes Inmuebles</t>
  </si>
  <si>
    <t>Aplicación del procedimiento de administración directa de bienes muebles</t>
  </si>
  <si>
    <t>Aplicación del protocolo de ventas CISA SAE</t>
  </si>
  <si>
    <t>Comercialización de Semovientes, sustancias quimicas</t>
  </si>
  <si>
    <t>Aplicación del procedimiento de destinación definitiva de bienes inmuebles - leyes especiales</t>
  </si>
  <si>
    <t>Aplicación del procedimiento de enajenación de bienes en común y proindiviso</t>
  </si>
  <si>
    <t>Aplicación del procedimiento de Comercialización de Activos Sociales</t>
  </si>
  <si>
    <t>Aplicación del procedimiento de chatarrización</t>
  </si>
  <si>
    <t>Aplicación del procedimiento seguimiento informe de gestión a inmuebles en deposito provisional</t>
  </si>
  <si>
    <t>Portal de depositarios en el que identifican y se interactua con ellos</t>
  </si>
  <si>
    <t>Se realizan visitas peridodicas a los activos para conocer su estado de ocupación y caracteristicas fundamentales de los mismos</t>
  </si>
  <si>
    <t xml:space="preserve"> Se estan documentando los contratos del mecanismo de adminsitración Directa y deposito provisional</t>
  </si>
  <si>
    <t>Plan de Choque de RETOMA de Inmuebles</t>
  </si>
  <si>
    <t>Aplicación del procedimiento de alistamiento de activos (Inmuebles, Muebles, Sociedades)</t>
  </si>
  <si>
    <t>Sistema de información Matrix con trazabilidad de los activos de información</t>
  </si>
  <si>
    <t>Visitas períodicas a cada uno de los activos</t>
  </si>
  <si>
    <t>Registro y verificación de informe de Gestión de Depositarios</t>
  </si>
  <si>
    <t>Aplicación procedimiento de alistamiento para la devolución de activos.</t>
  </si>
  <si>
    <t>Procedimiento de entrega de activos</t>
  </si>
  <si>
    <t>Descriptores definidos en el Sistema de informacionde correspondencia recibida (ZEUS)</t>
  </si>
  <si>
    <t>Se cuenta con canales de comunicación directos con la fiscalia.</t>
  </si>
  <si>
    <t>Seguimiento semanal a las actividades desarrolladas por las G. de asuntos legales y contratación.</t>
  </si>
  <si>
    <t>Aplicación del Procedimeintos de estimado de renta y valoracipon de activos en el que se establecen los controles en las contrataciones o en los métodos a utilizar para los mismos.</t>
  </si>
  <si>
    <t>Estandarizaciòn de flujo de pagos en el aplicativo ZEUS</t>
  </si>
  <si>
    <t>Instructivo para generación de cupon recaudo general.</t>
  </si>
  <si>
    <t>Se cuenta con un Instructivo de generación de estado de cuenta de activos y Formato de estado de cuenta</t>
  </si>
  <si>
    <t>Formato de certificación de afectación directa de activos.</t>
  </si>
  <si>
    <t>Se cuenta con contabilidades separadas, una para el FRISCO y una para SAE.</t>
  </si>
  <si>
    <t>Se realizan conciliaciones de cada registro contable.</t>
  </si>
  <si>
    <t>Capacitación continua, criterios de direccionamiento de correspondencia</t>
  </si>
  <si>
    <t xml:space="preserve"> Base de datos actualizada de usuarios en el aplicativo de Correspondencia.</t>
  </si>
  <si>
    <t>Mantenimiento del aplicativo por fuera de la jornadada laboral.</t>
  </si>
  <si>
    <t>Priorizar atención de posibles fallas del aplicativo cuando se presenten.</t>
  </si>
  <si>
    <t xml:space="preserve">Verificación y actualización permanente de las direcciones de los destinatarios externos a quien se envían comunicaciones. </t>
  </si>
  <si>
    <t>Seguimiento a ZEUS</t>
  </si>
  <si>
    <t>Se cuenta con una verificación por parte del Comitè Institucional de Desarrollo Adminsitrativo.</t>
  </si>
  <si>
    <t>Se cuenta con una verificaciòn por parte del lìder del proceso.</t>
  </si>
  <si>
    <t>Se realiza levantamiento información directamente con el área dando cumplimiento a la normatividad de gestión documental</t>
  </si>
  <si>
    <t>Capacitación temas de organización y conformación de expedientes</t>
  </si>
  <si>
    <t>Diligenciamiento de la hoja de control de cada expediente.</t>
  </si>
  <si>
    <t>Aplicación del procedimiento de prestamo y consulta de documentos, Formatos Prestamo y Formato de control de prestamo de material de arcivo</t>
  </si>
  <si>
    <t>Vigilar que la infraestructura instalada en el archivo para el almacenamiento de su fondo documental, permanezca con las condiciones de seguridad y mantenimiento establecidas para la conservación del acervo documental.</t>
  </si>
  <si>
    <t>Se cuenta con controles dentro de los procedimientos de control dual, en los cuales los jefes de las Gerencias o Vicepresidencia realiza la verificación de los conceptos y actos administrativos emitidos.</t>
  </si>
  <si>
    <t>P-GJ2-079_Procedimiento_Atención_Conceptos_Juridicos</t>
  </si>
  <si>
    <t>SP-GJ2-080_Procedimiento_revision_y_expedicion_de_actos_administrativos</t>
  </si>
  <si>
    <t>P-GJ1-070_Procedimiento_Tutelas</t>
  </si>
  <si>
    <t>Aplicación del procedimiento de representación Judicial P-GJ1-081</t>
  </si>
  <si>
    <t>P-GJ2-080_Procedimiento_revision_y_expedicion_de_actos_administrativos</t>
  </si>
  <si>
    <t xml:space="preserve">Aplicación P-BS1-023_Elaboracion_y_Actualizacion_del_Plan_Anual_de_Adquisiciones, en el cual se identifican y se validan las diferentes necesidades de contratación de las áreas y existe una aprobación de dicho plan. </t>
  </si>
  <si>
    <t>Aplición del  procedimiento de supervisión o interventoria y liquidación de contratos</t>
  </si>
  <si>
    <t>Dentro del Manual de contratación adoptado se encuentra la definición de garantias tendientes a los riesgos identificados en el momento en el que se realizan los estudios previos.</t>
  </si>
  <si>
    <t>Se cuentan con canales unicos oficiales de información, fruto de los sistemas de información. Toda información publicada es verificada por la Presidencia de la Sociedad.</t>
  </si>
  <si>
    <t>Se cuenta con sistema de gestiòn documental, donde se definen alertas para el cumplimiento de los tiempos. Alertas previas diarias, semanales y quincenales de los vencimientos de plazo. Comunicaciones a través de correo, teléfono y Skype empresarial</t>
  </si>
  <si>
    <t>Existe el P-CA2-034_Procedimiento_de_Seguimeinto_y_Control_a_Requerimientos, donde se definen controles de seguimiento a todos los requerimientos dentro de la Sociedad.</t>
  </si>
  <si>
    <t>Se cuenta con una validación de los resultados en el comité Directivo, por parte de cada uno de los lideres de las áreas.</t>
  </si>
  <si>
    <t>Se cuenta con controles dentro del procedimiento de Creación, modificación y Eliminación de Documentos, a través del flujo en el aplicativo ZEUS</t>
  </si>
  <si>
    <t>Aplicación P-GT1-010_Procedimiento_Seleccion_y_Vinculacion_de_Talento_Humano, donde se definen los mecanismos para la solicitud de personal y flujo en el aplicativo ZEUS</t>
  </si>
  <si>
    <t>Las necesidades son contrarestadas con el dimensionamiento realizado por la firma Bahamon en el año 2014.</t>
  </si>
  <si>
    <t>Dimensionamiento de la planta</t>
  </si>
  <si>
    <t>Se tienen definidos los perfiles de cada uno de los cargos necesarios dentro de la Sociedad, para los cuales se especifica más de un campo profesional o tipo de formación.</t>
  </si>
  <si>
    <t>Se cuenta con un plan de inducción y reinducción en el que se busca cumplir con la curva de aprendizaje definida.</t>
  </si>
  <si>
    <t>Se realizan las evaluaciones de las capacitaciones recibidas.</t>
  </si>
  <si>
    <t>Se cuenta con procedimientos documentados, los cuales reflejan un nivel de complejidad suficiente para trasmitir el funcionamiento de la operación.</t>
  </si>
  <si>
    <t>Procedimiento y ejecución del plan empresarial de capacitación</t>
  </si>
  <si>
    <t>Se cuenta con inventario detallado de los activos y se la relacion de los funcionarios a cargo.</t>
  </si>
  <si>
    <t>Existe procedimeinto asignación de bienes devolutivos y elementos de consumo a funcionarios, donde se definieron controles para asignar los activos.</t>
  </si>
  <si>
    <t>Procedimiento de asignación de bienes devolutivos y elementos de consumo a funcionarios P-AB1-064</t>
  </si>
  <si>
    <t>1 vez al mes se enciende la planta eléctrica.</t>
  </si>
  <si>
    <t>Toma de inventarios anual donde se establece el estado del bien.</t>
  </si>
  <si>
    <t>Se cuenta con un procedimiento de P-EC1-156 Procedimiento de Auditorias  Internas</t>
  </si>
  <si>
    <t xml:space="preserve">Realizar acompañamiento en la revisión de los informes de auditoria y en la documentación de los planes de mejoramiento. </t>
  </si>
  <si>
    <t>Realizar semestralmente seguimiento al cumplimiento de los Planes de Mejoramiento con Entes de Control.</t>
  </si>
  <si>
    <t>Aplicación del procedimiento elaboración y seguimiento planes de mejoramiento P-EC2-109</t>
  </si>
  <si>
    <t>Aplicación del procedimiento de asesoria y de acompañamiento</t>
  </si>
  <si>
    <t>67a.1</t>
  </si>
  <si>
    <t>Validacion de la documentacion del proceso formalizado y o publicado ante la oficina de planeación, en el comité de la oficina de gestion de la informacion.</t>
  </si>
  <si>
    <t>67a.2</t>
  </si>
  <si>
    <t>Monitoreo y Seguimiento al Ciclo de vida de los proyectos de Desarrollo</t>
  </si>
  <si>
    <t>67a.3</t>
  </si>
  <si>
    <t>67a.4</t>
  </si>
  <si>
    <t>Validar con el responsable del proceso y planeación que los documentos publicados estén actualizados</t>
  </si>
  <si>
    <t>68a.1</t>
  </si>
  <si>
    <t>Instructivo lineamientos para copias de respaldo y restauración de información</t>
  </si>
  <si>
    <t>70a.1</t>
  </si>
  <si>
    <t>Aplicación del procedimiento de monitoreo de hardware y software P-TE1-075 y el instructivo gestión de la capacidad  N-TE1-014</t>
  </si>
  <si>
    <t>70a.2</t>
  </si>
  <si>
    <t>Aplicación de procedimiento de mantenimiento de aplicaciones P-TE3-150</t>
  </si>
  <si>
    <t>70a.3</t>
  </si>
  <si>
    <t>Gestión de Cambios</t>
  </si>
  <si>
    <t>70a.4</t>
  </si>
  <si>
    <t>prueba mensual con carga de la planta eléctrica</t>
  </si>
  <si>
    <t>71a.1</t>
  </si>
  <si>
    <t>Servicio de soporte y mantenimiento</t>
  </si>
  <si>
    <t>71a.2</t>
  </si>
  <si>
    <t>Mesa de ayuda</t>
  </si>
  <si>
    <t>Programas de capacitación entrenamiento y divulgación de los servicios de IT</t>
  </si>
  <si>
    <t>Manuales de usuario por proceso</t>
  </si>
  <si>
    <t>Generación de la Resolución que conforma el equipo evaluador</t>
  </si>
  <si>
    <t>Reunión con el equipo evaluador previa al inicio de la evaluación de los participantes</t>
  </si>
  <si>
    <t>Envío a los evaluadores de la resolución del equipo evaluador junto con el texto aprobado de la Convocatoria</t>
  </si>
  <si>
    <t>Aprobación por parte del Comité de Depositarios Provisionales y Liquidadores del texto final de la Convocatoria</t>
  </si>
  <si>
    <t>Llamadas de confirmación de las áreas misionales que solicitan la asignación</t>
  </si>
  <si>
    <t>Correos de envío de las solicitudes</t>
  </si>
  <si>
    <t>Revisar el correcto diligenciamiento y aprobaciones del formato de solicitud</t>
  </si>
  <si>
    <t>Revisión de los Depositarios Provisionales y Liquidadores que no tienen activos asignados</t>
  </si>
  <si>
    <t>Revisión de las pólizas de cumplimiento entregadas por Depositarios Provisionales y Liquidadores y llamadas de solicitud de las pólizas</t>
  </si>
  <si>
    <t>Información a las áreas misionales mediante correo electrónico y traslado de las solicitudes recibidas por los de los Depositarios Provisionales y Liquidadores</t>
  </si>
  <si>
    <t>Información de las áreas misionales al Grupo de Gestión de de los Depositarios Provisionales y Liquidadores sobre aquellos depositarios que no cumplen su gestión y es necesario removerles los activos o retirarlos del Registro</t>
  </si>
  <si>
    <t>Creación de los activos en el inventario centralizado en un grupo</t>
  </si>
  <si>
    <t>Revisión en la creación del activo de las unidades inmobiliarias o unidades económicas, activos sociales o no sociales y demás variables que afectan la descripción del activo que se está asignando, así como su estado</t>
  </si>
  <si>
    <t>Revisión del cuadro de control de las asignaciones formalizadas con resolución, póliza y acta de posesión</t>
  </si>
  <si>
    <t>Revisión del funcionamiento correcto del sistema de asignación</t>
  </si>
  <si>
    <t>Se cuenta con dos usuarios con acceso al sistema de asignación y se ha realizado capacitación a funcionarios del Grupo de Gestión de Depositarios Provisionales y Liquidadores sobre el proceso</t>
  </si>
  <si>
    <t>Revisión de las pólizas de cumplimiento entregadas por Depositarios Provisionales y Liquidadores y llamadas de solicitud de las pólizas informando la consecuencia de la no presentación</t>
  </si>
  <si>
    <t>Realizar una clasificación de riesgo financiero y de experiencia de los Depositarios Provisionales y Liquidadores de manera que se asigne un número de activos adecuado a dicha clasificación</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</si>
  <si>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</si>
  <si>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Revisión de las pólizas de cumplimiento entregadas por Depositarios Provisionales de acuerdo con los lineamientos del área Jurídica de la entidad y la normatividad vigente</t>
  </si>
  <si>
    <t>Revisión de las actas de posesión creadas por parte del funcionario con funciones de coordinación del Grupo de Gestión de Depositarios Provisionales y Liquidadores</t>
  </si>
  <si>
    <t>Generación de una comunicación que indique la normatividad en la exoneración del pago de las inscripciones</t>
  </si>
  <si>
    <t>Revisión de la información de la creación de los activos en el inventario</t>
  </si>
  <si>
    <t>Revisión en la vinculación del activo en el sistema en cuanto a unidades inmobiliarias o unidades económicas, activos sociales o no sociales y demás variables que afectan la descripción del activo que se está ingresando</t>
  </si>
  <si>
    <t>No hay definido un control</t>
  </si>
  <si>
    <t>Verificar que el activo que se va a remover quede en administración directa con la cantidad completa de folios que comprenden la unidad inmobiliara o unidad económica, así como los activos sociales</t>
  </si>
  <si>
    <t>Desde</t>
  </si>
  <si>
    <t>Hasta</t>
  </si>
  <si>
    <t>Puntaje a disminuir</t>
  </si>
  <si>
    <t>Letras</t>
  </si>
  <si>
    <t>Cero</t>
  </si>
  <si>
    <t>Uno</t>
  </si>
  <si>
    <t>Dos</t>
  </si>
  <si>
    <t>Zona de Riesgo Residual</t>
  </si>
  <si>
    <t>MODERADO</t>
  </si>
  <si>
    <t>MAYOR</t>
  </si>
  <si>
    <t>CATASTRÓFICO</t>
  </si>
  <si>
    <t>Moderado</t>
  </si>
  <si>
    <t>Mayor</t>
  </si>
  <si>
    <t>Tratamiento</t>
  </si>
  <si>
    <t>¿Requiere Definir Tratamiento?</t>
  </si>
  <si>
    <t>Probabilidad Residual</t>
  </si>
  <si>
    <t>Impacto Residual</t>
  </si>
  <si>
    <t>No</t>
  </si>
  <si>
    <t>SI</t>
  </si>
  <si>
    <t>Descripción del riesgo</t>
  </si>
  <si>
    <t>Uso del poder</t>
  </si>
  <si>
    <t>Se espera que el evento ocurra en la mayoría de las circunstancias.</t>
  </si>
  <si>
    <t>El evento puede ocurrir en algún momento.</t>
  </si>
  <si>
    <t>RIESGO</t>
  </si>
  <si>
    <t>Menor</t>
  </si>
  <si>
    <t>Desviar la gestión de lo público</t>
  </si>
  <si>
    <t>Posibilidad de que un funcionario vaya mas allá de las funciones designadas con el fin de obtener un beneficio privado.</t>
  </si>
  <si>
    <t>Debido a la falta de definición de estándares metodológicos de identificación de procesos
Como consecuencia del apoyo de la alta dirección
Debido a la no disponibilidad de recursos para definición de estándares</t>
  </si>
  <si>
    <t xml:space="preserve">Los cuales llevarían a tener inexistencia o debilidad de canales de entrega y acceso a la información por parte de la ciudadanía o de los mismos servidores públicos de la entidad. </t>
  </si>
  <si>
    <t>Lo que podría generar Perdidas económicas
Lo que podría generar  Sanciones o denuncias</t>
  </si>
  <si>
    <t>Puede ocurrir intercambio extraoficial de favores, en el cual un individuo se beneficie a si mismo o aun tercero. Amiguismo y clientelismo.</t>
  </si>
  <si>
    <t xml:space="preserve">Puede ocurrir que un funcionario abuse de su cargo o funciones para inducir a otra persona a dar o prometer dinero o cualquier otro beneficio indebido. </t>
  </si>
  <si>
    <t xml:space="preserve">Posibilidad de que un funcionario reciba u ofrezca un soborno, con el fin de dar o recibir un trato especial con una compañía o persona natural. </t>
  </si>
  <si>
    <t>Pérdidas de información
Generación de Sanciones
Pérdida de imagen reputacional</t>
  </si>
  <si>
    <t xml:space="preserve">Posibilidad de que uno o varios funcionarios utilicen de forma  indebida la información  privilegiada de los sistemas de información para obtener beneficio privado. </t>
  </si>
  <si>
    <t>Acción u Omisión</t>
  </si>
  <si>
    <t>Beneficio Privado</t>
  </si>
  <si>
    <t>Posibilidad de recibir o solicitar cualquier dádiva o beneficio a nombre propio o de terceros con el fin de celebrar un contrato</t>
  </si>
  <si>
    <t>X</t>
  </si>
  <si>
    <t>Matriz definición de Riesgos de Corrupción</t>
  </si>
  <si>
    <t>El evento puede ocurrir solo en circunstancias excepcionales.</t>
  </si>
  <si>
    <t>El evento podría ocurrir en algún momento.</t>
  </si>
  <si>
    <t>El evento probablemente ocurrirá en la mayoría de las circunstancias.</t>
  </si>
  <si>
    <t>Promedio</t>
  </si>
  <si>
    <t>Inoportunidad en la adquisición de los bienes y servicios requeridos por la entidad</t>
  </si>
  <si>
    <t>Otros riesgos identificados</t>
  </si>
  <si>
    <t>Nro de riesgo</t>
  </si>
  <si>
    <t>Impacto (consecuencias) Cuantitativo</t>
  </si>
  <si>
    <t>Impacto (consecuencias) Cualitativo</t>
  </si>
  <si>
    <t>MENOR</t>
  </si>
  <si>
    <t>- Interrupción de las operaciones de la Entidad por más de cinco (5) días.
- Intervención por parte de un ente de control u otro ente regulador.
- Pérdida de Información crítica para la entidad que no se puede recuperar.
- Incumplimiento en las metas y objetivos institucionales afectando de forma grave la ejecución presupuestal.
- Imagen institucional afectada en el orden nacional o regional por actos o hechos de corrupción comprobados.</t>
  </si>
  <si>
    <t>- Impacto que afecte la ejecución presupuestal en un valor≥50%.  
- Pérdida de cobertura en la prestación de los servicios de la entidad ≥50%.
- Pago de indemnizaciones a terceros por acciones legales que pueden afectar el presupuesto total de la entidad en un valor ≥50%.
- Pago de sanciones económicas por incumplimiento en la normatividad aplicable ante un ente regulador, las cuales afectan en un valor ≥50% del presupuesto general de la entidad.
- Pago de sanciones económicas por incumplimiento en la normatividad aplicable ante un ente regulador, las cuales afectan en un valor ≥50% del presupuesto general de la entidad.</t>
  </si>
  <si>
    <t>- Pérdida de cobertura en la prestación de los servicios de la entidad ≥20%.
- Pago de indemnizaciones a terceros por acciones legales que pueden afectar el presupuesto total de la entidad en un valor ≥20%.
- Pago de sanciones económicas por incumplimiento en la normatividad aplicable ante un ente regulador, las cuales afectan en un valor ≥20% del presupuesto general de la entidad.
- Impacto que afecte la ejecución presupuestal en un valor≥20%.</t>
  </si>
  <si>
    <t>- Pérdida de información crítica que puede ser recuperada de forma parcial o incompleta.
- Sanción por parte del ente de control u otro ente regulador.
- Incumplimiento en las metas y objetivos institucionales afectando el cumplimiento en las metas de gobierno.
- Imagen institucional afectada en el orden nacional o regional por incumplimientos en la prestación del servicio a los usuarios o ciudadanos.
- Interrupción de las operaciones de la Entidad por más de dos (2) días.</t>
  </si>
  <si>
    <t>- Impacto que afecte la ejecución presupuestal en un valor≥5%.
- Pérdida de cobertura en la prestación de los servicios de la entidad ≥10%.
- Pago de indemnizaciones a terceros por acciones legales que pueden afectar el presupuesto total de la entidad en un valor ≥5%.
- Pago de sanciones económicas por incumplimiento en la normatividad aplicable ante un ente regulador, las cuales afectan en un valor ≥5% del presupuesto general de la entidad.</t>
  </si>
  <si>
    <t>- Interrupción de las operaciones de la Entidad por un (1) día.
- Reclamaciones o quejas de los usuarios que podrían implicar una denuncia ante los entes reguladores o una demanda de largo alcance para la entidad.
- Inoportunidad en la información ocasionando retrasos en la atención a los usuarios.
- Reproceso de actividades y aumento de carga operativa.
- Imagen institucional afectada en el orden nacional o regional por retrasos en la prestación del servicio a los usuarios o ciudadanos.
- Investigaciones penales, fiscales o disciplinarias.</t>
  </si>
  <si>
    <t>- Impacto que afecte la ejecución presupuestal en un valor≥1%
- Pérdida de cobertura en la prestación de los servicios de la entidad ≥5%.
- Pago de indemnizaciones a terceros por acciones legales que pueden afectar el presupuesto total de la entidad en un valor ≥1%
- Pago de sanciones económicas por incumplimiento en la normatividad aplicable ante un ente regulador, las cuales afectan en un valor ≥1%del presupuesto general de la entidad.</t>
  </si>
  <si>
    <t>- Interrupción de las operaciones de la Entidad por algunas horas.
- Reclamaciones o quejas de los usuarios que implican investigaciones internas disciplinarias.
- Imagen institucional afectada localmente por retrasos en la prestación del servicio a los usuarios o ciudadanos.</t>
  </si>
  <si>
    <t>- Impacto que afecte la ejecución presupuestal en un valor≥0,5%.
- Pérdida de cobertura en la prestación de los servicios de la entidad ≥1%.
- Pago de indemnizaciones a terceros por acciones legales que pueden afectar el presupuesto total de la entidad en un valor ≥0,5%.
- Pago de sanciones económicas por incumplimiento en la normatividad aplicable ante un ente regulador, las cuales afectan en un valor ≥0,5%del presupuesto general de la entidad.</t>
  </si>
  <si>
    <t>- No hay interrupción de las operaciones de la entidad.
- No se generan sanciones económicas o administrativas.
- No se afecta la imagen institucional de forma significativa.</t>
  </si>
  <si>
    <t>1. Criterios para calificar la probabilidad</t>
  </si>
  <si>
    <t xml:space="preserve">1.1 Matriz de priorización de factivilidad - Se aplica para nuevos riesgos </t>
  </si>
  <si>
    <t>2. Criterios para calificar el impacto – riesgos de gestión</t>
  </si>
  <si>
    <t>NIVEL</t>
  </si>
  <si>
    <t>INSIGNIFICANTE</t>
  </si>
  <si>
    <t>2.1 Criterios para calificar el impacto - Riesgos de Seguridad Digital.</t>
  </si>
  <si>
    <t>- Sin afectación de la integridad
- Sin afectación de la disponibilidad Sin afectación de la confidencialidad</t>
  </si>
  <si>
    <t>- Afectación ≥0,5% de la población
- Afectación ≥0,5% del presupuesto anual de la entidad
- No hay Afectación medioambiental</t>
  </si>
  <si>
    <t>- Afectación ≥3% de la población
- Afectación ≥3% del presupuesto anual de la entidad
- Afectación leve del Medio Ambiente requiere de ≥5 días de recuperación</t>
  </si>
  <si>
    <t>- Afectación leve de la integridad Afectación leve de la disponibilidad Afectación leve de la confidencialidad
- Afectación moderada de la integridad de la información debido al interés particular de los empleados y terceros</t>
  </si>
  <si>
    <t>- Afectación ≥10% de la población
- Afectación ≥10% del presupuesto anual de la entidad
- Afectación leve del Medio Ambiente requiere de ≥4 semanas de recuperación</t>
  </si>
  <si>
    <t>- Afectación moderada de la disponibilidad de la información debido al interés particular de los empleados y terceros
- Afectación moderada de la confidencialidad de la información debido al interés particular de los empleados y terceros</t>
  </si>
  <si>
    <t>- Afectación ≥15% de la población
- Afectación ≥20% del presupuesto anual de la entidad
- Afectación importante del Medio Ambiente que requiere de ≥12 meses de recuperación</t>
  </si>
  <si>
    <t>- Afectación grave de la integridad de la información debido al interés particular de los empleados y terceros
- Afectación grave de la disponibilidad de la información debido al interés particular de los empleados y terceros
- Afectación grave de la confidencialidad de la información debido al interés particular de los empleados y terceros</t>
  </si>
  <si>
    <t>- Afectación ≥25% de la población
- Afectación ≥30% del presupuesto anual de la entidad
- Afectación muy grave del Medio Ambiente que requiere de ≥2 años de recuperación</t>
  </si>
  <si>
    <t>- Afectación muy grave de la integridad de la información debido al interés particular de los empleados y terceros
- Afectación muy grave de la disponibilidad de la información debido al interés particular de los empleados y terceros
- Afectación muy grave confidencialidad de la información debido al interés particular de los empleados y terceros </t>
  </si>
  <si>
    <t>Pregunta</t>
  </si>
  <si>
    <t>Si el riesgo de corrupción se materializa podría...</t>
  </si>
  <si>
    <t>Respuesta</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</si>
  <si>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</si>
  <si>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</si>
  <si>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</si>
  <si>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</si>
  <si>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</si>
  <si>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</si>
  <si>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</si>
  <si>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</si>
  <si>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</si>
  <si>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</si>
  <si>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</si>
  <si>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</si>
  <si>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</si>
  <si>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</si>
  <si>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</si>
  <si>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</si>
  <si>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</si>
  <si>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</si>
  <si>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</si>
  <si>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</si>
  <si>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 xml:space="preserve">Total </t>
  </si>
  <si>
    <t>Nota: Marque con una X la respuesta</t>
  </si>
  <si>
    <t xml:space="preserve">Impacto </t>
  </si>
  <si>
    <t>Rara Vez</t>
  </si>
  <si>
    <t>Insignificante</t>
  </si>
  <si>
    <t>Catastrófico</t>
  </si>
  <si>
    <t>Tipo de riesgo</t>
  </si>
  <si>
    <t>Datos sobre el riesgo</t>
  </si>
  <si>
    <t xml:space="preserve">Zona de Riesgo </t>
  </si>
  <si>
    <t xml:space="preserve">Nivel </t>
  </si>
  <si>
    <t xml:space="preserve">priorización de factibilidad </t>
  </si>
  <si>
    <t>P19</t>
  </si>
  <si>
    <t xml:space="preserve">Calculo para riesgos de corrupción </t>
  </si>
  <si>
    <t>Calculo para riesgos de seguridad digital</t>
  </si>
  <si>
    <t xml:space="preserve">Calculo para riesgos </t>
  </si>
  <si>
    <t xml:space="preserve">Numero </t>
  </si>
  <si>
    <t>Bajo</t>
  </si>
  <si>
    <t>Alto</t>
  </si>
  <si>
    <t>Extremo</t>
  </si>
  <si>
    <t>Combinaciones posibles de matriz 5x5</t>
  </si>
  <si>
    <t>Buscar</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</si>
  <si>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</si>
  <si>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</si>
  <si>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</si>
  <si>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</si>
  <si>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</si>
  <si>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</si>
  <si>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</si>
  <si>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</si>
  <si>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</si>
  <si>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</si>
  <si>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</si>
  <si>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</si>
  <si>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</si>
  <si>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</si>
  <si>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</si>
  <si>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</si>
  <si>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</si>
  <si>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</si>
  <si>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</si>
  <si>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</si>
  <si>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</si>
  <si>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</si>
  <si>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</si>
  <si>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</si>
  <si>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</si>
  <si>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</si>
  <si>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</si>
  <si>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</si>
  <si>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</si>
  <si>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</si>
  <si>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</si>
  <si>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</si>
  <si>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</si>
  <si>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</si>
  <si>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</si>
  <si>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</si>
  <si>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</si>
  <si>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</si>
  <si>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</si>
  <si>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</si>
  <si>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</si>
  <si>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</si>
  <si>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</si>
  <si>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</si>
  <si>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</si>
  <si>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</si>
  <si>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</si>
  <si>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</si>
  <si>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</si>
  <si>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</si>
  <si>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</si>
  <si>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</si>
  <si>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</si>
  <si>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</si>
  <si>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</si>
  <si>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</si>
  <si>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</si>
  <si>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 xml:space="preserve">débil </t>
  </si>
  <si>
    <t>(entre 0 y 85)</t>
  </si>
  <si>
    <t>débil + fuerte = débil</t>
  </si>
  <si>
    <t>débil + moderado = débil</t>
  </si>
  <si>
    <t>débil + débil = débil</t>
  </si>
  <si>
    <t>Aceptar el riesgo</t>
  </si>
  <si>
    <t>Evitar el riesgo</t>
  </si>
  <si>
    <t>Reducir el riesgo</t>
  </si>
  <si>
    <t>Compartir el riesgo</t>
  </si>
  <si>
    <t>Evaluación del diseño del control</t>
  </si>
  <si>
    <t>1. ¿Existe un responsable asignado a la ejecución del control?</t>
  </si>
  <si>
    <t>1.1 ¿El responsable tiene la autoridad y adecuada segregación de funciones en la ejecución del control?</t>
  </si>
  <si>
    <t>2. ¿La oportunidad en que se ejecuta el control ayuda a prevenir la mitigación del riesgo o a detectar la materialización del riesgo de manera oportuna?</t>
  </si>
  <si>
    <t>3. ¿Las actividades que se desarrollan en el control realmente buscan por si sola prevenir o detectar las causas que pueden dar origen al riesgo, ejemplo Verificar, Validar Cotejar, Comparar, Revisar, etc.?</t>
  </si>
  <si>
    <t>4. ¿La fuente de información que se utiliza en el desarrollo del control es información confiable que permita mitigar el riesgo?.</t>
  </si>
  <si>
    <t>5. ¿Las observaciones, desviaciones o diferencias identificadas como resultados de la ejecución del control son investigadas y resueltas de manera oportuna?</t>
  </si>
  <si>
    <t>6. ¿Se deja evidencia o rastro de la ejecución del control, que permita a cualquier tercero con la evidencia, llegar a la misma conclusión?.</t>
  </si>
  <si>
    <t>Incompleta</t>
  </si>
  <si>
    <t>Solidez individual de cada control</t>
  </si>
  <si>
    <t>Calificación final del control</t>
  </si>
  <si>
    <t>fuerte</t>
  </si>
  <si>
    <t>moderado</t>
  </si>
  <si>
    <t>Control Definitivo</t>
  </si>
  <si>
    <t>Concatenado</t>
  </si>
  <si>
    <t>concatenado</t>
  </si>
  <si>
    <t>Debil</t>
  </si>
  <si>
    <t>ModeradoFuerte</t>
  </si>
  <si>
    <t>FuerteDébil</t>
  </si>
  <si>
    <t>Numero</t>
  </si>
  <si>
    <t>Desplazamientos en el eje de probabilidad o en el eje de impacto del mapa de calor.</t>
  </si>
  <si>
    <t>Controles ayudan a disminuir la probabilidad</t>
  </si>
  <si>
    <t>Controles ayudan a disminuir impacto</t>
  </si>
  <si>
    <t>Solidez del conjunto de los controles.</t>
  </si>
  <si>
    <t># Columnas en la matriz de riesgo que se desplaza en el eje de la probabilidad</t>
  </si>
  <si>
    <t># Columnas en la matriz de riesgo que se desplaza en el eje de impacto</t>
  </si>
  <si>
    <t>directamente</t>
  </si>
  <si>
    <t>indirectamente</t>
  </si>
  <si>
    <t>no disminuye</t>
  </si>
  <si>
    <t>Indirectamente</t>
  </si>
  <si>
    <t>No disminuye</t>
  </si>
  <si>
    <t>Concatenar</t>
  </si>
  <si>
    <t>Directamente</t>
  </si>
  <si>
    <t>Calculo interno controles</t>
  </si>
  <si>
    <t>Numero probabilidad</t>
  </si>
  <si>
    <t>Numero impacto</t>
  </si>
  <si>
    <t>Cálculos internos Riesgo Inherente</t>
  </si>
  <si>
    <t>Valoración del Riesgo Inherente</t>
  </si>
  <si>
    <t>Probabilidad GTC 45</t>
  </si>
  <si>
    <t xml:space="preserve">Muy Alto (MA) </t>
  </si>
  <si>
    <t xml:space="preserve">Descripción </t>
  </si>
  <si>
    <t>Valores</t>
  </si>
  <si>
    <t>Entre 40 y 24</t>
  </si>
  <si>
    <t>Alto (A)</t>
  </si>
  <si>
    <t xml:space="preserve">Medio (M) </t>
  </si>
  <si>
    <t xml:space="preserve">Bajo (B) </t>
  </si>
  <si>
    <t>Entre 20 y 10</t>
  </si>
  <si>
    <t>Entre 8 y 6</t>
  </si>
  <si>
    <t xml:space="preserve">Entre 4 y 2 </t>
  </si>
  <si>
    <t>Cuadro de riesgos</t>
  </si>
  <si>
    <t>Homologación de probabilidad</t>
  </si>
  <si>
    <t>Entre 1 y 3</t>
  </si>
  <si>
    <t>Entre 4 y 7</t>
  </si>
  <si>
    <t>Entre 25 y 40</t>
  </si>
  <si>
    <t xml:space="preserve">Propuesta de homologación seria: </t>
  </si>
  <si>
    <t>Comparativo de probabilidad</t>
  </si>
  <si>
    <t>NE</t>
  </si>
  <si>
    <t>ND</t>
  </si>
  <si>
    <t xml:space="preserve">Resultados </t>
  </si>
  <si>
    <t>Resultados GTC 40</t>
  </si>
  <si>
    <t>Resultados posibles homologados</t>
  </si>
  <si>
    <t xml:space="preserve">Homologación de riesgos GTC 40 - Cuadro de riesgos generales/ Probabilidad </t>
  </si>
  <si>
    <t xml:space="preserve">Homologación de riesgos GTC 40 - Cuadro de riesgos generales/ Impacto </t>
  </si>
  <si>
    <t xml:space="preserve">Comparativo de impacto </t>
  </si>
  <si>
    <t>Mortal o Catastrófico (M)</t>
  </si>
  <si>
    <t>Nivel de consecuencia GTC 45</t>
  </si>
  <si>
    <t>Muy grave (MG)</t>
  </si>
  <si>
    <t>Grave (G)</t>
  </si>
  <si>
    <t>Motal o Catastrófico (M)</t>
  </si>
  <si>
    <t>Entre 1 y 10</t>
  </si>
  <si>
    <t>Entre 85 y 100</t>
  </si>
  <si>
    <t>Entre  8 y 11</t>
  </si>
  <si>
    <t>Entre 12 y 20</t>
  </si>
  <si>
    <t>Entre 11 y 30</t>
  </si>
  <si>
    <t>Entre 31 y 50</t>
  </si>
  <si>
    <t>Entre 51 y 85</t>
  </si>
  <si>
    <t xml:space="preserve">Puede presentarse situaciones de orden moral y económico que le impidan a un funcionario actuar en forma objetiva e independiente, porque le sea particularmente conveniente. </t>
  </si>
  <si>
    <t>Puede ocurrir que teniendo conocimiento de una conducta delictiva, no se informe a las autoridades por temor a repercusiones sociales o financieras. Omisión de denuncia</t>
  </si>
  <si>
    <t>Puede ocurrir falta de apoyo en los procesos de control social realizados por los ciudadanos.</t>
  </si>
  <si>
    <t>Debido a deficiencia en la administración y operación de activos
Debido a la naturaleza única de la organización, establecida en la ley 1708 de 2014</t>
  </si>
  <si>
    <t>Puede ocurrir que no se cuente con el respaldo legal para gestionar la recuperación de la cartera</t>
  </si>
  <si>
    <t>Acciones asociadas al control</t>
  </si>
  <si>
    <t>Monitoreo y Revisión</t>
  </si>
  <si>
    <t>Soporte</t>
  </si>
  <si>
    <t>Responsable</t>
  </si>
  <si>
    <t xml:space="preserve">Tiempo de monitoreo </t>
  </si>
  <si>
    <t xml:space="preserve">Indicador </t>
  </si>
  <si>
    <t>Activo</t>
  </si>
  <si>
    <t>Tipo</t>
  </si>
  <si>
    <t xml:space="preserve">Elementos digitales </t>
  </si>
  <si>
    <t>Puede ocurrir el filtro o utilización indebida de información  privilegiada de la información que reposa físicamente</t>
  </si>
  <si>
    <t>Puede ocurrir la entrega extemporánea de informes a los entes de control</t>
  </si>
  <si>
    <t>Área</t>
  </si>
  <si>
    <t>Posibilidad de recibir o solicitar cualquier dádiva o beneficio a nombre propio o de terceros con el fin de celebrar un contrato.</t>
  </si>
  <si>
    <t>Como consecuencias de la ineficacia de los controles definidos
Debido a que no se cuente con lineamientos claros, en términos de conflictos de interés
Falta de difusión de los lineamientos o políticas sobre conflictos de interés</t>
  </si>
  <si>
    <t>Puede incitar la participación de varias personas o compañías para cometer un delito buscando el beneficio propio. Concierto para delinquir.</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</si>
  <si>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</si>
  <si>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Debido a fallas en la planeación de las convocatorias y definición de requisitos
Debido a fallas en los controles definidos de evaluación de requisitos
Debido a conflictos de interés entre funcionarios y depositarios
Debido a que no se cuente con sistemas de información que controlen la información de selección de depositarios procesionales</t>
  </si>
  <si>
    <t>Ocasionando reprocesos necesarios para reconstruir la información de los requisitos
Generando perdidas de información de los depositarios
Ocasionando perdidas de credibilidad frente a entes de control y depositarios</t>
  </si>
  <si>
    <t>Debido a que no se cuente con convenios interadministrativos para acceder a la información de personas
Debido a la falta de un sistema de información que permita consultar la trazabilidad de la interacción con los usuarios o interesados</t>
  </si>
  <si>
    <t>Ocasionando pérdidas económicas para la empresa para SAE.
Ocasionando perdida de credibilidad de SAE
Ocasionando sanciones en contra de SAE
Lo cual genera que no se tomen decisiones adecuadas en la vinculación en el mecanismo de administración.</t>
  </si>
  <si>
    <t>Debido a fallas en canales de comunicación e información
Como consecuencia del desconocimiento de obligaciones, procedimientos y políticas
Como consecuencia de la inexistencia de acuerdos de nivel de servicio
Debido a que no se tiene acceso inmediato a la información real de los activos</t>
  </si>
  <si>
    <t>Ocasionando perdida de oportunidad de realización de negocios
Generando perdida de la integridad de los activos
Ocasionado perdidas economicasocasionando perdida de credibilidad de SAE
Ocasionando sanciones y/o demandas en contra de SAE
Ocasionado que se tomen decisiones por parte de los destinatarios y/o depositarios sin aprobación de SAE</t>
  </si>
  <si>
    <t>Debido al registro inadecuado o no actualizar información real del activo
Como consecuencia de que no se haya surtido el Proceso de alistamiento adecuadamente
Debido a la falta de verificación del estado de ocupación periódicamente y previa a la entrega del activo
Debido a la falta de un sistema de información unificado y disponible
Debido al deterioro del activo por demoras en la entrega 
Debido a la inadecuada custodia y conservación del activo</t>
  </si>
  <si>
    <t>Ocasionando sanciones y/o demandas en contra de SAE
Ocasionando incumplimiento de las ordenes de la autoridad judicial
Ocasionado perdidas económicas
Ocasionado perdida oportunidad de negocios
Ocasionando perdida de credibilidad de SAE</t>
  </si>
  <si>
    <t>Debido a fallas en canales de comunicación e información
Debido a la inadecuada interpretación de ordenes judiciales
Debido a la falta de un sistema de información unificado y disponible
Como consecuencia de que no se haya surtido el proceso de Diagnostico adecuadamente</t>
  </si>
  <si>
    <t>Debido a la ausencia de un sistema de información para reportar los informes de gestión
Debido a las malas practicas heredadas por la DNE
Debido a intereses personales</t>
  </si>
  <si>
    <t>Ocasionando la no percepción de recursos para la SAE.
Ocasionando perdidas de oportunidad en la continuidad del negocio para sociedades y establecientes de comercio.</t>
  </si>
  <si>
    <t>Las respuestas a las consultas estén  mal orientadas.
Pérdida de procesos judiciales y consecuencias patrimoniales para la entidad
Sanciones y demandas para la entidad
Pérdida de Credibilidad de la SAE
Pérdidas económicas relacionadas a la no valoración del contingente judicial.
Conceptos jurídicos errados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</si>
  <si>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</si>
  <si>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</si>
  <si>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</si>
  <si>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</si>
  <si>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</si>
  <si>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Columna1</t>
  </si>
  <si>
    <t>Puede ocurrir que se filtre información privilegiada o sensible</t>
  </si>
  <si>
    <t>Podría ocurrir que no se entregue el activo en administración o disposición final correspondiente</t>
  </si>
  <si>
    <t>Se podría  enajenar un activo por un valor inferior al estimado</t>
  </si>
  <si>
    <t>Se podría presentar fallas en la identificación de las características de los recaudos y pagos</t>
  </si>
  <si>
    <t xml:space="preserve">Puede ocurrir que SAE disponga de los recursos de los activos del FRISCO desconociendo la condición de estos. </t>
  </si>
  <si>
    <t>Se podría reportar información financiera inexacta tanto de SAE como del FRISCO.</t>
  </si>
  <si>
    <t xml:space="preserve">Se podría generar una inadecuada identificación al área que corresponde el trámite  </t>
  </si>
  <si>
    <t xml:space="preserve">Puede ocurrir que no se inserten las piezas documentales en el expediente correspondiente </t>
  </si>
  <si>
    <t xml:space="preserve">Debido a la falta de restricciones en el sistema de información </t>
  </si>
  <si>
    <t>Se podría presentar una  inadecuada identificación  de las necesidades a contratar.</t>
  </si>
  <si>
    <t>Puede ocurrir que existan debilidades para realizar la supervisión o interventoría del contrato.</t>
  </si>
  <si>
    <t>Debido a la mala interpretación de la normatividad vigente
Debido  a no contar con los recursos necesarios y/o información suficiente
Debido al no entendimiento del requerimiento
Debido a la falta de políticas establecidas por SAE</t>
  </si>
  <si>
    <t>Debido a que no se cuenta con el perfil y competencias de los empleados dentro de la entidad
Debido a la diversidad técnica en los objetos de los contratos
Debido al desconocimiento del manual de contratación
Debido al no cumplimiento del procedimiento</t>
  </si>
  <si>
    <t xml:space="preserve">Podría ocurrir que no se identifiquen activos fijos </t>
  </si>
  <si>
    <t>Podría ocurrir que no se identifiquen las necesidades de mantenimiento</t>
  </si>
  <si>
    <t>MANTENIMIENTO Y SOPORTE DE APLICACIONES</t>
  </si>
  <si>
    <t>Puede ocurrir que se presenten fallas en las aplicaciones o sistemas de información que apoyen los procesos del negocio.</t>
  </si>
  <si>
    <t>Puede ocurrir que no estén disponibles los Servicios de IT</t>
  </si>
  <si>
    <t>Puede ocurrir que se genere un soporte inadecuado o inoportuno a los usuarios</t>
  </si>
  <si>
    <t>Lo cual generaría reprocesos
Lo cual generaría perdidas económicas
Lo cual generaría sanciones legales y de entes de control
Lo cual generaría perdida de credibilidad</t>
  </si>
  <si>
    <t>No contar con la información real del inventario de los activos en administración</t>
  </si>
  <si>
    <t xml:space="preserve">Pueden presentar errores en la información en el registro de los activos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</si>
  <si>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</si>
  <si>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Cumplimiento</t>
  </si>
  <si>
    <t>Puede ocurrir que se presente fuga o pérdida de información.</t>
  </si>
  <si>
    <t>vigente</t>
  </si>
  <si>
    <t>INTELIGENCIA DE NEGOCIOS</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</si>
  <si>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</si>
  <si>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</si>
  <si>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Podría ocurrir que no se ejecuten las etapas del análisis de la información que se requieren para la inteligencia de negocio</t>
  </si>
  <si>
    <t>Lo cual generaría pérdida de reputación
Lo cual generaría pérdida de información
Lo cual podría generar sanciones legales y/o económicas
Lo cual generaría toma de decisiones sin contar con los análisis requeridos</t>
  </si>
  <si>
    <t>Puede ocurrir que se presenten incumplimientos a la normatividad vigente relacionada con derechos de autor.</t>
  </si>
  <si>
    <t>Fallas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</si>
  <si>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</si>
  <si>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Puede ocurrir que el alistamiento sin previo cumplimiento de los requisitos, no permita disponer del activo</t>
  </si>
  <si>
    <t>Puede ocurrir que no se gestione oportunamente el alistamiento de los activos</t>
  </si>
  <si>
    <t>Puede ocurrir que no se cuente con la información de las obligaciones vencidas por el arrendatario.</t>
  </si>
  <si>
    <t>Puede ocurrir que no se cuente con la información del traslado de productividad bajo la administración de deposito provisional</t>
  </si>
  <si>
    <t>Puede ocurrir que no se conserven las condiciones físicas ni se mantengan las obligaciones al día de los activos bajo la administración en destinación provisional</t>
  </si>
  <si>
    <t>Puede ocurrir que no se tenga identificado los activos productivos dentro del sistema de información</t>
  </si>
  <si>
    <t>Puede ocurrir que las entidades de registro  cuenten con información desactualizada de los  mecanismos de administración.</t>
  </si>
  <si>
    <t>Puede ocurrir que no se pueda realizar un estado de cuenta completo de los activos</t>
  </si>
  <si>
    <t>Podría ocurrir que se done un activo con potencial de venta</t>
  </si>
  <si>
    <t>Debilidades en la comunicación entre procesos
Limitaciones en la aplicación de las disposiciones legales</t>
  </si>
  <si>
    <t xml:space="preserve">Se podría presentar contratación de personal sin el cumplimiento de requisitos mínimos.     </t>
  </si>
  <si>
    <t xml:space="preserve">Lo cual generaría Reprocesos
Lo cual Generaría perdida de credibilidad de los funcionarios y de la SAE
Lo cual Generaría pérdidas económicas
</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</si>
  <si>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</si>
  <si>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</si>
  <si>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</si>
  <si>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Se podría presentar perdida de los documentos de la historia laboral</t>
  </si>
  <si>
    <t>Sanciones, reprocesos, no cobertura</t>
  </si>
  <si>
    <t>Se podría presentar que la persona en el momento del retiro no haga la debida entrega del puesto de trabajo</t>
  </si>
  <si>
    <t>Lo cual generaría pérdida de información sensible
Lo cual generaría reprocesos
Lo cual generaría pérdida de conocimiento
Lo cual generaría pérdidas económicas</t>
  </si>
  <si>
    <t>Errores en pagos, deducciones, aportes a seguridad social, incumplimiento de normatividad aplicable a nómina y seguridad social</t>
  </si>
  <si>
    <t>Financiero</t>
  </si>
  <si>
    <t>Podría presentarse divulgación de información personal de empleados</t>
  </si>
  <si>
    <t>Permisos ilimitados a usuarios que manejan el sistema</t>
  </si>
  <si>
    <t>Información falsa, cambio y/o actualización de información errada</t>
  </si>
  <si>
    <t>Podría presentarse que el personal capacitado no adquiera el conocimiento y/o las competencias de acuerdo al objetivo establecido.</t>
  </si>
  <si>
    <t>Lo cual generaría perdidas Económicas
Lo cual generaría reprocesos</t>
  </si>
  <si>
    <t>Por orden del jefe inmediato, por incapacidad médica, por calamidad domestica</t>
  </si>
  <si>
    <t>No contar con los recursos necesarios para ejecutar la actividad objeto de las comisión</t>
  </si>
  <si>
    <t>Puede ocurrir que se presente manipulación o direccionamiento de información procesada o generada en el marco de la actividad de la auditoría interna, con el fin de obtener provecho propio o de un tercero.</t>
  </si>
  <si>
    <t xml:space="preserve">Puede ocurrir que se de una interpretación errada de la normatividad </t>
  </si>
  <si>
    <t>Perdida de vidas
Afectación de la operación por la no disponibilidad de las instalaciones de la entidad</t>
  </si>
  <si>
    <t>Puede ocurrir que se destruya la información</t>
  </si>
  <si>
    <t>Centralización de información física sin respaldo tecnológico</t>
  </si>
  <si>
    <t>Infraestructura parcialmente sismorresistente
Ausencia de Centro Alterno de Operaciones
Ausencia de plan de continuidad del negocio</t>
  </si>
  <si>
    <t>Puede ocurrir que se presente un desastre natural (Terremoto, incendio, entre otros)</t>
  </si>
  <si>
    <t>Puede ocurrir que un proveedor se encuentre suplantado</t>
  </si>
  <si>
    <t>Fraude
Lavado de Activos
Impacto reputacional y legal</t>
  </si>
  <si>
    <t>Ineficiencia en los procedimientos de contratación</t>
  </si>
  <si>
    <t>Perdida de vidas
Afectación de la operación por la no disponibilidad de las instalaciones</t>
  </si>
  <si>
    <t>Puede ocurrir que se cuenten con depositarios provisionales y/o liquidadores, destinatarios provisionales y arrendatarios que incumplen con sus obligaciones</t>
  </si>
  <si>
    <t xml:space="preserve">Continuidad del negocio </t>
  </si>
  <si>
    <t>Posibilidad que se presente un evento de desorden publico</t>
  </si>
  <si>
    <t>Interrupción parcial de las operaciones de la SAE.
Impacto reputacional</t>
  </si>
  <si>
    <t>Posibilidad de alta rotación de personal en procesos misionales</t>
  </si>
  <si>
    <t>Lo cual generaría pérdidas económicas
Lo cual generaría pérdida de credibilidad o imagen reputacional
Lo cual puede ocasionar sanciones legales o de entes de control</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</si>
  <si>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</si>
  <si>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</si>
  <si>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</si>
  <si>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Puede ocurrir que no se cuente con información del estado de cuenta por activo</t>
  </si>
  <si>
    <t>Lo que ocasionaría manipulación de la información a beneficio propio</t>
  </si>
  <si>
    <t>Lo cual generaría pérdidas económicas
Lo cual generaría reprocesos
Lo cual generaría pérdida de reputación
Lo cual generaría sanciones de entes de control
Lo cual generaría interrupciones en el desarrollo de actividades o tareas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</si>
  <si>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</si>
  <si>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</si>
  <si>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</si>
  <si>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Debido a la metodología utilizada para el secuestro de activos por parte de la Fiscalía General de la Nación.
Debido a que por ser un proceso manual </t>
  </si>
  <si>
    <t>Bienes Ingresado que no deberían ser administrados por esta sociedad o con información errónea.
Procesos judiciales en contra del administrador del FRISCO.</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</si>
  <si>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</si>
  <si>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</si>
  <si>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Desconocimiento del proceso de revisión y aprobación de la póliza de cumplimiento
Errores en las variables, elementos y requisitos requeridos en las pólizas de cumplimiento de acuerdo con la normatividad vigente
No presentación de la garantía (póliza de cumplimiento) por parte de los Depositarios Provisionales y/o Liquidadores
Fallas de comunicación entre el área responsable de asignación y control de pólizas y las áreas que controlan la gestión de los depositarios.</t>
  </si>
  <si>
    <t>No se puede afectar total o parcialmente la póliza en el evento en que se presente incumplimiento en la gestión de los Depositarios Provisionales y Liquidadores en razón de los activos asignados
Perdidas económicas</t>
  </si>
  <si>
    <t>Podría ocurrir que se publiquen datos o información sensible</t>
  </si>
  <si>
    <t>Debido al uso de software no licenciado 
Debido a instalación o copia de música y videos ilegales en los computadores de la organización
Debido a la falta de controles para instalación de software</t>
  </si>
  <si>
    <t>Impide la administración de los activos
Lo que podría generar Perdidas económicas
Lo que podría generar  Sanciones o denuncias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</si>
  <si>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</si>
  <si>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</si>
  <si>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Ocasionado perdidas económicas
Ocasionado perdida oportunidad de negocios
Ocasionando perdida de credibilidad de SAE
Ocasionando sanciones y/o demandas en contra de SAE</t>
  </si>
  <si>
    <t>Se podría presentar que no se realicen las afiliaciones al sistema de seguridad social, arl y caja de compensación o que se hagan extemporáneas.</t>
  </si>
  <si>
    <t>Desconocimiento del funcionario en la obligación de realizar la entrega del puesto de trabajo
Ineficiencias en la supervisión de la entrega</t>
  </si>
  <si>
    <t xml:space="preserve">Se podrían presentar falencias en la identificación de necesidades de capacitación y bienestar. </t>
  </si>
  <si>
    <t>Se podrían presentar ineficiencias en la administración de la nómina</t>
  </si>
  <si>
    <t>Debido a registro y/o modificación de información y/o novedades no autorizada
Debido a modificaciones en la parametrización de conceptos y agrupaciones de nómina
Debido a registro en nómina de funcionarios inexistentes o retirados</t>
  </si>
  <si>
    <t>Podría presentarse incumplimiento en la cuota reguladora de aprendizaje establecida por el SENA</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</si>
  <si>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</si>
  <si>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</si>
  <si>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</si>
  <si>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</si>
  <si>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</si>
  <si>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Puede ocurrir que se presente la interrupción de la tecnología (Hardware y Software)</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</si>
  <si>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</si>
  <si>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puede que se cuente con las instalaciones físicas inadecuadas</t>
  </si>
  <si>
    <t>No contar con las suficientes rutas de escape
No contar con edificación sismorresistente
No contar con un plan de emergencias
Carencia de sensibilización y capacitaciones</t>
  </si>
  <si>
    <t>Instalaciones físicas en zona susceptible a congestión vehicular
Paro nacional debido a coyuntura económica</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</si>
  <si>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</si>
  <si>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</si>
  <si>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Podría ocurría que no se tengan los criterios necesarios para la priorización de los procesos a auditar</t>
  </si>
  <si>
    <t>Plan de Emergencias</t>
  </si>
  <si>
    <t>PINAR (Plan Institucional de Archivos)</t>
  </si>
  <si>
    <t>Manual de riesgos de la contratacion</t>
  </si>
  <si>
    <t>Procedimiento de contratacion</t>
  </si>
  <si>
    <t>Contrato de seguridad</t>
  </si>
  <si>
    <t>Registro de visitantes</t>
  </si>
  <si>
    <t>Sistema de control de accesos</t>
  </si>
  <si>
    <t>Circuito cerrado de television CCTV</t>
  </si>
  <si>
    <t>Herramienta VPN</t>
  </si>
  <si>
    <t>Procedimientos de bienestar</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</si>
  <si>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</si>
  <si>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</si>
  <si>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</si>
  <si>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</si>
  <si>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</si>
  <si>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</si>
  <si>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</si>
  <si>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</si>
  <si>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</si>
  <si>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</si>
  <si>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</si>
  <si>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</si>
  <si>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</si>
  <si>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</si>
  <si>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</si>
  <si>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</si>
  <si>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</si>
  <si>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</si>
  <si>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</si>
  <si>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GIT de Gestión de Depositarios Provisionales y Liquidadores</t>
  </si>
  <si>
    <t>Puede ocurrir que en el Registro vigente de Depositarios Provisionales y Liquidadores se incluya un depositario que no cumpla con las características necesarias para el Registro y/o Asignación de activos.</t>
  </si>
  <si>
    <t>Aprobación incorrecta o falta de aprobación de la garantía (póliza de cumplimiento) presentada por parte de los Depositarios Provisionales y/o Liquidadores</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</si>
  <si>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Registro de los actos administrativos en el sistema realizado por otras áreas y no por el Grupo de Gestión de Depositarios Provisionales y Liquidadores, afectando el proceso
Resolución de remoción de activos y/o retiro de Depositarios Provisionales y Liquidadores se genera de manera errónea por información incompleta o incorrecta en los activos que deben ser removidos y que pasan a administración directa afectando el inventario</t>
  </si>
  <si>
    <t>Puede ocurrir que las solicitudes de asignación de Depositarios Provisionales y/o Liquidadores no atendidas, efectuadas fuera de tiempo o sin la aprobación requerida</t>
  </si>
  <si>
    <t>Puede ocurrir que se administren activos por parte de los Depositarios Provisionales y/o Liquidadores sin tener la cobertura total para el cumplimiento de sus obligaciones</t>
  </si>
  <si>
    <t>Puede ocurrir que no se cuente con inscripción o que la inscripción sea incorrecta de los Depositarios Provisionales y Liquidadores en las Oficinas de Registro e Instrumentos Públicos o en las Cámaras de Comercio</t>
  </si>
  <si>
    <t>Puede ocurrir que se ingrese erróneamente información de los activos y actos administrativos en el sistema de Asignación de activos a Depositarios Provisionales y/o Liquidadores o Registro.</t>
  </si>
  <si>
    <t>Pueden ocurrir fallas e inconsistencias funcionales y técnicas en los sistemas de información relacionados con el proceso de Registro de Depositarios Provisionales y Liquidadores, así como del proceso de Asignación de activos.</t>
  </si>
  <si>
    <t>Puede ocurrir que se generen y suscriban del Acta de posesión con datos incorrectos o incompletos</t>
  </si>
  <si>
    <t>Puede ocurri que no se presente la garantía (póliza de disposiciones legales) por parte de los Depositarios Provisionales y/o Liquidadores</t>
  </si>
  <si>
    <t>Puede ocurrir que no se acepte la renuncia y/o remoción como Depositarios Provisionales y/o Liquidadores</t>
  </si>
  <si>
    <t>Puede ocurrir que la designación sea errónea o no generada</t>
  </si>
  <si>
    <t>RESPUESTAS POR ÁREAS</t>
  </si>
  <si>
    <t>Información por área</t>
  </si>
  <si>
    <t/>
  </si>
  <si>
    <t>Sistema de información de asignaciones
Sistema de Registro de Depositarios Provisionales y Liquidadores (Convocatoria)
Cuadro de control de Asignación de activos
Cuadro de control de Depositarios Provisionales y Liquidadores vigente</t>
  </si>
  <si>
    <t>Cada vez que se realizan las asignaciones</t>
  </si>
  <si>
    <t>Asignaciones realizadas</t>
  </si>
  <si>
    <t>Cada vez que se realizan Convocatorias y asignaciones</t>
  </si>
  <si>
    <t>Cada vez que se presentan pólizas por parte de los Depositarios Provisionales y Liquidadores</t>
  </si>
  <si>
    <t>Cuadro de control de Asignación de activos (incluye revisión de pólizas, actas de posesión y envío a ORIP y Cámara de Comercio)</t>
  </si>
  <si>
    <t>Cada vez que se cumple el proceso de pólizas y actas de posesión</t>
  </si>
  <si>
    <t>Solicitudes de inscripción ante las ORIP y Cámaras de Comercio</t>
  </si>
  <si>
    <t>No aceptación de la designación, renuncia y/o remoción como Depositarios Provisionales y/o Liquidadores</t>
  </si>
  <si>
    <t>Sistema de Registro de Depositarios Provisionales y Liquidadores (Convocatoria)
Cuadro de control de Depositarios Provisionales y Liquidadores vigente</t>
  </si>
  <si>
    <t>Cada vez que se presentan causales de retiro del Registro</t>
  </si>
  <si>
    <t>Depositarios Provisionales y Liquidadores retirados del Registro</t>
  </si>
  <si>
    <t>Resolución de designación errónea o no generada</t>
  </si>
  <si>
    <t>Formato de verificación y aprobación de Pólizas
Cuadro de control de Asignación de activos
Sistema de Registro de Depositarios Provisionales y Liquidadores (Convocatoria)
Cuadro de control de Depositarios Provisionales y Liquidadores vigente</t>
  </si>
  <si>
    <t>Pólizas no entregadas
Depositarios Provisionales y Liquidadores retirados del Registro</t>
  </si>
  <si>
    <t>Generación y suscripción del Acta de posesión con datos incorrectos o incompletos</t>
  </si>
  <si>
    <t>Actas de posesión suscritas</t>
  </si>
  <si>
    <t>No presentación de la garantía (póliza de cumplimiento) por parte de los Depositarios Provisionales y/o Liquidadores</t>
  </si>
  <si>
    <t>Sociedad de Activos Especiales S.A.S.</t>
  </si>
  <si>
    <t>Identificación de riesgo</t>
  </si>
  <si>
    <t>Valoración del Riesgo</t>
  </si>
  <si>
    <t>Procesos/Objetivo</t>
  </si>
  <si>
    <t xml:space="preserve">Clasificación </t>
  </si>
  <si>
    <t>Causas</t>
  </si>
  <si>
    <t>Consecuencia</t>
  </si>
  <si>
    <t>Actividades de Controles</t>
  </si>
  <si>
    <t xml:space="preserve">Riesgo Inherente </t>
  </si>
  <si>
    <t>Zona del riesgo</t>
  </si>
  <si>
    <t xml:space="preserve">Probabilidad </t>
  </si>
  <si>
    <t>Zona de riesgo</t>
  </si>
  <si>
    <t>Riesgo Residual</t>
  </si>
  <si>
    <t>Tabla de probabilidad</t>
  </si>
  <si>
    <t>Riesgo Inherente numero</t>
  </si>
  <si>
    <t>Opción de majejo</t>
  </si>
  <si>
    <t>Opción de manejo</t>
  </si>
  <si>
    <t>-Controles dentro de los procesos de comercialización (publicación de ofertas y evaluación de oferentes) 
-Aplicación código de ética
-Auditorias de control interno</t>
  </si>
  <si>
    <t>-Aplicación código de ética</t>
  </si>
  <si>
    <t>-Aplicación del formato del control de bienes y rentas
-Firma de compromiso de cumplimiento
-Aplicación código de ética</t>
  </si>
  <si>
    <t>*Base de datos, formato de comunicación individual de funciones, correos.
*Carta de aceptacion de código de ética, código de ética, certificación inducción</t>
  </si>
  <si>
    <t>Gerente de Talento Humano</t>
  </si>
  <si>
    <t>Según requerimiento
Circunstancial</t>
  </si>
  <si>
    <t>Compromiso de cumplimiento de código de ética</t>
  </si>
  <si>
    <t>En el ingreso y toda vez que el funcionario tenga una novedad</t>
  </si>
  <si>
    <t>Hojas de vida, compromiso de cumplimiento de código de ética</t>
  </si>
  <si>
    <t>Codigo de Etica</t>
  </si>
  <si>
    <t>Codigo de Etica, Comuniacion de Funciones</t>
  </si>
  <si>
    <t xml:space="preserve">VALIDACIÓN DE ANTECEDENTES DE LOS OFERENTES
TERCERIZACIÓN DEL PROCESO DE VENTA </t>
  </si>
  <si>
    <t>PROMOTORES</t>
  </si>
  <si>
    <t>DIARIO</t>
  </si>
  <si>
    <t>365/365</t>
  </si>
  <si>
    <t xml:space="preserve">HOJA DE FUNCIONES </t>
  </si>
  <si>
    <t>GERENCIA Y COORDINACIONES</t>
  </si>
  <si>
    <t>SEMESTRAL</t>
  </si>
  <si>
    <t>2 sobre 2</t>
  </si>
  <si>
    <t>control de reuniones</t>
  </si>
  <si>
    <t>NO APLICA</t>
  </si>
  <si>
    <t>DECLARACION DE BIENES Y RENTAS Y FORMATO DE HOJA DE VIDA SAE</t>
  </si>
  <si>
    <t xml:space="preserve">ANUAL </t>
  </si>
  <si>
    <t>1 SOBRE 1</t>
  </si>
  <si>
    <t>SEGUIIENTO Y SUPERVISION AL CONTRATO, COMITÉ REGIONAL</t>
  </si>
  <si>
    <t xml:space="preserve">GERENCIA Y COORDINACIONES </t>
  </si>
  <si>
    <t>MENSUAL</t>
  </si>
  <si>
    <t>12 sobre 12</t>
  </si>
  <si>
    <t>FIRMA DE COMPROMISOS DE CUMPLIMIENTO Y HOJA DE VIDA SAE</t>
  </si>
  <si>
    <t>SEGUIMIENTO AL CONTRATO Y PUBLICACION EN TRANSPARENCIA</t>
  </si>
  <si>
    <t>GERENCIA Y COORDINACION JURIDICA</t>
  </si>
  <si>
    <t xml:space="preserve">DEPENDIENDO LA NECESIDAD </t>
  </si>
  <si>
    <t>RESTRICCIONES WEB Y ORDENADOR</t>
  </si>
  <si>
    <t>GERENCIA REGIONAL</t>
  </si>
  <si>
    <t>Etiquetas de fila</t>
  </si>
  <si>
    <t>Total general</t>
  </si>
  <si>
    <t>Promedio de Numero probabilidad</t>
  </si>
  <si>
    <t>Promedio de Numero impacto</t>
  </si>
  <si>
    <t>Promedio de Probabilidad Residual</t>
  </si>
  <si>
    <t>Promedio de Impacto Residual</t>
  </si>
  <si>
    <t>P Residual</t>
  </si>
  <si>
    <t xml:space="preserve">I Residual </t>
  </si>
  <si>
    <t>Constante - Según requerimiento circunstancial</t>
  </si>
  <si>
    <t>Constante - En el ingreso de cada funcionario y toda vez que el funcionario tenga una novedad</t>
  </si>
  <si>
    <t>Compromiso de cumplimiento de código de ética firmado / Ingresos y novedades identificadas con funcionarios x 100</t>
  </si>
  <si>
    <t xml:space="preserve">*Hojas de vida
*Compromiso de cumplimiento de código de ética </t>
  </si>
  <si>
    <t>Validación de antecedes de los oferentes y tercerización del proceso de venta</t>
  </si>
  <si>
    <t>Gerente de talento humano</t>
  </si>
  <si>
    <t>Promotores</t>
  </si>
  <si>
    <t>Gerencias t coordinaciones</t>
  </si>
  <si>
    <t>365/365x100</t>
  </si>
  <si>
    <t>12/12x100</t>
  </si>
  <si>
    <t>Seguimiento al contrato y publicación en transparencia</t>
  </si>
  <si>
    <t>Oficina de gestión de la información</t>
  </si>
  <si>
    <t>Diaria</t>
  </si>
  <si>
    <t>Restricciones web y acceso a carpetas compartidas</t>
  </si>
  <si>
    <t>Plan anticorrupción</t>
  </si>
  <si>
    <t>Mensual</t>
  </si>
  <si>
    <t>Código de Ética</t>
  </si>
  <si>
    <t>Comités de seguimiento y supervisión de contratos</t>
  </si>
  <si>
    <t>-Controles en sedes de funcionamiento de las Zonas únicas de atención al ciudadano, con cámaras y grabación de sonido
-Aplicación código de ética
-Auditorias de control interno</t>
  </si>
  <si>
    <t>*Código de ética
*Declaración de bienes, rentas y formato de hoja de vida</t>
  </si>
  <si>
    <t>-Controles en sedes de funcionamiento de las Zonas únicas de atención al ciudadano, con cámaras y grabación de sonido
-Aplicación código de ética
-Comunicación  y seguimiento al cumplimiento de las funciones
-Auditorias de control interno</t>
  </si>
  <si>
    <t>-Definición de presupuestos 
-Publicación de los contratos
-Comité de Contratos
-Estudios previos
-Aplicación del Manual de Contratación de CISA adoptado según acta</t>
  </si>
  <si>
    <t>Seguimiento y publicaciones realizadas / Numero de requerimientos x 100</t>
  </si>
  <si>
    <t>-Implementación de sistema de gestión de seguridad de la información y gestión documental
-Perfiles en los Aplicativos
-Controles en los aplicativos
-Sistema de Seguridad de la Información - PC Secure
-Implementación de sistemas de Información para el control de la operación</t>
  </si>
  <si>
    <t>-Comunicación  y seguimiento al cumplimiento de las funciones
-Perfiles en los Aplicativos
-Actos administrativos con funciones de cada uno de los Comités definidos para la toma de decisiones
-Aplicación código de ética</t>
  </si>
  <si>
    <t>*Base de datos, formato de comunicación individual de funciones, correos.
*Carta de aceptación de código de ética, código de ética, certificación inducción.
*Hoja de funciones</t>
  </si>
  <si>
    <t>Información suministrada (base de datos, formato de comunicación individual, carta de aceptación de código de ética, certificación inducción, hoja de funciones) / Solicitudes de información x 100</t>
  </si>
  <si>
    <t>-Aplicación código de ética
-Controles en sedes de funcionamiento de las Zonas únicas de atención al ciudadano, con cámaras y grabación de sonido
-Formato de Control de Visitantes</t>
  </si>
  <si>
    <t xml:space="preserve">-Identificación de núcleo familiar de funcionarios 
-Selección de terceros (Evaluación de conflictos de interés con funcionarios de SAE)
-Controles dentro de los procesos de comercialización (publicación de ofertas y evaluación de oferentes) </t>
  </si>
  <si>
    <t>DIGITAL</t>
  </si>
  <si>
    <t>APLICATIVO MATRIX</t>
  </si>
  <si>
    <t>COORDINADOR OPERATIVO</t>
  </si>
  <si>
    <t>TRIMESTRAL</t>
  </si>
  <si>
    <t xml:space="preserve">COORDINACION COMERCIAL </t>
  </si>
  <si>
    <t>ZEUS</t>
  </si>
  <si>
    <t>trimestral</t>
  </si>
  <si>
    <t>4 sobre 4</t>
  </si>
  <si>
    <t>coordinación comercial</t>
  </si>
  <si>
    <t>mensual</t>
  </si>
  <si>
    <t>no aplica</t>
  </si>
  <si>
    <t>supervisores del contrato</t>
  </si>
  <si>
    <t>NA</t>
  </si>
  <si>
    <t>bloqueo en el sistema</t>
  </si>
  <si>
    <t>sistemas</t>
  </si>
  <si>
    <t>reporte de contratos del aplicativo matrix, reporte deudores morosos del estado, actas de comité regional</t>
  </si>
  <si>
    <t>OGI</t>
  </si>
  <si>
    <t>360/360</t>
  </si>
  <si>
    <t xml:space="preserve">Las determinadas en el procedimiento </t>
  </si>
  <si>
    <t>diaria</t>
  </si>
  <si>
    <t xml:space="preserve">las que determine el procedimiento </t>
  </si>
  <si>
    <t>procedimiento de creación, modificación o eliminación de documentos</t>
  </si>
  <si>
    <t>Procedimiento elaboración de Estudios Previos</t>
  </si>
  <si>
    <t>A solicitud del área</t>
  </si>
  <si>
    <t>Validación de estado documental y registro Depositarios </t>
  </si>
  <si>
    <t>Revisión informe de gestión a inmuebles en Deposito P
Procedimiento seguimiento informe de gestión a inmuebles en Deposito Provisional</t>
  </si>
  <si>
    <t xml:space="preserve">GIT ASEGURAMIENTO Y CONTROL DE LA INFORMACIÓN
GERENCIAS REGIONALES
OGI </t>
  </si>
  <si>
    <t xml:space="preserve">Las determinadas por cada una de las áreas </t>
  </si>
  <si>
    <t>Procedimiento Donación entre Entidades Públicas</t>
  </si>
  <si>
    <t>toda la Entidad</t>
  </si>
  <si>
    <t xml:space="preserve">con la ocurrencia del evento </t>
  </si>
  <si>
    <t xml:space="preserve">GIT ARCHIVO Y CORRESPONDENCIA </t>
  </si>
  <si>
    <t>Aplicación P-GT1-010_Procedimiento_Seleccion_y_Vinculacion_de_Talento_Humano, donde se definen los mecanismos para la solicitud de personal y flujo en el aplicativo ZEUS - Dimensionamiento Planta</t>
  </si>
  <si>
    <t>Trimestral</t>
  </si>
  <si>
    <t xml:space="preserve">Numero de Cargos Provistos / Numero de Vacantes del Periodo </t>
  </si>
  <si>
    <t>PEC Induccion, Reinducción y Capacitaciones Programadas</t>
  </si>
  <si>
    <t>No Ingresos / No Personas Vinculadas. No Cap Programadas / No. Cap Realizadas</t>
  </si>
  <si>
    <t>Programa Empresarial de Capacitación</t>
  </si>
  <si>
    <t>No Cap Programadas / No. Cap Realizadas</t>
  </si>
  <si>
    <t>P-GT3-097 Procedimiento Gestión de Bienestar Social Laboral</t>
  </si>
  <si>
    <t>No Actividades Programadas / No. Actividades Realizadas</t>
  </si>
  <si>
    <t>Profesional II</t>
  </si>
  <si>
    <t xml:space="preserve">Por solicitud </t>
  </si>
  <si>
    <t xml:space="preserve">Página Web </t>
  </si>
  <si>
    <t xml:space="preserve">Tecnológico </t>
  </si>
  <si>
    <t xml:space="preserve">-Se da cumplimiento a las políticas de Seguridad de la Información y protección de datos personales </t>
  </si>
  <si>
    <t>-Instructivo lineamientos para copias de respaldo y restauración de información</t>
  </si>
  <si>
    <t>-Aplicación del procedimiento de monitoreo de hardware y software P-TE1-075 y el instructivo gestión de la capacidad  N-TE1-014
-Aplicación de procedimiento de mantenimiento de aplicaciones P-TE3-150
-Gestión de Cambios
-prueba mensual con carga de la planta eléctrica</t>
  </si>
  <si>
    <t>-Revisión del cuadro de control de las asignaciones formalizadas con resolución, póliza y acta de posesión
-Generación de una comunicación que indique la normatividad en la exoneración del pago de las inscripciones</t>
  </si>
  <si>
    <t>Publicaciones realizas/ Publicaciones requeridas x 100</t>
  </si>
  <si>
    <t xml:space="preserve">-Cumplimiento de Normatividad de Ley de transparencias </t>
  </si>
  <si>
    <t>-Aplicación del procedimiento de creación, modificación o eliminación de documentos
-Se cuenta con la definición de la arquitectura empresarial, donde se establece el alcance de los procesos</t>
  </si>
  <si>
    <t>-Aplicación del procedimiento de preparación para la recepción de Activos</t>
  </si>
  <si>
    <t>-Definición dentro de los procedimientos de Recepción y registro en cuanto a la Consulta de información online en la Ventanilla Única de registro (VUR), registro Único Nacional de Tránsito (RUNT),  DIMAR, Aeronáutica Civil y RUES.
-Acuerdos interadministrativos – IGAC, para obtención de información</t>
  </si>
  <si>
    <t>-Aplicación Procedimiento elaboración de Estudios Previos
-Aplicación del Procedimiento de ROM y Formato de Solicitud de Aprobación de ROM</t>
  </si>
  <si>
    <t>-Aplicación procedimiento de alistamiento para la devolución de activos.
-Procedimiento de entrega de activos</t>
  </si>
  <si>
    <t>-Se cuenta con un Instructivo de generación de estado de cuenta de activos y Formato de estado de cuenta
-Sistema de información Matrix con trazabilidad de los activos de información</t>
  </si>
  <si>
    <t>-Formato de certificación de afectación directa de activos.</t>
  </si>
  <si>
    <t>-Se cuenta con contabilidades separadas, una para el FRISCO y una para SAE.
-Se realizan conciliaciones de cada registro contable.</t>
  </si>
  <si>
    <t>-Aplicación del procedimiento de representación Judicial P-GJ1-081
-P-GJ2-079_Procedimiento_Atención_Conceptos_Juridicos
-P-GJ2-080_Procedimiento_revision_y_expedicion_de_actos_administrativos
-P-GJ1-070_Procedimiento_Tutelas</t>
  </si>
  <si>
    <t>-Aplicación P-BS1-023_Elaboracion_y_Actualizacion_del_Plan_Anual_de_Adquisiciones, en el cual se identifican y se validan las diferentes necesidades de contratación de las áreas y existe una aprobación de dicho plan. 
-Aplicación Procedimiento elaboración de Estudios Previos
-Comité de Contratos
-Aplicación Procedimiento de Elaboración y Actualización del presupuesto</t>
  </si>
  <si>
    <t>-Se cuenta con una validación de los resultados en el comité Directivo, por parte de cada uno de los lideres de las áreas.</t>
  </si>
  <si>
    <t>-Se tienen definidos los perfiles de cada uno de los cargos necesarios dentro de la Sociedad, para los cuales se especifica más de un campo profesional o tipo de formación.</t>
  </si>
  <si>
    <t>-Procedimiento y ejecución del plan empresarial de capacitación</t>
  </si>
  <si>
    <t>-Programas de capacitación entrenamiento y divulgación de los servicios de IT</t>
  </si>
  <si>
    <t>-PROCESO DE ADMINISTRACIÓN DE REGISTRO DE
DEPOSITARIOS PROVISIONALES Y LIQUIDADORES
RECEPCIÓN Y REGISTRO DE ACTIVOS P-RR2-056</t>
  </si>
  <si>
    <t>-Aprobación por parte del Comité de Depositarios Provisionales y Liquidadores del texto final de la Convocatoria
-Generación de la Resolución que conforma el equipo evaluador
-Reunión con el equipo evaluador previa al inicio de la evaluación de los participantes
-Envío a los evaluadores de la resolución del equipo evaluador junto con el texto aprobado de la Convocatoria</t>
  </si>
  <si>
    <t>-Revisión de los Depositarios Provisionales y Liquidadores que no tienen activos asignados
-Revisión de las pólizas de cumplimiento entregadas por Depositarios Provisionales y Liquidadores y llamadas de solicitud de las pólizas
-Información a las áreas misionales mediante correo electrónico y traslado de las solicitudes recibidas por los de los Depositarios Provisionales y Liquidadores</t>
  </si>
  <si>
    <t>-Creación de los activos en el inventario centralizado en un grupo
-Revisión en la creación del activo de las unidades inmobiliarias o unidades económicas, activos sociales o no sociales y demás variables que afectan la descripción del activo que se está asignando, así como su estado
-Revisión del cuadro de control de las asignaciones formalizadas con resolución, póliza y acta de posesión
-Revisión del funcionamiento correcto del sistema de asignación
-Se cuenta con dos usuarios con acceso al sistema de asignación y se ha realizado capacitación a funcionarios del Grupo de Gestión de Depositarios Provisionales y Liquidadores sobre el proceso</t>
  </si>
  <si>
    <t>-Revisión de las pólizas de cumplimiento entregadas por Depositarios Provisionales y Liquidadores y llamadas de solicitud de las pólizas informando la consecuencia de la no presentación
-Realizar una clasificación de riesgo financiero y de experiencia de los Depositarios Provisionales y Liquidadores de manera que se asigne un número de activos adecuado a dicha clasificación
-Envío de una comunicación a los Depositarios Provisionales y Liquidadores en la que se informa el proceso de formación de la aceptación de la designación, así como de la presentación de la póliza de cumplimiento con los lineamientos requeridos por la entidad</t>
  </si>
  <si>
    <t>-Revisión de las actas de posesión creadas por parte del funcionario con funciones de coordinación del Grupo de Gestión de Depositarios Provisionales y Liquidadores
-Revisión del funcionamiento correcto del sistema de asignación</t>
  </si>
  <si>
    <t>-Envío y notificación de los errores a través de tickets, correos electrónicos, para que se realicen los ajustes correspondientes
-Reuniones y mesas de trabajo para revisar las diferencias y realizar los ajustes que sean requeridos</t>
  </si>
  <si>
    <t>-Plan de Emergencias</t>
  </si>
  <si>
    <t>-PINAR (Plan Institucional de Archivos)</t>
  </si>
  <si>
    <t>-Herramienta VPN</t>
  </si>
  <si>
    <t>-Procedimientos de bienestar</t>
  </si>
  <si>
    <t>Rango 1 - 28</t>
  </si>
  <si>
    <t>R1</t>
  </si>
  <si>
    <t>R3</t>
  </si>
  <si>
    <t>R4</t>
  </si>
  <si>
    <t>R5</t>
  </si>
  <si>
    <t>R6</t>
  </si>
  <si>
    <t>R7</t>
  </si>
  <si>
    <t>R8</t>
  </si>
  <si>
    <t>R9</t>
  </si>
  <si>
    <t>R10</t>
  </si>
  <si>
    <t>R11</t>
  </si>
  <si>
    <t>R13</t>
  </si>
  <si>
    <t>R128</t>
  </si>
  <si>
    <t>R20</t>
  </si>
  <si>
    <t>R27</t>
  </si>
  <si>
    <t>R53</t>
  </si>
  <si>
    <t>R67</t>
  </si>
  <si>
    <t>R68</t>
  </si>
  <si>
    <t>R70</t>
  </si>
  <si>
    <t>R73</t>
  </si>
  <si>
    <t>R91</t>
  </si>
  <si>
    <t>R75</t>
  </si>
  <si>
    <t>R88</t>
  </si>
  <si>
    <t>R101</t>
  </si>
  <si>
    <t>R124</t>
  </si>
  <si>
    <t>R12</t>
  </si>
  <si>
    <t>R14</t>
  </si>
  <si>
    <t>R15</t>
  </si>
  <si>
    <t>R18</t>
  </si>
  <si>
    <t>R19</t>
  </si>
  <si>
    <t>R21</t>
  </si>
  <si>
    <t>R22</t>
  </si>
  <si>
    <t>R24</t>
  </si>
  <si>
    <t>R25</t>
  </si>
  <si>
    <t>R26</t>
  </si>
  <si>
    <t>R28</t>
  </si>
  <si>
    <t>R31</t>
  </si>
  <si>
    <t>R34</t>
  </si>
  <si>
    <t>R37</t>
  </si>
  <si>
    <t>R54</t>
  </si>
  <si>
    <t>R57</t>
  </si>
  <si>
    <t>R59</t>
  </si>
  <si>
    <t>R60</t>
  </si>
  <si>
    <t>R61</t>
  </si>
  <si>
    <t>R62</t>
  </si>
  <si>
    <t>R76</t>
  </si>
  <si>
    <t>R81</t>
  </si>
  <si>
    <t>R82</t>
  </si>
  <si>
    <t>R83</t>
  </si>
  <si>
    <t>R84</t>
  </si>
  <si>
    <t>R85</t>
  </si>
  <si>
    <t>R87</t>
  </si>
  <si>
    <t>R90</t>
  </si>
  <si>
    <t>R105</t>
  </si>
  <si>
    <t>R104</t>
  </si>
  <si>
    <t>R106</t>
  </si>
  <si>
    <t>R107</t>
  </si>
  <si>
    <t>R108</t>
  </si>
  <si>
    <t>R109</t>
  </si>
  <si>
    <t>R110</t>
  </si>
  <si>
    <t>R111</t>
  </si>
  <si>
    <t>R112</t>
  </si>
  <si>
    <t>R113</t>
  </si>
  <si>
    <t>R114</t>
  </si>
  <si>
    <t>R117</t>
  </si>
  <si>
    <t>R118</t>
  </si>
  <si>
    <t>R119</t>
  </si>
  <si>
    <t>R121</t>
  </si>
  <si>
    <t>R122</t>
  </si>
  <si>
    <t>R123</t>
  </si>
  <si>
    <t>R125</t>
  </si>
  <si>
    <t>R126</t>
  </si>
  <si>
    <t>R127</t>
  </si>
  <si>
    <t>R132</t>
  </si>
  <si>
    <t>R134</t>
  </si>
  <si>
    <t>R136</t>
  </si>
  <si>
    <t>R137</t>
  </si>
  <si>
    <t>R138</t>
  </si>
  <si>
    <t xml:space="preserve">Extremo </t>
  </si>
  <si>
    <t xml:space="preserve">Alto </t>
  </si>
  <si>
    <t xml:space="preserve">Moderado </t>
  </si>
  <si>
    <t xml:space="preserve">Bajo </t>
  </si>
  <si>
    <t>Porcentaje</t>
  </si>
  <si>
    <t>Tipo de riesgos</t>
  </si>
  <si>
    <t xml:space="preserve">Corrupción </t>
  </si>
  <si>
    <t>Operativos</t>
  </si>
  <si>
    <t>Seguridad de la información</t>
  </si>
  <si>
    <t xml:space="preserve">Matriz de riesgo residual </t>
  </si>
  <si>
    <t>Matriz de riesgo inherente</t>
  </si>
  <si>
    <t xml:space="preserve">Áreas Responsable de la Ejecución </t>
  </si>
  <si>
    <t>Detalles en el inventario de activos de información por proceso</t>
  </si>
  <si>
    <t>Información
Aplicaciones o Software
Personal - Recurso Humano
Servicios
Tecnología o Hardware
Otros</t>
  </si>
  <si>
    <t>OGI -  Jefe Oficina Gestión de la Información
Profesional Especializado III (Líderes de Infraestructura, Operaciones y Seguridad)</t>
  </si>
  <si>
    <t>Diario lo realizan las herramientas de monitoreo</t>
  </si>
  <si>
    <t>Documentación de los procesos de Tecnologia
Monitoreo de la Infraestructura
Capacitación y sensibilización en el uso de la TICS</t>
  </si>
  <si>
    <t>OGI -  Jefe Oficina Gestión de la Información
Profesional Especializado III (Lideres de Infraestructura y Operaciones, Seguridad)
Gerencia de Talento Humano</t>
  </si>
  <si>
    <t>Información</t>
  </si>
  <si>
    <t>Procesos de la SAE</t>
  </si>
  <si>
    <t xml:space="preserve">Manual Contratación
</t>
  </si>
  <si>
    <t xml:space="preserve">Gerencia Contratos
</t>
  </si>
  <si>
    <t>Información presupuestal</t>
  </si>
  <si>
    <t>Aplicaciones</t>
  </si>
  <si>
    <t>Aplicaciones o Software
Personal - Recurso Humano</t>
  </si>
  <si>
    <t>Software</t>
  </si>
  <si>
    <t>- Procedimiento de donación entre entidades públicas</t>
  </si>
  <si>
    <t xml:space="preserve">Riesgos </t>
  </si>
  <si>
    <t>Controles</t>
  </si>
  <si>
    <t>Promedio de controles por riesgos</t>
  </si>
  <si>
    <t>R17</t>
  </si>
  <si>
    <t>R38</t>
  </si>
  <si>
    <t>R39</t>
  </si>
  <si>
    <t>R40</t>
  </si>
  <si>
    <t>R41</t>
  </si>
  <si>
    <t>R42</t>
  </si>
  <si>
    <t>R43</t>
  </si>
  <si>
    <t>R44</t>
  </si>
  <si>
    <t>R72</t>
  </si>
  <si>
    <t>R120</t>
  </si>
  <si>
    <t>R133</t>
  </si>
  <si>
    <t>R135</t>
  </si>
  <si>
    <t xml:space="preserve">Divulación del documento cuando se publica, por el boletin tu proceso tu procedimiento. </t>
  </si>
  <si>
    <t>Rara VezCatastrófico</t>
  </si>
  <si>
    <t>Si</t>
  </si>
  <si>
    <t>Archivo y Correspondencia</t>
  </si>
  <si>
    <t>Rara VezModerado</t>
  </si>
  <si>
    <t>PosibleModerado</t>
  </si>
  <si>
    <t>PosibleInsignificante</t>
  </si>
  <si>
    <t>Implementación de la política de seguridad de la información</t>
  </si>
  <si>
    <t>Procedimiento de transferencia de documentos para archivar en los expedientes</t>
  </si>
  <si>
    <t>Formato de producción e identicación de documentos</t>
  </si>
  <si>
    <t>Formato de control de calidad</t>
  </si>
  <si>
    <t>Verificación del envío de los documentos en el formato FGD2-185</t>
  </si>
  <si>
    <t>Verificación del envío de los documentos en el formato FGD2-185 y FUID</t>
  </si>
  <si>
    <t>Vigilar la ubicación topográfica de las unidades documentales (cajas y carpetas) en la estanteria de acuerdo con las TRD</t>
  </si>
  <si>
    <t>Control Interno</t>
  </si>
  <si>
    <t>Rara VezMayor</t>
  </si>
  <si>
    <t>Rara VezMenor</t>
  </si>
  <si>
    <t>Carpeta</t>
  </si>
  <si>
    <t xml:space="preserve">Jefe de </t>
  </si>
  <si>
    <t>Gestión</t>
  </si>
  <si>
    <t>ProbableMayor</t>
  </si>
  <si>
    <t>Puede ocurrir que  los Depositarios Provisionales y Liquidadores no estén registrados en las entidades de registro.</t>
  </si>
  <si>
    <t>Ingreso erróneo de información de los activos y actos administrativos en el sistema</t>
  </si>
  <si>
    <t>Realizar capacitaciones en la identifcación de causas y formaulación de planes de mejoramiento.</t>
  </si>
  <si>
    <t>Listados de Asistencia</t>
  </si>
  <si>
    <t>Oficina Asesora de Planeación
Oficina de Control Interno</t>
  </si>
  <si>
    <t>Una vez al año</t>
  </si>
  <si>
    <t>Numero de Areas  y/o Regionales Capacitadas / Total de Áreas y/o regionales</t>
  </si>
  <si>
    <t>Puede ocurrir que no se cuente dentro del banco de depositarios con  depositarios que no cumplan con las características necesarias para el Registro y/o Asignación de activos.</t>
  </si>
  <si>
    <t>Podría ocurrir que se incumpla con las auditorías y seguimientos programados en el Plan Anual de auditoría</t>
  </si>
  <si>
    <t>ImprobableInsignificante</t>
  </si>
  <si>
    <t>Podría ocurrir que se ejecuten planes de mejoramiento que no sean efectivos.</t>
  </si>
  <si>
    <t>Casi seguroMayor</t>
  </si>
  <si>
    <t>Puede ocurrir que no se asignen Depositarios Provisionales y/o Liquidadores de acuerdo a las necesidades.</t>
  </si>
  <si>
    <t>Administrar activos por parte de los Depositarios Provisionales y/o Liquidadores sin tener la cobertura total para el cumplimiento de sus obligaciones</t>
  </si>
  <si>
    <t>Podría ocurrir que se incumpla con la normatividad vigente.</t>
  </si>
  <si>
    <t>Revisión y aprobación de los lideres de proceso y la Presidencia de SAE.</t>
  </si>
  <si>
    <t>Se suscribe documento  MANIFESTACION EXPRESA DE ACEPTACION INDIVIDUAL DE LOS AUDITORES – CODIGO DE ETICA DE LOS AUDITORES INTERNOS SAE SAS, por cada una de las auditorías realizadas.</t>
  </si>
  <si>
    <t>Reunion seguimiento de la OCI al PAAI</t>
  </si>
  <si>
    <t>ImprobableMayor</t>
  </si>
  <si>
    <t>PosibleMayor</t>
  </si>
  <si>
    <t>Rara VezInsignificante</t>
  </si>
  <si>
    <t xml:space="preserve">1. Formato de estudios previos (FDEE
2. Acta de comites 
3. 
</t>
  </si>
  <si>
    <t xml:space="preserve">Gerente de contratos </t>
  </si>
  <si>
    <t xml:space="preserve">1. diario 
2. Por gestión 
3. </t>
  </si>
  <si>
    <t xml:space="preserve">1. 365/365*100
2. Comites realizados/ comites solicitados por necesidad X100 </t>
  </si>
  <si>
    <t xml:space="preserve">Informe de ejecución  y certificdo de cumplimiento </t>
  </si>
  <si>
    <t xml:space="preserve">Area superviosora </t>
  </si>
  <si>
    <t>Informe periodico, por lo general mensual</t>
  </si>
  <si>
    <t>numero de informes de ejecución/ numero de pagos par cada contrato</t>
  </si>
  <si>
    <t>actas de liquidación o informe final a la terminación de cada contrato</t>
  </si>
  <si>
    <t>Area supervisora</t>
  </si>
  <si>
    <t xml:space="preserve">de acuerdo al plazo de cada contrato </t>
  </si>
  <si>
    <t xml:space="preserve">actas de liquidación o informe final / contratos terminados </t>
  </si>
  <si>
    <t>ImprobableModerado</t>
  </si>
  <si>
    <t>ImprobableMenor</t>
  </si>
  <si>
    <t>Revisión de cumplimiento formato estudios previos, por parte de la gerencia de contratos</t>
  </si>
  <si>
    <t>ImprobableCatastrófico</t>
  </si>
  <si>
    <t>ProbableCatastrófico</t>
  </si>
  <si>
    <t>PosibleCatastrófico</t>
  </si>
  <si>
    <t>Gerencia de Inmuebles</t>
  </si>
  <si>
    <t>Casi seguroCatastrófico</t>
  </si>
  <si>
    <t>ProbableModerado</t>
  </si>
  <si>
    <t>ProbableMenor</t>
  </si>
  <si>
    <t>PosibleMenor</t>
  </si>
  <si>
    <t>Casi seguroModerado</t>
  </si>
  <si>
    <t>Casi seguroMenor</t>
  </si>
  <si>
    <t xml:space="preserve">Gerencia de Talento Humano </t>
  </si>
  <si>
    <t>Se podrían presentar fallas en la identificación de las necesidades de personal en la entidad.</t>
  </si>
  <si>
    <t>Se podrían presentar que no se desarrollen las competencias del  Talento humano de la SAE</t>
  </si>
  <si>
    <t>ProbableInsignificante</t>
  </si>
  <si>
    <t>Puede que se cuente con las instalaciones físicas inadecuadas</t>
  </si>
  <si>
    <t>Perfiles en los Aplicativos</t>
  </si>
  <si>
    <t>Gerencia de Muebles</t>
  </si>
  <si>
    <t>Reporte de programacion de diligencias de secuestro</t>
  </si>
  <si>
    <t>Coordinador OGI</t>
  </si>
  <si>
    <t>Bienes ingresados al inventario bienes muebles/total de diligencias programadas para bienes muebles*100</t>
  </si>
  <si>
    <t>GERENTE TECNICO</t>
  </si>
  <si>
    <t>MEMORANDO VIABILIDAD TECNICA</t>
  </si>
  <si>
    <t>DEPENDE DE GESTION</t>
  </si>
  <si>
    <t>VIABILIDADES TECNICAS OBTENIDA/ VIABILIDAD TECNICA REQUERIDA *100</t>
  </si>
  <si>
    <t>INFORMES CUMPLIMIENTO DE OBLIGACIONES</t>
  </si>
  <si>
    <t xml:space="preserve">FUNCIONARIO GERENCIA MUEBLES  </t>
  </si>
  <si>
    <t>ANUAL</t>
  </si>
  <si>
    <t>BIENES DESTINADOS CON CUMPLIMIENTO DE OBLIGACIONES/ TOTAL DE BIENES MUEBLES DESTINADOS PROVISIONALMENTE</t>
  </si>
  <si>
    <t>CERTIFICACION DE INGRESO DE TESORERIA</t>
  </si>
  <si>
    <t>funcionario de la Gerencia de Bienes Muebles y de Tesoreria</t>
  </si>
  <si>
    <t>depende gestion</t>
  </si>
  <si>
    <t>Saldo de Bienes identificados y certioficados por tesoreria/ saldo total registrado en la cuenta de recaudo de bienes incautados</t>
  </si>
  <si>
    <t>documento de remision a gestion documental</t>
  </si>
  <si>
    <t>FUNCIONARIOS GERENCIA</t>
  </si>
  <si>
    <t xml:space="preserve">DEPENDE DE LA GESTION </t>
  </si>
  <si>
    <t>formato de diagnostico y/o alistamiento</t>
  </si>
  <si>
    <t>Funcionarios Gerencia de Bienes Muebles</t>
  </si>
  <si>
    <t>depende de gestion</t>
  </si>
  <si>
    <t>total de avaluos y/o conceptos tecnicos/total de vehiculos recibidos en op. Logisticos *100</t>
  </si>
  <si>
    <t>memorando remision a viabilidades</t>
  </si>
  <si>
    <t>Informes de us y estado</t>
  </si>
  <si>
    <t>Funcionario de la Gerencia de Bienes Muebles</t>
  </si>
  <si>
    <t>Bienes con acciones legales por perdida o daño del bien/total de bienes destinados provisionalmente*100</t>
  </si>
  <si>
    <t>certificados de tradición con medidas inscritas/total de solicitudes remitidas a los organismos de registro * 100</t>
  </si>
  <si>
    <t>viabilidad tecnica de los bienes otorgada por la Gerencia Tecnica</t>
  </si>
  <si>
    <t>Alistamientos y entregas de insumo a los operadores comercialies para comercializacion de bienes</t>
  </si>
  <si>
    <t>Alistamiento y entregas de insumo a las empresas desintegradoras y chatarrizadoras</t>
  </si>
  <si>
    <t>Seguimiento al reporte de programacion de diligencias</t>
  </si>
  <si>
    <t>Seguimiento a la informacion allegada de bienes puestos a disposicion y materializados</t>
  </si>
  <si>
    <t>Solicitar anualmente  a los destinatarios de la remision del informe de cumplimiento de obligaciones</t>
  </si>
  <si>
    <t>Verificacion de informes y reportes de alertas novedades encontradas</t>
  </si>
  <si>
    <t>remision acciones legales destinatarios por incumplimiento de obligaciones</t>
  </si>
  <si>
    <t>Verificar el estado fisico de los vehiculos con cumplimiento de obligaciones</t>
  </si>
  <si>
    <t>conciliacion de cuenta de recaudos de bienes incautados dinero</t>
  </si>
  <si>
    <t xml:space="preserve">Reportar a gestion documental la relacion de los documentos identificados pendientes de incluir en el expediente admon </t>
  </si>
  <si>
    <t>reportar y actualizar la informacion referente al activo mal identificado</t>
  </si>
  <si>
    <t>Verificacion del cumplimiento de los requisitos de los bienes muebles alistados</t>
  </si>
  <si>
    <t>Seguimiento e inspeccion a las novedades presentadas por los destinatarios provisionales</t>
  </si>
  <si>
    <t>Solicitud a las Entidades de registro para la inscripcion de las medidas pertinentes</t>
  </si>
  <si>
    <t>En el reporte de registro generado por SIGMA 2.0</t>
  </si>
  <si>
    <t>coordinador operativo/Aseguramiento de la informaciòn</t>
  </si>
  <si>
    <t>semanal</t>
  </si>
  <si>
    <t>52/52</t>
  </si>
  <si>
    <t>Contratos cargados en SIGMA 1.5</t>
  </si>
  <si>
    <t>coodinador comercial</t>
  </si>
  <si>
    <t>diario</t>
  </si>
  <si>
    <t>Acta de comitè de negocios de nivel central</t>
  </si>
  <si>
    <t>Visita Cargada en SIGMA 2.0</t>
  </si>
  <si>
    <t>Gerencia Regional</t>
  </si>
  <si>
    <t>Nueva versiòn del procedimiento de Recepciò n de activos</t>
  </si>
  <si>
    <t>Oficina de Planeaciòn</t>
  </si>
  <si>
    <t>anual</t>
  </si>
  <si>
    <t>1/1</t>
  </si>
  <si>
    <t>Actas de reuniòn interadminsitratvas</t>
  </si>
  <si>
    <t>Direcciòn General</t>
  </si>
  <si>
    <t>Actas de reuniòn con depositarios/Visitas de inspecciòn en SIGMA 2.0</t>
  </si>
  <si>
    <t>4/4</t>
  </si>
  <si>
    <t>Actas de entrega</t>
  </si>
  <si>
    <t>coordinador operativo/asesor jurìdico</t>
  </si>
  <si>
    <t>12/12</t>
  </si>
  <si>
    <t>Visita de inspecciòn cargada en el sistema SIGMA 2.0</t>
  </si>
  <si>
    <t>Gerencia tecnica</t>
  </si>
  <si>
    <t>Proceso de contrataciòn</t>
  </si>
  <si>
    <t>Gerencia de talento humano</t>
  </si>
  <si>
    <t>no me queda muy claro el control.  Cuáles contratos debemos documentar? Los que existen al momento de la recepción? Cuáles documentos faltan?</t>
  </si>
  <si>
    <t>estamos hablando de la identificación al momento de la recepción?</t>
  </si>
  <si>
    <t>Ajustar el procedimiento para la recepción de Activos</t>
  </si>
  <si>
    <t>cómo se debe ajustar el procedimiento?</t>
  </si>
  <si>
    <t>Acuerdos interadministrativos – IGAC, Ventanilla Única de Registro (VUR), Registro Único Nacional de Tránsito (RUNT),  DIMAR, Aeronáutica Civil y RUES. para obtención de información</t>
  </si>
  <si>
    <t>Agregar una clausula en todos los contratos de arrendamiento que permita la terminacion unilateral y la recuparacion material del inmueble si se demuestra cualquier indicio de vinculo con el afetado, sin derecho a penalidades.</t>
  </si>
  <si>
    <t>no entiendo el hilo conductor entre el riesgo y el control</t>
  </si>
  <si>
    <t>el protocolo de ventas CISA se aplica en la disposición final, no en la temporal</t>
  </si>
  <si>
    <t>Hacer mesas de trabajo con los depositarios provisionales para revisar su gestiòn frente a los bienes bajo su administracion</t>
  </si>
  <si>
    <t>las visitas periodicas ya están contempladas en el procedimiento.</t>
  </si>
  <si>
    <t>Control a las resoluciones de devolución expedidas. Incluir en el SIGMA estado: Devuelto para así hacer cruce y tener control</t>
  </si>
  <si>
    <t>no entieno el hilo conductor entre el riesgo y el control</t>
  </si>
  <si>
    <t>Actualización del aplicativo de la info. Del avalúo y bloqueo del bien cuando dicho avalúo se venza</t>
  </si>
  <si>
    <t xml:space="preserve">se debe hacer un redimensionamiento de la planta de personal de SAE en la Gerencia </t>
  </si>
  <si>
    <t>NO ENTIENDO ESTE CONTROL</t>
  </si>
  <si>
    <t>Puede ocurrir intercambio extraoficial de favores, en el cual un individuo se beneficie a si mismo o a un tercero. Amiguismo y clientelismo.</t>
  </si>
  <si>
    <t>Actas de secuestro
Actas de hallazgo
Sentencias de Extinción de Dominio
Daciones en pago</t>
  </si>
  <si>
    <t>Aseguramiento de la información</t>
  </si>
  <si>
    <t xml:space="preserve">Ingreso erróneo de información de los activos y actos administrativos en el sistema </t>
  </si>
  <si>
    <t>SIGMA</t>
  </si>
  <si>
    <t>área comercial</t>
  </si>
  <si>
    <t xml:space="preserve">Archivos digitales
SIGMA
Cartas de invitación a legalizar la ocupación
Actas de Desalojo
</t>
  </si>
  <si>
    <t>Resolución de nombramiento del depósitario
Acta de posesión del Depositario</t>
  </si>
  <si>
    <t>GIT Depositarios</t>
  </si>
  <si>
    <t>Área operativa</t>
  </si>
  <si>
    <t>Certificado de la Ventanilla Unica de Registro
RUNT
Ficha Catastral
RUES</t>
  </si>
  <si>
    <t>Funcionario asignado</t>
  </si>
  <si>
    <t>Puede ocurrir que exista dentro del banco de depositarios, algunos que no cumplan con las características necesarias para el Registro y/o Asignación de activos.</t>
  </si>
  <si>
    <t xml:space="preserve">Base de datos carpeta pública gerencia de inmuebles.
Resoluciones de asignación en intranet
</t>
  </si>
  <si>
    <t>GIT depositarios</t>
  </si>
  <si>
    <t>Actas de visita
Actas de la Mesa de Trabajo
Comunicaciones escritas</t>
  </si>
  <si>
    <t>bimensual</t>
  </si>
  <si>
    <t>12 sobre 6</t>
  </si>
  <si>
    <t>Acto administrativo
Acta de entrega física
Remisión de documentos al nivel central</t>
  </si>
  <si>
    <t>área operativa</t>
  </si>
  <si>
    <t>Base de datos de depositarios posesionados
Base de datos de entregas y retomas
Acta de entrega</t>
  </si>
  <si>
    <t>área comercial 
Gerencia de Inmuebles</t>
  </si>
  <si>
    <t>Puede ocurrir que se presente un desastre natural (Terremoto)- incendio, caso fortuito entre otros</t>
  </si>
  <si>
    <t>Identificación de activos productivos dentro del seguimiento a las diligencias de secuestro.</t>
  </si>
  <si>
    <t>Procedimientode recepción de Activos</t>
  </si>
  <si>
    <t>Scoring de depositarios</t>
  </si>
  <si>
    <t xml:space="preserve">Se realizan visitas periódicas de auditoría a los activos asignados </t>
  </si>
  <si>
    <t>Se realizan mesas de trabajo periodicas</t>
  </si>
  <si>
    <t>Requerimientos escritos frente a las gestiones y cumplimiento de las obligaciones</t>
  </si>
  <si>
    <t>Base de datos de depositarios posesionados y base de datos de entregas y retomas</t>
  </si>
  <si>
    <t>(no se hace control en la regional)</t>
  </si>
  <si>
    <t>Gerencia Regional SurOccidente</t>
  </si>
  <si>
    <t>APLICATIVO ZEUS</t>
  </si>
  <si>
    <t>GERENTE REGIONAL</t>
  </si>
  <si>
    <t>4 SOBRE 4</t>
  </si>
  <si>
    <t>ACTAS DE COMITÉ Y ACTAS DE VISITA</t>
  </si>
  <si>
    <t>COORDINADOR COMERCIAL Y COORDINADOR OPERATIVO</t>
  </si>
  <si>
    <t>12 SOBRE 12</t>
  </si>
  <si>
    <t>CORREO ELECTRONICO</t>
  </si>
  <si>
    <t xml:space="preserve">COORDINADOR COMERCIAL  </t>
  </si>
  <si>
    <t>BASE DE INMUEBLES DISPONIBLES PARA VENTA, REQUERIMIETOS DE ORGANOS DE CONTROL</t>
  </si>
  <si>
    <t>ACTAS DE VISITA, ACTAS DE RECEPCION, INFORME DIAGNOSTICO</t>
  </si>
  <si>
    <t>COORDINADOR OPERATIVA Y COMERCIAL</t>
  </si>
  <si>
    <t>ACTAS DE VISITA, DE RECEPCION Y ENTREGA Y DIAGNOSTICO</t>
  </si>
  <si>
    <t>2 SOBRE 2</t>
  </si>
  <si>
    <t>POR SERVICIO</t>
  </si>
  <si>
    <t>INFORME DE DIAGNOSTICO, AUDITORIA DE PORTAFOLIO, REPORTE DE GESTION POR COMICADOS ZEUS, COMITÉ REGIONAL</t>
  </si>
  <si>
    <t>COORDINADOR COMERCIAL REGIONAL</t>
  </si>
  <si>
    <t>APLICATIVO ZEUS , RESOLUCION DE DEVOLUCION Y ACTAS DE ENTREGA</t>
  </si>
  <si>
    <t>SEGUIMIENTO A LOS RADICADOS DEL APLICATIVO ZEUS</t>
  </si>
  <si>
    <t xml:space="preserve">TRIMESTRAL </t>
  </si>
  <si>
    <t>RESOLUCION DE ENTREGA, ACTAS DE RECEPCION Y ENTREGA, INFORMES DE DIAGNSOTICO</t>
  </si>
  <si>
    <t>COORDINADOR COMERCIAL</t>
  </si>
  <si>
    <t xml:space="preserve">AUDITORIA, INFORME DE GESTION </t>
  </si>
  <si>
    <t xml:space="preserve">ACTAS DE VISITA, DIAGNOSTICOS, ACTAS DE RECEPCION, LEVANTAMIENTO TOPOGRAFICO </t>
  </si>
  <si>
    <t>ACTA DE RECEPCION Y ENTREGA, ACTA DE INCAUTACION, VUR</t>
  </si>
  <si>
    <t>3 SOBRE 3</t>
  </si>
  <si>
    <t xml:space="preserve">ACTA DE RECEPCION Y ENTREGA, ACTA DE INCAUTACION, VUR, INVENTARIO Y REGISTRO FOTOGRAFICO, REGISTRO EN SIGMA SAE </t>
  </si>
  <si>
    <t>APLICATIVO SIGMA</t>
  </si>
  <si>
    <t>COORDINACION COMERCIAL</t>
  </si>
  <si>
    <t>APLICATIVO SIGA Y ACTA DE VISITA</t>
  </si>
  <si>
    <t xml:space="preserve">NO APLICA </t>
  </si>
  <si>
    <t>BASE DE PRODUCTIVIDADES Y APLICATIVO SIGMA</t>
  </si>
  <si>
    <t>VUR Y SOLICITUDES DE REMOCION Y DEVOLUCION</t>
  </si>
  <si>
    <t>COORDINADOR OPERATIVO Y COMERCIAL</t>
  </si>
  <si>
    <t xml:space="preserve">APLICATIVO SIGMA, ORFEO, OLIMPUS Y ZEUS </t>
  </si>
  <si>
    <t>Aplicación del procedimiento de gestión de cobro de los contratos de arrendamiento - Actividad 19. siniestrar polizas o efectuar cobro</t>
  </si>
  <si>
    <t>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t>
  </si>
  <si>
    <t>Identificación de activos a comerciallizar o destruir dentro del comité de negocios de SAE (ESTE CONTROL NO SE REALIZA DEBIDO A LAS FACULTADES DEL COMITÉ)</t>
  </si>
  <si>
    <t>Seguimiento a gestión dentro de gerencia comercial y comité de negocios</t>
  </si>
  <si>
    <t>Procedimiento para el diagnóstico y análisis de bienes inmuebles - actividad 3. Verificar informes registrados y la pertinencia. Se verifican los informes registrados y el seguimiento a los informes no registrados a tiempo, además de la información registrada, validando que el inmueble sea el asignado al depositario, que los datos registrados correspondan al inmueble, legibilidad de los documentos adjuntos, coherencia en la información. El informe es el que se genera durante el DP2 Protocolo de visitas o de P-DP3-056 Asignación de Depositarios Provisionales y Liquidadores.</t>
  </si>
  <si>
    <t>Acuerdos interadministrativos – IGAC, para obtención de información (SE DESCONOCE EL ACUERDO Y EN QUE CONSISTE)</t>
  </si>
  <si>
    <t>Aplicación Procedimiento elaboración de Estudios Previos - en la actividad 11. Definir los criterios técnicos, jurídicos y financieros. La evaluación de cada ofrecimiento se realizará teniendo en cuenta lo descrito en la politica del presente procedimiento.</t>
  </si>
  <si>
    <t>Aplicación Procedimiento elaboración de Estudios Previos - actividad 1. Revisar Plan Anual de Adquisiciones Revisar en el Plan Anual de Adquisiciones verificando que la necesidad se encuentre prevista y autorizada en el presupuesto aprobado para la vigencia.</t>
  </si>
  <si>
    <t>Aplicación del Procedimiento de ROM y Formato de Solicitud de Aprobación de ROM - actividad 1. Revisar Plan Anual de Adquisiciones Revisar en el Plan Anual de Adquisiciones verificando que la necesidad se encuentre prevista y autorizada en el presupuesto aprobado para la vigencia.</t>
  </si>
  <si>
    <t>Portal de depositarios en el que identifican y se interactua con ellos (SE DESCONOCE EL CONTROL)</t>
  </si>
  <si>
    <t>Aplicación procedimiento de alistamiento para la devolución de activos. - actividades 9. Solicitar publicación listado de las providencias de devolución. Con la información consolidada enviada por el GIT de Aseguramiento y Control de la Información, revisar que cumplan con los requisitos legales y solicitar la
publicación en un diario de amplia circulación a la Oficina de Comunicaciones y Atención al Ciudadano. Continuar con el P-CA1-032 Procedimiento de comunicaciones externas
10 . Validación de la Sentencia
Por el aplicativo Matrix validar la información de la sentencia:
- Validación fecha primera instancia
- Validación fecha segunda instancia
- Validación fecha decisión ejecutoria
- Validación en la identificación plena de bienes
- Validación del beneficiario
- Nombre de la autoridad judicial, etc.
-Validación de terceros</t>
  </si>
  <si>
    <t>Procedimiento de entrega de activos - actividad  Validar los documentos que soportan la entrega de
activos
Una vez conocida la necesidad de entregar un activo según
su procedimiento y tipología, cada gerencia valida los
documentos que soportan la entrega del mismo, los cuales se
describen en el numeral 8, las características de entrega del
presente procedimiento.</t>
  </si>
  <si>
    <t>Procedimiento de recepción de activos en sitio proceso ingreso de activos- actividad 19- 19. Suscribir Acta de entrega a terceros Suscribir el formato Acta de Entrega en sitio de acuerdo con el tipo de Activo, por parte del delegado SAE y el depositario transitorio, destinatario o custodio, según aplique. Para los casos en que el Activo se entregue a un custodio se solicitará al Gerencia financiera la inclusión del bien en la póliza de la Sociedad y continúa con el Proceso Financiero.                                                                                                   Procedimiento de asignación de activos a depositarios  provisionales y liquidadores actividades 2. Recibir y suscribir acta de posesión Recibida la información correspondiente a la asignación del Depositario  rovisional y/o Liquidador junto con el acta de posesión, revise el documento y firme evidenciando la conformidad del mismo. Seguidamente, continúe con el procedimiento de entrega de bienes. Finalizado dicho procedimiento continúe con la actividad 33. -32  32. Recibir y suscribir acta de posesión Recibida la  información correspondiente a la asignación del Depositario Provisional y/o Liquidador junto con el acta de
posesión, revise el documento y firme, evidenciando asi la conformidad del mismo.y 33. Consolidar información y remitir actas de entrega de bienes. Finalizada la entrega de los activos al Depositario provisional y/o Liquidador, consolide la información y entregue mediante oficio en medio físico los siguientes documentos:
• Actas de entrega de los bienes debidamente firmada
• Acta de posesión firmada por las partes (Presidencia o
Gerente regional y Depositario y/o Liquidador)</t>
  </si>
  <si>
    <t>Generación de la Resolución que conforma el equipo evaluador (NO PARTICIPAMOS EN ESTE CONTROL)</t>
  </si>
  <si>
    <t>Reunión con el equipo evaluador previa al inicio de la evaluación de los participantes (NO PARTICIPAMOS EN ESTE CONTROL)</t>
  </si>
  <si>
    <t>Envío a los evaluadores de la resolución del equipo evaluador junto con el texto aprobado de la Convocatoria (NO PARTICIPAMOS EN ESTE CONTROL)</t>
  </si>
  <si>
    <t>Rporte de incumplimiento de las obligaciones del depositario y solicitud de remoción</t>
  </si>
  <si>
    <t>Aprobación por parte del Comité de Depositarios Provisionales y Liquidadores del texto final de la Convocatoria (NO PARTICIPAMOS EN ESTE CONTROL)</t>
  </si>
  <si>
    <t>Llamadas de confirmación de las áreas misionales que solicitan la asignación (estos controles no se aplican en la regional)</t>
  </si>
  <si>
    <t>Correos de envío de las solicitudes (estos controles no se aplican en la regional)</t>
  </si>
  <si>
    <t>Revisar el correcto diligenciamiento y aprobaciones del formato de solicitud (estos controles no se aplican en la regional)</t>
  </si>
  <si>
    <t>Revisión de las pólizas de cumplimiento entregadas por Depositarios Provisionales de acuerdo con los lineamientos del área Jurídica de la entidad y la normatividad vigente ( no se realiza en la regional)</t>
  </si>
  <si>
    <t xml:space="preserve">Reporte de cumplimiento de las obligaciones de depositarios y remocion </t>
  </si>
  <si>
    <t xml:space="preserve">Procedimiento de recepción de activos en sitio proceso ingreso de activos - actividad 13. Realizar inspección de Activo
El Delegado SAE inspeccionará y registrará la información en
el formato Acta de Recepción y/o Entrega en sitio de acuerdo
con el tipo de Activo. Adicionalmente deberá tomar los
registros fotográficos de los Activos, de acuerdo con las
políticas establecidas en el presente procedimiento. </t>
  </si>
  <si>
    <t>Procedimiento para alistamiento jurídico e ingreso de los activos extintos al sistema - ACTIVIDADES 3, 6, 8, 9, 10, 14 15 Y 18 actividades dpnde se realizan revisiones juridicas sobre el activo</t>
  </si>
  <si>
    <t xml:space="preserve">Procedimiento identificación de activos para comercializar -  actividades 6. Solicitar viabilidad jurídica
Solicitar mediante memorando a la Gerencia de Asuntos Legales la viabilidad jurídica de los inmuebles seleccionados para comercializar. Continuar con el PDP2-053 Procedimiento Alistamiento Jurídico de bienes extintos
8. Realizar saneamiento jurídico Realizar la revisión del estado legal del activo y establecer los datos necesarios para viabilizar o no jurídicamente el bien, permitiendo identificar la
necesidad de saneamientos jurídicos y la trazabilidad de los mismos. Continuar con el P-DP2-048 Saneamiento Jurídico de bienes Inmuebles. </t>
  </si>
  <si>
    <t>Procedimiento para alistamiento jurídico e ingreso de los activos extintos al sistema - la duracion de las actividades no debe superar el tiempo total estimado del procedimiento.</t>
  </si>
  <si>
    <t>Procedimiento identificación de activos para comercializar  - la duracion de las actividades no debe superar el tiempo total estimado del procedimiento.</t>
  </si>
  <si>
    <t>Recaudo centralizado</t>
  </si>
  <si>
    <t>Procedimiento para el control de destinación y depósito provisional de bienes muebles actividad 1. Recibir informes de seguimiento a la gestión. Periódicamente se recibe mediante correo electrónico los informes respecto a la gestión administrativa en relación al uso, estado, actos de conservación y mantenimiento los bienes, con el correspondiente registro fotográfico y soporte documental. El directivo lo asigna a uno de los profesionales a su cargo para la revisión.
Viene del P-GD1-082 Procedimiento de Registro,Radicación y Distribución de Comunicaciones Oficiales.</t>
  </si>
  <si>
    <t xml:space="preserve">41. Realizar diligencia en la Oficina de registro Correspondiente. Allegada la solicitud de seguimiento por parte de la Gerencia de Inmuebles, el profesional encargado realiza la diligencia en la oficina de registro correspondiente. Una vez realizada la diligencia, informa a la gerencia de inmuebles mediante correo electrónico la gestión realizada para el respectivo seguimiento. </t>
  </si>
  <si>
    <t>Juridica</t>
  </si>
  <si>
    <t>SISTEMAS DE INFORMACION ACTULIZADOS</t>
  </si>
  <si>
    <t>GERENCIA DE ASUNTOS LEGALES Y COORDINADOR GIT INGESA</t>
  </si>
  <si>
    <t>SISTEMAS DE INFORMACION Y EXPEDIENTES FISICOS ADMINISTRATIVOS</t>
  </si>
  <si>
    <t>SISTEMAS DE INFORMACION</t>
  </si>
  <si>
    <t>GERENCIA DE ASUNTOS LEGALES Y COORDINACION GIT ASREC</t>
  </si>
  <si>
    <t>LINEAMIENTOS DE LA DEFENSA JURIDICA</t>
  </si>
  <si>
    <t>GERENCIA DE ASUNTOS LEGALES</t>
  </si>
  <si>
    <t>SISTEMA DE CORRESPONDENCIA</t>
  </si>
  <si>
    <t>GERENCIA DE ASUNTOS LEGALES Y COORDINACION GIT INGESA</t>
  </si>
  <si>
    <t>LINEAMIENTOS DE LA DEFENSA JURIDICA Y CONCEPTOS JURIDICOS</t>
  </si>
  <si>
    <t>se investigan y resuelven oportunamente</t>
  </si>
  <si>
    <t>adecuado</t>
  </si>
  <si>
    <t>Registro en la base de datos</t>
  </si>
  <si>
    <t>Aplicación del procedimiento de monitoreo de hardware y software P-GJ1-081</t>
  </si>
  <si>
    <t>Oficina de Comunicaciones</t>
  </si>
  <si>
    <t>Se podría contar con información errada  dentro de las comunicaciones externas</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</si>
  <si>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</si>
  <si>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 xml:space="preserve">Gerencia Talento Humano
OGI - Jefe Oficina Gestión de la Información
Profesional Especializado III (Oficial de Seguridad)
</t>
  </si>
  <si>
    <t>Definido en el procedimiento</t>
  </si>
  <si>
    <t>Capacitaciones Ejecutadas/Capacitaciones Planeadas</t>
  </si>
  <si>
    <t xml:space="preserve">M-TE4-038 Manual Política de seguridad y Privacidad de la Información 
Acuerdo de Confidencialidad en los contratos
Manual de Funciones
Procedimientos del SGI
Herramienta  de seguridad
Antivirus (Evitar fuga de información).
Politica de cierre de sesión
Procedimiento control de acceso fisico
</t>
  </si>
  <si>
    <t>OGI - Jefe Oficina Gestión de la Información
Profesional Especializado III (Oficial de Seguridad)
Lideres de Proceso 
Usuarios</t>
  </si>
  <si>
    <t>Diario (Herramientas instaladas en pcs)</t>
  </si>
  <si>
    <t xml:space="preserve">Incidentes reportados </t>
  </si>
  <si>
    <t>Documentación de los procesos de Tecnologia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</si>
  <si>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Cantidad de Solicitudes en Mesa de Ayuda/Cantidad de Eventos reportados por fallas en las aplicaciones</t>
  </si>
  <si>
    <t>Documentación de los procesos de Tecnologia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</si>
  <si>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OGI -  Jefe Oficina Gestión de la Información
Profesional Especializado III (Lideres de Infraestructura y Operaciones, Seguridad)</t>
  </si>
  <si>
    <t>Periodicidad documentada en el esquema de Backup y el procedimiento de copias de respaldo</t>
  </si>
  <si>
    <t>Cantidad de Solicitudes en Mesa de Ayuda/Cantidad de Eventos reportados por fallas en las aplicaciones/Incidentes reportados por inconsistencias o pérdida de la información</t>
  </si>
  <si>
    <t xml:space="preserve">Documentación de los procesos de Tecnologia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</si>
  <si>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OGI -  Jefe Oficina Gestión de la Información
Profesional Especializado III (Lideres de Infraestructura y Operaciones, Seguridad) 
Personal de la OGI</t>
  </si>
  <si>
    <t>Cantidad de solicitudes en Mesa de Ayuda/Cantidad de Eventos reportados por indisponibilidad de servicios</t>
  </si>
  <si>
    <t>Diario lo realizan las herramientas de monitoreo
De acuerdo con las necesidades de capacitación de los empleados</t>
  </si>
  <si>
    <t>Cantidad de solicitudes o incidentes en Mesa de Ayuda/ cantidad de solicitudes o incidentes por operación inadecuada en los sistemas de información</t>
  </si>
  <si>
    <t>Controles con herramientas informáticas para evitar la fuga de información (Antivirus - PCSECURE)
Control y monitoreo de las personas con privilegios para grabar información en medios extraibles</t>
  </si>
  <si>
    <t>Cantidad de solicitudes o incidentes en Mesa de Ayuda/ Cantidad de incidentes reportados por fuga o pérdida de información</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</si>
  <si>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</si>
  <si>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Aseguramiento de la Información
Jefe de la Oficina de Gestión de la Información</t>
  </si>
  <si>
    <t>Cada vez que se requiera</t>
  </si>
  <si>
    <t>Rendición de cuentas
Pruebas Partes Interesadas en sistema de información misional</t>
  </si>
  <si>
    <t>Presidencia
Jefe Oficina Asesora de Planeación
Jefe de la Oficina de gestión de la Información</t>
  </si>
  <si>
    <t>Anualmente
Cada vez que se requiera</t>
  </si>
  <si>
    <t>Participación Ciudadana</t>
  </si>
  <si>
    <t>Informacióm</t>
  </si>
  <si>
    <t xml:space="preserve"> P-DE3-001 Procedimiento Creación modificación y Eliminación de Documentos</t>
  </si>
  <si>
    <t>Jefe Oficina Asesora de Planeación
Líderes de Proceso</t>
  </si>
  <si>
    <t>Documentación del Macro Proceso Adquisición Bienes y Servicios</t>
  </si>
  <si>
    <t>Gerente Contratos
Líderes de proceso</t>
  </si>
  <si>
    <t>Documentación del Macro Proceso Adquisición Bienes y Servicios
PLAN ANUAL DE ADQUISICIONES
Presupuesto General</t>
  </si>
  <si>
    <t>Gerente Contratos
Gerente Financiera
Líderes de proceso</t>
  </si>
  <si>
    <t>Adquisiciones planeadas/ adquisiciones ejecutadas</t>
  </si>
  <si>
    <t>N-TE1-061 Instructivo catalogo de servicios OGI
Mesa de Ayuda
Capacitaciones
Mesas de Trabajo
Encuestas de satisfación del cliente</t>
  </si>
  <si>
    <t>Jefe de la Oficina de gestión de la Información</t>
  </si>
  <si>
    <t>Periodicamente</t>
  </si>
  <si>
    <t>Cantidad de quejas de los usuarios por soporte inadecuado</t>
  </si>
  <si>
    <t xml:space="preserve">Documentos que soporten el proceso
Control de acceso a los reportes por perfil
Validación en la publicación de reportes </t>
  </si>
  <si>
    <t>Jefe Oficina Asesora de Planeación
Jefe de la Oficina de gestión de la Información</t>
  </si>
  <si>
    <t>Periódicamente</t>
  </si>
  <si>
    <t>Publicación documentos en intranet</t>
  </si>
  <si>
    <t>Reportes Publicados en Power BI y los administrados por Aseguramiento</t>
  </si>
  <si>
    <t>Jefe Oficina Asesora de Planeación
Jefe de la Oficina de gestión de la Información
Coordinador Aseguramiento de la Información</t>
  </si>
  <si>
    <t>Reportes Definidos por el Negocio/ Reportes Publicados para consulta</t>
  </si>
  <si>
    <t>Se verifica el cumplimiento del presupuesto para cada uno de los pagos realizados.</t>
  </si>
  <si>
    <t xml:space="preserve">Seguimientos realizados al plan de acción </t>
  </si>
  <si>
    <t>Contrato elaboración ROM</t>
  </si>
  <si>
    <t>Plan de presupuesto anual</t>
  </si>
  <si>
    <t>Validacion de la documentación del proceso formalizado y o publicado ante la oficina de planeación.</t>
  </si>
  <si>
    <t>Documentación en los procesos y capacitación en el uso de los sistemas de información</t>
  </si>
  <si>
    <t>Procedimiento Copias de Respaldo y Restauración</t>
  </si>
  <si>
    <t>Monitoreo de la infraestructura tecnológica a través del correlacionador de eventos y el firewall</t>
  </si>
  <si>
    <t>Monitoreo de los servicios y dispositivos tecnológicos</t>
  </si>
  <si>
    <t>Procedimiento administración de los cambios a la plataforma tecnológica</t>
  </si>
  <si>
    <t>Se cuenta con UPS en todas las sedes, para el apgado controlado de los equipos tecnológico</t>
  </si>
  <si>
    <t>Seguimiento de los asesores de presidencia y/o control interno</t>
  </si>
  <si>
    <t>Politica de seguridad y privacidad de la información</t>
  </si>
  <si>
    <t>Politica de tratamiento de datos personales</t>
  </si>
  <si>
    <t>Acuerdo de confidencialidad con empleados y proveedores</t>
  </si>
  <si>
    <t>Procedimiento Administración y Control de Acceso a usuarios en la plataforma tecnológica</t>
  </si>
  <si>
    <t>Procedimiento para Programación de Auditorias Internas</t>
  </si>
  <si>
    <t>La información es centralizada por Aseguramiento de la Información y es validada previamente, antes de publicar los reportes</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</si>
  <si>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</si>
  <si>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</si>
  <si>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Debido al "contacto permanente" con depositarios, liquidadores y Mandatarios, contratistas, proveedores y arrendatarios
Debido a una cultura interna de amiguismo
Debido a las relaciones personales derivadas de las relaciones interinstitucionales</t>
  </si>
  <si>
    <t>Lo cual generaría una pérdida de imagen reputacional
Lo cual generaría Sanciones a la entidad y sus funcionarios (penales, disciplinarias, morales)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</si>
  <si>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</si>
  <si>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</si>
  <si>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</si>
  <si>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Lo cual generaría una pérdida de imagen reputacional
Lo cual generaría Sanciones a la entidad y sus funcionarios (penales, disciplinarias, morales)
Lo cual ocasionaría demandas de la ciudadanía</t>
  </si>
  <si>
    <t xml:space="preserve">Debido al desconocimiento de la normatividad que exige la denuncia de las conductas delictivas
Por temor a repercusiones en su estabilidad laboral </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</si>
  <si>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</si>
  <si>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</si>
  <si>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</si>
  <si>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una pérdida de imagen reputacional
Lo cual generaría Sanciones a la entidad y sus funcionarios
Lo cual ocasionaría denuncias y demandas de la ciudadanía
Pérdida de recursos económicos</t>
  </si>
  <si>
    <t>Debido a la naturaleza única de la organización, establecida en la ley 1708 de 2014
Políticas internas de la entidad
Procesos ineficientes
Debido a las actuaciones y decisiones centralizadas
Falta de asignación de atribuciones a las Regionales</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</si>
  <si>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</si>
  <si>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</si>
  <si>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</si>
  <si>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</si>
  <si>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 xml:space="preserve">Lo que podría generar perdidas de información y perdidas de credibilidad, además de multas o sanciones
Apropiación de recursos de manera indebida
Administración de los activos por fuera de la Metodología establecida por la entidad
</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</si>
  <si>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</si>
  <si>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</si>
  <si>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</si>
  <si>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</si>
  <si>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</si>
  <si>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</si>
  <si>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</si>
  <si>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</si>
  <si>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</si>
  <si>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</si>
  <si>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</si>
  <si>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Ocasionado que SAE administre un activo con las medidas cautelares levantadas
 Ocasionado perdidas económicas
Ocasionado perdida de oportunidad de negocios
Ocasionando perdida de credibilidad de SAE
Ocasionando sanciones y/o demandas en contra de SAE</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</si>
  <si>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</si>
  <si>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</si>
  <si>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</si>
  <si>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</si>
  <si>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</si>
  <si>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</si>
  <si>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</si>
  <si>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</si>
  <si>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</si>
  <si>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Debido a la falta de conocimiento por parte del personal de correspondencia respecto a los descriptores  de la organización
Debido a la falta de identificación y actualización de descriptores</t>
  </si>
  <si>
    <t>Sanciones y Demandas
Reprocesos y perdida de oportunidad 
Pérdida de credibilidad con la SAE y la ciudadanía</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</si>
  <si>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</si>
  <si>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</si>
  <si>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Debido al desconocimiento de los métodos adecuados para la actualización y conformación de expedientes
Debido a la falta de capacidad operativa</t>
  </si>
  <si>
    <t>Ocasionando la no disponibilidad inmediata de los documentos y/o expedientes
Lo que ocasionaría sanciones disciplinarias, penales y fiscales.  
Acciones judiciales en contra de la organización
Reproceso y pérdidas económicas.</t>
  </si>
  <si>
    <t>Lo que generaría sanciones de tipo legal, administrativo, tributario y por parte de los entes de control
Lo que generaría pérdida de Credibilidad de la SAE
Lo que generaría pérdidas económicas
Lo que generaría pérdida de procesos judiciales</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</si>
  <si>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</si>
  <si>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</si>
  <si>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Que no se cumpla con los objetivos del contrato
Pérdidas económicas para SAE
Pérdida de credibilidad
Pérdida de oportunidad en la gestión
Incumplimiento de las metas de la SAE
Sanciones y demandas
Imposibilidad de reclamaciones contractuales</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</si>
  <si>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</si>
  <si>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</si>
  <si>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</si>
  <si>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</si>
  <si>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</si>
  <si>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</si>
  <si>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</si>
  <si>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</si>
  <si>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</si>
  <si>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</si>
  <si>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</si>
  <si>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</si>
  <si>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Con lo cual se podría afectar el cumplimiento de los objetivos de la auditoría
Con lo cual se puede afectar la credibilidad de la Oficina de Control Interno</t>
  </si>
  <si>
    <t xml:space="preserve">Con lo cual generaría pérdida de credibilidad de imagen de SAE
Con lo cual generaría sanciones de los organismos de control 
Con lo cual generaría incumplimiento de la normatividad legal vigente            </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</si>
  <si>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</si>
  <si>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</si>
  <si>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Lo cual generaría pérdidas económicas
Lo cual generaría bases de datos desactualizadas
Lo cual generaría reprocesos
Lo cual generaría pérdida de reputación</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</si>
  <si>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</si>
  <si>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</si>
  <si>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</si>
  <si>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Un activo sin administración
Detrimento patrimonial
Sanciones (disciplinaria y fiscal) para la entidad
Perjuicios económicos para el depositario
</t>
  </si>
  <si>
    <t>Depositarios Provisionales y/o Liquidadores que no pueden desarrollar de manera idónea la función para la que fueron seleccionados, así como su gestión y/o administración de los activos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</si>
  <si>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</si>
  <si>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</si>
  <si>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</si>
  <si>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</si>
  <si>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</si>
  <si>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</si>
  <si>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</si>
  <si>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</si>
  <si>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</si>
  <si>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Lo cual generaría pérdidas económicas.
Lo cual generaría pérdida de credibilidad o imagen reputacional
Lo cual puede ocasionar sanciones legales o de entes de control
Lo cual generaría reproceso en la ejecución de las actividades</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</si>
  <si>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</si>
  <si>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Puede ocurrir que se presenten errores en la identificación del estado de los activos</t>
  </si>
  <si>
    <t>Toma de decisiones inadecuadas 
Pérdidas económicas
Sanciones
Pérdida de la imagen reputacional de la entidad
Limitación a la gestión de administración de los activos</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</si>
  <si>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</si>
  <si>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</si>
  <si>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Falta de capacidad operativa
Procesos ineficientes 
Entrega inadecuada de información de los activos por parte de la Fiscalía</t>
  </si>
  <si>
    <t>Impacto ambiental y social
Posible detrimento patrimonial
Deterioro físico e invasión de los activos
Sanciones a la SAE</t>
  </si>
  <si>
    <t>Debilidades en el seguimiento de la administración de los activos y gestión de la cartera</t>
  </si>
  <si>
    <t>Falta de seguimiento a los depositarios provisionales
Debido al incumplimiento de las obligaciones</t>
  </si>
  <si>
    <t>Lo que podría generar Perdidas económicas</t>
  </si>
  <si>
    <t>Debido al incumplimiento de las obligaciones del destinario provisional</t>
  </si>
  <si>
    <t>Debido a la omisión de información por parte del depositario provisional</t>
  </si>
  <si>
    <t>Debilidad en la comunicación y seguimiento al registro de las anotaciones</t>
  </si>
  <si>
    <t>Mala interpretación del perfil mínimo requerido para el cargo
Desconocimiento de la hoja de vida del candidato
Fraude en la información Suministrada por el candidato
Deficiencias en la validación de la información suministrada por le candidato</t>
  </si>
  <si>
    <t>Desconocimiento de legislación y sanciones para SAE</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</si>
  <si>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</si>
  <si>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</si>
  <si>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No completar el programa académico establecido. No recibir certificado de asistencia o diploma de la entidad educativa</t>
  </si>
  <si>
    <t>Puede ocurrir que se presente manipulación o direccionamiento de información procesada o generada en el marco de la actividad de la auditoría interna, con el fin de obtener provecho propio o de un tercero</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</si>
  <si>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</si>
  <si>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</si>
  <si>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Podría ocurrir que se incumpla con la normatividad vigente</t>
  </si>
  <si>
    <t>Lo cual podría generar sanciones económicas para la SAE
Lo cual podría generar sanciones disciplinarias para la Presidencia y Jefe de Control Interno</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</si>
  <si>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</si>
  <si>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Perdida de información
Afectación de procesos de negocio
Imagen reputacional afectada
Perdida en la trazabilidad de los procesos actuales
Impactos legales (Sanciones)</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</si>
  <si>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</si>
  <si>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</si>
  <si>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</si>
  <si>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Promedio de # Columnas en la matriz de riesgo que se desplaza en el eje de impacto</t>
  </si>
  <si>
    <t>Promedio de # Columnas en la matriz de riesgo que se desplaza en el eje de la probabilidad</t>
  </si>
  <si>
    <t>Redondeo de probabilidad</t>
  </si>
  <si>
    <t>Redondeo de Impacto</t>
  </si>
  <si>
    <t># de Riesgo</t>
  </si>
  <si>
    <t xml:space="preserve">Seguridad de la información </t>
  </si>
  <si>
    <t>Mapa de Riesgos  de corrupción 2020</t>
  </si>
  <si>
    <t>Mapa de Riesgos  de Seguridad de la Información 2020</t>
  </si>
  <si>
    <t>Mapa de Riesgos operacionales 2020</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</si>
  <si>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</si>
  <si>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Debido a la falta de controles dentro del proceso de contratación
Por la falta de valores éticos y morales en los funcionarios
Inaplicación del Manual de Ética y Buen Gobierno</t>
  </si>
  <si>
    <t>Estratégico</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</si>
  <si>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</si>
  <si>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que podría generar Perdidas económicas
Lo que podría generar  Sanciones o denuncias, tutelas, querellas
Generación de detrimento patrimonial</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</si>
  <si>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</si>
  <si>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Lo que podría generar Perdidas económicas
Lo que podría generar  Sanciones (penales, disciplinarias y fiscales)
Generación de detrimento patrimonial</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</si>
  <si>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</si>
  <si>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</si>
  <si>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</si>
  <si>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</si>
  <si>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</si>
  <si>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</si>
  <si>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Puede ocurrí que no se presente la garantía (póliza de disposiciones legales) por parte de los Depositarios Provisionales y/o Liquidadores</t>
  </si>
  <si>
    <t>Descuido en la elaboración del acta
Inconsistencia en la información de la asignación contenida en la resolución que contiene los datos de los activos asignados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</si>
  <si>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</si>
  <si>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</si>
  <si>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que podría generar pérdidas económicas
Lo que podría generar  Sanciones o denuncias
Afectar la generación de productividad</t>
  </si>
  <si>
    <t>Sanciones económicas para SAE
Negación de servicios médicos y reconocimiento de prestaciones económicas</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</si>
  <si>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</si>
  <si>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</si>
  <si>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 xml:space="preserve">Control de acceso a los reportes por perfil
Validación en la publicación de reportes </t>
  </si>
  <si>
    <t>Aceptación individual de los auditores (código de ética) / Auditorias realizadas x 100</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</si>
  <si>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</si>
  <si>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-Diario lo realizan las herramientas de monitoreo
-De acuerdo con las necesidades de capacitación de los empleados</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</si>
  <si>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</si>
  <si>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-Se suscribe documento  MANIFESTACION EXPRESA DE ACEPTACION INDIVIDUAL DE LOS AUDITORES – CODIGO DE ETICA DE LOS AUDITORES INTERNOS SAE SAS, por cada una de las auditorías realizadas.</t>
  </si>
  <si>
    <t xml:space="preserve">Gestión </t>
  </si>
  <si>
    <t>Numero de remociones realizadas / Numero de remociones programadas *100</t>
  </si>
  <si>
    <t>Financiera</t>
  </si>
  <si>
    <t>FuerteFuerte</t>
  </si>
  <si>
    <t>FuerteNo disminuyeDirectamente</t>
  </si>
  <si>
    <t>Nuevas versiones del procedimiento de Recepción de activos</t>
  </si>
  <si>
    <t>-Aplicativo matrix
-ACTAS DE VISITA, DE RECEPCION Y ENTREGA Y DIAGNOSTICO</t>
  </si>
  <si>
    <t>-mensual
-A solicitud del área</t>
  </si>
  <si>
    <t>-12 sobre 12
-A solicitud del área</t>
  </si>
  <si>
    <t>Funcionarios de SAE</t>
  </si>
  <si>
    <t>gerencia de asuntos legales</t>
  </si>
  <si>
    <t xml:space="preserve">1. diario 
2. Por gestión </t>
  </si>
  <si>
    <t>Actas de liquidación o informe final a la terminación de cada contrato</t>
  </si>
  <si>
    <t>numero de informes de ejecución/ numero de pagos par cada contrato x100</t>
  </si>
  <si>
    <t>actas de liquidación o informe final / contratos terminados x100</t>
  </si>
  <si>
    <t xml:space="preserve">trimestral </t>
  </si>
  <si>
    <t>Seguimiento a los radicados de los aplicativos (Zeus, Sigma, entre otros)</t>
  </si>
  <si>
    <t xml:space="preserve">Jefe Oficina Asesora de Planeación </t>
  </si>
  <si>
    <t>-Se cuenta con controles dentro del procedimiento de Creación, modificación y Eliminación de Documentos, a través del flujo en el aplicativo (Zeus, SIGMA, entre otros)</t>
  </si>
  <si>
    <t>Soporte realizado de forma efectiva/Cantidad de quejas de los usuarios por soporte inadecuado x 100</t>
  </si>
  <si>
    <t>coordinador comercial</t>
  </si>
  <si>
    <t>Coordinador comercial</t>
  </si>
  <si>
    <t xml:space="preserve">-Documentos que soporten el proceso
-Control de acceso a los reportes por perfil
-Validación en la publicación de reportes </t>
  </si>
  <si>
    <t>-Jefe Oficina Asesora de Planeación
-Jefe de la Oficina de gestión de la Información</t>
  </si>
  <si>
    <t>Bienes con acciones legales por perdida o daño del bien/total de bienes destinados provisionalmente x 100</t>
  </si>
  <si>
    <t>-Aplicativo SIGMA</t>
  </si>
  <si>
    <t>-Reportes Publicados en Power BI y los administrados por Aseguramiento</t>
  </si>
  <si>
    <t xml:space="preserve">Sistema integrado de información (SIGMA) </t>
  </si>
  <si>
    <t xml:space="preserve">-Monitoreo de los servicios y dispositivos tecnológicos
-Sistema integrado de información (SIGMA) </t>
  </si>
  <si>
    <t>Base de datos herramienta VPN</t>
  </si>
  <si>
    <t>-Información
-Aplicaciones o Software
-Tecnología o Hardware</t>
  </si>
  <si>
    <t>-Aplicativo Zeus 
-Rendición de cuentas
-Pruebas Partes Interesadas en sistema de información misional</t>
  </si>
  <si>
    <t>-Ejecución del comité de negocios, de depositarios, de contratos. Y técnicos regional y nivel central.
-Definición de la política de gestión de garantías en el uso de recursos de la entidad.
-Seguimiento al contrato de las almacenadoras</t>
  </si>
  <si>
    <t>-Aplicación del procedimiento de gestión de inversiones P-GF3-066
-Aplicación de P-GF1-015_Procedimiento_Elaboracion_y_Actualizacion_del_Presupuesto</t>
  </si>
  <si>
    <t>-Se realiza un presupuesto anual desarrollado por cada una de las áreas, tanto para ingresos como para gastos.
-Se verifica el cumplimiento del presupuesto para cada uno de los pagos realizados.
-Se realiza seguimiento a los ingresos presupuestados.</t>
  </si>
  <si>
    <t>Procedimiento elaboración y actualización del presupuesto</t>
  </si>
  <si>
    <t xml:space="preserve">-Aplicación Procedimiento de Elaboración y Actualización del presupuesto
-Se verifica el cumplimiento del presupuesto para cada uno de los pagos realizados.
-Se realiza seguimiento a los ingresos presupuestados.
</t>
  </si>
  <si>
    <t>-Modulo de asignación automática de depositarios
-Aplicación del procedimiento de asignación de depositarios</t>
  </si>
  <si>
    <t>Oficina de Planeación</t>
  </si>
  <si>
    <t>-Aseguramiento de la información
-Coordinador Operativo y Comercial, Gerencias regionales</t>
  </si>
  <si>
    <t>-Se cuenta con un sistema de registro de proveedores
-Contrato elaboración ROM
-Aplicación Procedimiento elaboración de Estudios Previos</t>
  </si>
  <si>
    <t>-Acta de seguimiento a la prestación del servicio
-Procedimiento elaboración de Estudios Previos</t>
  </si>
  <si>
    <t>-procedimiento P-DP3-030_Registro_y_clasificacion_de_Depositarios, incluyendo mecanismo de evaluación de depositarios.
-Sistema de información de registro de depositarios donde desarrolla el proceso
-Procedimiento de registro de depositarios y liquidadores, donde se establecen los requisitos y operación de la selección
-Disponibilidad de un módulo de actualización de la información del Depositario registrada en el sistema</t>
  </si>
  <si>
    <t>-Sistema de Registro de Depositarios Provisionales y Liquidadores (Convocatoria)
-Cuadro de control de Depositarios Provisionales y Liquidadores vigente</t>
  </si>
  <si>
    <t>Depositarios Provisionales y Liquidadores incorporados en el Registro.</t>
  </si>
  <si>
    <t>Acta de recepción y entrega</t>
  </si>
  <si>
    <t>coordinación operativa y comercial</t>
  </si>
  <si>
    <t>-Aplicación del Procedimientos de estimado de renta y valoración de activos en el que se establecen los controles en las contrataciones o en los métodos a utilizar para los mismos.</t>
  </si>
  <si>
    <t>Visita de inspección cargada en el sistema SIGMA 2.0</t>
  </si>
  <si>
    <t>Gerencia técnica</t>
  </si>
  <si>
    <t>funcionario de la Gerencia de Bienes Muebles y de Tesorería</t>
  </si>
  <si>
    <t>depende gestión</t>
  </si>
  <si>
    <t>Saldo de Bienes identificados y certificados por tesorería/ saldo total registrado en la cuenta de recaudo de bienes incautados x 100</t>
  </si>
  <si>
    <t>-se realiza un presupuesto anual desarrollado por cada una de las áreas, tanto para ingresos como para gastos.
-se verifica el cumplimiento del presupuesto para cada uno de los pagos realizados.
-se realiza seguimiento a los ingresos presupuestados.</t>
  </si>
  <si>
    <t>-Capacitación continua, criterios de direccionamiento de correspondencia
- Base de datos actualizada de usuarios en el aplicativo de Correspondencia.
-Mantenimiento del aplicativo por fuera de la jornada laboral.
-Priorizar atención de posibles fallas del aplicativo cuando se presenten.
-Verificación y actualización permanente de las direcciones de los destinatarios externos a quien se envían comunicaciones. 
-Seguimiento a ZEUS</t>
  </si>
  <si>
    <t>lineamientos de la defensa jurídica</t>
  </si>
  <si>
    <t xml:space="preserve">1. Formato de estudios previos FDEE
2. Acta de comités 
</t>
  </si>
  <si>
    <t xml:space="preserve">1. 365/365*100
2. Comités realizados/ comités solicitados por necesidad x100 </t>
  </si>
  <si>
    <t>-Aplicación del  procedimiento de supervisión o interventoría y liquidación de contratos</t>
  </si>
  <si>
    <t xml:space="preserve">Informe de ejecución  y certificado de cumplimiento </t>
  </si>
  <si>
    <t xml:space="preserve">Área supervisora </t>
  </si>
  <si>
    <t>Informe periódico, por lo general mensual</t>
  </si>
  <si>
    <t>-Dentro del Manual de contratación adoptado se encuentra la definición de garantías tendientes a los riesgos identificados en el momento en el que se realizan los estudios previos.</t>
  </si>
  <si>
    <t>Área supervisora</t>
  </si>
  <si>
    <t>-Se cuenta con sistema de gestión documental, donde se definen alertas para el cumplimiento de los tiempos. Alertas previas diarias, semanales y quincenales de los vencimientos de plazo. Comunicaciones a través de correo, teléfono y Skype empresarial
-Existe el P-CA2-034_Procedimiento_de_Seguimeinto_y_Control_a_Requerimientos, donde se definen controles de seguimiento a todos los requerimientos dentro de la Sociedad.</t>
  </si>
  <si>
    <t xml:space="preserve">Actas comité directivo </t>
  </si>
  <si>
    <t>Numero de actas de comités directivos realizadas / Comités directivos programados x 100</t>
  </si>
  <si>
    <t>PEC Inducción, Reinducción y Capacitaciones Programadas</t>
  </si>
  <si>
    <t>No Cap. Programadas / No. Cap. Realizadas</t>
  </si>
  <si>
    <t>-Se cuenta con inventario detallado de los activos y se la relación de los funcionarios a cargo.
-Existe procedimiento asignación de bienes devolutivos y elementos de consumo a funcionarios, donde se definieron controles para asignar los activos.
-Procedimiento de asignación de bienes devolutivos y elementos de consumo a funcionarios P-AB1-064</t>
  </si>
  <si>
    <t>Numero de Áreas  y/o Regionales Capacitadas / Total de Áreas y/o regionales x100</t>
  </si>
  <si>
    <t>-Realizar acompañamiento en la revisión de los informes de auditoria y en la documentación de los planes de mejoramiento. 
-Aplicación del procedimiento de asesoría y de acompañamiento</t>
  </si>
  <si>
    <t>N-TE1-061 Instructivo catalogo de servicios OGI
Mesa de Ayuda
Capacitaciones
Mesas de Trabajo
Encuestas de satisfacción del cliente</t>
  </si>
  <si>
    <t>Resolución de entrega, actas de recepción y entrega, informes de diagnóstico</t>
  </si>
  <si>
    <t>resolución de asignación o correo electrónico y acta de entrega, acta de posesión</t>
  </si>
  <si>
    <t>depende de gestión</t>
  </si>
  <si>
    <t>total de avalúos y/o conceptos técnicos/total de vehículos recibidos en op. Logísticos x 100</t>
  </si>
  <si>
    <t>aplicativo matrix, acta de comité</t>
  </si>
  <si>
    <t>coordinación comercial y operativa</t>
  </si>
  <si>
    <t xml:space="preserve">coordinación comercial  </t>
  </si>
  <si>
    <t>Informe de gestión presentado por los depositarios y aplicativo matrix</t>
  </si>
  <si>
    <t>aplicativo Zeus</t>
  </si>
  <si>
    <t>coordinación comercial y operativo</t>
  </si>
  <si>
    <t>Documentación de los procesos de Tecnología
Monitoreo de la Infraestructura
Capacitación y sensibilización en el uso de la TICS</t>
  </si>
  <si>
    <t>Normatividad y políticas del AGN</t>
  </si>
  <si>
    <t>-Manual de riesgos de la contratación
-Procedimiento de contratación</t>
  </si>
  <si>
    <t>-Contrato de seguridad
-Registro de visitantes
-Sistema de control de accesos
-Circuito cerrado de televisión CCTV</t>
  </si>
  <si>
    <t xml:space="preserve">-Seguimientos realizados al plan de acción </t>
  </si>
  <si>
    <t>-M-TE4-038 Manual Política de seguridad y Privacidad de la Información 
-Acuerdo de Confidencialidad en los contratos
-Manual de Funciones
-Procedimientos del SGI
-Herramienta  de seguridad
-Antivirus (Evitar fuga de información).
-Política de cierre de sesión
-Procedimiento control de acceso físico</t>
  </si>
  <si>
    <t>-Se cuentan con canales únicos oficiales de información, fruto de los sistemas de información. Toda información publicada es verificada por la Presidencia de la Sociedad.
-La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</si>
  <si>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-la Información publicada es entregada por el área misional y corroborado por la líder de proceso</t>
  </si>
  <si>
    <t>-Validación de la documentación del proceso formalizado y o publicado ante la oficina de planeación, en el comité de la oficina de gestión de la información.
-Monitoreo y Seguimiento al Ciclo de vida de los proyectos de Desarrollo
-Aplicación Procedimiento elaboración de Estudios Previos
-Validar con el responsable del proceso y planeación que los documentos publicados estén actualizados</t>
  </si>
  <si>
    <t>-Documentación de los procesos de Tecnología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</si>
  <si>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-Documentación de los procesos de Tecnología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</si>
  <si>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 xml:space="preserve">-Documentación de los procesos de Tecnología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</si>
  <si>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-Documentación de los procesos de Tecnología
-Monitoreo de la Infraestructura
-Capacitación y sensibilización en el uso de la TICS</t>
  </si>
  <si>
    <t>-Definición de política en la recepción de Activos
-Seguimiento del líder del registro de los activos</t>
  </si>
  <si>
    <t>-Reporte de programación de diligencias de secuestro
-En el reporte de registro generado por SIGMA 2.0
-Actas de secuestro</t>
  </si>
  <si>
    <t>coordinador operativo/Aseguramiento de la información</t>
  </si>
  <si>
    <t>VUR Y comunicaciones de solicitud de remoción del depositario</t>
  </si>
  <si>
    <t>-Controles con herramientas informáticas para evitar la fuga de información</t>
  </si>
  <si>
    <t>-Antivirus y PCSECURE
-Control y monitoreo de las personas con privilegios para grabar información en medios extraíbles</t>
  </si>
  <si>
    <t>R16</t>
  </si>
  <si>
    <t>R23</t>
  </si>
  <si>
    <t>R49</t>
  </si>
  <si>
    <t>R50</t>
  </si>
  <si>
    <t>R51</t>
  </si>
  <si>
    <t>R52</t>
  </si>
  <si>
    <t>R55</t>
  </si>
  <si>
    <t>R56</t>
  </si>
  <si>
    <t>R64</t>
  </si>
  <si>
    <t>R65</t>
  </si>
  <si>
    <t>R66</t>
  </si>
  <si>
    <t>R102</t>
  </si>
  <si>
    <t>R116</t>
  </si>
  <si>
    <t>R129</t>
  </si>
  <si>
    <t>R130</t>
  </si>
  <si>
    <t>R131</t>
  </si>
  <si>
    <t>R139</t>
  </si>
  <si>
    <t>Aplicación del Procedimiento_Atención_Conceptos_Juridicos
-P-GJ2-080</t>
  </si>
  <si>
    <t>EL PROCEDIMIENTO DE CONCEPTOS JURÍDICOS (Conceptos_Juridicos
-P-GJ2-080) Y LOS CONCEPTOS EMITIDOS POR LA VICEPRESIDENCIA JURÍDICA PÚBLICADOS EN LA INTRANET.</t>
  </si>
  <si>
    <t xml:space="preserve">Se han desarrollado las siguienes líneas de de la defensa jurídica:
- Políticas de Defensa Judicial
- Atención de Conceptos Jurídicos y Lineamientos
- Control de Legalidad de los Actos Administrativos expedidos por áreas misioneales  - Seguimiento al Procedimiento de Tutelas.
Adicionalmente, se implementaron controles para verificar la respuesta que se genere por la GAL frente al clientes interno y externo (Normograma), los cuales se encuentran a cargo de la líder del proceso y sus coordinadoras. La frecuencia del presente control se agota cada vez que se deba dar respuesta a un requerimiento. 
Respecto de los conceptos jurídicos que se proyectan en la Gerencia, se implementaron dos nuevos controles, adicionales a la revisión de la GAL y la suscripción de la VIceJda, los cuales consisten (i)  revisión de la Coordinación del GIT, si aplica al funcionario asignado, con la finalidad de garantizar la unidad  de criterio para resolver los casos en concreto, (ii) reuniones semanales para revisar los conceptos allegados  y definir la linea en concenso entre el profesional, coordinación, GAL, ViceJdca. </t>
  </si>
  <si>
    <t>SE PRESENTÓ SOLICITUD CAMBIO DE CONTROLES MEDIENTE EL FORMATO F-DE2-101 - MONITORIO DE SEGUIMIENTO DE RIESGOS.</t>
  </si>
  <si>
    <t>-Aplicación P-GT1-010 Procedimiento Seleccion y Vinculacion de Talento Humano, donde se definen los mecanismos para la solicitud de personal.
-Las necesidades son contrarrestadas con el dimensionamiento realizado por la firma Human Capital en el año 2016.
-Dimensionamiento de la planta</t>
  </si>
  <si>
    <t>Aplicación P-GT1-010 Procedimiento Seleccion y Vinculacion de Talento Humano, donde se definen los mecanismos para la solicitud de personal.
-Las necesidades son contrarrestadas con el dimensionamiento realizado por la firma Human Capital en el año 2016.</t>
  </si>
  <si>
    <t>Aplicación P-GT1-010_Procedimiento_Seleccion_y_Vinculacion_de_Talento_Humano, donde se definen los mecanismos para la solicitud de personal.
-Las necesidades son contrarrestadas con el dimensionamiento realizado por la firma Bahamon en el año 2016.</t>
  </si>
  <si>
    <t>Procedimiento y ejecución de Vinculacion de Talento Humano</t>
  </si>
  <si>
    <t>Aplicación P-GT1-010_Procedimiento_Seleccion_y_Vinculacion_de_Talento_Humano, donde se definen los mecanismos para la solicitud de personal.
-Las necesidades son contrarrestadas con el dimensionamiento realizado por la firma Human Capital en el año 2016</t>
  </si>
  <si>
    <t>Las afiliaciones al sistema de seguridad social  se realizan de acuerdo a lo estabelcido en la ley</t>
  </si>
  <si>
    <t>Aplicación P-GT1-193 Procedimiento de Vinculacion de Talento Humano, donde se definen los mecanismos para la solicitud de personal.</t>
  </si>
  <si>
    <t>Instructivo Desvinculación laboral o traslado y entrega de puesto de trabajo</t>
  </si>
  <si>
    <t>Apliación N-GT1-002 Instructivo Desvinculación laboral o traslado y entrega de puesto de trabajo</t>
  </si>
  <si>
    <t>Apliación P-GT2-096 Procedimiento Diseño y Ejecución del Programa Empresarial de Capacitación (PEC)</t>
  </si>
  <si>
    <t>Procedimiento de Gestión de Nomina y Novedades</t>
  </si>
  <si>
    <t>Aplicación P-GT1-011 Procedimiento de Gestión de Nomina y Novedades</t>
  </si>
  <si>
    <t>Resolución notificación SENA
-Seguimiento con el lider del acompañamiento tecnico</t>
  </si>
  <si>
    <t>Resolución notificación SENA</t>
  </si>
  <si>
    <t xml:space="preserve">Procedimiento para autorización de  Comisiones o desplazamientos o reconocimientos de viaticos </t>
  </si>
  <si>
    <t xml:space="preserve">Apliación P-GT1-013 Procedimiento  para autorización de  Comisiones o desplazamientos o reconocimientos de viaticos </t>
  </si>
  <si>
    <t>Se cubrieron los cargos vacantes</t>
  </si>
  <si>
    <t xml:space="preserve">Se realizaron 12 actividades de formación </t>
  </si>
  <si>
    <t>Se realizaron los procesos de selección</t>
  </si>
  <si>
    <t>No se presentaron casos de desistimiento</t>
  </si>
  <si>
    <t xml:space="preserve">Se realizaron contrataciones del personal </t>
  </si>
  <si>
    <t>Se notifican los retiros a las partes interesadas</t>
  </si>
  <si>
    <t>Se programan todas las actividades de Capacitacion y Bienestar para 2020 de acuerdo a la identificación necesidades</t>
  </si>
  <si>
    <t>Se revisan todas las novedades de nomina. No se presentan ineficiencias en la nomina</t>
  </si>
  <si>
    <t>Se enfoca la capacitacion al conocimiento interno</t>
  </si>
  <si>
    <t>El presupuesto fue aprobado para 2020</t>
  </si>
  <si>
    <t>Oficina de gestion de la informacion y oficina asesora de planeacion</t>
  </si>
  <si>
    <t>Se han realizado las actividades de Bienestar programdas</t>
  </si>
  <si>
    <t>Gerente regional
Comunicaciones y Atención al Ciudadano</t>
  </si>
  <si>
    <t>Gerencia Regional
Gerencia de Inmuebles</t>
  </si>
  <si>
    <t xml:space="preserve">-Aplicación del procedimiento seguimiento informe de gestión a inmuebles en deposito provisional
-Portal de depositarios en el que identifican y se interactúa con ellos
-se realizan visitas periódicas a los activos para conocer su estado de ocupación y características fundamentales de los mismos
-Se están documentando los contratos del mecanismo de administración Directa y deposito provisional
-Plan de Choque de RETOMA de inmuebles
- capacitación constante en la ejecución de procedimientos </t>
  </si>
  <si>
    <t>-Informe de diagnostico
-Auditoria de portafolio 
-Reporte de gestión por SIGMA
-Comité Regional
-Informes de Control de Scoring</t>
  </si>
  <si>
    <t>Coordinador Comercial Regional
Gerencia de Inmuebles</t>
  </si>
  <si>
    <t>Sistema de información de asignaciones (incluye generación automática de resoluciones)
Cuadro de control de Asignación de activos
Comunicación de Resoluciones por parte del área Jurídica
Memorando de solicitud ajustes</t>
  </si>
  <si>
    <t>formato de diagnostico y/o alistamiento
Memorando de solicitud ajustes</t>
  </si>
  <si>
    <t>Funcionarios Gerencia de Bienes Muebles
Gerencia de Inmuebles</t>
  </si>
  <si>
    <t>Instructivo Validación de Saldos de Cartera por Cobrar
Contratos saneados
Informes de cumplimientos planes de choque</t>
  </si>
  <si>
    <t>-METODOLOGÍA DE ADMINISTRACIÓN DE LOS BIENES DEL FONDO PARA LA REHABILITACIÓN, INVERSIÓN SOCIAL Y LUCHA CONTRA EL CRIMEN ORGANIZADO –FRISCO
Requerimiento de informacion a traves del procedimiento de rendición de cuentas.</t>
  </si>
  <si>
    <t>APLICATIVO Matrix
Reportes de SIGMA
Consolidado informes de gestión</t>
  </si>
  <si>
    <t>Gerencia de Bienes Inmuebles
Gerencia de Bienes Muebles
Depositarios
Vicepresidencia Jurídica
Memorando de cancelación de anotaciones</t>
  </si>
  <si>
    <t>Procedimiento de alistamiento de inmuebles para comercializar y procedimientos de destrucción y chatarrización de muebles
Reportes de SIGMA
Consolidado informes de gestión</t>
  </si>
  <si>
    <t>Requerimiento de informacion a traves del procedimiento de rendición de cuentas.</t>
  </si>
  <si>
    <t xml:space="preserve">- Procedimiento de alistamiento de inmuebles para comercializar
-Procedimiento de destruición y chatarrización de muebles 
</t>
  </si>
  <si>
    <t xml:space="preserve">-Informe de gestión, visitas de inspección, alistamiento del bien
</t>
  </si>
  <si>
    <t xml:space="preserve">-PROCEDIMIENTO RECUPERACIÓN DE CARTERA DE BIENES P-DT1-019
</t>
  </si>
  <si>
    <t xml:space="preserve">-Aplicación de procedimientos de diagnóstico de activos
-Identificación de activos productivos dentro del comité de negocios de la sociedad
-Aplicación de procedimiento de desalojos y legalización de contratos.
</t>
  </si>
  <si>
    <t>Procedimiento de registro radicación y distribución de comunicaciones oficiales
Procedimiento de registro y trámite de comunicaciones de salida</t>
  </si>
  <si>
    <t>Funcionarios SAE</t>
  </si>
  <si>
    <t xml:space="preserve">-Se cuenta con una verificación por parte del Comité Institucional de Desarrollo Administrativo.
-Se cuenta con una verificación por parte del líder del proceso.
-Se realiza levantamiento información directamente con el área dando cumplimiento a la normatividad de gestión documental
-Se cuenta con una verificación por parte del líder del proceso.
-Se realiza retroalimentación y socialización de las TRD
</t>
  </si>
  <si>
    <t>Documento de remisión a gestión documental
Procedimiento de transferencia de documentos al Archivo central
Formato de transferencia de expedientes al Archivo Central
Formato transferencia de documentos para archivar en expedientes</t>
  </si>
  <si>
    <t>Calculo del indicador hasta la fecha 10.707</t>
  </si>
  <si>
    <t>Calculo del indicador hasta la fecha 46.599</t>
  </si>
  <si>
    <t>Seguimiento permanente a los indicadores macroeconómicos para contar con información de mercado actualizada</t>
  </si>
  <si>
    <t>Debido a la situación económica actual producto de la crisis sanitaria por el Covid-19, se presentó ante el CNE una modificación al presupuesto del FRISCO de la vigencia 2020, el cual contempla reducción de ingresos y gastos.</t>
  </si>
  <si>
    <t>Las Gerencias Financiera y de Bienes Inmuebles se encuentran adelantando la identificación de recaudos de depositarios, con el apoyo del recurso humano contratado para dicho plan de choque.</t>
  </si>
  <si>
    <t>La Gerencia Financiera en conjunto con la Gerencia Comercial, realizan validación de ingresos de recursos por concepto de venta de activos para la correcta clasificación según estado legal.
En cuanto a los pagos, con la implementación del aplicativo financiero Seven, se continúa manejando el formato de afectación directa de activos, el cual contiene el estado legal del activo asociado al pago.</t>
  </si>
  <si>
    <t>Se actualizó el procedimieto P-GF3-020 Procedimiento de Pagos, el cual contempla los requisitos para la gestión de pagos.</t>
  </si>
  <si>
    <t>-PROCEDIMIENTO DESTINACIÓN PROVISIONAL DE BIENES P-DT4-101
Control trimestral del cumplimiento de las obligaciones de destinación, en donde se verifica el estado de conservación de los activos.
PROCEDIMIENTO VALORACION COMERCIAL DE SOCIEDADES P-DP2-041</t>
  </si>
  <si>
    <t xml:space="preserve">Informes de us y estado
Informes de gestión de depositarios 
</t>
  </si>
  <si>
    <t>Funcionario de la Gerencia de Bienes Muebles y la Gerencia de Sociedades en liquidacion</t>
  </si>
  <si>
    <t>Las áreas al principio del año presentaon sus necesidades en el PAA, el cual fue aprobado por el Comité de Contratos de la entidad. Adicionalmente, el control en la revisión de los estudios previos es permanente por parte de la Gerencia de Contratos y cuando así se requiere por el Comité de Contratos.</t>
  </si>
  <si>
    <t>1. En la capacitación del nuevo Manual de Contratación de la entidad, se dieron a conocer la mayoria de riesgos que tiene la entidad a la hora de contratar y la forma de mitigarlos a través de las garantías contractuales. 2. Adicionalmente, se han revisado en la Gerencia de contratos las actas de liquidación e informes finales de ejecución que han sido remitidas por las áreas.</t>
  </si>
  <si>
    <t>-Procedimiento de alistamiento de inmuebles para comercializar y procedimientos de destrucción y chatarrización de muebles
-Identificación de activos a comercializar o destruir dentro del comité de negocios de SAE
-Seguimiento a gestión dentro de comité directivo y comité de negocios
-Trimestralmente se verifican los activos extintos y se solicita a las areas correspondientes dar inicio a los alistamientos
-aplicacion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</si>
  <si>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Procedimiento de alistamiento de inmuebles para comercializar y procedimientos de destrucción y chatarrización de muebles
Informe de Seguimiento 
- Piscina del inventario
-memorandos viabilidad juridica, actas de comites tecnicos, actas de enajenacion temprana, actas de comité de negocios</t>
  </si>
  <si>
    <t>procedimiento de entrega de activos 
-cargar los soportes de bienes devueltos en SIGMA para descarga del inventario.</t>
  </si>
  <si>
    <t>-Estandarización de flujo de pagos en el aplicativo SIGMA
-Instructivo para generación de cupón recaudo general
-Generación de documento soporte equivalente e instantaneo representativo de los pagos y/o abonos recibidos por la Entidad.P27
-Certificacion De ingreso de los bienes de la tipologia dineros por parte del Arrea de Tesoreria de SAE</t>
  </si>
  <si>
    <t>Certificado de ingreso de tesorería
-Certificacion De ingresos del dinero y solicitud de creacion de la diligencia de secuestro del bien para su ingreso al inventario.</t>
  </si>
  <si>
    <t xml:space="preserve">-PROCEDIMIENTO PARA EL DIAGNÓSTICO Y ANÁLISIS DE BIENES INMUEBLES P-DP1-042
-PROCEDIMIENTO DIAGNOSTICO INICIAL INTERVENCION SOCIEDADES P-DP1-038
-P-DP1-043 Diagnostico y analisis de bienes muebles y p-dp1-139 alistamiento de bienes muebles
</t>
  </si>
  <si>
    <t>-PROCEDIMIENTO PARA EL DIAGNÓSTICO Y ANÁLISIS DE BIENES INMUEBLES P-DP1-042
-a plicacion P-DP1-043 Diagnostico y analisis de bienes muebles y p-dp1-139 alistamiento de bienes muebles</t>
  </si>
  <si>
    <t xml:space="preserve">-PROCEDIMIENTO PARA EL DIAGNÓSTICO Y ANÁLISIS DE BIENES INMUEBLES P-DP1-042
-a plicacion P-DP1-043 Diagnostico y analisis de bienes muebles y p-dp1-139 alistamiento de bienes muebles
</t>
  </si>
  <si>
    <t>aplicativo matrix, acta de comité
Informe de Seguimiento - Piscina del inventario
-Verificacion semanal de reporte SIGMA para identificar los nuevos bienes muebles que ingresan al inventario y requieren alistamiento para disposicion final.
Reporte semanal de los bienes muebles en alistamiento.
Analisis de solicitud de requisitos pendientes a los activos que requieren saneamiento para cumplir con requisitos exigidos para remision a viabilidad juridica (reporte semanal de requisitos pendientes de bienes en alistamiento</t>
  </si>
  <si>
    <t xml:space="preserve">-PROCEDIMIENTO DE ASIGNACIÓN DE ACTIVOS A DEPOSITARIOS PROVISIONALES Y LIQUIDADORES
-PROCEDIMIENTO DESTINACIÓN PROVISIONAL DE BIENES P-DT4-101
</t>
  </si>
  <si>
    <t>SAE actualmente implemento una revisan y validación de saldos de cartera, el cual permite realizar un análisis exhaustivo a un contrato y de esta manera tener un mayor control de la cartera. 
A través de la Gestión realizada en el cobro persuasivo se logran canalizar situaciones particulares, que nos permiten mejorar nuestros procesos internos y mantener nuestra cartera actualizada.</t>
  </si>
  <si>
    <t xml:space="preserve">Cuando se tiene conocimiento de información de las entidades de registro que no concuerden con el inventario de SAE, es posible realizar su validación a través de los actos administrativos en cuanto a devolución de inmuebles y venta de activos. </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</si>
  <si>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</si>
  <si>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</si>
  <si>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</si>
  <si>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-Se cuenta con un procedimiento de P-EC1-156 Procedimiento de Auditorias  Internas
- Reiteraciones de solicitud de información</t>
  </si>
  <si>
    <t>Correos electrónicos reiterando información a las áreas</t>
  </si>
  <si>
    <t>-Realizar semestralmente seguimiento al cumplimiento de los Planes de Mejoramiento con Entes de Control.
-Realizar acompañamiento en la revisión de los informes de auditoria y en la documentación de los planes de mejoramiento.
- Reiteraciones de solicitud de información</t>
  </si>
  <si>
    <t>Listados de Asistencia
Correos electrónicos reiterando información a las áreas</t>
  </si>
  <si>
    <t>Reiteraciones de solicitud de información</t>
  </si>
  <si>
    <t>Jefe Oficina de Control Interno</t>
  </si>
  <si>
    <t>Semanal</t>
  </si>
  <si>
    <t>Seguimientos Realizados</t>
  </si>
  <si>
    <t>1. En el periódo se han realizado siete (7) reuniones de seguimiento de la oficina de control interno.
Soporte: Actas carpeta compartida \\172.30.80.190\Publica\8 - Oficina de Control Interno\2020\Enfoque hacia la prevención, asesoría y acompañamiento\Actas Control Interno
2. Se realiza seguimiento mensual a los avances  del Plan Anual de Auditoría PAAI.</t>
  </si>
  <si>
    <t>Procedimiento Administracion de Bienes Devolutivos propiedad planta y equipo
Formato Inventario de Activos fijos por funcionario</t>
  </si>
  <si>
    <t>Las determinadas en el procedimiento</t>
  </si>
  <si>
    <t>-1 vez al mes se enciende la planta eléctrica.
-  Entrega de Cronogramas de Actividades de Mantenimiento Anual por parte del arrendandor
- Aplicación del documetno P-AB1-078 Procedimiento de mantenimiento de planta física
- Plan de Accion Trimestral del area</t>
  </si>
  <si>
    <t xml:space="preserve">Procedimiento  de mantenimiento de planta fisica
- Formatos que diligencia el area de mantenimiento para registro de actividades. F-AB1-207 Historial de Manteminimiento Preventivo y/o Correctivo.
F-AB1-208 Formato para Pruebas de la planta electrica
 Para la Sede Principal soportes de ejecucion de actividades de mantenimiento desarrolladas por el arredandor </t>
  </si>
  <si>
    <t>Las determinadas en el procedimiento
Arrendadores
Personal de mantenimiento</t>
  </si>
  <si>
    <t>Control y seguimiento al contrato del operador logístico por parte de las áreas operativa y jurídica.</t>
  </si>
  <si>
    <t>Prevenir al nivel central para que al momento de realizar la selección de depositario se haga con la mayor exigencia posible.</t>
  </si>
  <si>
    <t>Las donaciones son coordinadas desde el nivel central, sin embargo en caso de que se vaya a realizar una donación de un inmueble con potencial de venta, se presentará una alerta al nivel central.</t>
  </si>
  <si>
    <t>-Aplicación del procedimiento de gestión de cobro de los contratos de arrendamiento
-Documentar los contratos realizados hasta la fecha tanto para administración directa como para los depositarios
-Puede ocurrir que no se cuente con el respaldo legal para gestionar la recuperación de la cartera
-Aplicación del procedimiento Saneamineto de contratos de arrendamiento de bienes inmuebles</t>
  </si>
  <si>
    <t>coordinación comercial
Gerencias Regionales</t>
  </si>
  <si>
    <t xml:space="preserve">Aplicativo matrix
Ficha de Costo - Beneficio
Acta de Comité Regionales </t>
  </si>
  <si>
    <t>Archivos digitales
SIGMA
Cartas de invitación a legalizar la ocupación
Actas de Desalojo
Informe de Seguimiento - Piscina del inventario
Actas de Comité
Actas de Mesas de Trabajo con los depositarios 
Informes de supervisión</t>
  </si>
  <si>
    <t>Procedimiento elaboración y actualización del presupuesto
Actas y solicitudes de seguimiento.</t>
  </si>
  <si>
    <t>-Llamadas de confirmación de las áreas misionales que solicitan la asignación
-Correos de envío de las solicitudes
-Revisar el correcto diligenciamiento y aprobaciones del formato de solicitud
-Asignación de depositario en tiempo al momento de notificar la diligencia.</t>
  </si>
  <si>
    <t>Registro de evaluación de depositario y acta de comité regional
-Informe de diagnostico
-Auditoria de portafolio 
-Reporte de gestión por SIGMA
-Comité Regional</t>
  </si>
  <si>
    <t>coordinación comercial
GIT ASEGURAMIENTO Y CONTROL DE LA INFORMACIÓN</t>
  </si>
  <si>
    <t xml:space="preserve">Dentro de los comites se ha validado el desarrollo de los planes de accion y las estrategias para realizarlos </t>
  </si>
  <si>
    <t>Semanalmente se cargan los reportes en la carpeta compartida 19 \\fileserver\publica\19 - Administracion de la Informacion\Reportes Matrix</t>
  </si>
  <si>
    <t>Sistema integrado de información (SIGMA) 
- Reuniones periodicas para el seguimiento al aplicativo</t>
  </si>
  <si>
    <t>correos con memorias de las reuniones efectuadas 
Ticket con las solicitudes de correcciones o mejoras</t>
  </si>
  <si>
    <t>reuniones</t>
  </si>
  <si>
    <t xml:space="preserve">Se han realizado las reuniones junto con el personal de la OGI, donde se establecen los aspectos a mejorar o desarrollar del aplicativo </t>
  </si>
  <si>
    <t xml:space="preserve">mensual </t>
  </si>
  <si>
    <t>Todos los procedimientos desarrollados hasta la fecha cuentas con las revisiones pertinentes de los responsables de cada area y del Jefe de la Oficina Asesora de Planeacion, al momento se han revisado y publicado 31 procedimientos</t>
  </si>
  <si>
    <t xml:space="preserve">La SAE en su sede principal y regionales cuenta con un contrato vigente de  Vigilancia y Seguridad Privada con circuito cerrado de TV que permite un adecuado control e identificación oportuna de hechos irregulares o sospechosos. </t>
  </si>
  <si>
    <t>El área cuenta con un (01) procedimiento para la asignación de bienes devolutivos, el cual dicta los lineamientos y responsabilidades para la correcta administración de los mismos.
Los activos de propiedad Planta y Equipo se encuentran registrados en el aplicativo Seven-ERP el cual permite un control y trazabilidad de la información registrada, con sus respectivos reportes.
Mensualmente se efectúa una conciliación de la información con lo registrado por el área contable.</t>
  </si>
  <si>
    <t>Cuando se presente este tipo de hechos, se activa el Plan de Seguridad con la Empresa de Vigilancia y el enlace de la Policia Nacional, 
Igualmente la Entidad cuenta con un enlace con la Policia Nacional .</t>
  </si>
  <si>
    <t>La SAE y sus regionales no cuenta con instalaciones propias, es responsabilidad de los arrendadores ejecutar las actividades de mantenimiento preventivo y correctivo que requiera toda la planta física.
En la sede principal , el  arrendador elabora un cronograma de actividades de mantenimiento anual, actividades a las cuales se realiza seguimiento a través de la entrega de los soportes de la ejecución de mantenimientos que entrega el arrendador.
La SAE cuenta con un procedimiento para la atención de actividades de mantenimiento menores a la planta física, ejecutadas por el personal de mantenimiento, actividades a las cuales se les realiza seguimiento mediante el diligenciamiento de los formatos aplicados al procedimiento establecido.
el indicador de mantenimiento presenta un cumplimiento del 100%</t>
  </si>
  <si>
    <t>Se mantiene la vinculacion de 20 aprendices</t>
  </si>
  <si>
    <r>
      <t xml:space="preserve">No se ha materializado el riesgo en la Oficina de Comunicaciones y Atenciòn al Ciudadano puesto que realiza varias actividades que permiten que los ciudadanos realicen su control social a traves de una participacion activa en  los foros virtuales, ferias de atenciòn, brigadas de servicios y se creo la figura del Defensor del Ciudadano como garantia de ser escuchados y para resolver sus inquietudes.
</t>
    </r>
    <r>
      <rPr>
        <b/>
        <sz val="10"/>
        <color theme="1"/>
        <rFont val="Calibri"/>
        <family val="2"/>
        <scheme val="minor"/>
      </rPr>
      <t>Occidente:</t>
    </r>
    <r>
      <rPr>
        <sz val="10"/>
        <color theme="1"/>
        <rFont val="Calibri"/>
        <family val="2"/>
        <scheme val="minor"/>
      </rPr>
      <t>Control y seguimiento semanal a las peticiones, quejas, reclamos y sugerencias, con el fin de emitir respuestas oportunas de los requerimientos de los ciudadanos en los términos establecidos por la Ley. (Regional Occidente)</t>
    </r>
  </si>
  <si>
    <r>
      <t xml:space="preserve">En el evento que se identifique que un inmueble es ocupado de manera irregular se realiza la legalización de ocupación, bajo la metodología de SAE
Actualmente desde las Gerencias Regionales se esta adelantando un saneamiento contractual y dentro de estas actividades esta suscribir contratos bajo la minuta de SAE, respaldados con una  garantía , de esta manera se logra  gestionar el cobro de cartera con mayor eficiencia.
</t>
    </r>
    <r>
      <rPr>
        <b/>
        <sz val="10"/>
        <color theme="1"/>
        <rFont val="Calibri"/>
        <family val="2"/>
        <scheme val="minor"/>
      </rPr>
      <t>Occidente</t>
    </r>
    <r>
      <rPr>
        <sz val="10"/>
        <color theme="1"/>
        <rFont val="Calibri"/>
        <family val="2"/>
        <scheme val="minor"/>
      </rPr>
      <t>: Revisión y análisis de cumplimiento de lineamiento de metodología de administración frente a los contratos de arrendamiento de los inmuebles (Regional Occidente)</t>
    </r>
  </si>
  <si>
    <r>
      <rPr>
        <b/>
        <sz val="10"/>
        <color theme="1"/>
        <rFont val="Calibri"/>
        <family val="2"/>
        <scheme val="minor"/>
      </rPr>
      <t>Norte:</t>
    </r>
    <r>
      <rPr>
        <sz val="10"/>
        <color theme="1"/>
        <rFont val="Calibri"/>
        <family val="2"/>
        <scheme val="minor"/>
      </rPr>
      <t xml:space="preserve"> Se realiza revisión mensual de los contratos de arrendamiento quesSe deben prorrogar.
Se hace revisión del expediente para contar con la documentación de los contratos.
Se hace seguimiento a los depositarios para la suscripción de sus contratos.</t>
    </r>
  </si>
  <si>
    <r>
      <t xml:space="preserve"> 
</t>
    </r>
    <r>
      <rPr>
        <b/>
        <sz val="10"/>
        <color theme="1"/>
        <rFont val="Calibri"/>
        <family val="2"/>
        <scheme val="minor"/>
      </rPr>
      <t>Gerencia de Inmuebles</t>
    </r>
    <r>
      <rPr>
        <sz val="10"/>
        <color theme="1"/>
        <rFont val="Calibri"/>
        <family val="2"/>
        <scheme val="minor"/>
      </rPr>
      <t xml:space="preserve">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Gerencia de Muebles</t>
    </r>
    <r>
      <rPr>
        <sz val="10"/>
        <color theme="1"/>
        <rFont val="Calibri"/>
        <family val="2"/>
        <scheme val="minor"/>
      </rPr>
      <t xml:space="preserve"> 
* Bienes muebles con solicitud de viabilidad juridica 199
*Divisas con viabilidad juridica y en proceso de monetizacion 106 registros
*Chatarrización 130 MT 
*Destruccion de 26 sustancias quimicas
*Aprobacion comites tecnicos y de Enajenación temprana  108 MT para chatarrizar 
</t>
    </r>
    <r>
      <rPr>
        <b/>
        <sz val="10"/>
        <color theme="1"/>
        <rFont val="Calibri"/>
        <family val="2"/>
        <scheme val="minor"/>
      </rPr>
      <t>Gerencia de Comercial</t>
    </r>
    <r>
      <rPr>
        <sz val="10"/>
        <color theme="1"/>
        <rFont val="Calibri"/>
        <family val="2"/>
        <scheme val="minor"/>
      </rPr>
      <t xml:space="preserve">
Este riesgo se ha  mitigado  con  la  implementación y uso de los  procesos diseñados  para  el alistamiento,  comercialización,  destrucción y chatarrización
una vez  se le  notifica  a la Gerencia Comercial  que el proceso de alistamiento se encuentra completo,  se procede a  realizar el envío de  los  inmuebles al  operador comercial y con posterioridad se  valida  que  dichos bienes se encuentren publicados. 
</t>
    </r>
    <r>
      <rPr>
        <b/>
        <sz val="10"/>
        <color theme="1"/>
        <rFont val="Calibri"/>
        <family val="2"/>
        <scheme val="minor"/>
      </rPr>
      <t>Occidente:</t>
    </r>
    <r>
      <rPr>
        <sz val="10"/>
        <color theme="1"/>
        <rFont val="Calibri"/>
        <family val="2"/>
        <scheme val="minor"/>
      </rPr>
      <t xml:space="preserve"> Reuniones periódicas de seguimiento internas y con el operador comercial, sobre los inmuebles que se encuentran en proceso de ventas,  (Regional Occidente)</t>
    </r>
  </si>
  <si>
    <r>
      <t xml:space="preserve">Gerencia de Inmuebles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Occidente:</t>
    </r>
    <r>
      <rPr>
        <sz val="10"/>
        <color theme="1"/>
        <rFont val="Calibri"/>
        <family val="2"/>
        <scheme val="minor"/>
      </rPr>
      <t xml:space="preserve">Análisis del estado jurídico de los inmuebles que se reportan en el inventario consolidado.
Realización de mesas de trabajo con los depositarios.
Realización de visitas (2 si los inmuebles estan arrendados y 4 en los demas estados de ocupación) por parte de los depósitarios.
Realización de visitas por parte de funcionarios de la SAE para los inmuebles que se encuentran en administración directa.
</t>
    </r>
    <r>
      <rPr>
        <b/>
        <sz val="10"/>
        <color theme="1"/>
        <rFont val="Calibri"/>
        <family val="2"/>
        <scheme val="minor"/>
      </rPr>
      <t>Norte:Se elaboran los E.R. de activos recibidos en diligencias o identificados como desocupados en visitas.
Se presentan en comité los predios potenciales recibidos en diligencias.</t>
    </r>
  </si>
  <si>
    <r>
      <t xml:space="preserve">
</t>
    </r>
    <r>
      <rPr>
        <b/>
        <sz val="10"/>
        <color theme="1"/>
        <rFont val="Calibri"/>
        <family val="2"/>
        <scheme val="minor"/>
      </rPr>
      <t xml:space="preserve">Occidente: </t>
    </r>
    <r>
      <rPr>
        <sz val="10"/>
        <color theme="1"/>
        <rFont val="Calibri"/>
        <family val="2"/>
        <scheme val="minor"/>
      </rPr>
      <t>Acompañamiento, control y seguimiento de los depositarios a través de las mesas de trabajo, correos electrónicos y llamadas telefónicas, procurando una permanente interacción para mitigar el riesgo de corrupcion.
Prevenir al nivel central para que al momento de realizar la selección de depositario se haga con la mayor exigencia posible.</t>
    </r>
  </si>
  <si>
    <r>
      <rPr>
        <b/>
        <sz val="10"/>
        <color theme="1"/>
        <rFont val="Calibri"/>
        <family val="2"/>
        <scheme val="minor"/>
      </rPr>
      <t>Gerencia de Inmuebles</t>
    </r>
    <r>
      <rPr>
        <sz val="10"/>
        <color theme="1"/>
        <rFont val="Calibri"/>
        <family val="2"/>
        <scheme val="minor"/>
      </rPr>
      <t xml:space="preserve">
Aplicación del Procedimiento seguimiento informe de gestión a inmuebles en deposito provisional
-Portal de depositarios en el que controla el cumplimiento de las obligaciones.
-se realizan visitas periódicas a los activos para conocer su estado de ocupación y características fundamentales de los mismos
- capacitación constante en la ejecución de procedimientos
</t>
    </r>
    <r>
      <rPr>
        <b/>
        <sz val="10"/>
        <color theme="1"/>
        <rFont val="Calibri"/>
        <family val="2"/>
        <scheme val="minor"/>
      </rPr>
      <t xml:space="preserve">Gerencia Comercial
</t>
    </r>
    <r>
      <rPr>
        <sz val="10"/>
        <color theme="1"/>
        <rFont val="Calibri"/>
        <family val="2"/>
        <scheme val="minor"/>
      </rPr>
      <t xml:space="preserve">A través del cobro persuasivo que realiza CISA, se implementan estrategias que permiten recuperar la cartera y realizar una gestión permanente a la misma.
Con las aseguradoras se logra recaudar lo dejado de pagar por el arrendatario a través de una reclamación o un siniestro, situación que hace que los arrendatarios cumplan con el pago de los cánones de arrendamiento. 
</t>
    </r>
    <r>
      <rPr>
        <b/>
        <sz val="10"/>
        <color theme="1"/>
        <rFont val="Calibri"/>
        <family val="2"/>
        <scheme val="minor"/>
      </rPr>
      <t>Occidente:</t>
    </r>
    <r>
      <rPr>
        <sz val="10"/>
        <color theme="1"/>
        <rFont val="Calibri"/>
        <family val="2"/>
        <scheme val="minor"/>
      </rPr>
      <t xml:space="preserve"> Realizar Mesas de Trabajo periódicas con los depósitarios para su acompañamiento, control y seguimiento.
Implementación del procedimiento de saneamiento de contratos
Generación de facturación oportunamente.
Realización de visitas de inspección periódicas en los inmuebles y los informes correspondientes.
</t>
    </r>
    <r>
      <rPr>
        <b/>
        <sz val="10"/>
        <color theme="1"/>
        <rFont val="Calibri"/>
        <family val="2"/>
        <scheme val="minor"/>
      </rPr>
      <t xml:space="preserve">Norte: </t>
    </r>
    <r>
      <rPr>
        <sz val="10"/>
        <color theme="1"/>
        <rFont val="Calibri"/>
        <family val="2"/>
        <scheme val="minor"/>
      </rPr>
      <t xml:space="preserve">Se verifica mediante los informes de diagnóstico, que los depositarios estne realiando en debida forma sus funciones.
En el momento en que se la regional detecta fallas e inconsistencias en la información, se oficia a la gerencia de inmuebles.
</t>
    </r>
  </si>
  <si>
    <r>
      <rPr>
        <b/>
        <sz val="10"/>
        <color theme="1"/>
        <rFont val="Calibri"/>
        <family val="2"/>
        <scheme val="minor"/>
      </rPr>
      <t>Occidente:</t>
    </r>
    <r>
      <rPr>
        <sz val="10"/>
        <color theme="1"/>
        <rFont val="Calibri"/>
        <family val="2"/>
        <scheme val="minor"/>
      </rPr>
      <t xml:space="preserve"> Realización de visitas periódicas para el reconocimiento de los activos.
Realización de visitas de reconocimiento de los inmuebles para la venta con CISA.
Revisión de los certificados de la Ventanilla Única de Registro - VUR, con el fin de realizar la identificación jurídica del inmueble en los casos de ventas y devoluciones.
</t>
    </r>
    <r>
      <rPr>
        <b/>
        <sz val="10"/>
        <color theme="1"/>
        <rFont val="Calibri"/>
        <family val="2"/>
        <scheme val="minor"/>
      </rPr>
      <t>Norte:</t>
    </r>
    <r>
      <rPr>
        <sz val="10"/>
        <color theme="1"/>
        <rFont val="Calibri"/>
        <family val="2"/>
        <scheme val="minor"/>
      </rPr>
      <t xml:space="preserve"> Se registra en la base comercial el estado de entrega del inmueble, y se exige al depositario la presentación del informe de diagnóstico.
Se lleva registro en la base opertativa de la regional los inmuebles que están listos para devoluciones y se programan las diligencias</t>
    </r>
  </si>
  <si>
    <r>
      <rPr>
        <b/>
        <sz val="10"/>
        <color theme="1"/>
        <rFont val="Calibri"/>
        <family val="2"/>
        <scheme val="minor"/>
      </rPr>
      <t>Gerencia de Muebles</t>
    </r>
    <r>
      <rPr>
        <sz val="10"/>
        <color theme="1"/>
        <rFont val="Calibri"/>
        <family val="2"/>
        <scheme val="minor"/>
      </rPr>
      <t xml:space="preserve">
* Monitoreo de bienes con orden de devolucion y ubicados en op. Logisticos.
*Bienes descargados del inventario por devolucion 86 registros.</t>
    </r>
  </si>
  <si>
    <r>
      <t xml:space="preserve">Desde la Gerencia Comercial se requiere a la Gerencia Tecnica, la actualización de los avalúos comerciales y avalúos catastrales.  
</t>
    </r>
    <r>
      <rPr>
        <b/>
        <sz val="10"/>
        <color theme="1"/>
        <rFont val="Calibri"/>
        <family val="2"/>
        <scheme val="minor"/>
      </rPr>
      <t>Occidente</t>
    </r>
    <r>
      <rPr>
        <sz val="10"/>
        <color theme="1"/>
        <rFont val="Calibri"/>
        <family val="2"/>
        <scheme val="minor"/>
      </rPr>
      <t>: No se realizan actividades por parte de la Regional, por ser competencia de la Gerencia Técnica</t>
    </r>
  </si>
  <si>
    <r>
      <t xml:space="preserve">Se están adelantando mesas de trabajo para la aplicación de recuados provenientes de la facturación electrónica, así como para la identificación de recaudos a través de cupones.
Con la implementación del aplicativo Seven la información de pagos se encuentra disponible a través de los diferentes módulos.
</t>
    </r>
    <r>
      <rPr>
        <b/>
        <sz val="10"/>
        <color theme="1"/>
        <rFont val="Calibri"/>
        <family val="2"/>
        <scheme val="minor"/>
      </rPr>
      <t>Gerencia de muebles</t>
    </r>
    <r>
      <rPr>
        <sz val="10"/>
        <color theme="1"/>
        <rFont val="Calibri"/>
        <family val="2"/>
        <scheme val="minor"/>
      </rPr>
      <t xml:space="preserve"> La identificacion de mas de $3.000 millones de pesos de los cuales ya estan creados los registros en el inventario de la tipologia dineros para su administración.</t>
    </r>
  </si>
  <si>
    <r>
      <t xml:space="preserve">1. En la capacitación del nuevo Manual de Contratación de la entidad, se dieron a conocer la mayoria de riesgos que tiene la entidad a la hora de contratar y la forma de mitigarlos a través de las garantías contractuales. 2. Adicionalmente, se han revisado en la Gerencia de contratos las actas de liquidación e informes finales de ejecución que han sido remitidas por las áreas.
</t>
    </r>
    <r>
      <rPr>
        <b/>
        <sz val="10"/>
        <color theme="1"/>
        <rFont val="Calibri"/>
        <family val="2"/>
        <scheme val="minor"/>
      </rPr>
      <t>Gerencia de muebles</t>
    </r>
    <r>
      <rPr>
        <sz val="10"/>
        <color theme="1"/>
        <rFont val="Calibri"/>
        <family val="2"/>
        <scheme val="minor"/>
      </rPr>
      <t xml:space="preserve"> Informes de supervision publicados en la pagina WEB-SAE 53</t>
    </r>
  </si>
  <si>
    <r>
      <rPr>
        <b/>
        <sz val="10"/>
        <color theme="1"/>
        <rFont val="Calibri"/>
        <family val="2"/>
        <scheme val="minor"/>
      </rPr>
      <t>Occidente</t>
    </r>
    <r>
      <rPr>
        <sz val="10"/>
        <color theme="1"/>
        <rFont val="Calibri"/>
        <family val="2"/>
        <scheme val="minor"/>
      </rPr>
      <t xml:space="preserve">: Tener previamente identificados los activos objeto de entrega a depositarios posesionados. 
</t>
    </r>
    <r>
      <rPr>
        <b/>
        <sz val="10"/>
        <color theme="1"/>
        <rFont val="Calibri"/>
        <family val="2"/>
        <scheme val="minor"/>
      </rPr>
      <t xml:space="preserve">Norte: </t>
    </r>
    <r>
      <rPr>
        <sz val="10"/>
        <color theme="1"/>
        <rFont val="Calibri"/>
        <family val="2"/>
        <scheme val="minor"/>
      </rPr>
      <t>Se cuenta con una base desde donde se lleva el estado de entrega del inmueble, y se exige al depositario la presentación del informe de diagnóstico.</t>
    </r>
  </si>
  <si>
    <r>
      <rPr>
        <b/>
        <sz val="10"/>
        <color theme="1"/>
        <rFont val="Calibri"/>
        <family val="2"/>
        <scheme val="minor"/>
      </rPr>
      <t xml:space="preserve">Occidente: </t>
    </r>
    <r>
      <rPr>
        <sz val="10"/>
        <color theme="1"/>
        <rFont val="Calibri"/>
        <family val="2"/>
        <scheme val="minor"/>
      </rPr>
      <t>Realizar mesas de trabajo con los depositarios, en las que se realiza el segumiento y control de las actividades. Una vez se detecta el riesgo debe informarse al nivel central.</t>
    </r>
  </si>
  <si>
    <r>
      <rPr>
        <b/>
        <sz val="10"/>
        <color theme="1"/>
        <rFont val="Calibri"/>
        <family val="2"/>
        <scheme val="minor"/>
      </rPr>
      <t>Occidente:</t>
    </r>
    <r>
      <rPr>
        <sz val="10"/>
        <color theme="1"/>
        <rFont val="Calibri"/>
        <family val="2"/>
        <scheme val="minor"/>
      </rPr>
      <t xml:space="preserve"> Generar alerta al nivel central en el caso de presentarse este riesgo. (para el caso concreto en la Diligencia realizado en el Urabá Antioqueño CONSUMAX DE URABÁ)
</t>
    </r>
    <r>
      <rPr>
        <b/>
        <sz val="10"/>
        <color theme="1"/>
        <rFont val="Calibri"/>
        <family val="2"/>
        <scheme val="minor"/>
      </rPr>
      <t>Norte:</t>
    </r>
    <r>
      <rPr>
        <sz val="10"/>
        <color theme="1"/>
        <rFont val="Calibri"/>
        <family val="2"/>
        <scheme val="minor"/>
      </rPr>
      <t xml:space="preserve"> Debe cambiarse y ser realizado por EI GIT ASEGURAMIENTO Y CONTROL DE LA INFORMACIN, así como estipular los controles.</t>
    </r>
  </si>
  <si>
    <r>
      <rPr>
        <b/>
        <sz val="10"/>
        <color theme="1"/>
        <rFont val="Calibri"/>
        <family val="2"/>
        <scheme val="minor"/>
      </rPr>
      <t xml:space="preserve">Occidente: </t>
    </r>
    <r>
      <rPr>
        <sz val="10"/>
        <color theme="1"/>
        <rFont val="Calibri"/>
        <family val="2"/>
        <scheme val="minor"/>
      </rPr>
      <t>Se genera alerta a la Dirección General sobre los inmuebles que han sido entregados en diligencia y de los que no se han posesionado.
Seguimiento y control mediante las visitas de inspección de los inmuebles.</t>
    </r>
  </si>
  <si>
    <r>
      <rPr>
        <b/>
        <sz val="10"/>
        <color theme="1"/>
        <rFont val="Calibri"/>
        <family val="2"/>
        <scheme val="minor"/>
      </rPr>
      <t xml:space="preserve">Gerencia de Inmuebles: </t>
    </r>
    <r>
      <rPr>
        <sz val="10"/>
        <color theme="1"/>
        <rFont val="Calibri"/>
        <family val="2"/>
        <scheme val="minor"/>
      </rPr>
      <t>Revisión en la creación del activo de las unidades inmobiliarias o unidades económicas, activos sociales o no sociales y demás variables que afectan la descripción del activo que se está asignando, así como su estado</t>
    </r>
  </si>
  <si>
    <r>
      <rPr>
        <b/>
        <sz val="10"/>
        <color theme="1"/>
        <rFont val="Calibri"/>
        <family val="2"/>
        <scheme val="minor"/>
      </rPr>
      <t>Gerencia de Inmuebles</t>
    </r>
    <r>
      <rPr>
        <sz val="10"/>
        <color theme="1"/>
        <rFont val="Calibri"/>
        <family val="2"/>
        <scheme val="minor"/>
      </rPr>
      <t xml:space="preserve"> Revisión en la creación del activo de las unidades inmobiliarias o unidades económicas, activos sociales o no sociales y demás variables que afectan la descripción del activo que se está asignando, así como su estado
</t>
    </r>
    <r>
      <rPr>
        <b/>
        <sz val="10"/>
        <color theme="1"/>
        <rFont val="Calibri"/>
        <family val="2"/>
        <scheme val="minor"/>
      </rPr>
      <t>Gerencia de Muebles</t>
    </r>
    <r>
      <rPr>
        <sz val="10"/>
        <color theme="1"/>
        <rFont val="Calibri"/>
        <family val="2"/>
        <scheme val="minor"/>
      </rPr>
      <t xml:space="preserve"> 286 avaluos aprobados o con viabilidad tecnica
</t>
    </r>
    <r>
      <rPr>
        <b/>
        <sz val="10"/>
        <color theme="1"/>
        <rFont val="Calibri"/>
        <family val="2"/>
        <scheme val="minor"/>
      </rPr>
      <t xml:space="preserve">Occidente: </t>
    </r>
    <r>
      <rPr>
        <sz val="10"/>
        <color theme="1"/>
        <rFont val="Calibri"/>
        <family val="2"/>
        <scheme val="minor"/>
      </rPr>
      <t>Realizar los ajustes y modificación de los datos básicos a través del módulo de SIGMA - SAE. (clasificación, cédula catastral, tipo de bien, datos de ubicación, porcentaje de secuestro)
Realizar visitas de inspección de los inmuebles asignados a la Regional.</t>
    </r>
  </si>
  <si>
    <r>
      <rPr>
        <b/>
        <sz val="10"/>
        <color theme="1"/>
        <rFont val="Calibri"/>
        <family val="2"/>
        <scheme val="minor"/>
      </rPr>
      <t>Gerencia de Inmuebles</t>
    </r>
    <r>
      <rPr>
        <sz val="10"/>
        <color theme="1"/>
        <rFont val="Calibri"/>
        <family val="2"/>
        <scheme val="minor"/>
      </rPr>
      <t xml:space="preserve">
*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 xml:space="preserve">Gerencia de Muebles 
</t>
    </r>
    <r>
      <rPr>
        <sz val="10"/>
        <color theme="1"/>
        <rFont val="Calibri"/>
        <family val="2"/>
        <scheme val="minor"/>
      </rPr>
      <t xml:space="preserve">*Viabilidades juridicas aprobadas MT 317 Aplazadas 33
*viabilidades juridicas divisas aprobadas 106 aplazadas 23
*viabilidades juridicas de sustancias aprobadas 4 aplazadas 4
</t>
    </r>
    <r>
      <rPr>
        <b/>
        <sz val="10"/>
        <color theme="1"/>
        <rFont val="Calibri"/>
        <family val="2"/>
        <scheme val="minor"/>
      </rPr>
      <t>Norte:</t>
    </r>
    <r>
      <rPr>
        <sz val="10"/>
        <color theme="1"/>
        <rFont val="Calibri"/>
        <family val="2"/>
        <scheme val="minor"/>
      </rPr>
      <t xml:space="preserve"> Al momento de realizar la diligencia de materializacion de medidas, se constata que se tengan los documentos pertinentes para el registro en el sistema SIGMA.
</t>
    </r>
  </si>
  <si>
    <r>
      <rPr>
        <b/>
        <sz val="10"/>
        <color theme="1"/>
        <rFont val="Calibri"/>
        <family val="2"/>
        <scheme val="minor"/>
      </rPr>
      <t>Gerencia de Inmuebles</t>
    </r>
    <r>
      <rPr>
        <sz val="10"/>
        <color theme="1"/>
        <rFont val="Calibri"/>
        <family val="2"/>
        <scheme val="minor"/>
      </rPr>
      <t xml:space="preserve">
* Se esta desarrollando el plan de choque asociado a la definición de los saldos inciiales de los contratos de arrendamiento de recuado centralizado
* Se cuenta con un plan de choque se enceuntra saneando la informacion de cartera de los contratos de arrendamiento
</t>
    </r>
    <r>
      <rPr>
        <b/>
        <sz val="10"/>
        <color theme="1"/>
        <rFont val="Calibri"/>
        <family val="2"/>
        <scheme val="minor"/>
      </rPr>
      <t xml:space="preserve">Occidente: </t>
    </r>
    <r>
      <rPr>
        <sz val="10"/>
        <color theme="1"/>
        <rFont val="Calibri"/>
        <family val="2"/>
        <scheme val="minor"/>
      </rPr>
      <t xml:space="preserve">Conjuntamente la Regional y el nivle central - Gerencia Comercial se realiza permanente control y seguimiento al estado del recaudo para verificar los ingresos del mes. Con respecto a lo que no se logre recaudar, la Gerencia Comercial lo asigna a CISA para cobro de cartera.
</t>
    </r>
    <r>
      <rPr>
        <b/>
        <sz val="10"/>
        <color theme="1"/>
        <rFont val="Calibri"/>
        <family val="2"/>
        <scheme val="minor"/>
      </rPr>
      <t>Norte:</t>
    </r>
    <r>
      <rPr>
        <sz val="10"/>
        <color theme="1"/>
        <rFont val="Calibri"/>
        <family val="2"/>
        <scheme val="minor"/>
      </rPr>
      <t xml:space="preserve"> Se lleva seguimiento a través de una base que reporta la Gerencia Comercial, de esta manera la regional determinar los contratos que se deben siniestrar y judicializar.
Adicionalmente, se hace revisión de estados de cartera de contratos en administración directa o por información del depositario y se remite listado para judicialización a G. Comercial.</t>
    </r>
  </si>
  <si>
    <r>
      <t xml:space="preserve">Desde la Gerencia de Inmuebles se realiza una validación a los informes de gestión y adicionalmente se revisa el contrato desde el plan choque , identificando valor facturado, incrementos , pagos y saldos anteriores , permitiendo que SAE incorpore saldos adeudados e implemente estrategias para su recuperación.
</t>
    </r>
    <r>
      <rPr>
        <b/>
        <sz val="10"/>
        <color theme="1"/>
        <rFont val="Calibri"/>
        <family val="2"/>
        <scheme val="minor"/>
      </rPr>
      <t>Norte:</t>
    </r>
    <r>
      <rPr>
        <sz val="10"/>
        <color theme="1"/>
        <rFont val="Calibri"/>
        <family val="2"/>
        <scheme val="minor"/>
      </rPr>
      <t xml:space="preserve"> El seguimiento se lleva teniendo en cuenta la base de productividad suministrada por la Gerencia de Bienes Inmuebles y lo evidenciado en visitas de inspección contrarestado con la existencia de contratos en Sigma 1.5.</t>
    </r>
  </si>
  <si>
    <r>
      <t xml:space="preserve">Desde las Gerencias Regionales se tiene un cronograma de visitas al inmueble, lo cual permite identificar el estado físico del inmueble,  estado de ocupación, permitiendo tomar acciones frente al resultado de casa visita.
</t>
    </r>
    <r>
      <rPr>
        <b/>
        <sz val="10"/>
        <color theme="1"/>
        <rFont val="Calibri"/>
        <family val="2"/>
        <scheme val="minor"/>
      </rPr>
      <t xml:space="preserve">Norte: </t>
    </r>
    <r>
      <rPr>
        <sz val="10"/>
        <color theme="1"/>
        <rFont val="Calibri"/>
        <family val="2"/>
        <scheme val="minor"/>
      </rPr>
      <t>Para este caso, el seguimiento a los inmuebles destinados lo realiza la Gerencia de Bienes Inmuebles a través de los informes de gestión que deben rendir los destinatarios.
Desde la Gerencia regional el seguimiento se hace a través de las visitas de inspección a los bienes destinados.</t>
    </r>
  </si>
  <si>
    <r>
      <rPr>
        <b/>
        <sz val="10"/>
        <color theme="1"/>
        <rFont val="Calibri"/>
        <family val="2"/>
        <scheme val="minor"/>
      </rPr>
      <t>Gerencia de Inmuebles</t>
    </r>
    <r>
      <rPr>
        <sz val="10"/>
        <color theme="1"/>
        <rFont val="Calibri"/>
        <family val="2"/>
        <scheme val="minor"/>
      </rPr>
      <t xml:space="preserve"> 
Control trimestral del cumplimiento de las obligaciones de destinación, en donde se verifica el estado de conservación de los activos.
</t>
    </r>
    <r>
      <rPr>
        <b/>
        <sz val="10"/>
        <color theme="1"/>
        <rFont val="Calibri"/>
        <family val="2"/>
        <scheme val="minor"/>
      </rPr>
      <t xml:space="preserve">Gerencia de Muebles </t>
    </r>
    <r>
      <rPr>
        <sz val="10"/>
        <color theme="1"/>
        <rFont val="Calibri"/>
        <family val="2"/>
        <scheme val="minor"/>
      </rPr>
      <t xml:space="preserve">
* 412 oficios de solicitud de cumplimiento de obligaciones
* Informes de usos y estado 42
*En acciones legales 44 que representan 161 activos.
*En acciones legales </t>
    </r>
  </si>
  <si>
    <r>
      <rPr>
        <b/>
        <sz val="10"/>
        <color theme="1"/>
        <rFont val="Calibri"/>
        <family val="2"/>
        <scheme val="minor"/>
      </rPr>
      <t>Comercial:</t>
    </r>
    <r>
      <rPr>
        <sz val="10"/>
        <color theme="1"/>
        <rFont val="Calibri"/>
        <family val="2"/>
        <scheme val="minor"/>
      </rPr>
      <t xml:space="preserve"> En el evento que se identifiquen inconsistencias en los reportes del sistema de información se coloca un tiquete en la mesa de ayuda, documentando el caso con el fin que la oficina de Gestión de la Información realice las validaciones respectivas e implemente acciones correctivas y preventivas dentro del sistema de información. 
</t>
    </r>
    <r>
      <rPr>
        <b/>
        <sz val="10"/>
        <color theme="1"/>
        <rFont val="Calibri"/>
        <family val="2"/>
        <scheme val="minor"/>
      </rPr>
      <t>Norte:El reporte de productividad lo realiza la Gerencia de Bienes Inmuebles. Sin embargo, la gerencia regional ejerce contraol frente a este caso haciendo seguimiento a la suscripción de contratos o visitas de inspección a los bienes.</t>
    </r>
    <r>
      <rPr>
        <sz val="10"/>
        <color theme="1"/>
        <rFont val="Calibri"/>
        <family val="2"/>
        <scheme val="minor"/>
      </rPr>
      <t xml:space="preserve">
</t>
    </r>
  </si>
  <si>
    <r>
      <rPr>
        <b/>
        <sz val="10"/>
        <color theme="1"/>
        <rFont val="Calibri"/>
        <family val="2"/>
        <scheme val="minor"/>
      </rPr>
      <t>Gerencia de Inmuebles</t>
    </r>
    <r>
      <rPr>
        <sz val="10"/>
        <color theme="1"/>
        <rFont val="Calibri"/>
        <family val="2"/>
        <scheme val="minor"/>
      </rPr>
      <t xml:space="preserve">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Occidente:</t>
    </r>
    <r>
      <rPr>
        <sz val="10"/>
        <color theme="1"/>
        <rFont val="Calibri"/>
        <family val="2"/>
        <scheme val="minor"/>
      </rPr>
      <t xml:space="preserve"> La regional aprueba los contros de arrendamiento tanto en administración directa como de depositarios provisionales en el aplicativo SIGMA.
Se solicita a la Gerencia Comercial el reporte de los contratos de arrendamiento para la verificación de su estado el cual debe ser "aprobado".
Se recibe un informe periódico por parte de la Gerencia de Inmuebles, con saldos de productividad acumulados de los activos administrados y que tienen un contrato vigente o que tuvieron un contrato de arrendamiento.</t>
    </r>
  </si>
  <si>
    <r>
      <rPr>
        <b/>
        <sz val="10"/>
        <color theme="1"/>
        <rFont val="Calibri"/>
        <family val="2"/>
        <scheme val="minor"/>
      </rPr>
      <t>Gerencia de Inmuebles</t>
    </r>
    <r>
      <rPr>
        <sz val="10"/>
        <color theme="1"/>
        <rFont val="Calibri"/>
        <family val="2"/>
        <scheme val="minor"/>
      </rPr>
      <t xml:space="preserve">
* A partir de los analisis realizados por la vicepresidencia juridica se inicio la reiteración de la cancelación de las medidas admisnitrativas de los FMI.
</t>
    </r>
    <r>
      <rPr>
        <b/>
        <sz val="10"/>
        <color theme="1"/>
        <rFont val="Calibri"/>
        <family val="2"/>
        <scheme val="minor"/>
      </rPr>
      <t>Gerencia de Muebles</t>
    </r>
    <r>
      <rPr>
        <sz val="10"/>
        <color theme="1"/>
        <rFont val="Calibri"/>
        <family val="2"/>
        <scheme val="minor"/>
      </rPr>
      <t xml:space="preserve">
* remocion de destinatarios 56
</t>
    </r>
    <r>
      <rPr>
        <b/>
        <sz val="10"/>
        <color theme="1"/>
        <rFont val="Calibri"/>
        <family val="2"/>
        <scheme val="minor"/>
      </rPr>
      <t>Occidente:</t>
    </r>
    <r>
      <rPr>
        <sz val="10"/>
        <color theme="1"/>
        <rFont val="Calibri"/>
        <family val="2"/>
        <scheme val="minor"/>
      </rPr>
      <t xml:space="preserve"> Se envía y se hace seguimiento de las anotaciones que se deben realizar y levantar con respecto a los inmuebles asignados a la Regional. </t>
    </r>
  </si>
  <si>
    <r>
      <rPr>
        <b/>
        <sz val="10"/>
        <color theme="1"/>
        <rFont val="Calibri"/>
        <family val="2"/>
        <scheme val="minor"/>
      </rPr>
      <t>Gerencia de Inmuebles:</t>
    </r>
    <r>
      <rPr>
        <sz val="10"/>
        <color theme="1"/>
        <rFont val="Calibri"/>
        <family val="2"/>
        <scheme val="minor"/>
      </rPr>
      <t xml:space="preserve">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 xml:space="preserve">Occidente: </t>
    </r>
    <r>
      <rPr>
        <sz val="10"/>
        <color theme="1"/>
        <rFont val="Calibri"/>
        <family val="2"/>
        <scheme val="minor"/>
      </rPr>
      <t>e actualiza la base de datos con respecto a los pagos realizados por la Regional (impuesto predial, valorización, servicios públicos y administración). Esta acción se realiza cada que se envía un pago a nivel central.</t>
    </r>
  </si>
  <si>
    <r>
      <t xml:space="preserve">Convocatoria Brigadistas
Plan trabajo SST 2020 Plan de Emergencias
</t>
    </r>
    <r>
      <rPr>
        <b/>
        <sz val="10"/>
        <color theme="1"/>
        <rFont val="Calibri"/>
        <family val="2"/>
        <scheme val="minor"/>
      </rPr>
      <t>OCAC</t>
    </r>
    <r>
      <rPr>
        <sz val="10"/>
        <color theme="1"/>
        <rFont val="Calibri"/>
        <family val="2"/>
        <scheme val="minor"/>
      </rPr>
      <t xml:space="preserve"> Se sugiere capacitaciones a todo el personal para que conozcan las prevenciones en los posibles eventos de riesgo para saber como actuar.
</t>
    </r>
    <r>
      <rPr>
        <b/>
        <sz val="10"/>
        <color theme="1"/>
        <rFont val="Calibri"/>
        <family val="2"/>
        <scheme val="minor"/>
      </rPr>
      <t>Occidente:</t>
    </r>
    <r>
      <rPr>
        <sz val="10"/>
        <color theme="1"/>
        <rFont val="Calibri"/>
        <family val="2"/>
        <scheme val="minor"/>
      </rPr>
      <t xml:space="preserve"> Se realiza difusión del grupo de brigadistas correspondiente a la Regional, para que los funcionarios reconozcan el rol de cada uno.
Se realiza trabajo en casa, con el fin de continuar con el desarrollo de la operación en el marco de la pandemia COVID -19.
Conocimiento del plan de emergencia del lugar de residencia, toda vez que en la actualidad corresponde a muestro lugar de trabajo. </t>
    </r>
  </si>
  <si>
    <r>
      <rPr>
        <b/>
        <sz val="10"/>
        <color theme="1"/>
        <rFont val="Calibri"/>
        <family val="2"/>
        <scheme val="minor"/>
      </rPr>
      <t>Comercial:</t>
    </r>
    <r>
      <rPr>
        <sz val="10"/>
        <color theme="1"/>
        <rFont val="Calibri"/>
        <family val="2"/>
        <scheme val="minor"/>
      </rPr>
      <t xml:space="preserve"> Todos los documentos relacionados con el proceso de venta son remitidos para custodia al GIT Archivo y correspondencia, adicionalmente la información de la Gerencia Comercial reposa en la carpeta pública, con lo cual se garantiza la custodia de esta.
</t>
    </r>
    <r>
      <rPr>
        <b/>
        <sz val="10"/>
        <color theme="1"/>
        <rFont val="Calibri"/>
        <family val="2"/>
        <scheme val="minor"/>
      </rPr>
      <t xml:space="preserve">Occidente: </t>
    </r>
    <r>
      <rPr>
        <sz val="10"/>
        <color theme="1"/>
        <rFont val="Calibri"/>
        <family val="2"/>
        <scheme val="minor"/>
      </rPr>
      <t>Se realiza un backup diario de información de cada uno de los funcionarios de la Regional, con el fin de evitar pérdidas de la información.</t>
    </r>
  </si>
  <si>
    <r>
      <t xml:space="preserve">En la Oficina de Comunicaciones y Atención al Ciudadano </t>
    </r>
    <r>
      <rPr>
        <b/>
        <sz val="10"/>
        <color theme="1"/>
        <rFont val="Calibri"/>
        <family val="2"/>
        <scheme val="minor"/>
      </rPr>
      <t>no se ha materializado el riesgo</t>
    </r>
    <r>
      <rPr>
        <sz val="10"/>
        <color theme="1"/>
        <rFont val="Calibri"/>
        <family val="2"/>
        <scheme val="minor"/>
      </rPr>
      <t xml:space="preserve"> puesto que tiene un doble control sobre los gastos que afectan el presupuestos asignado.  Uno que realiza el Supervisor a traves de informes que entregan los funcionarios de las actividades que va a ejecutar con indicacion del valor a ejecutar para su aprobaciòn y dos se realiza un seguimiento semanal de  com se va ejecutando el gasto. 
-Debido a la situación económica actual producto de la crisis sanitaria por el Covid-19, se presentó ante el CNE una modificación al presupuesto del FRISCO de la vigencia 2020, el cual contempla reducción de ingresos y gastos.
</t>
    </r>
    <r>
      <rPr>
        <b/>
        <sz val="10"/>
        <color theme="1"/>
        <rFont val="Calibri"/>
        <family val="2"/>
        <scheme val="minor"/>
      </rPr>
      <t xml:space="preserve">Occidente: </t>
    </r>
    <r>
      <rPr>
        <sz val="10"/>
        <color theme="1"/>
        <rFont val="Calibri"/>
        <family val="2"/>
        <scheme val="minor"/>
      </rPr>
      <t>Celebración de contratos arrendamientos.
Realización de campañas de comunicación, foros y difusión de información virtual sobre la comercialización de actos de la entidad.
Recuperación de los dineros dejados de percibir, por el tiempo de ocupación irregular de los inmuebles, mediante contratos de transacción.
Venta de inmuebles con viabilidad jurídica que cuentan con extición de dominio o que se encuentran inmersos en el proceso de enajación temprana.
Acompañamiento a las gestiones del  nivel central para la realización de avalúos de los inmuebles.
Medición del cumplimiento a las metas propuestas por la Regional.</t>
    </r>
  </si>
  <si>
    <r>
      <rPr>
        <b/>
        <sz val="10"/>
        <color theme="1"/>
        <rFont val="Calibri"/>
        <family val="2"/>
        <scheme val="minor"/>
      </rPr>
      <t xml:space="preserve">No se ha materializado el riesgo </t>
    </r>
    <r>
      <rPr>
        <sz val="10"/>
        <color theme="1"/>
        <rFont val="Calibri"/>
        <family val="2"/>
        <scheme val="minor"/>
      </rPr>
      <t xml:space="preserve">en la  Oficina de Comunicaciones y Atenciòn al  Ciudadano porque esta realiza el 90% de sus activiades digitalmente y como contol para minimizar los riesgos, los documentos son archivados en la carpeta pubica, ademas que cumple con el procedimmiento establecido en las tablas de retenciòn documental.
</t>
    </r>
    <r>
      <rPr>
        <b/>
        <sz val="10"/>
        <color theme="1"/>
        <rFont val="Calibri"/>
        <family val="2"/>
        <scheme val="minor"/>
      </rPr>
      <t>Gerencia Financiera</t>
    </r>
    <r>
      <rPr>
        <sz val="10"/>
        <color theme="1"/>
        <rFont val="Calibri"/>
        <family val="2"/>
        <scheme val="minor"/>
      </rPr>
      <t xml:space="preserve">; se crearon los siguientes procedimientos: Formato Acta de arqueo de caja menor F-GF3-051.
Se modificaron los siguientes procedimientos: Formato legalización dinero de caja menor F-GF3-050, Formato solicitud y entrega dinero de caja menor F-GF3-047, Procedimiento de pagos P-GF3-020, Procedimiento para facturación P-GF2-148, Procedimiento Administración Caja Menor P-GF3-021, Formato Reembolso de caja menor F-GF3-048. 
Se eliminaron los siguientes formatos: Formato Anteproyecto Presupuesto General F-GF1-032, Formato Estado de Tesorería F-GF3-070, Formato Situación Fiscal F-GF1-072.
</t>
    </r>
    <r>
      <rPr>
        <b/>
        <sz val="10"/>
        <color theme="1"/>
        <rFont val="Calibri"/>
        <family val="2"/>
        <scheme val="minor"/>
      </rPr>
      <t>Gerencia de Contratos:</t>
    </r>
    <r>
      <rPr>
        <sz val="10"/>
        <color theme="1"/>
        <rFont val="Calibri"/>
        <family val="2"/>
        <scheme val="minor"/>
      </rPr>
      <t xml:space="preserve"> Con la creación del nuevo Manual de Contratación, se ha venido trabajando con la Oficina Asesora de Planeación en la actualización y creación de nuevos procedimientos y documentos.
</t>
    </r>
    <r>
      <rPr>
        <b/>
        <sz val="10"/>
        <color theme="1"/>
        <rFont val="Calibri"/>
        <family val="2"/>
        <scheme val="minor"/>
      </rPr>
      <t>Occidente:Conceptos por parte de la Regional anterior a la publicación de un procedimiento (ventas, ROM, devoluciones, desalojos, estimado de renta).</t>
    </r>
    <r>
      <rPr>
        <sz val="10"/>
        <color theme="1"/>
        <rFont val="Calibri"/>
        <family val="2"/>
        <scheme val="minor"/>
      </rPr>
      <t xml:space="preserve">
</t>
    </r>
  </si>
  <si>
    <r>
      <t xml:space="preserve">En la Oficina de Comunicaciones y Atención al Ciudadano </t>
    </r>
    <r>
      <rPr>
        <b/>
        <sz val="10"/>
        <color theme="1"/>
        <rFont val="Calibri"/>
        <family val="2"/>
        <scheme val="minor"/>
      </rPr>
      <t>no se ha materializado el riesgo</t>
    </r>
    <r>
      <rPr>
        <sz val="10"/>
        <color theme="1"/>
        <rFont val="Calibri"/>
        <family val="2"/>
        <scheme val="minor"/>
      </rPr>
      <t xml:space="preserve">. La informacion a cargo de la Oficina de Comunicaciones y  Atenciòn al ciudadano es archivada en la carpeta pùblica y en atenciòn al ciudadano los documentos y datos son manejados a traves del aplicativo que se encuentra trabajando sobre la web, ademas deja una base de seguridad en excel a diario.
</t>
    </r>
    <r>
      <rPr>
        <b/>
        <sz val="10"/>
        <color theme="1"/>
        <rFont val="Calibri"/>
        <family val="2"/>
        <scheme val="minor"/>
      </rPr>
      <t>Gerencia Financiera;</t>
    </r>
    <r>
      <rPr>
        <sz val="10"/>
        <color theme="1"/>
        <rFont val="Calibri"/>
        <family val="2"/>
        <scheme val="minor"/>
      </rPr>
      <t xml:space="preserve"> Debido a la situación económica actual producto de la crisis sanitaria por el Covid-19, se presentó ante el CNE una modificación al presupuesto del FRISCO de la vigencia 2020, el cual contempla reducción de ingresos y gastos.
- La implemetación del aplicativo Seven permite llevar un mejor control de la ejecución del presupuesto de gastos de las áreas
</t>
    </r>
    <r>
      <rPr>
        <b/>
        <sz val="10"/>
        <color theme="1"/>
        <rFont val="Calibri"/>
        <family val="2"/>
        <scheme val="minor"/>
      </rPr>
      <t>Occidente</t>
    </r>
    <r>
      <rPr>
        <sz val="10"/>
        <color theme="1"/>
        <rFont val="Calibri"/>
        <family val="2"/>
        <scheme val="minor"/>
      </rPr>
      <t xml:space="preserve">:Planeación de la ejecución de los estimados de rentas de inmuebles. (Regional Occidente)
Control y seguimiento para el cumplimiento de indicadores fijados por la entidad.
</t>
    </r>
  </si>
  <si>
    <r>
      <rPr>
        <b/>
        <sz val="10"/>
        <color theme="1"/>
        <rFont val="Calibri"/>
        <family val="2"/>
        <scheme val="minor"/>
      </rPr>
      <t>Occidente:</t>
    </r>
    <r>
      <rPr>
        <sz val="10"/>
        <color theme="1"/>
        <rFont val="Calibri"/>
        <family val="2"/>
        <scheme val="minor"/>
      </rPr>
      <t xml:space="preserve"> Control y seguimiento al contrato del operador logístico por parte de las áreas operativa y jurídica.</t>
    </r>
  </si>
  <si>
    <r>
      <rPr>
        <b/>
        <sz val="10"/>
        <color theme="1"/>
        <rFont val="Calibri"/>
        <family val="2"/>
        <scheme val="minor"/>
      </rPr>
      <t>No se materializó el riesgo .</t>
    </r>
    <r>
      <rPr>
        <sz val="10"/>
        <color theme="1"/>
        <rFont val="Calibri"/>
        <family val="2"/>
        <scheme val="minor"/>
      </rPr>
      <t xml:space="preserve">
La Oficina de Comunicaciones y Atención al Ciudadano ejecuta el procedimiento de contratación teniendo en cuanta la elaboración de estudios previos para contar con proveedores idoneos.
</t>
    </r>
    <r>
      <rPr>
        <b/>
        <sz val="10"/>
        <color theme="1"/>
        <rFont val="Calibri"/>
        <family val="2"/>
        <scheme val="minor"/>
      </rPr>
      <t>Gerencia Financiera</t>
    </r>
    <r>
      <rPr>
        <sz val="10"/>
        <color theme="1"/>
        <rFont val="Calibri"/>
        <family val="2"/>
        <scheme val="minor"/>
      </rPr>
      <t xml:space="preserve"> Se implementan los procedimientos del Macroproceso de Adquisición de Bienes y Servicios para la contratación de nuevos proveedores, y se lleva acabo el estudio correspondiente para la prórroga de un contrato que se esté ejecutando y su respectiva justificación.
</t>
    </r>
    <r>
      <rPr>
        <b/>
        <sz val="10"/>
        <color theme="1"/>
        <rFont val="Calibri"/>
        <family val="2"/>
        <scheme val="minor"/>
      </rPr>
      <t>Gerencia de Contratos</t>
    </r>
    <r>
      <rPr>
        <sz val="10"/>
        <color theme="1"/>
        <rFont val="Calibri"/>
        <family val="2"/>
        <scheme val="minor"/>
      </rPr>
      <t xml:space="preserve"> Todas las solicitudes de contratación se revisan de acuerdo al formato de estudios previos, cuyo procedimiento se está actualizando conjuntamente con elárea de Planeación. 2. Adicionalmente, se les han enviado correos electronicos a todos los supervisores de comtratos de la entidad recordando la obligación de subir los informes de supervisión a la página webb de la entidad.
</t>
    </r>
    <r>
      <rPr>
        <b/>
        <sz val="10"/>
        <color theme="1"/>
        <rFont val="Calibri"/>
        <family val="2"/>
        <scheme val="minor"/>
      </rPr>
      <t>Occidente</t>
    </r>
    <r>
      <rPr>
        <sz val="10"/>
        <color theme="1"/>
        <rFont val="Calibri"/>
        <family val="2"/>
        <scheme val="minor"/>
      </rPr>
      <t xml:space="preserve">: Seguimiento y supervisión de los contratos para alertar una posible falta de idoneidad de los proveedores.
</t>
    </r>
    <r>
      <rPr>
        <b/>
        <sz val="10"/>
        <color theme="1"/>
        <rFont val="Calibri"/>
        <family val="2"/>
        <scheme val="minor"/>
      </rPr>
      <t xml:space="preserve">Administrativa: </t>
    </r>
    <r>
      <rPr>
        <sz val="10"/>
        <color theme="1"/>
        <rFont val="Calibri"/>
        <family val="2"/>
        <scheme val="minor"/>
      </rPr>
      <t xml:space="preserve">El área administrativa cuenta con sus procedimientos para el desarrollo de sus funciones.
En los procesos de contratación nos regimos bajo los lineamientos del Manual de Contratación. Los tramites y solicitudes son gestionadas bajo el aplicativo SEVEN-ERP, para un adecuado control y seguimiento a las solicitudes y la información registrada.
Elaboración mensual de Informes de Ejecución y Supervisión, los cuales son publicados en la Pagina Web de la Sociedad, cumpliendo con la Ley de Transparencia. </t>
    </r>
  </si>
  <si>
    <r>
      <rPr>
        <b/>
        <sz val="10"/>
        <color theme="1"/>
        <rFont val="Calibri"/>
        <family val="2"/>
        <scheme val="minor"/>
      </rPr>
      <t xml:space="preserve">No se materializó el riesgo.  </t>
    </r>
    <r>
      <rPr>
        <sz val="10"/>
        <color theme="1"/>
        <rFont val="Calibri"/>
        <family val="2"/>
        <scheme val="minor"/>
      </rPr>
      <t xml:space="preserve">
La Oficina de Comunicaciones y Atención al Ciudadano en virtud del principio de planeación en los procesos de contratación realiza una evaluación de las necesidades de acuerdo con las actividades que realiza la oficina y lo establecido en el Plan de Acción y Plan Anticorrupción. Con lo anterior, la Oficina contrata lo necesario.
</t>
    </r>
    <r>
      <rPr>
        <b/>
        <sz val="10"/>
        <color theme="1"/>
        <rFont val="Calibri"/>
        <family val="2"/>
        <scheme val="minor"/>
      </rPr>
      <t>Gerencia Financiera</t>
    </r>
    <r>
      <rPr>
        <sz val="10"/>
        <color theme="1"/>
        <rFont val="Calibri"/>
        <family val="2"/>
        <scheme val="minor"/>
      </rPr>
      <t xml:space="preserve"> Se implementan los procedimientos del Macroproceso de Adquisición de Bienes y Servicios para la contratación de nuevos proveedores. De igual forma, el Comité de Contratos estudia y aprueba nuevos contratos debido a una necesidad presentada.
</t>
    </r>
    <r>
      <rPr>
        <b/>
        <sz val="10"/>
        <color theme="1"/>
        <rFont val="Calibri"/>
        <family val="2"/>
        <scheme val="minor"/>
      </rPr>
      <t>Gerencia de Contratos</t>
    </r>
    <r>
      <rPr>
        <sz val="10"/>
        <color theme="1"/>
        <rFont val="Calibri"/>
        <family val="2"/>
        <scheme val="minor"/>
      </rPr>
      <t xml:space="preserve"> Con la capacitación que se dio a todas las áreas de la entidad, se capacitó en el tema de como se deben realizar los estudios previos, para que estos sean eficaces para la SAE
</t>
    </r>
    <r>
      <rPr>
        <b/>
        <sz val="10"/>
        <color theme="1"/>
        <rFont val="Calibri"/>
        <family val="2"/>
        <scheme val="minor"/>
      </rPr>
      <t>Occidente</t>
    </r>
    <r>
      <rPr>
        <sz val="10"/>
        <color theme="1"/>
        <rFont val="Calibri"/>
        <family val="2"/>
        <scheme val="minor"/>
      </rPr>
      <t xml:space="preserve">: Visitas a los inmuebles que realizan solicitudes de ROM, con el fin de evaluar y cuantificar los daños.
Control y seguimiento a los contratos celebrados con los proveedores (verificación de precios acordes a lo establecido en el contrato).
</t>
    </r>
    <r>
      <rPr>
        <b/>
        <sz val="10"/>
        <color theme="1"/>
        <rFont val="Calibri"/>
        <family val="2"/>
        <scheme val="minor"/>
      </rPr>
      <t>Administrativa:</t>
    </r>
    <r>
      <rPr>
        <sz val="10"/>
        <color theme="1"/>
        <rFont val="Calibri"/>
        <family val="2"/>
        <scheme val="minor"/>
      </rPr>
      <t>Los procesos de contratación son gestionados en base a los requerimientos de las áreas, previamente justificada su necesidad por el responsable del área, igualmente todas las solicitudes de contratación son realizadas bajo lo establecidos en el Plan Anual de Adquisiciones y el manual de contratación adoptado por la Entidad.</t>
    </r>
  </si>
  <si>
    <r>
      <t xml:space="preserve">Frente a las solicitudes asignadas a la Oficina de Comunicaciones y Atención al Ciudadano </t>
    </r>
    <r>
      <rPr>
        <b/>
        <sz val="10"/>
        <color theme="1"/>
        <rFont val="Calibri"/>
        <family val="2"/>
        <scheme val="minor"/>
      </rPr>
      <t xml:space="preserve">no se ha materiazado el riesgo. </t>
    </r>
    <r>
      <rPr>
        <sz val="10"/>
        <color theme="1"/>
        <rFont val="Calibri"/>
        <family val="2"/>
        <scheme val="minor"/>
      </rPr>
      <t xml:space="preserve">
Con el fin de ayudar a mitigar el riesgo en las otras áreas de la Entidad, la Oficina desarrolla a cabalidad los dos controles relacionados y, adicional, se implementó con la Oficina de Gestión de Información un nuevo modulo de PQRS que genera más alertas para evitar el vencimiento y a su vez permite que el ciudadano pueda realizar el seguimiento de su petición siendo un nuevo actor para el control de la respuesta a las solicitudes.  </t>
    </r>
  </si>
  <si>
    <r>
      <t xml:space="preserve">1. En el periódo se han realizado siete (7) reuniones de seguimiento de la oficina de control interno.
</t>
    </r>
    <r>
      <rPr>
        <b/>
        <sz val="10"/>
        <color theme="1"/>
        <rFont val="Calibri"/>
        <family val="2"/>
        <scheme val="minor"/>
      </rPr>
      <t>Soporte:</t>
    </r>
    <r>
      <rPr>
        <sz val="10"/>
        <color theme="1"/>
        <rFont val="Calibri"/>
        <family val="2"/>
        <scheme val="minor"/>
      </rPr>
      <t xml:space="preserve"> Actas carpeta compartida \\172.30.80.190\Publica\8 - Oficina de Control Interno\2020\Enfoque hacia la prevención, asesoría y acompañamiento\Actas Control Interno
2. Se realiza seguimiento mensual a los avances  del Plan Anual de Auditoría PAAI.
</t>
    </r>
    <r>
      <rPr>
        <b/>
        <sz val="10"/>
        <color theme="1"/>
        <rFont val="Calibri"/>
        <family val="2"/>
        <scheme val="minor"/>
      </rPr>
      <t>Soporte:</t>
    </r>
    <r>
      <rPr>
        <sz val="10"/>
        <color theme="1"/>
        <rFont val="Calibri"/>
        <family val="2"/>
        <scheme val="minor"/>
      </rPr>
      <t xml:space="preserve"> \\172.30.80.190\Publica\8 - Oficina de Control Interno\2020\PAAI\Avances
3. Comité de Auditoría No.1 del 21 de abril de 2020,  donde se presentan los avances del PAAI al 31 de marzo de 2020. 
</t>
    </r>
    <r>
      <rPr>
        <b/>
        <sz val="10"/>
        <color theme="1"/>
        <rFont val="Calibri"/>
        <family val="2"/>
        <scheme val="minor"/>
      </rPr>
      <t xml:space="preserve">Soporte: </t>
    </r>
    <r>
      <rPr>
        <sz val="10"/>
        <color theme="1"/>
        <rFont val="Calibri"/>
        <family val="2"/>
        <scheme val="minor"/>
      </rPr>
      <t>https://www.saesas.gov.co/recursos_user/editores/120/Presentaciones_Comit%C3%A9_de_Auditor%C3%ADa/Comit%C3%A9_de_Audior%C3%ADa_No.1_de_2020.pdf</t>
    </r>
  </si>
  <si>
    <r>
      <rPr>
        <b/>
        <sz val="10"/>
        <color theme="1"/>
        <rFont val="Calibri"/>
        <family val="2"/>
        <scheme val="minor"/>
      </rPr>
      <t>Oficina de Control Interno</t>
    </r>
    <r>
      <rPr>
        <sz val="10"/>
        <color theme="1"/>
        <rFont val="Calibri"/>
        <family val="2"/>
        <scheme val="minor"/>
      </rPr>
      <t xml:space="preserve">
1. En los meses de marzo-abril de 2020, se realizó a nivel nacional capacitaciones virtuales sobre la metodología, técnicas y procedimiento para la elaboración y seguimiento a Planes de Mejoramiento Interno.
Soporte: Cronograma, grabaciones de capacitación y presentación .
2. Se realizaron talleres de aplicación de las técnicas de identificación de causas y documentación de planes de Mejoramiento. 
Soporte: \\172.30.80.190\Publica\8 - Oficina de Control Interno\2020\Capacitaciones
3. En el mes de enero de 2020, se realizó seguimiento al cumplimiento de los planes de mejoramiento de la CGR al corte de diciembre 31 de 2019.
Soporte: Informe de seguimiento publicado.
https://www.saesas.gov.co/transparencia_acceso_informaciOn_pUblica/7_control/7_3_planes_mejoramiento_contraloria/2019/seguimiento/informe_semestral_plan_mejoramiento_34961
Reporte aplicativo SIRECI del avance y corros eleónicos a las áreas con el certificado.
La Oficina de Comunicaciones y Atención al Ciudadano </t>
    </r>
    <r>
      <rPr>
        <b/>
        <sz val="10"/>
        <color theme="1"/>
        <rFont val="Calibri"/>
        <family val="2"/>
        <scheme val="minor"/>
      </rPr>
      <t>no ha materializado el riesgo</t>
    </r>
    <r>
      <rPr>
        <sz val="10"/>
        <color theme="1"/>
        <rFont val="Calibri"/>
        <family val="2"/>
        <scheme val="minor"/>
      </rPr>
      <t xml:space="preserve"> toda vez que hasta la fecha no se ha presentado de algun plan de mejora que no se haya cumplido.
</t>
    </r>
    <r>
      <rPr>
        <b/>
        <sz val="10"/>
        <color theme="1"/>
        <rFont val="Calibri"/>
        <family val="2"/>
        <scheme val="minor"/>
      </rPr>
      <t>Gestion Financiera</t>
    </r>
    <r>
      <rPr>
        <sz val="10"/>
        <color theme="1"/>
        <rFont val="Calibri"/>
        <family val="2"/>
        <scheme val="minor"/>
      </rPr>
      <t xml:space="preserve"> Durante el periodo se realizaron los seguimientos a las actividades de mejora con el acompañamiento de la Oficina de Control Interno, y se aportaron las evidencias de las acciones implementadas.
</t>
    </r>
    <r>
      <rPr>
        <b/>
        <sz val="10"/>
        <color theme="1"/>
        <rFont val="Calibri"/>
        <family val="2"/>
        <scheme val="minor"/>
      </rPr>
      <t>Occidente:P</t>
    </r>
    <r>
      <rPr>
        <sz val="10"/>
        <color theme="1"/>
        <rFont val="Calibri"/>
        <family val="2"/>
        <scheme val="minor"/>
      </rPr>
      <t>laneación y cumplimiento a las acciones tendientes a la realización de los planes de mejoramiento vigentes.</t>
    </r>
  </si>
  <si>
    <r>
      <rPr>
        <b/>
        <sz val="10"/>
        <color theme="1"/>
        <rFont val="Calibri"/>
        <family val="2"/>
        <scheme val="minor"/>
      </rPr>
      <t>No se ha materializado el riesgo</t>
    </r>
    <r>
      <rPr>
        <sz val="10"/>
        <color theme="1"/>
        <rFont val="Calibri"/>
        <family val="2"/>
        <scheme val="minor"/>
      </rPr>
      <t xml:space="preserve"> ya que el equipo de la Oficina de Comuniaciones  y Atenciòn al Ciudadano tiene acceso de consulta en las  bases de datos previa autorizaciòn de la Jefatura, por tanto no puede accede para realizar cambios de informacion, toda vez que la información de las bases de excel es para consulta y las mismas no se pueden modificar.</t>
    </r>
  </si>
  <si>
    <r>
      <rPr>
        <b/>
        <sz val="10"/>
        <color theme="1"/>
        <rFont val="Calibri"/>
        <family val="2"/>
        <scheme val="minor"/>
      </rPr>
      <t>No se ha materializado</t>
    </r>
    <r>
      <rPr>
        <sz val="10"/>
        <color theme="1"/>
        <rFont val="Calibri"/>
        <family val="2"/>
        <scheme val="minor"/>
      </rPr>
      <t xml:space="preserve"> el riesgo puesto que la Oficina de Comunicacions y Atenciòn al Ciudadano no ejecuta su trabajo con aplicacionesque no es ten autorizadas, en caso de reqquerirse se solicita la aprobacion previa a la Oficina de Gestiòn de la Informaciòn
</t>
    </r>
    <r>
      <rPr>
        <b/>
        <sz val="10"/>
        <color theme="1"/>
        <rFont val="Calibri"/>
        <family val="2"/>
        <scheme val="minor"/>
      </rPr>
      <t>Occidente:</t>
    </r>
    <r>
      <rPr>
        <sz val="10"/>
        <color theme="1"/>
        <rFont val="Calibri"/>
        <family val="2"/>
        <scheme val="minor"/>
      </rPr>
      <t xml:space="preserve"> Cumplimiento  de los lineamientos de seguridad de la información por parte de cada uno de los funcionarios que pertenecen a la Regional.</t>
    </r>
  </si>
  <si>
    <r>
      <rPr>
        <b/>
        <sz val="10"/>
        <color theme="1"/>
        <rFont val="Calibri"/>
        <family val="2"/>
        <scheme val="minor"/>
      </rPr>
      <t>Gerencia de Inmuebles</t>
    </r>
    <r>
      <rPr>
        <sz val="10"/>
        <color theme="1"/>
        <rFont val="Calibri"/>
        <family val="2"/>
        <scheme val="minor"/>
      </rPr>
      <t xml:space="preserve">
*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Gerencia de Muebles</t>
    </r>
    <r>
      <rPr>
        <sz val="10"/>
        <color theme="1"/>
        <rFont val="Calibri"/>
        <family val="2"/>
        <scheme val="minor"/>
      </rPr>
      <t xml:space="preserve">
*Bienes muebles en proceso de diagnostico y alistamiento 1.313
</t>
    </r>
    <r>
      <rPr>
        <b/>
        <sz val="10"/>
        <color theme="1"/>
        <rFont val="Calibri"/>
        <family val="2"/>
        <scheme val="minor"/>
      </rPr>
      <t>Occidente</t>
    </r>
    <r>
      <rPr>
        <sz val="10"/>
        <color theme="1"/>
        <rFont val="Calibri"/>
        <family val="2"/>
        <scheme val="minor"/>
      </rPr>
      <t>: Se realizan visitas periódicas de inspección a los inmuebles asignados a regional tanto a inmuebles en administración directa como los inmuebles entregados en depósito provisional.
*Bienes muebles pdtes certificado de tradicion 896
*Bienes muebles pdtes piezas procesales 262
*Bienes muebles solicitud de inscripcion propiedad FRISCO por E.D. 45
Norte: Se lleva un registro en la base de la coordinación comercial de las solicitudes que se tengan de tipo Estimados de Renta, ROM, desalojos,legalizacion de ocupacion, y constratos de arrendamiento. Se espera llevar próximamente el control únicamente a través de Sigma 2.0</t>
    </r>
  </si>
  <si>
    <t>SEGUIMIENTO OFICINA ASESORA DE PLANEACIÓN</t>
  </si>
  <si>
    <r>
      <t xml:space="preserve">En la Oficina de Comunicaciones y Atenciòn al Ciudadano </t>
    </r>
    <r>
      <rPr>
        <b/>
        <sz val="10"/>
        <color theme="1"/>
        <rFont val="Calibri"/>
        <family val="2"/>
        <scheme val="minor"/>
      </rPr>
      <t xml:space="preserve"> no se ha materializado el riesgo, el control que se realiza es verificar la informaciòn</t>
    </r>
    <r>
      <rPr>
        <sz val="10"/>
        <color theme="1"/>
        <rFont val="Calibri"/>
        <family val="2"/>
        <scheme val="minor"/>
      </rPr>
      <t xml:space="preserve"> con las àreas misionales.
</t>
    </r>
    <r>
      <rPr>
        <b/>
        <sz val="10"/>
        <color theme="1"/>
        <rFont val="Calibri"/>
        <family val="2"/>
        <scheme val="minor"/>
      </rPr>
      <t>Gerencia de Contratos</t>
    </r>
    <r>
      <rPr>
        <sz val="10"/>
        <color theme="1"/>
        <rFont val="Calibri"/>
        <family val="2"/>
        <scheme val="minor"/>
      </rPr>
      <t xml:space="preserve">. Con esa fecha de corte se habian realizado 7 Comités de Contratos de las diferentes áreas para aprobar contrataciones nuevas o pliegos de condiciones. 2. En las capacitciones que se hicieron del nuevo Manual de Contratación de la entidad, se capacitó a las áreas sobre el tema de riesgos y del manual de riesgos de la entidad. 3. Se remitió un concepto relacionado con el contrato de las almacenadoras, solicitado por la Gerencia Regional Centro Orientes, el cual se expondrá en el Comité Jurídico.
</t>
    </r>
    <r>
      <rPr>
        <b/>
        <sz val="10"/>
        <color theme="1"/>
        <rFont val="Calibri"/>
        <family val="2"/>
        <scheme val="minor"/>
      </rPr>
      <t>Occidente</t>
    </r>
    <r>
      <rPr>
        <sz val="10"/>
        <color theme="1"/>
        <rFont val="Calibri"/>
        <family val="2"/>
        <scheme val="minor"/>
      </rPr>
      <t>:Realizar Mesas de Trabajo periódicas con los depósitarios para su acompañamiento, control y seguimiento.
Realizar reuniones periódicas con los contratistas.Elaboración y publicación del informe de supervisión de contratos.</t>
    </r>
  </si>
  <si>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</si>
  <si>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 xml:space="preserve">Debido al desconocimiento del procedimiento de marcacion de activos sociales a no social 
Debido al desconocimiento del procedimiento de marcacion de activos no sociales a sociales </t>
  </si>
  <si>
    <t>Pueden ocurrir fallas al momento de la marcacion de activo social</t>
  </si>
  <si>
    <t xml:space="preserve">GIT Aseguramiento de la informacion </t>
  </si>
  <si>
    <t>DISPOCISION FINAL DE ACTIVOS</t>
  </si>
  <si>
    <t>Seguir el instructivo N-DF1-046</t>
  </si>
  <si>
    <t>En el módulo de Datos Básicos del aplicativo SIGMA SAE.</t>
  </si>
  <si>
    <t xml:space="preserve">POR SOLICITUD </t>
  </si>
  <si>
    <t>POR SOLICITUD</t>
  </si>
  <si>
    <t>Se han desarrollado las actividades de control necesarias para que el riesgo no se materialice.</t>
  </si>
  <si>
    <t>Se materializó el riesgo y se diligenció en el formato F-DE2-100 Reporte de materialización de riesgos (pendiente reporte a planeacion)</t>
  </si>
  <si>
    <t>SEGUIMIENTO JULIO A SEPTIEMBRE</t>
  </si>
  <si>
    <r>
      <rPr>
        <b/>
        <sz val="9"/>
        <color theme="1"/>
        <rFont val="Calibri (Body)"/>
      </rPr>
      <t xml:space="preserve">* </t>
    </r>
    <r>
      <rPr>
        <b/>
        <u/>
        <sz val="9"/>
        <color theme="1"/>
        <rFont val="Calibri (Body)"/>
      </rPr>
      <t>Administrativa:</t>
    </r>
    <r>
      <rPr>
        <b/>
        <sz val="9"/>
        <color theme="1"/>
        <rFont val="Calibri"/>
        <family val="2"/>
        <scheme val="minor"/>
      </rPr>
      <t xml:space="preserve"> </t>
    </r>
    <r>
      <rPr>
        <sz val="9"/>
        <color theme="1"/>
        <rFont val="Calibri"/>
        <family val="2"/>
        <scheme val="minor"/>
      </rPr>
      <t xml:space="preserve">Cada uno de los funcionarios del área tienen establecidas sus actividades y funciones, las cuales previamente han sido acordadas y retroalimentadas según el Comunicado Individual de funciones. El coordinador del área supervisa y valida el cumplimiento de las funciones según lo señalado en la Evaluación de desempeño.
</t>
    </r>
    <r>
      <rPr>
        <b/>
        <sz val="9"/>
        <color theme="1"/>
        <rFont val="Calibri"/>
        <family val="2"/>
        <scheme val="minor"/>
      </rPr>
      <t>*</t>
    </r>
    <r>
      <rPr>
        <sz val="9"/>
        <color theme="1"/>
        <rFont val="Calibri"/>
        <family val="2"/>
        <scheme val="minor"/>
      </rPr>
      <t xml:space="preserve"> </t>
    </r>
    <r>
      <rPr>
        <b/>
        <u/>
        <sz val="9"/>
        <color theme="1"/>
        <rFont val="Calibri"/>
        <family val="2"/>
        <scheme val="minor"/>
      </rPr>
      <t>C</t>
    </r>
    <r>
      <rPr>
        <b/>
        <u/>
        <sz val="9"/>
        <color theme="1"/>
        <rFont val="Calibri (Body)"/>
      </rPr>
      <t xml:space="preserve">omercial: </t>
    </r>
    <r>
      <rPr>
        <sz val="9"/>
        <color theme="1"/>
        <rFont val="Calibri"/>
        <family val="2"/>
        <scheme val="minor"/>
      </rPr>
      <t xml:space="preserve">Desde la Gerencia comercial  anualmente se  revisan y actualizan las funciones de los integrandes  del  área , realizando seguimiento permanente a los procesos de generación de ingresos para el FRISCO, arrendamiento y ventas. 
</t>
    </r>
    <r>
      <rPr>
        <b/>
        <sz val="9"/>
        <color theme="1"/>
        <rFont val="Calibri"/>
        <family val="2"/>
        <scheme val="minor"/>
      </rPr>
      <t>*</t>
    </r>
    <r>
      <rPr>
        <sz val="9"/>
        <color theme="1"/>
        <rFont val="Calibri"/>
        <family val="2"/>
        <scheme val="minor"/>
      </rPr>
      <t xml:space="preserve"> </t>
    </r>
    <r>
      <rPr>
        <b/>
        <u/>
        <sz val="9"/>
        <color theme="1"/>
        <rFont val="Calibri"/>
        <family val="2"/>
        <scheme val="minor"/>
      </rPr>
      <t>C</t>
    </r>
    <r>
      <rPr>
        <b/>
        <u/>
        <sz val="9"/>
        <color theme="1"/>
        <rFont val="Calibri (Body)"/>
      </rPr>
      <t xml:space="preserve">ontratos: </t>
    </r>
    <r>
      <rPr>
        <sz val="9"/>
        <color theme="1"/>
        <rFont val="Calibri"/>
        <family val="2"/>
        <scheme val="minor"/>
      </rPr>
      <t xml:space="preserve">Se estructuraron los procedimientos de gestión de calidad con la Oficina Asesora de Planeación, de las nuevas modalidades del manual de contratación de la entidad. Adicionalmente, se actualizaron los que tuvieron cambios y se implementaron en el flujo del ERP WF.
</t>
    </r>
    <r>
      <rPr>
        <b/>
        <sz val="9"/>
        <color theme="1"/>
        <rFont val="Calibri"/>
        <family val="2"/>
        <scheme val="minor"/>
      </rPr>
      <t xml:space="preserve">* </t>
    </r>
    <r>
      <rPr>
        <b/>
        <u/>
        <sz val="9"/>
        <color theme="1"/>
        <rFont val="Calibri"/>
        <family val="2"/>
        <scheme val="minor"/>
      </rPr>
      <t>F</t>
    </r>
    <r>
      <rPr>
        <b/>
        <u/>
        <sz val="9"/>
        <color theme="1"/>
        <rFont val="Calibri (Body)"/>
      </rPr>
      <t>inanciera:</t>
    </r>
    <r>
      <rPr>
        <sz val="9"/>
        <color theme="1"/>
        <rFont val="Calibri (Body)"/>
      </rPr>
      <t xml:space="preserve"> E</t>
    </r>
    <r>
      <rPr>
        <sz val="9"/>
        <color theme="1"/>
        <rFont val="Calibri"/>
        <family val="2"/>
        <scheme val="minor"/>
      </rPr>
      <t xml:space="preserve">l jefe de área hace seguimiento a las tareas asignadas a cada funcionario. Se hace seguimiento a las actividades realizadas por los funcionarios mediante el diligenciamiento del formato de control de trabajo en casa. Los funcionarios han cumplido con lo establecido en el código de ética. 
</t>
    </r>
    <r>
      <rPr>
        <b/>
        <sz val="9"/>
        <color theme="1"/>
        <rFont val="Calibri (Body)"/>
      </rPr>
      <t xml:space="preserve">* </t>
    </r>
    <r>
      <rPr>
        <b/>
        <u/>
        <sz val="9"/>
        <color theme="1"/>
        <rFont val="Calibri (Body)"/>
      </rPr>
      <t>Oficina Atención al Ciudadano</t>
    </r>
    <r>
      <rPr>
        <sz val="9"/>
        <color theme="1"/>
        <rFont val="Calibri"/>
        <family val="2"/>
        <scheme val="minor"/>
      </rPr>
      <t xml:space="preserve">: La oficina de Comunicaciones y Atención al Ciudadano minimizando los riesgos del módulo de PQRS, solicitó a la OGI fortalecer la seguridad de la información en referencia con la visualización y modificación de los PQRS mejorando las funciones de los roles de los usuarios. Hasta el momento este riesgo no se ha materializado en el equipo.
</t>
    </r>
    <r>
      <rPr>
        <b/>
        <sz val="9"/>
        <color theme="1"/>
        <rFont val="Calibri (Body)"/>
      </rPr>
      <t xml:space="preserve">* </t>
    </r>
    <r>
      <rPr>
        <b/>
        <u/>
        <sz val="9"/>
        <color theme="1"/>
        <rFont val="Calibri (Body)"/>
      </rPr>
      <t>OGI:</t>
    </r>
    <r>
      <rPr>
        <sz val="9"/>
        <color theme="1"/>
        <rFont val="Calibri"/>
        <family val="2"/>
        <scheme val="minor"/>
      </rPr>
      <t xml:space="preserve"> Durante el periodo continuamos desarrollando las actividades de acuerdo con las funciones de cada cargo. Se cumplen los procedimientos y formatos de cada uno de los procesos que ejecutamos en la OGI y cumplimos los procesos de negocio a los cuales debemos acceder. El Jefe de la Oficina de Gestión de la Información, realiza comité primario semanalmente, donde se presenta el seguimiento de las actividades (desarrolladas y pendientes) por cada uno de los líderes responsables y su grupo de trabajo.
</t>
    </r>
    <r>
      <rPr>
        <b/>
        <sz val="9"/>
        <color theme="1"/>
        <rFont val="Calibri (Body)"/>
      </rPr>
      <t xml:space="preserve">* </t>
    </r>
    <r>
      <rPr>
        <b/>
        <u/>
        <sz val="9"/>
        <color theme="1"/>
        <rFont val="Calibri (Body)"/>
      </rPr>
      <t xml:space="preserve">Regional Occidente: </t>
    </r>
    <r>
      <rPr>
        <sz val="9"/>
        <color theme="1"/>
        <rFont val="Calibri"/>
        <family val="2"/>
        <scheme val="minor"/>
      </rPr>
      <t xml:space="preserve">Notificar mediante formato F-GT1-004, a los funcionarios la Comunicación Individual de Funciones. Para el trimestre se hizo con 14 funcionarios. </t>
    </r>
  </si>
  <si>
    <r>
      <rPr>
        <b/>
        <sz val="9"/>
        <color theme="1"/>
        <rFont val="Calibri (Body)"/>
      </rPr>
      <t xml:space="preserve">* </t>
    </r>
    <r>
      <rPr>
        <b/>
        <u/>
        <sz val="9"/>
        <color theme="1"/>
        <rFont val="Calibri (Body)"/>
      </rPr>
      <t>Administrativa</t>
    </r>
    <r>
      <rPr>
        <sz val="9"/>
        <color theme="1"/>
        <rFont val="Calibri"/>
        <family val="2"/>
        <scheme val="minor"/>
      </rPr>
      <t xml:space="preserve">: Los funcionarios del área reconocen su compromiso con la Entidad asumiendo con responsabilidad el cumplimiento del Código de Ética y Buen Gobierno. Las contrataciones administradas por el área son ejecutadas de acuerdo con los lineamientos establecidos en el Manual de Contratación implementado por la SAE. Los procesos de contratación son planeados con un tiempo de ejecución de 2 años, con el propósito de evitar amiguismos y clientelismos, brindando la oportunidad a nuevos proveedores y contratistas.
</t>
    </r>
    <r>
      <rPr>
        <b/>
        <sz val="9"/>
        <color theme="1"/>
        <rFont val="Calibri (Body)"/>
      </rPr>
      <t>*</t>
    </r>
    <r>
      <rPr>
        <b/>
        <u/>
        <sz val="9"/>
        <color theme="1"/>
        <rFont val="Calibri (Body)"/>
      </rPr>
      <t>Comercial</t>
    </r>
    <r>
      <rPr>
        <sz val="9"/>
        <color theme="1"/>
        <rFont val="Calibri"/>
        <family val="2"/>
        <scheme val="minor"/>
      </rPr>
      <t xml:space="preserve">: Las  ventas directas se llevan  a cabo con  Entidades Publicas y sobre  bienes declarados de utilidad pública, motivo  por el cual  no se materializa el riesgo.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transparencia en los procesos. 
</t>
    </r>
    <r>
      <rPr>
        <b/>
        <sz val="9"/>
        <color theme="1"/>
        <rFont val="Calibri (Body)"/>
      </rPr>
      <t>*</t>
    </r>
    <r>
      <rPr>
        <b/>
        <u/>
        <sz val="9"/>
        <color theme="1"/>
        <rFont val="Calibri (Body)"/>
      </rPr>
      <t>Contratos</t>
    </r>
    <r>
      <rPr>
        <sz val="9"/>
        <color theme="1"/>
        <rFont val="Calibri"/>
        <family val="2"/>
        <scheme val="minor"/>
      </rPr>
      <t xml:space="preserve">: En el transcurso de los procesos contractuales, solo tenemos comunicación con los interesados o proponentes de acuerdo a las actividades definidas en las etapas del proceso contractual. Los abogados de la Gerencia de Contratos no podemos mantener comunicación más allá de lo definido en los términos de referencia o pliegos de condiciones, para garantizar el principio de transparencia.
</t>
    </r>
    <r>
      <rPr>
        <b/>
        <sz val="9"/>
        <color theme="1"/>
        <rFont val="Calibri (Body)"/>
      </rPr>
      <t>*</t>
    </r>
    <r>
      <rPr>
        <b/>
        <u/>
        <sz val="9"/>
        <color theme="1"/>
        <rFont val="Calibri (Body)"/>
      </rPr>
      <t>Financiera</t>
    </r>
    <r>
      <rPr>
        <sz val="9"/>
        <color theme="1"/>
        <rFont val="Calibri"/>
        <family val="2"/>
        <scheme val="minor"/>
      </rPr>
      <t xml:space="preserve">: El área tiene prohibido entregar información a personas externas a la entidad. En los casos de los contratos, se indica que toda la información debe ser tratada directamente con el supervisor del contrato. Los funcionarios conocen y dan cumplimiento al código de ética de la empresa. La Oficina de Comunicaciones y los jefes de área reiteran constantemente los valores de la empresa dentro de los cuales está la transparencia. 
</t>
    </r>
    <r>
      <rPr>
        <b/>
        <sz val="9"/>
        <color theme="1"/>
        <rFont val="Calibri (Body)"/>
      </rPr>
      <t>*</t>
    </r>
    <r>
      <rPr>
        <b/>
        <u/>
        <sz val="9"/>
        <color theme="1"/>
        <rFont val="Calibri (Body)"/>
      </rPr>
      <t>Oficina Atención al Ciudadano</t>
    </r>
    <r>
      <rPr>
        <sz val="9"/>
        <color theme="1"/>
        <rFont val="Calibri"/>
        <family val="2"/>
        <scheme val="minor"/>
      </rPr>
      <t xml:space="preserve">: La oficina de Comunicaciones y Atención al Ciudadano cumple con los lineamientos establecidos del código de ética y el compromiso asumido en el contrato laboral. Referente a la contratación, la oficina publica a través de la gerencia de contratos los procesos con el fin de dar oportunidad y pluralidad en la presentación de propuestas de diferentes proveedores. La atención al público se realiza en las zonas destinadas para tal fin. A la fecha no se ha materializado el riesgo.
</t>
    </r>
    <r>
      <rPr>
        <b/>
        <sz val="9"/>
        <color theme="1"/>
        <rFont val="Calibri (Body)"/>
      </rPr>
      <t xml:space="preserve">* </t>
    </r>
    <r>
      <rPr>
        <b/>
        <u/>
        <sz val="9"/>
        <color theme="1"/>
        <rFont val="Calibri (Body)"/>
      </rPr>
      <t>OGI</t>
    </r>
    <r>
      <rPr>
        <sz val="9"/>
        <color theme="1"/>
        <rFont val="Calibri"/>
        <family val="2"/>
        <scheme val="minor"/>
      </rPr>
      <t xml:space="preserve">: Los empleados de la OGI solo tenemos contacto a nivel de proveedores de servicios de tecnología y siempre se realiza en el marco de las obligaciones contractuales. Los canales de comunicación con los proveedores se realizan a través de medios corporativos. Se cumplen los procedimientos y formatos de cada uno de los procesos que ejecutamos en la OGI y cumplimos los procesos de negocio a los cuales debemos acceder.
</t>
    </r>
    <r>
      <rPr>
        <b/>
        <sz val="9"/>
        <color theme="1"/>
        <rFont val="Calibri"/>
        <family val="2"/>
        <scheme val="minor"/>
      </rPr>
      <t xml:space="preserve">* </t>
    </r>
    <r>
      <rPr>
        <b/>
        <u/>
        <sz val="9"/>
        <color theme="1"/>
        <rFont val="Calibri (Body)"/>
      </rPr>
      <t>Regional Occidente</t>
    </r>
    <r>
      <rPr>
        <sz val="9"/>
        <color theme="1"/>
        <rFont val="Calibri"/>
        <family val="2"/>
        <scheme val="minor"/>
      </rPr>
      <t>: Atender a clientes presenciales en salas de atención videograbadas. Elaborar el formato de control de visitantes.</t>
    </r>
  </si>
  <si>
    <r>
      <rPr>
        <b/>
        <sz val="9"/>
        <color theme="1"/>
        <rFont val="Calibri (Body)"/>
      </rPr>
      <t xml:space="preserve">* </t>
    </r>
    <r>
      <rPr>
        <b/>
        <u/>
        <sz val="9"/>
        <color theme="1"/>
        <rFont val="Calibri (Body)"/>
      </rPr>
      <t>Administrativa</t>
    </r>
    <r>
      <rPr>
        <sz val="9"/>
        <color theme="1"/>
        <rFont val="Calibri"/>
        <family val="2"/>
        <scheme val="minor"/>
      </rPr>
      <t xml:space="preserve">: Los procesos de contratación administrados por esta área, son realizados siguiendo lo establecido por el Manual de Contratación de la SAE, el cual en una de sus políticas define las Inhabilidades e Incompatibilidades para contratar.
</t>
    </r>
    <r>
      <rPr>
        <b/>
        <sz val="9"/>
        <color theme="1"/>
        <rFont val="Calibri (Body)"/>
      </rPr>
      <t xml:space="preserve">* </t>
    </r>
    <r>
      <rPr>
        <b/>
        <u/>
        <sz val="9"/>
        <color theme="1"/>
        <rFont val="Calibri (Body)"/>
      </rPr>
      <t>Comercial</t>
    </r>
    <r>
      <rPr>
        <sz val="9"/>
        <color theme="1"/>
        <rFont val="Calibri"/>
        <family val="2"/>
        <scheme val="minor"/>
      </rPr>
      <t xml:space="preserve">: Las  ventas directas se llevan  a cabo con  Entidades Públicas y sobre  bienes declarados de utilidad pública, motivo  por el cual  no se materializa el riesgo .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transparencia  en  los  procesos. 
</t>
    </r>
    <r>
      <rPr>
        <b/>
        <sz val="9"/>
        <color theme="1"/>
        <rFont val="Calibri (Body)"/>
      </rPr>
      <t xml:space="preserve">* </t>
    </r>
    <r>
      <rPr>
        <b/>
        <u/>
        <sz val="9"/>
        <color theme="1"/>
        <rFont val="Calibri (Body)"/>
      </rPr>
      <t>Contratos:</t>
    </r>
    <r>
      <rPr>
        <sz val="9"/>
        <color theme="1"/>
        <rFont val="Calibri"/>
        <family val="2"/>
        <scheme val="minor"/>
      </rPr>
      <t xml:space="preserve"> En la toma de decisiones tales como adjudicación de contratos en donde los trabajadores pueden llegar a tener intereses indebidos, se tiene un esquema de validaciones horizontales y verticales, para verificar desde el puento de vista jurídico que las decisiones se toman de una manera objetiva.
</t>
    </r>
    <r>
      <rPr>
        <b/>
        <sz val="9"/>
        <color theme="1"/>
        <rFont val="Calibri (Body)"/>
      </rPr>
      <t xml:space="preserve">* </t>
    </r>
    <r>
      <rPr>
        <b/>
        <u/>
        <sz val="9"/>
        <color theme="1"/>
        <rFont val="Calibri (Body)"/>
      </rPr>
      <t>Financiera</t>
    </r>
    <r>
      <rPr>
        <sz val="9"/>
        <color theme="1"/>
        <rFont val="Calibri"/>
        <family val="2"/>
        <scheme val="minor"/>
      </rPr>
      <t xml:space="preserve">: Los funcionarios conocen y dan cumplimiento al código de ética de la empresa. La Oficina de Comunicaciones y los jefes de área reiteran constantemente los valores de la empresa dentro de los cuales está la transparencia
</t>
    </r>
    <r>
      <rPr>
        <b/>
        <sz val="9"/>
        <color theme="1"/>
        <rFont val="Calibri (Body)"/>
      </rPr>
      <t xml:space="preserve">* </t>
    </r>
    <r>
      <rPr>
        <b/>
        <u/>
        <sz val="9"/>
        <color theme="1"/>
        <rFont val="Calibri (Body)"/>
      </rPr>
      <t xml:space="preserve">Oficina Atención Ciudadano: </t>
    </r>
    <r>
      <rPr>
        <sz val="9"/>
        <color theme="1"/>
        <rFont val="Calibri"/>
        <family val="2"/>
        <scheme val="minor"/>
      </rPr>
      <t xml:space="preserve">La oficina de Comunicaciones y Atención al Ciudadano en pro de mitigar el riesgo participó de los programas: 1."Prevención conflicto de intereses", 2. "Integridad, transparencia y lucha contra la corrupcción" promovidos por la Función Pública; por lo que conoce y acata el procedimiento para la prevención y control de conflicto de intereses. Adicionalmente la jefatura realiza seguimiento continuo a cada uno de los colaboradores de la oficina con el fin de dar cumplimiento al código de ética y buen gobierno de la entidad. A la fecha no se ha materializado el riesgo. 
</t>
    </r>
    <r>
      <rPr>
        <b/>
        <sz val="9"/>
        <color theme="1"/>
        <rFont val="Calibri (Body)"/>
      </rPr>
      <t xml:space="preserve">* </t>
    </r>
    <r>
      <rPr>
        <b/>
        <u/>
        <sz val="9"/>
        <color theme="1"/>
        <rFont val="Calibri (Body)"/>
      </rPr>
      <t>OGI:</t>
    </r>
    <r>
      <rPr>
        <sz val="9"/>
        <color theme="1"/>
        <rFont val="Calibri"/>
        <family val="2"/>
        <scheme val="minor"/>
      </rPr>
      <t xml:space="preserve"> El personal de la OGI, fue seleccionado en el marco de los procesos de Talento Humano desde la Selección y Vinculación, pasando por los diferentes controles y revisión de antecedentes, así como se realizaron poligrafos respectivamente. Cada uno de los empleados en su contrato firma acuerdos de confidencialidad y el cumplimiento de el código de ética y buen gobierno
</t>
    </r>
    <r>
      <rPr>
        <b/>
        <sz val="9"/>
        <color theme="1"/>
        <rFont val="Calibri (Body)"/>
      </rPr>
      <t xml:space="preserve">* </t>
    </r>
    <r>
      <rPr>
        <b/>
        <u/>
        <sz val="9"/>
        <color theme="1"/>
        <rFont val="Calibri (Body)"/>
      </rPr>
      <t>Regional Occidente</t>
    </r>
    <r>
      <rPr>
        <b/>
        <sz val="9"/>
        <color theme="1"/>
        <rFont val="Calibri (Body)"/>
      </rPr>
      <t xml:space="preserve">: </t>
    </r>
    <r>
      <rPr>
        <sz val="9"/>
        <color theme="1"/>
        <rFont val="Calibri"/>
        <family val="2"/>
        <scheme val="minor"/>
      </rPr>
      <t>Realizar el filtro y estudio del cliente con prácticas objetivas tales como: Antecedentes judiciales y disciplinarios, Capacidad Financiera, OFAC, Lista Clinton, publicidad abierta a la ciudadanía y acceso a la información de oferta de inmuebles; Publicación por cinco días de inmuebles ofertado para garantizar acceso abierto.</t>
    </r>
  </si>
  <si>
    <r>
      <rPr>
        <b/>
        <sz val="9"/>
        <color theme="1"/>
        <rFont val="Calibri (Body)"/>
      </rPr>
      <t xml:space="preserve">* </t>
    </r>
    <r>
      <rPr>
        <b/>
        <u/>
        <sz val="9"/>
        <color theme="1"/>
        <rFont val="Calibri (Body)"/>
      </rPr>
      <t>Administrativa:</t>
    </r>
    <r>
      <rPr>
        <sz val="9"/>
        <color theme="1"/>
        <rFont val="Calibri"/>
        <family val="2"/>
        <scheme val="minor"/>
      </rPr>
      <t xml:space="preserve"> Los funcionarios del área cumplen de manera estricta con el Código de Ética y Buen Gobierno.
Los procesos de contratación son realizados cumpliendo lo establecido en el Manual de Contratación, e igualmente son publicados en la pagina web de la SAE, para el conocimiento del publico en general. Los funcionarios asignados a esta área cumplen de acuerdo a las instrucciones dadas con el diligenciamiento y entrega del Formato de Declaración de Bienes y renta. Las comunicaciones con los Proveedores o Contratistas son preferiblemente realizadas de manera escrita (Correo), con el fin de que exista un soporte y trazabilidad del asunto.
</t>
    </r>
    <r>
      <rPr>
        <b/>
        <sz val="9"/>
        <color theme="1"/>
        <rFont val="Calibri (Body)"/>
      </rPr>
      <t xml:space="preserve">* </t>
    </r>
    <r>
      <rPr>
        <b/>
        <u/>
        <sz val="9"/>
        <color theme="1"/>
        <rFont val="Calibri (Body)"/>
      </rPr>
      <t>Comercial:</t>
    </r>
    <r>
      <rPr>
        <sz val="9"/>
        <color theme="1"/>
        <rFont val="Calibri"/>
        <family val="2"/>
        <scheme val="minor"/>
      </rPr>
      <t xml:space="preserve"> Las  ventas directas se llevan  a cabo con  Entidades Públicas y sobre  bienes declarados de utilidad publica, motivo  por el cual  no se materializa el riesgo.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transpaencía  en  los  procesos 
*</t>
    </r>
    <r>
      <rPr>
        <b/>
        <u/>
        <sz val="9"/>
        <color theme="1"/>
        <rFont val="Calibri (Body)"/>
      </rPr>
      <t xml:space="preserve"> Contratos: </t>
    </r>
    <r>
      <rPr>
        <sz val="9"/>
        <color theme="1"/>
        <rFont val="Calibri"/>
        <family val="2"/>
        <scheme val="minor"/>
      </rPr>
      <t xml:space="preserve">En el transcurso de los procesos contractuales, solo tenemos comunicación con los interesados o proponentes de acuerdo a las actividades definidas en las etapas del proceso contractual. Los abogados de la Gerencia de Contratos no podemos mantener comunicación más allá de lo definido en los términos de referencia o pliegos de condiciones, para garantizar el principio de transparencia.
</t>
    </r>
    <r>
      <rPr>
        <b/>
        <sz val="9"/>
        <color theme="1"/>
        <rFont val="Calibri (Body)"/>
      </rPr>
      <t xml:space="preserve">* </t>
    </r>
    <r>
      <rPr>
        <b/>
        <u/>
        <sz val="9"/>
        <color theme="1"/>
        <rFont val="Calibri (Body)"/>
      </rPr>
      <t>Financiera:</t>
    </r>
    <r>
      <rPr>
        <sz val="9"/>
        <color theme="1"/>
        <rFont val="Calibri"/>
        <family val="2"/>
        <scheme val="minor"/>
      </rPr>
      <t xml:space="preserve"> En la celebración de un contrato, éste se realiza cumpliendo el manual de contratación adoptado por la SAE siguiendo todos los parámetros legales correspondientes para la transparencia de adjudicación del mismo. Estos procesos son publicados en la página web de la SAE y son de acceso a cualquier oferente que quiera presentar propuesta. Los funcionarios conocen y dan cumplimiento al código de ética de la empresa.  La Oficina de Comunicaciones y los jefes de área reiteran constantemente los valores de la empresa dentro de los cuales está la transparencia. 
</t>
    </r>
    <r>
      <rPr>
        <b/>
        <sz val="9"/>
        <color theme="1"/>
        <rFont val="Calibri (Body)"/>
      </rPr>
      <t xml:space="preserve">* </t>
    </r>
    <r>
      <rPr>
        <b/>
        <u/>
        <sz val="9"/>
        <color theme="1"/>
        <rFont val="Calibri (Body)"/>
      </rPr>
      <t>Oficina atención ciudadano</t>
    </r>
    <r>
      <rPr>
        <sz val="9"/>
        <color theme="1"/>
        <rFont val="Calibri"/>
        <family val="2"/>
        <scheme val="minor"/>
      </rPr>
      <t xml:space="preserve">: La oficina de Comunicaciones y Atención al Ciudadano, en sus procesos de contratación convoca a diferentes firmas con el objetivo que el proceso sea transparente y exista pluralidad de oferentes ceñido bajo los parametros del manual de contratación de la entidad. Lo anterior se evidencia en las carpetas de supervisión de los procesos contractuales.
* </t>
    </r>
    <r>
      <rPr>
        <b/>
        <u/>
        <sz val="9"/>
        <color theme="1"/>
        <rFont val="Calibri (Body)"/>
      </rPr>
      <t>OGI:</t>
    </r>
    <r>
      <rPr>
        <sz val="9"/>
        <color theme="1"/>
        <rFont val="Calibri"/>
        <family val="2"/>
        <scheme val="minor"/>
      </rPr>
      <t xml:space="preserve"> Los empleados de la OGI solo tenemos contacto a nivel de proveedores de servicios de tecnología y siempre se realiza en el marco de las obligaciones contractuales y los procedimientos de contratación adoptados por la SAE. La supervisión de contrato la realiza el Jefe de la Oficina de Gestión de la Información y se apoya en la ejecución de los contratos de profesionales internos de la OGI, permitiendo hacer control entre las partes.</t>
    </r>
  </si>
  <si>
    <r>
      <rPr>
        <b/>
        <sz val="9"/>
        <color theme="1"/>
        <rFont val="Calibri (Body)"/>
      </rPr>
      <t xml:space="preserve">* </t>
    </r>
    <r>
      <rPr>
        <b/>
        <u/>
        <sz val="9"/>
        <color theme="1"/>
        <rFont val="Calibri (Body)"/>
      </rPr>
      <t>Administrativa:</t>
    </r>
    <r>
      <rPr>
        <sz val="9"/>
        <color theme="1"/>
        <rFont val="Calibri"/>
        <family val="2"/>
        <scheme val="minor"/>
      </rPr>
      <t xml:space="preserve"> Los funcionarios del área cumplen de manera estricta con el Código de Ética y Buen Gobierno. Los procesos de contratación son realizados cumpliendo lo establecido en el Manual de Contratación, e igualmente son publicados en la pagina web de la SAE, para el conocimiento del publico en general. Los funcionarios asignados a esta área cumplen de acuerdo a las instrucciones dadas con el diligenciamiento y entrega del Formato de Declaración de Bienes y renta. Las comunicaciones con los Proveedores o Contratistas son preferiblemente realizadas de manera escrita (Correo), con el fin de que exista un soporte y trazabilidad del asunto.
</t>
    </r>
    <r>
      <rPr>
        <b/>
        <sz val="9"/>
        <color theme="1"/>
        <rFont val="Calibri (Body)"/>
      </rPr>
      <t xml:space="preserve">* </t>
    </r>
    <r>
      <rPr>
        <b/>
        <u/>
        <sz val="9"/>
        <color theme="1"/>
        <rFont val="Calibri (Body)"/>
      </rPr>
      <t xml:space="preserve">Comercial: </t>
    </r>
    <r>
      <rPr>
        <sz val="9"/>
        <color theme="1"/>
        <rFont val="Calibri"/>
        <family val="2"/>
        <scheme val="minor"/>
      </rPr>
      <t xml:space="preserve">Las  ventas directas se llevan  a cabo con  Entidades Públicas y sobre  bienes declarados de utilidad publica, motivo  por el cual  no se materializa el riesgo .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transpaencía  en  los  procesos 
</t>
    </r>
    <r>
      <rPr>
        <b/>
        <sz val="9"/>
        <color theme="1"/>
        <rFont val="Calibri (Body)"/>
      </rPr>
      <t xml:space="preserve">* </t>
    </r>
    <r>
      <rPr>
        <b/>
        <u/>
        <sz val="9"/>
        <color theme="1"/>
        <rFont val="Calibri (Body)"/>
      </rPr>
      <t>Oficina Atención Ciudadano:</t>
    </r>
    <r>
      <rPr>
        <sz val="9"/>
        <color theme="1"/>
        <rFont val="Calibri"/>
        <family val="2"/>
        <scheme val="minor"/>
      </rPr>
      <t xml:space="preserve"> La oficina de Comunicaciones y Atención al Ciudadano, siguiendo los parametros establecidos en el manual de contratación, valida los antecedentes de los oferentes con el fin de evitar la materialización del riesgo. Lo anterior se evidencia en las carpetas de supervisión de los procesos contractuales.
</t>
    </r>
    <r>
      <rPr>
        <b/>
        <sz val="9"/>
        <color theme="1"/>
        <rFont val="Calibri (Body)"/>
      </rPr>
      <t xml:space="preserve">* </t>
    </r>
    <r>
      <rPr>
        <b/>
        <u/>
        <sz val="9"/>
        <color theme="1"/>
        <rFont val="Calibri (Body)"/>
      </rPr>
      <t>OGI:</t>
    </r>
    <r>
      <rPr>
        <sz val="9"/>
        <color theme="1"/>
        <rFont val="Calibri"/>
        <family val="2"/>
        <scheme val="minor"/>
      </rPr>
      <t xml:space="preserve"> La validación de los oferentes para los contratos a cargo de la Oficina de Gestión de la Información, son realizados por la Gerencia de Contratos, cumpliendo con el manual de contratación y sus procedimientos. Como práctica interna, las actividades desarrolladas con los proveedores se realizan grupalmente.
</t>
    </r>
    <r>
      <rPr>
        <b/>
        <sz val="9"/>
        <color theme="1"/>
        <rFont val="Calibri (Body)"/>
      </rPr>
      <t xml:space="preserve">* </t>
    </r>
    <r>
      <rPr>
        <b/>
        <u/>
        <sz val="9"/>
        <color theme="1"/>
        <rFont val="Calibri (Body)"/>
      </rPr>
      <t xml:space="preserve">Regional Occidente: </t>
    </r>
    <r>
      <rPr>
        <sz val="9"/>
        <color theme="1"/>
        <rFont val="Calibri"/>
        <family val="2"/>
        <scheme val="minor"/>
      </rPr>
      <t>Realizar el filtro y estudio del cliente con prácticas objetivas tales como: Antecedentes judiciales y disciplinarios, Capacidad Financiera, OFAC, Lista Clinton, publicidad abierta a la ciudadanía y acceso a la información de oferta de inmuebles; Publicación por cinco días de inmuebles ofertado para garantizar acceso abierto.</t>
    </r>
  </si>
  <si>
    <r>
      <rPr>
        <b/>
        <u/>
        <sz val="9"/>
        <color theme="1"/>
        <rFont val="Calibri (Body)"/>
      </rPr>
      <t xml:space="preserve">* Administrativa: </t>
    </r>
    <r>
      <rPr>
        <sz val="9"/>
        <color theme="1"/>
        <rFont val="Calibri"/>
        <family val="2"/>
        <scheme val="minor"/>
      </rPr>
      <t xml:space="preserve">Los funcionarios del área cumplen de manera estricta con el Código de Ética y Buen Gobierno. Los procesos de contratación son realizados cumpliendo lo establecido en el Manual de Contratación, e igualmente son publicados en la pagina web de la SAE, para el conocimiento del publico en general. Los funcionarios asignados a esta área cumplen de acuerdo a las instrucciones dadas con el diligenciamiento y entrega del Formato de Declaración de Bienes y renta. Las comunicaciones con los Proveedores o Contratistas son preferiblemente realizadas de manera escrita (Correo), con el fin de que exista un soporte y trazabilidad del asunto.
</t>
    </r>
    <r>
      <rPr>
        <b/>
        <u/>
        <sz val="9"/>
        <color theme="1"/>
        <rFont val="Calibri (Body)"/>
      </rPr>
      <t xml:space="preserve">* Oficina Atención ciudadano: </t>
    </r>
    <r>
      <rPr>
        <sz val="9"/>
        <color theme="1"/>
        <rFont val="Calibri"/>
        <family val="2"/>
        <scheme val="minor"/>
      </rPr>
      <t xml:space="preserve">La oficina de Comunicaciones y Atención al Ciudadano, realiza una validación estricta y detallada sobre los contratos asignados al área a traves del seguimiento y control de la ejecucion presupuestal mes a mes. Las solicitudes a los proveedores se hacen a través de correo electrónico dejando la trazabilidad de los items requeridos y al llegar la facturación se cruza con la información de los correos, Lo anterior con el fin de evitar la materialización del riesgo. Lo anterior se evidencia en las carpetas de supervisión de los procesos contractuales.
</t>
    </r>
    <r>
      <rPr>
        <b/>
        <u/>
        <sz val="9"/>
        <color theme="1"/>
        <rFont val="Calibri (Body)"/>
      </rPr>
      <t xml:space="preserve">* OGI: </t>
    </r>
    <r>
      <rPr>
        <sz val="9"/>
        <color theme="1"/>
        <rFont val="Calibri"/>
        <family val="2"/>
        <scheme val="minor"/>
      </rPr>
      <t xml:space="preserve">El Jefe de la Oficina de Gestión de la Información y la Profesional Especializada que apoya la parte contractual en la OGI, participan activamente en los comités de seguimiento y supervisión de contratos.  La oficina de Control Interno realiza auditorias internas sobre la gestión de los contratos y la OGI atiende oportunamente los requerimientos para dichas auditorias. Mensualmente se reporta el informe de gestión contractual a la Gerencia de Contratos. Control interno, revisa mensualmente los informes de gestión contractual y los remite a la Contraloria.
</t>
    </r>
    <r>
      <rPr>
        <b/>
        <u/>
        <sz val="9"/>
        <color theme="1"/>
        <rFont val="Calibri (Body)"/>
      </rPr>
      <t>* Regional Occidente:</t>
    </r>
    <r>
      <rPr>
        <b/>
        <sz val="9"/>
        <color theme="1"/>
        <rFont val="Calibri (Body)"/>
      </rPr>
      <t xml:space="preserve"> </t>
    </r>
    <r>
      <rPr>
        <sz val="9"/>
        <color theme="1"/>
        <rFont val="Calibri (Body)"/>
      </rPr>
      <t xml:space="preserve">se realizan las siguientes acciones: 1) </t>
    </r>
    <r>
      <rPr>
        <sz val="9"/>
        <color theme="1"/>
        <rFont val="Calibri"/>
        <family val="2"/>
        <scheme val="minor"/>
      </rPr>
      <t>Validar los valores pactados contractualmente y actividades de ROM, garantizando que no estén por fuera de los valores acordados. 2) Publicar mensual en la web de SAE, del informe de los contratos y detalles de su ejecución. 3) Exigir las cotizaciones y estudio de mercado en los servicios especializados no pactados contractualmente.</t>
    </r>
  </si>
  <si>
    <r>
      <rPr>
        <b/>
        <u/>
        <sz val="9"/>
        <color theme="1"/>
        <rFont val="Calibri (Body)"/>
      </rPr>
      <t>* Administrativa:</t>
    </r>
    <r>
      <rPr>
        <sz val="9"/>
        <color theme="1"/>
        <rFont val="Calibri"/>
        <family val="2"/>
        <scheme val="minor"/>
      </rPr>
      <t xml:space="preserve"> Aplicabilidad del Código de Ética y Buen Gobierno. Los funcionarios cumplen con el diligenciamiento y entrega del Formato de Declaración de Bienes y renta. Los funcionarios asumen compromiso con la Entidad, con base a los principios y valores institucionales que ha adoptado la SAE, transparencia, responsabilidad, probidad y otros.
</t>
    </r>
    <r>
      <rPr>
        <b/>
        <u/>
        <sz val="9"/>
        <color theme="1"/>
        <rFont val="Calibri (Body)"/>
      </rPr>
      <t xml:space="preserve">* Comercial: </t>
    </r>
    <r>
      <rPr>
        <sz val="9"/>
        <color theme="1"/>
        <rFont val="Calibri"/>
        <family val="2"/>
        <scheme val="minor"/>
      </rPr>
      <t xml:space="preserve">Las  ventas directas se llevan  a cabo con  Entidades Publicas y sobre  bienes declarados de utilidad pública, motivo por el cual  no se materializa el riesgo . Respecto a las  ventas  de otros activos,  SAE  suscribe contratos con terceros  con la experiencia  e idoneidad  que permitan  garantizar  procesos de comercialización  públicos  y transparentes. De otra  parte en  materia de  arrendamientos a través de la  metodología de administración de bienes  y los procedimientos   establecidos,  las áreas opertivas  son las  encargadas de  garantizar la transpaencía  en  los  procesos 
</t>
    </r>
    <r>
      <rPr>
        <b/>
        <u/>
        <sz val="9"/>
        <color theme="1"/>
        <rFont val="Calibri (Body)"/>
      </rPr>
      <t>* Contratos</t>
    </r>
    <r>
      <rPr>
        <b/>
        <sz val="9"/>
        <color theme="1"/>
        <rFont val="Calibri"/>
        <family val="2"/>
        <scheme val="minor"/>
      </rPr>
      <t xml:space="preserve">: </t>
    </r>
    <r>
      <rPr>
        <sz val="9"/>
        <color theme="1"/>
        <rFont val="Calibri"/>
        <family val="2"/>
        <scheme val="minor"/>
      </rPr>
      <t xml:space="preserve">Se presentó por parte de todos los miembros de la Gerencia de Contratos, el formato de Declaración de Bienes y Rentas a la Gerencia de Talento Humano. Adicionalmente, los procedimientos están diseñados para que el personal de la gerencia tenga el mínimo contacto con terceros, para evitar estas situaciones.
</t>
    </r>
    <r>
      <rPr>
        <b/>
        <u/>
        <sz val="9"/>
        <color theme="1"/>
        <rFont val="Calibri (Body)"/>
      </rPr>
      <t xml:space="preserve">* Financiera: </t>
    </r>
    <r>
      <rPr>
        <sz val="9"/>
        <color theme="1"/>
        <rFont val="Calibri"/>
        <family val="2"/>
        <scheme val="minor"/>
      </rPr>
      <t xml:space="preserve">Los funcionarios conocen y dan cumplimiento al código de ética de la empresa teniendo una relación profesional ética con sus compañeros y personas externas a la entidad. En la celebración de un contrato, éste se realiza cumpliendo el manual de contratación adoptado por la SAE siguiendo todos los parámetros legales correspondientes para la transparencia de adjudicación del mismo. La Oficina de Comunicaciones y los jefes de área reiteran constantemente los valores de la empresa dentro de los cuales está la transparencia. Los funcionarios entregan su declaración de bienes y rentas para la respectiva validación de la información registrada allí. 
</t>
    </r>
    <r>
      <rPr>
        <b/>
        <u/>
        <sz val="9"/>
        <color theme="1"/>
        <rFont val="Calibri (Body)"/>
      </rPr>
      <t>* Oficina Atención Ciudadano</t>
    </r>
    <r>
      <rPr>
        <b/>
        <sz val="9"/>
        <color theme="1"/>
        <rFont val="Calibri"/>
        <family val="2"/>
        <scheme val="minor"/>
      </rPr>
      <t xml:space="preserve">: </t>
    </r>
    <r>
      <rPr>
        <sz val="9"/>
        <color theme="1"/>
        <rFont val="Calibri"/>
        <family val="2"/>
        <scheme val="minor"/>
      </rPr>
      <t xml:space="preserve">El equipo de Comunicaciones y Atención al Ciudadano, no ha materializado este riesgo y ha dado cumplimiento con la presentación del formato de declaración de bienes, rentas. Todo trámite o servicio que se solicite a la Oficina de Comunicaciones y Atención al Ciudadano debe ser radicado a través del modulo PQRS, lo anterior con el fin de que la información que entrega la oficina es de caracter oficial.
</t>
    </r>
    <r>
      <rPr>
        <b/>
        <u/>
        <sz val="9"/>
        <color theme="1"/>
        <rFont val="Calibri (Body)"/>
      </rPr>
      <t>* OGI:</t>
    </r>
    <r>
      <rPr>
        <sz val="9"/>
        <color theme="1"/>
        <rFont val="Calibri"/>
        <family val="2"/>
        <scheme val="minor"/>
      </rPr>
      <t xml:space="preserve"> Los empleados de la Oficina de Gestión de la Información, cumplen con la entrega de la declaración de bienes y rentas a la Gerencia de Talento Humano y dan cumplimiento al código de ética y buen gobierno.
</t>
    </r>
    <r>
      <rPr>
        <b/>
        <u/>
        <sz val="9"/>
        <color theme="1"/>
        <rFont val="Calibri (Body)"/>
      </rPr>
      <t>* Regional occidente:</t>
    </r>
    <r>
      <rPr>
        <sz val="9"/>
        <color theme="1"/>
        <rFont val="Calibri"/>
        <family val="2"/>
        <scheme val="minor"/>
      </rPr>
      <t xml:space="preserve"> se realizan las siguientes acciones: 1)Asistir a Capacitación "Conferencia Norma social, deshonestidad y corrupción", dictada el 3 de julio de 2020, en el marco del día del servidor público, 2) Realizar Brigada de trámites y servicios de carácter virtual para atender los requerimientos de la ciudadanía, la cual tuvo lugar el 15 de julio de 2020.</t>
    </r>
  </si>
  <si>
    <r>
      <rPr>
        <b/>
        <u/>
        <sz val="9"/>
        <color theme="1"/>
        <rFont val="Calibri (Body)"/>
      </rPr>
      <t xml:space="preserve">* Administrativa: </t>
    </r>
    <r>
      <rPr>
        <sz val="9"/>
        <color theme="1"/>
        <rFont val="Calibri"/>
        <family val="2"/>
        <scheme val="minor"/>
      </rPr>
      <t xml:space="preserve">Los funcionarios del área tienen conocimiento de las políticas y lineamientos establecidos por la Sociedad para evitar y contrarrestar este tipo de situaciones. 
</t>
    </r>
    <r>
      <rPr>
        <b/>
        <u/>
        <sz val="9"/>
        <color theme="1"/>
        <rFont val="Calibri (Body)"/>
      </rPr>
      <t xml:space="preserve">* Comercial: </t>
    </r>
    <r>
      <rPr>
        <sz val="9"/>
        <color theme="1"/>
        <rFont val="Calibri"/>
        <family val="2"/>
        <scheme val="minor"/>
      </rPr>
      <t xml:space="preserve">con la tercerización de  los  procesos de  venta de activos  y con  procesos  públicos  y  transparentes consideramos que se  mitiga  el  riesgo de corrupción 
</t>
    </r>
    <r>
      <rPr>
        <b/>
        <u/>
        <sz val="9"/>
        <color theme="1"/>
        <rFont val="Calibri (Body)"/>
      </rPr>
      <t xml:space="preserve">* Contratos: </t>
    </r>
    <r>
      <rPr>
        <sz val="9"/>
        <color theme="1"/>
        <rFont val="Calibri"/>
        <family val="2"/>
        <scheme val="minor"/>
      </rPr>
      <t xml:space="preserve">Se presentó por parte de todos los miembros de la Gerencia de Contratos, el formato de Declaración de Bienes y Rentas a la Gerencia de Talento Humano. Adicionalmente, los procedimientos están diseñados para que el personal de la gerencia tenga el mínimo contacto con terceros, para evitar estas situaciones.
</t>
    </r>
    <r>
      <rPr>
        <b/>
        <u/>
        <sz val="9"/>
        <color theme="1"/>
        <rFont val="Calibri (Body)"/>
      </rPr>
      <t>* Financiera:</t>
    </r>
    <r>
      <rPr>
        <sz val="9"/>
        <color theme="1"/>
        <rFont val="Calibri"/>
        <family val="2"/>
        <scheme val="minor"/>
      </rPr>
      <t xml:space="preserve"> Los funcionarios conocen y dan cumplimiento al código de ética de la empresa teniendo una relación profesional ética con sus compañeros y personas externas a la entidad. La Oficina de Comunicaciones y los jefes de área reiteran constantemente los valores de la empresa dentro de los cuales está la transparencia. Los funcionarios entregan su declaración de bienes y rentas para la respectiva validación de la información registrada allí. 
</t>
    </r>
    <r>
      <rPr>
        <b/>
        <u/>
        <sz val="9"/>
        <color theme="1"/>
        <rFont val="Calibri (Body)"/>
      </rPr>
      <t xml:space="preserve">* Oficina Atención Ciudadano: </t>
    </r>
    <r>
      <rPr>
        <sz val="9"/>
        <color theme="1"/>
        <rFont val="Calibri"/>
        <family val="2"/>
        <scheme val="minor"/>
      </rPr>
      <t xml:space="preserve">El equipo de Comunicaciones y Atención al Ciudadano, no ha materializado este riesgo y ha dado cumplimiento con la presentación del formato de declaración de bienes, rentas. Todo trámite o servicio que se solicite a la oficina de Comunicaciones y Atención al Ciudadano debe ser radicado a través del modulo PQRS, lo anterior con el fin de que la información que entrega la oficina es de caracter oficial. La atención presencial se realiza en las zonas indicadas por la entidad para tal fin
</t>
    </r>
    <r>
      <rPr>
        <b/>
        <u/>
        <sz val="9"/>
        <color theme="1"/>
        <rFont val="Calibri (Body)"/>
      </rPr>
      <t>* OGI:</t>
    </r>
    <r>
      <rPr>
        <sz val="9"/>
        <color theme="1"/>
        <rFont val="Calibri"/>
        <family val="2"/>
        <scheme val="minor"/>
      </rPr>
      <t xml:space="preserve"> Los empleados de la Oficina de Gestión de la Información, cumplen con la entrega de la declaración de bienes y rentas a la Gerencia de Talento Humano y dan cumplimiento al código de ética y buen gobierno.
</t>
    </r>
    <r>
      <rPr>
        <b/>
        <u/>
        <sz val="9"/>
        <color theme="1"/>
        <rFont val="Calibri (Body)"/>
      </rPr>
      <t xml:space="preserve">* Regional Occidente: </t>
    </r>
    <r>
      <rPr>
        <sz val="9"/>
        <color theme="1"/>
        <rFont val="Calibri"/>
        <family val="2"/>
        <scheme val="minor"/>
      </rPr>
      <t>Atender a clientes presenciales en salas de atención videograbadas. Elaborar el formato de control de visitantes.</t>
    </r>
  </si>
  <si>
    <r>
      <rPr>
        <b/>
        <sz val="9"/>
        <color theme="1"/>
        <rFont val="Calibri (Body)"/>
      </rPr>
      <t xml:space="preserve">* </t>
    </r>
    <r>
      <rPr>
        <b/>
        <u/>
        <sz val="9"/>
        <color theme="1"/>
        <rFont val="Calibri (Body)"/>
      </rPr>
      <t xml:space="preserve">Administrativa: </t>
    </r>
    <r>
      <rPr>
        <sz val="9"/>
        <color theme="1"/>
        <rFont val="Calibri"/>
        <family val="2"/>
        <scheme val="minor"/>
      </rPr>
      <t xml:space="preserve">El jefe de área constantemente realiza retroalimentaciones sobre las implicaciones que contraen conductas antiéticas en contra de la Entidad. El área conoce y aplica el código de ética y buen gobierno, las políticas de Seguridad de la Información.
</t>
    </r>
    <r>
      <rPr>
        <b/>
        <sz val="9"/>
        <color theme="1"/>
        <rFont val="Calibri (Body)"/>
      </rPr>
      <t xml:space="preserve">* </t>
    </r>
    <r>
      <rPr>
        <b/>
        <u/>
        <sz val="9"/>
        <color theme="1"/>
        <rFont val="Calibri (Body)"/>
      </rPr>
      <t xml:space="preserve">Comercial: </t>
    </r>
    <r>
      <rPr>
        <sz val="9"/>
        <color theme="1"/>
        <rFont val="Calibri"/>
        <family val="2"/>
        <scheme val="minor"/>
      </rPr>
      <t xml:space="preserve">los procesos de contratación  que se  realizan  desde la  Gerencia Comercial  se llevan  a cabo  con el cumplimiento de los  requisitos establecidos en el  Manual de contratacion de SAE SAS
</t>
    </r>
    <r>
      <rPr>
        <b/>
        <sz val="9"/>
        <color theme="1"/>
        <rFont val="Calibri (Body)"/>
      </rPr>
      <t xml:space="preserve">* </t>
    </r>
    <r>
      <rPr>
        <b/>
        <u/>
        <sz val="9"/>
        <color theme="1"/>
        <rFont val="Calibri (Body)"/>
      </rPr>
      <t xml:space="preserve">Contratos: </t>
    </r>
    <r>
      <rPr>
        <sz val="9"/>
        <color theme="1"/>
        <rFont val="Calibri"/>
        <family val="2"/>
        <scheme val="minor"/>
      </rPr>
      <t xml:space="preserve">El Comité de Contratos ha sesionado conforme con el procedimiento, para realizar al control de las decisiones contractuales y determinar que las decisiones se tomen de forma objetiva. Adicionalmente, en varios procesos se requirió de la autorización de la Junta directiva conforme al manual.
</t>
    </r>
    <r>
      <rPr>
        <b/>
        <sz val="9"/>
        <color theme="1"/>
        <rFont val="Calibri (Body)"/>
      </rPr>
      <t xml:space="preserve">* </t>
    </r>
    <r>
      <rPr>
        <b/>
        <u/>
        <sz val="9"/>
        <color theme="1"/>
        <rFont val="Calibri (Body)"/>
      </rPr>
      <t xml:space="preserve">Financiera: </t>
    </r>
    <r>
      <rPr>
        <sz val="9"/>
        <color theme="1"/>
        <rFont val="Calibri"/>
        <family val="2"/>
        <scheme val="minor"/>
      </rPr>
      <t xml:space="preserve">Los funcionarios conocen y dan cumplimiento al código de ética de la empresa teniendo una relación profesional ética con sus compañeros y personas externas a la entidad. La Oficina de Comunicaciones y los jefes de área reiteran constantemente los valores de la empresa dentro de los cuales está la transparencia. En la celebración de un contrato, éste se realiza cumpliendo el manual de contratación adoptado por la SAE sigiendo todos los parámetros legales correspondientes para la transparencia de adjudicación del mismo
</t>
    </r>
    <r>
      <rPr>
        <b/>
        <sz val="9"/>
        <color theme="1"/>
        <rFont val="Calibri (Body)"/>
      </rPr>
      <t xml:space="preserve">* </t>
    </r>
    <r>
      <rPr>
        <b/>
        <u/>
        <sz val="9"/>
        <color theme="1"/>
        <rFont val="Calibri (Body)"/>
      </rPr>
      <t xml:space="preserve">Oficina Atención Ciudadano: </t>
    </r>
    <r>
      <rPr>
        <sz val="9"/>
        <color theme="1"/>
        <rFont val="Calibri"/>
        <family val="2"/>
        <scheme val="minor"/>
      </rPr>
      <t xml:space="preserve">La oficina de Comunicaciones y Atención al Ciudadano cumple con los lineamientos establecidos del código de ética y a la fecha no se ha materializado el riesgo. Frente a los proceso contractuales estos son publicados acorde al manual de contratación de la entidad y las evidencias pueden ser consultadas en las carpetas de supervisión
</t>
    </r>
    <r>
      <rPr>
        <b/>
        <sz val="9"/>
        <color theme="1"/>
        <rFont val="Calibri (Body)"/>
      </rPr>
      <t xml:space="preserve">* </t>
    </r>
    <r>
      <rPr>
        <b/>
        <u/>
        <sz val="9"/>
        <color theme="1"/>
        <rFont val="Calibri (Body)"/>
      </rPr>
      <t xml:space="preserve">OGI: </t>
    </r>
    <r>
      <rPr>
        <sz val="9"/>
        <color theme="1"/>
        <rFont val="Calibri"/>
        <family val="2"/>
        <scheme val="minor"/>
      </rPr>
      <t xml:space="preserve">El jefe de la Oficina de Gestión de la Información y la Profesional Especializada que apoya la parte contractual en la OGI, gestionan y realizan el control de la publicación de los informes de supervisión de los contratos en la pagina web de la SAE y dan cumplimiento a todos los procedimientos adoptados por SAE para los procesos de contratación.
</t>
    </r>
    <r>
      <rPr>
        <b/>
        <sz val="9"/>
        <color theme="1"/>
        <rFont val="Calibri (Body)"/>
      </rPr>
      <t xml:space="preserve">* </t>
    </r>
    <r>
      <rPr>
        <b/>
        <u/>
        <sz val="9"/>
        <color theme="1"/>
        <rFont val="Calibri (Body)"/>
      </rPr>
      <t xml:space="preserve">Regional Occidente: </t>
    </r>
    <r>
      <rPr>
        <sz val="9"/>
        <color theme="1"/>
        <rFont val="Calibri"/>
        <family val="2"/>
        <scheme val="minor"/>
      </rPr>
      <t>Publicar los contratos de servicios y el detalle de su ejecución. Comunicar las funciones específicas del cargo que limiten sus funciones.</t>
    </r>
  </si>
  <si>
    <r>
      <t xml:space="preserve">* Administrativa: </t>
    </r>
    <r>
      <rPr>
        <sz val="9"/>
        <color rgb="FF000000"/>
        <rFont val="Calibri"/>
        <family val="2"/>
        <scheme val="minor"/>
      </rPr>
      <t xml:space="preserve">Los funcionarios tienen pleno conocimiento que este tipo de conductas deben ser informadas a los organismos establecidos por la Entidad. Se hace seguimiento al mapa de riesgos del área, retroalimentación por parte del jefe del área.
</t>
    </r>
    <r>
      <rPr>
        <b/>
        <u/>
        <sz val="9"/>
        <color rgb="FF000000"/>
        <rFont val="Calibri"/>
        <scheme val="minor"/>
      </rPr>
      <t xml:space="preserve">* Comercial: </t>
    </r>
    <r>
      <rPr>
        <sz val="9"/>
        <color rgb="FF000000"/>
        <rFont val="Calibri"/>
        <family val="2"/>
        <scheme val="minor"/>
      </rPr>
      <t xml:space="preserve">Compromiso de funcionarios en el cumplimiento de código de ética
</t>
    </r>
    <r>
      <rPr>
        <b/>
        <u/>
        <sz val="9"/>
        <color rgb="FF000000"/>
        <rFont val="Calibri"/>
        <scheme val="minor"/>
      </rPr>
      <t>* Contratos:</t>
    </r>
    <r>
      <rPr>
        <sz val="9"/>
        <color rgb="FF000000"/>
        <rFont val="Calibri"/>
        <family val="2"/>
        <scheme val="minor"/>
      </rPr>
      <t xml:space="preserve"> En la Gerencia de Contratos los profesionales son abogados que tienen conocimientos básicos en materia penal, por lo tanto, se dio un lineamiento a la Gerencia de Sociedades en Liquidación quien consultó al área acerca de la autenticidad de un contrato. Una vez verificado de que se trataba de un contrato falso, se le indicó al área que debia informar a la Gerencia de Asuntos Legales para que se iniciara con la correspondiente denuncia 
</t>
    </r>
    <r>
      <rPr>
        <b/>
        <u/>
        <sz val="9"/>
        <color rgb="FF000000"/>
        <rFont val="Calibri"/>
        <scheme val="minor"/>
      </rPr>
      <t xml:space="preserve">* Financiera: </t>
    </r>
    <r>
      <rPr>
        <sz val="9"/>
        <color rgb="FF000000"/>
        <rFont val="Calibri"/>
        <family val="2"/>
        <scheme val="minor"/>
      </rPr>
      <t xml:space="preserve">Los funcionarios conocen y actúan cumpliendo con el código de ética de la empresa
</t>
    </r>
    <r>
      <rPr>
        <b/>
        <u/>
        <sz val="9"/>
        <color rgb="FF000000"/>
        <rFont val="Calibri"/>
        <scheme val="minor"/>
      </rPr>
      <t xml:space="preserve">* Oficina Atención Ciudadano: </t>
    </r>
    <r>
      <rPr>
        <sz val="9"/>
        <color rgb="FF000000"/>
        <rFont val="Calibri"/>
        <family val="2"/>
        <scheme val="minor"/>
      </rPr>
      <t xml:space="preserve">La oficina de Comunicaciones y Atención al Ciudadano cumple con los lineamientos establecidos del código de ética y a la fecha no se ha materializado el riesgo. De acuerdo con el procedimiento interno las informaciones que  en razón a este riesgo llegan, tiene un flujo claro que se emite al área correspondiente como es la presidencia de la entidad.
</t>
    </r>
    <r>
      <rPr>
        <b/>
        <u/>
        <sz val="9"/>
        <color rgb="FF000000"/>
        <rFont val="Calibri"/>
        <scheme val="minor"/>
      </rPr>
      <t xml:space="preserve">* OGI: </t>
    </r>
    <r>
      <rPr>
        <sz val="9"/>
        <color rgb="FF000000"/>
        <rFont val="Calibri"/>
        <family val="2"/>
        <scheme val="minor"/>
      </rPr>
      <t xml:space="preserve">Los empleados de la Oficina de Gestión de la Información dan cumplimiento al código de ética y buen gobierno y a la fecha no tienen llamados de atención por parte de la Gerencia de Talento Humano.
</t>
    </r>
    <r>
      <rPr>
        <b/>
        <u/>
        <sz val="9"/>
        <color rgb="FF000000"/>
        <rFont val="Calibri"/>
        <scheme val="minor"/>
      </rPr>
      <t xml:space="preserve">* Regional occidente: </t>
    </r>
    <r>
      <rPr>
        <sz val="9"/>
        <color rgb="FF000000"/>
        <rFont val="Calibri"/>
        <family val="2"/>
        <scheme val="minor"/>
      </rPr>
      <t>Atender a clientes presenciales en salas de atención videograbadas. Elaborar el formato de control de visitantes.</t>
    </r>
  </si>
  <si>
    <r>
      <rPr>
        <b/>
        <u/>
        <sz val="9"/>
        <color theme="1"/>
        <rFont val="Calibri (Body)"/>
      </rPr>
      <t xml:space="preserve">* Administrativa: </t>
    </r>
    <r>
      <rPr>
        <sz val="9"/>
        <color theme="1"/>
        <rFont val="Calibri"/>
        <family val="2"/>
        <scheme val="minor"/>
      </rPr>
      <t xml:space="preserve">El área acata y da cumplimiento estricto a las políticas y lineamientos de Seguridad de la Información, establecidos por la Entidad para el manejo y custodia de la información que genera y administra el área.
</t>
    </r>
    <r>
      <rPr>
        <b/>
        <u/>
        <sz val="9"/>
        <color theme="1"/>
        <rFont val="Calibri (Body)"/>
      </rPr>
      <t>* Comercial:</t>
    </r>
    <r>
      <rPr>
        <sz val="9"/>
        <color theme="1"/>
        <rFont val="Calibri"/>
        <family val="2"/>
        <scheme val="minor"/>
      </rPr>
      <t xml:space="preserve"> los  funcionarios de la Gerencia Comercial tienen  acceso a las  carpetas publicas relacionadas con el desarrollo de sus  funciones  (Restricciones web y acceso a carpetas compartidas), acceso restringido al uso de correo personal,  uso de almacenamiento de información en  dispositivos  extraibles 
</t>
    </r>
    <r>
      <rPr>
        <b/>
        <u/>
        <sz val="9"/>
        <color theme="1"/>
        <rFont val="Calibri (Body)"/>
      </rPr>
      <t>* Contratos:</t>
    </r>
    <r>
      <rPr>
        <sz val="9"/>
        <color theme="1"/>
        <rFont val="Calibri"/>
        <family val="2"/>
        <scheme val="minor"/>
      </rPr>
      <t xml:space="preserve"> Los funcionarios de la Gerencia de Contratos tienen pefiles en el ERP y en la página web de la entidad, sin embargo, estos cuentan con unos permisos limitados al ejercicio de sus funciones, por lo tanto, no tienen acceso a información privilegiada que manejan las otras áreas de la entidad.
</t>
    </r>
    <r>
      <rPr>
        <b/>
        <u/>
        <sz val="9"/>
        <color theme="1"/>
        <rFont val="Calibri (Body)"/>
      </rPr>
      <t>* Financiera:</t>
    </r>
    <r>
      <rPr>
        <sz val="9"/>
        <color theme="1"/>
        <rFont val="Calibri"/>
        <family val="2"/>
        <scheme val="minor"/>
      </rPr>
      <t xml:space="preserve"> La OGI controla los permisos de acceso a la información de las áreas de acuerdo al perfil de cada funcionario. Estas restricciones aplican para la Gerencia Financiera. Cada funcionario es responsable de tener un adecuado manejo a la información que maneja diariamente
</t>
    </r>
    <r>
      <rPr>
        <b/>
        <u/>
        <sz val="9"/>
        <color theme="1"/>
        <rFont val="Calibri (Body)"/>
      </rPr>
      <t xml:space="preserve">* Oficina Atención al Ciudadano: </t>
    </r>
    <r>
      <rPr>
        <sz val="9"/>
        <color theme="1"/>
        <rFont val="Calibri"/>
        <family val="2"/>
        <scheme val="minor"/>
      </rPr>
      <t xml:space="preserve">La oficina de Comunicaciones y Atención al ciudadano tiene acceso restringido a los aplicativos misionales. La persona con acceso a la base de Sigma alojada en la carpeta 19, solamente tiene permisos de consulta.
</t>
    </r>
    <r>
      <rPr>
        <b/>
        <u/>
        <sz val="9"/>
        <color theme="1"/>
        <rFont val="Calibri (Body)"/>
      </rPr>
      <t xml:space="preserve">*OGI: </t>
    </r>
    <r>
      <rPr>
        <sz val="9"/>
        <color theme="1"/>
        <rFont val="Calibri"/>
        <family val="2"/>
        <scheme val="minor"/>
      </rPr>
      <t xml:space="preserve">Durante el periodo continuamos aplicando los controles de acceso a la compartida y se aplican los perfiles en los usuarios de acuerdo con las solicitudes en mesa de ayuda por parte de los líderes de proceso o la respectiva validación en el ticket.
</t>
    </r>
    <r>
      <rPr>
        <b/>
        <u/>
        <sz val="9"/>
        <color theme="1"/>
        <rFont val="Calibri (Body)"/>
      </rPr>
      <t xml:space="preserve">* Regional occidente: </t>
    </r>
    <r>
      <rPr>
        <sz val="9"/>
        <color theme="1"/>
        <rFont val="Calibri"/>
        <family val="2"/>
        <scheme val="minor"/>
      </rPr>
      <t>La Regional no interviene, dado que se trata de actividades exclusivas de la OGI.</t>
    </r>
  </si>
  <si>
    <r>
      <rPr>
        <b/>
        <u/>
        <sz val="9"/>
        <color theme="1"/>
        <rFont val="Calibri (Body)"/>
      </rPr>
      <t xml:space="preserve">* Administrativa: </t>
    </r>
    <r>
      <rPr>
        <sz val="9"/>
        <color theme="1"/>
        <rFont val="Calibri"/>
        <family val="2"/>
        <scheme val="minor"/>
      </rPr>
      <t xml:space="preserve">Esta área es responsable de la administración de los bienes de Propiedad, Planta y Equipo de la  Entidad, al ser un área transversal no se tiene acceso a la información sobre el otro tipo de bienes que administra la SAE. El área cuenta con un control y registro de los bienes que administra, información sistematizada en el aplicativo y soportada documentalmente con su responsable y lugar de ubicación. 
</t>
    </r>
    <r>
      <rPr>
        <b/>
        <u/>
        <sz val="9"/>
        <color theme="1"/>
        <rFont val="Calibri (Body)"/>
      </rPr>
      <t>* Comercial:</t>
    </r>
    <r>
      <rPr>
        <sz val="9"/>
        <color theme="1"/>
        <rFont val="Calibri"/>
        <family val="2"/>
        <scheme val="minor"/>
      </rPr>
      <t xml:space="preserve"> Aplicación de Código de ética y Declaración de bienes, rentas y formato de hoja de vida. Los  recursos que ingresan produto de  ventas  y  arrendamentos  son  recaudados  directamente en las cuentas de  SAE
</t>
    </r>
    <r>
      <rPr>
        <b/>
        <u/>
        <sz val="9"/>
        <color theme="1"/>
        <rFont val="Calibri (Body)"/>
      </rPr>
      <t>* Contratos:</t>
    </r>
    <r>
      <rPr>
        <sz val="9"/>
        <color theme="1"/>
        <rFont val="Calibri"/>
        <family val="2"/>
        <scheme val="minor"/>
      </rPr>
      <t xml:space="preserve"> Se presentó por parte de todos los miembros de la Gerencia de Contratos, el formato de Declaración de Bienes y Rentas a la Gerencia de Talento Humano. Adicionalmente, los procedimientos están diseñados para que el personal de la gerencia tenga el mínimo contacto con terceros, para evitar estas situaciones.
</t>
    </r>
    <r>
      <rPr>
        <b/>
        <u/>
        <sz val="9"/>
        <color theme="1"/>
        <rFont val="Calibri (Body)"/>
      </rPr>
      <t>* Financiera:</t>
    </r>
    <r>
      <rPr>
        <sz val="9"/>
        <color theme="1"/>
        <rFont val="Calibri"/>
        <family val="2"/>
        <scheme val="minor"/>
      </rPr>
      <t xml:space="preserve"> Los funcionarios conocen y dan cumplimiento al código de ética de la empresa .
Los funcionarios entregan su declaración de bienes y rentas para la respectiva validación de la información registrada allí. La Oficina de Comunicaciones y los jefes de área reiteran constantemente los valores de la empresa dentro de los cuales está la transparencia.
</t>
    </r>
    <r>
      <rPr>
        <b/>
        <u/>
        <sz val="9"/>
        <color theme="1"/>
        <rFont val="Calibri (Body)"/>
      </rPr>
      <t>* Oficina Atención Ciudadano:</t>
    </r>
    <r>
      <rPr>
        <sz val="9"/>
        <color theme="1"/>
        <rFont val="Calibri"/>
        <family val="2"/>
        <scheme val="minor"/>
      </rPr>
      <t xml:space="preserve"> La oficina de Comunicaciones y Atención al Ciudadano cumple con los lineamientos establecidos del código de ética y se presenta el formato de la declaración de bienes y rentas. A la fecha no se ha materializado el riesgo.
</t>
    </r>
    <r>
      <rPr>
        <b/>
        <u/>
        <sz val="9"/>
        <color theme="1"/>
        <rFont val="Calibri (Body)"/>
      </rPr>
      <t xml:space="preserve">* OGI: </t>
    </r>
    <r>
      <rPr>
        <sz val="9"/>
        <color theme="1"/>
        <rFont val="Calibri"/>
        <family val="2"/>
        <scheme val="minor"/>
      </rPr>
      <t xml:space="preserve">Los empleados de la Oficina de Gestión de la Información, cumplen con la entrega de la declaración de bienes y rentas a la Gerencia de Talento Humano y dan cumplimiento al código de ética y buen gobierno.
</t>
    </r>
    <r>
      <rPr>
        <b/>
        <u/>
        <sz val="9"/>
        <color theme="1"/>
        <rFont val="Calibri (Body)"/>
      </rPr>
      <t>* Regional Occidente</t>
    </r>
    <r>
      <rPr>
        <b/>
        <sz val="9"/>
        <color theme="1"/>
        <rFont val="Calibri (Body)"/>
      </rPr>
      <t xml:space="preserve">: </t>
    </r>
    <r>
      <rPr>
        <sz val="9"/>
        <color theme="1"/>
        <rFont val="Calibri (Body)"/>
      </rPr>
      <t xml:space="preserve">ejecución de las siguientes actividades: 1) </t>
    </r>
    <r>
      <rPr>
        <sz val="9"/>
        <color theme="1"/>
        <rFont val="Calibri"/>
        <family val="2"/>
        <scheme val="minor"/>
      </rPr>
      <t>Asistir a Capacitación "Conferencia Norma social, deshonestidad y corrupción", dictada el 3 de julio de 2020, en el marco del día del servidor público, 2) Asistir a capacitación sobre la formulación de denuncias penales por parte de la entidad, dictada por la Gerencia de Asuntos Legales, y llevada a cabo el 12 de agosto de 2020.</t>
    </r>
  </si>
  <si>
    <r>
      <rPr>
        <b/>
        <u/>
        <sz val="9"/>
        <color theme="1"/>
        <rFont val="Calibri (Body)"/>
      </rPr>
      <t>* Administrativa:</t>
    </r>
    <r>
      <rPr>
        <sz val="9"/>
        <color theme="1"/>
        <rFont val="Calibri"/>
        <family val="2"/>
        <scheme val="minor"/>
      </rPr>
      <t xml:space="preserve"> El área ha establecido sus puntos de control para el seguimiento y registro de sus actividades de acuerdo a los procedimientos establecidos, estos formatos o plantillas permiten soportar el adecuado seguimiento y cumplimiento de las actividades que ejecuta el área; documentos entregados en su momento por la Oficina de Control Interno o área encargada en el desarrollo de las Auditorias.
</t>
    </r>
    <r>
      <rPr>
        <b/>
        <u/>
        <sz val="9"/>
        <color theme="1"/>
        <rFont val="Calibri (Body)"/>
      </rPr>
      <t>* Control Interno:</t>
    </r>
    <r>
      <rPr>
        <b/>
        <sz val="9"/>
        <color theme="1"/>
        <rFont val="Calibri (Body)"/>
      </rPr>
      <t xml:space="preserve"> </t>
    </r>
    <r>
      <rPr>
        <sz val="9"/>
        <color theme="1"/>
        <rFont val="Calibri"/>
        <family val="2"/>
        <scheme val="minor"/>
      </rPr>
      <t xml:space="preserve">27 octubre de 2020: En cumplimiento del Plan Anual de Auditoria 2020 se tiene programado desde el mes de septiembre una auditoria interna de gestión al proceso de Direccionamiento Estratégico. En la etapa de planeación de la auditoria, el equipo auditor suscribió el formato de "MANIFESTACIÓN EXPRESA DE ACEPTACIÓN INDIVIDUAL DE LOS AUDITORES – CODIGO DE ETICA DE LOS AUDITORES INTERNOS SAE SAS". Los soportes se encuentran en la carpeta compartida \\fileserver\publica\8 - Oficina de Control Interno\2020\Evaluacion y Seguimiento\Auditoria de Riesgos\Planeacion
</t>
    </r>
    <r>
      <rPr>
        <b/>
        <u/>
        <sz val="9"/>
        <color theme="1"/>
        <rFont val="Calibri (Body)"/>
      </rPr>
      <t>* Financiera:</t>
    </r>
    <r>
      <rPr>
        <sz val="9"/>
        <color theme="1"/>
        <rFont val="Calibri"/>
        <family val="2"/>
        <scheme val="minor"/>
      </rPr>
      <t xml:space="preserve"> Los funcionarios conocen y dan cumplimiento al código de ética de la empresa .
</t>
    </r>
    <r>
      <rPr>
        <b/>
        <u/>
        <sz val="9"/>
        <color theme="1"/>
        <rFont val="Calibri (Body)"/>
      </rPr>
      <t>* OGI:</t>
    </r>
    <r>
      <rPr>
        <sz val="9"/>
        <color theme="1"/>
        <rFont val="Calibri"/>
        <family val="2"/>
        <scheme val="minor"/>
      </rPr>
      <t xml:space="preserve"> La Oficina de Gestión de la Información participa en las auditorias externas e internas, de acuerdo con el plan de auditoria anual presentado y aprobado desde comité institucional de auditoria. Las auditorias son desarrolladas por parte de los auditores a quien se entrega los soportes documentales y evidencias que soportan la auditoria. Los auditores remiten los informes a través de Zeus o Correo Institucional y copian normalmente a Presidencia o a otros miembros del área. Los planes de mejoramiento son enviados a Control Interno a través de correo y son copiados a los involucrados. La oficina de Control Interno, realiza seguimiento a los planes de mejoramiento propuestos. Para las auditorias externas de Contraloria, Revisoria Fiscal siempre existe un responsable diferente a la OGI y la participación del área siempre minimo es de 2 personas.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</si>
</sst>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Red]\-&quot;$&quot;#,##0.00"/>
    <numFmt numFmtId="44" formatCode="_-&quot;$&quot;* #,##0.00_-;\-&quot;$&quot;* #,##0.00_-;_-&quot;$&quot;* &quot;-&quot;??_-;_-@_-"/>
    <numFmt numFmtId="43" formatCode="_-* #,##0.00_-;\-* #,##0.00_-;_-* &quot;-&quot;??_-;_-@_-"/>
    <numFmt numFmtId="164" formatCode="_(&quot;$&quot;\ * #,##0.00_);_(&quot;$&quot;\ * \(#,##0.00\);_(&quot;$&quot;\ * &quot;-&quot;??_);_(@_)"/>
    <numFmt numFmtId="165" formatCode="0.0%"/>
    <numFmt numFmtId="166" formatCode="_(&quot;$&quot;\ * #,##0_);_(&quot;$&quot;\ * \(#,##0\);_(&quot;$&quot;\ * &quot;-&quot;??_);_(@_)"/>
    <numFmt numFmtId="167" formatCode="_-* #,##0_-;\-* #,##0_-;_-* &quot;-&quot;??_-;_-@_-"/>
    <numFmt numFmtId="168" formatCode="0.0"/>
  </numFmts>
  <fonts count="58" x14ac:knownFonts="1">
    <font>
      <sz val="11"/>
      <color theme="1"/>
      <name val="Calibri"/>
      <family val="2"/>
      <scheme val="minor"/>
    </font>
    <font>
      <sz val="11"/>
      <color theme="1"/>
      <name val="Calibri"/>
      <family val="2"/>
      <scheme val="minor"/>
    </font>
    <font>
      <sz val="11"/>
      <color rgb="FF006100"/>
      <name val="Calibri"/>
      <family val="2"/>
      <scheme val="minor"/>
    </font>
    <font>
      <sz val="11"/>
      <color rgb="FF3F3F76"/>
      <name val="Calibri"/>
      <family val="2"/>
      <scheme val="minor"/>
    </font>
    <font>
      <b/>
      <sz val="11"/>
      <color theme="0"/>
      <name val="Calibri"/>
      <family val="2"/>
      <scheme val="minor"/>
    </font>
    <font>
      <sz val="11"/>
      <color theme="0"/>
      <name val="Calibri"/>
      <family val="2"/>
      <scheme val="minor"/>
    </font>
    <font>
      <b/>
      <sz val="10"/>
      <color rgb="FFFFFFFF"/>
      <name val="Arial Narrow"/>
      <family val="2"/>
    </font>
    <font>
      <sz val="10"/>
      <color rgb="FF000000"/>
      <name val="Arial Narrow"/>
      <family val="2"/>
    </font>
    <font>
      <sz val="10"/>
      <color theme="1"/>
      <name val="Arial Narrow"/>
      <family val="2"/>
    </font>
    <font>
      <sz val="10"/>
      <name val="Arial Narrow"/>
      <family val="2"/>
    </font>
    <font>
      <sz val="10"/>
      <color rgb="FF000000"/>
      <name val="Arial"/>
      <family val="2"/>
    </font>
    <font>
      <sz val="10"/>
      <color theme="1"/>
      <name val="Arial"/>
      <family val="2"/>
    </font>
    <font>
      <b/>
      <sz val="9"/>
      <color indexed="81"/>
      <name val="Tahoma"/>
      <family val="2"/>
    </font>
    <font>
      <sz val="9"/>
      <color indexed="81"/>
      <name val="Tahoma"/>
      <family val="2"/>
    </font>
    <font>
      <b/>
      <sz val="9"/>
      <color theme="1"/>
      <name val="Arial"/>
      <family val="2"/>
    </font>
    <font>
      <sz val="9"/>
      <color theme="1"/>
      <name val="Arial"/>
      <family val="2"/>
    </font>
    <font>
      <b/>
      <sz val="10"/>
      <color rgb="FF000000"/>
      <name val="Arial Narrow"/>
      <family val="2"/>
    </font>
    <font>
      <b/>
      <sz val="11"/>
      <color theme="1"/>
      <name val="Calibri"/>
      <family val="2"/>
      <scheme val="minor"/>
    </font>
    <font>
      <sz val="11"/>
      <color theme="1"/>
      <name val="Arial Narrow"/>
      <family val="2"/>
    </font>
    <font>
      <b/>
      <sz val="11"/>
      <color theme="1"/>
      <name val="Arial Narrow"/>
      <family val="2"/>
    </font>
    <font>
      <b/>
      <sz val="11"/>
      <color rgb="FFFFFFFF"/>
      <name val="Arial Narrow"/>
      <family val="2"/>
    </font>
    <font>
      <b/>
      <sz val="10"/>
      <color rgb="FFFFFFFF"/>
      <name val="Times New Roman"/>
      <family val="1"/>
    </font>
    <font>
      <b/>
      <sz val="11"/>
      <color rgb="FF000000"/>
      <name val="Arial Narrow"/>
      <family val="2"/>
    </font>
    <font>
      <b/>
      <sz val="10"/>
      <color theme="1"/>
      <name val="Arial Narrow"/>
      <family val="2"/>
    </font>
    <font>
      <b/>
      <sz val="10"/>
      <color theme="0"/>
      <name val="Arial Narrow"/>
      <family val="2"/>
    </font>
    <font>
      <sz val="9"/>
      <color rgb="FF000000"/>
      <name val="Arial Narrow"/>
      <family val="2"/>
    </font>
    <font>
      <b/>
      <sz val="9"/>
      <color theme="1"/>
      <name val="Calibri"/>
      <family val="2"/>
      <scheme val="minor"/>
    </font>
    <font>
      <sz val="9"/>
      <color theme="1"/>
      <name val="Calibri"/>
      <family val="2"/>
      <scheme val="minor"/>
    </font>
    <font>
      <b/>
      <sz val="14"/>
      <color theme="1"/>
      <name val="Calibri"/>
      <family val="2"/>
      <scheme val="minor"/>
    </font>
    <font>
      <sz val="11"/>
      <name val="Calibri"/>
      <family val="2"/>
      <scheme val="minor"/>
    </font>
    <font>
      <sz val="11"/>
      <color rgb="FF000000"/>
      <name val="Arial Narrow"/>
      <family val="2"/>
    </font>
    <font>
      <b/>
      <sz val="11"/>
      <name val="Calibri"/>
      <family val="2"/>
      <scheme val="minor"/>
    </font>
    <font>
      <b/>
      <sz val="11"/>
      <color theme="0"/>
      <name val="Arial Narrow"/>
      <family val="2"/>
    </font>
    <font>
      <sz val="10"/>
      <color rgb="FF000000"/>
      <name val="Calibri"/>
      <family val="2"/>
    </font>
    <font>
      <b/>
      <sz val="10"/>
      <color rgb="FF000000"/>
      <name val="Calibri"/>
      <family val="2"/>
    </font>
    <font>
      <b/>
      <sz val="22"/>
      <color rgb="FFFFFFFF"/>
      <name val="Calibri"/>
      <family val="2"/>
    </font>
    <font>
      <b/>
      <sz val="14"/>
      <color rgb="FF000000"/>
      <name val="Calibri"/>
      <family val="2"/>
    </font>
    <font>
      <sz val="11"/>
      <color rgb="FFFF0000"/>
      <name val="Calibri"/>
      <family val="2"/>
      <scheme val="minor"/>
    </font>
    <font>
      <sz val="11"/>
      <color rgb="FFF34747"/>
      <name val="Calibri"/>
      <family val="2"/>
      <scheme val="minor"/>
    </font>
    <font>
      <b/>
      <sz val="24"/>
      <color theme="1"/>
      <name val="Calibri"/>
      <family val="2"/>
      <scheme val="minor"/>
    </font>
    <font>
      <sz val="18"/>
      <color theme="1"/>
      <name val="Calibri"/>
      <family val="2"/>
      <scheme val="minor"/>
    </font>
    <font>
      <sz val="18"/>
      <color theme="0"/>
      <name val="Calibri"/>
      <family val="2"/>
      <scheme val="minor"/>
    </font>
    <font>
      <b/>
      <sz val="18"/>
      <color theme="0"/>
      <name val="Calibri"/>
      <family val="2"/>
      <scheme val="minor"/>
    </font>
    <font>
      <b/>
      <sz val="18"/>
      <color theme="1"/>
      <name val="Calibri"/>
      <family val="2"/>
      <scheme val="minor"/>
    </font>
    <font>
      <b/>
      <sz val="11"/>
      <color rgb="FFFFFFFF"/>
      <name val="Calibri"/>
      <family val="2"/>
    </font>
    <font>
      <sz val="11"/>
      <color rgb="FF000000"/>
      <name val="Calibri"/>
      <family val="2"/>
    </font>
    <font>
      <sz val="11"/>
      <name val="Arial Narrow"/>
      <family val="2"/>
    </font>
    <font>
      <sz val="12"/>
      <color theme="1"/>
      <name val="Arial Narrow"/>
      <family val="2"/>
    </font>
    <font>
      <sz val="12"/>
      <name val="Arial Narrow"/>
      <family val="2"/>
    </font>
    <font>
      <sz val="14"/>
      <name val="Arial Narrow"/>
      <family val="2"/>
    </font>
    <font>
      <sz val="10"/>
      <color theme="1"/>
      <name val="Calibri"/>
      <family val="2"/>
      <scheme val="minor"/>
    </font>
    <font>
      <b/>
      <sz val="10"/>
      <color theme="1"/>
      <name val="Calibri"/>
      <family val="2"/>
      <scheme val="minor"/>
    </font>
    <font>
      <b/>
      <sz val="9"/>
      <color theme="1"/>
      <name val="Calibri (Body)"/>
    </font>
    <font>
      <b/>
      <u/>
      <sz val="9"/>
      <color theme="1"/>
      <name val="Calibri (Body)"/>
    </font>
    <font>
      <b/>
      <u/>
      <sz val="9"/>
      <color theme="1"/>
      <name val="Calibri"/>
      <family val="2"/>
      <scheme val="minor"/>
    </font>
    <font>
      <sz val="9"/>
      <color theme="1"/>
      <name val="Calibri (Body)"/>
    </font>
    <font>
      <sz val="9"/>
      <color rgb="FF000000"/>
      <name val="Calibri"/>
      <family val="2"/>
      <scheme val="minor"/>
    </font>
    <font>
      <b/>
      <u/>
      <sz val="9"/>
      <color rgb="FF000000"/>
      <name val="Calibri"/>
      <scheme val="minor"/>
    </font>
  </fonts>
  <fills count="55">
    <fill>
      <patternFill patternType="none"/>
    </fill>
    <fill>
      <patternFill patternType="gray125"/>
    </fill>
    <fill>
      <patternFill patternType="solid">
        <fgColor rgb="FFC6EFCE"/>
      </patternFill>
    </fill>
    <fill>
      <patternFill patternType="solid">
        <fgColor rgb="FFFFCC99"/>
      </patternFill>
    </fill>
    <fill>
      <patternFill patternType="solid">
        <fgColor rgb="FF37609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4"/>
        <bgColor theme="4"/>
      </patternFill>
    </fill>
    <fill>
      <patternFill patternType="solid">
        <fgColor rgb="FFFF000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4" tint="0.79998168889431442"/>
        <bgColor theme="4" tint="0.79998168889431442"/>
      </patternFill>
    </fill>
    <fill>
      <patternFill patternType="solid">
        <fgColor rgb="FF92D050"/>
        <bgColor indexed="64"/>
      </patternFill>
    </fill>
    <fill>
      <patternFill patternType="solid">
        <fgColor rgb="FF4F81BD"/>
        <bgColor indexed="64"/>
      </patternFill>
    </fill>
    <fill>
      <patternFill patternType="solid">
        <fgColor rgb="FF1F497D"/>
        <bgColor indexed="64"/>
      </patternFill>
    </fill>
    <fill>
      <patternFill patternType="solid">
        <fgColor rgb="FF4472C4"/>
        <bgColor indexed="64"/>
      </patternFill>
    </fill>
    <fill>
      <patternFill patternType="solid">
        <fgColor rgb="FF002060"/>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24997711111789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rgb="FFFFFF00"/>
        <bgColor theme="4" tint="0.79998168889431442"/>
      </patternFill>
    </fill>
    <fill>
      <patternFill patternType="solid">
        <fgColor rgb="FF0070C0"/>
        <bgColor indexed="64"/>
      </patternFill>
    </fill>
    <fill>
      <patternFill patternType="solid">
        <fgColor theme="7"/>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DBE5F1"/>
        <bgColor indexed="64"/>
      </patternFill>
    </fill>
    <fill>
      <patternFill patternType="solid">
        <fgColor rgb="FFFFFFFF"/>
        <bgColor indexed="64"/>
      </patternFill>
    </fill>
    <fill>
      <patternFill patternType="solid">
        <fgColor theme="9" tint="0.59999389629810485"/>
        <bgColor indexed="64"/>
      </patternFill>
    </fill>
    <fill>
      <patternFill patternType="solid">
        <fgColor rgb="FFC6D9F1"/>
        <bgColor indexed="64"/>
      </patternFill>
    </fill>
    <fill>
      <patternFill patternType="solid">
        <fgColor rgb="FFFFFF00"/>
      </patternFill>
    </fill>
    <fill>
      <patternFill patternType="solid">
        <fgColor theme="9" tint="-0.499984740745262"/>
        <bgColor indexed="64"/>
      </patternFill>
    </fill>
    <fill>
      <patternFill patternType="solid">
        <fgColor rgb="FFD9E1F2"/>
        <bgColor indexed="64"/>
      </patternFill>
    </fill>
    <fill>
      <patternFill patternType="solid">
        <fgColor theme="8" tint="-0.499984740745262"/>
        <bgColor indexed="64"/>
      </patternFill>
    </fill>
    <fill>
      <patternFill patternType="solid">
        <fgColor theme="2"/>
        <bgColor indexed="64"/>
      </patternFill>
    </fill>
    <fill>
      <patternFill patternType="solid">
        <fgColor theme="0"/>
        <bgColor theme="4" tint="0.79998168889431442"/>
      </patternFill>
    </fill>
    <fill>
      <patternFill patternType="solid">
        <fgColor theme="8" tint="-0.249977111117893"/>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2CC"/>
        <bgColor indexed="64"/>
      </patternFill>
    </fill>
    <fill>
      <patternFill patternType="solid">
        <fgColor rgb="FFE2EFD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rgb="FFF2F2F2"/>
        <bgColor indexed="64"/>
      </patternFill>
    </fill>
    <fill>
      <patternFill patternType="solid">
        <fgColor theme="7" tint="0.59999389629810485"/>
        <bgColor theme="4" tint="0.79998168889431442"/>
      </patternFill>
    </fill>
    <fill>
      <patternFill patternType="solid">
        <fgColor theme="5" tint="0.79998168889431442"/>
        <bgColor indexed="64"/>
      </patternFill>
    </fill>
    <fill>
      <patternFill patternType="solid">
        <fgColor theme="5" tint="0.59999389629810485"/>
        <bgColor theme="4" tint="0.79998168889431442"/>
      </patternFill>
    </fill>
    <fill>
      <patternFill patternType="solid">
        <fgColor indexed="9"/>
        <bgColor indexed="64"/>
      </patternFill>
    </fill>
    <fill>
      <patternFill patternType="solid">
        <fgColor theme="3" tint="0.59999389629810485"/>
        <bgColor indexed="64"/>
      </patternFill>
    </fill>
  </fills>
  <borders count="89">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rgb="FFBDD6EE"/>
      </right>
      <top/>
      <bottom/>
      <diagonal/>
    </border>
    <border>
      <left/>
      <right style="medium">
        <color rgb="FFBDD6EE"/>
      </right>
      <top/>
      <bottom style="medium">
        <color rgb="FFBDD6EE"/>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rgb="FF4F81BD"/>
      </left>
      <right/>
      <top style="medium">
        <color rgb="FF4F81BD"/>
      </top>
      <bottom style="medium">
        <color rgb="FF4F81BD"/>
      </bottom>
      <diagonal/>
    </border>
    <border>
      <left/>
      <right/>
      <top style="medium">
        <color rgb="FF4F81BD"/>
      </top>
      <bottom style="medium">
        <color rgb="FF4F81BD"/>
      </bottom>
      <diagonal/>
    </border>
    <border>
      <left/>
      <right style="medium">
        <color rgb="FF4F81BD"/>
      </right>
      <top style="medium">
        <color rgb="FF4F81BD"/>
      </top>
      <bottom style="medium">
        <color rgb="FF4F81BD"/>
      </bottom>
      <diagonal/>
    </border>
    <border>
      <left style="medium">
        <color rgb="FF4F81BD"/>
      </left>
      <right style="medium">
        <color rgb="FF95B3D7"/>
      </right>
      <top/>
      <bottom style="medium">
        <color rgb="FF4F81BD"/>
      </bottom>
      <diagonal/>
    </border>
    <border>
      <left/>
      <right style="medium">
        <color rgb="FF95B3D7"/>
      </right>
      <top/>
      <bottom style="medium">
        <color rgb="FF4F81BD"/>
      </bottom>
      <diagonal/>
    </border>
    <border>
      <left/>
      <right style="medium">
        <color rgb="FF4F81BD"/>
      </right>
      <top/>
      <bottom style="medium">
        <color rgb="FF4F81BD"/>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7F7F7F"/>
      </right>
      <top style="thin">
        <color indexed="64"/>
      </top>
      <bottom style="thin">
        <color indexed="64"/>
      </bottom>
      <diagonal/>
    </border>
    <border>
      <left style="thin">
        <color rgb="FF7F7F7F"/>
      </left>
      <right style="thin">
        <color indexed="64"/>
      </right>
      <top style="thin">
        <color indexed="64"/>
      </top>
      <bottom style="thin">
        <color indexed="64"/>
      </bottom>
      <diagonal/>
    </border>
    <border>
      <left style="medium">
        <color rgb="FF4472C4"/>
      </left>
      <right style="medium">
        <color rgb="FF4472C4"/>
      </right>
      <top style="medium">
        <color rgb="FF4472C4"/>
      </top>
      <bottom style="medium">
        <color rgb="FF4472C4"/>
      </bottom>
      <diagonal/>
    </border>
    <border>
      <left/>
      <right style="medium">
        <color rgb="FF4472C4"/>
      </right>
      <top style="medium">
        <color rgb="FF4472C4"/>
      </top>
      <bottom style="medium">
        <color rgb="FF4472C4"/>
      </bottom>
      <diagonal/>
    </border>
    <border>
      <left style="medium">
        <color rgb="FF4472C4"/>
      </left>
      <right style="medium">
        <color rgb="FF4472C4"/>
      </right>
      <top/>
      <bottom style="medium">
        <color rgb="FF4472C4"/>
      </bottom>
      <diagonal/>
    </border>
    <border>
      <left style="medium">
        <color rgb="FF4472C4"/>
      </left>
      <right style="medium">
        <color rgb="FF4472C4"/>
      </right>
      <top/>
      <bottom/>
      <diagonal/>
    </border>
    <border>
      <left/>
      <right style="medium">
        <color rgb="FF4472C4"/>
      </right>
      <top/>
      <bottom style="medium">
        <color rgb="FF4472C4"/>
      </bottom>
      <diagonal/>
    </border>
    <border>
      <left/>
      <right style="medium">
        <color rgb="FF4472C4"/>
      </right>
      <top/>
      <bottom style="medium">
        <color rgb="FF0070C0"/>
      </bottom>
      <diagonal/>
    </border>
    <border>
      <left/>
      <right style="medium">
        <color rgb="FF0070C0"/>
      </right>
      <top/>
      <bottom style="medium">
        <color rgb="FF4472C4"/>
      </bottom>
      <diagonal/>
    </border>
    <border>
      <left/>
      <right style="medium">
        <color rgb="FF0070C0"/>
      </right>
      <top/>
      <bottom style="medium">
        <color rgb="FF0070C0"/>
      </bottom>
      <diagonal/>
    </border>
    <border>
      <left style="medium">
        <color rgb="FF4472C4"/>
      </left>
      <right style="medium">
        <color rgb="FF4472C4"/>
      </right>
      <top style="medium">
        <color rgb="FF4472C4"/>
      </top>
      <bottom/>
      <diagonal/>
    </border>
    <border>
      <left style="medium">
        <color rgb="FF4472C4"/>
      </left>
      <right style="medium">
        <color rgb="FF0070C0"/>
      </right>
      <top style="medium">
        <color rgb="FF4472C4"/>
      </top>
      <bottom/>
      <diagonal/>
    </border>
    <border>
      <left style="medium">
        <color rgb="FF4472C4"/>
      </left>
      <right style="medium">
        <color rgb="FF0070C0"/>
      </right>
      <top/>
      <bottom/>
      <diagonal/>
    </border>
    <border>
      <left style="medium">
        <color rgb="FF4472C4"/>
      </left>
      <right style="medium">
        <color rgb="FF0070C0"/>
      </right>
      <top/>
      <bottom style="medium">
        <color rgb="FF4472C4"/>
      </bottom>
      <diagonal/>
    </border>
    <border>
      <left style="medium">
        <color rgb="FF4472C4"/>
      </left>
      <right style="medium">
        <color rgb="FFFFFFFF"/>
      </right>
      <top style="medium">
        <color rgb="FF4472C4"/>
      </top>
      <bottom style="medium">
        <color rgb="FF4472C4"/>
      </bottom>
      <diagonal/>
    </border>
    <border>
      <left/>
      <right style="medium">
        <color rgb="FFFFFFFF"/>
      </right>
      <top style="medium">
        <color rgb="FF4472C4"/>
      </top>
      <bottom style="medium">
        <color rgb="FF4472C4"/>
      </bottom>
      <diagonal/>
    </border>
    <border>
      <left style="medium">
        <color rgb="FF0070C0"/>
      </left>
      <right style="medium">
        <color rgb="FF0070C0"/>
      </right>
      <top style="medium">
        <color rgb="FF0070C0"/>
      </top>
      <bottom style="medium">
        <color rgb="FF0070C0"/>
      </bottom>
      <diagonal/>
    </border>
    <border>
      <left/>
      <right style="medium">
        <color rgb="FF0070C0"/>
      </right>
      <top style="medium">
        <color rgb="FF0070C0"/>
      </top>
      <bottom style="medium">
        <color rgb="FF0070C0"/>
      </bottom>
      <diagonal/>
    </border>
    <border>
      <left style="medium">
        <color rgb="FF0070C0"/>
      </left>
      <right style="medium">
        <color rgb="FF0070C0"/>
      </right>
      <top/>
      <bottom style="medium">
        <color rgb="FF0070C0"/>
      </bottom>
      <diagonal/>
    </border>
    <border>
      <left style="medium">
        <color rgb="FF0070C0"/>
      </left>
      <right style="medium">
        <color rgb="FF0070C0"/>
      </right>
      <top/>
      <bottom/>
      <diagonal/>
    </border>
    <border>
      <left style="medium">
        <color rgb="FF0070C0"/>
      </left>
      <right style="medium">
        <color rgb="FF0070C0"/>
      </right>
      <top style="medium">
        <color rgb="FF0070C0"/>
      </top>
      <bottom/>
      <diagonal/>
    </border>
    <border>
      <left style="thin">
        <color indexed="64"/>
      </left>
      <right style="thin">
        <color indexed="64"/>
      </right>
      <top/>
      <bottom/>
      <diagonal/>
    </border>
    <border>
      <left/>
      <right style="thin">
        <color theme="4" tint="0.39997558519241921"/>
      </right>
      <top style="thin">
        <color theme="4" tint="0.39997558519241921"/>
      </top>
      <bottom style="thin">
        <color theme="4" tint="0.3999755851924192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rgb="FF000000"/>
      </bottom>
      <diagonal/>
    </border>
  </borders>
  <cellStyleXfs count="9">
    <xf numFmtId="0" fontId="0" fillId="0" borderId="0"/>
    <xf numFmtId="164" fontId="1" fillId="0" borderId="0" applyFont="0" applyFill="0" applyBorder="0" applyAlignment="0" applyProtection="0"/>
    <xf numFmtId="0" fontId="2" fillId="2" borderId="0" applyNumberFormat="0" applyBorder="0" applyAlignment="0" applyProtection="0"/>
    <xf numFmtId="0" fontId="3" fillId="3" borderId="1"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836">
    <xf numFmtId="0" fontId="0" fillId="0" borderId="0" xfId="0"/>
    <xf numFmtId="1" fontId="7" fillId="0" borderId="2" xfId="0" applyNumberFormat="1"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164" fontId="8" fillId="0" borderId="2" xfId="1"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2" xfId="0" applyFont="1" applyFill="1" applyBorder="1" applyAlignment="1" applyProtection="1">
      <alignment horizontal="left" vertical="center" wrapText="1"/>
      <protection locked="0"/>
    </xf>
    <xf numFmtId="0" fontId="7" fillId="0" borderId="2" xfId="0" applyFont="1" applyFill="1" applyBorder="1" applyAlignment="1">
      <alignment horizontal="center" vertical="center" wrapText="1"/>
    </xf>
    <xf numFmtId="0" fontId="11" fillId="0" borderId="2" xfId="0" applyFont="1" applyFill="1" applyBorder="1" applyAlignment="1" applyProtection="1">
      <alignment vertical="center" wrapText="1"/>
      <protection locked="0"/>
    </xf>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Border="1"/>
    <xf numFmtId="1" fontId="8" fillId="0" borderId="2" xfId="0" applyNumberFormat="1" applyFont="1" applyFill="1" applyBorder="1" applyAlignment="1" applyProtection="1">
      <alignment horizontal="center" vertical="center" wrapText="1"/>
      <protection locked="0"/>
    </xf>
    <xf numFmtId="1" fontId="8" fillId="0" borderId="2" xfId="0" applyNumberFormat="1" applyFont="1" applyBorder="1" applyAlignment="1" applyProtection="1">
      <alignment horizontal="center" vertical="center" wrapText="1"/>
      <protection locked="0"/>
    </xf>
    <xf numFmtId="0" fontId="8" fillId="0" borderId="2" xfId="0" applyFont="1" applyFill="1" applyBorder="1" applyAlignment="1" applyProtection="1">
      <alignment vertical="center" wrapText="1"/>
      <protection locked="0"/>
    </xf>
    <xf numFmtId="0" fontId="8" fillId="0" borderId="2" xfId="0" applyFont="1" applyBorder="1" applyAlignment="1" applyProtection="1">
      <alignment vertical="center" wrapText="1"/>
      <protection locked="0"/>
    </xf>
    <xf numFmtId="1" fontId="8" fillId="0" borderId="2" xfId="0" applyNumberFormat="1" applyFont="1" applyBorder="1" applyAlignment="1" applyProtection="1">
      <alignment vertical="center" wrapText="1"/>
      <protection locked="0"/>
    </xf>
    <xf numFmtId="0" fontId="0" fillId="0" borderId="0" xfId="0" applyAlignment="1">
      <alignment vertical="center"/>
    </xf>
    <xf numFmtId="0" fontId="0" fillId="0" borderId="0" xfId="0"/>
    <xf numFmtId="0" fontId="0" fillId="0" borderId="0" xfId="0" applyBorder="1" applyAlignment="1">
      <alignment horizontal="center" vertical="center"/>
    </xf>
    <xf numFmtId="0" fontId="6" fillId="13" borderId="12" xfId="0" applyFont="1" applyFill="1" applyBorder="1" applyAlignment="1">
      <alignment horizontal="center" vertical="center" wrapText="1"/>
    </xf>
    <xf numFmtId="0" fontId="6" fillId="13" borderId="13" xfId="0" applyFont="1" applyFill="1" applyBorder="1" applyAlignment="1">
      <alignment horizontal="center" vertical="center" wrapText="1"/>
    </xf>
    <xf numFmtId="0" fontId="6" fillId="13" borderId="14" xfId="0" applyFont="1" applyFill="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18" fillId="0" borderId="0" xfId="0" applyFont="1"/>
    <xf numFmtId="0" fontId="14"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6" fillId="14" borderId="2" xfId="0" applyFont="1" applyFill="1" applyBorder="1" applyAlignment="1">
      <alignment horizontal="center" vertical="center" wrapText="1"/>
    </xf>
    <xf numFmtId="0" fontId="16" fillId="0" borderId="2" xfId="0" applyFont="1" applyBorder="1" applyAlignment="1">
      <alignment horizontal="center" vertical="center"/>
    </xf>
    <xf numFmtId="0" fontId="7" fillId="0" borderId="2" xfId="0" applyFont="1" applyBorder="1" applyAlignment="1">
      <alignment vertical="center" wrapText="1"/>
    </xf>
    <xf numFmtId="0" fontId="21" fillId="13" borderId="2" xfId="0" applyFont="1" applyFill="1" applyBorder="1" applyAlignment="1">
      <alignment horizontal="center" vertical="center" wrapText="1"/>
    </xf>
    <xf numFmtId="0" fontId="0" fillId="6" borderId="2" xfId="0" applyFill="1" applyBorder="1"/>
    <xf numFmtId="0" fontId="0" fillId="0" borderId="2" xfId="0" applyFill="1" applyBorder="1" applyAlignment="1">
      <alignment horizontal="center" vertical="center"/>
    </xf>
    <xf numFmtId="0" fontId="24" fillId="16" borderId="2" xfId="0" applyFont="1" applyFill="1" applyBorder="1" applyAlignment="1">
      <alignment horizontal="center" vertical="center" wrapText="1"/>
    </xf>
    <xf numFmtId="0" fontId="23" fillId="18" borderId="2" xfId="0" applyFont="1" applyFill="1" applyBorder="1" applyAlignment="1">
      <alignment horizontal="center" vertical="center" wrapText="1"/>
    </xf>
    <xf numFmtId="0" fontId="8" fillId="17" borderId="2" xfId="0" applyFont="1" applyFill="1" applyBorder="1" applyAlignment="1">
      <alignment horizontal="center" vertical="center" wrapText="1"/>
    </xf>
    <xf numFmtId="0" fontId="23" fillId="5" borderId="2" xfId="0" applyFont="1" applyFill="1" applyBorder="1" applyAlignment="1">
      <alignment horizontal="center" vertical="center" wrapText="1"/>
    </xf>
    <xf numFmtId="0" fontId="8" fillId="5" borderId="2" xfId="0" applyFont="1" applyFill="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center" vertical="center" wrapText="1"/>
    </xf>
    <xf numFmtId="0" fontId="23" fillId="0" borderId="2" xfId="0" applyFont="1" applyBorder="1" applyAlignment="1">
      <alignment vertical="center" wrapText="1"/>
    </xf>
    <xf numFmtId="0" fontId="0" fillId="0" borderId="18" xfId="0" applyBorder="1"/>
    <xf numFmtId="0" fontId="0" fillId="0" borderId="19" xfId="0" applyBorder="1"/>
    <xf numFmtId="0" fontId="0" fillId="0" borderId="20" xfId="0" applyBorder="1"/>
    <xf numFmtId="0" fontId="0" fillId="0" borderId="10" xfId="0" applyBorder="1"/>
    <xf numFmtId="0" fontId="0" fillId="0" borderId="11" xfId="0" applyBorder="1"/>
    <xf numFmtId="0" fontId="17" fillId="0" borderId="0" xfId="0" applyFont="1" applyBorder="1" applyAlignment="1">
      <alignment horizontal="center" vertical="center"/>
    </xf>
    <xf numFmtId="0" fontId="0" fillId="0" borderId="21" xfId="0" applyBorder="1"/>
    <xf numFmtId="0" fontId="0" fillId="0" borderId="22" xfId="0" applyBorder="1"/>
    <xf numFmtId="0" fontId="0" fillId="0" borderId="23" xfId="0" applyBorder="1"/>
    <xf numFmtId="0" fontId="17" fillId="0" borderId="0" xfId="0" applyFont="1" applyBorder="1" applyAlignment="1">
      <alignment horizontal="center"/>
    </xf>
    <xf numFmtId="0" fontId="0" fillId="0" borderId="10" xfId="0" applyBorder="1" applyAlignment="1">
      <alignment horizontal="center" vertical="center"/>
    </xf>
    <xf numFmtId="0" fontId="17" fillId="0" borderId="0" xfId="0" applyFont="1" applyBorder="1" applyAlignment="1">
      <alignment horizontal="left"/>
    </xf>
    <xf numFmtId="0" fontId="17" fillId="0" borderId="0" xfId="0" applyFont="1" applyBorder="1"/>
    <xf numFmtId="0" fontId="0" fillId="19" borderId="2" xfId="0" applyFont="1" applyFill="1" applyBorder="1" applyAlignment="1">
      <alignment horizontal="center" vertical="center"/>
    </xf>
    <xf numFmtId="0" fontId="0" fillId="8" borderId="2" xfId="0" applyFont="1" applyFill="1" applyBorder="1" applyAlignment="1">
      <alignment horizontal="center" vertical="center"/>
    </xf>
    <xf numFmtId="0" fontId="0" fillId="6" borderId="2" xfId="0" applyFont="1" applyFill="1" applyBorder="1" applyAlignment="1">
      <alignment horizontal="center" vertical="center"/>
    </xf>
    <xf numFmtId="0" fontId="0" fillId="12" borderId="2" xfId="0" applyFont="1" applyFill="1" applyBorder="1" applyAlignment="1">
      <alignment horizontal="center" vertical="center"/>
    </xf>
    <xf numFmtId="0" fontId="0" fillId="0" borderId="2" xfId="0" applyBorder="1" applyAlignment="1">
      <alignment horizontal="center" vertical="center"/>
    </xf>
    <xf numFmtId="0" fontId="0" fillId="11"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11" borderId="3" xfId="0" applyFont="1" applyFill="1" applyBorder="1" applyAlignment="1">
      <alignment horizontal="center" vertical="center" wrapText="1"/>
    </xf>
    <xf numFmtId="0" fontId="20" fillId="15" borderId="2" xfId="0" applyFont="1" applyFill="1" applyBorder="1" applyAlignment="1">
      <alignment horizontal="center" vertical="center" wrapText="1"/>
    </xf>
    <xf numFmtId="0" fontId="25" fillId="5" borderId="2" xfId="0" applyFont="1" applyFill="1" applyBorder="1" applyAlignment="1">
      <alignment horizontal="center" vertical="center" textRotation="90" wrapText="1"/>
    </xf>
    <xf numFmtId="49" fontId="25" fillId="5" borderId="2" xfId="0" applyNumberFormat="1" applyFont="1" applyFill="1" applyBorder="1" applyAlignment="1">
      <alignment horizontal="left" vertical="center" wrapText="1"/>
    </xf>
    <xf numFmtId="0" fontId="26" fillId="5" borderId="2" xfId="0" applyFont="1" applyFill="1" applyBorder="1" applyAlignment="1">
      <alignment horizontal="center" vertical="center"/>
    </xf>
    <xf numFmtId="0" fontId="25" fillId="0" borderId="2" xfId="0" applyFont="1" applyFill="1" applyBorder="1" applyAlignment="1">
      <alignment horizontal="center" vertical="center" textRotation="90" wrapText="1"/>
    </xf>
    <xf numFmtId="49" fontId="25" fillId="0" borderId="2" xfId="0" applyNumberFormat="1" applyFont="1" applyFill="1" applyBorder="1" applyAlignment="1">
      <alignment horizontal="left" vertical="center" wrapText="1"/>
    </xf>
    <xf numFmtId="0" fontId="26" fillId="0" borderId="2" xfId="0" applyFont="1" applyFill="1" applyBorder="1" applyAlignment="1">
      <alignment horizontal="center" vertical="center"/>
    </xf>
    <xf numFmtId="0" fontId="1" fillId="3" borderId="27" xfId="3" applyFont="1" applyBorder="1" applyAlignment="1">
      <alignment horizontal="center" vertical="center" wrapText="1"/>
    </xf>
    <xf numFmtId="0" fontId="1" fillId="3" borderId="28" xfId="3" applyFont="1" applyBorder="1" applyAlignment="1">
      <alignment horizontal="center" vertical="center"/>
    </xf>
    <xf numFmtId="1" fontId="8" fillId="11" borderId="2" xfId="0" applyNumberFormat="1" applyFont="1" applyFill="1" applyBorder="1" applyAlignment="1">
      <alignment horizontal="center" vertical="center" wrapText="1"/>
    </xf>
    <xf numFmtId="0" fontId="0" fillId="0" borderId="2" xfId="0" applyFont="1" applyBorder="1" applyAlignment="1">
      <alignment horizontal="center" vertical="center"/>
    </xf>
    <xf numFmtId="0" fontId="0" fillId="0" borderId="2" xfId="0" applyBorder="1"/>
    <xf numFmtId="0" fontId="0" fillId="10" borderId="2" xfId="0" applyFill="1" applyBorder="1" applyAlignment="1">
      <alignment horizontal="center" vertical="center"/>
    </xf>
    <xf numFmtId="0" fontId="0" fillId="21" borderId="2" xfId="0" applyFont="1" applyFill="1" applyBorder="1" applyAlignment="1">
      <alignment horizontal="center" vertical="center"/>
    </xf>
    <xf numFmtId="0" fontId="2" fillId="2" borderId="2" xfId="2" applyFont="1" applyFill="1" applyBorder="1" applyAlignment="1">
      <alignment horizontal="center" vertical="center" wrapText="1"/>
    </xf>
    <xf numFmtId="0" fontId="1" fillId="3" borderId="2" xfId="3" applyFont="1" applyBorder="1" applyAlignment="1">
      <alignment horizontal="center" vertical="center" wrapText="1"/>
    </xf>
    <xf numFmtId="0" fontId="1" fillId="3" borderId="2" xfId="3" applyFont="1" applyBorder="1" applyAlignment="1">
      <alignment horizontal="center" vertical="center"/>
    </xf>
    <xf numFmtId="0" fontId="0" fillId="17" borderId="2" xfId="0" applyFill="1" applyBorder="1" applyAlignment="1">
      <alignment horizontal="center" vertical="center"/>
    </xf>
    <xf numFmtId="0" fontId="0" fillId="28" borderId="2" xfId="0" applyFill="1" applyBorder="1" applyAlignment="1">
      <alignment horizontal="center" vertical="center"/>
    </xf>
    <xf numFmtId="0" fontId="0" fillId="0" borderId="2" xfId="0" applyFont="1" applyBorder="1" applyAlignment="1" applyProtection="1">
      <alignment horizontal="center" vertical="center"/>
    </xf>
    <xf numFmtId="0" fontId="27" fillId="5" borderId="2" xfId="0" applyFont="1" applyFill="1" applyBorder="1" applyAlignment="1">
      <alignment horizontal="left" vertical="center" wrapText="1"/>
    </xf>
    <xf numFmtId="0" fontId="27" fillId="0" borderId="2" xfId="0" applyFont="1" applyFill="1" applyBorder="1" applyAlignment="1">
      <alignment horizontal="left" vertical="center" wrapText="1"/>
    </xf>
    <xf numFmtId="0" fontId="6" fillId="14" borderId="24" xfId="0" applyFont="1" applyFill="1" applyBorder="1" applyAlignment="1">
      <alignment horizontal="center" vertical="center" wrapText="1"/>
    </xf>
    <xf numFmtId="0" fontId="16" fillId="0" borderId="24" xfId="0" applyFont="1" applyBorder="1" applyAlignment="1">
      <alignment horizontal="center" vertical="center" wrapText="1"/>
    </xf>
    <xf numFmtId="0" fontId="7" fillId="0" borderId="24" xfId="0" applyFont="1" applyBorder="1" applyAlignment="1">
      <alignment vertical="center" wrapText="1"/>
    </xf>
    <xf numFmtId="0" fontId="19" fillId="0" borderId="19" xfId="0" applyFont="1" applyBorder="1" applyAlignment="1">
      <alignment horizontal="center" vertical="center"/>
    </xf>
    <xf numFmtId="0" fontId="20" fillId="16" borderId="29" xfId="0" applyFont="1" applyFill="1" applyBorder="1" applyAlignment="1">
      <alignment horizontal="center" vertical="center" wrapText="1"/>
    </xf>
    <xf numFmtId="0" fontId="20" fillId="16" borderId="30" xfId="0" applyFont="1" applyFill="1" applyBorder="1" applyAlignment="1">
      <alignment horizontal="center" vertical="center" wrapText="1"/>
    </xf>
    <xf numFmtId="0" fontId="30" fillId="31" borderId="33" xfId="0" applyFont="1" applyFill="1" applyBorder="1" applyAlignment="1">
      <alignment horizontal="center" vertical="center" wrapText="1"/>
    </xf>
    <xf numFmtId="0" fontId="30" fillId="31" borderId="34" xfId="0" applyFont="1" applyFill="1" applyBorder="1" applyAlignment="1">
      <alignment horizontal="center" vertical="center" wrapText="1"/>
    </xf>
    <xf numFmtId="0" fontId="30" fillId="31" borderId="35" xfId="0" applyFont="1" applyFill="1" applyBorder="1" applyAlignment="1">
      <alignment vertical="center" wrapText="1"/>
    </xf>
    <xf numFmtId="0" fontId="30" fillId="31" borderId="36" xfId="0" applyFont="1" applyFill="1" applyBorder="1" applyAlignment="1">
      <alignment horizontal="center" vertical="center" wrapText="1"/>
    </xf>
    <xf numFmtId="0" fontId="20" fillId="16" borderId="41" xfId="0" applyFont="1" applyFill="1" applyBorder="1" applyAlignment="1">
      <alignment horizontal="center" vertical="center" wrapText="1"/>
    </xf>
    <xf numFmtId="0" fontId="20" fillId="16" borderId="42" xfId="0" applyFont="1" applyFill="1" applyBorder="1" applyAlignment="1">
      <alignment horizontal="center" vertical="center" wrapText="1"/>
    </xf>
    <xf numFmtId="0" fontId="18" fillId="0" borderId="31" xfId="0" applyFont="1" applyBorder="1" applyAlignment="1">
      <alignment horizontal="justify" vertical="center"/>
    </xf>
    <xf numFmtId="0" fontId="18" fillId="0" borderId="33" xfId="0" applyFont="1" applyBorder="1" applyAlignment="1">
      <alignment horizontal="center" vertical="center"/>
    </xf>
    <xf numFmtId="0" fontId="20" fillId="16" borderId="43" xfId="0" applyFont="1" applyFill="1" applyBorder="1" applyAlignment="1">
      <alignment horizontal="center" vertical="center" wrapText="1"/>
    </xf>
    <xf numFmtId="0" fontId="20" fillId="16" borderId="44" xfId="0" applyFont="1" applyFill="1" applyBorder="1" applyAlignment="1">
      <alignment horizontal="center" vertical="center" wrapText="1"/>
    </xf>
    <xf numFmtId="0" fontId="30" fillId="0" borderId="36" xfId="0" applyFont="1" applyBorder="1" applyAlignment="1">
      <alignment horizontal="center" vertical="center" wrapText="1"/>
    </xf>
    <xf numFmtId="0" fontId="0" fillId="30" borderId="45" xfId="0" applyFill="1" applyBorder="1" applyAlignment="1">
      <alignment vertical="center" wrapText="1"/>
    </xf>
    <xf numFmtId="0" fontId="22" fillId="30" borderId="46" xfId="0" applyFont="1" applyFill="1" applyBorder="1" applyAlignment="1">
      <alignment horizontal="center" vertical="center" wrapText="1"/>
    </xf>
    <xf numFmtId="0" fontId="30" fillId="27" borderId="2" xfId="0" applyFont="1" applyFill="1" applyBorder="1" applyAlignment="1">
      <alignment horizontal="center" vertical="center" wrapText="1"/>
    </xf>
    <xf numFmtId="0" fontId="30" fillId="23" borderId="2" xfId="0" applyFont="1" applyFill="1" applyBorder="1" applyAlignment="1">
      <alignment horizontal="center" vertical="center" wrapText="1"/>
    </xf>
    <xf numFmtId="0" fontId="0" fillId="21" borderId="2" xfId="0" applyFill="1" applyBorder="1" applyAlignment="1">
      <alignment horizontal="center" vertical="center" wrapText="1"/>
    </xf>
    <xf numFmtId="0" fontId="30" fillId="0" borderId="2" xfId="0" applyFont="1" applyBorder="1" applyAlignment="1">
      <alignment horizontal="center" vertical="center" wrapText="1"/>
    </xf>
    <xf numFmtId="0" fontId="32" fillId="16" borderId="2" xfId="0" applyFont="1" applyFill="1" applyBorder="1" applyAlignment="1">
      <alignment horizontal="center" vertical="center" wrapText="1"/>
    </xf>
    <xf numFmtId="0" fontId="4" fillId="16" borderId="2" xfId="0" applyFont="1" applyFill="1" applyBorder="1" applyAlignment="1">
      <alignment horizontal="center" vertical="center" wrapText="1"/>
    </xf>
    <xf numFmtId="0" fontId="4" fillId="16" borderId="2" xfId="0" applyFont="1" applyFill="1" applyBorder="1" applyAlignment="1">
      <alignment horizontal="center" vertical="center"/>
    </xf>
    <xf numFmtId="0" fontId="0" fillId="32" borderId="2" xfId="0" applyFill="1" applyBorder="1" applyAlignment="1">
      <alignment horizontal="center" vertical="center" wrapText="1"/>
    </xf>
    <xf numFmtId="0" fontId="30" fillId="33" borderId="31" xfId="0" applyFont="1" applyFill="1" applyBorder="1" applyAlignment="1">
      <alignment horizontal="center" vertical="center" wrapText="1"/>
    </xf>
    <xf numFmtId="0" fontId="30" fillId="0" borderId="33" xfId="0" applyFont="1" applyBorder="1" applyAlignment="1">
      <alignment horizontal="center" vertical="center" wrapText="1"/>
    </xf>
    <xf numFmtId="0" fontId="20" fillId="16" borderId="0" xfId="0" applyFont="1" applyFill="1" applyBorder="1" applyAlignment="1">
      <alignment horizontal="center" vertical="center" wrapText="1"/>
    </xf>
    <xf numFmtId="0" fontId="0" fillId="6" borderId="2" xfId="0" applyFill="1" applyBorder="1" applyAlignment="1">
      <alignment horizontal="center" vertical="center" wrapText="1"/>
    </xf>
    <xf numFmtId="0" fontId="30" fillId="6" borderId="2" xfId="0" applyFont="1" applyFill="1" applyBorder="1" applyAlignment="1">
      <alignment horizontal="center"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2" fontId="0" fillId="9" borderId="2" xfId="0" applyNumberFormat="1" applyFill="1" applyBorder="1" applyAlignment="1">
      <alignment horizontal="left" vertical="center"/>
    </xf>
    <xf numFmtId="0" fontId="0" fillId="9" borderId="2" xfId="0" applyFill="1" applyBorder="1" applyAlignment="1">
      <alignment horizontal="left" vertical="center" wrapText="1"/>
    </xf>
    <xf numFmtId="0" fontId="0" fillId="6" borderId="2" xfId="0" applyFill="1" applyBorder="1" applyAlignment="1">
      <alignment horizontal="center" vertical="center"/>
    </xf>
    <xf numFmtId="0" fontId="0" fillId="8" borderId="2" xfId="0" applyFill="1" applyBorder="1" applyAlignment="1">
      <alignment horizontal="left" vertical="center" wrapText="1"/>
    </xf>
    <xf numFmtId="0" fontId="0" fillId="0" borderId="2" xfId="0" applyFill="1" applyBorder="1" applyAlignment="1">
      <alignment horizontal="left" vertical="center" wrapText="1"/>
    </xf>
    <xf numFmtId="0" fontId="0" fillId="6" borderId="2" xfId="0" applyFont="1" applyFill="1" applyBorder="1" applyAlignment="1">
      <alignment horizontal="center" vertical="center" wrapText="1"/>
    </xf>
    <xf numFmtId="0" fontId="0" fillId="6" borderId="3"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2" fillId="34" borderId="2" xfId="2" applyFont="1" applyFill="1" applyBorder="1" applyAlignment="1">
      <alignment horizontal="center" vertical="center" wrapText="1"/>
    </xf>
    <xf numFmtId="0" fontId="29" fillId="24" borderId="3" xfId="0" applyFont="1" applyFill="1" applyBorder="1" applyAlignment="1">
      <alignment horizontal="center" vertical="center" wrapText="1"/>
    </xf>
    <xf numFmtId="0" fontId="5" fillId="6" borderId="19" xfId="0" applyFont="1" applyFill="1" applyBorder="1" applyAlignment="1">
      <alignment horizontal="center" vertical="center"/>
    </xf>
    <xf numFmtId="1" fontId="6" fillId="4" borderId="23" xfId="0" applyNumberFormat="1" applyFont="1" applyFill="1" applyBorder="1" applyAlignment="1" applyProtection="1">
      <alignment horizontal="center" vertical="center" wrapText="1"/>
      <protection locked="0"/>
    </xf>
    <xf numFmtId="1" fontId="6" fillId="4" borderId="3" xfId="0" applyNumberFormat="1" applyFont="1" applyFill="1" applyBorder="1" applyAlignment="1" applyProtection="1">
      <alignment horizontal="center" vertical="center" wrapText="1"/>
      <protection locked="0"/>
    </xf>
    <xf numFmtId="1" fontId="6" fillId="4" borderId="21" xfId="0" applyNumberFormat="1" applyFont="1" applyFill="1" applyBorder="1" applyAlignment="1" applyProtection="1">
      <alignment horizontal="center" vertical="center" wrapText="1"/>
      <protection locked="0"/>
    </xf>
    <xf numFmtId="1" fontId="7" fillId="0" borderId="26" xfId="0" applyNumberFormat="1" applyFont="1" applyBorder="1" applyAlignment="1" applyProtection="1">
      <alignment horizontal="center" vertical="center" wrapText="1"/>
      <protection locked="0"/>
    </xf>
    <xf numFmtId="0" fontId="8" fillId="0" borderId="24" xfId="0" applyFont="1" applyBorder="1" applyAlignment="1" applyProtection="1">
      <alignment horizontal="center" vertical="center" wrapText="1"/>
      <protection locked="0"/>
    </xf>
    <xf numFmtId="1" fontId="8" fillId="0" borderId="26" xfId="0" applyNumberFormat="1" applyFont="1" applyBorder="1" applyAlignment="1" applyProtection="1">
      <alignment horizontal="center" vertical="center" wrapText="1"/>
      <protection locked="0"/>
    </xf>
    <xf numFmtId="1" fontId="10" fillId="0" borderId="26" xfId="0" applyNumberFormat="1" applyFont="1" applyBorder="1" applyAlignment="1" applyProtection="1">
      <alignment vertical="center" wrapText="1"/>
      <protection locked="0"/>
    </xf>
    <xf numFmtId="0" fontId="10" fillId="0" borderId="2" xfId="0" applyFont="1" applyBorder="1" applyAlignment="1" applyProtection="1">
      <alignment vertical="center" wrapText="1"/>
      <protection locked="0"/>
    </xf>
    <xf numFmtId="0" fontId="10" fillId="0" borderId="2" xfId="0" applyFont="1" applyFill="1" applyBorder="1" applyAlignment="1" applyProtection="1">
      <alignment vertical="center" wrapText="1"/>
      <protection locked="0"/>
    </xf>
    <xf numFmtId="1" fontId="11" fillId="0" borderId="26" xfId="0" applyNumberFormat="1" applyFont="1" applyBorder="1" applyAlignment="1" applyProtection="1">
      <alignment vertical="center" wrapText="1"/>
      <protection locked="0"/>
    </xf>
    <xf numFmtId="0" fontId="0" fillId="20" borderId="2" xfId="0" applyFill="1" applyBorder="1" applyAlignment="1">
      <alignment horizontal="center" vertical="center" wrapText="1"/>
    </xf>
    <xf numFmtId="0" fontId="0" fillId="29" borderId="2" xfId="0" applyFill="1" applyBorder="1" applyAlignment="1">
      <alignment horizontal="center" vertical="center"/>
    </xf>
    <xf numFmtId="0" fontId="0" fillId="32" borderId="2" xfId="0" applyFill="1" applyBorder="1"/>
    <xf numFmtId="0" fontId="0" fillId="5" borderId="2" xfId="0" applyFill="1" applyBorder="1"/>
    <xf numFmtId="0" fontId="0" fillId="0" borderId="2" xfId="0" applyBorder="1" applyAlignment="1">
      <alignment horizontal="center"/>
    </xf>
    <xf numFmtId="0" fontId="17" fillId="0" borderId="10" xfId="0" applyFont="1" applyBorder="1"/>
    <xf numFmtId="0" fontId="0" fillId="32" borderId="2" xfId="0" applyFill="1" applyBorder="1" applyAlignment="1">
      <alignment horizontal="center" vertical="center"/>
    </xf>
    <xf numFmtId="0" fontId="0" fillId="5" borderId="2" xfId="0" applyFill="1" applyBorder="1" applyAlignment="1">
      <alignment horizontal="center" vertical="center"/>
    </xf>
    <xf numFmtId="0" fontId="17" fillId="0" borderId="10" xfId="0" applyFont="1" applyBorder="1" applyAlignment="1">
      <alignment horizontal="left" vertical="center"/>
    </xf>
    <xf numFmtId="9" fontId="0" fillId="0" borderId="0" xfId="7" applyFont="1" applyBorder="1"/>
    <xf numFmtId="0" fontId="0" fillId="0" borderId="3" xfId="0" applyFont="1" applyFill="1" applyBorder="1" applyAlignment="1">
      <alignment horizontal="center" vertical="center" wrapText="1"/>
    </xf>
    <xf numFmtId="0" fontId="0" fillId="22" borderId="19" xfId="0" applyFont="1" applyFill="1" applyBorder="1" applyAlignment="1">
      <alignment vertical="center"/>
    </xf>
    <xf numFmtId="0" fontId="1" fillId="3" borderId="24" xfId="3" applyFont="1" applyBorder="1" applyAlignment="1">
      <alignment horizontal="center" vertical="center"/>
    </xf>
    <xf numFmtId="0" fontId="33" fillId="36" borderId="2" xfId="0" applyFont="1" applyFill="1" applyBorder="1" applyAlignment="1">
      <alignment horizontal="center" vertical="center" wrapText="1"/>
    </xf>
    <xf numFmtId="0" fontId="29" fillId="24" borderId="48" xfId="0" applyFont="1" applyFill="1" applyBorder="1" applyAlignment="1">
      <alignment horizontal="center" vertical="center" wrapText="1"/>
    </xf>
    <xf numFmtId="0" fontId="33" fillId="36" borderId="4" xfId="0" applyFont="1" applyFill="1" applyBorder="1" applyAlignment="1">
      <alignment horizontal="center" vertical="center" wrapText="1"/>
    </xf>
    <xf numFmtId="0" fontId="8" fillId="0" borderId="0" xfId="0" applyFont="1" applyAlignment="1" applyProtection="1">
      <alignment vertical="center" wrapText="1"/>
      <protection locked="0"/>
    </xf>
    <xf numFmtId="1" fontId="8" fillId="38" borderId="26" xfId="0" applyNumberFormat="1" applyFont="1" applyFill="1" applyBorder="1" applyAlignment="1" applyProtection="1">
      <alignment horizontal="center" vertical="center" wrapText="1"/>
      <protection locked="0"/>
    </xf>
    <xf numFmtId="1" fontId="8" fillId="38" borderId="2" xfId="0" applyNumberFormat="1" applyFont="1" applyFill="1" applyBorder="1" applyAlignment="1" applyProtection="1">
      <alignment horizontal="center" vertical="center" wrapText="1"/>
      <protection locked="0"/>
    </xf>
    <xf numFmtId="0" fontId="9" fillId="38" borderId="2" xfId="0" applyFont="1" applyFill="1" applyBorder="1" applyAlignment="1" applyProtection="1">
      <alignment vertical="center" wrapText="1"/>
      <protection locked="0"/>
    </xf>
    <xf numFmtId="0" fontId="8" fillId="38" borderId="2" xfId="0" applyFont="1" applyFill="1" applyBorder="1" applyAlignment="1" applyProtection="1">
      <alignment horizontal="center" vertical="center" wrapText="1"/>
      <protection locked="0"/>
    </xf>
    <xf numFmtId="0" fontId="0" fillId="38" borderId="2" xfId="0" applyFill="1" applyBorder="1" applyAlignment="1">
      <alignment horizontal="center" vertical="center"/>
    </xf>
    <xf numFmtId="0" fontId="8" fillId="38" borderId="2" xfId="0" applyFont="1" applyFill="1" applyBorder="1" applyAlignment="1" applyProtection="1">
      <alignment vertical="center" wrapText="1"/>
      <protection locked="0"/>
    </xf>
    <xf numFmtId="0" fontId="8" fillId="38" borderId="2" xfId="0" applyFont="1" applyFill="1" applyBorder="1" applyAlignment="1" applyProtection="1">
      <alignment horizontal="left" vertical="center" wrapText="1"/>
      <protection locked="0"/>
    </xf>
    <xf numFmtId="1" fontId="7" fillId="38" borderId="26" xfId="0" applyNumberFormat="1" applyFont="1" applyFill="1" applyBorder="1" applyAlignment="1" applyProtection="1">
      <alignment horizontal="center" vertical="center" wrapText="1"/>
      <protection locked="0"/>
    </xf>
    <xf numFmtId="0" fontId="7" fillId="38" borderId="2" xfId="0" applyFont="1" applyFill="1" applyBorder="1" applyAlignment="1">
      <alignment horizontal="center" vertical="center" wrapText="1"/>
    </xf>
    <xf numFmtId="0" fontId="11" fillId="0" borderId="2" xfId="0" applyFont="1" applyBorder="1" applyAlignment="1" applyProtection="1">
      <alignment horizontal="left" vertical="center" wrapText="1"/>
      <protection locked="0"/>
    </xf>
    <xf numFmtId="1" fontId="11" fillId="38" borderId="26" xfId="0" applyNumberFormat="1" applyFont="1" applyFill="1" applyBorder="1" applyAlignment="1" applyProtection="1">
      <alignment vertical="center" wrapText="1"/>
      <protection locked="0"/>
    </xf>
    <xf numFmtId="0" fontId="10" fillId="38" borderId="2" xfId="0" applyFont="1" applyFill="1" applyBorder="1" applyAlignment="1" applyProtection="1">
      <alignment vertical="center" wrapText="1"/>
      <protection locked="0"/>
    </xf>
    <xf numFmtId="0" fontId="11" fillId="38" borderId="2" xfId="0" applyFont="1" applyFill="1" applyBorder="1" applyAlignment="1" applyProtection="1">
      <alignment horizontal="center" vertical="center" wrapText="1"/>
      <protection locked="0"/>
    </xf>
    <xf numFmtId="0" fontId="8" fillId="38" borderId="24" xfId="0" applyFont="1" applyFill="1" applyBorder="1" applyAlignment="1" applyProtection="1">
      <alignment horizontal="center" vertical="center" wrapText="1"/>
      <protection locked="0"/>
    </xf>
    <xf numFmtId="1" fontId="11" fillId="29" borderId="26" xfId="0" applyNumberFormat="1" applyFont="1" applyFill="1" applyBorder="1" applyAlignment="1" applyProtection="1">
      <alignment vertical="center" wrapText="1"/>
      <protection locked="0"/>
    </xf>
    <xf numFmtId="1" fontId="8" fillId="29" borderId="2" xfId="0" applyNumberFormat="1" applyFont="1" applyFill="1" applyBorder="1" applyAlignment="1" applyProtection="1">
      <alignment horizontal="center" vertical="center" wrapText="1"/>
      <protection locked="0"/>
    </xf>
    <xf numFmtId="0" fontId="10" fillId="29" borderId="2" xfId="0" applyFont="1" applyFill="1" applyBorder="1" applyAlignment="1" applyProtection="1">
      <alignment vertical="center" wrapText="1"/>
      <protection locked="0"/>
    </xf>
    <xf numFmtId="0" fontId="11" fillId="29" borderId="2" xfId="0" applyFont="1" applyFill="1" applyBorder="1" applyAlignment="1" applyProtection="1">
      <alignment horizontal="center" vertical="center" wrapText="1"/>
      <protection locked="0"/>
    </xf>
    <xf numFmtId="0" fontId="8" fillId="29" borderId="24" xfId="0" applyFont="1" applyFill="1" applyBorder="1" applyAlignment="1" applyProtection="1">
      <alignment horizontal="center" vertical="center" wrapText="1"/>
      <protection locked="0"/>
    </xf>
    <xf numFmtId="0" fontId="11" fillId="38" borderId="2" xfId="0" applyFont="1" applyFill="1" applyBorder="1" applyAlignment="1" applyProtection="1">
      <alignment vertical="center" wrapText="1"/>
      <protection locked="0"/>
    </xf>
    <xf numFmtId="0" fontId="8" fillId="11" borderId="49" xfId="0" applyFont="1" applyFill="1" applyBorder="1" applyAlignment="1">
      <alignment vertical="center" wrapText="1"/>
    </xf>
    <xf numFmtId="0" fontId="8" fillId="0" borderId="49" xfId="0" applyFont="1" applyBorder="1" applyAlignment="1">
      <alignment vertical="center" wrapText="1"/>
    </xf>
    <xf numFmtId="1" fontId="11" fillId="0" borderId="26" xfId="0" applyNumberFormat="1" applyFont="1" applyFill="1" applyBorder="1" applyAlignment="1" applyProtection="1">
      <alignment horizontal="center" vertical="center" wrapText="1"/>
      <protection locked="0"/>
    </xf>
    <xf numFmtId="1" fontId="11"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1" fontId="8" fillId="38" borderId="20" xfId="0" applyNumberFormat="1" applyFont="1" applyFill="1" applyBorder="1" applyAlignment="1" applyProtection="1">
      <alignment horizontal="center" vertical="center" wrapText="1"/>
      <protection locked="0"/>
    </xf>
    <xf numFmtId="1" fontId="8" fillId="38" borderId="4" xfId="0" applyNumberFormat="1" applyFont="1" applyFill="1" applyBorder="1" applyAlignment="1" applyProtection="1">
      <alignment horizontal="center" vertical="center" wrapText="1"/>
      <protection locked="0"/>
    </xf>
    <xf numFmtId="0" fontId="8" fillId="38" borderId="4" xfId="0" applyFont="1" applyFill="1" applyBorder="1" applyAlignment="1" applyProtection="1">
      <alignment vertical="center" wrapText="1"/>
      <protection locked="0"/>
    </xf>
    <xf numFmtId="0" fontId="0" fillId="38" borderId="4" xfId="0" applyFill="1" applyBorder="1" applyAlignment="1">
      <alignment horizontal="center" vertical="center"/>
    </xf>
    <xf numFmtId="0" fontId="8" fillId="38" borderId="18" xfId="0" applyFont="1" applyFill="1" applyBorder="1" applyAlignment="1" applyProtection="1">
      <alignment horizontal="center" vertical="center" wrapText="1"/>
      <protection locked="0"/>
    </xf>
    <xf numFmtId="0" fontId="0" fillId="39" borderId="3" xfId="0" applyFont="1" applyFill="1" applyBorder="1" applyAlignment="1">
      <alignment horizontal="center" vertical="center" wrapText="1"/>
    </xf>
    <xf numFmtId="0" fontId="0" fillId="39" borderId="2"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0" fontId="0" fillId="0" borderId="2" xfId="0" applyFill="1" applyBorder="1"/>
    <xf numFmtId="0" fontId="29" fillId="6" borderId="3" xfId="0" applyFont="1" applyFill="1" applyBorder="1" applyAlignment="1">
      <alignment horizontal="center" vertical="center" wrapText="1"/>
    </xf>
    <xf numFmtId="1" fontId="8" fillId="0" borderId="26" xfId="0" applyNumberFormat="1" applyFont="1" applyBorder="1" applyAlignment="1" applyProtection="1">
      <alignment horizontal="left" vertical="center" wrapText="1"/>
      <protection locked="0"/>
    </xf>
    <xf numFmtId="3" fontId="0" fillId="0" borderId="0" xfId="0" applyNumberFormat="1"/>
    <xf numFmtId="1" fontId="8" fillId="11" borderId="26" xfId="0" applyNumberFormat="1" applyFont="1" applyFill="1" applyBorder="1" applyAlignment="1" applyProtection="1">
      <alignment horizontal="center" vertical="center" wrapText="1"/>
      <protection locked="0"/>
    </xf>
    <xf numFmtId="1" fontId="8" fillId="29" borderId="2" xfId="0" applyNumberFormat="1" applyFont="1" applyFill="1" applyBorder="1" applyAlignment="1">
      <alignment horizontal="center" vertical="center" wrapText="1"/>
    </xf>
    <xf numFmtId="1" fontId="8" fillId="39" borderId="2" xfId="0" applyNumberFormat="1" applyFont="1" applyFill="1" applyBorder="1" applyAlignment="1">
      <alignment horizontal="center" vertical="center" wrapText="1"/>
    </xf>
    <xf numFmtId="0" fontId="0" fillId="0" borderId="4" xfId="0" applyBorder="1" applyAlignment="1">
      <alignment horizontal="left" vertical="center"/>
    </xf>
    <xf numFmtId="0" fontId="0" fillId="0" borderId="4" xfId="0" applyBorder="1" applyAlignment="1">
      <alignment horizontal="left" vertical="center" wrapText="1"/>
    </xf>
    <xf numFmtId="2" fontId="0" fillId="9" borderId="4" xfId="0" applyNumberFormat="1" applyFill="1" applyBorder="1" applyAlignment="1">
      <alignment horizontal="left" vertical="center"/>
    </xf>
    <xf numFmtId="0" fontId="0" fillId="0" borderId="4" xfId="0" applyFill="1" applyBorder="1" applyAlignment="1">
      <alignment horizontal="left" vertical="center" wrapText="1"/>
    </xf>
    <xf numFmtId="1" fontId="8" fillId="0" borderId="20" xfId="0" applyNumberFormat="1" applyFont="1" applyBorder="1" applyAlignment="1" applyProtection="1">
      <alignment horizontal="center" vertical="center" wrapText="1"/>
      <protection locked="0"/>
    </xf>
    <xf numFmtId="1" fontId="8" fillId="0" borderId="26" xfId="0" applyNumberFormat="1" applyFont="1" applyFill="1" applyBorder="1" applyAlignment="1" applyProtection="1">
      <alignment horizontal="center" vertical="center" wrapText="1"/>
      <protection locked="0"/>
    </xf>
    <xf numFmtId="1" fontId="8" fillId="0" borderId="20" xfId="0" applyNumberFormat="1" applyFont="1" applyFill="1" applyBorder="1" applyAlignment="1" applyProtection="1">
      <alignment horizontal="center" vertical="center" wrapText="1"/>
      <protection locked="0"/>
    </xf>
    <xf numFmtId="0" fontId="0" fillId="21" borderId="2" xfId="0" applyFont="1" applyFill="1"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2" xfId="0" applyBorder="1" applyAlignment="1" applyProtection="1">
      <alignment horizontal="center" vertical="center"/>
    </xf>
    <xf numFmtId="0" fontId="0" fillId="11" borderId="3" xfId="0" applyFont="1" applyFill="1" applyBorder="1" applyAlignment="1" applyProtection="1">
      <alignment horizontal="center" vertical="center" wrapText="1"/>
      <protection locked="0"/>
    </xf>
    <xf numFmtId="0" fontId="0" fillId="0" borderId="2" xfId="0" applyFont="1" applyBorder="1" applyAlignment="1" applyProtection="1">
      <alignment horizontal="center" vertical="center" wrapText="1"/>
      <protection locked="0"/>
    </xf>
    <xf numFmtId="0" fontId="0" fillId="39" borderId="3" xfId="0" applyFont="1" applyFill="1" applyBorder="1" applyAlignment="1" applyProtection="1">
      <alignment horizontal="center" vertical="center" wrapText="1"/>
      <protection locked="0"/>
    </xf>
    <xf numFmtId="0" fontId="0" fillId="11" borderId="2" xfId="0" applyFont="1" applyFill="1" applyBorder="1" applyAlignment="1" applyProtection="1">
      <alignment horizontal="center" vertical="center" wrapText="1"/>
      <protection locked="0"/>
    </xf>
    <xf numFmtId="0" fontId="0" fillId="29" borderId="2" xfId="0" applyFill="1" applyBorder="1" applyAlignment="1" applyProtection="1">
      <alignment horizontal="center" vertical="center"/>
      <protection locked="0"/>
    </xf>
    <xf numFmtId="0" fontId="0" fillId="0" borderId="2" xfId="0" applyBorder="1" applyProtection="1">
      <protection locked="0"/>
    </xf>
    <xf numFmtId="0" fontId="0" fillId="38" borderId="2" xfId="0" applyFill="1" applyBorder="1" applyProtection="1">
      <protection locked="0"/>
    </xf>
    <xf numFmtId="0" fontId="0" fillId="0" borderId="3" xfId="0" applyFont="1" applyFill="1" applyBorder="1" applyAlignment="1" applyProtection="1">
      <alignment horizontal="center" vertical="center" wrapText="1"/>
      <protection locked="0"/>
    </xf>
    <xf numFmtId="0" fontId="0" fillId="0" borderId="0" xfId="0" applyProtection="1">
      <protection locked="0"/>
    </xf>
    <xf numFmtId="0" fontId="0" fillId="6" borderId="0" xfId="0" applyFill="1" applyProtection="1">
      <protection locked="0"/>
    </xf>
    <xf numFmtId="0" fontId="0" fillId="0" borderId="2" xfId="0" applyFill="1" applyBorder="1" applyProtection="1">
      <protection locked="0"/>
    </xf>
    <xf numFmtId="0" fontId="0" fillId="0" borderId="0" xfId="0" applyFill="1" applyProtection="1">
      <protection locked="0"/>
    </xf>
    <xf numFmtId="0" fontId="0" fillId="0" borderId="0" xfId="0" applyAlignment="1" applyProtection="1">
      <alignment vertical="center"/>
      <protection locked="0"/>
    </xf>
    <xf numFmtId="0" fontId="0" fillId="29" borderId="0" xfId="0" applyFill="1" applyProtection="1">
      <protection locked="0"/>
    </xf>
    <xf numFmtId="0" fontId="0" fillId="0" borderId="0" xfId="0" applyAlignment="1" applyProtection="1">
      <alignment wrapText="1"/>
      <protection locked="0"/>
    </xf>
    <xf numFmtId="0" fontId="0" fillId="6" borderId="2" xfId="0" applyFill="1" applyBorder="1" applyAlignment="1" applyProtection="1">
      <alignment horizontal="center" vertical="center"/>
      <protection locked="0"/>
    </xf>
    <xf numFmtId="0" fontId="0" fillId="25" borderId="2" xfId="0" applyFill="1" applyBorder="1" applyAlignment="1">
      <alignment horizontal="center" vertical="center"/>
    </xf>
    <xf numFmtId="0" fontId="0" fillId="25" borderId="2" xfId="0" applyFill="1" applyBorder="1" applyAlignment="1">
      <alignment horizontal="center" vertical="center" wrapText="1"/>
    </xf>
    <xf numFmtId="0" fontId="0" fillId="25" borderId="2" xfId="0" applyFill="1" applyBorder="1" applyAlignment="1">
      <alignment horizontal="center" vertical="center" textRotation="90" wrapText="1"/>
    </xf>
    <xf numFmtId="0" fontId="4" fillId="25" borderId="2" xfId="0" applyFont="1" applyFill="1" applyBorder="1" applyAlignment="1">
      <alignment horizontal="center" vertical="center" textRotation="90" wrapText="1"/>
    </xf>
    <xf numFmtId="0" fontId="0" fillId="0" borderId="2" xfId="0" applyBorder="1" applyAlignment="1" applyProtection="1">
      <alignment vertical="center"/>
      <protection locked="0"/>
    </xf>
    <xf numFmtId="0" fontId="0" fillId="40" borderId="2" xfId="0" applyFill="1" applyBorder="1" applyProtection="1">
      <protection locked="0"/>
    </xf>
    <xf numFmtId="0" fontId="0" fillId="23" borderId="2" xfId="0" applyFill="1" applyBorder="1" applyProtection="1">
      <protection locked="0"/>
    </xf>
    <xf numFmtId="0" fontId="0" fillId="0" borderId="2" xfId="0" applyBorder="1" applyAlignment="1" applyProtection="1">
      <alignment horizontal="center" vertical="center" wrapText="1"/>
      <protection locked="0"/>
    </xf>
    <xf numFmtId="0" fontId="0" fillId="24" borderId="2" xfId="0" applyFont="1" applyFill="1" applyBorder="1" applyAlignment="1">
      <alignment horizontal="center" vertical="center" wrapText="1"/>
    </xf>
    <xf numFmtId="0" fontId="29" fillId="24" borderId="2" xfId="0" applyFont="1" applyFill="1" applyBorder="1" applyAlignment="1">
      <alignment horizontal="center" vertical="center" wrapText="1"/>
    </xf>
    <xf numFmtId="0" fontId="0" fillId="39" borderId="2" xfId="0" applyFont="1" applyFill="1" applyBorder="1" applyAlignment="1" applyProtection="1">
      <alignment horizontal="center" vertical="center" wrapText="1"/>
      <protection locked="0"/>
    </xf>
    <xf numFmtId="0" fontId="0" fillId="0" borderId="2" xfId="0" applyFont="1" applyBorder="1" applyAlignment="1" applyProtection="1">
      <alignment horizontal="center" vertical="center" wrapText="1"/>
    </xf>
    <xf numFmtId="0" fontId="0" fillId="0" borderId="2" xfId="0" applyFill="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38" borderId="2" xfId="0" applyFill="1" applyBorder="1" applyAlignment="1" applyProtection="1">
      <alignment horizontal="center" vertical="center" wrapText="1"/>
      <protection locked="0"/>
    </xf>
    <xf numFmtId="0" fontId="0" fillId="38" borderId="0" xfId="0" applyFill="1" applyBorder="1" applyProtection="1">
      <protection locked="0"/>
    </xf>
    <xf numFmtId="0" fontId="0" fillId="0" borderId="2" xfId="0" applyFill="1" applyBorder="1" applyAlignment="1" applyProtection="1">
      <alignment horizontal="center" vertical="center" wrapText="1"/>
      <protection locked="0"/>
    </xf>
    <xf numFmtId="0" fontId="0" fillId="6" borderId="2" xfId="0" applyFill="1" applyBorder="1" applyAlignment="1">
      <alignment horizontal="left" vertical="center"/>
    </xf>
    <xf numFmtId="0" fontId="0" fillId="6" borderId="2" xfId="0" applyFill="1" applyBorder="1" applyAlignment="1">
      <alignment horizontal="left" vertical="center" wrapText="1"/>
    </xf>
    <xf numFmtId="0" fontId="0" fillId="6" borderId="2" xfId="0" applyFill="1" applyBorder="1" applyAlignment="1" applyProtection="1">
      <alignment horizontal="center" vertical="center" wrapText="1"/>
      <protection locked="0"/>
    </xf>
    <xf numFmtId="0" fontId="33" fillId="44" borderId="61" xfId="0" applyFont="1" applyFill="1" applyBorder="1" applyAlignment="1">
      <alignment horizontal="center" vertical="center" wrapText="1"/>
    </xf>
    <xf numFmtId="0" fontId="33" fillId="45" borderId="61" xfId="0" applyFont="1" applyFill="1" applyBorder="1" applyAlignment="1">
      <alignment horizontal="center" vertical="center" wrapText="1"/>
    </xf>
    <xf numFmtId="43" fontId="0" fillId="0" borderId="0" xfId="8" applyFont="1"/>
    <xf numFmtId="164" fontId="0" fillId="0" borderId="0" xfId="1" applyFont="1"/>
    <xf numFmtId="0" fontId="0" fillId="21"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6" borderId="3" xfId="0" applyFill="1" applyBorder="1" applyAlignment="1">
      <alignment horizontal="center" vertical="center"/>
    </xf>
    <xf numFmtId="0" fontId="0" fillId="0" borderId="3" xfId="0" applyBorder="1" applyAlignment="1">
      <alignment horizontal="center" vertical="center"/>
    </xf>
    <xf numFmtId="0" fontId="0" fillId="0" borderId="3" xfId="0" applyBorder="1" applyAlignment="1" applyProtection="1">
      <alignment horizontal="center" vertical="center"/>
    </xf>
    <xf numFmtId="0" fontId="33" fillId="6" borderId="61" xfId="0" applyFont="1" applyFill="1" applyBorder="1" applyAlignment="1">
      <alignment horizontal="center" vertical="center" wrapText="1"/>
    </xf>
    <xf numFmtId="0" fontId="0" fillId="0" borderId="3" xfId="0" applyBorder="1" applyAlignment="1" applyProtection="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pplyProtection="1">
      <alignment horizontal="center" vertical="center" wrapText="1"/>
      <protection locked="0"/>
    </xf>
    <xf numFmtId="0" fontId="0" fillId="6" borderId="4" xfId="0" applyFont="1" applyFill="1" applyBorder="1" applyAlignment="1">
      <alignment horizontal="center" vertical="center" wrapText="1"/>
    </xf>
    <xf numFmtId="0" fontId="0" fillId="0" borderId="4" xfId="0" applyFont="1" applyBorder="1" applyAlignment="1" applyProtection="1">
      <alignment horizontal="center" vertical="center" wrapText="1"/>
    </xf>
    <xf numFmtId="1" fontId="0" fillId="6" borderId="3" xfId="0" applyNumberFormat="1" applyFill="1" applyBorder="1" applyAlignment="1">
      <alignment horizontal="center" vertical="center"/>
    </xf>
    <xf numFmtId="0" fontId="0" fillId="0" borderId="0" xfId="0" pivotButton="1"/>
    <xf numFmtId="0" fontId="0" fillId="0" borderId="0" xfId="0" applyAlignment="1">
      <alignment horizontal="left"/>
    </xf>
    <xf numFmtId="0" fontId="0" fillId="0" borderId="0" xfId="0" applyNumberFormat="1"/>
    <xf numFmtId="1" fontId="0" fillId="0" borderId="0" xfId="0" applyNumberFormat="1"/>
    <xf numFmtId="0" fontId="4" fillId="16" borderId="0" xfId="0" applyFont="1" applyFill="1" applyAlignment="1">
      <alignment horizontal="center" vertical="center"/>
    </xf>
    <xf numFmtId="9" fontId="0" fillId="38" borderId="2" xfId="7" applyFont="1" applyFill="1" applyBorder="1" applyAlignment="1" applyProtection="1">
      <alignment horizontal="center" vertical="center" wrapText="1"/>
      <protection locked="0"/>
    </xf>
    <xf numFmtId="49" fontId="0" fillId="0" borderId="2" xfId="0" applyNumberFormat="1" applyBorder="1" applyAlignment="1">
      <alignment horizontal="center" vertical="center"/>
    </xf>
    <xf numFmtId="16" fontId="0" fillId="0" borderId="2"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2" xfId="0" applyNumberFormat="1"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pplyProtection="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pplyProtection="1">
      <alignment horizontal="center" vertical="center" wrapText="1"/>
    </xf>
    <xf numFmtId="0" fontId="0" fillId="0" borderId="3" xfId="0" applyBorder="1" applyAlignment="1" applyProtection="1">
      <alignment horizontal="center" vertical="center" wrapText="1"/>
    </xf>
    <xf numFmtId="0" fontId="0" fillId="38" borderId="2" xfId="0" applyFill="1" applyBorder="1" applyAlignment="1" applyProtection="1">
      <alignment wrapText="1"/>
      <protection locked="0"/>
    </xf>
    <xf numFmtId="16" fontId="0" fillId="38" borderId="2" xfId="0" applyNumberFormat="1" applyFill="1" applyBorder="1" applyProtection="1">
      <protection locked="0"/>
    </xf>
    <xf numFmtId="9" fontId="0" fillId="38" borderId="2" xfId="0" applyNumberFormat="1" applyFill="1" applyBorder="1" applyAlignment="1" applyProtection="1">
      <alignment wrapText="1"/>
      <protection locked="0"/>
    </xf>
    <xf numFmtId="0" fontId="0" fillId="38" borderId="4" xfId="0" applyFill="1" applyBorder="1" applyProtection="1">
      <protection locked="0"/>
    </xf>
    <xf numFmtId="0" fontId="0" fillId="38" borderId="2" xfId="0" applyFill="1" applyBorder="1" applyAlignment="1" applyProtection="1">
      <alignment vertical="center" wrapText="1"/>
      <protection locked="0"/>
    </xf>
    <xf numFmtId="0" fontId="0" fillId="47" borderId="2" xfId="0" applyFill="1" applyBorder="1" applyAlignment="1" applyProtection="1">
      <alignment horizontal="center" wrapText="1"/>
      <protection locked="0"/>
    </xf>
    <xf numFmtId="0" fontId="37" fillId="11" borderId="3" xfId="0" applyFont="1" applyFill="1" applyBorder="1" applyAlignment="1" applyProtection="1">
      <alignment horizontal="center" vertical="center" wrapText="1"/>
      <protection locked="0"/>
    </xf>
    <xf numFmtId="0" fontId="38" fillId="11" borderId="3" xfId="0" applyFont="1" applyFill="1" applyBorder="1" applyAlignment="1" applyProtection="1">
      <alignment horizontal="center" vertical="center" wrapText="1"/>
      <protection locked="0"/>
    </xf>
    <xf numFmtId="1" fontId="0" fillId="6" borderId="2" xfId="0" applyNumberFormat="1" applyFill="1" applyBorder="1" applyAlignment="1">
      <alignment horizontal="center" vertical="center"/>
    </xf>
    <xf numFmtId="0" fontId="0" fillId="0" borderId="2" xfId="0" applyBorder="1" applyAlignment="1" applyProtection="1">
      <alignment horizontal="left" vertical="center"/>
      <protection locked="0"/>
    </xf>
    <xf numFmtId="0" fontId="0" fillId="0" borderId="2" xfId="0" applyBorder="1" applyAlignment="1" applyProtection="1">
      <alignment horizontal="left" vertical="center" wrapText="1"/>
      <protection locked="0"/>
    </xf>
    <xf numFmtId="2" fontId="0" fillId="9" borderId="2" xfId="0" applyNumberFormat="1" applyFill="1" applyBorder="1" applyAlignment="1" applyProtection="1">
      <alignment horizontal="left" vertical="center"/>
      <protection locked="0"/>
    </xf>
    <xf numFmtId="0" fontId="0" fillId="0" borderId="2" xfId="0" applyFill="1" applyBorder="1" applyAlignment="1" applyProtection="1">
      <alignment horizontal="left" vertical="center" wrapText="1"/>
      <protection locked="0"/>
    </xf>
    <xf numFmtId="49" fontId="0" fillId="0" borderId="3" xfId="0" applyNumberFormat="1" applyFill="1" applyBorder="1" applyAlignment="1">
      <alignment horizontal="center" vertical="center" wrapText="1"/>
    </xf>
    <xf numFmtId="0" fontId="0" fillId="12" borderId="66" xfId="0" applyFont="1" applyFill="1" applyBorder="1" applyAlignment="1">
      <alignment horizontal="center" vertical="center"/>
    </xf>
    <xf numFmtId="0" fontId="0" fillId="12" borderId="67" xfId="0" applyFont="1" applyFill="1" applyBorder="1" applyAlignment="1">
      <alignment horizontal="center" vertical="center"/>
    </xf>
    <xf numFmtId="0" fontId="0" fillId="12" borderId="68" xfId="0" applyFont="1" applyFill="1" applyBorder="1" applyAlignment="1">
      <alignment horizontal="center" vertical="center"/>
    </xf>
    <xf numFmtId="0" fontId="0" fillId="12" borderId="69" xfId="0" applyFont="1" applyFill="1" applyBorder="1" applyAlignment="1">
      <alignment horizontal="center" vertical="center"/>
    </xf>
    <xf numFmtId="0" fontId="0" fillId="12" borderId="70" xfId="0" applyFont="1" applyFill="1" applyBorder="1" applyAlignment="1">
      <alignment horizontal="center" vertical="center"/>
    </xf>
    <xf numFmtId="0" fontId="0" fillId="6" borderId="69" xfId="0" applyFont="1" applyFill="1" applyBorder="1" applyAlignment="1">
      <alignment horizontal="center" vertical="center"/>
    </xf>
    <xf numFmtId="0" fontId="0" fillId="8" borderId="67" xfId="0" applyFont="1" applyFill="1" applyBorder="1" applyAlignment="1">
      <alignment horizontal="center" vertical="center"/>
    </xf>
    <xf numFmtId="0" fontId="0" fillId="8" borderId="69" xfId="0" applyFont="1" applyFill="1" applyBorder="1" applyAlignment="1">
      <alignment horizontal="center" vertical="center"/>
    </xf>
    <xf numFmtId="0" fontId="0" fillId="8" borderId="70" xfId="0" applyFont="1" applyFill="1" applyBorder="1" applyAlignment="1">
      <alignment horizontal="center" vertical="center"/>
    </xf>
    <xf numFmtId="0" fontId="0" fillId="8" borderId="26" xfId="0" applyFont="1" applyFill="1" applyBorder="1" applyAlignment="1">
      <alignment horizontal="center" vertical="center"/>
    </xf>
    <xf numFmtId="0" fontId="0" fillId="8" borderId="75" xfId="0" applyFont="1" applyFill="1" applyBorder="1" applyAlignment="1">
      <alignment horizontal="center" vertical="center"/>
    </xf>
    <xf numFmtId="0" fontId="0" fillId="0" borderId="3" xfId="0" applyBorder="1" applyAlignment="1" applyProtection="1">
      <alignment horizontal="center" vertical="center"/>
    </xf>
    <xf numFmtId="0" fontId="17" fillId="8" borderId="63" xfId="0" applyFont="1" applyFill="1" applyBorder="1" applyAlignment="1">
      <alignment horizontal="center" vertical="center"/>
    </xf>
    <xf numFmtId="0" fontId="17" fillId="8" borderId="64" xfId="0" applyFont="1" applyFill="1" applyBorder="1" applyAlignment="1">
      <alignment horizontal="center" vertical="center"/>
    </xf>
    <xf numFmtId="0" fontId="17" fillId="8" borderId="65" xfId="0" applyFont="1" applyFill="1" applyBorder="1" applyAlignment="1">
      <alignment horizontal="center" vertical="center"/>
    </xf>
    <xf numFmtId="0" fontId="17" fillId="8" borderId="74" xfId="0" applyFont="1" applyFill="1" applyBorder="1" applyAlignment="1">
      <alignment horizontal="center" vertical="center"/>
    </xf>
    <xf numFmtId="0" fontId="17" fillId="8" borderId="66" xfId="0" applyFont="1" applyFill="1" applyBorder="1" applyAlignment="1">
      <alignment horizontal="center" vertical="center"/>
    </xf>
    <xf numFmtId="0" fontId="17" fillId="8" borderId="2" xfId="0" applyFont="1" applyFill="1" applyBorder="1" applyAlignment="1">
      <alignment horizontal="center" vertical="center"/>
    </xf>
    <xf numFmtId="0" fontId="17" fillId="8" borderId="67" xfId="0" applyFont="1" applyFill="1" applyBorder="1" applyAlignment="1">
      <alignment horizontal="center" vertical="center"/>
    </xf>
    <xf numFmtId="0" fontId="17" fillId="8" borderId="26" xfId="0" applyFont="1" applyFill="1" applyBorder="1" applyAlignment="1">
      <alignment horizontal="center" vertical="center"/>
    </xf>
    <xf numFmtId="0" fontId="17" fillId="8" borderId="68" xfId="0" applyFont="1" applyFill="1" applyBorder="1" applyAlignment="1">
      <alignment horizontal="center" vertical="center"/>
    </xf>
    <xf numFmtId="0" fontId="17" fillId="8" borderId="69" xfId="0" applyFont="1" applyFill="1" applyBorder="1" applyAlignment="1">
      <alignment horizontal="center" vertical="center"/>
    </xf>
    <xf numFmtId="0" fontId="17" fillId="8" borderId="70" xfId="0" applyFont="1" applyFill="1" applyBorder="1" applyAlignment="1">
      <alignment horizontal="center" vertical="center"/>
    </xf>
    <xf numFmtId="0" fontId="17" fillId="8" borderId="75" xfId="0" applyFont="1" applyFill="1" applyBorder="1" applyAlignment="1">
      <alignment horizontal="center" vertical="center"/>
    </xf>
    <xf numFmtId="0" fontId="17" fillId="6" borderId="64" xfId="0" applyFont="1" applyFill="1" applyBorder="1" applyAlignment="1">
      <alignment horizontal="center" vertical="center"/>
    </xf>
    <xf numFmtId="0" fontId="17" fillId="6" borderId="66" xfId="0" applyFont="1" applyFill="1" applyBorder="1" applyAlignment="1">
      <alignment horizontal="center" vertical="center"/>
    </xf>
    <xf numFmtId="0" fontId="17" fillId="6" borderId="2" xfId="0" applyFont="1" applyFill="1" applyBorder="1" applyAlignment="1">
      <alignment horizontal="center" vertical="center"/>
    </xf>
    <xf numFmtId="0" fontId="17" fillId="6" borderId="67" xfId="0" applyFont="1" applyFill="1" applyBorder="1" applyAlignment="1">
      <alignment horizontal="center" vertical="center"/>
    </xf>
    <xf numFmtId="0" fontId="17" fillId="6" borderId="68" xfId="0" applyFont="1" applyFill="1" applyBorder="1" applyAlignment="1">
      <alignment horizontal="center" vertical="center"/>
    </xf>
    <xf numFmtId="0" fontId="17" fillId="6" borderId="69" xfId="0" applyFont="1" applyFill="1" applyBorder="1" applyAlignment="1">
      <alignment horizontal="center" vertical="center"/>
    </xf>
    <xf numFmtId="0" fontId="17" fillId="12" borderId="64" xfId="0" applyFont="1" applyFill="1" applyBorder="1" applyAlignment="1">
      <alignment horizontal="center" vertical="center"/>
    </xf>
    <xf numFmtId="0" fontId="17" fillId="12" borderId="66" xfId="0" applyFont="1" applyFill="1" applyBorder="1" applyAlignment="1">
      <alignment horizontal="center" vertical="center"/>
    </xf>
    <xf numFmtId="0" fontId="17" fillId="12" borderId="2" xfId="0" applyFont="1" applyFill="1" applyBorder="1" applyAlignment="1">
      <alignment horizontal="center" vertical="center"/>
    </xf>
    <xf numFmtId="0" fontId="17" fillId="12" borderId="67" xfId="0" applyFont="1" applyFill="1" applyBorder="1" applyAlignment="1">
      <alignment horizontal="center" vertical="center"/>
    </xf>
    <xf numFmtId="0" fontId="17" fillId="12" borderId="68" xfId="0" applyFont="1" applyFill="1" applyBorder="1" applyAlignment="1">
      <alignment horizontal="center" vertical="center"/>
    </xf>
    <xf numFmtId="0" fontId="17" fillId="12" borderId="69" xfId="0" applyFont="1" applyFill="1" applyBorder="1" applyAlignment="1">
      <alignment horizontal="center" vertical="center"/>
    </xf>
    <xf numFmtId="0" fontId="17" fillId="12" borderId="70" xfId="0" applyFont="1" applyFill="1" applyBorder="1" applyAlignment="1">
      <alignment horizontal="center" vertical="center"/>
    </xf>
    <xf numFmtId="0" fontId="17" fillId="6" borderId="63" xfId="0" applyFont="1" applyFill="1" applyBorder="1" applyAlignment="1">
      <alignment horizontal="center" vertical="center"/>
    </xf>
    <xf numFmtId="0" fontId="17" fillId="10" borderId="2" xfId="0" applyFont="1" applyFill="1" applyBorder="1" applyAlignment="1">
      <alignment horizontal="center" vertical="center"/>
    </xf>
    <xf numFmtId="0" fontId="41" fillId="25" borderId="2" xfId="0" applyFont="1" applyFill="1" applyBorder="1" applyAlignment="1">
      <alignment horizontal="center" vertical="center"/>
    </xf>
    <xf numFmtId="0" fontId="0" fillId="0" borderId="7" xfId="0" applyBorder="1"/>
    <xf numFmtId="0" fontId="0" fillId="0" borderId="8" xfId="0" applyBorder="1"/>
    <xf numFmtId="0" fontId="0" fillId="0" borderId="9" xfId="0" applyBorder="1"/>
    <xf numFmtId="0" fontId="0" fillId="0" borderId="60" xfId="0" applyBorder="1"/>
    <xf numFmtId="0" fontId="0" fillId="0" borderId="52" xfId="0" applyBorder="1"/>
    <xf numFmtId="0" fontId="0" fillId="0" borderId="50" xfId="0" applyBorder="1"/>
    <xf numFmtId="0" fontId="0" fillId="0" borderId="51" xfId="0" applyBorder="1"/>
    <xf numFmtId="0" fontId="0" fillId="0" borderId="53" xfId="0" applyBorder="1"/>
    <xf numFmtId="0" fontId="42" fillId="25" borderId="2" xfId="0" applyFont="1" applyFill="1" applyBorder="1" applyAlignment="1">
      <alignment horizontal="center" vertical="center"/>
    </xf>
    <xf numFmtId="0" fontId="17" fillId="10" borderId="63" xfId="0" applyFont="1" applyFill="1" applyBorder="1" applyAlignment="1">
      <alignment horizontal="center" vertical="center"/>
    </xf>
    <xf numFmtId="165" fontId="40" fillId="8" borderId="2" xfId="0" applyNumberFormat="1" applyFont="1" applyFill="1" applyBorder="1" applyAlignment="1">
      <alignment vertical="center"/>
    </xf>
    <xf numFmtId="165" fontId="40" fillId="20" borderId="2" xfId="0" applyNumberFormat="1" applyFont="1" applyFill="1" applyBorder="1" applyAlignment="1">
      <alignment vertical="center"/>
    </xf>
    <xf numFmtId="165" fontId="40" fillId="6" borderId="2" xfId="0" applyNumberFormat="1" applyFont="1" applyFill="1" applyBorder="1" applyAlignment="1">
      <alignment vertical="center"/>
    </xf>
    <xf numFmtId="165" fontId="40" fillId="12" borderId="2" xfId="0" applyNumberFormat="1" applyFont="1" applyFill="1" applyBorder="1" applyAlignment="1">
      <alignment vertical="center"/>
    </xf>
    <xf numFmtId="9" fontId="40" fillId="46" borderId="2" xfId="7" applyFont="1" applyFill="1" applyBorder="1" applyAlignment="1">
      <alignment vertical="center"/>
    </xf>
    <xf numFmtId="0" fontId="40" fillId="5" borderId="2" xfId="0" applyFont="1" applyFill="1" applyBorder="1" applyAlignment="1">
      <alignment vertical="center"/>
    </xf>
    <xf numFmtId="0" fontId="40" fillId="0" borderId="2" xfId="0" applyFont="1" applyBorder="1" applyAlignment="1">
      <alignment vertical="center"/>
    </xf>
    <xf numFmtId="0" fontId="17" fillId="6" borderId="3" xfId="0" applyFont="1" applyFill="1" applyBorder="1" applyAlignment="1">
      <alignment horizontal="center" vertical="center"/>
    </xf>
    <xf numFmtId="0" fontId="17" fillId="8" borderId="3" xfId="0" applyFont="1" applyFill="1" applyBorder="1" applyAlignment="1">
      <alignment horizontal="center" vertical="center"/>
    </xf>
    <xf numFmtId="0" fontId="17" fillId="8" borderId="80" xfId="0" applyFont="1" applyFill="1" applyBorder="1" applyAlignment="1">
      <alignment horizontal="center" vertical="center"/>
    </xf>
    <xf numFmtId="0" fontId="17" fillId="6" borderId="4" xfId="0" applyFont="1" applyFill="1" applyBorder="1" applyAlignment="1">
      <alignment horizontal="center" vertical="center"/>
    </xf>
    <xf numFmtId="0" fontId="17" fillId="8" borderId="4" xfId="0" applyFont="1" applyFill="1" applyBorder="1" applyAlignment="1">
      <alignment horizontal="center" vertical="center"/>
    </xf>
    <xf numFmtId="0" fontId="17" fillId="8" borderId="82" xfId="0" applyFont="1" applyFill="1" applyBorder="1" applyAlignment="1">
      <alignment horizontal="center" vertical="center"/>
    </xf>
    <xf numFmtId="0" fontId="17" fillId="12" borderId="81" xfId="0" applyFont="1" applyFill="1" applyBorder="1" applyAlignment="1">
      <alignment horizontal="center" vertical="center"/>
    </xf>
    <xf numFmtId="0" fontId="17" fillId="12" borderId="4" xfId="0" applyFont="1" applyFill="1" applyBorder="1" applyAlignment="1">
      <alignment horizontal="center" vertical="center"/>
    </xf>
    <xf numFmtId="0" fontId="17" fillId="12" borderId="3"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24" xfId="0" applyFont="1" applyFill="1" applyBorder="1" applyAlignment="1">
      <alignment horizontal="center" vertical="center"/>
    </xf>
    <xf numFmtId="0" fontId="17" fillId="12" borderId="83" xfId="0" applyFont="1" applyFill="1" applyBorder="1" applyAlignment="1">
      <alignment horizontal="center" vertical="center"/>
    </xf>
    <xf numFmtId="0" fontId="17" fillId="12" borderId="24" xfId="0" applyFont="1" applyFill="1" applyBorder="1" applyAlignment="1">
      <alignment horizontal="center" vertical="center"/>
    </xf>
    <xf numFmtId="0" fontId="17" fillId="12" borderId="84" xfId="0" applyFont="1" applyFill="1" applyBorder="1" applyAlignment="1">
      <alignment horizontal="center" vertical="center"/>
    </xf>
    <xf numFmtId="0" fontId="0" fillId="12" borderId="24" xfId="0" applyFont="1" applyFill="1" applyBorder="1" applyAlignment="1">
      <alignment horizontal="center" vertical="center"/>
    </xf>
    <xf numFmtId="0" fontId="0" fillId="12" borderId="84" xfId="0" applyFont="1" applyFill="1" applyBorder="1" applyAlignment="1">
      <alignment horizontal="center" vertical="center"/>
    </xf>
    <xf numFmtId="0" fontId="17" fillId="8" borderId="83" xfId="0" applyFont="1" applyFill="1" applyBorder="1" applyAlignment="1">
      <alignment horizontal="center" vertical="center"/>
    </xf>
    <xf numFmtId="0" fontId="17" fillId="8" borderId="24" xfId="0" applyFont="1" applyFill="1" applyBorder="1" applyAlignment="1">
      <alignment horizontal="center" vertical="center"/>
    </xf>
    <xf numFmtId="0" fontId="17" fillId="8" borderId="20" xfId="0" applyFont="1" applyFill="1" applyBorder="1" applyAlignment="1">
      <alignment horizontal="center" vertical="center"/>
    </xf>
    <xf numFmtId="0" fontId="17" fillId="8" borderId="23" xfId="0" applyFont="1" applyFill="1" applyBorder="1" applyAlignment="1">
      <alignment horizontal="center" vertical="center"/>
    </xf>
    <xf numFmtId="0" fontId="17" fillId="8" borderId="81" xfId="0" applyFont="1" applyFill="1" applyBorder="1" applyAlignment="1">
      <alignment horizontal="center" vertical="center"/>
    </xf>
    <xf numFmtId="0" fontId="17" fillId="6" borderId="2" xfId="0" applyFont="1" applyFill="1" applyBorder="1" applyAlignment="1">
      <alignment vertical="center"/>
    </xf>
    <xf numFmtId="0" fontId="17" fillId="6" borderId="66" xfId="0" applyFont="1" applyFill="1" applyBorder="1" applyAlignment="1">
      <alignment vertical="center"/>
    </xf>
    <xf numFmtId="0" fontId="17" fillId="6" borderId="68" xfId="0" applyFont="1" applyFill="1" applyBorder="1" applyAlignment="1">
      <alignment vertical="center"/>
    </xf>
    <xf numFmtId="0" fontId="17" fillId="6" borderId="69" xfId="0" applyFont="1" applyFill="1" applyBorder="1" applyAlignment="1">
      <alignment vertical="center"/>
    </xf>
    <xf numFmtId="0" fontId="17" fillId="8" borderId="18" xfId="0" applyFont="1" applyFill="1" applyBorder="1" applyAlignment="1">
      <alignment horizontal="center" vertical="center"/>
    </xf>
    <xf numFmtId="0" fontId="17" fillId="12" borderId="80"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24" borderId="3" xfId="0" applyFont="1" applyFill="1" applyBorder="1" applyAlignment="1">
      <alignment horizontal="center" vertical="center" wrapText="1"/>
    </xf>
    <xf numFmtId="0" fontId="44" fillId="16" borderId="61" xfId="0" applyFont="1" applyFill="1" applyBorder="1" applyAlignment="1">
      <alignment horizontal="center" vertical="center" wrapText="1"/>
    </xf>
    <xf numFmtId="0" fontId="44" fillId="16" borderId="62" xfId="0" applyFont="1" applyFill="1" applyBorder="1" applyAlignment="1">
      <alignment horizontal="center" vertical="center" wrapText="1"/>
    </xf>
    <xf numFmtId="0" fontId="45" fillId="49" borderId="54" xfId="0" applyFont="1" applyFill="1" applyBorder="1" applyAlignment="1">
      <alignment vertical="center"/>
    </xf>
    <xf numFmtId="0" fontId="0" fillId="0" borderId="2" xfId="0" applyBorder="1" applyAlignment="1">
      <alignment vertical="center"/>
    </xf>
    <xf numFmtId="0" fontId="0" fillId="0" borderId="2" xfId="0" applyFill="1" applyBorder="1" applyAlignment="1" applyProtection="1">
      <alignment vertical="center"/>
      <protection locked="0"/>
    </xf>
    <xf numFmtId="0" fontId="0" fillId="0" borderId="2" xfId="0" applyFill="1" applyBorder="1" applyAlignment="1">
      <alignment vertical="center"/>
    </xf>
    <xf numFmtId="0" fontId="0" fillId="9" borderId="2" xfId="0" applyFill="1" applyBorder="1" applyAlignment="1">
      <alignment horizontal="center" vertical="center" wrapText="1"/>
    </xf>
    <xf numFmtId="0" fontId="29" fillId="9" borderId="2" xfId="0" applyFont="1" applyFill="1" applyBorder="1" applyAlignment="1">
      <alignment horizontal="center" vertical="center" wrapText="1"/>
    </xf>
    <xf numFmtId="0" fontId="0" fillId="8" borderId="2" xfId="0" applyFill="1" applyBorder="1" applyAlignment="1">
      <alignment horizontal="center" vertical="center" wrapText="1"/>
    </xf>
    <xf numFmtId="0" fontId="0" fillId="0" borderId="2" xfId="0" applyFill="1" applyBorder="1" applyAlignment="1">
      <alignment horizontal="center" vertical="center" wrapText="1"/>
    </xf>
    <xf numFmtId="0" fontId="0" fillId="0" borderId="4" xfId="0" applyFill="1" applyBorder="1" applyAlignment="1">
      <alignment horizontal="center" vertical="center" wrapText="1"/>
    </xf>
    <xf numFmtId="0" fontId="0" fillId="6" borderId="0" xfId="0" quotePrefix="1" applyFill="1" applyAlignment="1">
      <alignment horizontal="center" vertical="center" wrapText="1"/>
    </xf>
    <xf numFmtId="2" fontId="0" fillId="9" borderId="2" xfId="0" applyNumberFormat="1" applyFill="1" applyBorder="1" applyAlignment="1">
      <alignment horizontal="center" vertical="center" wrapText="1"/>
    </xf>
    <xf numFmtId="0" fontId="0" fillId="29" borderId="2" xfId="0" applyFill="1" applyBorder="1" applyAlignment="1" applyProtection="1">
      <alignment horizontal="center" vertical="center" wrapText="1"/>
      <protection locked="0"/>
    </xf>
    <xf numFmtId="0" fontId="29" fillId="29" borderId="2" xfId="0" applyFont="1" applyFill="1" applyBorder="1" applyAlignment="1" applyProtection="1">
      <alignment horizontal="center" vertical="center" wrapText="1"/>
      <protection locked="0"/>
    </xf>
    <xf numFmtId="0" fontId="29" fillId="0" borderId="2" xfId="0" applyFont="1" applyBorder="1" applyAlignment="1" applyProtection="1">
      <alignment horizontal="center" vertical="center" wrapText="1"/>
      <protection locked="0"/>
    </xf>
    <xf numFmtId="0" fontId="29" fillId="6" borderId="2" xfId="0" applyFont="1" applyFill="1" applyBorder="1" applyAlignment="1" applyProtection="1">
      <alignment horizontal="center" vertical="center" wrapText="1"/>
      <protection locked="0"/>
    </xf>
    <xf numFmtId="0" fontId="37" fillId="6" borderId="2" xfId="0" applyFont="1" applyFill="1" applyBorder="1" applyAlignment="1" applyProtection="1">
      <alignment horizontal="center" vertical="center" wrapText="1"/>
      <protection locked="0"/>
    </xf>
    <xf numFmtId="2" fontId="0" fillId="9" borderId="4" xfId="0" applyNumberFormat="1" applyFill="1" applyBorder="1" applyAlignment="1">
      <alignment horizontal="center" vertical="center" wrapText="1"/>
    </xf>
    <xf numFmtId="0" fontId="0" fillId="38" borderId="2" xfId="0" applyFill="1" applyBorder="1" applyAlignment="1" applyProtection="1">
      <alignment horizontal="center" vertical="center"/>
      <protection locked="0"/>
    </xf>
    <xf numFmtId="0" fontId="0" fillId="38" borderId="4" xfId="0" applyFill="1" applyBorder="1" applyAlignment="1" applyProtection="1">
      <alignment horizontal="center" vertical="center" wrapText="1"/>
      <protection locked="0"/>
    </xf>
    <xf numFmtId="0" fontId="0" fillId="38" borderId="4" xfId="0" applyFill="1" applyBorder="1" applyAlignment="1" applyProtection="1">
      <alignment horizontal="center" vertical="center"/>
      <protection locked="0"/>
    </xf>
    <xf numFmtId="0" fontId="0" fillId="0" borderId="2"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0" fillId="38" borderId="2" xfId="0" applyFill="1" applyBorder="1" applyAlignment="1" applyProtection="1">
      <alignment vertical="center"/>
      <protection locked="0"/>
    </xf>
    <xf numFmtId="0" fontId="0" fillId="0" borderId="3" xfId="0" applyFill="1" applyBorder="1" applyAlignment="1">
      <alignment horizontal="center" vertical="center" wrapText="1"/>
    </xf>
    <xf numFmtId="166" fontId="0" fillId="0" borderId="0" xfId="1" applyNumberFormat="1" applyFont="1"/>
    <xf numFmtId="167" fontId="0" fillId="0" borderId="0" xfId="8" applyNumberFormat="1" applyFont="1"/>
    <xf numFmtId="167" fontId="0" fillId="0" borderId="0" xfId="0" applyNumberFormat="1"/>
    <xf numFmtId="0" fontId="42" fillId="25" borderId="11" xfId="0" applyFont="1" applyFill="1" applyBorder="1" applyAlignment="1">
      <alignment horizontal="center" vertical="center"/>
    </xf>
    <xf numFmtId="0" fontId="0" fillId="6" borderId="3" xfId="0" applyFill="1" applyBorder="1" applyAlignment="1">
      <alignment horizontal="center" vertical="center"/>
    </xf>
    <xf numFmtId="0" fontId="0" fillId="24" borderId="3" xfId="0" applyFont="1" applyFill="1" applyBorder="1" applyAlignment="1">
      <alignment horizontal="center" vertical="center" wrapText="1"/>
    </xf>
    <xf numFmtId="1" fontId="0" fillId="6" borderId="3" xfId="0" applyNumberFormat="1" applyFill="1" applyBorder="1" applyAlignment="1">
      <alignment horizontal="center" vertical="center"/>
    </xf>
    <xf numFmtId="0" fontId="0" fillId="11" borderId="2" xfId="0" applyFont="1" applyFill="1" applyBorder="1" applyAlignment="1">
      <alignment horizontal="left" vertical="center"/>
    </xf>
    <xf numFmtId="0" fontId="0" fillId="11" borderId="2" xfId="0" applyFont="1" applyFill="1" applyBorder="1" applyAlignment="1">
      <alignment horizontal="left" vertical="center" wrapText="1"/>
    </xf>
    <xf numFmtId="0" fontId="0" fillId="0" borderId="2" xfId="0" applyFont="1" applyBorder="1" applyAlignment="1">
      <alignment horizontal="left" vertical="center"/>
    </xf>
    <xf numFmtId="0" fontId="0" fillId="0" borderId="2" xfId="0" applyFont="1" applyBorder="1" applyAlignment="1">
      <alignment horizontal="left" vertical="center" wrapText="1"/>
    </xf>
    <xf numFmtId="0" fontId="17" fillId="6" borderId="83" xfId="0" applyFont="1" applyFill="1" applyBorder="1" applyAlignment="1">
      <alignment horizontal="center" vertical="center"/>
    </xf>
    <xf numFmtId="0" fontId="17" fillId="6" borderId="84" xfId="0" applyFont="1" applyFill="1" applyBorder="1" applyAlignment="1">
      <alignment horizontal="center" vertical="center"/>
    </xf>
    <xf numFmtId="0" fontId="17" fillId="6" borderId="26"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84" xfId="0" applyFont="1" applyFill="1" applyBorder="1" applyAlignment="1">
      <alignment horizontal="center" vertical="center"/>
    </xf>
    <xf numFmtId="0" fontId="17" fillId="6" borderId="64" xfId="0" applyFont="1" applyFill="1" applyBorder="1" applyAlignment="1">
      <alignment vertical="center"/>
    </xf>
    <xf numFmtId="8" fontId="0" fillId="0" borderId="0" xfId="0" applyNumberFormat="1"/>
    <xf numFmtId="164" fontId="0" fillId="0" borderId="0" xfId="0" applyNumberFormat="1"/>
    <xf numFmtId="9" fontId="0" fillId="0" borderId="0" xfId="7" applyFont="1"/>
    <xf numFmtId="0" fontId="8" fillId="0" borderId="26" xfId="0" applyNumberFormat="1" applyFont="1" applyFill="1" applyBorder="1" applyAlignment="1" applyProtection="1">
      <alignment horizontal="center" vertical="center" wrapText="1"/>
      <protection locked="0"/>
    </xf>
    <xf numFmtId="0" fontId="0" fillId="0" borderId="2" xfId="0" applyFill="1" applyBorder="1" applyAlignment="1" applyProtection="1">
      <alignment horizontal="center" vertical="center" wrapText="1"/>
    </xf>
    <xf numFmtId="0" fontId="45" fillId="0" borderId="53" xfId="0" applyFont="1" applyFill="1" applyBorder="1" applyAlignment="1">
      <alignment vertical="center"/>
    </xf>
    <xf numFmtId="0" fontId="45" fillId="0" borderId="62" xfId="0" applyFont="1" applyFill="1" applyBorder="1" applyAlignment="1">
      <alignment vertical="center"/>
    </xf>
    <xf numFmtId="0" fontId="0" fillId="24" borderId="3"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0" fillId="50" borderId="3" xfId="0" applyFont="1" applyFill="1" applyBorder="1" applyAlignment="1">
      <alignment horizontal="center" vertical="center" wrapText="1"/>
    </xf>
    <xf numFmtId="0" fontId="0" fillId="51" borderId="2" xfId="0" applyFill="1" applyBorder="1" applyAlignment="1">
      <alignment horizontal="center" vertical="center"/>
    </xf>
    <xf numFmtId="0" fontId="0" fillId="51" borderId="2" xfId="0" applyFill="1" applyBorder="1"/>
    <xf numFmtId="1" fontId="8" fillId="21" borderId="2" xfId="0" applyNumberFormat="1" applyFont="1" applyFill="1" applyBorder="1" applyAlignment="1">
      <alignment horizontal="center" vertical="center" wrapText="1"/>
    </xf>
    <xf numFmtId="0" fontId="18" fillId="21" borderId="3" xfId="0" applyFont="1" applyFill="1" applyBorder="1" applyAlignment="1" applyProtection="1">
      <alignment horizontal="center" vertical="center" wrapText="1"/>
      <protection locked="0"/>
    </xf>
    <xf numFmtId="0" fontId="18" fillId="21" borderId="3" xfId="0" applyFont="1" applyFill="1" applyBorder="1" applyAlignment="1">
      <alignment horizontal="center" vertical="center" wrapText="1"/>
    </xf>
    <xf numFmtId="0" fontId="18" fillId="21" borderId="2" xfId="0" applyFont="1" applyFill="1" applyBorder="1" applyAlignment="1">
      <alignment horizontal="center" vertical="center"/>
    </xf>
    <xf numFmtId="0" fontId="18" fillId="21" borderId="2" xfId="0" applyFont="1" applyFill="1" applyBorder="1" applyAlignment="1" applyProtection="1">
      <alignment horizontal="center" vertical="center"/>
      <protection locked="0"/>
    </xf>
    <xf numFmtId="0" fontId="46" fillId="21" borderId="3" xfId="0" applyFont="1" applyFill="1" applyBorder="1" applyAlignment="1">
      <alignment horizontal="center" vertical="center" wrapText="1"/>
    </xf>
    <xf numFmtId="0" fontId="18" fillId="21" borderId="2" xfId="0" applyFont="1" applyFill="1" applyBorder="1"/>
    <xf numFmtId="0" fontId="18" fillId="21" borderId="2" xfId="0" applyFont="1" applyFill="1" applyBorder="1" applyProtection="1">
      <protection locked="0"/>
    </xf>
    <xf numFmtId="1" fontId="8" fillId="52" borderId="2" xfId="0" applyNumberFormat="1" applyFont="1" applyFill="1" applyBorder="1" applyAlignment="1">
      <alignment horizontal="center" vertical="center" wrapText="1"/>
    </xf>
    <xf numFmtId="0" fontId="18" fillId="52" borderId="3" xfId="0" applyFont="1" applyFill="1" applyBorder="1" applyAlignment="1" applyProtection="1">
      <alignment horizontal="center" vertical="center" wrapText="1"/>
      <protection locked="0"/>
    </xf>
    <xf numFmtId="0" fontId="18" fillId="52" borderId="3" xfId="0" applyFont="1" applyFill="1" applyBorder="1" applyAlignment="1">
      <alignment horizontal="center" vertical="center" wrapText="1"/>
    </xf>
    <xf numFmtId="0" fontId="46" fillId="52" borderId="3" xfId="0" applyFont="1" applyFill="1" applyBorder="1" applyAlignment="1">
      <alignment horizontal="center" vertical="center" wrapText="1"/>
    </xf>
    <xf numFmtId="0" fontId="18" fillId="21" borderId="2" xfId="0" applyFont="1" applyFill="1" applyBorder="1" applyAlignment="1">
      <alignment horizontal="justify" vertical="center" wrapText="1"/>
    </xf>
    <xf numFmtId="0" fontId="18" fillId="21" borderId="2" xfId="0" applyFont="1" applyFill="1" applyBorder="1" applyAlignment="1" applyProtection="1">
      <alignment vertical="center"/>
      <protection locked="0"/>
    </xf>
    <xf numFmtId="0" fontId="18" fillId="21" borderId="2" xfId="0" applyFont="1" applyFill="1" applyBorder="1" applyAlignment="1" applyProtection="1">
      <alignment vertical="center" wrapText="1"/>
      <protection locked="0"/>
    </xf>
    <xf numFmtId="0" fontId="18" fillId="21" borderId="2" xfId="0" applyFont="1" applyFill="1" applyBorder="1" applyAlignment="1" applyProtection="1">
      <alignment horizontal="justify" vertical="center" wrapText="1"/>
      <protection locked="0"/>
    </xf>
    <xf numFmtId="0" fontId="0" fillId="52" borderId="3" xfId="0" applyFont="1" applyFill="1" applyBorder="1" applyAlignment="1" applyProtection="1">
      <alignment horizontal="center" vertical="center" wrapText="1"/>
      <protection locked="0"/>
    </xf>
    <xf numFmtId="0" fontId="0" fillId="52" borderId="3" xfId="0" applyFont="1" applyFill="1" applyBorder="1" applyAlignment="1">
      <alignment horizontal="center" vertical="center" wrapText="1"/>
    </xf>
    <xf numFmtId="0" fontId="0" fillId="21" borderId="3" xfId="0" applyFont="1" applyFill="1" applyBorder="1" applyAlignment="1">
      <alignment horizontal="center" vertical="center" wrapText="1"/>
    </xf>
    <xf numFmtId="0" fontId="0" fillId="21" borderId="2" xfId="0" applyFill="1" applyBorder="1" applyAlignment="1">
      <alignment horizontal="center" vertical="center"/>
    </xf>
    <xf numFmtId="0" fontId="0" fillId="21" borderId="2" xfId="0" applyFill="1" applyBorder="1" applyAlignment="1" applyProtection="1">
      <alignment horizontal="center" vertical="center" wrapText="1"/>
      <protection locked="0"/>
    </xf>
    <xf numFmtId="0" fontId="29" fillId="52" borderId="3" xfId="0" applyFont="1" applyFill="1" applyBorder="1" applyAlignment="1">
      <alignment horizontal="center" vertical="center" wrapText="1"/>
    </xf>
    <xf numFmtId="0" fontId="0" fillId="21" borderId="2" xfId="0" applyFill="1" applyBorder="1" applyProtection="1">
      <protection locked="0"/>
    </xf>
    <xf numFmtId="0" fontId="47" fillId="0" borderId="2" xfId="0" applyFont="1" applyBorder="1" applyAlignment="1" applyProtection="1">
      <alignment horizontal="center" vertical="center"/>
      <protection locked="0"/>
    </xf>
    <xf numFmtId="0" fontId="47" fillId="21" borderId="2" xfId="0" applyFont="1" applyFill="1" applyBorder="1" applyAlignment="1" applyProtection="1">
      <alignment horizontal="center" vertical="center"/>
      <protection locked="0"/>
    </xf>
    <xf numFmtId="0" fontId="48" fillId="21" borderId="2" xfId="0" applyFont="1" applyFill="1" applyBorder="1" applyAlignment="1" applyProtection="1">
      <alignment horizontal="center" vertical="center"/>
      <protection locked="0"/>
    </xf>
    <xf numFmtId="0" fontId="47" fillId="21" borderId="2" xfId="0" applyFont="1" applyFill="1" applyBorder="1" applyAlignment="1" applyProtection="1">
      <alignment horizontal="justify" vertical="center"/>
      <protection locked="0"/>
    </xf>
    <xf numFmtId="0" fontId="29" fillId="0" borderId="2" xfId="0" applyFont="1" applyBorder="1" applyAlignment="1">
      <alignment horizontal="center" vertical="center"/>
    </xf>
    <xf numFmtId="0" fontId="29" fillId="0" borderId="2" xfId="0" applyFont="1" applyBorder="1" applyAlignment="1">
      <alignment horizontal="left" vertical="center" wrapText="1"/>
    </xf>
    <xf numFmtId="0" fontId="8" fillId="0" borderId="20" xfId="0" applyNumberFormat="1" applyFont="1" applyFill="1" applyBorder="1" applyAlignment="1" applyProtection="1">
      <alignment horizontal="center" vertical="center" wrapText="1"/>
      <protection locked="0"/>
    </xf>
    <xf numFmtId="0" fontId="0" fillId="0" borderId="4" xfId="0" applyBorder="1" applyAlignment="1" applyProtection="1">
      <alignment horizontal="left" vertical="center"/>
      <protection locked="0"/>
    </xf>
    <xf numFmtId="0" fontId="0" fillId="0" borderId="4" xfId="0" applyBorder="1" applyAlignment="1" applyProtection="1">
      <alignment horizontal="left" vertical="center" wrapText="1"/>
      <protection locked="0"/>
    </xf>
    <xf numFmtId="2" fontId="0" fillId="9" borderId="4" xfId="0" applyNumberFormat="1" applyFill="1" applyBorder="1" applyAlignment="1" applyProtection="1">
      <alignment horizontal="left" vertical="center"/>
      <protection locked="0"/>
    </xf>
    <xf numFmtId="0" fontId="0" fillId="0" borderId="4" xfId="0" applyFill="1" applyBorder="1" applyAlignment="1" applyProtection="1">
      <alignment horizontal="left" vertical="center" wrapText="1"/>
      <protection locked="0"/>
    </xf>
    <xf numFmtId="0" fontId="0" fillId="29" borderId="2" xfId="0" applyFill="1" applyBorder="1" applyAlignment="1" applyProtection="1">
      <alignment horizontal="left" vertical="center"/>
      <protection locked="0"/>
    </xf>
    <xf numFmtId="0" fontId="0" fillId="29" borderId="2" xfId="0" applyFill="1" applyBorder="1" applyAlignment="1" applyProtection="1">
      <alignment horizontal="left" vertical="center" wrapText="1"/>
      <protection locked="0"/>
    </xf>
    <xf numFmtId="0" fontId="0" fillId="0" borderId="2" xfId="0" applyBorder="1" applyAlignment="1" applyProtection="1">
      <alignment horizontal="center"/>
      <protection locked="0"/>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pplyProtection="1">
      <alignment horizontal="center" vertical="center"/>
    </xf>
    <xf numFmtId="0" fontId="0" fillId="0" borderId="3" xfId="0" applyBorder="1" applyAlignment="1" applyProtection="1">
      <alignment horizontal="center" vertical="center" wrapText="1"/>
    </xf>
    <xf numFmtId="0" fontId="0" fillId="6" borderId="3" xfId="0" applyFill="1" applyBorder="1" applyAlignment="1">
      <alignment horizontal="center" vertical="center"/>
    </xf>
    <xf numFmtId="0" fontId="0" fillId="24" borderId="3" xfId="0" applyFont="1" applyFill="1" applyBorder="1" applyAlignment="1">
      <alignment horizontal="center" vertical="center" wrapText="1"/>
    </xf>
    <xf numFmtId="1" fontId="0" fillId="6" borderId="3" xfId="0" applyNumberFormat="1" applyFill="1" applyBorder="1" applyAlignment="1">
      <alignment horizontal="center" vertical="center"/>
    </xf>
    <xf numFmtId="49" fontId="0" fillId="0" borderId="3" xfId="0" applyNumberFormat="1" applyFill="1" applyBorder="1" applyAlignment="1">
      <alignment horizontal="center" vertical="center" wrapText="1"/>
    </xf>
    <xf numFmtId="0" fontId="0" fillId="0" borderId="3" xfId="0" applyBorder="1" applyAlignment="1" applyProtection="1">
      <alignment horizontal="center" vertical="center"/>
    </xf>
    <xf numFmtId="49" fontId="0" fillId="0" borderId="3" xfId="0" applyNumberFormat="1" applyBorder="1" applyAlignment="1">
      <alignment horizontal="center" vertical="center" wrapText="1"/>
    </xf>
    <xf numFmtId="0" fontId="0" fillId="24" borderId="3" xfId="0" applyFont="1" applyFill="1" applyBorder="1" applyAlignment="1">
      <alignment horizontal="center" vertical="center" wrapText="1"/>
    </xf>
    <xf numFmtId="0" fontId="0" fillId="0" borderId="3" xfId="0" applyBorder="1" applyAlignment="1">
      <alignment horizontal="center" vertical="center" wrapText="1"/>
    </xf>
    <xf numFmtId="49" fontId="0" fillId="0" borderId="3" xfId="0" applyNumberFormat="1" applyFill="1" applyBorder="1" applyAlignment="1">
      <alignment horizontal="center" vertical="center" wrapText="1"/>
    </xf>
    <xf numFmtId="0" fontId="0" fillId="6" borderId="0" xfId="0" applyFill="1"/>
    <xf numFmtId="0" fontId="0" fillId="0" borderId="2" xfId="0" applyBorder="1" applyAlignment="1">
      <alignment wrapText="1"/>
    </xf>
    <xf numFmtId="0" fontId="0" fillId="29" borderId="2" xfId="0" applyFill="1" applyBorder="1" applyAlignment="1">
      <alignment horizontal="center" vertical="center" wrapText="1"/>
    </xf>
    <xf numFmtId="0" fontId="0" fillId="29" borderId="2" xfId="0" applyFill="1" applyBorder="1" applyAlignment="1">
      <alignment wrapText="1"/>
    </xf>
    <xf numFmtId="0" fontId="0" fillId="0" borderId="4" xfId="0" applyBorder="1" applyAlignment="1" applyProtection="1">
      <alignment horizontal="center" vertical="center" wrapText="1"/>
      <protection locked="0"/>
    </xf>
    <xf numFmtId="0" fontId="0" fillId="6" borderId="4" xfId="0" applyFill="1" applyBorder="1" applyAlignment="1">
      <alignment horizontal="center" vertical="center" wrapText="1"/>
    </xf>
    <xf numFmtId="0" fontId="0" fillId="0" borderId="4" xfId="0" applyBorder="1" applyAlignment="1">
      <alignment wrapText="1"/>
    </xf>
    <xf numFmtId="0" fontId="0" fillId="0" borderId="2" xfId="0" applyBorder="1" applyAlignment="1" applyProtection="1">
      <alignment wrapText="1"/>
      <protection locked="0"/>
    </xf>
    <xf numFmtId="0" fontId="0" fillId="0" borderId="4" xfId="0" applyBorder="1" applyAlignment="1" applyProtection="1">
      <alignment wrapText="1"/>
      <protection locked="0"/>
    </xf>
    <xf numFmtId="0" fontId="0" fillId="51" borderId="2" xfId="0" applyFill="1" applyBorder="1" applyAlignment="1">
      <alignment horizontal="center" vertical="center" wrapText="1"/>
    </xf>
    <xf numFmtId="0" fontId="0" fillId="51" borderId="2" xfId="0" applyFill="1" applyBorder="1" applyAlignment="1">
      <alignment wrapText="1"/>
    </xf>
    <xf numFmtId="0" fontId="0" fillId="0" borderId="2" xfId="0" applyFill="1" applyBorder="1" applyAlignment="1">
      <alignment wrapText="1"/>
    </xf>
    <xf numFmtId="0" fontId="0" fillId="0" borderId="2" xfId="0" applyFill="1" applyBorder="1" applyAlignment="1" applyProtection="1">
      <alignment wrapText="1"/>
      <protection locked="0"/>
    </xf>
    <xf numFmtId="0" fontId="0" fillId="51" borderId="4" xfId="0" applyFill="1" applyBorder="1" applyAlignment="1">
      <alignment horizontal="center" vertical="center" wrapText="1"/>
    </xf>
    <xf numFmtId="0" fontId="0" fillId="51" borderId="4" xfId="0" applyFill="1" applyBorder="1" applyAlignment="1">
      <alignment wrapText="1"/>
    </xf>
    <xf numFmtId="0" fontId="0" fillId="29" borderId="0" xfId="0" applyFill="1" applyAlignment="1" applyProtection="1">
      <alignment wrapText="1"/>
      <protection locked="0"/>
    </xf>
    <xf numFmtId="0" fontId="0" fillId="29" borderId="2" xfId="0" applyFill="1" applyBorder="1" applyAlignment="1" applyProtection="1">
      <alignment wrapText="1"/>
      <protection locked="0"/>
    </xf>
    <xf numFmtId="0" fontId="29" fillId="29" borderId="2" xfId="0" applyFont="1" applyFill="1" applyBorder="1" applyAlignment="1">
      <alignment horizontal="center" vertical="center" wrapText="1"/>
    </xf>
    <xf numFmtId="1" fontId="8" fillId="0" borderId="2" xfId="0" applyNumberFormat="1" applyFont="1" applyBorder="1" applyAlignment="1" applyProtection="1">
      <alignment horizontal="center" vertical="center"/>
      <protection locked="0"/>
    </xf>
    <xf numFmtId="0" fontId="0" fillId="0" borderId="0" xfId="0" pivotButton="1" applyAlignment="1">
      <alignment horizontal="center" vertical="center"/>
    </xf>
    <xf numFmtId="0" fontId="0" fillId="6" borderId="0" xfId="0" applyFill="1" applyAlignment="1">
      <alignment horizontal="center" vertical="center" wrapText="1"/>
    </xf>
    <xf numFmtId="1" fontId="0" fillId="0" borderId="0" xfId="0" applyNumberFormat="1" applyAlignment="1">
      <alignment horizontal="center" vertical="center"/>
    </xf>
    <xf numFmtId="0" fontId="0" fillId="29" borderId="24" xfId="0" applyFill="1" applyBorder="1" applyAlignment="1" applyProtection="1">
      <alignment horizontal="left" vertical="center"/>
      <protection locked="0"/>
    </xf>
    <xf numFmtId="0" fontId="0" fillId="0" borderId="0" xfId="0" applyAlignment="1">
      <alignment horizontal="center" vertical="center" wrapText="1"/>
    </xf>
    <xf numFmtId="49" fontId="0" fillId="0" borderId="2" xfId="0" applyNumberFormat="1" applyFill="1" applyBorder="1" applyAlignment="1" applyProtection="1">
      <alignment horizontal="center" vertical="center" wrapText="1"/>
      <protection locked="0"/>
    </xf>
    <xf numFmtId="49" fontId="0" fillId="0" borderId="2" xfId="0" applyNumberFormat="1" applyFill="1" applyBorder="1" applyAlignment="1">
      <alignment horizontal="center" vertical="center" wrapText="1"/>
    </xf>
    <xf numFmtId="0" fontId="0" fillId="0" borderId="0" xfId="0" applyFill="1" applyBorder="1" applyAlignment="1">
      <alignment horizontal="center" vertical="center"/>
    </xf>
    <xf numFmtId="0" fontId="0" fillId="0" borderId="3" xfId="0" applyFill="1" applyBorder="1" applyAlignment="1">
      <alignment horizontal="center" vertical="center"/>
    </xf>
    <xf numFmtId="0" fontId="0" fillId="0" borderId="3" xfId="0" applyFill="1" applyBorder="1" applyAlignment="1" applyProtection="1">
      <alignment horizontal="center" vertical="center" wrapText="1"/>
    </xf>
    <xf numFmtId="16" fontId="0" fillId="0" borderId="2" xfId="0" applyNumberFormat="1" applyFill="1" applyBorder="1" applyAlignment="1">
      <alignment horizontal="center" vertical="center" wrapText="1"/>
    </xf>
    <xf numFmtId="0" fontId="0" fillId="6" borderId="24" xfId="0" applyFont="1" applyFill="1" applyBorder="1" applyAlignment="1">
      <alignment horizontal="center" vertical="center"/>
    </xf>
    <xf numFmtId="0" fontId="0" fillId="6" borderId="26" xfId="0" applyFont="1" applyFill="1" applyBorder="1" applyAlignment="1">
      <alignment horizontal="center" vertical="center"/>
    </xf>
    <xf numFmtId="0" fontId="40" fillId="5" borderId="2" xfId="0" applyFont="1" applyFill="1" applyBorder="1" applyAlignment="1">
      <alignment horizontal="center" vertical="center" wrapText="1"/>
    </xf>
    <xf numFmtId="0" fontId="40" fillId="0" borderId="2" xfId="0" applyFont="1" applyFill="1" applyBorder="1" applyAlignment="1">
      <alignment horizontal="center" vertical="center"/>
    </xf>
    <xf numFmtId="168" fontId="40" fillId="0" borderId="2" xfId="0" applyNumberFormat="1" applyFont="1" applyFill="1" applyBorder="1" applyAlignment="1">
      <alignment horizontal="center" vertical="center"/>
    </xf>
    <xf numFmtId="49" fontId="0" fillId="0" borderId="3" xfId="0" applyNumberFormat="1" applyFill="1" applyBorder="1" applyAlignment="1">
      <alignment horizontal="center" vertical="center" wrapText="1"/>
    </xf>
    <xf numFmtId="0" fontId="17" fillId="20" borderId="3" xfId="0" applyFont="1" applyFill="1" applyBorder="1" applyAlignment="1">
      <alignment horizontal="center" vertical="center"/>
    </xf>
    <xf numFmtId="0" fontId="17" fillId="20" borderId="80" xfId="0" applyFont="1" applyFill="1" applyBorder="1" applyAlignment="1">
      <alignment horizontal="center" vertical="center"/>
    </xf>
    <xf numFmtId="0" fontId="17" fillId="20" borderId="66" xfId="0" applyFont="1" applyFill="1" applyBorder="1" applyAlignment="1">
      <alignment horizontal="center" vertical="center"/>
    </xf>
    <xf numFmtId="0" fontId="17" fillId="20" borderId="2" xfId="0" applyFont="1" applyFill="1" applyBorder="1" applyAlignment="1">
      <alignment horizontal="center" vertical="center"/>
    </xf>
    <xf numFmtId="0" fontId="17" fillId="20" borderId="67" xfId="0" applyFont="1" applyFill="1" applyBorder="1" applyAlignment="1">
      <alignment horizontal="center" vertical="center"/>
    </xf>
    <xf numFmtId="0" fontId="0" fillId="20" borderId="66" xfId="0" applyFont="1" applyFill="1" applyBorder="1" applyAlignment="1">
      <alignment horizontal="center" vertical="center"/>
    </xf>
    <xf numFmtId="0" fontId="0" fillId="20" borderId="2" xfId="0" applyFont="1" applyFill="1" applyBorder="1" applyAlignment="1">
      <alignment horizontal="center" vertical="center"/>
    </xf>
    <xf numFmtId="0" fontId="0" fillId="20" borderId="67" xfId="0" applyFont="1" applyFill="1" applyBorder="1" applyAlignment="1">
      <alignment horizontal="center" vertical="center"/>
    </xf>
    <xf numFmtId="0" fontId="0" fillId="20" borderId="68" xfId="0" applyFont="1" applyFill="1" applyBorder="1" applyAlignment="1">
      <alignment horizontal="center" vertical="center"/>
    </xf>
    <xf numFmtId="0" fontId="0" fillId="20" borderId="69" xfId="0" applyFont="1" applyFill="1" applyBorder="1" applyAlignment="1">
      <alignment horizontal="center" vertical="center"/>
    </xf>
    <xf numFmtId="0" fontId="0" fillId="20" borderId="70" xfId="0" applyFont="1" applyFill="1" applyBorder="1" applyAlignment="1">
      <alignment horizontal="center" vertical="center"/>
    </xf>
    <xf numFmtId="0" fontId="17" fillId="20" borderId="63" xfId="0" applyFont="1" applyFill="1" applyBorder="1" applyAlignment="1">
      <alignment horizontal="center" vertical="center"/>
    </xf>
    <xf numFmtId="0" fontId="17" fillId="20" borderId="64" xfId="0" applyFont="1" applyFill="1" applyBorder="1" applyAlignment="1">
      <alignment horizontal="center" vertical="center"/>
    </xf>
    <xf numFmtId="0" fontId="17" fillId="20" borderId="65" xfId="0" applyFont="1" applyFill="1" applyBorder="1" applyAlignment="1">
      <alignment horizontal="center" vertical="center"/>
    </xf>
    <xf numFmtId="0" fontId="17" fillId="20" borderId="68" xfId="0" applyFont="1" applyFill="1" applyBorder="1" applyAlignment="1">
      <alignment horizontal="center" vertical="center"/>
    </xf>
    <xf numFmtId="0" fontId="17" fillId="20" borderId="69" xfId="0" applyFont="1" applyFill="1" applyBorder="1" applyAlignment="1">
      <alignment horizontal="center" vertical="center"/>
    </xf>
    <xf numFmtId="0" fontId="17" fillId="20" borderId="70" xfId="0" applyFont="1" applyFill="1" applyBorder="1" applyAlignment="1">
      <alignment horizontal="center" vertical="center"/>
    </xf>
    <xf numFmtId="0" fontId="17" fillId="20" borderId="24" xfId="0" applyFont="1" applyFill="1" applyBorder="1" applyAlignment="1">
      <alignment horizontal="center" vertical="center"/>
    </xf>
    <xf numFmtId="0" fontId="17" fillId="20" borderId="26" xfId="0" applyFont="1" applyFill="1" applyBorder="1" applyAlignment="1">
      <alignment horizontal="center" vertical="center"/>
    </xf>
    <xf numFmtId="0" fontId="17" fillId="20" borderId="4" xfId="0" applyFont="1" applyFill="1" applyBorder="1" applyAlignment="1">
      <alignment horizontal="center" vertical="center"/>
    </xf>
    <xf numFmtId="0" fontId="17" fillId="20" borderId="18" xfId="0" applyFont="1" applyFill="1" applyBorder="1" applyAlignment="1">
      <alignment horizontal="center" vertical="center"/>
    </xf>
    <xf numFmtId="0" fontId="4" fillId="20" borderId="64" xfId="0" applyFont="1" applyFill="1" applyBorder="1" applyAlignment="1">
      <alignment horizontal="center" vertical="center"/>
    </xf>
    <xf numFmtId="0" fontId="17" fillId="20" borderId="83" xfId="0" applyFont="1" applyFill="1" applyBorder="1" applyAlignment="1">
      <alignment horizontal="center" vertical="center"/>
    </xf>
    <xf numFmtId="0" fontId="17" fillId="20" borderId="75" xfId="0" applyFont="1" applyFill="1" applyBorder="1" applyAlignment="1">
      <alignment horizontal="center" vertical="center"/>
    </xf>
    <xf numFmtId="0" fontId="17" fillId="20" borderId="84" xfId="0" applyFont="1" applyFill="1" applyBorder="1" applyAlignment="1">
      <alignment horizontal="center" vertical="center"/>
    </xf>
    <xf numFmtId="0" fontId="17" fillId="12" borderId="65" xfId="0" applyFont="1" applyFill="1" applyBorder="1" applyAlignment="1">
      <alignment horizontal="center" vertical="center"/>
    </xf>
    <xf numFmtId="0" fontId="17" fillId="20" borderId="81" xfId="0" applyFont="1" applyFill="1" applyBorder="1" applyAlignment="1">
      <alignment horizontal="center" vertical="center"/>
    </xf>
    <xf numFmtId="0" fontId="17" fillId="20" borderId="82" xfId="0" applyFont="1" applyFill="1" applyBorder="1" applyAlignment="1">
      <alignment horizontal="center" vertical="center"/>
    </xf>
    <xf numFmtId="0" fontId="4" fillId="6" borderId="66" xfId="0" applyFont="1" applyFill="1" applyBorder="1" applyAlignment="1">
      <alignment horizontal="center" vertical="center"/>
    </xf>
    <xf numFmtId="0" fontId="4" fillId="6" borderId="2" xfId="0" applyFont="1" applyFill="1" applyBorder="1" applyAlignment="1">
      <alignment horizontal="center" vertical="center"/>
    </xf>
    <xf numFmtId="0" fontId="4" fillId="12" borderId="2" xfId="0" applyFont="1" applyFill="1" applyBorder="1" applyAlignment="1">
      <alignment horizontal="center" vertical="center"/>
    </xf>
    <xf numFmtId="0" fontId="17" fillId="10" borderId="26" xfId="0" applyFont="1" applyFill="1" applyBorder="1" applyAlignment="1">
      <alignment horizontal="center" vertical="center"/>
    </xf>
    <xf numFmtId="0" fontId="17" fillId="10" borderId="67" xfId="0" applyFont="1" applyFill="1" applyBorder="1" applyAlignment="1">
      <alignment horizontal="center" vertical="center"/>
    </xf>
    <xf numFmtId="0" fontId="4" fillId="25" borderId="79" xfId="0" applyFont="1" applyFill="1" applyBorder="1" applyAlignment="1">
      <alignment horizontal="center" vertical="center"/>
    </xf>
    <xf numFmtId="0" fontId="4" fillId="25" borderId="74" xfId="0" applyFont="1" applyFill="1" applyBorder="1" applyAlignment="1">
      <alignment horizontal="center" vertical="center"/>
    </xf>
    <xf numFmtId="0" fontId="4" fillId="25" borderId="64" xfId="0" applyFont="1" applyFill="1" applyBorder="1" applyAlignment="1">
      <alignment horizontal="center" vertical="center"/>
    </xf>
    <xf numFmtId="0" fontId="4" fillId="25" borderId="23" xfId="0" applyFont="1" applyFill="1" applyBorder="1" applyAlignment="1">
      <alignment horizontal="center" vertical="center"/>
    </xf>
    <xf numFmtId="0" fontId="4" fillId="25" borderId="26" xfId="0" applyFont="1" applyFill="1" applyBorder="1" applyAlignment="1">
      <alignment horizontal="center" vertical="center"/>
    </xf>
    <xf numFmtId="0" fontId="4" fillId="25" borderId="63" xfId="0" applyFont="1" applyFill="1" applyBorder="1" applyAlignment="1">
      <alignment horizontal="center" vertical="center"/>
    </xf>
    <xf numFmtId="167" fontId="0" fillId="0" borderId="0" xfId="8" applyNumberFormat="1" applyFont="1" applyBorder="1"/>
    <xf numFmtId="0" fontId="17" fillId="12" borderId="82" xfId="0" applyFont="1" applyFill="1" applyBorder="1" applyAlignment="1">
      <alignment horizontal="center" vertical="center"/>
    </xf>
    <xf numFmtId="0" fontId="17" fillId="6" borderId="20" xfId="0" applyFont="1" applyFill="1" applyBorder="1" applyAlignment="1">
      <alignment horizontal="center" vertical="center"/>
    </xf>
    <xf numFmtId="0" fontId="17" fillId="6" borderId="18" xfId="0" applyFont="1" applyFill="1" applyBorder="1" applyAlignment="1">
      <alignment horizontal="center" vertical="center"/>
    </xf>
    <xf numFmtId="0" fontId="4" fillId="25" borderId="2" xfId="0" applyFont="1" applyFill="1" applyBorder="1" applyAlignment="1">
      <alignment horizontal="center" vertical="center"/>
    </xf>
    <xf numFmtId="0" fontId="17" fillId="6" borderId="65" xfId="0" applyFont="1" applyFill="1" applyBorder="1" applyAlignment="1">
      <alignment horizontal="center" vertical="center"/>
    </xf>
    <xf numFmtId="0" fontId="17" fillId="6" borderId="70" xfId="0" applyFont="1" applyFill="1" applyBorder="1" applyAlignment="1">
      <alignment horizontal="center" vertical="center"/>
    </xf>
    <xf numFmtId="0" fontId="17" fillId="10" borderId="64" xfId="0" applyFont="1" applyFill="1" applyBorder="1" applyAlignment="1">
      <alignment horizontal="center" vertical="center"/>
    </xf>
    <xf numFmtId="0" fontId="17" fillId="10" borderId="65" xfId="0" applyFont="1" applyFill="1" applyBorder="1" applyAlignment="1">
      <alignment horizontal="center" vertical="center"/>
    </xf>
    <xf numFmtId="0" fontId="0" fillId="8" borderId="66" xfId="0" applyFont="1" applyFill="1" applyBorder="1" applyAlignment="1">
      <alignment horizontal="center" vertical="center"/>
    </xf>
    <xf numFmtId="0" fontId="0" fillId="8" borderId="68"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70" xfId="0" applyFont="1" applyFill="1" applyBorder="1" applyAlignment="1">
      <alignment horizontal="center" vertical="center"/>
    </xf>
    <xf numFmtId="0" fontId="4" fillId="20" borderId="83" xfId="0" applyFont="1" applyFill="1" applyBorder="1" applyAlignment="1">
      <alignment horizontal="center" vertical="center"/>
    </xf>
    <xf numFmtId="0" fontId="4" fillId="6" borderId="26" xfId="0" applyFont="1" applyFill="1" applyBorder="1" applyAlignment="1">
      <alignment horizontal="center" vertical="center"/>
    </xf>
    <xf numFmtId="0" fontId="17" fillId="10" borderId="74" xfId="0" applyFont="1" applyFill="1" applyBorder="1" applyAlignment="1">
      <alignment horizontal="center" vertical="center"/>
    </xf>
    <xf numFmtId="0" fontId="17" fillId="6" borderId="65" xfId="0" applyFont="1" applyFill="1" applyBorder="1" applyAlignment="1">
      <alignment vertical="center"/>
    </xf>
    <xf numFmtId="0" fontId="17" fillId="6" borderId="67" xfId="0" applyFont="1" applyFill="1" applyBorder="1" applyAlignment="1">
      <alignment vertical="center"/>
    </xf>
    <xf numFmtId="0" fontId="17" fillId="6" borderId="70" xfId="0" applyFont="1" applyFill="1" applyBorder="1" applyAlignment="1">
      <alignment vertical="center"/>
    </xf>
    <xf numFmtId="0" fontId="4" fillId="12" borderId="67" xfId="0" applyFont="1" applyFill="1" applyBorder="1" applyAlignment="1">
      <alignment horizontal="center" vertical="center"/>
    </xf>
    <xf numFmtId="0" fontId="4" fillId="20" borderId="65" xfId="0" applyFont="1" applyFill="1" applyBorder="1" applyAlignment="1">
      <alignment horizontal="center" vertical="center"/>
    </xf>
    <xf numFmtId="0" fontId="4" fillId="6" borderId="24" xfId="0" applyFont="1" applyFill="1" applyBorder="1" applyAlignment="1">
      <alignment horizontal="center" vertical="center"/>
    </xf>
    <xf numFmtId="0" fontId="17" fillId="5" borderId="63" xfId="0" applyFont="1" applyFill="1" applyBorder="1" applyAlignment="1">
      <alignment horizontal="center" vertical="center"/>
    </xf>
    <xf numFmtId="0" fontId="17" fillId="5" borderId="64" xfId="0" applyFont="1" applyFill="1" applyBorder="1" applyAlignment="1">
      <alignment horizontal="center" vertical="center"/>
    </xf>
    <xf numFmtId="0" fontId="17" fillId="5" borderId="66" xfId="0" applyFont="1" applyFill="1" applyBorder="1" applyAlignment="1">
      <alignment horizontal="center" vertical="center"/>
    </xf>
    <xf numFmtId="0" fontId="17" fillId="5" borderId="2" xfId="0" applyFont="1" applyFill="1" applyBorder="1" applyAlignment="1">
      <alignment horizontal="center" vertical="center"/>
    </xf>
    <xf numFmtId="0" fontId="17" fillId="5" borderId="68" xfId="0" applyFont="1" applyFill="1" applyBorder="1" applyAlignment="1">
      <alignment horizontal="center" vertical="center"/>
    </xf>
    <xf numFmtId="0" fontId="17" fillId="5" borderId="69" xfId="0" applyFont="1" applyFill="1" applyBorder="1" applyAlignment="1">
      <alignment horizontal="center" vertical="center"/>
    </xf>
    <xf numFmtId="0" fontId="17" fillId="5" borderId="74" xfId="0" applyFont="1" applyFill="1" applyBorder="1" applyAlignment="1">
      <alignment horizontal="center" vertical="center"/>
    </xf>
    <xf numFmtId="0" fontId="17" fillId="5" borderId="65" xfId="0" applyFont="1" applyFill="1" applyBorder="1" applyAlignment="1">
      <alignment horizontal="center" vertical="center"/>
    </xf>
    <xf numFmtId="0" fontId="17" fillId="5" borderId="79" xfId="0" applyFont="1" applyFill="1" applyBorder="1" applyAlignment="1">
      <alignment horizontal="center" vertical="center"/>
    </xf>
    <xf numFmtId="0" fontId="17" fillId="5" borderId="3" xfId="0" applyFont="1" applyFill="1" applyBorder="1" applyAlignment="1">
      <alignment horizontal="center" vertical="center"/>
    </xf>
    <xf numFmtId="0" fontId="17" fillId="5" borderId="80" xfId="0" applyFont="1" applyFill="1" applyBorder="1" applyAlignment="1">
      <alignment horizontal="center" vertical="center"/>
    </xf>
    <xf numFmtId="0" fontId="17" fillId="5" borderId="67" xfId="0" applyFont="1" applyFill="1" applyBorder="1" applyAlignment="1">
      <alignment horizontal="center" vertical="center"/>
    </xf>
    <xf numFmtId="0" fontId="17" fillId="5" borderId="70" xfId="0" applyFont="1" applyFill="1" applyBorder="1" applyAlignment="1">
      <alignment horizontal="center" vertical="center"/>
    </xf>
    <xf numFmtId="49" fontId="0" fillId="0" borderId="3" xfId="0" applyNumberFormat="1" applyFill="1" applyBorder="1" applyAlignment="1">
      <alignment horizontal="center" vertical="center" wrapText="1"/>
    </xf>
    <xf numFmtId="0" fontId="49" fillId="29" borderId="2" xfId="0" applyFont="1" applyFill="1" applyBorder="1" applyAlignment="1">
      <alignment horizontal="center" vertical="center" wrapText="1"/>
    </xf>
    <xf numFmtId="0" fontId="29" fillId="0" borderId="2" xfId="0" applyFont="1" applyBorder="1" applyAlignment="1">
      <alignment horizontal="center" vertical="center" wrapText="1"/>
    </xf>
    <xf numFmtId="0" fontId="29" fillId="0" borderId="2" xfId="0" applyFont="1" applyBorder="1" applyAlignment="1">
      <alignment horizontal="justify" vertical="center" wrapText="1"/>
    </xf>
    <xf numFmtId="0" fontId="0" fillId="0" borderId="3" xfId="0" applyBorder="1" applyAlignment="1" applyProtection="1">
      <alignment horizontal="center" vertical="center"/>
    </xf>
    <xf numFmtId="0" fontId="0" fillId="24" borderId="3" xfId="0" applyFont="1" applyFill="1" applyBorder="1" applyAlignment="1">
      <alignment horizontal="center" vertical="center" wrapText="1"/>
    </xf>
    <xf numFmtId="0" fontId="50" fillId="0" borderId="0" xfId="0" applyFont="1" applyAlignment="1">
      <alignment horizontal="left" vertical="center" wrapText="1"/>
    </xf>
    <xf numFmtId="49" fontId="50" fillId="0" borderId="3" xfId="0" applyNumberFormat="1" applyFont="1" applyBorder="1" applyAlignment="1">
      <alignment horizontal="left" vertical="center" wrapText="1"/>
    </xf>
    <xf numFmtId="0" fontId="50" fillId="0" borderId="10" xfId="0" applyFont="1" applyBorder="1" applyAlignment="1">
      <alignment horizontal="left" vertical="center" wrapText="1"/>
    </xf>
    <xf numFmtId="0" fontId="50" fillId="0" borderId="0" xfId="0" applyFont="1" applyFill="1" applyBorder="1" applyAlignment="1">
      <alignment horizontal="left" vertical="center" wrapText="1"/>
    </xf>
    <xf numFmtId="0" fontId="50" fillId="0" borderId="2" xfId="0" applyFont="1" applyBorder="1" applyAlignment="1">
      <alignment horizontal="left" vertical="center" wrapText="1"/>
    </xf>
    <xf numFmtId="0" fontId="50" fillId="0" borderId="48" xfId="0" applyFont="1" applyFill="1" applyBorder="1" applyAlignment="1">
      <alignment horizontal="left" vertical="center" wrapText="1"/>
    </xf>
    <xf numFmtId="0" fontId="50" fillId="0" borderId="4" xfId="0" applyFont="1" applyBorder="1" applyAlignment="1">
      <alignment horizontal="left" vertical="center" wrapText="1"/>
    </xf>
    <xf numFmtId="0" fontId="50" fillId="0" borderId="10" xfId="0" applyFont="1" applyFill="1" applyBorder="1" applyAlignment="1">
      <alignment horizontal="left" vertical="center" wrapText="1"/>
    </xf>
    <xf numFmtId="0" fontId="50" fillId="0" borderId="48" xfId="0" applyFont="1" applyBorder="1" applyAlignment="1">
      <alignment horizontal="left" vertical="center" wrapText="1"/>
    </xf>
    <xf numFmtId="0" fontId="50" fillId="53" borderId="2" xfId="0" applyFont="1" applyFill="1" applyBorder="1" applyAlignment="1">
      <alignment horizontal="left" vertical="center" wrapText="1"/>
    </xf>
    <xf numFmtId="0" fontId="11" fillId="0" borderId="2" xfId="0" applyFont="1" applyBorder="1" applyAlignment="1" applyProtection="1">
      <alignment horizontal="center" vertical="center" wrapText="1"/>
      <protection locked="0"/>
    </xf>
    <xf numFmtId="0" fontId="50" fillId="0" borderId="2" xfId="0" applyFont="1" applyFill="1" applyBorder="1" applyAlignment="1">
      <alignment horizontal="left" vertical="center" wrapText="1"/>
    </xf>
    <xf numFmtId="0" fontId="50" fillId="0" borderId="0" xfId="0" applyFont="1" applyFill="1" applyAlignment="1">
      <alignment horizontal="left" vertical="center" wrapText="1"/>
    </xf>
    <xf numFmtId="0" fontId="27" fillId="0" borderId="87" xfId="0" applyFont="1" applyBorder="1" applyAlignment="1">
      <alignment vertical="center" wrapText="1"/>
    </xf>
    <xf numFmtId="0" fontId="27" fillId="0" borderId="48" xfId="0" applyFont="1" applyBorder="1" applyAlignment="1">
      <alignment horizontal="left" vertical="center" wrapText="1"/>
    </xf>
    <xf numFmtId="0" fontId="57" fillId="0" borderId="88" xfId="0" applyFont="1" applyBorder="1" applyAlignment="1">
      <alignment vertical="center" wrapText="1"/>
    </xf>
    <xf numFmtId="0" fontId="0" fillId="29" borderId="0" xfId="0" applyFill="1"/>
    <xf numFmtId="0" fontId="22" fillId="30" borderId="47" xfId="0" applyFont="1" applyFill="1" applyBorder="1" applyAlignment="1">
      <alignment horizontal="center" vertical="center" wrapText="1"/>
    </xf>
    <xf numFmtId="0" fontId="22" fillId="30" borderId="46" xfId="0" applyFont="1" applyFill="1" applyBorder="1" applyAlignment="1">
      <alignment horizontal="center" vertical="center" wrapText="1"/>
    </xf>
    <xf numFmtId="0" fontId="22" fillId="30" borderId="45" xfId="0" applyFont="1" applyFill="1" applyBorder="1" applyAlignment="1">
      <alignment horizontal="center" vertical="center" wrapText="1"/>
    </xf>
    <xf numFmtId="0" fontId="22" fillId="30" borderId="37" xfId="0" applyFont="1" applyFill="1" applyBorder="1" applyAlignment="1">
      <alignment horizontal="center" vertical="center" wrapText="1"/>
    </xf>
    <xf numFmtId="0" fontId="22" fillId="30" borderId="31" xfId="0" applyFont="1" applyFill="1" applyBorder="1" applyAlignment="1">
      <alignment horizontal="center" vertical="center" wrapText="1"/>
    </xf>
    <xf numFmtId="0" fontId="30" fillId="31" borderId="37" xfId="0" applyFont="1" applyFill="1" applyBorder="1" applyAlignment="1">
      <alignment vertical="center" wrapText="1"/>
    </xf>
    <xf numFmtId="0" fontId="30" fillId="31" borderId="31" xfId="0" applyFont="1" applyFill="1" applyBorder="1" applyAlignment="1">
      <alignment vertical="center" wrapText="1"/>
    </xf>
    <xf numFmtId="0" fontId="22" fillId="30" borderId="32" xfId="0" applyFont="1" applyFill="1" applyBorder="1" applyAlignment="1">
      <alignment horizontal="center" vertical="center" wrapText="1"/>
    </xf>
    <xf numFmtId="0" fontId="30" fillId="31" borderId="32" xfId="0" applyFont="1" applyFill="1" applyBorder="1" applyAlignment="1">
      <alignment vertical="center" wrapText="1"/>
    </xf>
    <xf numFmtId="0" fontId="30" fillId="31" borderId="38" xfId="0" applyFont="1" applyFill="1" applyBorder="1" applyAlignment="1">
      <alignment vertical="center" wrapText="1"/>
    </xf>
    <xf numFmtId="0" fontId="30" fillId="31" borderId="39" xfId="0" applyFont="1" applyFill="1" applyBorder="1" applyAlignment="1">
      <alignment vertical="center" wrapText="1"/>
    </xf>
    <xf numFmtId="0" fontId="30" fillId="31" borderId="40" xfId="0" applyFont="1" applyFill="1" applyBorder="1" applyAlignment="1">
      <alignment vertical="center" wrapText="1"/>
    </xf>
    <xf numFmtId="0" fontId="0" fillId="10" borderId="7" xfId="0" applyFill="1" applyBorder="1" applyAlignment="1">
      <alignment horizontal="center" vertical="center" wrapText="1"/>
    </xf>
    <xf numFmtId="0" fontId="0" fillId="10" borderId="8" xfId="0" applyFill="1" applyBorder="1" applyAlignment="1">
      <alignment horizontal="center" vertical="center" wrapText="1"/>
    </xf>
    <xf numFmtId="0" fontId="0" fillId="10" borderId="9" xfId="0" applyFill="1" applyBorder="1" applyAlignment="1">
      <alignment horizontal="center" vertical="center" wrapText="1"/>
    </xf>
    <xf numFmtId="0" fontId="23" fillId="6" borderId="2" xfId="0" applyFont="1" applyFill="1" applyBorder="1" applyAlignment="1">
      <alignment horizontal="center" vertical="center" wrapText="1"/>
    </xf>
    <xf numFmtId="49" fontId="22" fillId="0" borderId="0" xfId="0" applyNumberFormat="1" applyFont="1" applyFill="1" applyBorder="1" applyAlignment="1">
      <alignment horizontal="left" vertical="center" wrapText="1"/>
    </xf>
    <xf numFmtId="0" fontId="23" fillId="18" borderId="2" xfId="0" applyFont="1" applyFill="1" applyBorder="1" applyAlignment="1">
      <alignment horizontal="center" vertical="center" wrapText="1"/>
    </xf>
    <xf numFmtId="0" fontId="24" fillId="16"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16" fillId="0" borderId="2" xfId="0" applyFont="1" applyBorder="1" applyAlignment="1">
      <alignment horizontal="center" vertical="center"/>
    </xf>
    <xf numFmtId="0" fontId="7" fillId="0" borderId="2" xfId="0" applyFont="1" applyBorder="1" applyAlignment="1">
      <alignment vertical="center" wrapText="1"/>
    </xf>
    <xf numFmtId="0" fontId="5" fillId="37" borderId="2" xfId="0" applyFont="1" applyFill="1" applyBorder="1" applyAlignment="1">
      <alignment horizontal="center" vertical="center"/>
    </xf>
    <xf numFmtId="0" fontId="28" fillId="23" borderId="2" xfId="0" applyFont="1" applyFill="1" applyBorder="1" applyAlignment="1">
      <alignment horizontal="center" vertical="center" wrapText="1"/>
    </xf>
    <xf numFmtId="0" fontId="17" fillId="23" borderId="2" xfId="0" applyFont="1" applyFill="1" applyBorder="1" applyAlignment="1">
      <alignment horizontal="center" vertical="center" wrapText="1"/>
    </xf>
    <xf numFmtId="0" fontId="5" fillId="7" borderId="18"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5" fillId="20" borderId="18" xfId="0" applyFont="1" applyFill="1" applyBorder="1" applyAlignment="1">
      <alignment horizontal="center" vertical="center"/>
    </xf>
    <xf numFmtId="0" fontId="5" fillId="20" borderId="19" xfId="0" applyFont="1" applyFill="1" applyBorder="1" applyAlignment="1">
      <alignment horizontal="center" vertical="center"/>
    </xf>
    <xf numFmtId="0" fontId="5" fillId="20" borderId="20" xfId="0" applyFont="1" applyFill="1" applyBorder="1" applyAlignment="1">
      <alignment horizontal="center" vertical="center"/>
    </xf>
    <xf numFmtId="0" fontId="0" fillId="6" borderId="24"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6" borderId="26" xfId="0" applyFont="1" applyFill="1" applyBorder="1" applyAlignment="1">
      <alignment horizontal="center" vertical="center" wrapText="1"/>
    </xf>
    <xf numFmtId="0" fontId="28" fillId="23" borderId="2" xfId="0" applyFont="1" applyFill="1" applyBorder="1" applyAlignment="1">
      <alignment horizontal="center" vertical="center"/>
    </xf>
    <xf numFmtId="0" fontId="5" fillId="7" borderId="24" xfId="0" applyFont="1" applyFill="1" applyBorder="1" applyAlignment="1">
      <alignment horizontal="center" vertical="center" wrapText="1"/>
    </xf>
    <xf numFmtId="0" fontId="5" fillId="7" borderId="25"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0" fillId="22" borderId="18" xfId="0" applyFont="1" applyFill="1" applyBorder="1" applyAlignment="1">
      <alignment horizontal="center" vertical="center"/>
    </xf>
    <xf numFmtId="0" fontId="0" fillId="22" borderId="19" xfId="0" applyFont="1" applyFill="1" applyBorder="1" applyAlignment="1">
      <alignment horizontal="center" vertical="center"/>
    </xf>
    <xf numFmtId="0" fontId="1" fillId="3" borderId="18" xfId="3" applyFont="1" applyBorder="1" applyAlignment="1">
      <alignment horizontal="center" vertical="center"/>
    </xf>
    <xf numFmtId="0" fontId="1" fillId="3" borderId="20" xfId="3"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 fillId="3" borderId="19" xfId="3" applyFont="1" applyBorder="1" applyAlignment="1">
      <alignment horizontal="center" vertical="center"/>
    </xf>
    <xf numFmtId="0" fontId="0" fillId="25" borderId="24" xfId="0" applyFill="1" applyBorder="1" applyAlignment="1">
      <alignment horizontal="center"/>
    </xf>
    <xf numFmtId="0" fontId="0" fillId="25" borderId="25" xfId="0" applyFill="1" applyBorder="1" applyAlignment="1">
      <alignment horizontal="center"/>
    </xf>
    <xf numFmtId="0" fontId="0" fillId="25" borderId="26" xfId="0" applyFill="1" applyBorder="1" applyAlignment="1">
      <alignment horizontal="center"/>
    </xf>
    <xf numFmtId="0" fontId="0" fillId="32" borderId="21" xfId="0" applyFill="1" applyBorder="1" applyAlignment="1">
      <alignment horizontal="center" vertical="center" wrapText="1"/>
    </xf>
    <xf numFmtId="0" fontId="0" fillId="32" borderId="22" xfId="0" applyFill="1" applyBorder="1" applyAlignment="1">
      <alignment horizontal="center" vertical="center" wrapText="1"/>
    </xf>
    <xf numFmtId="0" fontId="0" fillId="32" borderId="23" xfId="0" applyFill="1" applyBorder="1" applyAlignment="1">
      <alignment horizontal="center" vertical="center" wrapText="1"/>
    </xf>
    <xf numFmtId="0" fontId="0" fillId="17" borderId="21" xfId="0" applyFill="1" applyBorder="1" applyAlignment="1">
      <alignment horizontal="center" vertical="center" wrapText="1"/>
    </xf>
    <xf numFmtId="0" fontId="0" fillId="17" borderId="22" xfId="0" applyFill="1" applyBorder="1" applyAlignment="1">
      <alignment horizontal="center" vertical="center" wrapText="1"/>
    </xf>
    <xf numFmtId="0" fontId="0" fillId="17" borderId="23" xfId="0" applyFill="1" applyBorder="1" applyAlignment="1">
      <alignment horizontal="center" vertical="center" wrapText="1"/>
    </xf>
    <xf numFmtId="0" fontId="31" fillId="26" borderId="21" xfId="0" applyFont="1" applyFill="1" applyBorder="1" applyAlignment="1">
      <alignment horizontal="center" vertical="center"/>
    </xf>
    <xf numFmtId="0" fontId="31" fillId="26" borderId="22" xfId="0" applyFont="1" applyFill="1" applyBorder="1" applyAlignment="1">
      <alignment horizontal="center" vertical="center"/>
    </xf>
    <xf numFmtId="0" fontId="31" fillId="26" borderId="23" xfId="0" applyFont="1" applyFill="1" applyBorder="1" applyAlignment="1">
      <alignment horizontal="center" vertical="center"/>
    </xf>
    <xf numFmtId="0" fontId="50" fillId="54" borderId="60" xfId="0" applyFont="1" applyFill="1" applyBorder="1" applyAlignment="1">
      <alignment horizontal="center" vertical="center" wrapText="1"/>
    </xf>
    <xf numFmtId="0" fontId="33" fillId="43" borderId="59" xfId="0" applyFont="1" applyFill="1" applyBorder="1" applyAlignment="1">
      <alignment horizontal="center" vertical="center"/>
    </xf>
    <xf numFmtId="0" fontId="33" fillId="43" borderId="54" xfId="0" applyFont="1" applyFill="1" applyBorder="1" applyAlignment="1">
      <alignment horizontal="center" vertical="center"/>
    </xf>
    <xf numFmtId="0" fontId="35" fillId="16" borderId="7" xfId="0" applyFont="1" applyFill="1" applyBorder="1" applyAlignment="1">
      <alignment horizontal="center" vertical="center" wrapText="1"/>
    </xf>
    <xf numFmtId="0" fontId="35" fillId="16" borderId="8" xfId="0" applyFont="1" applyFill="1" applyBorder="1" applyAlignment="1">
      <alignment horizontal="center" vertical="center" wrapText="1"/>
    </xf>
    <xf numFmtId="0" fontId="35" fillId="16" borderId="50" xfId="0" applyFont="1" applyFill="1" applyBorder="1" applyAlignment="1">
      <alignment horizontal="center" vertical="center" wrapText="1"/>
    </xf>
    <xf numFmtId="0" fontId="35" fillId="16" borderId="51" xfId="0" applyFont="1" applyFill="1" applyBorder="1" applyAlignment="1">
      <alignment horizontal="center" vertical="center" wrapText="1"/>
    </xf>
    <xf numFmtId="0" fontId="36" fillId="41" borderId="55" xfId="0" applyFont="1" applyFill="1" applyBorder="1" applyAlignment="1">
      <alignment horizontal="center" vertical="center"/>
    </xf>
    <xf numFmtId="0" fontId="36" fillId="41" borderId="56" xfId="0" applyFont="1" applyFill="1" applyBorder="1" applyAlignment="1">
      <alignment horizontal="center" vertical="center"/>
    </xf>
    <xf numFmtId="0" fontId="34" fillId="42" borderId="55" xfId="0" applyFont="1" applyFill="1" applyBorder="1" applyAlignment="1">
      <alignment horizontal="center" vertical="center"/>
    </xf>
    <xf numFmtId="0" fontId="34" fillId="42" borderId="56" xfId="0" applyFont="1" applyFill="1" applyBorder="1" applyAlignment="1">
      <alignment horizontal="center" vertical="center"/>
    </xf>
    <xf numFmtId="0" fontId="34" fillId="42" borderId="57" xfId="0" applyFont="1" applyFill="1" applyBorder="1" applyAlignment="1">
      <alignment horizontal="center" vertical="center"/>
    </xf>
    <xf numFmtId="0" fontId="34" fillId="42" borderId="58" xfId="0" applyFont="1" applyFill="1" applyBorder="1" applyAlignment="1">
      <alignment horizontal="center" vertical="center" wrapText="1"/>
    </xf>
    <xf numFmtId="0" fontId="34" fillId="42" borderId="57" xfId="0" applyFont="1" applyFill="1" applyBorder="1" applyAlignment="1">
      <alignment horizontal="center" vertical="center" wrapText="1"/>
    </xf>
    <xf numFmtId="0" fontId="33" fillId="44" borderId="7" xfId="0" applyFont="1" applyFill="1" applyBorder="1" applyAlignment="1">
      <alignment horizontal="center" vertical="center" wrapText="1"/>
    </xf>
    <xf numFmtId="0" fontId="33" fillId="44" borderId="8" xfId="0" applyFont="1" applyFill="1" applyBorder="1" applyAlignment="1">
      <alignment horizontal="center" vertical="center" wrapText="1"/>
    </xf>
    <xf numFmtId="0" fontId="33" fillId="44" borderId="9" xfId="0" applyFont="1" applyFill="1" applyBorder="1" applyAlignment="1">
      <alignment horizontal="center" vertical="center" wrapText="1"/>
    </xf>
    <xf numFmtId="0" fontId="33" fillId="6" borderId="7" xfId="0" applyFont="1" applyFill="1" applyBorder="1" applyAlignment="1">
      <alignment horizontal="center" vertical="center" wrapText="1"/>
    </xf>
    <xf numFmtId="0" fontId="33" fillId="6" borderId="8" xfId="0" applyFont="1" applyFill="1" applyBorder="1" applyAlignment="1">
      <alignment horizontal="center" vertical="center" wrapText="1"/>
    </xf>
    <xf numFmtId="0" fontId="33" fillId="6" borderId="9" xfId="0" applyFont="1" applyFill="1" applyBorder="1" applyAlignment="1">
      <alignment horizontal="center" vertical="center" wrapText="1"/>
    </xf>
    <xf numFmtId="0" fontId="33" fillId="5" borderId="59" xfId="0" applyFont="1" applyFill="1" applyBorder="1" applyAlignment="1">
      <alignment horizontal="center" vertical="center" wrapText="1"/>
    </xf>
    <xf numFmtId="0" fontId="33" fillId="5" borderId="54" xfId="0" applyFont="1" applyFill="1" applyBorder="1" applyAlignment="1">
      <alignment horizontal="center" vertical="center" wrapText="1"/>
    </xf>
    <xf numFmtId="0" fontId="33" fillId="43" borderId="59" xfId="0" applyFont="1" applyFill="1" applyBorder="1" applyAlignment="1">
      <alignment horizontal="center" vertical="center" textRotation="90"/>
    </xf>
    <xf numFmtId="0" fontId="33" fillId="43" borderId="54" xfId="0" applyFont="1" applyFill="1" applyBorder="1" applyAlignment="1">
      <alignment horizontal="center" vertical="center" textRotation="90"/>
    </xf>
    <xf numFmtId="0" fontId="33" fillId="43" borderId="59" xfId="0" applyFont="1" applyFill="1" applyBorder="1" applyAlignment="1">
      <alignment horizontal="center" vertical="center" textRotation="90" wrapText="1"/>
    </xf>
    <xf numFmtId="0" fontId="33" fillId="43" borderId="54" xfId="0" applyFont="1" applyFill="1" applyBorder="1" applyAlignment="1">
      <alignment horizontal="center" vertical="center" textRotation="90" wrapText="1"/>
    </xf>
    <xf numFmtId="0" fontId="0" fillId="0" borderId="4" xfId="0" applyBorder="1" applyAlignment="1" applyProtection="1">
      <alignment horizontal="center" vertical="center"/>
    </xf>
    <xf numFmtId="0" fontId="0" fillId="0" borderId="48" xfId="0" applyBorder="1" applyAlignment="1" applyProtection="1">
      <alignment horizontal="center" vertical="center"/>
    </xf>
    <xf numFmtId="0" fontId="0" fillId="0" borderId="3" xfId="0" applyBorder="1" applyAlignment="1" applyProtection="1">
      <alignment horizontal="center" vertical="center"/>
    </xf>
    <xf numFmtId="0" fontId="0" fillId="0" borderId="4" xfId="0" applyBorder="1" applyAlignment="1">
      <alignment horizontal="center" vertical="center"/>
    </xf>
    <xf numFmtId="0" fontId="0" fillId="0" borderId="48" xfId="0" applyBorder="1" applyAlignment="1">
      <alignment horizontal="center" vertical="center"/>
    </xf>
    <xf numFmtId="0" fontId="0" fillId="0" borderId="3" xfId="0" applyBorder="1" applyAlignment="1">
      <alignment horizontal="center" vertical="center"/>
    </xf>
    <xf numFmtId="0" fontId="34" fillId="42" borderId="56" xfId="0" applyFont="1" applyFill="1" applyBorder="1" applyAlignment="1">
      <alignment horizontal="center" vertical="center" wrapText="1"/>
    </xf>
    <xf numFmtId="0" fontId="33" fillId="46" borderId="7" xfId="0" applyFont="1" applyFill="1" applyBorder="1" applyAlignment="1">
      <alignment horizontal="center" vertical="center"/>
    </xf>
    <xf numFmtId="0" fontId="33" fillId="46" borderId="8" xfId="0" applyFont="1" applyFill="1" applyBorder="1" applyAlignment="1">
      <alignment horizontal="center" vertical="center"/>
    </xf>
    <xf numFmtId="0" fontId="33" fillId="46" borderId="9" xfId="0" applyFont="1" applyFill="1" applyBorder="1" applyAlignment="1">
      <alignment horizontal="center" vertical="center"/>
    </xf>
    <xf numFmtId="0" fontId="33" fillId="46" borderId="60" xfId="0" applyFont="1" applyFill="1" applyBorder="1" applyAlignment="1">
      <alignment horizontal="center" vertical="center"/>
    </xf>
    <xf numFmtId="0" fontId="33" fillId="46" borderId="0" xfId="0" applyFont="1" applyFill="1" applyBorder="1" applyAlignment="1">
      <alignment horizontal="center" vertical="center"/>
    </xf>
    <xf numFmtId="0" fontId="33" fillId="46" borderId="52" xfId="0" applyFont="1" applyFill="1" applyBorder="1" applyAlignment="1">
      <alignment horizontal="center" vertical="center"/>
    </xf>
    <xf numFmtId="0" fontId="33" fillId="46" borderId="50" xfId="0" applyFont="1" applyFill="1" applyBorder="1" applyAlignment="1">
      <alignment horizontal="center" vertical="center"/>
    </xf>
    <xf numFmtId="0" fontId="33" fillId="46" borderId="51" xfId="0" applyFont="1" applyFill="1" applyBorder="1" applyAlignment="1">
      <alignment horizontal="center" vertical="center"/>
    </xf>
    <xf numFmtId="0" fontId="33" fillId="46" borderId="53" xfId="0" applyFont="1" applyFill="1" applyBorder="1" applyAlignment="1">
      <alignment horizontal="center" vertical="center"/>
    </xf>
    <xf numFmtId="0" fontId="34" fillId="42" borderId="58" xfId="0" applyFont="1" applyFill="1" applyBorder="1" applyAlignment="1">
      <alignment horizontal="center" vertical="center"/>
    </xf>
    <xf numFmtId="0" fontId="33" fillId="45" borderId="7" xfId="0" applyFont="1" applyFill="1" applyBorder="1" applyAlignment="1">
      <alignment horizontal="center" vertical="center" wrapText="1"/>
    </xf>
    <xf numFmtId="0" fontId="33" fillId="45" borderId="8" xfId="0" applyFont="1" applyFill="1" applyBorder="1" applyAlignment="1">
      <alignment horizontal="center" vertical="center" wrapText="1"/>
    </xf>
    <xf numFmtId="0" fontId="33" fillId="45" borderId="9" xfId="0" applyFont="1" applyFill="1" applyBorder="1" applyAlignment="1">
      <alignment horizontal="center" vertical="center" wrapText="1"/>
    </xf>
    <xf numFmtId="0" fontId="33" fillId="5" borderId="7" xfId="0" applyFont="1" applyFill="1" applyBorder="1" applyAlignment="1">
      <alignment horizontal="center" vertical="center" wrapText="1"/>
    </xf>
    <xf numFmtId="0" fontId="33" fillId="5" borderId="50" xfId="0" applyFont="1" applyFill="1" applyBorder="1" applyAlignment="1">
      <alignment horizontal="center" vertical="center" wrapText="1"/>
    </xf>
    <xf numFmtId="0" fontId="33" fillId="36" borderId="9" xfId="0" applyFont="1" applyFill="1" applyBorder="1" applyAlignment="1">
      <alignment horizontal="center" vertical="center" textRotation="90" wrapText="1"/>
    </xf>
    <xf numFmtId="0" fontId="33" fillId="36" borderId="53" xfId="0" applyFont="1" applyFill="1" applyBorder="1" applyAlignment="1">
      <alignment horizontal="center" vertical="center" textRotation="90" wrapText="1"/>
    </xf>
    <xf numFmtId="0" fontId="33" fillId="36" borderId="59" xfId="0" applyFont="1" applyFill="1" applyBorder="1" applyAlignment="1">
      <alignment horizontal="center" vertical="center" textRotation="90" wrapText="1"/>
    </xf>
    <xf numFmtId="0" fontId="33" fillId="36" borderId="54" xfId="0" applyFont="1" applyFill="1" applyBorder="1" applyAlignment="1">
      <alignment horizontal="center" vertical="center" textRotation="90" wrapText="1"/>
    </xf>
    <xf numFmtId="49" fontId="0" fillId="0" borderId="4" xfId="0" applyNumberFormat="1" applyBorder="1" applyAlignment="1">
      <alignment horizontal="center" vertical="center" wrapText="1"/>
    </xf>
    <xf numFmtId="49" fontId="0" fillId="0" borderId="48" xfId="0" applyNumberFormat="1" applyBorder="1" applyAlignment="1">
      <alignment horizontal="center" vertical="center" wrapText="1"/>
    </xf>
    <xf numFmtId="49" fontId="0" fillId="0" borderId="3" xfId="0" applyNumberFormat="1" applyBorder="1" applyAlignment="1">
      <alignment horizontal="center" vertical="center" wrapText="1"/>
    </xf>
    <xf numFmtId="1" fontId="0" fillId="6" borderId="4" xfId="0" applyNumberFormat="1" applyFill="1" applyBorder="1" applyAlignment="1">
      <alignment horizontal="center" vertical="center"/>
    </xf>
    <xf numFmtId="1" fontId="0" fillId="6" borderId="48" xfId="0" applyNumberFormat="1" applyFill="1" applyBorder="1" applyAlignment="1">
      <alignment horizontal="center" vertical="center"/>
    </xf>
    <xf numFmtId="1" fontId="0" fillId="6" borderId="3" xfId="0" applyNumberFormat="1" applyFill="1" applyBorder="1" applyAlignment="1">
      <alignment horizontal="center" vertical="center"/>
    </xf>
    <xf numFmtId="0" fontId="0" fillId="6" borderId="4" xfId="0" applyFill="1" applyBorder="1" applyAlignment="1">
      <alignment horizontal="center" vertical="center"/>
    </xf>
    <xf numFmtId="0" fontId="0" fillId="6" borderId="48" xfId="0" applyFill="1" applyBorder="1" applyAlignment="1">
      <alignment horizontal="center" vertical="center"/>
    </xf>
    <xf numFmtId="0" fontId="0" fillId="6" borderId="3" xfId="0" applyFill="1" applyBorder="1" applyAlignment="1">
      <alignment horizontal="center" vertical="center"/>
    </xf>
    <xf numFmtId="0" fontId="0" fillId="24" borderId="4" xfId="0" applyFont="1" applyFill="1" applyBorder="1" applyAlignment="1">
      <alignment horizontal="center" vertical="center" wrapText="1"/>
    </xf>
    <xf numFmtId="0" fontId="0" fillId="24" borderId="48"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48"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pplyProtection="1">
      <alignment horizontal="center" vertical="center" wrapText="1"/>
    </xf>
    <xf numFmtId="0" fontId="0" fillId="0" borderId="48" xfId="0" applyBorder="1" applyAlignment="1" applyProtection="1">
      <alignment horizontal="center" vertical="center" wrapText="1"/>
    </xf>
    <xf numFmtId="0" fontId="0" fillId="0" borderId="3" xfId="0" applyBorder="1" applyAlignment="1" applyProtection="1">
      <alignment horizontal="center" vertical="center" wrapText="1"/>
    </xf>
    <xf numFmtId="0" fontId="33" fillId="36" borderId="59" xfId="0" applyFont="1" applyFill="1" applyBorder="1" applyAlignment="1">
      <alignment horizontal="center" vertical="center" wrapText="1"/>
    </xf>
    <xf numFmtId="0" fontId="33" fillId="36" borderId="54" xfId="0" applyFont="1" applyFill="1" applyBorder="1" applyAlignment="1">
      <alignment horizontal="center" vertical="center" wrapText="1"/>
    </xf>
    <xf numFmtId="0" fontId="34" fillId="42" borderId="62" xfId="0" applyFont="1" applyFill="1" applyBorder="1" applyAlignment="1">
      <alignment horizontal="center" vertical="center" wrapText="1"/>
    </xf>
    <xf numFmtId="0" fontId="35" fillId="16" borderId="9" xfId="0" applyFont="1" applyFill="1" applyBorder="1" applyAlignment="1">
      <alignment horizontal="center" vertical="center" wrapText="1"/>
    </xf>
    <xf numFmtId="0" fontId="35" fillId="16" borderId="53" xfId="0" applyFont="1" applyFill="1" applyBorder="1" applyAlignment="1">
      <alignment horizontal="center" vertical="center" wrapText="1"/>
    </xf>
    <xf numFmtId="0" fontId="36" fillId="41" borderId="50" xfId="0" applyFont="1" applyFill="1" applyBorder="1" applyAlignment="1">
      <alignment horizontal="center" vertical="center"/>
    </xf>
    <xf numFmtId="0" fontId="36" fillId="41" borderId="51" xfId="0" applyFont="1" applyFill="1" applyBorder="1" applyAlignment="1">
      <alignment horizontal="center" vertical="center"/>
    </xf>
    <xf numFmtId="0" fontId="33" fillId="36" borderId="7" xfId="0" applyFont="1" applyFill="1" applyBorder="1" applyAlignment="1">
      <alignment horizontal="center" vertical="center" wrapText="1"/>
    </xf>
    <xf numFmtId="0" fontId="33" fillId="36" borderId="50" xfId="0" applyFont="1" applyFill="1" applyBorder="1" applyAlignment="1">
      <alignment horizontal="center" vertical="center" wrapText="1"/>
    </xf>
    <xf numFmtId="0" fontId="0" fillId="0" borderId="4"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pplyProtection="1">
      <alignment horizontal="center" vertical="center" wrapText="1"/>
    </xf>
    <xf numFmtId="0" fontId="0" fillId="0" borderId="3" xfId="0" applyFill="1" applyBorder="1" applyAlignment="1" applyProtection="1">
      <alignment horizontal="center" vertical="center" wrapText="1"/>
    </xf>
    <xf numFmtId="49" fontId="0" fillId="0" borderId="4" xfId="0" applyNumberFormat="1" applyFill="1" applyBorder="1" applyAlignment="1">
      <alignment horizontal="center" vertical="center" wrapText="1"/>
    </xf>
    <xf numFmtId="49" fontId="0" fillId="0" borderId="3" xfId="0" applyNumberFormat="1" applyFill="1" applyBorder="1" applyAlignment="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xf numFmtId="165" fontId="39" fillId="12" borderId="7" xfId="7" applyNumberFormat="1" applyFont="1" applyFill="1" applyBorder="1" applyAlignment="1">
      <alignment horizontal="center" vertical="center"/>
    </xf>
    <xf numFmtId="165" fontId="39" fillId="12" borderId="8" xfId="7" applyNumberFormat="1" applyFont="1" applyFill="1" applyBorder="1" applyAlignment="1">
      <alignment horizontal="center" vertical="center"/>
    </xf>
    <xf numFmtId="165" fontId="39" fillId="12" borderId="9" xfId="7" applyNumberFormat="1" applyFont="1" applyFill="1" applyBorder="1" applyAlignment="1">
      <alignment horizontal="center" vertical="center"/>
    </xf>
    <xf numFmtId="165" fontId="39" fillId="12" borderId="60" xfId="7" applyNumberFormat="1" applyFont="1" applyFill="1" applyBorder="1" applyAlignment="1">
      <alignment horizontal="center" vertical="center"/>
    </xf>
    <xf numFmtId="165" fontId="39" fillId="12" borderId="0" xfId="7" applyNumberFormat="1" applyFont="1" applyFill="1" applyBorder="1" applyAlignment="1">
      <alignment horizontal="center" vertical="center"/>
    </xf>
    <xf numFmtId="165" fontId="39" fillId="12" borderId="52" xfId="7" applyNumberFormat="1" applyFont="1" applyFill="1" applyBorder="1" applyAlignment="1">
      <alignment horizontal="center" vertical="center"/>
    </xf>
    <xf numFmtId="165" fontId="39" fillId="12" borderId="50" xfId="7" applyNumberFormat="1" applyFont="1" applyFill="1" applyBorder="1" applyAlignment="1">
      <alignment horizontal="center" vertical="center"/>
    </xf>
    <xf numFmtId="165" fontId="39" fillId="12" borderId="51" xfId="7" applyNumberFormat="1" applyFont="1" applyFill="1" applyBorder="1" applyAlignment="1">
      <alignment horizontal="center" vertical="center"/>
    </xf>
    <xf numFmtId="165" fontId="39" fillId="12" borderId="53" xfId="7" applyNumberFormat="1" applyFont="1" applyFill="1" applyBorder="1" applyAlignment="1">
      <alignment horizontal="center" vertical="center"/>
    </xf>
    <xf numFmtId="165" fontId="39" fillId="19" borderId="7" xfId="7" applyNumberFormat="1" applyFont="1" applyFill="1" applyBorder="1" applyAlignment="1">
      <alignment horizontal="center" vertical="center"/>
    </xf>
    <xf numFmtId="165" fontId="39" fillId="19" borderId="8" xfId="7" applyNumberFormat="1" applyFont="1" applyFill="1" applyBorder="1" applyAlignment="1">
      <alignment horizontal="center" vertical="center"/>
    </xf>
    <xf numFmtId="165" fontId="39" fillId="19" borderId="9" xfId="7" applyNumberFormat="1" applyFont="1" applyFill="1" applyBorder="1" applyAlignment="1">
      <alignment horizontal="center" vertical="center"/>
    </xf>
    <xf numFmtId="165" fontId="39" fillId="19" borderId="60" xfId="7" applyNumberFormat="1" applyFont="1" applyFill="1" applyBorder="1" applyAlignment="1">
      <alignment horizontal="center" vertical="center"/>
    </xf>
    <xf numFmtId="165" fontId="39" fillId="19" borderId="0" xfId="7" applyNumberFormat="1" applyFont="1" applyFill="1" applyBorder="1" applyAlignment="1">
      <alignment horizontal="center" vertical="center"/>
    </xf>
    <xf numFmtId="165" fontId="39" fillId="19" borderId="52" xfId="7" applyNumberFormat="1" applyFont="1" applyFill="1" applyBorder="1" applyAlignment="1">
      <alignment horizontal="center" vertical="center"/>
    </xf>
    <xf numFmtId="165" fontId="39" fillId="19" borderId="50" xfId="7" applyNumberFormat="1" applyFont="1" applyFill="1" applyBorder="1" applyAlignment="1">
      <alignment horizontal="center" vertical="center"/>
    </xf>
    <xf numFmtId="165" fontId="39" fillId="19" borderId="51" xfId="7" applyNumberFormat="1" applyFont="1" applyFill="1" applyBorder="1" applyAlignment="1">
      <alignment horizontal="center" vertical="center"/>
    </xf>
    <xf numFmtId="165" fontId="39" fillId="19" borderId="53" xfId="7" applyNumberFormat="1" applyFont="1" applyFill="1" applyBorder="1" applyAlignment="1">
      <alignment horizontal="center" vertical="center"/>
    </xf>
    <xf numFmtId="165" fontId="39" fillId="8" borderId="7" xfId="7" applyNumberFormat="1" applyFont="1" applyFill="1" applyBorder="1" applyAlignment="1">
      <alignment horizontal="center" vertical="center"/>
    </xf>
    <xf numFmtId="165" fontId="39" fillId="8" borderId="8" xfId="7" applyNumberFormat="1" applyFont="1" applyFill="1" applyBorder="1" applyAlignment="1">
      <alignment horizontal="center" vertical="center"/>
    </xf>
    <xf numFmtId="165" fontId="39" fillId="8" borderId="9" xfId="7" applyNumberFormat="1" applyFont="1" applyFill="1" applyBorder="1" applyAlignment="1">
      <alignment horizontal="center" vertical="center"/>
    </xf>
    <xf numFmtId="165" fontId="39" fillId="8" borderId="60" xfId="7" applyNumberFormat="1" applyFont="1" applyFill="1" applyBorder="1" applyAlignment="1">
      <alignment horizontal="center" vertical="center"/>
    </xf>
    <xf numFmtId="165" fontId="39" fillId="8" borderId="0" xfId="7" applyNumberFormat="1" applyFont="1" applyFill="1" applyBorder="1" applyAlignment="1">
      <alignment horizontal="center" vertical="center"/>
    </xf>
    <xf numFmtId="165" fontId="39" fillId="8" borderId="52" xfId="7" applyNumberFormat="1" applyFont="1" applyFill="1" applyBorder="1" applyAlignment="1">
      <alignment horizontal="center" vertical="center"/>
    </xf>
    <xf numFmtId="165" fontId="39" fillId="8" borderId="50" xfId="7" applyNumberFormat="1" applyFont="1" applyFill="1" applyBorder="1" applyAlignment="1">
      <alignment horizontal="center" vertical="center"/>
    </xf>
    <xf numFmtId="165" fontId="39" fillId="8" borderId="51" xfId="7" applyNumberFormat="1" applyFont="1" applyFill="1" applyBorder="1" applyAlignment="1">
      <alignment horizontal="center" vertical="center"/>
    </xf>
    <xf numFmtId="165" fontId="39" fillId="8" borderId="53" xfId="7" applyNumberFormat="1" applyFont="1" applyFill="1" applyBorder="1" applyAlignment="1">
      <alignment horizontal="center" vertical="center"/>
    </xf>
    <xf numFmtId="0" fontId="40" fillId="0" borderId="2" xfId="0" applyFont="1" applyFill="1" applyBorder="1" applyAlignment="1">
      <alignment horizontal="center" vertical="center"/>
    </xf>
    <xf numFmtId="168" fontId="40" fillId="0" borderId="2" xfId="0" applyNumberFormat="1" applyFont="1" applyFill="1" applyBorder="1" applyAlignment="1">
      <alignment horizontal="center" vertical="center"/>
    </xf>
    <xf numFmtId="0" fontId="17" fillId="0" borderId="72" xfId="0" applyFont="1" applyBorder="1" applyAlignment="1">
      <alignment horizontal="center" vertical="center"/>
    </xf>
    <xf numFmtId="165" fontId="39" fillId="6" borderId="7" xfId="7" applyNumberFormat="1" applyFont="1" applyFill="1" applyBorder="1" applyAlignment="1">
      <alignment horizontal="center" vertical="center"/>
    </xf>
    <xf numFmtId="165" fontId="39" fillId="6" borderId="8" xfId="7" applyNumberFormat="1" applyFont="1" applyFill="1" applyBorder="1" applyAlignment="1">
      <alignment horizontal="center" vertical="center"/>
    </xf>
    <xf numFmtId="165" fontId="39" fillId="6" borderId="9" xfId="7" applyNumberFormat="1" applyFont="1" applyFill="1" applyBorder="1" applyAlignment="1">
      <alignment horizontal="center" vertical="center"/>
    </xf>
    <xf numFmtId="165" fontId="39" fillId="6" borderId="60" xfId="7" applyNumberFormat="1" applyFont="1" applyFill="1" applyBorder="1" applyAlignment="1">
      <alignment horizontal="center" vertical="center"/>
    </xf>
    <xf numFmtId="165" fontId="39" fillId="6" borderId="0" xfId="7" applyNumberFormat="1" applyFont="1" applyFill="1" applyBorder="1" applyAlignment="1">
      <alignment horizontal="center" vertical="center"/>
    </xf>
    <xf numFmtId="165" fontId="39" fillId="6" borderId="52" xfId="7" applyNumberFormat="1" applyFont="1" applyFill="1" applyBorder="1" applyAlignment="1">
      <alignment horizontal="center" vertical="center"/>
    </xf>
    <xf numFmtId="165" fontId="39" fillId="6" borderId="50" xfId="7" applyNumberFormat="1" applyFont="1" applyFill="1" applyBorder="1" applyAlignment="1">
      <alignment horizontal="center" vertical="center"/>
    </xf>
    <xf numFmtId="165" fontId="39" fillId="6" borderId="51" xfId="7" applyNumberFormat="1" applyFont="1" applyFill="1" applyBorder="1" applyAlignment="1">
      <alignment horizontal="center" vertical="center"/>
    </xf>
    <xf numFmtId="165" fontId="39" fillId="6" borderId="53" xfId="7" applyNumberFormat="1" applyFont="1" applyFill="1" applyBorder="1" applyAlignment="1">
      <alignment horizontal="center" vertical="center"/>
    </xf>
    <xf numFmtId="0" fontId="43" fillId="48" borderId="71" xfId="0" applyFont="1" applyFill="1" applyBorder="1" applyAlignment="1">
      <alignment horizontal="center" vertical="center"/>
    </xf>
    <xf numFmtId="0" fontId="43" fillId="48" borderId="85" xfId="0" applyFont="1" applyFill="1" applyBorder="1" applyAlignment="1">
      <alignment horizontal="center" vertical="center"/>
    </xf>
    <xf numFmtId="0" fontId="43" fillId="48" borderId="72" xfId="0" applyFont="1" applyFill="1" applyBorder="1" applyAlignment="1">
      <alignment horizontal="center" vertical="center"/>
    </xf>
    <xf numFmtId="0" fontId="43" fillId="48" borderId="73" xfId="0" applyFont="1" applyFill="1" applyBorder="1" applyAlignment="1">
      <alignment horizontal="center" vertical="center"/>
    </xf>
    <xf numFmtId="0" fontId="17" fillId="0" borderId="77" xfId="0" applyFont="1" applyBorder="1" applyAlignment="1">
      <alignment horizontal="center" vertical="center"/>
    </xf>
    <xf numFmtId="0" fontId="17" fillId="0" borderId="60" xfId="0" applyFont="1" applyBorder="1" applyAlignment="1">
      <alignment horizontal="center" vertical="center"/>
    </xf>
    <xf numFmtId="0" fontId="17" fillId="0" borderId="76" xfId="0" applyFont="1" applyBorder="1" applyAlignment="1">
      <alignment horizontal="center" vertical="center"/>
    </xf>
    <xf numFmtId="0" fontId="17" fillId="0" borderId="7" xfId="0" applyFont="1" applyBorder="1" applyAlignment="1">
      <alignment horizontal="center" vertical="center"/>
    </xf>
    <xf numFmtId="0" fontId="17" fillId="0" borderId="71" xfId="0" applyFont="1" applyBorder="1" applyAlignment="1">
      <alignment horizontal="center" vertical="center"/>
    </xf>
    <xf numFmtId="0" fontId="17" fillId="0" borderId="50" xfId="0" applyFont="1" applyBorder="1" applyAlignment="1">
      <alignment horizontal="center" vertical="center"/>
    </xf>
    <xf numFmtId="0" fontId="17" fillId="0" borderId="78" xfId="0" applyFont="1" applyBorder="1" applyAlignment="1">
      <alignment horizontal="center" vertical="center"/>
    </xf>
    <xf numFmtId="0" fontId="17" fillId="0" borderId="55" xfId="0" applyFont="1" applyBorder="1" applyAlignment="1">
      <alignment horizontal="center" vertical="center"/>
    </xf>
    <xf numFmtId="0" fontId="17" fillId="0" borderId="56" xfId="0" applyFont="1" applyBorder="1" applyAlignment="1">
      <alignment horizontal="center" vertical="center"/>
    </xf>
    <xf numFmtId="0" fontId="17" fillId="0" borderId="85" xfId="0" applyFont="1" applyBorder="1" applyAlignment="1">
      <alignment horizontal="center" vertical="center"/>
    </xf>
    <xf numFmtId="0" fontId="17" fillId="0" borderId="86" xfId="0" applyFont="1" applyBorder="1" applyAlignment="1">
      <alignment horizontal="center" vertical="center"/>
    </xf>
    <xf numFmtId="0" fontId="17" fillId="0" borderId="62" xfId="0" applyFont="1" applyBorder="1" applyAlignment="1">
      <alignment horizontal="center" vertical="center"/>
    </xf>
    <xf numFmtId="0" fontId="17" fillId="0" borderId="73" xfId="0" applyFont="1" applyBorder="1" applyAlignment="1">
      <alignment horizontal="center" vertical="center"/>
    </xf>
    <xf numFmtId="0" fontId="40" fillId="5" borderId="2" xfId="0" applyFont="1" applyFill="1" applyBorder="1" applyAlignment="1">
      <alignment horizontal="center" vertical="center" wrapText="1"/>
    </xf>
    <xf numFmtId="0" fontId="17" fillId="23" borderId="24" xfId="0" applyFont="1" applyFill="1" applyBorder="1" applyAlignment="1">
      <alignment horizontal="center"/>
    </xf>
    <xf numFmtId="0" fontId="17" fillId="23" borderId="25" xfId="0" applyFont="1" applyFill="1" applyBorder="1" applyAlignment="1">
      <alignment horizontal="center"/>
    </xf>
    <xf numFmtId="0" fontId="17" fillId="23" borderId="26" xfId="0" applyFont="1" applyFill="1" applyBorder="1" applyAlignment="1">
      <alignment horizontal="center"/>
    </xf>
    <xf numFmtId="0" fontId="0" fillId="32" borderId="2" xfId="0" applyFill="1" applyBorder="1" applyAlignment="1">
      <alignment horizontal="center" vertical="center"/>
    </xf>
    <xf numFmtId="0" fontId="4" fillId="35" borderId="2" xfId="0" applyFont="1" applyFill="1" applyBorder="1" applyAlignment="1">
      <alignment horizontal="center"/>
    </xf>
    <xf numFmtId="0" fontId="0" fillId="5" borderId="2" xfId="0" applyFill="1" applyBorder="1" applyAlignment="1">
      <alignment horizontal="center" vertical="center"/>
    </xf>
    <xf numFmtId="0" fontId="4" fillId="35" borderId="2" xfId="0" applyFont="1" applyFill="1" applyBorder="1" applyAlignment="1">
      <alignment horizontal="center" vertical="center"/>
    </xf>
    <xf numFmtId="0" fontId="0" fillId="28" borderId="2" xfId="0" applyFill="1" applyBorder="1" applyAlignment="1">
      <alignment horizontal="center"/>
    </xf>
    <xf numFmtId="0" fontId="0" fillId="26" borderId="2" xfId="0" applyFont="1" applyFill="1" applyBorder="1" applyAlignment="1">
      <alignment horizontal="center"/>
    </xf>
    <xf numFmtId="0" fontId="0" fillId="12" borderId="2" xfId="0" applyFill="1" applyBorder="1" applyAlignment="1">
      <alignment horizontal="center" vertical="center" wrapText="1"/>
    </xf>
  </cellXfs>
  <cellStyles count="9">
    <cellStyle name="Bueno" xfId="2" builtinId="26"/>
    <cellStyle name="Entrada" xfId="3" builtinId="20"/>
    <cellStyle name="Millares" xfId="8" builtinId="3"/>
    <cellStyle name="Moneda" xfId="1" builtinId="4"/>
    <cellStyle name="Moneda 2" xfId="5" xr:uid="{00000000-0005-0000-0000-000004000000}"/>
    <cellStyle name="Moneda 3" xfId="4" xr:uid="{00000000-0005-0000-0000-000005000000}"/>
    <cellStyle name="Moneda 4" xfId="6" xr:uid="{00000000-0005-0000-0000-000006000000}"/>
    <cellStyle name="Normal" xfId="0" builtinId="0"/>
    <cellStyle name="Porcentaje" xfId="7" builtinId="5"/>
  </cellStyles>
  <dxfs count="346">
    <dxf>
      <numFmt numFmtId="1" formatCode="0"/>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alignment horizontal="center"/>
    </dxf>
    <dxf>
      <alignment vertical="center"/>
    </dxf>
    <dxf>
      <alignment wrapText="1"/>
    </dxf>
    <dxf>
      <fill>
        <patternFill patternType="solid">
          <fgColor indexed="64"/>
          <bgColor theme="0"/>
        </patternFill>
      </fill>
      <alignment horizontal="left" vertical="center" textRotation="0" indent="0" justifyLastLine="0" shrinkToFit="0" readingOrder="0"/>
      <border diagonalUp="0" diagonalDown="0">
        <left style="thin">
          <color indexed="64"/>
        </left>
        <right/>
        <top style="thin">
          <color indexed="64"/>
        </top>
        <bottom style="thin">
          <color indexed="64"/>
        </bottom>
      </border>
      <protection locked="0" hidden="0"/>
    </dxf>
    <dxf>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fill>
        <patternFill patternType="solid">
          <fgColor indexed="64"/>
          <bgColor theme="6" tint="0.79998168889431442"/>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family val="2"/>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alignment horizontal="left" vertical="center" textRotation="0" indent="0" justifyLastLine="0" shrinkToFit="0" readingOrder="0"/>
    </dxf>
    <dxf>
      <border>
        <bottom style="thin">
          <color indexed="64"/>
        </bottom>
      </border>
    </dxf>
    <dxf>
      <fill>
        <patternFill>
          <bgColor rgb="FF0070C0"/>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alignment horizontal="center" vertical="center" textRotation="0" wrapText="0" indent="0" justifyLastLine="0" shrinkToFit="0" readingOrder="0"/>
      <border diagonalUp="0" diagonalDown="0">
        <left style="medium">
          <color rgb="FFBDD6EE"/>
        </left>
      </border>
    </dxf>
    <dxf>
      <font>
        <b/>
        <i val="0"/>
        <strike val="0"/>
        <condense val="0"/>
        <extend val="0"/>
        <outline val="0"/>
        <shadow val="0"/>
        <u val="none"/>
        <vertAlign val="baseline"/>
        <sz val="9"/>
        <color theme="1"/>
        <name val="Arial"/>
        <scheme val="none"/>
      </font>
      <alignment horizontal="center" vertical="center" textRotation="0" wrapText="1" indent="0" justifyLastLine="0" shrinkToFit="0" readingOrder="0"/>
    </dxf>
    <dxf>
      <alignment horizontal="center" vertical="center" textRotation="0" wrapText="0" indent="0" justifyLastLine="0" shrinkToFit="0" readingOrder="0"/>
    </dxf>
    <dxf>
      <fill>
        <patternFill>
          <bgColor rgb="FF92D050"/>
        </patternFill>
      </fill>
    </dxf>
    <dxf>
      <fill>
        <patternFill>
          <bgColor rgb="FFFFFF00"/>
        </patternFill>
      </fill>
    </dxf>
    <dxf>
      <fill>
        <patternFill>
          <bgColor rgb="FFFFC000"/>
        </patternFill>
      </fill>
    </dxf>
    <dxf>
      <fill>
        <patternFill>
          <bgColor rgb="FFFF0000"/>
        </patternFill>
      </fill>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Arial Narrow"/>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border>
        <bottom style="thin">
          <color indexed="64"/>
        </bottom>
      </border>
    </dxf>
    <dxf>
      <font>
        <b/>
        <i val="0"/>
        <strike val="0"/>
        <condense val="0"/>
        <extend val="0"/>
        <outline val="0"/>
        <shadow val="0"/>
        <u val="none"/>
        <vertAlign val="baseline"/>
        <sz val="10"/>
        <color rgb="FFFFFFFF"/>
        <name val="Arial Narrow"/>
        <family val="2"/>
        <scheme val="none"/>
      </font>
      <numFmt numFmtId="1" formatCode="0"/>
      <fill>
        <patternFill patternType="solid">
          <fgColor indexed="64"/>
          <bgColor rgb="FF376092"/>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s>
  <tableStyles count="0" defaultTableStyle="TableStyleMedium2" defaultPivotStyle="PivotStyleLight16"/>
  <colors>
    <mruColors>
      <color rgb="FFF3474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externalLink" Target="externalLinks/externalLink15.xml"/><Relationship Id="rId39" Type="http://schemas.openxmlformats.org/officeDocument/2006/relationships/sharedStrings" Target="sharedStrings.xml"/><Relationship Id="rId21" Type="http://schemas.openxmlformats.org/officeDocument/2006/relationships/externalLink" Target="externalLinks/externalLink10.xml"/><Relationship Id="rId34" Type="http://schemas.openxmlformats.org/officeDocument/2006/relationships/externalLink" Target="externalLinks/externalLink2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externalLink" Target="externalLinks/externalLink14.xml"/><Relationship Id="rId33" Type="http://schemas.openxmlformats.org/officeDocument/2006/relationships/externalLink" Target="externalLinks/externalLink22.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externalLink" Target="externalLinks/externalLink1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3.xml"/><Relationship Id="rId32" Type="http://schemas.openxmlformats.org/officeDocument/2006/relationships/externalLink" Target="externalLinks/externalLink2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externalLink" Target="externalLinks/externalLink17.xml"/><Relationship Id="rId36" Type="http://schemas.openxmlformats.org/officeDocument/2006/relationships/pivotCacheDefinition" Target="pivotCache/pivotCacheDefinition2.xml"/><Relationship Id="rId10" Type="http://schemas.openxmlformats.org/officeDocument/2006/relationships/worksheet" Target="worksheets/sheet10.xml"/><Relationship Id="rId19" Type="http://schemas.openxmlformats.org/officeDocument/2006/relationships/externalLink" Target="externalLinks/externalLink8.xml"/><Relationship Id="rId31" Type="http://schemas.openxmlformats.org/officeDocument/2006/relationships/externalLink" Target="externalLinks/externalLink2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externalLink" Target="externalLinks/externalLink16.xml"/><Relationship Id="rId30" Type="http://schemas.openxmlformats.org/officeDocument/2006/relationships/externalLink" Target="externalLinks/externalLink19.xml"/><Relationship Id="rId35" Type="http://schemas.openxmlformats.org/officeDocument/2006/relationships/pivotCacheDefinition" Target="pivotCache/pivotCacheDefinition1.xml"/><Relationship Id="rId8" Type="http://schemas.openxmlformats.org/officeDocument/2006/relationships/worksheet" Target="worksheets/sheet8.xml"/><Relationship Id="rId3" Type="http://schemas.openxmlformats.org/officeDocument/2006/relationships/worksheet" Target="worksheets/sheet3.xml"/></Relationships>
</file>

<file path=xl/diagrams/colors1.xml><?xml version="1.0" encoding="utf-8"?>
<dgm:colorsDef xmlns:dgm="http://schemas.openxmlformats.org/drawingml/2006/diagram" xmlns:a="http://schemas.openxmlformats.org/drawingml/2006/main" uniqueId="urn:microsoft.com/office/officeart/2005/8/colors/accent0_1">
  <dgm:title val=""/>
  <dgm:desc val=""/>
  <dgm:catLst>
    <dgm:cat type="mainScheme" pri="10100"/>
  </dgm:catLst>
  <dgm:styleLbl name="node0">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dk1">
        <a:shade val="80000"/>
      </a:schemeClr>
    </dgm:linClrLst>
    <dgm:effectClrLst/>
    <dgm:txLinClrLst/>
    <dgm:txFillClrLst/>
    <dgm:txEffectClrLst/>
  </dgm:styleLbl>
  <dgm:styleLbl name="node2">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dk1">
        <a:shade val="80000"/>
      </a:schemeClr>
    </dgm:linClrLst>
    <dgm:effectClrLst/>
    <dgm:txLinClrLst/>
    <dgm:txFillClrLst meth="repeat">
      <a:schemeClr val="dk1"/>
    </dgm:txFillClrLst>
    <dgm:txEffectClrLst/>
  </dgm:styleLbl>
  <dgm:styleLbl name="f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align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b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f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b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sibTrans1D1">
    <dgm:fillClrLst meth="repeat">
      <a:schemeClr val="dk1"/>
    </dgm:fillClrLst>
    <dgm:linClrLst meth="repeat">
      <a:schemeClr val="dk1"/>
    </dgm:linClrLst>
    <dgm:effectClrLst/>
    <dgm:txLinClrLst/>
    <dgm:txFillClrLst meth="repeat">
      <a:schemeClr val="tx1"/>
    </dgm:txFillClrLst>
    <dgm:txEffectClrLst/>
  </dgm:styleLbl>
  <dgm:styleLbl name="callout">
    <dgm:fillClrLst meth="repeat">
      <a:schemeClr val="dk1"/>
    </dgm:fillClrLst>
    <dgm:linClrLst meth="repeat">
      <a:schemeClr val="dk1"/>
    </dgm:linClrLst>
    <dgm:effectClrLst/>
    <dgm:txLinClrLst/>
    <dgm:txFillClrLst meth="repeat">
      <a:schemeClr val="tx1"/>
    </dgm:txFillClrLst>
    <dgm:txEffectClrLst/>
  </dgm:styleLbl>
  <dgm:styleLbl name="asst0">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dk1">
        <a:shade val="80000"/>
      </a:schemeClr>
    </dgm:linClrLst>
    <dgm:effectClrLst/>
    <dgm:txLinClrLst/>
    <dgm:txFillClrLst meth="repeat">
      <a:schemeClr val="dk1"/>
    </dgm:txFillClrLst>
    <dgm:txEffectClrLst/>
  </dgm:styleLbl>
  <dgm:styleLbl name="parChTrans2D1">
    <dgm:fillClrLst meth="repeat">
      <a:schemeClr val="dk1">
        <a:tint val="60000"/>
      </a:schemeClr>
    </dgm:fillClrLst>
    <dgm:linClrLst meth="repeat">
      <a:schemeClr val="dk1">
        <a:tint val="60000"/>
      </a:schemeClr>
    </dgm:linClrLst>
    <dgm:effectClrLst/>
    <dgm:txLinClrLst/>
    <dgm:txFillClrLst/>
    <dgm:txEffectClrLst/>
  </dgm:styleLbl>
  <dgm:styleLbl name="parChTrans2D2">
    <dgm:fillClrLst meth="repeat">
      <a:schemeClr val="dk1"/>
    </dgm:fillClrLst>
    <dgm:linClrLst meth="repeat">
      <a:schemeClr val="dk1"/>
    </dgm:linClrLst>
    <dgm:effectClrLst/>
    <dgm:txLinClrLst/>
    <dgm:txFillClrLst/>
    <dgm:txEffectClrLst/>
  </dgm:styleLbl>
  <dgm:styleLbl name="parChTrans2D3">
    <dgm:fillClrLst meth="repeat">
      <a:schemeClr val="dk1"/>
    </dgm:fillClrLst>
    <dgm:linClrLst meth="repeat">
      <a:schemeClr val="dk1"/>
    </dgm:linClrLst>
    <dgm:effectClrLst/>
    <dgm:txLinClrLst/>
    <dgm:txFillClrLst/>
    <dgm:txEffectClrLst/>
  </dgm:styleLbl>
  <dgm:styleLbl name="parChTrans2D4">
    <dgm:fillClrLst meth="repeat">
      <a:schemeClr val="dk1"/>
    </dgm:fillClrLst>
    <dgm:linClrLst meth="repeat">
      <a:schemeClr val="dk1"/>
    </dgm:linClrLst>
    <dgm:effectClrLst/>
    <dgm:txLinClrLst/>
    <dgm:txFillClrLst meth="repeat">
      <a:schemeClr val="lt1"/>
    </dgm:txFillClrLst>
    <dgm:txEffectClrLst/>
  </dgm:styleLbl>
  <dgm:styleLbl name="parChTrans1D1">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2">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3">
    <dgm:fillClrLst meth="repeat">
      <a:schemeClr val="dk1"/>
    </dgm:fillClrLst>
    <dgm:linClrLst meth="repeat">
      <a:schemeClr val="dk1">
        <a:shade val="80000"/>
      </a:schemeClr>
    </dgm:linClrLst>
    <dgm:effectClrLst/>
    <dgm:txLinClrLst/>
    <dgm:txFillClrLst meth="repeat">
      <a:schemeClr val="tx1"/>
    </dgm:txFillClrLst>
    <dgm:txEffectClrLst/>
  </dgm:styleLbl>
  <dgm:styleLbl name="parChTrans1D4">
    <dgm:fillClrLst meth="repeat">
      <a:schemeClr val="dk1"/>
    </dgm:fillClrLst>
    <dgm:linClrLst meth="repeat">
      <a:schemeClr val="dk1">
        <a:shade val="80000"/>
      </a:schemeClr>
    </dgm:linClrLst>
    <dgm:effectClrLst/>
    <dgm:txLinClrLst/>
    <dgm:txFillClrLst meth="repeat">
      <a:schemeClr val="tx1"/>
    </dgm:txFillClrLst>
    <dgm:txEffectClrLst/>
  </dgm:styleLbl>
  <dgm:styleLbl name="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con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align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trAlignAcc1">
    <dgm:fillClrLst meth="repeat">
      <a:schemeClr val="dk1">
        <a:alpha val="40000"/>
        <a:tint val="40000"/>
      </a:schemeClr>
    </dgm:fillClrLst>
    <dgm:linClrLst meth="repeat">
      <a:schemeClr val="dk1"/>
    </dgm:linClrLst>
    <dgm:effectClrLst/>
    <dgm:txLinClrLst/>
    <dgm:txFillClrLst meth="repeat">
      <a:schemeClr val="dk1"/>
    </dgm:txFillClrLst>
    <dgm:txEffectClrLst/>
  </dgm:styleLbl>
  <dgm:styleLbl name="b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solidFgAcc1">
    <dgm:fillClrLst meth="repeat">
      <a:schemeClr val="lt1"/>
    </dgm:fillClrLst>
    <dgm:linClrLst meth="repeat">
      <a:schemeClr val="dk1"/>
    </dgm:linClrLst>
    <dgm:effectClrLst/>
    <dgm:txLinClrLst/>
    <dgm:txFillClrLst meth="repeat">
      <a:schemeClr val="dk1"/>
    </dgm:txFillClrLst>
    <dgm:txEffectClrLst/>
  </dgm:styleLbl>
  <dgm:styleLbl name="solidAlignAcc1">
    <dgm:fillClrLst meth="repeat">
      <a:schemeClr val="lt1"/>
    </dgm:fillClrLst>
    <dgm:linClrLst meth="repeat">
      <a:schemeClr val="dk1"/>
    </dgm:linClrLst>
    <dgm:effectClrLst/>
    <dgm:txLinClrLst/>
    <dgm:txFillClrLst meth="repeat">
      <a:schemeClr val="dk1"/>
    </dgm:txFillClrLst>
    <dgm:txEffectClrLst/>
  </dgm:styleLbl>
  <dgm:styleLbl name="solidBgAcc1">
    <dgm:fillClrLst meth="repeat">
      <a:schemeClr val="lt1"/>
    </dgm:fillClrLst>
    <dgm:linClrLst meth="repeat">
      <a:schemeClr val="dk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fgAcc0">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2">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3">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4">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bgShp">
    <dgm:fillClrLst meth="repeat">
      <a:schemeClr val="dk1">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dk1">
        <a:shade val="80000"/>
      </a:schemeClr>
    </dgm:fillClrLst>
    <dgm:linClrLst meth="repeat">
      <a:schemeClr val="dk1"/>
    </dgm:linClrLst>
    <dgm:effectClrLst/>
    <dgm:txLinClrLst/>
    <dgm:txFillClrLst meth="repeat">
      <a:schemeClr val="lt1"/>
    </dgm:txFillClrLst>
    <dgm:txEffectClrLst/>
  </dgm:styleLbl>
  <dgm:styleLbl name="trBgShp">
    <dgm:fillClrLst meth="repeat">
      <a:schemeClr val="dk1">
        <a:tint val="50000"/>
        <a:alpha val="40000"/>
      </a:schemeClr>
    </dgm:fillClrLst>
    <dgm:linClrLst meth="repeat">
      <a:schemeClr val="dk1"/>
    </dgm:linClrLst>
    <dgm:effectClrLst/>
    <dgm:txLinClrLst/>
    <dgm:txFillClrLst meth="repeat">
      <a:schemeClr val="lt1"/>
    </dgm:txFillClrLst>
    <dgm:txEffectClrLst/>
  </dgm:styleLbl>
  <dgm:styleLbl name="fgShp">
    <dgm:fillClrLst meth="repeat">
      <a:schemeClr val="dk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30A143A-FF3F-4339-9546-7492F027D4B0}" type="doc">
      <dgm:prSet loTypeId="urn:microsoft.com/office/officeart/2005/8/layout/matrix1" loCatId="matrix" qsTypeId="urn:microsoft.com/office/officeart/2005/8/quickstyle/simple1" qsCatId="simple" csTypeId="urn:microsoft.com/office/officeart/2005/8/colors/accent0_1" csCatId="mainScheme" phldr="1"/>
      <dgm:spPr/>
      <dgm:t>
        <a:bodyPr/>
        <a:lstStyle/>
        <a:p>
          <a:endParaRPr lang="es-CO"/>
        </a:p>
      </dgm:t>
    </dgm:pt>
    <dgm:pt modelId="{C5262810-B5F0-4CB3-A266-2F7853D80032}">
      <dgm:prSet phldrT="[Texto]"/>
      <dgm:spPr/>
      <dgm:t>
        <a:bodyPr/>
        <a:lstStyle/>
        <a:p>
          <a:r>
            <a:rPr lang="es-CO"/>
            <a:t>Tratamiento del riesgo</a:t>
          </a:r>
        </a:p>
      </dgm:t>
    </dgm:pt>
    <dgm:pt modelId="{62890161-B038-486D-B9D3-41FE29D7466C}" type="parTrans" cxnId="{4ABD7D1B-AA72-455D-AC6B-B0851F835F85}">
      <dgm:prSet/>
      <dgm:spPr/>
      <dgm:t>
        <a:bodyPr/>
        <a:lstStyle/>
        <a:p>
          <a:endParaRPr lang="es-CO"/>
        </a:p>
      </dgm:t>
    </dgm:pt>
    <dgm:pt modelId="{BBE552C2-FD26-477B-903C-958C7F85E2CB}" type="sibTrans" cxnId="{4ABD7D1B-AA72-455D-AC6B-B0851F835F85}">
      <dgm:prSet/>
      <dgm:spPr/>
      <dgm:t>
        <a:bodyPr/>
        <a:lstStyle/>
        <a:p>
          <a:endParaRPr lang="es-CO"/>
        </a:p>
      </dgm:t>
    </dgm:pt>
    <dgm:pt modelId="{DCB4CE11-0057-4B04-B10E-F72D21BD12EA}">
      <dgm:prSet phldrT="[Texto]"/>
      <dgm:spPr/>
      <dgm:t>
        <a:bodyPr/>
        <a:lstStyle/>
        <a:p>
          <a:r>
            <a:rPr lang="es-CO"/>
            <a:t>Aceptar el riesgo: No se adopta ninguna medida que afecte la probabilidad o el impacto del riesgo. (Ningún riesgo de corrupción podrá ser aceptado).</a:t>
          </a:r>
        </a:p>
      </dgm:t>
    </dgm:pt>
    <dgm:pt modelId="{867D1B15-4D33-41CD-8A16-3C83B965F581}" type="parTrans" cxnId="{D4D257E7-A9C6-4DD5-A6F6-984914EC1C5F}">
      <dgm:prSet/>
      <dgm:spPr/>
      <dgm:t>
        <a:bodyPr/>
        <a:lstStyle/>
        <a:p>
          <a:endParaRPr lang="es-CO"/>
        </a:p>
      </dgm:t>
    </dgm:pt>
    <dgm:pt modelId="{FD26E970-AA5C-4E53-8BCD-18397BB9A903}" type="sibTrans" cxnId="{D4D257E7-A9C6-4DD5-A6F6-984914EC1C5F}">
      <dgm:prSet/>
      <dgm:spPr/>
      <dgm:t>
        <a:bodyPr/>
        <a:lstStyle/>
        <a:p>
          <a:endParaRPr lang="es-CO"/>
        </a:p>
      </dgm:t>
    </dgm:pt>
    <dgm:pt modelId="{5F0D1CF2-E99D-4A61-BDC4-935974B6B751}">
      <dgm:prSet phldrT="[Texto]"/>
      <dgm:spPr/>
      <dgm:t>
        <a:bodyPr/>
        <a:lstStyle/>
        <a:p>
          <a:r>
            <a:rPr lang="es-CO"/>
            <a:t>Evitar el riesgo: </a:t>
          </a:r>
          <a:r>
            <a:rPr lang="es-ES"/>
            <a:t>Se abandonan las actividades que dan lugar al riesgo, es decir, no iniciar o no continuar con la actividad que lo provoca.</a:t>
          </a:r>
          <a:endParaRPr lang="es-CO"/>
        </a:p>
      </dgm:t>
    </dgm:pt>
    <dgm:pt modelId="{5A1776BB-9277-4CD4-B18F-DAEDB9FA50C8}" type="parTrans" cxnId="{AF7073BC-F726-49BA-AB5F-F6A42AA43FD2}">
      <dgm:prSet/>
      <dgm:spPr/>
      <dgm:t>
        <a:bodyPr/>
        <a:lstStyle/>
        <a:p>
          <a:endParaRPr lang="es-CO"/>
        </a:p>
      </dgm:t>
    </dgm:pt>
    <dgm:pt modelId="{AB4E0296-4C7D-4E7E-BFEE-6BE37C16904A}" type="sibTrans" cxnId="{AF7073BC-F726-49BA-AB5F-F6A42AA43FD2}">
      <dgm:prSet/>
      <dgm:spPr/>
      <dgm:t>
        <a:bodyPr/>
        <a:lstStyle/>
        <a:p>
          <a:endParaRPr lang="es-CO"/>
        </a:p>
      </dgm:t>
    </dgm:pt>
    <dgm:pt modelId="{AEB6EE82-B016-45D7-A57E-21992962C837}">
      <dgm:prSet phldrT="[Texto]"/>
      <dgm:spPr/>
      <dgm:t>
        <a:bodyPr/>
        <a:lstStyle/>
        <a:p>
          <a:r>
            <a:rPr lang="es-CO"/>
            <a:t>Reducir el riesgo: Se adoptan medidas para reducir la probabilidad o el impacto del riesgo, o ambos; por lo general conlleva a la implementación de controles.</a:t>
          </a:r>
        </a:p>
      </dgm:t>
    </dgm:pt>
    <dgm:pt modelId="{1A88ECC5-86AD-4F01-BBAE-C871EC972F34}" type="parTrans" cxnId="{0BF2CE80-94D6-46EB-97A3-74C890A412EB}">
      <dgm:prSet/>
      <dgm:spPr/>
      <dgm:t>
        <a:bodyPr/>
        <a:lstStyle/>
        <a:p>
          <a:endParaRPr lang="es-CO"/>
        </a:p>
      </dgm:t>
    </dgm:pt>
    <dgm:pt modelId="{1CC596F9-6651-4204-B686-F80556955DEF}" type="sibTrans" cxnId="{0BF2CE80-94D6-46EB-97A3-74C890A412EB}">
      <dgm:prSet/>
      <dgm:spPr/>
      <dgm:t>
        <a:bodyPr/>
        <a:lstStyle/>
        <a:p>
          <a:endParaRPr lang="es-CO"/>
        </a:p>
      </dgm:t>
    </dgm:pt>
    <dgm:pt modelId="{05703715-F6F5-48F3-9D58-DBCF0676FFCB}">
      <dgm:prSet phldrT="[Texto]"/>
      <dgm:spPr/>
      <dgm:t>
        <a:bodyPr/>
        <a:lstStyle/>
        <a:p>
          <a:r>
            <a:rPr lang="es-CO"/>
            <a:t>Compartir el riesgo: se reduce la probabilidad o el impacto del riesgo transfiriendo o compartiendo una parte de este. Los riesgos de corrupción se pueden compartir pero no se puede transferir su responsabilidad.</a:t>
          </a:r>
        </a:p>
      </dgm:t>
    </dgm:pt>
    <dgm:pt modelId="{A49E98D6-3368-4E77-BCF0-5E53775ACB3D}" type="parTrans" cxnId="{80B14640-33DD-4822-B2ED-F65F11748E1D}">
      <dgm:prSet/>
      <dgm:spPr/>
      <dgm:t>
        <a:bodyPr/>
        <a:lstStyle/>
        <a:p>
          <a:endParaRPr lang="es-CO"/>
        </a:p>
      </dgm:t>
    </dgm:pt>
    <dgm:pt modelId="{54707409-F29B-4BF0-AA9B-F2452DEED831}" type="sibTrans" cxnId="{80B14640-33DD-4822-B2ED-F65F11748E1D}">
      <dgm:prSet/>
      <dgm:spPr/>
      <dgm:t>
        <a:bodyPr/>
        <a:lstStyle/>
        <a:p>
          <a:endParaRPr lang="es-CO"/>
        </a:p>
      </dgm:t>
    </dgm:pt>
    <dgm:pt modelId="{6C571CEE-DF69-40BE-B108-75977CD4FD87}" type="pres">
      <dgm:prSet presAssocID="{030A143A-FF3F-4339-9546-7492F027D4B0}" presName="diagram" presStyleCnt="0">
        <dgm:presLayoutVars>
          <dgm:chMax val="1"/>
          <dgm:dir/>
          <dgm:animLvl val="ctr"/>
          <dgm:resizeHandles val="exact"/>
        </dgm:presLayoutVars>
      </dgm:prSet>
      <dgm:spPr/>
    </dgm:pt>
    <dgm:pt modelId="{B17BACA3-2B25-4279-A435-1684D8B88E46}" type="pres">
      <dgm:prSet presAssocID="{030A143A-FF3F-4339-9546-7492F027D4B0}" presName="matrix" presStyleCnt="0"/>
      <dgm:spPr/>
    </dgm:pt>
    <dgm:pt modelId="{BEA3D571-A51C-4C53-A499-C75A89D69213}" type="pres">
      <dgm:prSet presAssocID="{030A143A-FF3F-4339-9546-7492F027D4B0}" presName="tile1" presStyleLbl="node1" presStyleIdx="0" presStyleCnt="4"/>
      <dgm:spPr/>
    </dgm:pt>
    <dgm:pt modelId="{28577E77-7FAA-4A7A-B525-D3F1BD94576B}" type="pres">
      <dgm:prSet presAssocID="{030A143A-FF3F-4339-9546-7492F027D4B0}" presName="tile1text" presStyleLbl="node1" presStyleIdx="0" presStyleCnt="4">
        <dgm:presLayoutVars>
          <dgm:chMax val="0"/>
          <dgm:chPref val="0"/>
          <dgm:bulletEnabled val="1"/>
        </dgm:presLayoutVars>
      </dgm:prSet>
      <dgm:spPr/>
    </dgm:pt>
    <dgm:pt modelId="{80D7F6BC-01D3-4097-B8AD-EF6E532CAA6C}" type="pres">
      <dgm:prSet presAssocID="{030A143A-FF3F-4339-9546-7492F027D4B0}" presName="tile2" presStyleLbl="node1" presStyleIdx="1" presStyleCnt="4"/>
      <dgm:spPr/>
    </dgm:pt>
    <dgm:pt modelId="{FCD01E8B-8F51-44BC-8E72-A9011E730DCC}" type="pres">
      <dgm:prSet presAssocID="{030A143A-FF3F-4339-9546-7492F027D4B0}" presName="tile2text" presStyleLbl="node1" presStyleIdx="1" presStyleCnt="4">
        <dgm:presLayoutVars>
          <dgm:chMax val="0"/>
          <dgm:chPref val="0"/>
          <dgm:bulletEnabled val="1"/>
        </dgm:presLayoutVars>
      </dgm:prSet>
      <dgm:spPr/>
    </dgm:pt>
    <dgm:pt modelId="{73D0EC33-4552-429F-8E7D-03AEE620E5D1}" type="pres">
      <dgm:prSet presAssocID="{030A143A-FF3F-4339-9546-7492F027D4B0}" presName="tile3" presStyleLbl="node1" presStyleIdx="2" presStyleCnt="4"/>
      <dgm:spPr/>
    </dgm:pt>
    <dgm:pt modelId="{9EAEDFB9-66DB-4B8A-872D-7B534EFC9DCE}" type="pres">
      <dgm:prSet presAssocID="{030A143A-FF3F-4339-9546-7492F027D4B0}" presName="tile3text" presStyleLbl="node1" presStyleIdx="2" presStyleCnt="4">
        <dgm:presLayoutVars>
          <dgm:chMax val="0"/>
          <dgm:chPref val="0"/>
          <dgm:bulletEnabled val="1"/>
        </dgm:presLayoutVars>
      </dgm:prSet>
      <dgm:spPr/>
    </dgm:pt>
    <dgm:pt modelId="{9FE1DF52-1C75-43C2-8604-D8B336DD19EA}" type="pres">
      <dgm:prSet presAssocID="{030A143A-FF3F-4339-9546-7492F027D4B0}" presName="tile4" presStyleLbl="node1" presStyleIdx="3" presStyleCnt="4"/>
      <dgm:spPr/>
    </dgm:pt>
    <dgm:pt modelId="{EFF7A6C6-7BEE-46D2-B9BE-2CDBE60966EE}" type="pres">
      <dgm:prSet presAssocID="{030A143A-FF3F-4339-9546-7492F027D4B0}" presName="tile4text" presStyleLbl="node1" presStyleIdx="3" presStyleCnt="4">
        <dgm:presLayoutVars>
          <dgm:chMax val="0"/>
          <dgm:chPref val="0"/>
          <dgm:bulletEnabled val="1"/>
        </dgm:presLayoutVars>
      </dgm:prSet>
      <dgm:spPr/>
    </dgm:pt>
    <dgm:pt modelId="{11529D7A-CAE2-4196-907D-FAD5C8E86AA8}" type="pres">
      <dgm:prSet presAssocID="{030A143A-FF3F-4339-9546-7492F027D4B0}" presName="centerTile" presStyleLbl="fgShp" presStyleIdx="0" presStyleCnt="1">
        <dgm:presLayoutVars>
          <dgm:chMax val="0"/>
          <dgm:chPref val="0"/>
        </dgm:presLayoutVars>
      </dgm:prSet>
      <dgm:spPr/>
    </dgm:pt>
  </dgm:ptLst>
  <dgm:cxnLst>
    <dgm:cxn modelId="{DC037E0D-0A6E-43DD-AC05-B9D7B404BA81}" type="presOf" srcId="{05703715-F6F5-48F3-9D58-DBCF0676FFCB}" destId="{9FE1DF52-1C75-43C2-8604-D8B336DD19EA}" srcOrd="0" destOrd="0" presId="urn:microsoft.com/office/officeart/2005/8/layout/matrix1"/>
    <dgm:cxn modelId="{4ABD7D1B-AA72-455D-AC6B-B0851F835F85}" srcId="{030A143A-FF3F-4339-9546-7492F027D4B0}" destId="{C5262810-B5F0-4CB3-A266-2F7853D80032}" srcOrd="0" destOrd="0" parTransId="{62890161-B038-486D-B9D3-41FE29D7466C}" sibTransId="{BBE552C2-FD26-477B-903C-958C7F85E2CB}"/>
    <dgm:cxn modelId="{80B14640-33DD-4822-B2ED-F65F11748E1D}" srcId="{C5262810-B5F0-4CB3-A266-2F7853D80032}" destId="{05703715-F6F5-48F3-9D58-DBCF0676FFCB}" srcOrd="3" destOrd="0" parTransId="{A49E98D6-3368-4E77-BCF0-5E53775ACB3D}" sibTransId="{54707409-F29B-4BF0-AA9B-F2452DEED831}"/>
    <dgm:cxn modelId="{24690968-A7CB-4652-B0F1-2188062F3ACD}" type="presOf" srcId="{AEB6EE82-B016-45D7-A57E-21992962C837}" destId="{9EAEDFB9-66DB-4B8A-872D-7B534EFC9DCE}" srcOrd="1" destOrd="0" presId="urn:microsoft.com/office/officeart/2005/8/layout/matrix1"/>
    <dgm:cxn modelId="{65888268-AD2F-4D95-AE7E-93D5A1E82421}" type="presOf" srcId="{AEB6EE82-B016-45D7-A57E-21992962C837}" destId="{73D0EC33-4552-429F-8E7D-03AEE620E5D1}" srcOrd="0" destOrd="0" presId="urn:microsoft.com/office/officeart/2005/8/layout/matrix1"/>
    <dgm:cxn modelId="{74BE9051-573E-4306-91A8-96437DD59EA5}" type="presOf" srcId="{5F0D1CF2-E99D-4A61-BDC4-935974B6B751}" destId="{80D7F6BC-01D3-4097-B8AD-EF6E532CAA6C}" srcOrd="0" destOrd="0" presId="urn:microsoft.com/office/officeart/2005/8/layout/matrix1"/>
    <dgm:cxn modelId="{393B8B54-B34F-4B54-A0AD-1222B2DEF81B}" type="presOf" srcId="{DCB4CE11-0057-4B04-B10E-F72D21BD12EA}" destId="{28577E77-7FAA-4A7A-B525-D3F1BD94576B}" srcOrd="1" destOrd="0" presId="urn:microsoft.com/office/officeart/2005/8/layout/matrix1"/>
    <dgm:cxn modelId="{2E27AD7B-82B2-460F-AFB0-CB14E89D6902}" type="presOf" srcId="{C5262810-B5F0-4CB3-A266-2F7853D80032}" destId="{11529D7A-CAE2-4196-907D-FAD5C8E86AA8}" srcOrd="0" destOrd="0" presId="urn:microsoft.com/office/officeart/2005/8/layout/matrix1"/>
    <dgm:cxn modelId="{0BF2CE80-94D6-46EB-97A3-74C890A412EB}" srcId="{C5262810-B5F0-4CB3-A266-2F7853D80032}" destId="{AEB6EE82-B016-45D7-A57E-21992962C837}" srcOrd="2" destOrd="0" parTransId="{1A88ECC5-86AD-4F01-BBAE-C871EC972F34}" sibTransId="{1CC596F9-6651-4204-B686-F80556955DEF}"/>
    <dgm:cxn modelId="{BE42498F-60BE-45DC-BBA7-E124EF013694}" type="presOf" srcId="{DCB4CE11-0057-4B04-B10E-F72D21BD12EA}" destId="{BEA3D571-A51C-4C53-A499-C75A89D69213}" srcOrd="0" destOrd="0" presId="urn:microsoft.com/office/officeart/2005/8/layout/matrix1"/>
    <dgm:cxn modelId="{5FE36697-3D5A-4F9B-8EAE-AB697E3A2CDF}" type="presOf" srcId="{05703715-F6F5-48F3-9D58-DBCF0676FFCB}" destId="{EFF7A6C6-7BEE-46D2-B9BE-2CDBE60966EE}" srcOrd="1" destOrd="0" presId="urn:microsoft.com/office/officeart/2005/8/layout/matrix1"/>
    <dgm:cxn modelId="{A7BC8E99-D9F5-4373-AD4B-8F6EDA672147}" type="presOf" srcId="{5F0D1CF2-E99D-4A61-BDC4-935974B6B751}" destId="{FCD01E8B-8F51-44BC-8E72-A9011E730DCC}" srcOrd="1" destOrd="0" presId="urn:microsoft.com/office/officeart/2005/8/layout/matrix1"/>
    <dgm:cxn modelId="{AF7073BC-F726-49BA-AB5F-F6A42AA43FD2}" srcId="{C5262810-B5F0-4CB3-A266-2F7853D80032}" destId="{5F0D1CF2-E99D-4A61-BDC4-935974B6B751}" srcOrd="1" destOrd="0" parTransId="{5A1776BB-9277-4CD4-B18F-DAEDB9FA50C8}" sibTransId="{AB4E0296-4C7D-4E7E-BFEE-6BE37C16904A}"/>
    <dgm:cxn modelId="{D4D257E7-A9C6-4DD5-A6F6-984914EC1C5F}" srcId="{C5262810-B5F0-4CB3-A266-2F7853D80032}" destId="{DCB4CE11-0057-4B04-B10E-F72D21BD12EA}" srcOrd="0" destOrd="0" parTransId="{867D1B15-4D33-41CD-8A16-3C83B965F581}" sibTransId="{FD26E970-AA5C-4E53-8BCD-18397BB9A903}"/>
    <dgm:cxn modelId="{0B80C8ED-0D6C-4429-977F-A8DC3B1114AC}" type="presOf" srcId="{030A143A-FF3F-4339-9546-7492F027D4B0}" destId="{6C571CEE-DF69-40BE-B108-75977CD4FD87}" srcOrd="0" destOrd="0" presId="urn:microsoft.com/office/officeart/2005/8/layout/matrix1"/>
    <dgm:cxn modelId="{D3BB6CBE-B5B4-4A9A-87B2-999FBE669642}" type="presParOf" srcId="{6C571CEE-DF69-40BE-B108-75977CD4FD87}" destId="{B17BACA3-2B25-4279-A435-1684D8B88E46}" srcOrd="0" destOrd="0" presId="urn:microsoft.com/office/officeart/2005/8/layout/matrix1"/>
    <dgm:cxn modelId="{3129546F-033B-483F-AC95-CF105B4E40B5}" type="presParOf" srcId="{B17BACA3-2B25-4279-A435-1684D8B88E46}" destId="{BEA3D571-A51C-4C53-A499-C75A89D69213}" srcOrd="0" destOrd="0" presId="urn:microsoft.com/office/officeart/2005/8/layout/matrix1"/>
    <dgm:cxn modelId="{EEF8F4F9-B5F4-47C1-B2D0-CED4715ADA99}" type="presParOf" srcId="{B17BACA3-2B25-4279-A435-1684D8B88E46}" destId="{28577E77-7FAA-4A7A-B525-D3F1BD94576B}" srcOrd="1" destOrd="0" presId="urn:microsoft.com/office/officeart/2005/8/layout/matrix1"/>
    <dgm:cxn modelId="{53F95700-A223-4D07-A348-AAAC076EFF86}" type="presParOf" srcId="{B17BACA3-2B25-4279-A435-1684D8B88E46}" destId="{80D7F6BC-01D3-4097-B8AD-EF6E532CAA6C}" srcOrd="2" destOrd="0" presId="urn:microsoft.com/office/officeart/2005/8/layout/matrix1"/>
    <dgm:cxn modelId="{D7737C7B-CE9A-40A7-B4AB-7376D84B3CE8}" type="presParOf" srcId="{B17BACA3-2B25-4279-A435-1684D8B88E46}" destId="{FCD01E8B-8F51-44BC-8E72-A9011E730DCC}" srcOrd="3" destOrd="0" presId="urn:microsoft.com/office/officeart/2005/8/layout/matrix1"/>
    <dgm:cxn modelId="{5E9F5CF6-B7C5-4563-AF12-9F3C151EF7BE}" type="presParOf" srcId="{B17BACA3-2B25-4279-A435-1684D8B88E46}" destId="{73D0EC33-4552-429F-8E7D-03AEE620E5D1}" srcOrd="4" destOrd="0" presId="urn:microsoft.com/office/officeart/2005/8/layout/matrix1"/>
    <dgm:cxn modelId="{CA3BE347-9D14-4AD5-8D13-C572D7E0122E}" type="presParOf" srcId="{B17BACA3-2B25-4279-A435-1684D8B88E46}" destId="{9EAEDFB9-66DB-4B8A-872D-7B534EFC9DCE}" srcOrd="5" destOrd="0" presId="urn:microsoft.com/office/officeart/2005/8/layout/matrix1"/>
    <dgm:cxn modelId="{D2591893-C59E-4599-A37A-C955B248AD76}" type="presParOf" srcId="{B17BACA3-2B25-4279-A435-1684D8B88E46}" destId="{9FE1DF52-1C75-43C2-8604-D8B336DD19EA}" srcOrd="6" destOrd="0" presId="urn:microsoft.com/office/officeart/2005/8/layout/matrix1"/>
    <dgm:cxn modelId="{6E93B0C7-7089-4A1D-B216-3ED603B8CD79}" type="presParOf" srcId="{B17BACA3-2B25-4279-A435-1684D8B88E46}" destId="{EFF7A6C6-7BEE-46D2-B9BE-2CDBE60966EE}" srcOrd="7" destOrd="0" presId="urn:microsoft.com/office/officeart/2005/8/layout/matrix1"/>
    <dgm:cxn modelId="{7B849699-2C1A-4046-89BB-84294932E7F8}" type="presParOf" srcId="{6C571CEE-DF69-40BE-B108-75977CD4FD87}" destId="{11529D7A-CAE2-4196-907D-FAD5C8E86AA8}" srcOrd="1" destOrd="0" presId="urn:microsoft.com/office/officeart/2005/8/layout/matrix1"/>
  </dgm:cxnLst>
  <dgm:bg/>
  <dgm:whole/>
  <dgm:extLst>
    <a:ext uri="http://schemas.microsoft.com/office/drawing/2008/diagram">
      <dsp:dataModelExt xmlns:dsp="http://schemas.microsoft.com/office/drawing/2008/diagram" relId="rId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BEA3D571-A51C-4C53-A499-C75A89D69213}">
      <dsp:nvSpPr>
        <dsp:cNvPr id="0" name=""/>
        <dsp:cNvSpPr/>
      </dsp:nvSpPr>
      <dsp:spPr>
        <a:xfrm rot="16200000">
          <a:off x="517411" y="-517411"/>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Aceptar el riesgo: No se adopta ninguna medida que afecte la probabilidad o el impacto del riesgo. (Ningún riesgo de corrupción podrá ser aceptado).</a:t>
          </a:r>
        </a:p>
      </dsp:txBody>
      <dsp:txXfrm rot="5400000">
        <a:off x="0" y="0"/>
        <a:ext cx="2746602" cy="1283833"/>
      </dsp:txXfrm>
    </dsp:sp>
    <dsp:sp modelId="{80D7F6BC-01D3-4097-B8AD-EF6E532CAA6C}">
      <dsp:nvSpPr>
        <dsp:cNvPr id="0" name=""/>
        <dsp:cNvSpPr/>
      </dsp:nvSpPr>
      <dsp:spPr>
        <a:xfrm>
          <a:off x="2746602" y="0"/>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Evitar el riesgo: </a:t>
          </a:r>
          <a:r>
            <a:rPr lang="es-ES" sz="1200" kern="1200"/>
            <a:t>Se abandonan las actividades que dan lugar al riesgo, es decir, no iniciar o no continuar con la actividad que lo provoca.</a:t>
          </a:r>
          <a:endParaRPr lang="es-CO" sz="1200" kern="1200"/>
        </a:p>
      </dsp:txBody>
      <dsp:txXfrm>
        <a:off x="2746602" y="0"/>
        <a:ext cx="2746602" cy="1283833"/>
      </dsp:txXfrm>
    </dsp:sp>
    <dsp:sp modelId="{73D0EC33-4552-429F-8E7D-03AEE620E5D1}">
      <dsp:nvSpPr>
        <dsp:cNvPr id="0" name=""/>
        <dsp:cNvSpPr/>
      </dsp:nvSpPr>
      <dsp:spPr>
        <a:xfrm rot="10800000">
          <a:off x="0" y="1711778"/>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Reducir el riesgo: Se adoptan medidas para reducir la probabilidad o el impacto del riesgo, o ambos; por lo general conlleva a la implementación de controles.</a:t>
          </a:r>
        </a:p>
      </dsp:txBody>
      <dsp:txXfrm rot="10800000">
        <a:off x="0" y="2139723"/>
        <a:ext cx="2746602" cy="1283833"/>
      </dsp:txXfrm>
    </dsp:sp>
    <dsp:sp modelId="{9FE1DF52-1C75-43C2-8604-D8B336DD19EA}">
      <dsp:nvSpPr>
        <dsp:cNvPr id="0" name=""/>
        <dsp:cNvSpPr/>
      </dsp:nvSpPr>
      <dsp:spPr>
        <a:xfrm rot="5400000">
          <a:off x="3264013" y="1194366"/>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Compartir el riesgo: se reduce la probabilidad o el impacto del riesgo transfiriendo o compartiendo una parte de este. Los riesgos de corrupción se pueden compartir pero no se puede transferir su responsabilidad.</a:t>
          </a:r>
        </a:p>
      </dsp:txBody>
      <dsp:txXfrm rot="-5400000">
        <a:off x="2746602" y="2139723"/>
        <a:ext cx="2746602" cy="1283833"/>
      </dsp:txXfrm>
    </dsp:sp>
    <dsp:sp modelId="{11529D7A-CAE2-4196-907D-FAD5C8E86AA8}">
      <dsp:nvSpPr>
        <dsp:cNvPr id="0" name=""/>
        <dsp:cNvSpPr/>
      </dsp:nvSpPr>
      <dsp:spPr>
        <a:xfrm>
          <a:off x="1922621" y="1283833"/>
          <a:ext cx="1647961" cy="855889"/>
        </a:xfrm>
        <a:prstGeom prst="roundRect">
          <a:avLst/>
        </a:prstGeom>
        <a:solidFill>
          <a:schemeClr val="dk1">
            <a:tint val="60000"/>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5720" tIns="45720" rIns="45720" bIns="45720" numCol="1" spcCol="1270" anchor="ctr" anchorCtr="0">
          <a:noAutofit/>
        </a:bodyPr>
        <a:lstStyle/>
        <a:p>
          <a:pPr marL="0" lvl="0" indent="0" algn="ctr" defTabSz="533400">
            <a:lnSpc>
              <a:spcPct val="90000"/>
            </a:lnSpc>
            <a:spcBef>
              <a:spcPct val="0"/>
            </a:spcBef>
            <a:spcAft>
              <a:spcPct val="35000"/>
            </a:spcAft>
            <a:buNone/>
          </a:pPr>
          <a:r>
            <a:rPr lang="es-CO" sz="1200" kern="1200"/>
            <a:t>Tratamiento del riesgo</a:t>
          </a:r>
        </a:p>
      </dsp:txBody>
      <dsp:txXfrm>
        <a:off x="1964402" y="1325614"/>
        <a:ext cx="1564399" cy="772327"/>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hyperlink" Target="#'Valoraci&#243;n 2.0'!A1"/></Relationships>
</file>

<file path=xl/drawings/_rels/drawing2.xml.rels><?xml version="1.0" encoding="UTF-8" standalone="yes"?>
<Relationships xmlns="http://schemas.openxmlformats.org/package/2006/relationships"><Relationship Id="rId3" Type="http://schemas.openxmlformats.org/officeDocument/2006/relationships/diagramLayout" Target="../diagrams/layout1.xml"/><Relationship Id="rId2" Type="http://schemas.openxmlformats.org/officeDocument/2006/relationships/diagramData" Target="../diagrams/data1.xml"/><Relationship Id="rId1" Type="http://schemas.openxmlformats.org/officeDocument/2006/relationships/image" Target="../media/image2.emf"/><Relationship Id="rId6" Type="http://schemas.microsoft.com/office/2007/relationships/diagramDrawing" Target="../diagrams/drawing1.xml"/><Relationship Id="rId5" Type="http://schemas.openxmlformats.org/officeDocument/2006/relationships/diagramColors" Target="../diagrams/colors1.xml"/><Relationship Id="rId4" Type="http://schemas.openxmlformats.org/officeDocument/2006/relationships/diagramQuickStyle" Target="../diagrams/quickStyle1.xml"/></Relationships>
</file>

<file path=xl/drawings/_rels/drawing3.xml.rels><?xml version="1.0" encoding="UTF-8" standalone="yes"?>
<Relationships xmlns="http://schemas.openxmlformats.org/package/2006/relationships"><Relationship Id="rId1" Type="http://schemas.openxmlformats.org/officeDocument/2006/relationships/hyperlink" Target="#'Control 2.0'!A1"/></Relationships>
</file>

<file path=xl/drawings/_rels/drawing4.xml.rels><?xml version="1.0" encoding="UTF-8" standalone="yes"?>
<Relationships xmlns="http://schemas.openxmlformats.org/package/2006/relationships"><Relationship Id="rId1" Type="http://schemas.openxmlformats.org/officeDocument/2006/relationships/hyperlink" Target="#'Valoraci&#243;n 2.0'!A1"/></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2</xdr:col>
      <xdr:colOff>1066800</xdr:colOff>
      <xdr:row>0</xdr:row>
      <xdr:rowOff>63500</xdr:rowOff>
    </xdr:from>
    <xdr:to>
      <xdr:col>2</xdr:col>
      <xdr:colOff>2463800</xdr:colOff>
      <xdr:row>2</xdr:row>
      <xdr:rowOff>50800</xdr:rowOff>
    </xdr:to>
    <xdr:sp macro="" textlink="">
      <xdr:nvSpPr>
        <xdr:cNvPr id="1034" name="Nuevo_Riesgo" descr="Ingresa la información necesaria para registrar un nuevo riesgo. Este riesgo sera Validado por la Oficina Asesora de Planeación" hidden="1">
          <a:extLst>
            <a:ext uri="{63B3BB69-23CF-44E3-9099-C40C66FF867C}">
              <a14:compatExt xmlns:a14="http://schemas.microsoft.com/office/drawing/2010/main"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3</xdr:col>
      <xdr:colOff>1442358</xdr:colOff>
      <xdr:row>0</xdr:row>
      <xdr:rowOff>81643</xdr:rowOff>
    </xdr:from>
    <xdr:to>
      <xdr:col>4</xdr:col>
      <xdr:colOff>312965</xdr:colOff>
      <xdr:row>2</xdr:row>
      <xdr:rowOff>81643</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6708322" y="81643"/>
          <a:ext cx="2789464" cy="381000"/>
        </a:xfrm>
        <a:prstGeom prst="rect">
          <a:avLst/>
        </a:prstGeom>
        <a:solidFill>
          <a:schemeClr val="accent5">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tx1"/>
              </a:solidFill>
            </a:rPr>
            <a:t>Valoración</a:t>
          </a:r>
          <a:r>
            <a:rPr lang="es-CO" sz="1100" baseline="0">
              <a:solidFill>
                <a:schemeClr val="tx1"/>
              </a:solidFill>
            </a:rPr>
            <a:t> de riesgos</a:t>
          </a:r>
          <a:endParaRPr lang="es-CO" sz="1100">
            <a:solidFill>
              <a:schemeClr val="tx1"/>
            </a:solidFill>
          </a:endParaRPr>
        </a:p>
      </xdr:txBody>
    </xdr:sp>
    <xdr:clientData/>
  </xdr:twoCellAnchor>
  <xdr:twoCellAnchor editAs="oneCell">
    <xdr:from>
      <xdr:col>2</xdr:col>
      <xdr:colOff>800100</xdr:colOff>
      <xdr:row>0</xdr:row>
      <xdr:rowOff>47625</xdr:rowOff>
    </xdr:from>
    <xdr:to>
      <xdr:col>2</xdr:col>
      <xdr:colOff>1847850</xdr:colOff>
      <xdr:row>2</xdr:row>
      <xdr:rowOff>38100</xdr:rowOff>
    </xdr:to>
    <xdr:pic>
      <xdr:nvPicPr>
        <xdr:cNvPr id="3" name="Nuevo_Riesgo" descr="Ingresa la información necesaria para registrar un nuevo riesgo. Este riesgo sera Validado por la Oficina Asesora de Planeación">
          <a:extLst>
            <a:ext uri="{FF2B5EF4-FFF2-40B4-BE49-F238E27FC236}">
              <a16:creationId xmlns:a16="http://schemas.microsoft.com/office/drawing/2014/main" id="{B4AE044B-E5A2-474D-B349-F6B58676C31E}"/>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14625" y="47625"/>
          <a:ext cx="1047750" cy="37147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fLocksWithSheet="0"/>
  </xdr:twoCellAnchor>
</xdr:wsDr>
</file>

<file path=xl/drawings/drawing2.xml><?xml version="1.0" encoding="utf-8"?>
<xdr:wsDr xmlns:xdr="http://schemas.openxmlformats.org/drawingml/2006/spreadsheetDrawing" xmlns:a="http://schemas.openxmlformats.org/drawingml/2006/main">
  <xdr:twoCellAnchor>
    <xdr:from>
      <xdr:col>7</xdr:col>
      <xdr:colOff>2585356</xdr:colOff>
      <xdr:row>0</xdr:row>
      <xdr:rowOff>95250</xdr:rowOff>
    </xdr:from>
    <xdr:to>
      <xdr:col>8</xdr:col>
      <xdr:colOff>2435678</xdr:colOff>
      <xdr:row>2</xdr:row>
      <xdr:rowOff>95250</xdr:rowOff>
    </xdr:to>
    <xdr:sp macro="" textlink="">
      <xdr:nvSpPr>
        <xdr:cNvPr id="2" name="Rectángulo 1">
          <a:extLst>
            <a:ext uri="{FF2B5EF4-FFF2-40B4-BE49-F238E27FC236}">
              <a16:creationId xmlns:a16="http://schemas.microsoft.com/office/drawing/2014/main" id="{00000000-0008-0000-0100-000002000000}"/>
            </a:ext>
          </a:extLst>
        </xdr:cNvPr>
        <xdr:cNvSpPr/>
      </xdr:nvSpPr>
      <xdr:spPr>
        <a:xfrm>
          <a:off x="12885963" y="95250"/>
          <a:ext cx="3429001" cy="3810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a:t>
          </a:r>
          <a:r>
            <a:rPr lang="es-CO" sz="1400" b="1" baseline="0">
              <a:solidFill>
                <a:schemeClr val="tx1"/>
              </a:solidFill>
            </a:rPr>
            <a:t> probabilidad y factibilidad</a:t>
          </a:r>
          <a:endParaRPr lang="es-CO" sz="1400" b="1">
            <a:solidFill>
              <a:schemeClr val="tx1"/>
            </a:solidFill>
          </a:endParaRPr>
        </a:p>
      </xdr:txBody>
    </xdr:sp>
    <xdr:clientData/>
  </xdr:twoCellAnchor>
  <xdr:twoCellAnchor>
    <xdr:from>
      <xdr:col>7</xdr:col>
      <xdr:colOff>748392</xdr:colOff>
      <xdr:row>28</xdr:row>
      <xdr:rowOff>136070</xdr:rowOff>
    </xdr:from>
    <xdr:to>
      <xdr:col>8</xdr:col>
      <xdr:colOff>870857</xdr:colOff>
      <xdr:row>31</xdr:row>
      <xdr:rowOff>95250</xdr:rowOff>
    </xdr:to>
    <xdr:sp macro="" textlink="">
      <xdr:nvSpPr>
        <xdr:cNvPr id="3" name="Rectángulo 2">
          <a:extLst>
            <a:ext uri="{FF2B5EF4-FFF2-40B4-BE49-F238E27FC236}">
              <a16:creationId xmlns:a16="http://schemas.microsoft.com/office/drawing/2014/main" id="{00000000-0008-0000-0100-000003000000}"/>
            </a:ext>
          </a:extLst>
        </xdr:cNvPr>
        <xdr:cNvSpPr/>
      </xdr:nvSpPr>
      <xdr:spPr>
        <a:xfrm>
          <a:off x="11048999" y="6517820"/>
          <a:ext cx="3701144" cy="53068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 impacto - Riesgos de</a:t>
          </a:r>
          <a:r>
            <a:rPr lang="es-CO" sz="1400" b="1" baseline="0">
              <a:solidFill>
                <a:schemeClr val="tx1"/>
              </a:solidFill>
            </a:rPr>
            <a:t> gestión, seguridad digital y corrupción</a:t>
          </a:r>
          <a:endParaRPr lang="es-CO" sz="1400" b="1">
            <a:solidFill>
              <a:schemeClr val="tx1"/>
            </a:solidFill>
          </a:endParaRPr>
        </a:p>
      </xdr:txBody>
    </xdr:sp>
    <xdr:clientData/>
  </xdr:twoCellAnchor>
  <xdr:twoCellAnchor>
    <xdr:from>
      <xdr:col>18</xdr:col>
      <xdr:colOff>47626</xdr:colOff>
      <xdr:row>3</xdr:row>
      <xdr:rowOff>180975</xdr:rowOff>
    </xdr:from>
    <xdr:to>
      <xdr:col>18</xdr:col>
      <xdr:colOff>666751</xdr:colOff>
      <xdr:row>11</xdr:row>
      <xdr:rowOff>47625</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rot="16200000">
          <a:off x="27246264" y="2062162"/>
          <a:ext cx="1638300" cy="619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400" b="0" cap="none" spc="0">
              <a:ln w="0">
                <a:solidFill>
                  <a:srgbClr val="002060"/>
                </a:solidFill>
              </a:ln>
              <a:solidFill>
                <a:srgbClr val="002060"/>
              </a:solidFill>
              <a:effectLst>
                <a:outerShdw blurRad="38100" dist="19050" dir="2700000" algn="tl" rotWithShape="0">
                  <a:schemeClr val="dk1">
                    <a:alpha val="40000"/>
                  </a:schemeClr>
                </a:outerShdw>
              </a:effectLst>
            </a:rPr>
            <a:t>Probabilidad</a:t>
          </a:r>
          <a:r>
            <a:rPr lang="es-CO" sz="1400" b="0" cap="none" spc="0" baseline="0">
              <a:ln w="0">
                <a:solidFill>
                  <a:srgbClr val="002060"/>
                </a:solidFill>
              </a:ln>
              <a:solidFill>
                <a:srgbClr val="002060"/>
              </a:solidFill>
              <a:effectLst>
                <a:outerShdw blurRad="38100" dist="19050" dir="2700000" algn="tl" rotWithShape="0">
                  <a:schemeClr val="dk1">
                    <a:alpha val="40000"/>
                  </a:schemeClr>
                </a:outerShdw>
              </a:effectLst>
            </a:rPr>
            <a:t> de Ocurrencia</a:t>
          </a:r>
          <a:endParaRPr lang="es-CO" sz="14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21</xdr:col>
      <xdr:colOff>471489</xdr:colOff>
      <xdr:row>11</xdr:row>
      <xdr:rowOff>90487</xdr:rowOff>
    </xdr:from>
    <xdr:to>
      <xdr:col>22</xdr:col>
      <xdr:colOff>719139</xdr:colOff>
      <xdr:row>13</xdr:row>
      <xdr:rowOff>1</xdr:rowOff>
    </xdr:to>
    <xdr:sp macro="" textlink="">
      <xdr:nvSpPr>
        <xdr:cNvPr id="6" name="CuadroTexto 5">
          <a:extLst>
            <a:ext uri="{FF2B5EF4-FFF2-40B4-BE49-F238E27FC236}">
              <a16:creationId xmlns:a16="http://schemas.microsoft.com/office/drawing/2014/main" id="{00000000-0008-0000-0100-000006000000}"/>
            </a:ext>
          </a:extLst>
        </xdr:cNvPr>
        <xdr:cNvSpPr txBox="1"/>
      </xdr:nvSpPr>
      <xdr:spPr>
        <a:xfrm>
          <a:off x="31723014" y="3233737"/>
          <a:ext cx="1638300" cy="2905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cap="none" spc="0">
              <a:ln w="0">
                <a:solidFill>
                  <a:srgbClr val="002060"/>
                </a:solidFill>
              </a:ln>
              <a:solidFill>
                <a:srgbClr val="002060"/>
              </a:solidFill>
              <a:effectLst>
                <a:outerShdw blurRad="38100" dist="19050" dir="2700000" algn="tl" rotWithShape="0">
                  <a:schemeClr val="dk1">
                    <a:alpha val="40000"/>
                  </a:schemeClr>
                </a:outerShdw>
              </a:effectLst>
            </a:rPr>
            <a:t>Impacto</a:t>
          </a:r>
        </a:p>
        <a:p>
          <a:pPr algn="ctr"/>
          <a:endParaRPr lang="es-CO" sz="18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22</xdr:col>
      <xdr:colOff>9525</xdr:colOff>
      <xdr:row>4</xdr:row>
      <xdr:rowOff>161925</xdr:rowOff>
    </xdr:from>
    <xdr:to>
      <xdr:col>25</xdr:col>
      <xdr:colOff>47625</xdr:colOff>
      <xdr:row>11</xdr:row>
      <xdr:rowOff>19051</xdr:rowOff>
    </xdr:to>
    <xdr:sp macro="" textlink="">
      <xdr:nvSpPr>
        <xdr:cNvPr id="7" name="Rectángulo 6">
          <a:extLst>
            <a:ext uri="{FF2B5EF4-FFF2-40B4-BE49-F238E27FC236}">
              <a16:creationId xmlns:a16="http://schemas.microsoft.com/office/drawing/2014/main" id="{00000000-0008-0000-0100-000007000000}"/>
            </a:ext>
          </a:extLst>
        </xdr:cNvPr>
        <xdr:cNvSpPr/>
      </xdr:nvSpPr>
      <xdr:spPr>
        <a:xfrm>
          <a:off x="32651700" y="1724025"/>
          <a:ext cx="3876675" cy="143827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19</xdr:col>
      <xdr:colOff>381000</xdr:colOff>
      <xdr:row>13</xdr:row>
      <xdr:rowOff>145676</xdr:rowOff>
    </xdr:from>
    <xdr:to>
      <xdr:col>20</xdr:col>
      <xdr:colOff>718605</xdr:colOff>
      <xdr:row>15</xdr:row>
      <xdr:rowOff>212327</xdr:rowOff>
    </xdr:to>
    <xdr:pic>
      <xdr:nvPicPr>
        <xdr:cNvPr id="8" name="Imagen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22382" y="3675529"/>
          <a:ext cx="1724660" cy="897255"/>
        </a:xfrm>
        <a:prstGeom prst="rect">
          <a:avLst/>
        </a:prstGeom>
        <a:noFill/>
        <a:ln>
          <a:noFill/>
        </a:ln>
      </xdr:spPr>
    </xdr:pic>
    <xdr:clientData/>
  </xdr:twoCellAnchor>
  <xdr:twoCellAnchor>
    <xdr:from>
      <xdr:col>43</xdr:col>
      <xdr:colOff>2125436</xdr:colOff>
      <xdr:row>27</xdr:row>
      <xdr:rowOff>72119</xdr:rowOff>
    </xdr:from>
    <xdr:to>
      <xdr:col>45</xdr:col>
      <xdr:colOff>1998890</xdr:colOff>
      <xdr:row>35</xdr:row>
      <xdr:rowOff>771526</xdr:rowOff>
    </xdr:to>
    <xdr:graphicFrame macro="">
      <xdr:nvGraphicFramePr>
        <xdr:cNvPr id="9" name="Diagrama 8">
          <a:extLst>
            <a:ext uri="{FF2B5EF4-FFF2-40B4-BE49-F238E27FC236}">
              <a16:creationId xmlns:a16="http://schemas.microsoft.com/office/drawing/2014/main" id="{00000000-0008-0000-0100-000009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28</xdr:col>
      <xdr:colOff>68038</xdr:colOff>
      <xdr:row>2</xdr:row>
      <xdr:rowOff>27214</xdr:rowOff>
    </xdr:from>
    <xdr:to>
      <xdr:col>28</xdr:col>
      <xdr:colOff>1088572</xdr:colOff>
      <xdr:row>2</xdr:row>
      <xdr:rowOff>748392</xdr:rowOff>
    </xdr:to>
    <xdr:sp macro="[0]!MacroPro" textlink="">
      <xdr:nvSpPr>
        <xdr:cNvPr id="3" name="Rectángulo 2">
          <a:extLst>
            <a:ext uri="{FF2B5EF4-FFF2-40B4-BE49-F238E27FC236}">
              <a16:creationId xmlns:a16="http://schemas.microsoft.com/office/drawing/2014/main" id="{00000000-0008-0000-0200-000003000000}"/>
            </a:ext>
          </a:extLst>
        </xdr:cNvPr>
        <xdr:cNvSpPr/>
      </xdr:nvSpPr>
      <xdr:spPr>
        <a:xfrm>
          <a:off x="33514395" y="721178"/>
          <a:ext cx="1020534" cy="721178"/>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34</xdr:col>
      <xdr:colOff>40823</xdr:colOff>
      <xdr:row>1</xdr:row>
      <xdr:rowOff>27214</xdr:rowOff>
    </xdr:from>
    <xdr:to>
      <xdr:col>36</xdr:col>
      <xdr:colOff>993321</xdr:colOff>
      <xdr:row>1</xdr:row>
      <xdr:rowOff>408214</xdr:rowOff>
    </xdr:to>
    <xdr:sp macro="" textlink="">
      <xdr:nvSpPr>
        <xdr:cNvPr id="7" name="Rectángulo 6">
          <a:hlinkClick xmlns:r="http://schemas.openxmlformats.org/officeDocument/2006/relationships" r:id="rId1"/>
          <a:extLst>
            <a:ext uri="{FF2B5EF4-FFF2-40B4-BE49-F238E27FC236}">
              <a16:creationId xmlns:a16="http://schemas.microsoft.com/office/drawing/2014/main" id="{00000000-0008-0000-0200-000007000000}"/>
            </a:ext>
          </a:extLst>
        </xdr:cNvPr>
        <xdr:cNvSpPr/>
      </xdr:nvSpPr>
      <xdr:spPr>
        <a:xfrm>
          <a:off x="38739537" y="272143"/>
          <a:ext cx="3211284"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28</xdr:col>
      <xdr:colOff>54430</xdr:colOff>
      <xdr:row>165</xdr:row>
      <xdr:rowOff>44823</xdr:rowOff>
    </xdr:from>
    <xdr:to>
      <xdr:col>28</xdr:col>
      <xdr:colOff>1102180</xdr:colOff>
      <xdr:row>165</xdr:row>
      <xdr:rowOff>789214</xdr:rowOff>
    </xdr:to>
    <xdr:sp macro="[0]!MacroPro" textlink="">
      <xdr:nvSpPr>
        <xdr:cNvPr id="10" name="Rectángulo 9">
          <a:extLst>
            <a:ext uri="{FF2B5EF4-FFF2-40B4-BE49-F238E27FC236}">
              <a16:creationId xmlns:a16="http://schemas.microsoft.com/office/drawing/2014/main" id="{00000000-0008-0000-0200-00000A000000}"/>
            </a:ext>
          </a:extLst>
        </xdr:cNvPr>
        <xdr:cNvSpPr/>
      </xdr:nvSpPr>
      <xdr:spPr>
        <a:xfrm>
          <a:off x="29525901" y="9401735"/>
          <a:ext cx="1047750" cy="744391"/>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32</xdr:col>
      <xdr:colOff>258536</xdr:colOff>
      <xdr:row>164</xdr:row>
      <xdr:rowOff>27214</xdr:rowOff>
    </xdr:from>
    <xdr:to>
      <xdr:col>36</xdr:col>
      <xdr:colOff>993321</xdr:colOff>
      <xdr:row>164</xdr:row>
      <xdr:rowOff>408214</xdr:rowOff>
    </xdr:to>
    <xdr:sp macro="" textlink="">
      <xdr:nvSpPr>
        <xdr:cNvPr id="12" name="Rectángulo 11">
          <a:hlinkClick xmlns:r="http://schemas.openxmlformats.org/officeDocument/2006/relationships" r:id="rId1"/>
          <a:extLst>
            <a:ext uri="{FF2B5EF4-FFF2-40B4-BE49-F238E27FC236}">
              <a16:creationId xmlns:a16="http://schemas.microsoft.com/office/drawing/2014/main" id="{00000000-0008-0000-0200-00000C000000}"/>
            </a:ext>
          </a:extLst>
        </xdr:cNvPr>
        <xdr:cNvSpPr/>
      </xdr:nvSpPr>
      <xdr:spPr>
        <a:xfrm>
          <a:off x="45774429" y="9525000"/>
          <a:ext cx="2030185" cy="3524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28</xdr:col>
      <xdr:colOff>54430</xdr:colOff>
      <xdr:row>375</xdr:row>
      <xdr:rowOff>68036</xdr:rowOff>
    </xdr:from>
    <xdr:to>
      <xdr:col>28</xdr:col>
      <xdr:colOff>1102180</xdr:colOff>
      <xdr:row>375</xdr:row>
      <xdr:rowOff>625928</xdr:rowOff>
    </xdr:to>
    <xdr:sp macro="[0]!MacroPro" textlink="">
      <xdr:nvSpPr>
        <xdr:cNvPr id="13" name="Rectángulo 12">
          <a:extLst>
            <a:ext uri="{FF2B5EF4-FFF2-40B4-BE49-F238E27FC236}">
              <a16:creationId xmlns:a16="http://schemas.microsoft.com/office/drawing/2014/main" id="{00000000-0008-0000-0200-00000D000000}"/>
            </a:ext>
          </a:extLst>
        </xdr:cNvPr>
        <xdr:cNvSpPr/>
      </xdr:nvSpPr>
      <xdr:spPr>
        <a:xfrm>
          <a:off x="28697466" y="9144000"/>
          <a:ext cx="1047750" cy="310242"/>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29</xdr:col>
      <xdr:colOff>54429</xdr:colOff>
      <xdr:row>375</xdr:row>
      <xdr:rowOff>81644</xdr:rowOff>
    </xdr:from>
    <xdr:to>
      <xdr:col>29</xdr:col>
      <xdr:colOff>1088572</xdr:colOff>
      <xdr:row>375</xdr:row>
      <xdr:rowOff>625930</xdr:rowOff>
    </xdr:to>
    <xdr:sp macro="[0]!Rectángulo5_Haga_clic_en" textlink="">
      <xdr:nvSpPr>
        <xdr:cNvPr id="14" name="Rectángulo 13">
          <a:extLst>
            <a:ext uri="{FF2B5EF4-FFF2-40B4-BE49-F238E27FC236}">
              <a16:creationId xmlns:a16="http://schemas.microsoft.com/office/drawing/2014/main" id="{00000000-0008-0000-0200-00000E000000}"/>
            </a:ext>
          </a:extLst>
        </xdr:cNvPr>
        <xdr:cNvSpPr/>
      </xdr:nvSpPr>
      <xdr:spPr>
        <a:xfrm>
          <a:off x="29840465" y="9157608"/>
          <a:ext cx="1034143" cy="296636"/>
        </a:xfrm>
        <a:prstGeom prst="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Tabla impacto</a:t>
          </a:r>
        </a:p>
      </xdr:txBody>
    </xdr:sp>
    <xdr:clientData/>
  </xdr:twoCellAnchor>
  <xdr:twoCellAnchor>
    <xdr:from>
      <xdr:col>32</xdr:col>
      <xdr:colOff>258536</xdr:colOff>
      <xdr:row>374</xdr:row>
      <xdr:rowOff>27214</xdr:rowOff>
    </xdr:from>
    <xdr:to>
      <xdr:col>36</xdr:col>
      <xdr:colOff>993321</xdr:colOff>
      <xdr:row>374</xdr:row>
      <xdr:rowOff>408214</xdr:rowOff>
    </xdr:to>
    <xdr:sp macro="" textlink="">
      <xdr:nvSpPr>
        <xdr:cNvPr id="15" name="Rectángulo 14">
          <a:hlinkClick xmlns:r="http://schemas.openxmlformats.org/officeDocument/2006/relationships" r:id="rId1"/>
          <a:extLst>
            <a:ext uri="{FF2B5EF4-FFF2-40B4-BE49-F238E27FC236}">
              <a16:creationId xmlns:a16="http://schemas.microsoft.com/office/drawing/2014/main" id="{00000000-0008-0000-0200-00000F000000}"/>
            </a:ext>
          </a:extLst>
        </xdr:cNvPr>
        <xdr:cNvSpPr/>
      </xdr:nvSpPr>
      <xdr:spPr>
        <a:xfrm>
          <a:off x="32466643" y="8912678"/>
          <a:ext cx="2993571" cy="1619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29</xdr:col>
      <xdr:colOff>44824</xdr:colOff>
      <xdr:row>165</xdr:row>
      <xdr:rowOff>33618</xdr:rowOff>
    </xdr:from>
    <xdr:to>
      <xdr:col>29</xdr:col>
      <xdr:colOff>1109382</xdr:colOff>
      <xdr:row>165</xdr:row>
      <xdr:rowOff>784412</xdr:rowOff>
    </xdr:to>
    <xdr:sp macro="[0]!Rectángulo3_Haga_clic_en" textlink="">
      <xdr:nvSpPr>
        <xdr:cNvPr id="4" name="Rectángulo 3">
          <a:extLst>
            <a:ext uri="{FF2B5EF4-FFF2-40B4-BE49-F238E27FC236}">
              <a16:creationId xmlns:a16="http://schemas.microsoft.com/office/drawing/2014/main" id="{00000000-0008-0000-0200-000004000000}"/>
            </a:ext>
          </a:extLst>
        </xdr:cNvPr>
        <xdr:cNvSpPr/>
      </xdr:nvSpPr>
      <xdr:spPr>
        <a:xfrm>
          <a:off x="30659295" y="9390530"/>
          <a:ext cx="1064558" cy="750794"/>
        </a:xfrm>
        <a:prstGeom prst="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50"/>
            <a:t>Tabla de impacto seguridad digital</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299357</xdr:colOff>
      <xdr:row>0</xdr:row>
      <xdr:rowOff>40821</xdr:rowOff>
    </xdr:from>
    <xdr:to>
      <xdr:col>6</xdr:col>
      <xdr:colOff>979714</xdr:colOff>
      <xdr:row>0</xdr:row>
      <xdr:rowOff>394606</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891393" y="40821"/>
          <a:ext cx="3007178" cy="35378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a:t>Regresar a valoración</a:t>
          </a:r>
          <a:r>
            <a:rPr lang="es-CO" sz="1600" baseline="0"/>
            <a:t> 2.0</a:t>
          </a:r>
          <a:endParaRPr lang="es-CO" sz="16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21</xdr:col>
      <xdr:colOff>1074594</xdr:colOff>
      <xdr:row>0</xdr:row>
      <xdr:rowOff>49357</xdr:rowOff>
    </xdr:from>
    <xdr:to>
      <xdr:col>23</xdr:col>
      <xdr:colOff>1298865</xdr:colOff>
      <xdr:row>2</xdr:row>
      <xdr:rowOff>220807</xdr:rowOff>
    </xdr:to>
    <xdr:pic>
      <xdr:nvPicPr>
        <xdr:cNvPr id="2" name="Imagen 4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5753003" y="49357"/>
          <a:ext cx="2735407" cy="794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23</xdr:col>
      <xdr:colOff>780185</xdr:colOff>
      <xdr:row>0</xdr:row>
      <xdr:rowOff>66675</xdr:rowOff>
    </xdr:from>
    <xdr:to>
      <xdr:col>25</xdr:col>
      <xdr:colOff>1004456</xdr:colOff>
      <xdr:row>2</xdr:row>
      <xdr:rowOff>238125</xdr:rowOff>
    </xdr:to>
    <xdr:pic>
      <xdr:nvPicPr>
        <xdr:cNvPr id="2" name="Imagen 4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8974185" y="66675"/>
          <a:ext cx="3549362" cy="794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21</xdr:col>
      <xdr:colOff>1074594</xdr:colOff>
      <xdr:row>0</xdr:row>
      <xdr:rowOff>49357</xdr:rowOff>
    </xdr:from>
    <xdr:to>
      <xdr:col>23</xdr:col>
      <xdr:colOff>1298865</xdr:colOff>
      <xdr:row>2</xdr:row>
      <xdr:rowOff>220807</xdr:rowOff>
    </xdr:to>
    <xdr:pic>
      <xdr:nvPicPr>
        <xdr:cNvPr id="2" name="Imagen 4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2715394" y="49357"/>
          <a:ext cx="273887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14</xdr:col>
      <xdr:colOff>0</xdr:colOff>
      <xdr:row>3</xdr:row>
      <xdr:rowOff>476249</xdr:rowOff>
    </xdr:from>
    <xdr:to>
      <xdr:col>32</xdr:col>
      <xdr:colOff>20411</xdr:colOff>
      <xdr:row>33</xdr:row>
      <xdr:rowOff>299357</xdr:rowOff>
    </xdr:to>
    <xdr:sp macro="" textlink="">
      <xdr:nvSpPr>
        <xdr:cNvPr id="3" name="Rectángulo 2">
          <a:extLst>
            <a:ext uri="{FF2B5EF4-FFF2-40B4-BE49-F238E27FC236}">
              <a16:creationId xmlns:a16="http://schemas.microsoft.com/office/drawing/2014/main" id="{00000000-0008-0000-0800-000003000000}"/>
            </a:ext>
          </a:extLst>
        </xdr:cNvPr>
        <xdr:cNvSpPr/>
      </xdr:nvSpPr>
      <xdr:spPr>
        <a:xfrm>
          <a:off x="7524750" y="1690687"/>
          <a:ext cx="8592911" cy="932429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47</xdr:col>
      <xdr:colOff>465364</xdr:colOff>
      <xdr:row>3</xdr:row>
      <xdr:rowOff>476249</xdr:rowOff>
    </xdr:from>
    <xdr:to>
      <xdr:col>62</xdr:col>
      <xdr:colOff>477611</xdr:colOff>
      <xdr:row>34</xdr:row>
      <xdr:rowOff>13606</xdr:rowOff>
    </xdr:to>
    <xdr:sp macro="" textlink="">
      <xdr:nvSpPr>
        <xdr:cNvPr id="5" name="Rectángulo 4">
          <a:extLst>
            <a:ext uri="{FF2B5EF4-FFF2-40B4-BE49-F238E27FC236}">
              <a16:creationId xmlns:a16="http://schemas.microsoft.com/office/drawing/2014/main" id="{00000000-0008-0000-0800-000005000000}"/>
            </a:ext>
          </a:extLst>
        </xdr:cNvPr>
        <xdr:cNvSpPr/>
      </xdr:nvSpPr>
      <xdr:spPr>
        <a:xfrm>
          <a:off x="24430264" y="1695449"/>
          <a:ext cx="7441747" cy="9214757"/>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0</xdr:colOff>
      <xdr:row>16</xdr:row>
      <xdr:rowOff>121227</xdr:rowOff>
    </xdr:from>
    <xdr:to>
      <xdr:col>36</xdr:col>
      <xdr:colOff>138546</xdr:colOff>
      <xdr:row>19</xdr:row>
      <xdr:rowOff>69272</xdr:rowOff>
    </xdr:to>
    <xdr:sp macro="" textlink="">
      <xdr:nvSpPr>
        <xdr:cNvPr id="2" name="Flecha: a la derecha 1">
          <a:extLst>
            <a:ext uri="{FF2B5EF4-FFF2-40B4-BE49-F238E27FC236}">
              <a16:creationId xmlns:a16="http://schemas.microsoft.com/office/drawing/2014/main" id="{00000000-0008-0000-0800-000002000000}"/>
            </a:ext>
          </a:extLst>
        </xdr:cNvPr>
        <xdr:cNvSpPr/>
      </xdr:nvSpPr>
      <xdr:spPr>
        <a:xfrm>
          <a:off x="16105909" y="3827318"/>
          <a:ext cx="1593273" cy="883227"/>
        </a:xfrm>
        <a:prstGeom prst="rightArrow">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66</xdr:col>
      <xdr:colOff>505938</xdr:colOff>
      <xdr:row>10</xdr:row>
      <xdr:rowOff>164522</xdr:rowOff>
    </xdr:from>
    <xdr:to>
      <xdr:col>68</xdr:col>
      <xdr:colOff>503365</xdr:colOff>
      <xdr:row>13</xdr:row>
      <xdr:rowOff>97577</xdr:rowOff>
    </xdr:to>
    <xdr:pic>
      <xdr:nvPicPr>
        <xdr:cNvPr id="6" name="Imagen 5">
          <a:extLst>
            <a:ext uri="{FF2B5EF4-FFF2-40B4-BE49-F238E27FC236}">
              <a16:creationId xmlns:a16="http://schemas.microsoft.com/office/drawing/2014/main" id="{00000000-0008-0000-0800-000006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32009" y="2314451"/>
          <a:ext cx="1725533" cy="871946"/>
        </a:xfrm>
        <a:prstGeom prst="rect">
          <a:avLst/>
        </a:prstGeom>
        <a:noFill/>
        <a:ln>
          <a:noFill/>
        </a:ln>
      </xdr:spPr>
    </xdr:pic>
    <xdr:clientData/>
  </xdr:twoCellAnchor>
  <xdr:twoCellAnchor>
    <xdr:from>
      <xdr:col>14</xdr:col>
      <xdr:colOff>23812</xdr:colOff>
      <xdr:row>39</xdr:row>
      <xdr:rowOff>311727</xdr:rowOff>
    </xdr:from>
    <xdr:to>
      <xdr:col>32</xdr:col>
      <xdr:colOff>20411</xdr:colOff>
      <xdr:row>70</xdr:row>
      <xdr:rowOff>13607</xdr:rowOff>
    </xdr:to>
    <xdr:sp macro="" textlink="">
      <xdr:nvSpPr>
        <xdr:cNvPr id="7" name="Rectángulo 6">
          <a:extLst>
            <a:ext uri="{FF2B5EF4-FFF2-40B4-BE49-F238E27FC236}">
              <a16:creationId xmlns:a16="http://schemas.microsoft.com/office/drawing/2014/main" id="{00000000-0008-0000-0800-000007000000}"/>
            </a:ext>
          </a:extLst>
        </xdr:cNvPr>
        <xdr:cNvSpPr/>
      </xdr:nvSpPr>
      <xdr:spPr>
        <a:xfrm>
          <a:off x="7548562" y="12884727"/>
          <a:ext cx="8569099" cy="898875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48</xdr:col>
      <xdr:colOff>46264</xdr:colOff>
      <xdr:row>40</xdr:row>
      <xdr:rowOff>4762</xdr:rowOff>
    </xdr:from>
    <xdr:to>
      <xdr:col>63</xdr:col>
      <xdr:colOff>58511</xdr:colOff>
      <xdr:row>70</xdr:row>
      <xdr:rowOff>23812</xdr:rowOff>
    </xdr:to>
    <xdr:sp macro="" textlink="">
      <xdr:nvSpPr>
        <xdr:cNvPr id="8" name="Rectángulo 7">
          <a:extLst>
            <a:ext uri="{FF2B5EF4-FFF2-40B4-BE49-F238E27FC236}">
              <a16:creationId xmlns:a16="http://schemas.microsoft.com/office/drawing/2014/main" id="{00000000-0008-0000-0800-000008000000}"/>
            </a:ext>
          </a:extLst>
        </xdr:cNvPr>
        <xdr:cNvSpPr/>
      </xdr:nvSpPr>
      <xdr:spPr>
        <a:xfrm>
          <a:off x="24787452" y="12934950"/>
          <a:ext cx="7155997" cy="1073467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0</xdr:colOff>
      <xdr:row>52</xdr:row>
      <xdr:rowOff>121227</xdr:rowOff>
    </xdr:from>
    <xdr:to>
      <xdr:col>36</xdr:col>
      <xdr:colOff>138546</xdr:colOff>
      <xdr:row>56</xdr:row>
      <xdr:rowOff>69272</xdr:rowOff>
    </xdr:to>
    <xdr:sp macro="" textlink="">
      <xdr:nvSpPr>
        <xdr:cNvPr id="9" name="Flecha: a la derecha 8">
          <a:extLst>
            <a:ext uri="{FF2B5EF4-FFF2-40B4-BE49-F238E27FC236}">
              <a16:creationId xmlns:a16="http://schemas.microsoft.com/office/drawing/2014/main" id="{00000000-0008-0000-0800-000009000000}"/>
            </a:ext>
          </a:extLst>
        </xdr:cNvPr>
        <xdr:cNvSpPr/>
      </xdr:nvSpPr>
      <xdr:spPr>
        <a:xfrm>
          <a:off x="16192500" y="3788352"/>
          <a:ext cx="1567296" cy="876733"/>
        </a:xfrm>
        <a:prstGeom prst="rightArrow">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66</xdr:col>
      <xdr:colOff>505938</xdr:colOff>
      <xdr:row>46</xdr:row>
      <xdr:rowOff>164522</xdr:rowOff>
    </xdr:from>
    <xdr:ext cx="1725533" cy="861741"/>
    <xdr:pic>
      <xdr:nvPicPr>
        <xdr:cNvPr id="10" name="Imagen 9">
          <a:extLst>
            <a:ext uri="{FF2B5EF4-FFF2-40B4-BE49-F238E27FC236}">
              <a16:creationId xmlns:a16="http://schemas.microsoft.com/office/drawing/2014/main" id="{00000000-0008-0000-0800-00000A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96001" y="2283835"/>
          <a:ext cx="1725533" cy="861741"/>
        </a:xfrm>
        <a:prstGeom prst="rect">
          <a:avLst/>
        </a:prstGeom>
        <a:noFill/>
        <a:ln>
          <a:noFill/>
        </a:ln>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4.0%20David_Formato%20&#225;rea%20de%20planeaci&#243;n.xlsm?86C39EE6" TargetMode="External"/><Relationship Id="rId1" Type="http://schemas.openxmlformats.org/officeDocument/2006/relationships/externalLinkPath" Target="file:///\\86C39EE6\Riesgos%204.0%20David_Formato%20&#225;rea%20de%20planeaci&#243;n.xlsm" TargetMode="External"/></Relationships>
</file>

<file path=xl/externalLinks/_rels/externalLink4.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rencia%20Contratos.xlsm?86C39EE6" TargetMode="External"/><Relationship Id="rId1" Type="http://schemas.openxmlformats.org/officeDocument/2006/relationships/externalLinkPath" Target="file:///\\86C39EE6\Riesgos%203.2%20Riesgos%20por%20procesos%20-%20Gerencia%20Contratos.xlsm"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Regional%20Sur%20Occidente%20-%20OK.xlsm?86C39EE6" TargetMode="External"/><Relationship Id="rId1" Type="http://schemas.openxmlformats.org/officeDocument/2006/relationships/externalLinkPath" Target="file:///\\86C39EE6\Riesgos%203.2%20Riesgos%20por%20procesos%20-%20Regional%20Sur%20Occidente%20-%20OK.xlsm" TargetMode="External"/></Relationships>
</file>

<file path=xl/externalLinks/_rels/externalLink6.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rencia%20Contratos%20-%20OK.xlsm?86C39EE6" TargetMode="External"/><Relationship Id="rId1" Type="http://schemas.openxmlformats.org/officeDocument/2006/relationships/externalLinkPath" Target="file:///\\86C39EE6\Riesgos%203.2%20Riesgos%20por%20procesos%20-%20Gerencia%20Contratos%20-%20OK.xlsm" TargetMode="External"/></Relationships>
</file>

<file path=xl/externalLinks/_rels/externalLink7.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rencia%20Comercial%20-%20OK.xlsm?86C39EE6" TargetMode="External"/><Relationship Id="rId1" Type="http://schemas.openxmlformats.org/officeDocument/2006/relationships/externalLinkPath" Target="file:///\\86C39EE6\Riesgos%203.2%20Riesgos%20por%20procesos%20-%20Gerencia%20Comercial%20-%20OK.xlsm"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rencia%20de%20talento%20humano%20-%20OK.xlsm?86C39EE6" TargetMode="External"/><Relationship Id="rId1" Type="http://schemas.openxmlformats.org/officeDocument/2006/relationships/externalLinkPath" Target="file:///\\86C39EE6\Riesgos%203.2%20Riesgos%20por%20procesos%20-%20Gerencia%20de%20talento%20humano%20-%20OK.xlsm" TargetMode="External"/></Relationships>
</file>

<file path=xl/externalLinks/_rels/externalLink9.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Administrativo.xlsm?86C39EE6" TargetMode="External"/><Relationship Id="rId1" Type="http://schemas.openxmlformats.org/officeDocument/2006/relationships/externalLinkPath" Target="file:///\\86C39EE6\Riesgos%203.2%20Riesgos%20por%20procesos%20-%20Administrativo.xlsm" TargetMode="External"/></Relationships>
</file>

<file path=xl/externalLinks/_rels/externalLink10.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Comunicaciones%20y%20atenci&#243;n%20al%20cliente.xlsm?86C39EE6" TargetMode="External"/><Relationship Id="rId1" Type="http://schemas.openxmlformats.org/officeDocument/2006/relationships/externalLinkPath" Target="file:///\\86C39EE6\Riesgos%203.2%20Riesgos%20por%20procesos%20-%20Comunicaciones%20y%20atenci&#243;n%20al%20cliente.xlsm" TargetMode="External"/></Relationships>
</file>

<file path=xl/externalLinks/_rels/externalLink11.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sti&#243;n%20Documental.xlsm?86C39EE6" TargetMode="External"/><Relationship Id="rId1" Type="http://schemas.openxmlformats.org/officeDocument/2006/relationships/externalLinkPath" Target="file:///\\86C39EE6\Riesgos%203.2%20Riesgos%20por%20procesos%20-%20Gesti&#243;n%20Documental.xlsm" TargetMode="External"/></Relationships>
</file>

<file path=xl/externalLinks/_rels/externalLink12.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Oficina%20de%20Gesti&#243;n%20de%20la%20Informaci&#243;n.xlsm?86C39EE6" TargetMode="External"/><Relationship Id="rId1" Type="http://schemas.openxmlformats.org/officeDocument/2006/relationships/externalLinkPath" Target="file:///\\86C39EE6\Riesgos%203.2%20Riesgos%20por%20procesos%20-%20Oficina%20de%20Gesti&#243;n%20de%20la%20Informaci&#243;n.xlsm" TargetMode="External"/></Relationships>
</file>

<file path=xl/externalLinks/_rels/externalLink13.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rencia%20Financiera.xlsm?86C39EE6" TargetMode="External"/><Relationship Id="rId1" Type="http://schemas.openxmlformats.org/officeDocument/2006/relationships/externalLinkPath" Target="file:///\\86C39EE6\Riesgos%203.2%20Riesgos%20por%20procesos%20-%20Gerencia%20Financiera.xlsm" TargetMode="External"/></Relationships>
</file>

<file path=xl/externalLinks/_rels/externalLink14.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20/Riesgos%203.2%20Riesgos%20por%20procesos_%20Archivo%20y%20Correspondencia%20OK%201.0.xlsm?56D36D86" TargetMode="External"/><Relationship Id="rId1" Type="http://schemas.openxmlformats.org/officeDocument/2006/relationships/externalLinkPath" Target="file:///\\56D36D86\Riesgos%203.2%20Riesgos%20por%20procesos_%20Archivo%20y%20Correspondencia%20OK%201.0.xlsm" TargetMode="External"/></Relationships>
</file>

<file path=xl/externalLinks/_rels/externalLink15.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20/Riesgos%203.2%20Riesgos%20por%20procesos_%20Control%20Interno%20OK%201.0.xlsm?56D36D86" TargetMode="External"/><Relationship Id="rId1" Type="http://schemas.openxmlformats.org/officeDocument/2006/relationships/externalLinkPath" Target="file:///\\56D36D86\Riesgos%203.2%20Riesgos%20por%20procesos_%20Control%20Interno%20OK%201.0.xlsm" TargetMode="External"/></Relationships>
</file>

<file path=xl/externalLinks/_rels/externalLink16.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20/Riesgos%203.2%20Riesgos%20por%20procesos_%20Gerencia%20de%20Inmuebles%20OK%201.0.xlsm?56D36D86" TargetMode="External"/><Relationship Id="rId1" Type="http://schemas.openxmlformats.org/officeDocument/2006/relationships/externalLinkPath" Target="file:///\\56D36D86\Riesgos%203.2%20Riesgos%20por%20procesos_%20Gerencia%20de%20Inmuebles%20OK%201.0.xlsm" TargetMode="External"/></Relationships>
</file>

<file path=xl/externalLinks/_rels/externalLink17.xml.rels><?xml version="1.0" encoding="UTF-8" standalone="yes"?>
<Relationships xmlns="http://schemas.openxmlformats.org/package/2006/relationships"><Relationship Id="rId2" Type="http://schemas.microsoft.com/office/2019/04/relationships/externalLinkLongPath" Target="file:///\\fileserver\publica\1%20-%20Oficina%20Asesora%20de%20Planeaci&#242;n\2.%20Riesgos\Cuadro%20de%20Mando\Seguimiento\2019\Evaluaci&#243;n%20de%20riesgos%20y%20controles%20por%20&#225;rea\Riesgos%203.2%20Riesgos%20por%20procesos%20-%20Grupo%20Depositarios%20Provisionales%20y%20Liquidadores.xlsm?862AE119" TargetMode="External"/><Relationship Id="rId1" Type="http://schemas.openxmlformats.org/officeDocument/2006/relationships/externalLinkPath" Target="file:///\\862AE119\Riesgos%203.2%20Riesgos%20por%20procesos%20-%20Grupo%20Depositarios%20Provisionales%20y%20Liquidadores.xlsm" TargetMode="External"/></Relationships>
</file>

<file path=xl/externalLinks/_rels/externalLink18.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rencia%20Comercial%20-%20OK%201.0.xlsm?86C39EE6" TargetMode="External"/><Relationship Id="rId1" Type="http://schemas.openxmlformats.org/officeDocument/2006/relationships/externalLinkPath" Target="file:///\\86C39EE6\Riesgos%203.2%20Riesgos%20por%20procesos%20-%20Gerencia%20Comercial%20-%20OK%201.0.xlsm" TargetMode="External"/></Relationships>
</file>

<file path=xl/externalLinks/_rels/externalLink19.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Gerencia%20Contratos%20-%20OK%201.0.xlsm?86C39EE6" TargetMode="External"/><Relationship Id="rId1" Type="http://schemas.openxmlformats.org/officeDocument/2006/relationships/externalLinkPath" Target="file:///\\86C39EE6\Riesgos%203.2%20Riesgos%20por%20procesos%20-%20Gerencia%20Contratos%20-%20OK%201.0.xlsm"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Regional%20Sur%20Occidente%20-%20OK%201.0.xlsm?86C39EE6" TargetMode="External"/><Relationship Id="rId1" Type="http://schemas.openxmlformats.org/officeDocument/2006/relationships/externalLinkPath" Target="file:///\\86C39EE6\Riesgos%203.2%20Riesgos%20por%20procesos%20-%20Regional%20Sur%20Occidente%20-%20OK%201.0.xlsm" TargetMode="External"/></Relationships>
</file>

<file path=xl/externalLinks/_rels/externalLink21.xml.rels><?xml version="1.0" encoding="UTF-8" standalone="yes"?>
<Relationships xmlns="http://schemas.openxmlformats.org/package/2006/relationships"><Relationship Id="rId2" Type="http://schemas.microsoft.com/office/2019/04/relationships/externalLinkLongPath" Target="/Users/adriana/Library/Containers/com.microsoft.Excel/Data/Documents/fileserver/publica/1%20-%20Oficina%20Asesora%20de%20Planeaci&#242;n/2.%20Riesgos/Cuadro%20de%20Mando/Seguimiento/2019/Evaluaci&#243;n%20de%20riesgos%20y%20controles%20por%20&#225;rea/Riesgos%203.2%20Riesgos%20por%20procesos%20-%20Administrativo%20-%20OK%201.0.xlsm?86C39EE6" TargetMode="External"/><Relationship Id="rId1" Type="http://schemas.openxmlformats.org/officeDocument/2006/relationships/externalLinkPath" Target="file:///\\86C39EE6\Riesgos%203.2%20Riesgos%20por%20procesos%20-%20Administrativo%20-%20OK%201.0.xlsm" TargetMode="External"/></Relationships>
</file>

<file path=xl/externalLinks/_rels/externalLink22.xml.rels><?xml version="1.0" encoding="UTF-8" standalone="yes"?>
<Relationships xmlns="http://schemas.openxmlformats.org/package/2006/relationships"><Relationship Id="rId2" Type="http://schemas.microsoft.com/office/2019/04/relationships/externalLinkLongPath" Target="file:///\\fileserver\publica\1%20-%20Oficina%20Asesora%20de%20Planeaci&#242;n\2.%20Riesgos\Cuadro%20de%20Mando\Seguimiento\2019\Evaluaci&#243;n%20de%20riesgos%20y%20controles%20por%20&#225;rea\Riesgos%203.2%20Riesgos%20por%20procesos%20-%20Comunicaciones%20y%20atenci&#243;n%20al%20cliente%20-%20OK%201.0.xlsm?862AE119" TargetMode="External"/><Relationship Id="rId1" Type="http://schemas.openxmlformats.org/officeDocument/2006/relationships/externalLinkPath" Target="file:///\\862AE119\Riesgos%203.2%20Riesgos%20por%20procesos%20-%20Comunicaciones%20y%20atenci&#243;n%20al%20cliente%20-%20OK%201.0.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adriana/Library/Containers/com.microsoft.Excel/Data/Documents/C:/Users/apedrero/AppData/Local/Microsoft/Windows/INetCache/Content.Outlook/VJVN74IB/Copia%20de%20Riesgos%203.2%20Riesgos%20por%20procesos%20-%20General.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refreshError="1"/>
      <sheetData sheetId="1"/>
      <sheetData sheetId="2" refreshError="1"/>
      <sheetData sheetId="3" refreshError="1"/>
      <sheetData sheetId="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494.381824768519" createdVersion="6" refreshedVersion="6" minRefreshableVersion="3" recordCount="66" xr:uid="{16D690FC-5E0C-4B0C-A9E6-D67D6DB1F61A}">
  <cacheSource type="worksheet">
    <worksheetSource ref="C3:AH66" sheet="Valoración 2.0"/>
  </cacheSource>
  <cacheFields count="32">
    <cacheField name="No." numFmtId="0">
      <sharedItems containsSemiMixedTypes="0" containsString="0" containsNumber="1" containsInteger="1" minValue="1" maxValue="128" count="11">
        <n v="1"/>
        <n v="3"/>
        <n v="4"/>
        <n v="6"/>
        <n v="7"/>
        <n v="8"/>
        <n v="9"/>
        <n v="10"/>
        <n v="11"/>
        <n v="13"/>
        <n v="128"/>
      </sharedItems>
    </cacheField>
    <cacheField name="Riesgo" numFmtId="0">
      <sharedItems/>
    </cacheField>
    <cacheField name="Tipo de riesgo" numFmtId="0">
      <sharedItems/>
    </cacheField>
    <cacheField name="1. ¿Afecta al grupo de funcionarios del proceso?" numFmtId="0">
      <sharedItems containsBlank="1"/>
    </cacheField>
    <cacheField name="2. ¿Afecta el cumplimiento de metas y objetivos de la dependencia?" numFmtId="0">
      <sharedItems containsBlank="1"/>
    </cacheField>
    <cacheField name="3. ¿Afecta el cumplimiento de misión de la Entidad?" numFmtId="0">
      <sharedItems containsBlank="1"/>
    </cacheField>
    <cacheField name="4. ¿Afecta el cumplimiento de la misión del sector al que pertenece la Entidad?" numFmtId="0">
      <sharedItems containsBlank="1"/>
    </cacheField>
    <cacheField name="5. ¿Genera pérdida de confianza de la Entidad, afectando su reputación?" numFmtId="0">
      <sharedItems containsBlank="1"/>
    </cacheField>
    <cacheField name="6. ¿Genera pérdida de recursos económicos?" numFmtId="0">
      <sharedItems containsBlank="1"/>
    </cacheField>
    <cacheField name="7. ¿Afecta la generación de los productos o la prestación de servicios?" numFmtId="0">
      <sharedItems containsBlank="1"/>
    </cacheField>
    <cacheField name="8. ¿Da lugar al detrimento de calidad de vida de la comunidad por la pérdida del bien o servicios o los recursos públicos?" numFmtId="0">
      <sharedItems containsBlank="1"/>
    </cacheField>
    <cacheField name="9. ¿Genera pérdida de información de la Entidad?" numFmtId="0">
      <sharedItems containsBlank="1"/>
    </cacheField>
    <cacheField name="10. ¿Genera intervención de los órganos de control, de la Fiscalía, u otro ente?" numFmtId="0">
      <sharedItems containsBlank="1"/>
    </cacheField>
    <cacheField name="11. ¿Da lugar a procesos sancionatorios?" numFmtId="0">
      <sharedItems containsBlank="1"/>
    </cacheField>
    <cacheField name="12. ¿Da lugar a procesos disciplinarios?" numFmtId="0">
      <sharedItems containsBlank="1"/>
    </cacheField>
    <cacheField name="13. ¿Da lugar a procesos fiscales?" numFmtId="0">
      <sharedItems containsBlank="1"/>
    </cacheField>
    <cacheField name="14. ¿Da lugar a procesos penales?" numFmtId="0">
      <sharedItems containsBlank="1"/>
    </cacheField>
    <cacheField name="15. ¿Genera pérdida de credibilidad del sector?" numFmtId="0">
      <sharedItems containsBlank="1"/>
    </cacheField>
    <cacheField name="16. ¿Ocasiona lesiones físicas o pérdida de vidas humanas?" numFmtId="0">
      <sharedItems containsBlank="1"/>
    </cacheField>
    <cacheField name="17. ¿Afecta la imagen regional?" numFmtId="0">
      <sharedItems containsBlank="1"/>
    </cacheField>
    <cacheField name="18. ¿Afecta la imagen nacional?" numFmtId="0">
      <sharedItems containsBlank="1"/>
    </cacheField>
    <cacheField name="19. ¿Genera daño ambiental?" numFmtId="0">
      <sharedItems containsBlank="1"/>
    </cacheField>
    <cacheField name="Total" numFmtId="0">
      <sharedItems containsBlank="1" containsMixedTypes="1" containsNumber="1" containsInteger="1" minValue="0" maxValue="19"/>
    </cacheField>
    <cacheField name="Numero probabilidad" numFmtId="0">
      <sharedItems containsString="0" containsBlank="1" containsNumber="1" containsInteger="1" minValue="1" maxValue="3"/>
    </cacheField>
    <cacheField name="Numero impacto" numFmtId="0">
      <sharedItems containsString="0" containsBlank="1" containsNumber="1" containsInteger="1" minValue="3" maxValue="5"/>
    </cacheField>
    <cacheField name="Buscar" numFmtId="0">
      <sharedItems containsBlank="1"/>
    </cacheField>
    <cacheField name="Tabla de probabilidad" numFmtId="0">
      <sharedItems containsBlank="1"/>
    </cacheField>
    <cacheField name="Impacto" numFmtId="0">
      <sharedItems containsBlank="1"/>
    </cacheField>
    <cacheField name="Zona de Riesgo " numFmtId="0">
      <sharedItems containsBlank="1"/>
    </cacheField>
    <cacheField name="Buscar2" numFmtId="0">
      <sharedItems containsBlank="1"/>
    </cacheField>
    <cacheField name="Probabilidad Residual" numFmtId="0">
      <sharedItems containsString="0" containsBlank="1" containsNumber="1" containsInteger="1" minValue="-1" maxValue="3"/>
    </cacheField>
    <cacheField name="Impacto Residual" numFmtId="0">
      <sharedItems containsString="0" containsBlank="1" containsNumber="1" containsInteger="1" minValue="1" maxValue="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846.430501504627" createdVersion="6" refreshedVersion="6" minRefreshableVersion="3" recordCount="2945" xr:uid="{781A2118-AAFB-46ED-ADCF-A05032B9EECF}">
  <cacheSource type="worksheet">
    <worksheetSource ref="A2:Z2947" sheet="Control 2.0"/>
  </cacheSource>
  <cacheFields count="26">
    <cacheField name="Información por área" numFmtId="0">
      <sharedItems/>
    </cacheField>
    <cacheField name="Cod. Riesgo" numFmtId="0">
      <sharedItems containsSemiMixedTypes="0" containsString="0" containsNumber="1" containsInteger="1" minValue="1" maxValue="138" count="103">
        <n v="1"/>
        <n v="3"/>
        <n v="4"/>
        <n v="5"/>
        <n v="6"/>
        <n v="7"/>
        <n v="8"/>
        <n v="9"/>
        <n v="10"/>
        <n v="74"/>
        <n v="11"/>
        <n v="12"/>
        <n v="13"/>
        <n v="14"/>
        <n v="15"/>
        <n v="16"/>
        <n v="17"/>
        <n v="18"/>
        <n v="19"/>
        <n v="20"/>
        <n v="21"/>
        <n v="22"/>
        <n v="23"/>
        <n v="75"/>
        <n v="24"/>
        <n v="25"/>
        <n v="26"/>
        <n v="28"/>
        <n v="30"/>
        <n v="31"/>
        <n v="33"/>
        <n v="34"/>
        <n v="35"/>
        <n v="37"/>
        <n v="38"/>
        <n v="39"/>
        <n v="40"/>
        <n v="41"/>
        <n v="42"/>
        <n v="43"/>
        <n v="44"/>
        <n v="45"/>
        <n v="48"/>
        <n v="49"/>
        <n v="50"/>
        <n v="51"/>
        <n v="52"/>
        <n v="53"/>
        <n v="54"/>
        <n v="55"/>
        <n v="56"/>
        <n v="57"/>
        <n v="58"/>
        <n v="59"/>
        <n v="60"/>
        <n v="61"/>
        <n v="62"/>
        <n v="63"/>
        <n v="64"/>
        <n v="65"/>
        <n v="66"/>
        <n v="67"/>
        <n v="68"/>
        <n v="70"/>
        <n v="71"/>
        <n v="72"/>
        <n v="73"/>
        <n v="76"/>
        <n v="77"/>
        <n v="78"/>
        <n v="79"/>
        <n v="80"/>
        <n v="81"/>
        <n v="82"/>
        <n v="83"/>
        <n v="84"/>
        <n v="85"/>
        <n v="86"/>
        <n v="87"/>
        <n v="88"/>
        <n v="89"/>
        <n v="27"/>
        <n v="102"/>
        <n v="128"/>
        <n v="132"/>
        <n v="133"/>
        <n v="134"/>
        <n v="135"/>
        <n v="136"/>
        <n v="137"/>
        <n v="138"/>
        <n v="129"/>
        <n v="105"/>
        <n v="106"/>
        <n v="110"/>
        <n v="112"/>
        <n v="107"/>
        <n v="108"/>
        <n v="109"/>
        <n v="114"/>
        <n v="116"/>
        <n v="131"/>
        <n v="101"/>
      </sharedItems>
    </cacheField>
    <cacheField name="Riesgos " numFmtId="0">
      <sharedItems/>
    </cacheField>
    <cacheField name="Proceso" numFmtId="0">
      <sharedItems/>
    </cacheField>
    <cacheField name="Riesgo" numFmtId="0">
      <sharedItems/>
    </cacheField>
    <cacheField name="Cod. Control" numFmtId="0">
      <sharedItems containsBlank="1" containsMixedTypes="1" containsNumber="1" minValue="1.01" maxValue="89.04"/>
    </cacheField>
    <cacheField name="Control" numFmtId="0">
      <sharedItems containsBlank="1" longText="1"/>
    </cacheField>
    <cacheField name="Opción de majejo" numFmtId="0">
      <sharedItems containsBlank="1"/>
    </cacheField>
    <cacheField name="1. ¿Existe un responsable asignado a la ejecución del control?" numFmtId="0">
      <sharedItems containsBlank="1"/>
    </cacheField>
    <cacheField name="1.1 ¿El responsable tiene la autoridad y adecuada segregación de funciones en la ejecución del control?" numFmtId="0">
      <sharedItems containsBlank="1"/>
    </cacheField>
    <cacheField name="2. ¿La oportunidad en que se ejecuta el control ayuda a prevenir la mitigación del riesgo o a detectar la materialización del riesgo de manera oportuna?" numFmtId="0">
      <sharedItems containsBlank="1"/>
    </cacheField>
    <cacheField name="3. ¿Las actividades que se desarrollan en el control realmente buscan por si sola prevenir o detectar las causas que pueden dar origen al riesgo, ejemplo Verificar, Validar Cotejar, Comparar, Revisar, etc.?" numFmtId="0">
      <sharedItems containsBlank="1"/>
    </cacheField>
    <cacheField name="4. ¿La fuente de información que se utiliza en el desarrollo del control es información confiable que permita mitigar el riesgo?." numFmtId="0">
      <sharedItems containsBlank="1"/>
    </cacheField>
    <cacheField name="5. ¿Las observaciones, desviaciones o diferencias identificadas como resultados de la ejecución del control son investigadas y resueltas de manera oportuna?" numFmtId="0">
      <sharedItems containsBlank="1"/>
    </cacheField>
    <cacheField name="6. ¿Se deja evidencia o rastro de la ejecución del control, que permita a cualquier tercero con la evidencia, llegar a la misma conclusión?." numFmtId="0">
      <sharedItems containsBlank="1"/>
    </cacheField>
    <cacheField name="Total" numFmtId="0">
      <sharedItems containsSemiMixedTypes="0" containsString="0" containsNumber="1" containsInteger="1" minValue="0" maxValue="100"/>
    </cacheField>
    <cacheField name="Rango de Calificación del Diseño" numFmtId="0">
      <sharedItems/>
    </cacheField>
    <cacheField name="El control se ejecuta de manera consistente por los responsables. (EJECUCIÓN)" numFmtId="0">
      <sharedItems containsBlank="1"/>
    </cacheField>
    <cacheField name="Concatenado" numFmtId="0">
      <sharedItems/>
    </cacheField>
    <cacheField name="Calificación final del control" numFmtId="0">
      <sharedItems containsMixedTypes="1" containsNumber="1" containsInteger="1" minValue="1" maxValue="9"/>
    </cacheField>
    <cacheField name="Control Definitivo" numFmtId="0">
      <sharedItems/>
    </cacheField>
    <cacheField name="Controles ayudan a disminuir la probabilidad" numFmtId="0">
      <sharedItems containsBlank="1"/>
    </cacheField>
    <cacheField name="Controles ayudan a disminuir impacto" numFmtId="0">
      <sharedItems containsBlank="1"/>
    </cacheField>
    <cacheField name="Concatenado2" numFmtId="0">
      <sharedItems/>
    </cacheField>
    <cacheField name="# Columnas en la matriz de riesgo que se desplaza en el eje de la probabilidad" numFmtId="0">
      <sharedItems containsMixedTypes="1" containsNumber="1" containsInteger="1" minValue="0" maxValue="2"/>
    </cacheField>
    <cacheField name="# Columnas en la matriz de riesgo que se desplaza en el eje de impacto" numFmtId="0">
      <sharedItems containsMixedTypes="1" containsNumber="1" containsInteger="1" minValue="0"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6">
  <r>
    <x v="0"/>
    <s v="Posibilidad de que un funcionario vaya mas allá de las funciones designadas con el fin de obtener un beneficio privado."/>
    <s v="Corrupción"/>
    <s v="SI"/>
    <s v="SI"/>
    <s v="SI"/>
    <s v="SI"/>
    <s v="SI"/>
    <s v="SI"/>
    <s v="SI"/>
    <s v="SI"/>
    <s v="NO"/>
    <s v="SI"/>
    <s v="SI"/>
    <s v="SI"/>
    <s v="SI"/>
    <s v="SI"/>
    <s v="SI"/>
    <s v="NO"/>
    <s v="SI"/>
    <s v="SI"/>
    <s v="NO"/>
    <n v="16"/>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SI"/>
    <s v="SI"/>
    <s v="NO"/>
    <s v="SI"/>
    <s v="SI"/>
    <s v="SI"/>
    <s v="SI"/>
    <s v="SI"/>
    <s v="SI"/>
    <s v="NO"/>
    <s v="SI"/>
    <s v="SI"/>
    <s v="SI"/>
    <n v="17"/>
    <n v="1"/>
    <n v="5"/>
    <s v="Rara VezCatastrófico"/>
    <s v="Rara Vez"/>
    <s v="Catastrófico"/>
    <s v="Extremo"/>
    <s v="Rara VezMayor"/>
    <n v="-1"/>
    <n v="4"/>
  </r>
  <r>
    <x v="2"/>
    <s v="Puede presentarse situaciones de orden moral y económico que le impidan a un funcionario actuar en forma objetiva e independiente, porque le sea particularmente conveniente. "/>
    <s v="Corrupción"/>
    <s v="SI"/>
    <s v="SI"/>
    <s v="SI"/>
    <s v="SI"/>
    <s v="SI"/>
    <s v="SI"/>
    <s v="SI"/>
    <s v="SI"/>
    <s v="NO"/>
    <s v="SI"/>
    <s v="SI"/>
    <s v="SI"/>
    <s v="SI"/>
    <s v="SI"/>
    <s v="SI"/>
    <s v="NO"/>
    <s v="SI"/>
    <s v="SI"/>
    <s v="NO"/>
    <n v="16"/>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SI"/>
    <s v="SI"/>
    <s v="NO"/>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NO"/>
    <s v="SI"/>
    <s v="SI"/>
    <s v="SI"/>
    <s v="SI"/>
    <s v="SI"/>
    <s v="SI"/>
    <s v="NO"/>
    <s v="SI"/>
    <s v="SI"/>
    <s v="NO"/>
    <n v="16"/>
    <n v="1"/>
    <n v="5"/>
    <s v="Rara VezCatastrófico"/>
    <s v="Rara Vez"/>
    <s v="Catastrófico"/>
    <s v="Extremo"/>
    <s v="Rara VezMayor"/>
    <n v="-1"/>
    <n v="4"/>
  </r>
  <r>
    <x v="5"/>
    <s v="Puede incitar la participación de varias personas o compañías para cometer un delito buscando el beneficio propio. Concierto para delinquir."/>
    <s v="Corrupción"/>
    <s v="SI"/>
    <s v="SI"/>
    <s v="SI"/>
    <s v="SI"/>
    <s v="SI"/>
    <s v="SI"/>
    <s v="SI"/>
    <s v="SI"/>
    <s v="NO"/>
    <s v="SI"/>
    <s v="SI"/>
    <s v="SI"/>
    <s v="SI"/>
    <s v="SI"/>
    <s v="SI"/>
    <s v="NO"/>
    <s v="SI"/>
    <s v="SI"/>
    <s v="NO"/>
    <n v="16"/>
    <n v="1"/>
    <n v="5"/>
    <s v="Rara VezCatastrófico"/>
    <s v="Rara Vez"/>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NO"/>
    <s v="SI"/>
    <s v="SI"/>
    <s v="SI"/>
    <s v="SI"/>
    <s v="SI"/>
    <s v="SI"/>
    <s v="NO"/>
    <s v="SI"/>
    <s v="SI"/>
    <s v="NO"/>
    <n v="16"/>
    <n v="1"/>
    <n v="5"/>
    <s v="Rara VezCatastrófico"/>
    <s v="Rara Vez"/>
    <s v="Catastrófico"/>
    <s v="Extremo"/>
    <s v="Rara VezMayor"/>
    <n v="-1"/>
    <n v="4"/>
  </r>
  <r>
    <x v="7"/>
    <s v="Puede ocurrir que teniendo conocimiento de una conducta delictiva, no se informe a las autoridades por temor a repercusiones sociales o financieras. Omisión de denuncia"/>
    <s v="Corrupción"/>
    <s v="SI"/>
    <s v="SI"/>
    <s v="SI"/>
    <s v="SI"/>
    <s v="SI"/>
    <s v="SI"/>
    <s v="SI"/>
    <s v="SI"/>
    <s v="NO"/>
    <s v="SI"/>
    <s v="SI"/>
    <s v="SI"/>
    <s v="SI"/>
    <s v="SI"/>
    <s v="SI"/>
    <s v="NO"/>
    <s v="SI"/>
    <s v="SI"/>
    <s v="NO"/>
    <n v="16"/>
    <n v="1"/>
    <n v="5"/>
    <s v="Rara VezCatastrófico"/>
    <s v="Rara Vez"/>
    <s v="Catastrófico"/>
    <s v="Extremo"/>
    <s v="Rara VezMayor"/>
    <n v="-1"/>
    <n v="4"/>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NO"/>
    <s v="SI"/>
    <s v="SI"/>
    <s v="NO"/>
    <n v="17"/>
    <n v="1"/>
    <n v="5"/>
    <s v="Rara VezCatastrófico"/>
    <s v="Rara Vez"/>
    <s v="Catastrófico"/>
    <s v="Extrem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NO"/>
    <s v="NO"/>
    <s v="NO"/>
    <s v="SI"/>
    <s v="NO"/>
    <s v="NO"/>
    <s v="NO"/>
    <s v="NO"/>
    <s v="SI"/>
    <s v="SI"/>
    <s v="SI"/>
    <s v="SI"/>
    <s v="SI"/>
    <s v="SI"/>
    <s v="NO"/>
    <s v="NO"/>
    <s v="NO"/>
    <s v="NO"/>
    <n v="8"/>
    <n v="1"/>
    <n v="4"/>
    <s v="Rara VezMayor"/>
    <s v="Rara Vez"/>
    <s v="Mayor"/>
    <s v="Alto"/>
    <s v="Rara VezMayor"/>
    <n v="1"/>
    <n v="4"/>
  </r>
  <r>
    <x v="1"/>
    <s v="Puede ocurrir intercambio extraoficial de favores, en el cual un individuo se beneficie a si mismo o aun tercero. Amiguismo y clientelismo."/>
    <s v="Corrupción"/>
    <s v="SI"/>
    <s v="NO"/>
    <s v="NO"/>
    <s v="NO"/>
    <s v="SI"/>
    <s v="NO"/>
    <s v="NO"/>
    <s v="NO"/>
    <s v="NO"/>
    <s v="SI"/>
    <s v="SI"/>
    <s v="SI"/>
    <s v="SI"/>
    <s v="SI"/>
    <s v="SI"/>
    <s v="NO"/>
    <s v="NO"/>
    <s v="NO"/>
    <s v="NO"/>
    <n v="8"/>
    <n v="1"/>
    <n v="4"/>
    <s v="Rara VezMayor"/>
    <s v="Rara Vez"/>
    <s v="Mayor"/>
    <s v="Alto"/>
    <s v="Rara VezMayor"/>
    <n v="1"/>
    <n v="4"/>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Rara VezModerado"/>
    <n v="1"/>
    <n v="3"/>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Moderado"/>
    <n v="1"/>
    <n v="3"/>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Moderado"/>
    <n v="1"/>
    <n v="3"/>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Rara VezModerado"/>
    <n v="1"/>
    <n v="3"/>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Moderado"/>
    <n v="1"/>
    <n v="3"/>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Moderado"/>
    <n v="1"/>
    <n v="3"/>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Moderado"/>
    <n v="1"/>
    <n v="3"/>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SI"/>
    <s v="SI"/>
    <s v="SI"/>
    <s v="SI"/>
    <s v="SI"/>
    <s v="SI"/>
    <s v="SI"/>
    <s v="SI"/>
    <s v="SI"/>
    <s v="SI"/>
    <s v="SI"/>
    <s v="SI"/>
    <s v="SI"/>
    <s v="SI"/>
    <s v="SI"/>
    <s v="SI"/>
    <s v="SI"/>
    <s v="SI"/>
    <n v="19"/>
    <n v="1"/>
    <n v="5"/>
    <s v="Rara VezCatastrófico"/>
    <s v="Rara Vez"/>
    <s v="Catastrófico"/>
    <s v="Extremo"/>
    <s v="Moderado"/>
    <n v="-1"/>
    <n v="3"/>
  </r>
  <r>
    <x v="1"/>
    <s v="Puede ocurrir intercambio extraoficial de favores, en el cual un individuo se beneficie a si mismo o aun tercero. Amiguismo y clientelismo."/>
    <s v="Corrupción"/>
    <s v="SI"/>
    <s v="SI"/>
    <s v="SI"/>
    <s v="SI"/>
    <s v="SI"/>
    <s v="SI"/>
    <s v="SI"/>
    <s v="SI"/>
    <s v="SI"/>
    <s v="SI"/>
    <s v="SI"/>
    <s v="SI"/>
    <s v="SI"/>
    <s v="SI"/>
    <s v="SI"/>
    <s v="SI"/>
    <s v="SI"/>
    <s v="SI"/>
    <s v="SI"/>
    <n v="19"/>
    <n v="1"/>
    <n v="5"/>
    <s v="Rara VezCatastrófico"/>
    <s v="Rara Vez"/>
    <s v="Catastrófico"/>
    <s v="Extremo"/>
    <s v="Moderado"/>
    <n v="-1"/>
    <n v="3"/>
  </r>
  <r>
    <x v="2"/>
    <s v="Puede presentarse situaciones de orden moral y económico que le impidan a un funcionario actuar en forma objetiva e independiente, porque le sea particularmente conveniente. "/>
    <s v="Corrupción"/>
    <s v="SI"/>
    <s v="SI"/>
    <s v="SI"/>
    <s v="SI"/>
    <s v="SI"/>
    <s v="SI"/>
    <s v="SI"/>
    <s v="SI"/>
    <s v="SI"/>
    <s v="SI"/>
    <s v="SI"/>
    <s v="SI"/>
    <s v="SI"/>
    <s v="SI"/>
    <s v="SI"/>
    <s v="NO"/>
    <s v="SI"/>
    <s v="SI"/>
    <s v="SI"/>
    <n v="18"/>
    <n v="1"/>
    <n v="5"/>
    <s v="Rara VezCatastrófico"/>
    <s v="Rara Vez"/>
    <s v="Catastrófico"/>
    <s v="Extremo"/>
    <s v="Moderado"/>
    <n v="-1"/>
    <n v="3"/>
  </r>
  <r>
    <x v="3"/>
    <s v="Posibilidad de recibir o solicitar cualquier dádiva o beneficio a nombre propio o de terceros con el fin de celebrar un contrato."/>
    <s v="Corrupción"/>
    <s v="SI"/>
    <s v="SI"/>
    <s v="SI"/>
    <s v="SI"/>
    <s v="SI"/>
    <s v="SI"/>
    <s v="SI"/>
    <s v="SI"/>
    <s v="SI"/>
    <s v="SI"/>
    <s v="SI"/>
    <s v="SI"/>
    <s v="SI"/>
    <s v="SI"/>
    <s v="SI"/>
    <s v="SI"/>
    <s v="SI"/>
    <s v="SI"/>
    <s v="SI"/>
    <n v="19"/>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SI"/>
    <s v="SI"/>
    <s v="SI"/>
    <s v="SI"/>
    <s v="SI"/>
    <s v="SI"/>
    <s v="SI"/>
    <s v="SI"/>
    <s v="SI"/>
    <s v="SI"/>
    <s v="SI"/>
    <n v="19"/>
    <n v="3"/>
    <n v="5"/>
    <s v="PosibleCatastrófico"/>
    <s v="Posible"/>
    <s v="Catastrófico"/>
    <s v="Extremo"/>
    <s v="PosibleMayor"/>
    <n v="3"/>
    <n v="4"/>
  </r>
  <r>
    <x v="5"/>
    <s v="Puede incitar la participación de varias personas o compañías para cometer un delito buscando el beneficio propio. Concierto para delinquir."/>
    <s v="Corrupción"/>
    <s v="SI"/>
    <s v="SI"/>
    <s v="SI"/>
    <s v="SI"/>
    <s v="SI"/>
    <s v="SI"/>
    <s v="SI"/>
    <s v="SI"/>
    <s v="SI"/>
    <s v="SI"/>
    <s v="SI"/>
    <s v="SI"/>
    <s v="SI"/>
    <s v="SI"/>
    <s v="SI"/>
    <s v="NO"/>
    <s v="SI"/>
    <s v="SI"/>
    <s v="SI"/>
    <n v="18"/>
    <n v="2"/>
    <n v="5"/>
    <s v="ImprobableCatastrófico"/>
    <s v="Improbable"/>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SI"/>
    <s v="SI"/>
    <s v="SI"/>
    <s v="SI"/>
    <s v="SI"/>
    <s v="SI"/>
    <s v="SI"/>
    <s v="SI"/>
    <s v="SI"/>
    <s v="SI"/>
    <s v="SI"/>
    <n v="19"/>
    <n v="3"/>
    <n v="5"/>
    <s v="PosibleCatastrófico"/>
    <s v="Posible"/>
    <s v="Catastrófico"/>
    <s v="Extremo"/>
    <s v="PosibleModerado"/>
    <n v="3"/>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SI"/>
    <n v="19"/>
    <n v="3"/>
    <n v="5"/>
    <s v="PosibleCatastrófico"/>
    <s v="Posible"/>
    <s v="Catastrófico"/>
    <s v="Extremo"/>
    <s v="PosibleModerado"/>
    <n v="3"/>
    <n v="3"/>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SI"/>
    <s v="SI"/>
    <s v="SI"/>
    <s v="SI"/>
    <n v="19"/>
    <n v="3"/>
    <n v="5"/>
    <s v="PosibleCatastrófico"/>
    <s v="Posible"/>
    <s v="Catastrófico"/>
    <s v="Extremo"/>
    <s v="PosibleModerado"/>
    <n v="3"/>
    <n v="3"/>
  </r>
  <r>
    <x v="9"/>
    <s v="Puede ocurrir apropiación ilegal, en beneficio propio o de un tercero, de los bienes del estado."/>
    <s v="Corrupción"/>
    <s v="SI"/>
    <s v="SI"/>
    <s v="SI"/>
    <s v="SI"/>
    <s v="SI"/>
    <s v="SI"/>
    <s v="SI"/>
    <s v="SI"/>
    <s v="SI"/>
    <s v="SI"/>
    <s v="SI"/>
    <s v="SI"/>
    <s v="SI"/>
    <s v="SI"/>
    <s v="SI"/>
    <s v="SI"/>
    <s v="SI"/>
    <s v="SI"/>
    <s v="SI"/>
    <n v="19"/>
    <n v="3"/>
    <n v="5"/>
    <s v="PosibleCatastrófico"/>
    <s v="Posible"/>
    <s v="Catastrófico"/>
    <s v="Extremo"/>
    <s v="PosibleModerado"/>
    <n v="3"/>
    <n v="3"/>
  </r>
  <r>
    <x v="10"/>
    <s v="Puede ocurrir que se presente manipulación o direccionamiento de información procesada o generada en el marco de la actividad de la auditoría interna, con el fin de obtener provecho propio o de un tercero."/>
    <s v="Corrupción"/>
    <s v="SI"/>
    <s v="SI"/>
    <s v="SI"/>
    <s v="SI"/>
    <s v="SI"/>
    <s v="SI"/>
    <s v="SI"/>
    <s v="SI"/>
    <s v="SI"/>
    <s v="SI"/>
    <s v="SI"/>
    <s v="SI"/>
    <s v="SI"/>
    <s v="SI"/>
    <s v="SI"/>
    <s v="NO"/>
    <s v="SI"/>
    <s v="SI"/>
    <s v="SI"/>
    <n v="18"/>
    <n v="2"/>
    <n v="5"/>
    <s v="ImprobableCatastrófico"/>
    <s v="Improbable"/>
    <s v="Catastrófico"/>
    <s v="Extremo"/>
    <s v="ImprobableCatastrófico"/>
    <n v="2"/>
    <n v="5"/>
  </r>
  <r>
    <x v="0"/>
    <s v="Posibilidad de que un funcionario vaya mas allá de las funciones designadas con el fin de obtener un beneficio privado."/>
    <s v="Corrupción"/>
    <s v="SI"/>
    <s v="NO"/>
    <s v="SI"/>
    <s v="SI"/>
    <s v="SI"/>
    <s v="SI"/>
    <s v="NO"/>
    <s v="SI"/>
    <s v="SI"/>
    <s v="SI"/>
    <s v="SI"/>
    <s v="SI"/>
    <s v="SI"/>
    <s v="SI"/>
    <s v="SI"/>
    <s v="NO"/>
    <s v="SI"/>
    <s v="SI"/>
    <s v="NO"/>
    <n v="15"/>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NO"/>
    <s v="SI"/>
    <s v="SI"/>
    <s v="SI"/>
    <s v="SI"/>
    <s v="SI"/>
    <s v="SI"/>
    <s v="SI"/>
    <s v="SI"/>
    <s v="NO"/>
    <s v="SI"/>
    <s v="SI"/>
    <s v="NO"/>
    <n v="16"/>
    <n v="1"/>
    <n v="5"/>
    <s v="Rara VezCatastrófico"/>
    <s v="Rara Vez"/>
    <s v="Catastrófico"/>
    <s v="Extremo"/>
    <s v="Rara VezModerado"/>
    <n v="-1"/>
    <n v="3"/>
  </r>
  <r>
    <x v="2"/>
    <s v="Puede presentarse situaciones de orden moral y económico que le impidan a un funcionario actuar en forma objetiva e independiente, porque le sea particularmente conveniente. "/>
    <s v="Corrupción"/>
    <s v="SI"/>
    <s v="NO"/>
    <s v="SI"/>
    <s v="SI"/>
    <s v="SI"/>
    <s v="SI"/>
    <s v="NO"/>
    <s v="SI"/>
    <s v="SI"/>
    <s v="SI"/>
    <s v="SI"/>
    <s v="SI"/>
    <s v="SI"/>
    <s v="SI"/>
    <s v="SI"/>
    <s v="NO"/>
    <s v="SI"/>
    <s v="SI"/>
    <s v="NO"/>
    <s v="Rara Vez"/>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NO"/>
    <s v="SI"/>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NO"/>
    <s v="SI"/>
    <s v="SI"/>
    <s v="SI"/>
    <s v="SI"/>
    <s v="NO"/>
    <s v="SI"/>
    <s v="SI"/>
    <s v="SI"/>
    <s v="SI"/>
    <s v="SI"/>
    <s v="SI"/>
    <s v="SI"/>
    <s v="SI"/>
    <s v="NO"/>
    <s v="SI"/>
    <s v="SI"/>
    <s v="NO"/>
    <n v="15"/>
    <n v="1"/>
    <n v="5"/>
    <s v="Rara VezCatastrófico"/>
    <s v="Rara Vez"/>
    <s v="Catastrófico"/>
    <s v="Extremo"/>
    <s v="Rara VezModerado"/>
    <n v="-1"/>
    <n v="3"/>
  </r>
  <r>
    <x v="5"/>
    <s v="Puede incitar la participación de varias personas o compañías para cometer un delito buscando el beneficio propio. Concierto para delinquir."/>
    <s v="Corrupción"/>
    <s v="SI"/>
    <s v="SI"/>
    <s v="SI"/>
    <s v="SI"/>
    <s v="SI"/>
    <s v="SI"/>
    <s v="NO"/>
    <s v="SI"/>
    <s v="SI"/>
    <s v="SI"/>
    <s v="SI"/>
    <s v="SI"/>
    <s v="SI"/>
    <s v="SI"/>
    <s v="SI"/>
    <s v="NO"/>
    <s v="SI"/>
    <s v="SI"/>
    <s v="NO"/>
    <n v="16"/>
    <n v="1"/>
    <n v="5"/>
    <s v="Rara VezCatastrófico"/>
    <s v="Rara Vez"/>
    <s v="Catastrófico"/>
    <s v="Extremo"/>
    <s v="Rara VezModerado"/>
    <n v="-1"/>
    <n v="3"/>
  </r>
  <r>
    <x v="6"/>
    <s v="Puede ocurrir que un funcionario abuse de su cargo o funciones para inducir a otra persona a dar o prometer dinero o cualquier otro beneficio indebido. "/>
    <s v="Corrupción"/>
    <s v="SI"/>
    <s v="NO"/>
    <s v="SI"/>
    <s v="SI"/>
    <s v="SI"/>
    <s v="SI"/>
    <s v="NO"/>
    <s v="SI"/>
    <s v="SI"/>
    <s v="SI"/>
    <s v="SI"/>
    <s v="SI"/>
    <s v="SI"/>
    <s v="SI"/>
    <s v="SI"/>
    <s v="NO"/>
    <s v="SI"/>
    <s v="SI"/>
    <s v="NO"/>
    <n v="15"/>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NO"/>
    <s v="SI"/>
    <s v="SI"/>
    <s v="SI"/>
    <s v="SI"/>
    <s v="SI"/>
    <s v="SI"/>
    <s v="SI"/>
    <s v="SI"/>
    <s v="NO"/>
    <s v="SI"/>
    <s v="SI"/>
    <s v="NO"/>
    <n v="16"/>
    <n v="1"/>
    <n v="5"/>
    <s v="Rara VezCatastrófico"/>
    <s v="Rara Vez"/>
    <s v="Catastrófico"/>
    <s v="Extremo"/>
    <s v="Rara VezModerado"/>
    <n v="-1"/>
    <n v="3"/>
  </r>
  <r>
    <x v="8"/>
    <s v="Posibilidad de que uno o varios funcionarios utilicen de forma  indebida la información  privilegiada de los sistemas de información para obtener beneficio privado. "/>
    <s v="Corrupción"/>
    <s v="SI"/>
    <s v="NO"/>
    <s v="SI"/>
    <s v="SI"/>
    <s v="SI"/>
    <s v="SI"/>
    <s v="NO"/>
    <s v="SI"/>
    <s v="SI"/>
    <s v="SI"/>
    <s v="SI"/>
    <s v="SI"/>
    <s v="SI"/>
    <s v="SI"/>
    <s v="SI"/>
    <s v="NO"/>
    <s v="SI"/>
    <s v="SI"/>
    <s v="NO"/>
    <n v="15"/>
    <n v="1"/>
    <n v="5"/>
    <s v="Rara VezCatastrófico"/>
    <s v="Rara Vez"/>
    <s v="Catastrófico"/>
    <s v="Extremo"/>
    <s v="Rara VezModerado"/>
    <n v="-1"/>
    <n v="3"/>
  </r>
  <r>
    <x v="9"/>
    <s v="Puede ocurrir apropiación ilegal, en beneficio propio o de un tercero, de los bienes del estado."/>
    <s v="Corrupción"/>
    <s v="SI"/>
    <s v="SI"/>
    <s v="SI"/>
    <s v="SI"/>
    <s v="SI"/>
    <s v="SI"/>
    <s v="NO"/>
    <s v="SI"/>
    <s v="SI"/>
    <s v="SI"/>
    <s v="SI"/>
    <s v="SI"/>
    <s v="SI"/>
    <s v="SI"/>
    <s v="SI"/>
    <s v="NO"/>
    <s v="SI"/>
    <s v="SI"/>
    <s v="NO"/>
    <n v="16"/>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NO"/>
    <s v="NO"/>
    <s v="NO"/>
    <s v="NO"/>
    <s v="NO"/>
    <s v="NO"/>
    <s v="NO"/>
    <s v="NO"/>
    <s v="NO"/>
    <s v="NO"/>
    <s v="NO"/>
    <s v="NO"/>
    <s v="NO"/>
    <s v="NO"/>
    <s v="NO"/>
    <s v="NO"/>
    <s v="NO"/>
    <s v="NO"/>
    <s v="NO"/>
    <n v="0"/>
    <n v="1"/>
    <n v="3"/>
    <s v="Rara VezModerado"/>
    <s v="Rara Vez"/>
    <s v="Moderado"/>
    <s v="Moderado"/>
    <s v="Menor"/>
    <n v="0"/>
    <n v="2"/>
  </r>
  <r>
    <x v="1"/>
    <s v="Puede ocurrir intercambio extraoficial de favores, en el cual un individuo se beneficie a si mismo o aun tercero. Amiguismo y clientelismo."/>
    <s v="Corrupción"/>
    <s v="NO"/>
    <s v="NO"/>
    <s v="NO"/>
    <s v="NO"/>
    <s v="NO"/>
    <s v="NO"/>
    <s v="NO"/>
    <s v="NO"/>
    <s v="NO"/>
    <s v="NO"/>
    <s v="NO"/>
    <s v="NO"/>
    <s v="NO"/>
    <s v="NO"/>
    <s v="NO"/>
    <s v="NO"/>
    <s v="NO"/>
    <s v="NO"/>
    <s v="NO"/>
    <n v="0"/>
    <n v="1"/>
    <n v="3"/>
    <s v="Rara VezModerado"/>
    <s v="Rara Vez"/>
    <s v="Moderado"/>
    <s v="Moderado"/>
    <s v="Insignificante"/>
    <n v="0"/>
    <n v="1"/>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Insignificante"/>
    <n v="0"/>
    <n v="1"/>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Insignificante"/>
    <n v="1"/>
    <n v="1"/>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Insignificante"/>
    <n v="1"/>
    <n v="1"/>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Insignificante"/>
    <n v="-1"/>
    <n v="1"/>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Insignificante"/>
    <n v="1"/>
    <n v="1"/>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Insignificante"/>
    <n v="1"/>
    <n v="1"/>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Insignificante"/>
    <n v="1"/>
    <n v="1"/>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SI"/>
    <s v="SI"/>
    <s v="SI"/>
    <s v="SI"/>
    <s v="SI"/>
    <s v="NO"/>
    <s v="NO"/>
    <s v="NO"/>
    <s v="SI"/>
    <s v="SI"/>
    <s v="SI"/>
    <s v="SI"/>
    <s v="SI"/>
    <s v="SI"/>
    <s v="SI"/>
    <s v="NO"/>
    <s v="SI"/>
    <s v="SI"/>
    <s v="NO"/>
    <n v="14"/>
    <n v="3"/>
    <n v="5"/>
    <s v="PosibleCatastrófico"/>
    <s v="Posible"/>
    <s v="Catastrófico"/>
    <s v="Extremo"/>
    <s v="ImprobableMayor"/>
    <n v="2"/>
    <n v="4"/>
  </r>
  <r>
    <x v="1"/>
    <s v="Puede ocurrir intercambio extraoficial de favores, en el cual un individuo se beneficie a si mismo o aun tercero. Amiguismo y clientelismo."/>
    <s v="Corrupción"/>
    <s v="SI"/>
    <s v="SI"/>
    <s v="SI"/>
    <s v="SI"/>
    <s v="SI"/>
    <s v="NO"/>
    <s v="NO"/>
    <s v="NO"/>
    <s v="SI"/>
    <s v="SI"/>
    <s v="SI"/>
    <s v="SI"/>
    <s v="SI"/>
    <s v="SI"/>
    <s v="SI"/>
    <s v="NO"/>
    <s v="SI"/>
    <s v="SI"/>
    <s v="NO"/>
    <n v="14"/>
    <n v="3"/>
    <n v="5"/>
    <s v="PosibleCatastrófico"/>
    <s v="Posible"/>
    <s v="Catastrófico"/>
    <s v="Extremo"/>
    <s v="ImprobableModerado"/>
    <n v="2"/>
    <n v="3"/>
  </r>
  <r>
    <x v="2"/>
    <s v="Puede presentarse situaciones de orden moral y económico que le impidan a un funcionario actuar en forma objetiva e independiente, porque le sea particularmente conveniente. "/>
    <s v="Corrupción"/>
    <s v="SI"/>
    <s v="SI"/>
    <s v="SI"/>
    <s v="SI"/>
    <s v="SI"/>
    <s v="SI"/>
    <s v="SI"/>
    <s v="NO"/>
    <s v="SI"/>
    <s v="SI"/>
    <s v="SI"/>
    <s v="SI"/>
    <s v="SI"/>
    <s v="SI"/>
    <s v="SI"/>
    <s v="NO"/>
    <s v="SI"/>
    <s v="SI"/>
    <s v="NO"/>
    <n v="16"/>
    <n v="1"/>
    <n v="5"/>
    <s v="Rara VezCatastrófico"/>
    <s v="Rara Vez"/>
    <s v="Catastrófico"/>
    <s v="Extremo"/>
    <s v="Moderado"/>
    <n v="0"/>
    <n v="3"/>
  </r>
  <r>
    <x v="3"/>
    <s v="Posibilidad de recibir o solicitar cualquier dádiva o beneficio a nombre propio o de terceros con el fin de celebrar un contrato."/>
    <s v="Corrupción"/>
    <s v="SI"/>
    <s v="SI"/>
    <s v="SI"/>
    <s v="SI"/>
    <s v="SI"/>
    <s v="SI"/>
    <s v="SI"/>
    <s v="NO"/>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NO"/>
    <s v="NO"/>
    <s v="NO"/>
    <s v="SI"/>
    <s v="SI"/>
    <s v="SI"/>
    <s v="SI"/>
    <s v="SI"/>
    <s v="SI"/>
    <s v="NO"/>
    <s v="SI"/>
    <s v="SI"/>
    <s v="NO"/>
    <n v="14"/>
    <n v="1"/>
    <n v="5"/>
    <s v="Rara VezCatastrófico"/>
    <s v="Rara Vez"/>
    <s v="Catastrófico"/>
    <s v="Extremo"/>
    <s v="Rara VezCatastrófico"/>
    <n v="1"/>
    <n v="5"/>
  </r>
  <r>
    <x v="5"/>
    <s v="Puede incitar la participación de varias personas o compañías para cometer un delito buscando el beneficio propio. Concierto para delinquir."/>
    <s v="Corrupción"/>
    <s v="SI"/>
    <s v="SI"/>
    <s v="SI"/>
    <s v="SI"/>
    <s v="SI"/>
    <s v="SI"/>
    <s v="NO"/>
    <s v="NO"/>
    <s v="NO"/>
    <s v="SI"/>
    <s v="SI"/>
    <s v="SI"/>
    <s v="SI"/>
    <s v="SI"/>
    <s v="SI"/>
    <s v="NO"/>
    <s v="SI"/>
    <s v="SI"/>
    <s v="NO"/>
    <n v="14"/>
    <n v="1"/>
    <n v="5"/>
    <s v="Rara VezCatastrófico"/>
    <s v="Rara Vez"/>
    <s v="Catastrófico"/>
    <s v="Extremo"/>
    <s v="Mayor"/>
    <n v="0"/>
    <n v="4"/>
  </r>
  <r>
    <x v="6"/>
    <s v="Puede ocurrir que un funcionario abuse de su cargo o funciones para inducir a otra persona a dar o prometer dinero o cualquier otro beneficio indebido. "/>
    <s v="Corrupción"/>
    <s v="SI"/>
    <s v="SI"/>
    <s v="SI"/>
    <s v="SI"/>
    <s v="SI"/>
    <s v="SI"/>
    <s v="NO"/>
    <s v="NO"/>
    <s v="NO"/>
    <s v="SI"/>
    <s v="SI"/>
    <s v="SI"/>
    <s v="SI"/>
    <s v="SI"/>
    <s v="SI"/>
    <s v="NO"/>
    <s v="SI"/>
    <s v="SI"/>
    <s v="NO"/>
    <n v="14"/>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NO"/>
    <n v="18"/>
    <n v="2"/>
    <n v="5"/>
    <s v="ImprobableCatastrófico"/>
    <s v="Improbable"/>
    <s v="Catastrófico"/>
    <s v="Extremo"/>
    <s v="ImprobableModerado"/>
    <n v="2"/>
    <n v="3"/>
  </r>
  <r>
    <x v="8"/>
    <s v="Posibilidad de que uno o varios funcionarios utilicen de forma  indebida la información  privilegiada de los sistemas de información para obtener beneficio privado. "/>
    <s v="Corrupción"/>
    <s v="SI"/>
    <s v="SI"/>
    <s v="SI"/>
    <s v="SI"/>
    <s v="SI"/>
    <s v="SI"/>
    <s v="NO"/>
    <s v="NO"/>
    <s v="NO"/>
    <s v="SI"/>
    <s v="SI"/>
    <s v="SI"/>
    <s v="SI"/>
    <s v="SI"/>
    <s v="SI"/>
    <s v="NO"/>
    <s v="SI"/>
    <s v="SI"/>
    <s v="NO"/>
    <n v="14"/>
    <n v="3"/>
    <n v="5"/>
    <s v="PosibleCatastrófico"/>
    <s v="Posible"/>
    <s v="Catastrófico"/>
    <s v="Extremo"/>
    <s v="PosibleMayor"/>
    <n v="3"/>
    <n v="4"/>
  </r>
  <r>
    <x v="9"/>
    <s v="Puede ocurrir apropiación ilegal, en beneficio propio o de un tercero, de los bienes del estado."/>
    <s v="Corrupción"/>
    <s v="SI"/>
    <s v="SI"/>
    <s v="SI"/>
    <s v="SI"/>
    <s v="SI"/>
    <s v="SI"/>
    <s v="NO"/>
    <s v="NO"/>
    <s v="NO"/>
    <s v="SI"/>
    <s v="SI"/>
    <s v="SI"/>
    <s v="SI"/>
    <s v="SI"/>
    <s v="SI"/>
    <s v="NO"/>
    <s v="SI"/>
    <s v="SI"/>
    <s v="NO"/>
    <n v="14"/>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945">
  <r>
    <s v="Oficina Asesora de Planeación"/>
    <x v="0"/>
    <s v="Corrupción"/>
    <s v="TODOS LOS PROCESOS"/>
    <s v="Posibilidad de que un funcionario vaya mas allá de las funciones designadas con el fin de obtener un beneficio privado."/>
    <n v="1.01"/>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Directamente"/>
    <s v="ModeradoDirectamenteDirectamente"/>
    <n v="1"/>
    <n v="1"/>
  </r>
  <r>
    <s v="Oficina Asesora de Planeación"/>
    <x v="0"/>
    <s v="Corrupción"/>
    <s v="TODOS LOS PROCESOS"/>
    <s v="Posibilidad de que un funcionario vaya mas allá de las funciones designadas con el fin de obtener un beneficio privado."/>
    <n v="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3"/>
    <s v="Controles en los aplicativos"/>
    <s v="Reducir el riesgo"/>
    <s v="Asignado"/>
    <s v="Adecuado"/>
    <s v="Inoportuna"/>
    <s v="Prevenir"/>
    <s v="Confiable"/>
    <s v="No se investigan y resulven oportunamente"/>
    <s v="Completa"/>
    <n v="70"/>
    <s v="Debil"/>
    <s v="Moderado"/>
    <s v="DebilModerado"/>
    <n v="8"/>
    <s v="Débil"/>
    <s v="Directamente"/>
    <s v="Directamente"/>
    <s v="DébilDirectamenteDirectamente"/>
    <s v=""/>
    <s v=""/>
  </r>
  <r>
    <s v="Oficina Asesora de Planeación"/>
    <x v="0"/>
    <s v="Corrupción"/>
    <s v="TODOS LOS PROCESOS"/>
    <s v="Posibilidad de que un funcionario vaya mas allá de las funciones designadas con el fin de obtener un beneficio privado."/>
    <n v="1.04"/>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5"/>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0"/>
    <s v="Corrupción"/>
    <s v="TODOS LOS PROCESOS"/>
    <s v="Posibilidad de que un funcionario vaya mas allá de las funciones designadas con el fin de obtener un beneficio privado."/>
    <n v="1.0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
    <s v="Corrupción"/>
    <s v="TODOS LOS PROCESOS"/>
    <s v="Puede ocurrir intercambio extraoficial de favores, en el cual un individuo se beneficie a si mismo o a un tercero. Amiguismo y clientelismo."/>
    <n v="3.019999999999999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299999999999994"/>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1"/>
    <s v="Corrupción"/>
    <s v="TODOS LOS PROCESOS"/>
    <s v="Puede ocurrir intercambio extraoficial de favores, en el cual un individuo se beneficie a si mismo o a un tercero. Amiguismo y clientelismo."/>
    <n v="3.0399999999999991"/>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Oficina Asesora de Planeación"/>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2"/>
    <s v="Firma de compromiso de cumplimiento"/>
    <s v="Reducir el riesgo"/>
    <s v="Asignado"/>
    <s v="Adecuado"/>
    <s v="Inoportuna"/>
    <s v="Prevenir"/>
    <s v="Confiable"/>
    <s v="No se investigan y resulven oportunamente"/>
    <s v="Completa"/>
    <n v="7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299999999999994"/>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399999999999991"/>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s v="Acepta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
    <s v="Corrupción"/>
    <s v="TODOS LOS PROCESOS"/>
    <s v="Posibilidad de que un funcionario reciba u ofrezca un soborno, con el fin de dar o recibir un trato especial con una compañía o persona natural. "/>
    <n v="7.02"/>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5"/>
    <s v="Corrupción"/>
    <s v="TODOS LOS PROCESOS"/>
    <s v="Posibilidad de que un funcionario reciba u ofrezca un soborno, con el fin de dar o recibir un trato especial con una compañía o persona natural. "/>
    <n v="7.0299999999999994"/>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6"/>
    <s v="Corrupción"/>
    <s v="TODOS LOS PROCESOS"/>
    <s v="Puede incitar la participación de varias personas o compañías para cometer un delito buscando el beneficio propio. Concierto para delinquir."/>
    <n v="8.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6"/>
    <s v="Corrupción"/>
    <s v="TODOS LOS PROCESOS"/>
    <s v="Puede incitar la participación de varias personas o compañías para cometer un delito buscando el beneficio propio. Concierto para delinquir."/>
    <n v="8.0299999999999994"/>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399999999999991"/>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499999999999989"/>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1"/>
    <s v="Definición de presupuesto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2"/>
    <s v="Publicacion de los contratos"/>
    <s v="Reducir el riesgo"/>
    <s v="Asignado"/>
    <s v="Adecuado"/>
    <s v="Oportuna"/>
    <s v="Prevenir"/>
    <s v="Confiable"/>
    <s v="Se investigan y resuelven oportunamente"/>
    <s v="In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299999999999994"/>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399999999999991"/>
    <s v="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499999999999989"/>
    <s v="Plan Anual de Adquisiciones"/>
    <s v="Reducir el riesgo"/>
    <s v="Asignado"/>
    <s v="Adecuado"/>
    <s v="Oportuna"/>
    <s v="Prevenir"/>
    <s v="Confiable"/>
    <s v="No se investigan y resulven oportunamente"/>
    <s v="Completa"/>
    <n v="85"/>
    <s v="Debil"/>
    <s v="Fuerte"/>
    <s v="DebilFuerte"/>
    <n v="7"/>
    <s v="Débil"/>
    <s v="Directamente"/>
    <s v="Directamente"/>
    <s v="DébilDirectamenteDirectamente"/>
    <s v=""/>
    <s v=""/>
  </r>
  <r>
    <s v="Oficina Asesora de Planeación"/>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8"/>
    <s v="Corrupción"/>
    <s v="TODOS LOS PROCESOS"/>
    <s v="Puede ocurrir que teniendo conocimiento de una conducta delictiva, no se informe a las autoridades por temor a repercusiones sociales o financieras. Omisión de denuncia"/>
    <n v="10.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0"/>
    <s v="Corrupción"/>
    <s v="TODOS LOS PROCESOS"/>
    <s v="Posibilidad de que uno o varios funcionarios utilicen de forma  indebida la información  privilegiada de los sistemas de información para obtener beneficio privado. "/>
    <n v="11.03"/>
    <s v="Controles en los aplicativos"/>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4"/>
    <s v="Sistema de Seguridad de la Información - PC Secure"/>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11"/>
    <s v="Estratégico"/>
    <s v="TODOS LOS PROCESOS"/>
    <s v="Puede generarse menoscabo, disminución, detrimento, pérdida, uso indebido, o deterioro de los bienes o recursos públicos, o intereses patrimoniales del Estado. "/>
    <n v="12.03"/>
    <s v="Seguimiento al contrato de las almacen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1"/>
    <s v="Aplicación del formato del control de bienes y rent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2"/>
    <s v="Corrupción"/>
    <s v="TODOS LOS PROCESOS"/>
    <s v="Puede ocurrir apropiación ilegal, en beneficio propio o de un tercero, de los bienes del estado."/>
    <n v="13.03"/>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10000000000002"/>
    <s v="aplicación del procedimiento de gestion de inversiones P-GF3-066"/>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Directamente"/>
    <s v="Directamente"/>
    <s v="DébilDirectamenteDirectamente"/>
    <s v=""/>
    <s v=""/>
  </r>
  <r>
    <s v="Oficina Asesora de Planeación"/>
    <x v="17"/>
    <s v="Estratégico"/>
    <s v="TODOS LOS PROCESOS"/>
    <s v="No disponibilidad de recursos para gestionar la distribución a las entidades del Estado"/>
    <n v="18.010000000000002"/>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30000000000005"/>
    <s v="Se realiza seguimiento a los ingresos presupuest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8"/>
    <s v="Operativo"/>
    <s v="TODOS LOS PROCESOS"/>
    <s v="Se pueden establecer procesos con controles obsoletos o desbordados en términos de la operación"/>
    <n v="19.010000000000002"/>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8"/>
    <s v="Operativo"/>
    <s v="TODOS LOS PROCESOS"/>
    <s v="Se pueden establecer procesos con controles obsoletos o desbordados en términos de la operación"/>
    <n v="19.020000000000003"/>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9"/>
    <s v="Seguridad de la Información"/>
    <s v="TODOS LOS PROCESOS"/>
    <s v="Falta de programas de gestión de cambio y seguimientos en el uso y apropiación de TIC's"/>
    <n v="20.010000000000002"/>
    <s v="Seguimei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1"/>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20"/>
    <s v="Estratégico"/>
    <s v="TODOS LOS PROCESOS"/>
    <s v="No se cuente con los recursos suficientes para lograr el objetivo institucional"/>
    <n v="21.030000000000005"/>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Directamente"/>
    <s v="Directamente"/>
    <s v="DébilDirectamenteDirectamente"/>
    <s v=""/>
    <s v=""/>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Directamente"/>
    <s v="Directamente"/>
    <s v="DébilDirectamenteDirectamente"/>
    <s v=""/>
    <s v=""/>
  </r>
  <r>
    <s v="Oficina Asesora de Planeación"/>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Directamente"/>
    <s v="Directamente"/>
    <s v="DébilDirectamenteDirectamente"/>
    <s v=""/>
    <s v=""/>
  </r>
  <r>
    <s v="Oficina Asesora de Planeación"/>
    <x v="25"/>
    <s v="Operativo"/>
    <s v="TODOS LOS PROCESOS"/>
    <s v="Puede ocurrir que no tenga proveedores idóneos disponibles"/>
    <n v="25.01"/>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20000000000003"/>
    <s v="Contratr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30000000000005"/>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6"/>
    <s v="Operativo"/>
    <s v="TODOS LOS PROCESOS"/>
    <s v="Se podría contratar un servicio innecesario"/>
    <n v="26.01"/>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6"/>
    <s v="Operativo"/>
    <s v="TODOS LOS PROCESOS"/>
    <s v="Se podría contratar un servicio innecesario"/>
    <n v="26.020000000000003"/>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7"/>
    <s v="Estratégico"/>
    <s v="RECEPCIÓN Y REGISTRO"/>
    <s v="Puede ocurrir que exista dentro del banco de depositarios, algunos que no cumplan con las características necesarias para el Registro y/o Asignación de activos."/>
    <n v="28.01"/>
    <s v="procedimiento P-DP3-030_Registro_y_clasificacion_de_Depositarios, incluyendo mecanismo de evaluación de depositarios."/>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20000000000003"/>
    <s v="Sistema de información de registro de depositarios donde desarrolla el proceso"/>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30000000000005"/>
    <s v="Procedimiento de registro de depositarios y liquidadores, donde se establecen los requisitos y operacion de la selección"/>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40000000000006"/>
    <s v="Disponibilidad de un módulo de actualización de la información del Depositario registrada en el sistema"/>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
    <s v="Aplicación del procedimiento de alistamiento de activos (Inmuebles, Muebles, Sociedad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29999999999994"/>
    <s v="Visitas períodicas a cada uno de los activo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39999999999992"/>
    <s v="Registro y verificación de informe de Gestión de Depositari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9999999999996"/>
    <s v="Procedimiento de entrega de activo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
    <s v="Descriptores definidos en el Sistema de informacionde correspondencia recibida (ZEU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9999999999996"/>
    <s v="Se cuenta con canales de comunicación directos con la fiscalia."/>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s v="Directamente"/>
    <s v="Directamente"/>
    <s v="DirectamenteDirectamente"/>
    <s v=""/>
    <s v=""/>
  </r>
  <r>
    <s v="Oficina Asesora de Planeación"/>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
    <s v="Estandarizaciòn de flujo de pagos en el aplicativo ZEU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9999999999996"/>
    <s v="Instructivo para generación de cupon recaudo general."/>
    <m/>
    <m/>
    <m/>
    <m/>
    <m/>
    <m/>
    <m/>
    <m/>
    <n v="0"/>
    <s v="Debil"/>
    <m/>
    <s v="Debil"/>
    <s v=""/>
    <s v=""/>
    <s v="Directamente"/>
    <s v="Directamente"/>
    <s v="DirectamenteDirectamente"/>
    <s v=""/>
    <s v=""/>
  </r>
  <r>
    <s v="Oficina Asesora de Planeación"/>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s v="Directamente"/>
    <s v="Directamente"/>
    <s v="DirectamenteDirectamente"/>
    <s v=""/>
    <s v=""/>
  </r>
  <r>
    <s v="Oficina Asesora de Planeación"/>
    <x v="35"/>
    <s v="Estratégico"/>
    <s v="GESTIÓN FINANCIERA"/>
    <s v="Se podría presentar que no exista disponibilidad de recursos"/>
    <n v="39.019999999999996"/>
    <s v="Se verifica el cumplimiento del presupuesto para cada uno de los pagos reallizados."/>
    <m/>
    <m/>
    <m/>
    <m/>
    <m/>
    <m/>
    <m/>
    <m/>
    <n v="0"/>
    <s v="Debil"/>
    <m/>
    <s v="Debil"/>
    <s v=""/>
    <s v=""/>
    <s v="Directamente"/>
    <s v="Directamente"/>
    <s v="DirectamenteDirectamente"/>
    <s v=""/>
    <s v=""/>
  </r>
  <r>
    <s v="Oficina Asesora de Planeación"/>
    <x v="35"/>
    <s v="Estratégico"/>
    <s v="GESTIÓN FINANCIERA"/>
    <s v="Se podría presentar que no exista disponibilidad de recursos"/>
    <n v="39.029999999999994"/>
    <s v="Se realiza seguimiento a los ingresos presupuestados."/>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9999999999996"/>
    <s v="Sistema de información Matrix con trazabilidad de los activos de información"/>
    <m/>
    <m/>
    <m/>
    <m/>
    <m/>
    <m/>
    <m/>
    <m/>
    <n v="0"/>
    <s v="Debil"/>
    <m/>
    <s v="Debil"/>
    <s v=""/>
    <s v=""/>
    <s v="Directamente"/>
    <s v="Directamente"/>
    <s v="DirectamenteDirectamente"/>
    <s v=""/>
    <s v=""/>
  </r>
  <r>
    <s v="Oficina Asesora de Planeación"/>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
    <s v="Se cuenta con contabilidades separadas, una para el FRISCO y una para SAE."/>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9999999999996"/>
    <s v="Se realizan conciliaciones de cada registro contable."/>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
    <s v="Capacitación continua, criterios de direccionamient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9999999999996"/>
    <s v=" Base de datos actualizada de usuarios en el aplicativ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29999999999994"/>
    <s v="Mantenimiento del aplicativo por fuera de la jornadada laboral."/>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39999999999992"/>
    <s v="Priorizar atención de posibles fallas del aplicativo cuando se presenten."/>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59999999999988"/>
    <s v="Seguimiento a ZEUS"/>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
    <s v="Se cuenta con una verificación por parte del Comitè Institucional de Desarrollo Adminsitrativ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9999999999996"/>
    <s v="Se cuenta con una verificaciòn por parte del lìder del proces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
    <s v="Capacitación temas de organización y conformación de expedientes"/>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9999999999996"/>
    <s v="Diligenciamiento de la hoja de control de cada expediente."/>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9999999999996"/>
    <s v="P-GJ2-079_Procedimiento_Atención_Conceptos_Juridic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29999999999994"/>
    <s v="SP-GJ2-080_Procedimiento_revision_y_expedicion_de_actos_administrativ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39999999999992"/>
    <s v="P-GJ1-070_Procedimiento_Tutela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
    <s v="Aplicación del procedimiento de representación Judicial P-GJ1-081"/>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9999999999996"/>
    <s v="P-GJ2-079_Procedimiento_Atención_Conceptos_Juridic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29999999999994"/>
    <s v="P-GJ2-080_Procedimiento_revision_y_expedicion_de_actos_administrativ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39999999999992"/>
    <s v="P-GJ1-070_Procedimiento_Tutela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9999999999996"/>
    <s v="Aplicación Procedimiento elaboración de Estudios Previ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29999999999994"/>
    <s v="Comité de Contrat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39999999999992"/>
    <s v="Aplicación Procedimiento de Elaboración y Actualización del presupuesto"/>
    <m/>
    <m/>
    <m/>
    <m/>
    <m/>
    <m/>
    <m/>
    <m/>
    <n v="0"/>
    <s v="Debil"/>
    <m/>
    <s v="Debil"/>
    <s v=""/>
    <s v=""/>
    <s v="Directamente"/>
    <s v="Directamente"/>
    <s v="DirectamenteDirectamente"/>
    <s v=""/>
    <s v=""/>
  </r>
  <r>
    <s v="Oficina Asesora de Planeación"/>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s v="Directamente"/>
    <s v="Directamente"/>
    <s v="DirectamenteDirectamente"/>
    <s v=""/>
    <s v=""/>
  </r>
  <r>
    <s v="Oficina Asesora de Planeación"/>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s v="Directamente"/>
    <s v="Directamente"/>
    <s v="DirectamenteDirectamente"/>
    <s v=""/>
    <s v=""/>
  </r>
  <r>
    <s v="Oficina Asesora de Planeación"/>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s v="Directamente"/>
    <s v="Directamente"/>
    <s v="DirectamenteDirectamente"/>
    <s v=""/>
    <s v=""/>
  </r>
  <r>
    <s v="Oficina Asesora de Planeación"/>
    <x v="49"/>
    <s v="Operativo"/>
    <s v="DIRECCIONAMIENTO ESTRATEGICO"/>
    <s v="Se podrían presentar fallas dentro  de la medición de la estrategia"/>
    <n v="55.01"/>
    <s v="Se cuenta con una validación de los resultados en el comité Directivo, por parte de cada uno de los lideres de las áre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m/>
    <s v="Divulación del documento cuando se publica, por el boletin tu proceso tu procedimiento.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1"/>
    <s v="Operativo"/>
    <s v="GESTIÓN DEL TALENTO HUMANO"/>
    <s v="Se podrían presentar fallas en la identificación de las necesidades de personal en la entidad."/>
    <n v="57.01"/>
    <s v="Aplicación P-GT1-010_Procedimiento_Seleccion_y_Vinculacion_de_Talento_Humano, donde se definen los mecanismos para la solicitud de personal y flujo en el aplicativo ZEUS"/>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19999999999996"/>
    <s v="Las necesidades son contrarestadas con el dimensionamiento realizado por la firma Bahamon en el año 2014."/>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29999999999994"/>
    <s v="Dimensionamiento de la planta"/>
    <m/>
    <m/>
    <m/>
    <m/>
    <m/>
    <m/>
    <m/>
    <m/>
    <n v="0"/>
    <s v="Debil"/>
    <m/>
    <s v="Debil"/>
    <s v=""/>
    <s v=""/>
    <s v="Directamente"/>
    <s v="Directamente"/>
    <s v="DirectamenteDirectamente"/>
    <s v=""/>
    <s v=""/>
  </r>
  <r>
    <s v="Oficina Asesora de Planeación"/>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9999999999996"/>
    <s v="Se realizan las evaluaciones de las capacitaciones recibidas."/>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s v="Directamente"/>
    <s v="Directamente"/>
    <s v="DirectamenteDirectamente"/>
    <s v=""/>
    <s v=""/>
  </r>
  <r>
    <s v="Oficina Asesora de Planeación"/>
    <x v="54"/>
    <s v="Operativo"/>
    <s v="GESTIÓN DEL TALENTO HUMANO"/>
    <s v="Se podrían presentar que no se desarrollen las competencias del  Talento humano de la SAE"/>
    <n v="60.01"/>
    <s v="Procedimiento y ejecución del plan empresarial de capacitación"/>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s v="Directamente"/>
    <s v="Directamente"/>
    <s v="DirectamenteDirectamente"/>
    <s v=""/>
    <s v=""/>
  </r>
  <r>
    <s v="Oficina Asesora de Planeación"/>
    <x v="56"/>
    <s v="Operativo"/>
    <s v="ADMINISTRACIÓN DE BIENES DE FUNICIONAMIENTO"/>
    <s v="Podría ocurrir que no se identifiquen las necesidades de mantenimiento"/>
    <n v="62.01"/>
    <s v="1 vez al mes se enciende la planta eléctrica."/>
    <m/>
    <m/>
    <m/>
    <m/>
    <m/>
    <m/>
    <m/>
    <m/>
    <n v="0"/>
    <s v="Debil"/>
    <m/>
    <s v="Debil"/>
    <s v=""/>
    <s v=""/>
    <s v="Directamente"/>
    <s v="Directamente"/>
    <s v="DirectamenteDirectamente"/>
    <s v=""/>
    <s v=""/>
  </r>
  <r>
    <s v="Oficina Asesora de Planeación"/>
    <x v="57"/>
    <s v="Operativo"/>
    <s v="ADMINISTRACIÓN DE BIENES DE FUNICIONAMIENTO"/>
    <s v="Se podría presentar daño o deterioro al mobiliario (muebles y enseres) de SAE"/>
    <n v="63.01"/>
    <s v="Toma de inventarios anual donde se establece el estado del bien."/>
    <m/>
    <m/>
    <m/>
    <m/>
    <m/>
    <m/>
    <m/>
    <m/>
    <n v="0"/>
    <s v="Debil"/>
    <m/>
    <s v="Debil"/>
    <s v=""/>
    <s v=""/>
    <s v="Directamente"/>
    <s v="Directamente"/>
    <s v="DirectamenteDirectamente"/>
    <s v=""/>
    <s v=""/>
  </r>
  <r>
    <s v="Oficina Asesora de Planeación"/>
    <x v="58"/>
    <s v="Operativo"/>
    <s v="EVALUACIÒN Y CONTROL"/>
    <s v="Podría ocurrir que se incumpla con las auditorías y seguimientos programados en el Plan Anual de auditoría"/>
    <n v="64.010000000000005"/>
    <s v="Se cuenta con un procedimiento de P-EC1-156 Procedimiento de Auditorias  Internas"/>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10000000000005"/>
    <s v="Realizar acompañamiento en la revisión de los informes de auditoria y en la documentación de los planes de mejoramiento. "/>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2000000000001"/>
    <s v="Realizar semestralmente seguimiento al cumplimiento de los Planes de Mejoramiento con Entes de Control."/>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30000000000015"/>
    <s v="Aplicación del procedimiento elaboración y seguimiento planes de mejoramiento P-EC2-109"/>
    <m/>
    <m/>
    <m/>
    <m/>
    <m/>
    <m/>
    <m/>
    <m/>
    <n v="0"/>
    <s v="Debil"/>
    <m/>
    <s v="Debil"/>
    <s v=""/>
    <s v=""/>
    <s v="Directamente"/>
    <s v="Directamente"/>
    <s v="DirectamenteDirectamente"/>
    <s v=""/>
    <s v=""/>
  </r>
  <r>
    <s v="Oficina Asesora de Planeación"/>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s v="Directamente"/>
    <s v="Directamente"/>
    <s v="DirectamenteDirectamente"/>
    <s v=""/>
    <s v=""/>
  </r>
  <r>
    <s v="Oficina Asesora de Planeación"/>
    <x v="62"/>
    <s v="Seguridad de la Información"/>
    <s v="GESTIÓN DE LA INFRAESTRUCTURA TECNOLOGICA"/>
    <s v="Inconsistencias o Pérdida de la Información"/>
    <s v="68a.1"/>
    <s v="Instructivo lineamientos para copias de respaldo y restauración de información"/>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2"/>
    <s v="Aplicación de procedimiento de mantenimiento de aplicaciones P-TE3-150"/>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3"/>
    <s v="Gestión de Cambios"/>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4"/>
    <s v="prueba mensual con carga de la planta eléctrica"/>
    <m/>
    <m/>
    <m/>
    <m/>
    <m/>
    <m/>
    <m/>
    <m/>
    <n v="0"/>
    <s v="Debil"/>
    <m/>
    <s v="Debil"/>
    <s v=""/>
    <s v=""/>
    <s v="Directamente"/>
    <s v="Directamente"/>
    <s v="DirectamenteDirectamente"/>
    <s v=""/>
    <s v=""/>
  </r>
  <r>
    <s v="Oficina Asesora de Planeación"/>
    <x v="64"/>
    <s v="Operativo"/>
    <s v="SOPORTE TECNICO"/>
    <s v="Soporte técnico inadecuado"/>
    <s v="71a.1"/>
    <s v="Servicio de soporte y mantenimiento"/>
    <m/>
    <m/>
    <m/>
    <m/>
    <m/>
    <m/>
    <m/>
    <m/>
    <n v="0"/>
    <s v="Debil"/>
    <m/>
    <s v="Debil"/>
    <s v=""/>
    <s v=""/>
    <s v="Directamente"/>
    <s v="Directamente"/>
    <s v="DirectamenteDirectamente"/>
    <s v=""/>
    <s v=""/>
  </r>
  <r>
    <s v="Oficina Asesora de Planeación"/>
    <x v="64"/>
    <s v="Operativo"/>
    <s v="SOPORTE TECNICO"/>
    <s v="Soporte técnico inadecuado"/>
    <s v="71a.2"/>
    <s v="Mesa de ayuda"/>
    <m/>
    <m/>
    <m/>
    <m/>
    <m/>
    <m/>
    <m/>
    <m/>
    <n v="0"/>
    <s v="Debil"/>
    <m/>
    <s v="Debil"/>
    <s v=""/>
    <s v=""/>
    <s v="Directamente"/>
    <s v="Directamente"/>
    <s v="DirectamenteDirectamente"/>
    <s v=""/>
    <s v=""/>
  </r>
  <r>
    <s v="Oficina Asesora de Planeación"/>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s v="Directamente"/>
    <s v="Directamente"/>
    <s v="DirectamenteDirectamente"/>
    <s v=""/>
    <s v=""/>
  </r>
  <r>
    <s v="Oficina Asesora de Planeación"/>
    <x v="66"/>
    <s v="Seguridad de la Información"/>
    <s v="GESTIÓN DE LA INFRAESTRUCTURA TECNOLOGICA"/>
    <s v="Puede ocurrir una operación inadecuada de los sistemas de información."/>
    <n v="73.010000000000005"/>
    <s v="Manuales de usuario por proceso"/>
    <m/>
    <m/>
    <m/>
    <m/>
    <m/>
    <m/>
    <m/>
    <m/>
    <n v="0"/>
    <s v="Debil"/>
    <m/>
    <s v="Debil"/>
    <s v=""/>
    <s v=""/>
    <s v="Directamente"/>
    <s v="Directamente"/>
    <s v="DirectamenteDirectamente"/>
    <s v=""/>
    <s v=""/>
  </r>
  <r>
    <s v="Oficina Asesora de Planeación"/>
    <x v="67"/>
    <s v="Operativo"/>
    <s v="RECEPCIÓN Y REGISTRO"/>
    <s v="Puede ocurrir que no se efectué la entrega física del activo una vez posesionado el depositario provisional"/>
    <n v="76.010000000000005"/>
    <m/>
    <m/>
    <m/>
    <m/>
    <m/>
    <m/>
    <m/>
    <m/>
    <m/>
    <n v="0"/>
    <s v="Debil"/>
    <m/>
    <s v="Debil"/>
    <s v=""/>
    <s v=""/>
    <s v="Directamente"/>
    <s v="Directamente"/>
    <s v="DirectamenteDirectamente"/>
    <s v=""/>
    <s v=""/>
  </r>
  <r>
    <s v="Oficina Asesora de Planeación"/>
    <x v="68"/>
    <s v="Operativo"/>
    <s v="TODOS LOS PROCESOS"/>
    <s v="Puede ocurrir que se utilice erradamente las funcionalidades de los Sistemas de Información (aplicativo Zeus)_x000a_"/>
    <n v="77.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69"/>
    <s v="Seguridad de la Información"/>
    <s v="RECEPCIÓN Y REGISTRO"/>
    <s v="Pueden presentar errores en la información en el registro de los activos _x000a_"/>
    <n v="78.010000000000005"/>
    <m/>
    <m/>
    <m/>
    <m/>
    <m/>
    <m/>
    <m/>
    <m/>
    <m/>
    <n v="0"/>
    <s v="Debil"/>
    <m/>
    <s v="Debil"/>
    <s v=""/>
    <s v=""/>
    <s v="Directamente"/>
    <s v="Directamente"/>
    <s v="DirectamenteDirectamente"/>
    <s v=""/>
    <s v=""/>
  </r>
  <r>
    <s v="Oficina Asesora de Planeación"/>
    <x v="70"/>
    <s v="Operativo"/>
    <s v="TODOS LOS PROCESOS"/>
    <s v="Puede ocurrir la entrega extemporánea de informes a los entes de control"/>
    <n v="79.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71"/>
    <s v="Operativo"/>
    <s v="ADQUISICIONES"/>
    <s v="Puede ocurrir no alcanzar el objetivo del contrato"/>
    <n v="80.010000000000005"/>
    <m/>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1"/>
    <s v="Llamadas de confirmación de las áreas misionales que solicitan la asignación"/>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2"/>
    <s v="Correos de envío de las solicitudes"/>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3"/>
    <s v="Revisar el correcto diligenciamiento y aprobaciones del formato de solicitud"/>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4"/>
    <s v="Llamadas de confirmación de las áreas misionales que solicitan la asignación"/>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s v="Directamente"/>
    <s v="Directamente"/>
    <s v="DirectamenteDirectamente"/>
    <s v=""/>
    <s v=""/>
  </r>
  <r>
    <s v="Oficina Asesora de Planeación"/>
    <x v="75"/>
    <s v="Operativo"/>
    <s v="RECEPCIÓN Y REGISTRO"/>
    <s v="Puede ocurrir que la designación sea errónea o no generada"/>
    <n v="84.01"/>
    <s v="Creación de los activos en el inventario centralizado en un grupo"/>
    <m/>
    <m/>
    <m/>
    <m/>
    <m/>
    <m/>
    <m/>
    <m/>
    <n v="0"/>
    <s v="Debil"/>
    <m/>
    <s v="Debil"/>
    <s v=""/>
    <s v=""/>
    <s v="Directamente"/>
    <s v="Directamente"/>
    <s v="DirectamenteDirectamente"/>
    <s v=""/>
    <s v=""/>
  </r>
  <r>
    <s v="Oficina Asesora de Planeación"/>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s v="Directamente"/>
    <s v="Directamente"/>
    <s v="DirectamenteDirectamente"/>
    <s v=""/>
    <s v=""/>
  </r>
  <r>
    <s v="Oficina Asesora de Planeación"/>
    <x v="75"/>
    <s v="Operativo"/>
    <s v="RECEPCIÓN Y REGISTRO"/>
    <s v="Puede ocurrir que la designación sea errónea o no generada"/>
    <n v="84.03"/>
    <s v="Revisión del cuadro de control de las asignaciones formalizadas con resolución, póliza y acta de posesión"/>
    <m/>
    <m/>
    <m/>
    <m/>
    <m/>
    <m/>
    <m/>
    <m/>
    <n v="0"/>
    <s v="Debil"/>
    <m/>
    <s v="Debil"/>
    <s v=""/>
    <s v=""/>
    <s v="Directamente"/>
    <s v="Directamente"/>
    <s v="DirectamenteDirectamente"/>
    <s v=""/>
    <s v=""/>
  </r>
  <r>
    <s v="Oficina Asesora de Planeación"/>
    <x v="75"/>
    <s v="Operativo"/>
    <s v="RECEPCIÓN Y REGISTRO"/>
    <s v="Puede ocurrir que la designación sea errónea o no generada"/>
    <n v="84.04"/>
    <s v="Revisión del funcionamiento correcto del sistema de asignación"/>
    <m/>
    <m/>
    <m/>
    <m/>
    <m/>
    <m/>
    <m/>
    <m/>
    <n v="0"/>
    <s v="Debil"/>
    <m/>
    <s v="Debil"/>
    <s v=""/>
    <s v=""/>
    <s v="Directamente"/>
    <s v="Directamente"/>
    <s v="DirectamenteDirectamente"/>
    <s v=""/>
    <s v=""/>
  </r>
  <r>
    <s v="Oficina Asesora de Planeación"/>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2"/>
    <s v="Revisión del funcionamiento correcto del sistema de asignac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s v="Directamente"/>
    <s v="Directamente"/>
    <s v="DirectamenteDirectamente"/>
    <s v=""/>
    <s v=""/>
  </r>
  <r>
    <s v="Oficina Asesora de Planeación"/>
    <x v="81"/>
    <s v="Seguridad de la Información"/>
    <s v="TODOS LOS PROCESOS"/>
    <s v="Puede ocurrir que se filtre información privilegiada o sensible"/>
    <m/>
    <m/>
    <m/>
    <m/>
    <m/>
    <m/>
    <m/>
    <m/>
    <m/>
    <m/>
    <n v="0"/>
    <s v="Debil"/>
    <m/>
    <s v="Debil"/>
    <s v=""/>
    <s v=""/>
    <s v="Directamente"/>
    <s v="Directamente"/>
    <s v="DirectamenteDirectamente"/>
    <s v=""/>
    <s v=""/>
  </r>
  <r>
    <s v="Oficina Asesora de Planeación"/>
    <x v="82"/>
    <s v="Operativo"/>
    <s v="INTELIGENCIA DE NEGOCIOS"/>
    <s v="Podría ocurrir que no se ejecuten las etapas del análisis de la información que se requieren para la inteligencia de negocio"/>
    <m/>
    <s v="Control de acceso a los reportes por perfil_x000a_Validación en la publicación de reporte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ficina Asesora de Planeación"/>
    <x v="83"/>
    <s v="Corrupción"/>
    <s v="EVALUACIÒN Y CONTROL"/>
    <s v="Puede ocurrir que se presente manipulación o direccionamiento de información procesada o generada en el marco de la actividad de la auditoría interna, con el fin de obtener provecho propio o de un tercero"/>
    <m/>
    <s v="Plan anticorrup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84"/>
    <s v="Continuidad del negocio "/>
    <s v="TODOS LOS PROCESOS"/>
    <s v="Puede ocurrir que se presente un desastre natural (Terremoto)- incendio, caso fortuito entre otros"/>
    <m/>
    <s v="Plan de Emergencias"/>
    <s v="Reducir el riesgo"/>
    <m/>
    <m/>
    <m/>
    <m/>
    <m/>
    <m/>
    <m/>
    <n v="0"/>
    <s v="Debil"/>
    <m/>
    <s v="Debil"/>
    <s v=""/>
    <s v=""/>
    <s v="Directamente"/>
    <s v="Directamente"/>
    <s v="DirectamenteDirectamente"/>
    <s v=""/>
    <s v=""/>
  </r>
  <r>
    <s v="Oficina Asesora de Planeación"/>
    <x v="85"/>
    <s v="Continuidad del negocio "/>
    <s v="GESTIÓN DE LA INFRAESTRUCTURA TECNOLOGICA"/>
    <s v="Puede ocurrir que se presente la interrupción de la tecnología (Hardware y Software)"/>
    <m/>
    <m/>
    <m/>
    <m/>
    <m/>
    <m/>
    <m/>
    <m/>
    <m/>
    <m/>
    <n v="0"/>
    <s v="Debil"/>
    <m/>
    <s v="Debil"/>
    <s v=""/>
    <s v=""/>
    <s v="Directamente"/>
    <s v="Directamente"/>
    <s v="DirectamenteDirectamente"/>
    <s v=""/>
    <s v=""/>
  </r>
  <r>
    <s v="Oficina Asesora de Planeación"/>
    <x v="86"/>
    <s v="Continuidad del negocio "/>
    <s v="DISPOSICIÓN FINAL DE ACTIVOS"/>
    <s v="Puede ocurrir que se destruya la información"/>
    <m/>
    <s v="PINAR (Plan Institucional de Archivos)"/>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Manual de riesgos de la contratacion"/>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Procedimiento de contratacion"/>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ontrato de seguridad"/>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Registro de visitante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Sistema de control de acceso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ircuito cerrado de television CCTV"/>
    <s v="Reducir el riesgo"/>
    <m/>
    <m/>
    <m/>
    <m/>
    <m/>
    <m/>
    <m/>
    <n v="0"/>
    <s v="Debil"/>
    <m/>
    <s v="Debil"/>
    <s v=""/>
    <s v=""/>
    <s v="Directamente"/>
    <s v="Directamente"/>
    <s v="DirectamenteDirectamente"/>
    <s v=""/>
    <s v=""/>
  </r>
  <r>
    <s v="Oficina Asesora de Planeación"/>
    <x v="89"/>
    <s v="Continuidad del negocio "/>
    <s v="ADMINISTRACIÓN DE BIENES DE FUNICIONAMIENTO"/>
    <s v="Posibilidad que se presente un evento de desorden publico"/>
    <m/>
    <s v="Herramienta VPN"/>
    <s v="Reducir el riesgo"/>
    <m/>
    <m/>
    <m/>
    <m/>
    <m/>
    <m/>
    <m/>
    <n v="0"/>
    <s v="Debil"/>
    <m/>
    <s v="Debil"/>
    <s v=""/>
    <s v=""/>
    <s v="Directamente"/>
    <s v="Directamente"/>
    <s v="DirectamenteDirectamente"/>
    <s v=""/>
    <s v=""/>
  </r>
  <r>
    <s v="Oficina Asesora de Planeación"/>
    <x v="90"/>
    <s v="Continuidad del negocio "/>
    <s v="GESTIÓN DEL TALENTO HUMANO"/>
    <s v="Posibilidad de alta rotación de personal en procesos misionales"/>
    <m/>
    <s v="Procedimientos de bienestar"/>
    <s v="Reducir el riesgo"/>
    <m/>
    <m/>
    <m/>
    <m/>
    <m/>
    <m/>
    <m/>
    <n v="0"/>
    <s v="Debil"/>
    <m/>
    <s v="Debil"/>
    <s v=""/>
    <s v=""/>
    <s v="Directamente"/>
    <s v="Directamente"/>
    <s v="DirectamenteDirectamente"/>
    <s v=""/>
    <s v=""/>
  </r>
  <r>
    <s v="Archivo y Correspondencia"/>
    <x v="0"/>
    <s v="Corrupción"/>
    <s v="TODOS LOS PROCESOS"/>
    <s v="Posibilidad de que un funcionario vaya mas allá de las funciones designadas con el fin de obtener un beneficio privado."/>
    <n v="1.01"/>
    <s v="Comunicación  y seguimiento al cumplimiento de las funciones"/>
    <m/>
    <m/>
    <m/>
    <m/>
    <m/>
    <m/>
    <m/>
    <m/>
    <n v="0"/>
    <s v="Debil"/>
    <m/>
    <s v="Debil"/>
    <s v=""/>
    <s v=""/>
    <m/>
    <m/>
    <s v=""/>
    <s v=""/>
    <s v=""/>
  </r>
  <r>
    <s v="Archivo y Correspondencia"/>
    <x v="0"/>
    <s v="Corrupción"/>
    <s v="TODOS LOS PROCESOS"/>
    <s v="Posibilidad de que un funcionario vaya mas allá de las funciones designadas con el fin de obtener un beneficio privado."/>
    <n v="1.02"/>
    <s v="Perfiles en los Apicativos"/>
    <m/>
    <m/>
    <m/>
    <m/>
    <m/>
    <m/>
    <m/>
    <m/>
    <n v="0"/>
    <s v="Debil"/>
    <m/>
    <s v="Debil"/>
    <s v=""/>
    <s v=""/>
    <m/>
    <m/>
    <s v=""/>
    <s v=""/>
    <s v=""/>
  </r>
  <r>
    <s v="Archivo y Correspondencia"/>
    <x v="0"/>
    <s v="Corrupción"/>
    <s v="TODOS LOS PROCESOS"/>
    <s v="Posibilidad de que un funcionario vaya mas allá de las funciones designadas con el fin de obtener un beneficio privado."/>
    <n v="1.03"/>
    <s v="Controles en los aplicativos"/>
    <m/>
    <m/>
    <m/>
    <m/>
    <m/>
    <m/>
    <m/>
    <m/>
    <n v="0"/>
    <s v="Debil"/>
    <m/>
    <s v="Debil"/>
    <s v=""/>
    <s v=""/>
    <m/>
    <m/>
    <s v=""/>
    <s v=""/>
    <s v=""/>
  </r>
  <r>
    <s v="Archivo y Correspondencia"/>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m/>
    <s v="Debil"/>
    <s v=""/>
    <s v=""/>
    <m/>
    <m/>
    <s v=""/>
    <s v=""/>
    <s v=""/>
  </r>
  <r>
    <s v="Archivo y Correspondencia"/>
    <x v="0"/>
    <s v="Corrupción"/>
    <s v="TODOS LOS PROCESOS"/>
    <s v="Posibilidad de que un funcionario vaya mas allá de las funciones designadas con el fin de obtener un beneficio privado."/>
    <n v="1.05"/>
    <s v="Aplicación código de ética"/>
    <m/>
    <m/>
    <m/>
    <m/>
    <m/>
    <m/>
    <m/>
    <m/>
    <n v="0"/>
    <s v="Debil"/>
    <m/>
    <s v="Debil"/>
    <s v=""/>
    <s v=""/>
    <m/>
    <m/>
    <s v=""/>
    <s v=""/>
    <s v=""/>
  </r>
  <r>
    <s v="Archivo y Correspondencia"/>
    <x v="0"/>
    <s v="Corrupción"/>
    <s v="TODOS LOS PROCESOS"/>
    <s v="Posibilidad de que un funcionario vaya mas allá de las funciones designadas con el fin de obtener un beneficio privado."/>
    <n v="1.0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
    <s v="Aplicación código de ética"/>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399999999999991"/>
    <s v="Formato de Control de Visitantes"/>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m/>
    <s v="Debil"/>
    <s v=""/>
    <s v=""/>
    <m/>
    <m/>
    <s v=""/>
    <s v=""/>
    <s v=""/>
  </r>
  <r>
    <s v="Archivo y Correspondencia"/>
    <x v="3"/>
    <s v="Operativo"/>
    <s v="TODOS LOS PROCESOS"/>
    <s v="Puede ocurrir falta de apoyo en los procesos de control social realizados por los ciudadanos."/>
    <n v="5.01"/>
    <s v="Cumplimiento de Normatividad de Ley de transparencias _x000a_"/>
    <m/>
    <m/>
    <m/>
    <m/>
    <m/>
    <m/>
    <m/>
    <m/>
    <n v="0"/>
    <s v="Debil"/>
    <m/>
    <s v="Debil"/>
    <s v=""/>
    <s v=""/>
    <m/>
    <m/>
    <s v=""/>
    <s v=""/>
    <s v=""/>
  </r>
  <r>
    <s v="Archivo y Correspondencia"/>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
    <s v="Firma de compromiso de cumplimiento"/>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99999999999994"/>
    <s v="Aplicación código de ética"/>
    <m/>
    <m/>
    <m/>
    <m/>
    <m/>
    <m/>
    <m/>
    <m/>
    <n v="0"/>
    <s v="Debil"/>
    <m/>
    <s v="Debil"/>
    <s v=""/>
    <s v=""/>
    <m/>
    <m/>
    <s v=""/>
    <s v=""/>
    <s v=""/>
  </r>
  <r>
    <s v="Archivo y Correspondencia"/>
    <x v="4"/>
    <s v="Corrupción"/>
    <s v="TODOS LOS PROCESOS"/>
    <s v="Posibilidad de recibir o solicitar cualquier dádiva o beneficio a nombre propio o de terceros con el fin de celebrar un contrato."/>
    <n v="6.0399999999999991"/>
    <s v="Auditorias de control intern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
    <s v="Aplicación código de ética"/>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99999999999994"/>
    <s v="Auditorias de control intern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
    <s v="Firma de compromiso de cumplimient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99999999999994"/>
    <s v="Aplicación código de ética"/>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499999999999989"/>
    <s v="Auditorias de control interno"/>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1"/>
    <s v="Definición de presupuestos "/>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
    <s v="Publicacion de los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99999999999994"/>
    <s v="Comité de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399999999999991"/>
    <s v="Estudios previ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m/>
    <s v="Debil"/>
    <s v=""/>
    <s v=""/>
    <m/>
    <m/>
    <s v=""/>
    <s v=""/>
    <s v=""/>
  </r>
  <r>
    <s v="Archivo y Correspondencia"/>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10000000000005"/>
    <s v="Implementación de la política de seguridad de la información"/>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2000000000001"/>
    <s v="Procedimiento de inserción de documentos"/>
    <s v="Reduci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30000000000015"/>
    <s v="Procedimiento préstamo de documentos"/>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4000000000002"/>
    <s v="Procedimiento de transferencia de documentos para archivar en los expedientes"/>
    <s v="Reducir el riesgo"/>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m/>
    <s v="Debil"/>
    <s v=""/>
    <s v=""/>
    <m/>
    <m/>
    <s v=""/>
    <s v=""/>
    <s v=""/>
  </r>
  <r>
    <s v="Archivo y Correspondencia"/>
    <x v="12"/>
    <s v="Corrupción"/>
    <s v="TODOS LOS PROCESOS"/>
    <s v="Puede ocurrir apropiación ilegal, en beneficio propio o de un tercero, de los bienes del estado."/>
    <n v="13.01"/>
    <s v="Aplicación del formato del control de bienes y rentas"/>
    <m/>
    <m/>
    <m/>
    <m/>
    <m/>
    <m/>
    <m/>
    <m/>
    <n v="0"/>
    <s v="Debil"/>
    <m/>
    <s v="Debil"/>
    <s v=""/>
    <s v=""/>
    <m/>
    <m/>
    <s v=""/>
    <s v=""/>
    <s v=""/>
  </r>
  <r>
    <s v="Archivo y Correspondencia"/>
    <x v="12"/>
    <s v="Corrupción"/>
    <s v="TODOS LOS PROCESOS"/>
    <s v="Puede ocurrir apropiación ilegal, en beneficio propio o de un tercero, de los bienes del estado."/>
    <n v="13.02"/>
    <s v="Firma de compromiso de cumplimiento"/>
    <m/>
    <m/>
    <m/>
    <m/>
    <m/>
    <m/>
    <m/>
    <m/>
    <n v="0"/>
    <s v="Debil"/>
    <m/>
    <s v="Debil"/>
    <s v=""/>
    <s v=""/>
    <m/>
    <m/>
    <s v=""/>
    <s v=""/>
    <s v=""/>
  </r>
  <r>
    <s v="Archivo y Correspondencia"/>
    <x v="12"/>
    <s v="Corrupción"/>
    <s v="TODOS LOS PROCESOS"/>
    <s v="Puede ocurrir apropiación ilegal, en beneficio propio o de un tercero, de los bienes del estado."/>
    <n v="13.03"/>
    <s v="Aplicación código de ética"/>
    <m/>
    <m/>
    <m/>
    <m/>
    <m/>
    <m/>
    <m/>
    <m/>
    <n v="0"/>
    <s v="Debil"/>
    <m/>
    <s v="Debil"/>
    <s v=""/>
    <s v=""/>
    <m/>
    <m/>
    <s v=""/>
    <s v=""/>
    <s v=""/>
  </r>
  <r>
    <s v="Archivo y Correspondencia"/>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m/>
    <s v="Debil"/>
    <s v=""/>
    <s v=""/>
    <m/>
    <m/>
    <s v=""/>
    <s v=""/>
    <s v=""/>
  </r>
  <r>
    <s v="Archivo y Correspondencia"/>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m/>
    <s v="Debil"/>
    <s v=""/>
    <s v=""/>
    <m/>
    <m/>
    <s v=""/>
    <s v=""/>
    <s v=""/>
  </r>
  <r>
    <s v="Archivo y Correspondencia"/>
    <x v="13"/>
    <s v="Operativo"/>
    <s v="DISPOSICIÓN TEMPORAL DE ACTIVOS"/>
    <s v="Puede ocurrir que no se cuente con el respaldo legal para gestionar la recuperación de la cartera"/>
    <n v="14.03"/>
    <s v="Establecer procedimiento de cartera y cartera judicializada"/>
    <m/>
    <m/>
    <m/>
    <m/>
    <m/>
    <m/>
    <m/>
    <m/>
    <n v="0"/>
    <s v="Debil"/>
    <m/>
    <s v="Debil"/>
    <s v=""/>
    <s v=""/>
    <m/>
    <m/>
    <s v=""/>
    <s v=""/>
    <s v=""/>
  </r>
  <r>
    <s v="Archivo y Correspondencia"/>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m/>
    <s v="Debil"/>
    <s v=""/>
    <s v=""/>
    <m/>
    <m/>
    <s v=""/>
    <s v=""/>
    <s v=""/>
  </r>
  <r>
    <s v="Archivo y Correspondencia"/>
    <x v="14"/>
    <s v="Operativo"/>
    <s v="DISPOSICIÓN FINAL DE ACTIVOS"/>
    <s v="Se puede gestionar de manera tardía la comercialización o destrucción de activos."/>
    <n v="15.02"/>
    <s v="Identificación de activos a comerciallizar o destruir dentro del comité de negocios de SAE"/>
    <m/>
    <m/>
    <m/>
    <m/>
    <m/>
    <m/>
    <m/>
    <m/>
    <n v="0"/>
    <s v="Debil"/>
    <m/>
    <s v="Debil"/>
    <s v=""/>
    <s v=""/>
    <m/>
    <m/>
    <s v=""/>
    <s v=""/>
    <s v=""/>
  </r>
  <r>
    <s v="Archivo y Correspondencia"/>
    <x v="14"/>
    <s v="Operativo"/>
    <s v="DISPOSICIÓN FINAL DE ACTIVOS"/>
    <s v="Se puede gestionar de manera tardía la comercialización o destrucción de activos."/>
    <n v="15.03"/>
    <s v="Seguimiento a gestión dentro de comité directivo y comité de negocios"/>
    <m/>
    <m/>
    <m/>
    <m/>
    <m/>
    <m/>
    <m/>
    <m/>
    <n v="0"/>
    <s v="Debil"/>
    <m/>
    <s v="Debil"/>
    <s v=""/>
    <s v=""/>
    <m/>
    <m/>
    <s v=""/>
    <s v=""/>
    <s v=""/>
  </r>
  <r>
    <s v="Archivo y Correspondencia"/>
    <x v="15"/>
    <s v="Estratégico"/>
    <s v="DIAGNOSTICO Y ALISTAMIENTO DE ACTIVOS"/>
    <s v="Fallas en la identificación de activos potenciales de productividad."/>
    <n v="16.010000000000002"/>
    <s v="Aplicación de procedimientos de diagnóstico de activos"/>
    <m/>
    <m/>
    <m/>
    <m/>
    <m/>
    <m/>
    <m/>
    <m/>
    <n v="0"/>
    <s v="Debil"/>
    <m/>
    <s v="Debil"/>
    <s v=""/>
    <s v=""/>
    <m/>
    <m/>
    <s v=""/>
    <s v=""/>
    <s v=""/>
  </r>
  <r>
    <s v="Archivo y Correspondencia"/>
    <x v="15"/>
    <s v="Estratégico"/>
    <s v="DIAGNOSTICO Y ALISTAMIENTO DE ACTIVOS"/>
    <s v="Fallas en la identificación de activos potenciales de productividad."/>
    <n v="16.020000000000003"/>
    <s v="Identificación de activos productivos dentro del comité de negocios de la sociedad"/>
    <m/>
    <m/>
    <m/>
    <m/>
    <m/>
    <m/>
    <m/>
    <m/>
    <n v="0"/>
    <s v="Debil"/>
    <m/>
    <s v="Debil"/>
    <s v=""/>
    <s v=""/>
    <m/>
    <m/>
    <s v=""/>
    <s v=""/>
    <s v=""/>
  </r>
  <r>
    <s v="Archivo y Correspondencia"/>
    <x v="15"/>
    <s v="Estratégico"/>
    <s v="DIAGNOSTICO Y ALISTAMIENTO DE ACTIVOS"/>
    <s v="Fallas en la identificación de activos potenciales de productividad."/>
    <n v="16.030000000000005"/>
    <s v="Aplicación de procedimiento de desalojos y legalización de contratos."/>
    <m/>
    <m/>
    <m/>
    <m/>
    <m/>
    <m/>
    <m/>
    <m/>
    <n v="0"/>
    <s v="Debil"/>
    <m/>
    <s v="Debil"/>
    <s v=""/>
    <s v=""/>
    <m/>
    <m/>
    <s v=""/>
    <s v=""/>
    <s v=""/>
  </r>
  <r>
    <s v="Archivo y Correspondencia"/>
    <x v="16"/>
    <s v="Operativo"/>
    <s v="GESTIÓN FINANCIERA"/>
    <s v="Se pueden realizar inversiones sin la información necesaria"/>
    <n v="17.010000000000002"/>
    <s v="aplicación del procedimiento de gestion de inversiones P-GF3-066"/>
    <m/>
    <m/>
    <m/>
    <m/>
    <m/>
    <m/>
    <m/>
    <m/>
    <n v="0"/>
    <s v="Debil"/>
    <m/>
    <s v="Debil"/>
    <s v=""/>
    <s v=""/>
    <m/>
    <m/>
    <s v=""/>
    <s v=""/>
    <s v=""/>
  </r>
  <r>
    <s v="Archivo y Correspondencia"/>
    <x v="16"/>
    <s v="Operativo"/>
    <s v="GESTIÓN FINANCIERA"/>
    <s v="Se pueden realizar inversiones sin la información necesaria"/>
    <n v="17.020000000000003"/>
    <s v="Aplicación de P-GF1-015_Procedimiento_Elaboracion_y_Actualizacion_del_Presupuesto"/>
    <m/>
    <m/>
    <m/>
    <m/>
    <m/>
    <m/>
    <m/>
    <m/>
    <n v="0"/>
    <s v="Debil"/>
    <m/>
    <s v="Debil"/>
    <s v=""/>
    <s v=""/>
    <m/>
    <m/>
    <s v=""/>
    <s v=""/>
    <s v=""/>
  </r>
  <r>
    <s v="Archivo y Correspondencia"/>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m/>
    <s v="Debil"/>
    <s v=""/>
    <s v=""/>
    <m/>
    <m/>
    <s v=""/>
    <s v=""/>
    <s v=""/>
  </r>
  <r>
    <s v="Archivo y Correspondencia"/>
    <x v="17"/>
    <s v="Estratégico"/>
    <s v="TODOS LOS PROCESOS"/>
    <s v="No disponibilidad de recursos para gestionar la distribución a las entidades del Estado"/>
    <n v="18.020000000000003"/>
    <s v="Se verifica el cumplimiento del presupuesto para cada uno de los pagos reallizados."/>
    <m/>
    <m/>
    <m/>
    <m/>
    <m/>
    <m/>
    <m/>
    <m/>
    <n v="0"/>
    <s v="Debil"/>
    <m/>
    <s v="Debil"/>
    <s v=""/>
    <s v=""/>
    <m/>
    <m/>
    <s v=""/>
    <s v=""/>
    <s v=""/>
  </r>
  <r>
    <s v="Archivo y Correspondencia"/>
    <x v="17"/>
    <s v="Estratégico"/>
    <s v="TODOS LOS PROCESOS"/>
    <s v="No disponibilidad de recursos para gestionar la distribución a las entidades del Estado"/>
    <n v="18.030000000000005"/>
    <s v="Se realiza seguimiento a los ingresos presupuestados."/>
    <m/>
    <m/>
    <m/>
    <m/>
    <m/>
    <m/>
    <m/>
    <m/>
    <n v="0"/>
    <s v="Debil"/>
    <m/>
    <s v="Debil"/>
    <s v=""/>
    <s v=""/>
    <m/>
    <m/>
    <s v=""/>
    <s v=""/>
    <s v=""/>
  </r>
  <r>
    <s v="Archivo y Correspondencia"/>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m/>
    <s v="Debil"/>
    <s v=""/>
    <s v=""/>
    <m/>
    <m/>
    <s v=""/>
    <s v=""/>
    <s v=""/>
  </r>
  <r>
    <s v="Archivo y Correspondencia"/>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m/>
    <s v="Debil"/>
    <s v=""/>
    <s v=""/>
    <m/>
    <m/>
    <s v=""/>
    <s v=""/>
    <s v=""/>
  </r>
  <r>
    <s v="Archivo y Correspondencia"/>
    <x v="19"/>
    <s v="Seguridad de la Información"/>
    <s v="TODOS LOS PROCESOS"/>
    <s v="Falta de programas de gestión de cambio y seguimientos en el uso y apropiación de TIC's"/>
    <n v="20.010000000000002"/>
    <s v="Seguimeintos realizados al plan de acción "/>
    <m/>
    <m/>
    <m/>
    <m/>
    <m/>
    <m/>
    <m/>
    <m/>
    <n v="0"/>
    <s v="Debil"/>
    <m/>
    <s v="Debil"/>
    <s v=""/>
    <s v=""/>
    <m/>
    <m/>
    <s v=""/>
    <s v=""/>
    <s v=""/>
  </r>
  <r>
    <s v="Archivo y Correspondencia"/>
    <x v="20"/>
    <s v="Estratégico"/>
    <s v="TODOS LOS PROCESOS"/>
    <s v="No se cuente con los recursos suficientes para lograr el objetivo institucional"/>
    <n v="21.01"/>
    <s v="Aplicación Procedimiento de Elaboración y Actualización del presupuesto"/>
    <m/>
    <m/>
    <m/>
    <m/>
    <m/>
    <m/>
    <m/>
    <m/>
    <n v="0"/>
    <s v="Debil"/>
    <m/>
    <s v="Debil"/>
    <s v=""/>
    <s v=""/>
    <m/>
    <m/>
    <s v=""/>
    <s v=""/>
    <s v=""/>
  </r>
  <r>
    <s v="Archivo y Correspondencia"/>
    <x v="20"/>
    <s v="Estratégico"/>
    <s v="TODOS LOS PROCESOS"/>
    <s v="No se cuente con los recursos suficientes para lograr el objetivo institucional"/>
    <n v="21.020000000000003"/>
    <s v="Se verifica el cumplimiento del presupuesto para cada uno de los pagos reallizados."/>
    <m/>
    <m/>
    <m/>
    <m/>
    <m/>
    <m/>
    <m/>
    <m/>
    <n v="0"/>
    <s v="Debil"/>
    <m/>
    <s v="Debil"/>
    <s v=""/>
    <s v=""/>
    <m/>
    <m/>
    <s v=""/>
    <s v=""/>
    <s v=""/>
  </r>
  <r>
    <s v="Archivo y Correspondencia"/>
    <x v="20"/>
    <s v="Estratégico"/>
    <s v="TODOS LOS PROCESOS"/>
    <s v="No se cuente con los recursos suficientes para lograr el objetivo institucional"/>
    <n v="21.030000000000005"/>
    <s v="Se realiza seguimiento a los ingresos presupuestad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m/>
    <s v="Debil"/>
    <s v=""/>
    <s v=""/>
    <m/>
    <m/>
    <s v=""/>
    <s v=""/>
    <s v=""/>
  </r>
  <r>
    <s v="Archivo y Correspondencia"/>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10000000000005"/>
    <s v="Definición de politica en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2000000000001"/>
    <s v="Seguimiento del lider del registro de los activos"/>
    <m/>
    <m/>
    <m/>
    <m/>
    <m/>
    <m/>
    <m/>
    <m/>
    <n v="0"/>
    <s v="Debil"/>
    <m/>
    <s v="Debil"/>
    <s v=""/>
    <s v=""/>
    <m/>
    <m/>
    <s v=""/>
    <s v=""/>
    <s v=""/>
  </r>
  <r>
    <s v="Archivo y Correspondencia"/>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Archivo y Correspondencia"/>
    <x v="24"/>
    <s v="Operativo"/>
    <s v="RECEPCIÓN Y REGISTRO y DIAGNOSTICO Y ALISTAMIENTO DE ACTIVOS"/>
    <s v="Puede ocurrir que no se caracterice  adecuadamente el activo "/>
    <n v="24.020000000000003"/>
    <s v="Acuerdos interadministrativos – IGAC, para obtención de información"/>
    <m/>
    <m/>
    <m/>
    <m/>
    <m/>
    <m/>
    <m/>
    <m/>
    <n v="0"/>
    <s v="Debil"/>
    <m/>
    <s v="Debil"/>
    <s v=""/>
    <s v=""/>
    <m/>
    <m/>
    <s v=""/>
    <s v=""/>
    <s v=""/>
  </r>
  <r>
    <s v="Archivo y Correspondencia"/>
    <x v="25"/>
    <s v="Operativo"/>
    <s v="TODOS LOS PROCESOS"/>
    <s v="Puede ocurrir que no tenga proveedores idóneos disponibles"/>
    <n v="25.01"/>
    <s v="Se cuenta con un sistema de registro de proveedores"/>
    <m/>
    <m/>
    <m/>
    <m/>
    <m/>
    <m/>
    <m/>
    <m/>
    <n v="0"/>
    <s v="Debil"/>
    <m/>
    <s v="Debil"/>
    <s v=""/>
    <s v=""/>
    <m/>
    <m/>
    <s v=""/>
    <s v=""/>
    <s v=""/>
  </r>
  <r>
    <s v="Archivo y Correspondencia"/>
    <x v="25"/>
    <s v="Operativo"/>
    <s v="TODOS LOS PROCESOS"/>
    <s v="Puede ocurrir que no tenga proveedores idóneos disponibles"/>
    <n v="25.020000000000003"/>
    <s v="Contratro elaboración ROM"/>
    <m/>
    <m/>
    <m/>
    <m/>
    <m/>
    <m/>
    <m/>
    <m/>
    <n v="0"/>
    <s v="Debil"/>
    <m/>
    <s v="Debil"/>
    <s v=""/>
    <s v=""/>
    <m/>
    <m/>
    <s v=""/>
    <s v=""/>
    <s v=""/>
  </r>
  <r>
    <s v="Archivo y Correspondencia"/>
    <x v="25"/>
    <s v="Operativo"/>
    <s v="TODOS LOS PROCESOS"/>
    <s v="Puede ocurrir que no tenga proveedores idóneos disponibles"/>
    <n v="25.030000000000005"/>
    <s v="Aplicación Procedimiento elaboración de Estudios Previos"/>
    <m/>
    <m/>
    <m/>
    <m/>
    <m/>
    <m/>
    <m/>
    <m/>
    <n v="0"/>
    <s v="Debil"/>
    <m/>
    <s v="Debil"/>
    <s v=""/>
    <s v=""/>
    <m/>
    <m/>
    <s v=""/>
    <s v=""/>
    <s v=""/>
  </r>
  <r>
    <s v="Archivo y Correspondencia"/>
    <x v="26"/>
    <s v="Operativo"/>
    <s v="TODOS LOS PROCESOS"/>
    <s v="Se podría contratar un servicio innecesario"/>
    <n v="26.01"/>
    <s v="Aplicación Procedimiento elaboración de Estudios Previos"/>
    <m/>
    <m/>
    <m/>
    <m/>
    <m/>
    <m/>
    <m/>
    <m/>
    <n v="0"/>
    <s v="Debil"/>
    <m/>
    <s v="Debil"/>
    <s v=""/>
    <s v=""/>
    <m/>
    <m/>
    <s v=""/>
    <s v=""/>
    <s v=""/>
  </r>
  <r>
    <s v="Archivo y Correspondencia"/>
    <x v="26"/>
    <s v="Operativo"/>
    <s v="TODOS LOS PROCESOS"/>
    <s v="Se podría contratar un servicio innecesario"/>
    <n v="26.020000000000003"/>
    <s v="Aplicación del Procedimiento de ROM y Formato de Solicitud de Aprobación de ROM"/>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1"/>
    <s v="procedimiento P-DP3-030_Registro_y_clasificacion_de_Depositarios, incluyendo mecanismo de evaluación de depositarios."/>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20000000000003"/>
    <s v="Sistema de información de registro de depositarios donde desarrolla el proceso"/>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30000000000005"/>
    <s v="Procedimiento de registro de depositarios y liquidadores, donde se establecen los requisitos y operacion de la selección"/>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40000000000006"/>
    <s v="Disponibilidad de un módulo de actualización de la información del Depositario registrada en el sistema"/>
    <m/>
    <m/>
    <m/>
    <m/>
    <m/>
    <m/>
    <m/>
    <m/>
    <n v="0"/>
    <s v="Debil"/>
    <m/>
    <s v="Debil"/>
    <s v=""/>
    <s v=""/>
    <m/>
    <m/>
    <s v=""/>
    <s v=""/>
    <s v=""/>
  </r>
  <r>
    <s v="Archivo y Correspondencia"/>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m/>
    <m/>
    <s v=""/>
    <s v=""/>
    <s v=""/>
  </r>
  <r>
    <s v="Archivo y Correspondencia"/>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m/>
    <m/>
    <s v=""/>
    <s v=""/>
    <s v=""/>
  </r>
  <r>
    <s v="Archivo y Correspondencia"/>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m/>
    <m/>
    <s v=""/>
    <s v=""/>
    <s v=""/>
  </r>
  <r>
    <s v="Archivo y Correspondencia"/>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m/>
    <m/>
    <s v=""/>
    <s v=""/>
    <s v=""/>
  </r>
  <r>
    <s v="Archivo y Correspondencia"/>
    <x v="30"/>
    <s v="Estratégico"/>
    <s v="DISPOSICIÓN FINAL DE ACTIVOS"/>
    <s v="Puede ocurrir que no se encuentra disponible la información del activo"/>
    <n v="33.01"/>
    <s v="Aplicación del procedimiento de alistamiento de activos (Inmuebles, Muebles, Sociedades)"/>
    <m/>
    <m/>
    <m/>
    <m/>
    <m/>
    <m/>
    <m/>
    <m/>
    <n v="0"/>
    <s v="Debil"/>
    <m/>
    <s v="Debil"/>
    <s v=""/>
    <s v=""/>
    <m/>
    <m/>
    <s v=""/>
    <s v=""/>
    <s v=""/>
  </r>
  <r>
    <s v="Archivo y Correspondencia"/>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m/>
    <m/>
    <s v=""/>
    <s v=""/>
    <s v=""/>
  </r>
  <r>
    <s v="Archivo y Correspondencia"/>
    <x v="30"/>
    <s v="Estratégico"/>
    <s v="DISPOSICIÓN FINAL DE ACTIVOS"/>
    <s v="Puede ocurrir que no se encuentra disponible la información del activo"/>
    <n v="33.029999999999994"/>
    <s v="Visitas períodicas a cada uno de los activos"/>
    <m/>
    <m/>
    <m/>
    <m/>
    <m/>
    <m/>
    <m/>
    <m/>
    <n v="0"/>
    <s v="Debil"/>
    <m/>
    <s v="Debil"/>
    <s v=""/>
    <s v=""/>
    <m/>
    <m/>
    <s v=""/>
    <s v=""/>
    <s v=""/>
  </r>
  <r>
    <s v="Archivo y Correspondencia"/>
    <x v="30"/>
    <s v="Estratégico"/>
    <s v="DISPOSICIÓN FINAL DE ACTIVOS"/>
    <s v="Puede ocurrir que no se encuentra disponible la información del activo"/>
    <n v="33.039999999999992"/>
    <s v="Registro y verificación de informe de Gestión de Depositarios"/>
    <m/>
    <m/>
    <m/>
    <m/>
    <m/>
    <m/>
    <m/>
    <m/>
    <n v="0"/>
    <s v="Debil"/>
    <m/>
    <s v="Debil"/>
    <s v=""/>
    <s v=""/>
    <m/>
    <m/>
    <s v=""/>
    <s v=""/>
    <s v=""/>
  </r>
  <r>
    <s v="Archivo y Correspondencia"/>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m/>
    <m/>
    <s v=""/>
    <s v=""/>
    <s v=""/>
  </r>
  <r>
    <s v="Archivo y Correspondencia"/>
    <x v="31"/>
    <s v="Operativo"/>
    <s v="DISPOSICIÓN FINAL DE ACTIVOS"/>
    <s v="Podría ocurrir que no se entregue el activo en administración o disposición final correspondiente"/>
    <n v="34.019999999999996"/>
    <s v="Procedimiento de entrega de activos"/>
    <m/>
    <m/>
    <m/>
    <m/>
    <m/>
    <m/>
    <m/>
    <m/>
    <n v="0"/>
    <s v="Debil"/>
    <m/>
    <s v="Debil"/>
    <s v=""/>
    <s v=""/>
    <m/>
    <m/>
    <s v=""/>
    <s v=""/>
    <s v=""/>
  </r>
  <r>
    <s v="Archivo y Correspondencia"/>
    <x v="32"/>
    <s v="Operativo"/>
    <s v="DISPOSICIÓN FINAL DE ACTIVOS"/>
    <s v="Se podría desconocer por parte de SAE la necesidad de la entrega del activo"/>
    <n v="35.01"/>
    <s v="Descriptores definidos en el Sistema de informacionde correspondencia recibida (ZEUS)"/>
    <m/>
    <m/>
    <m/>
    <m/>
    <m/>
    <m/>
    <m/>
    <m/>
    <n v="0"/>
    <s v="Debil"/>
    <m/>
    <s v="Debil"/>
    <s v=""/>
    <s v=""/>
    <m/>
    <m/>
    <s v=""/>
    <s v=""/>
    <s v=""/>
  </r>
  <r>
    <s v="Archivo y Correspondencia"/>
    <x v="32"/>
    <s v="Operativo"/>
    <s v="DISPOSICIÓN FINAL DE ACTIVOS"/>
    <s v="Se podría desconocer por parte de SAE la necesidad de la entrega del activo"/>
    <n v="35.019999999999996"/>
    <s v="Se cuenta con canales de comunicación directos con la fiscalia."/>
    <m/>
    <m/>
    <m/>
    <m/>
    <m/>
    <m/>
    <m/>
    <m/>
    <n v="0"/>
    <s v="Debil"/>
    <m/>
    <s v="Debil"/>
    <s v=""/>
    <s v=""/>
    <m/>
    <m/>
    <s v=""/>
    <s v=""/>
    <s v=""/>
  </r>
  <r>
    <s v="Archivo y Correspondencia"/>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m/>
    <m/>
    <s v=""/>
    <s v=""/>
    <s v=""/>
  </r>
  <r>
    <s v="Archivo y Correspondencia"/>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m/>
    <m/>
    <s v=""/>
    <s v=""/>
    <s v=""/>
  </r>
  <r>
    <s v="Archivo y Correspondencia"/>
    <x v="34"/>
    <s v="Operativo"/>
    <s v="GESTIÓN FINANCIERA"/>
    <s v="Se podría presentar fallas en la identificación de las características de los recaudos y pagos"/>
    <n v="38.01"/>
    <s v="Estandarizaciòn de flujo de pagos en el aplicativo ZEUS"/>
    <m/>
    <m/>
    <m/>
    <m/>
    <m/>
    <m/>
    <m/>
    <m/>
    <n v="0"/>
    <s v="Debil"/>
    <m/>
    <s v="Debil"/>
    <s v=""/>
    <s v=""/>
    <m/>
    <m/>
    <s v=""/>
    <s v=""/>
    <s v=""/>
  </r>
  <r>
    <s v="Archivo y Correspondencia"/>
    <x v="34"/>
    <s v="Operativo"/>
    <s v="GESTIÓN FINANCIERA"/>
    <s v="Se podría presentar fallas en la identificación de las características de los recaudos y pagos"/>
    <n v="38.019999999999996"/>
    <s v="Instructivo para generación de cupon recaudo general."/>
    <m/>
    <m/>
    <m/>
    <m/>
    <m/>
    <m/>
    <m/>
    <m/>
    <n v="0"/>
    <s v="Debil"/>
    <m/>
    <s v="Debil"/>
    <s v=""/>
    <s v=""/>
    <m/>
    <m/>
    <s v=""/>
    <s v=""/>
    <s v=""/>
  </r>
  <r>
    <s v="Archivo y Correspondencia"/>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m/>
    <m/>
    <s v=""/>
    <s v=""/>
    <s v=""/>
  </r>
  <r>
    <s v="Archivo y Correspondencia"/>
    <x v="35"/>
    <s v="Estratégico"/>
    <s v="GESTIÓN FINANCIERA"/>
    <s v="Se podría presentar que no exista disponibilidad de recursos"/>
    <n v="39.019999999999996"/>
    <s v="Se verifica el cumplimiento del presupuesto para cada uno de los pagos reallizados."/>
    <m/>
    <m/>
    <m/>
    <m/>
    <m/>
    <m/>
    <m/>
    <m/>
    <n v="0"/>
    <s v="Debil"/>
    <m/>
    <s v="Debil"/>
    <s v=""/>
    <s v=""/>
    <m/>
    <m/>
    <s v=""/>
    <s v=""/>
    <s v=""/>
  </r>
  <r>
    <s v="Archivo y Correspondencia"/>
    <x v="35"/>
    <s v="Estratégico"/>
    <s v="GESTIÓN FINANCIERA"/>
    <s v="Se podría presentar que no exista disponibilidad de recursos"/>
    <n v="39.029999999999994"/>
    <s v="Se realiza seguimiento a los ingresos presupuestados."/>
    <m/>
    <m/>
    <m/>
    <m/>
    <m/>
    <m/>
    <m/>
    <m/>
    <n v="0"/>
    <s v="Debil"/>
    <m/>
    <s v="Debil"/>
    <s v=""/>
    <s v=""/>
    <m/>
    <m/>
    <s v=""/>
    <s v=""/>
    <s v=""/>
  </r>
  <r>
    <s v="Archivo y Correspondencia"/>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m/>
    <m/>
    <s v=""/>
    <s v=""/>
    <s v=""/>
  </r>
  <r>
    <s v="Archivo y Correspondencia"/>
    <x v="36"/>
    <s v="Operativo"/>
    <s v="GESTIÓN FINANCIERA"/>
    <s v="Puede ocurrir que no se cuente con información del estado de cuenta por activo"/>
    <n v="40.019999999999996"/>
    <s v="Sistema de información Matrix con trazabilidad de los activos de información"/>
    <m/>
    <m/>
    <m/>
    <m/>
    <m/>
    <m/>
    <m/>
    <m/>
    <n v="0"/>
    <s v="Debil"/>
    <m/>
    <s v="Debil"/>
    <s v=""/>
    <s v=""/>
    <m/>
    <m/>
    <s v=""/>
    <s v=""/>
    <s v=""/>
  </r>
  <r>
    <s v="Archivo y Correspondencia"/>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m/>
    <m/>
    <s v=""/>
    <s v=""/>
    <s v=""/>
  </r>
  <r>
    <s v="Archivo y Correspondencia"/>
    <x v="38"/>
    <s v="Operativo"/>
    <s v="GESTIÓN FINANCIERA"/>
    <s v="Se podría reportar información financiera inexacta tanto de SAE como del FRISCO."/>
    <n v="42.01"/>
    <s v="Se cuenta con contabilidades separadas, una para el FRISCO y una para SAE."/>
    <m/>
    <m/>
    <m/>
    <m/>
    <m/>
    <m/>
    <m/>
    <m/>
    <n v="0"/>
    <s v="Debil"/>
    <m/>
    <s v="Debil"/>
    <s v=""/>
    <s v=""/>
    <m/>
    <m/>
    <s v=""/>
    <s v=""/>
    <s v=""/>
  </r>
  <r>
    <s v="Archivo y Correspondencia"/>
    <x v="38"/>
    <s v="Operativo"/>
    <s v="GESTIÓN FINANCIERA"/>
    <s v="Se podría reportar información financiera inexacta tanto de SAE como del FRISCO."/>
    <n v="42.019999999999996"/>
    <s v="Se realizan conciliaciones de cada registro contable."/>
    <m/>
    <m/>
    <m/>
    <m/>
    <m/>
    <m/>
    <m/>
    <m/>
    <n v="0"/>
    <s v="Debil"/>
    <m/>
    <s v="Debil"/>
    <s v=""/>
    <s v=""/>
    <m/>
    <m/>
    <s v=""/>
    <s v=""/>
    <s v=""/>
  </r>
  <r>
    <s v="Archivo y Correspondencia"/>
    <x v="39"/>
    <s v="Operativo"/>
    <s v="GESTIÓN DOCUMENTAL"/>
    <s v="Se podría generar una inadecuada identificación al área que corresponde el trámite  "/>
    <n v="43.01"/>
    <s v="Capacitación continua, criterios de direccionamiento de correspondencia"/>
    <s v="Evitar el riesgo"/>
    <m/>
    <m/>
    <m/>
    <m/>
    <m/>
    <m/>
    <m/>
    <n v="0"/>
    <s v="Debil"/>
    <m/>
    <s v="Debil"/>
    <s v=""/>
    <s v=""/>
    <m/>
    <m/>
    <s v=""/>
    <s v=""/>
    <s v=""/>
  </r>
  <r>
    <s v="Archivo y Correspondencia"/>
    <x v="39"/>
    <s v="Operativo"/>
    <s v="GESTIÓN DOCUMENTAL"/>
    <s v="Se podría generar una inadecuada identificación al área que corresponde el trámite  "/>
    <n v="43.019999999999996"/>
    <s v=" Base de datos actualizada de usuarios en el aplicativo de Correspondencia."/>
    <s v="Evitar el riesgo"/>
    <m/>
    <m/>
    <m/>
    <m/>
    <m/>
    <m/>
    <m/>
    <n v="0"/>
    <s v="Debil"/>
    <m/>
    <s v="Debil"/>
    <s v=""/>
    <s v=""/>
    <m/>
    <m/>
    <s v=""/>
    <s v=""/>
    <s v=""/>
  </r>
  <r>
    <s v="Archivo y Correspondencia"/>
    <x v="39"/>
    <s v="Operativo"/>
    <s v="GESTIÓN DOCUMENTAL"/>
    <s v="Se podría generar una inadecuada identificación al área que corresponde el trámite  "/>
    <n v="43.029999999999994"/>
    <s v="Mantenimiento del aplicativo por fuera de la jornadada laboral."/>
    <s v="Evitar el riesgo"/>
    <m/>
    <m/>
    <m/>
    <m/>
    <m/>
    <m/>
    <m/>
    <n v="0"/>
    <s v="Debil"/>
    <m/>
    <s v="Debil"/>
    <s v=""/>
    <s v=""/>
    <m/>
    <m/>
    <s v=""/>
    <s v=""/>
    <s v=""/>
  </r>
  <r>
    <s v="Archivo y Correspondencia"/>
    <x v="39"/>
    <s v="Operativo"/>
    <s v="GESTIÓN DOCUMENTAL"/>
    <s v="Se podría generar una inadecuada identificación al área que corresponde el trámite  "/>
    <n v="43.039999999999992"/>
    <s v="Priorizar atención de posibles fallas del aplicativo cuando se presenten."/>
    <s v="Evitar el riesgo"/>
    <m/>
    <m/>
    <m/>
    <m/>
    <m/>
    <m/>
    <m/>
    <n v="0"/>
    <s v="Debil"/>
    <m/>
    <s v="Debil"/>
    <s v=""/>
    <s v=""/>
    <m/>
    <m/>
    <s v=""/>
    <s v=""/>
    <s v=""/>
  </r>
  <r>
    <s v="Archivo y Correspondencia"/>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s v="Evitar el riesgo"/>
    <m/>
    <m/>
    <m/>
    <m/>
    <m/>
    <m/>
    <m/>
    <n v="0"/>
    <s v="Debil"/>
    <m/>
    <s v="Debil"/>
    <s v=""/>
    <s v=""/>
    <m/>
    <m/>
    <s v=""/>
    <s v=""/>
    <s v=""/>
  </r>
  <r>
    <s v="Archivo y Correspondencia"/>
    <x v="39"/>
    <s v="Operativo"/>
    <s v="GESTIÓN DOCUMENTAL"/>
    <s v="Se podría generar una inadecuada identificación al área que corresponde el trámite  "/>
    <n v="43.059999999999988"/>
    <s v="Seguimiento a ZEUS"/>
    <s v="Evitar el riesgo"/>
    <m/>
    <m/>
    <m/>
    <m/>
    <m/>
    <m/>
    <m/>
    <n v="0"/>
    <s v="Debil"/>
    <m/>
    <s v="Debil"/>
    <s v=""/>
    <s v=""/>
    <m/>
    <m/>
    <s v=""/>
    <s v=""/>
    <s v=""/>
  </r>
  <r>
    <s v="Archivo y Correspondencia"/>
    <x v="40"/>
    <s v="Operativo"/>
    <s v="GESTIÓN DOCUMENTAL"/>
    <s v="Puede ocurrir que no se inserten las piezas documentales en el expediente correspondiente "/>
    <n v="44.01"/>
    <s v="Formato de producción e identicación de documentos"/>
    <s v="Evitar el riesgo"/>
    <m/>
    <m/>
    <m/>
    <m/>
    <m/>
    <m/>
    <m/>
    <n v="0"/>
    <s v="Debil"/>
    <m/>
    <s v="Debil"/>
    <s v=""/>
    <s v=""/>
    <m/>
    <m/>
    <s v=""/>
    <s v=""/>
    <s v=""/>
  </r>
  <r>
    <s v="Archivo y Correspondencia"/>
    <x v="40"/>
    <s v="Operativo"/>
    <s v="GESTIÓN DOCUMENTAL"/>
    <s v="Puede ocurrir que no se inserten las piezas documentales en el expediente correspondiente "/>
    <n v="44.019999999999996"/>
    <s v="Formato de control de calidad"/>
    <s v="Evitar el riesgo"/>
    <m/>
    <m/>
    <m/>
    <m/>
    <m/>
    <m/>
    <m/>
    <n v="0"/>
    <s v="Debil"/>
    <m/>
    <s v="Debil"/>
    <s v=""/>
    <s v=""/>
    <m/>
    <m/>
    <s v=""/>
    <s v=""/>
    <s v=""/>
  </r>
  <r>
    <s v="Archivo y Correspondencia"/>
    <x v="40"/>
    <s v="Operativo"/>
    <s v="GESTIÓN DOCUMENTAL"/>
    <s v="Puede ocurrir que no se inserten las piezas documentales en el expediente correspondiente "/>
    <n v="44.029999999999994"/>
    <s v="Verificación del envío de los documentos en el formato FGD2-185"/>
    <s v="Evitar el riesgo"/>
    <m/>
    <m/>
    <m/>
    <m/>
    <m/>
    <m/>
    <m/>
    <n v="0"/>
    <s v="Debil"/>
    <m/>
    <s v="Debil"/>
    <s v=""/>
    <s v=""/>
    <m/>
    <m/>
    <s v=""/>
    <s v=""/>
    <s v=""/>
  </r>
  <r>
    <s v="Archivo y Correspondencia"/>
    <x v="41"/>
    <s v="Operativo"/>
    <s v="GESTIÓN DOCUMENTAL"/>
    <s v="Se podría alterar o extraviar piezas documentales vitales para la gestión "/>
    <n v="45.01"/>
    <s v="Capacitación temas de organización y conformación de expedientes"/>
    <s v="Evitar el riesgo"/>
    <m/>
    <m/>
    <m/>
    <m/>
    <m/>
    <m/>
    <m/>
    <n v="0"/>
    <s v="Debil"/>
    <m/>
    <s v="Debil"/>
    <s v=""/>
    <s v=""/>
    <m/>
    <m/>
    <s v=""/>
    <s v=""/>
    <s v=""/>
  </r>
  <r>
    <s v="Archivo y Correspondencia"/>
    <x v="41"/>
    <s v="Operativo"/>
    <s v="GESTIÓN DOCUMENTAL"/>
    <s v="Se podría alterar o extraviar piezas documentales vitales para la gestión "/>
    <n v="45.019999999999996"/>
    <s v="Diligenciamiento de la hoja de control de cada expediente."/>
    <s v="Evitar el riesgo"/>
    <m/>
    <m/>
    <m/>
    <m/>
    <m/>
    <m/>
    <m/>
    <n v="0"/>
    <s v="Debil"/>
    <m/>
    <s v="Debil"/>
    <s v=""/>
    <s v=""/>
    <m/>
    <m/>
    <s v=""/>
    <s v=""/>
    <s v=""/>
  </r>
  <r>
    <s v="Archivo y Correspondencia"/>
    <x v="41"/>
    <s v="Operativo"/>
    <s v="GESTIÓN DOCUMENTAL"/>
    <s v="Se podría alterar o extraviar piezas documentales vitales para la gestión "/>
    <n v="45.029999999999994"/>
    <s v="Verificación del envío de los documentos en el formato FGD2-185 y FUID"/>
    <s v="Evitar el riesgo"/>
    <m/>
    <m/>
    <m/>
    <m/>
    <m/>
    <m/>
    <m/>
    <n v="0"/>
    <s v="Debil"/>
    <m/>
    <s v="Debil"/>
    <s v=""/>
    <s v=""/>
    <m/>
    <m/>
    <s v=""/>
    <s v=""/>
    <s v=""/>
  </r>
  <r>
    <s v="Archivo y Correspondencia"/>
    <x v="41"/>
    <s v="Operativo"/>
    <s v="GESTIÓN DOCUMENTAL"/>
    <s v="Se podría alterar o extraviar piezas documentales vitales para la gestión "/>
    <n v="45.039999999999992"/>
    <s v="Vigilar la ubicación topográfica de las unidades documentales (cajas y carpetas) en la estanteria de acuerdo con las TRD"/>
    <s v="Evitar el riesgo"/>
    <m/>
    <m/>
    <m/>
    <m/>
    <m/>
    <m/>
    <m/>
    <n v="0"/>
    <s v="Debil"/>
    <m/>
    <s v="Debil"/>
    <s v=""/>
    <s v=""/>
    <m/>
    <m/>
    <s v=""/>
    <s v=""/>
    <s v=""/>
  </r>
  <r>
    <s v="Archivo y Correspondencia"/>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m/>
    <m/>
    <s v=""/>
    <s v=""/>
    <s v=""/>
  </r>
  <r>
    <s v="Archivo y Correspondencia"/>
    <x v="42"/>
    <s v="Operativo"/>
    <s v="GESTIÓN JURÍDICA"/>
    <s v="Se puede presentar  que no se cuente con un adecuado análisis jurisprudencial"/>
    <n v="48.019999999999996"/>
    <s v="P-GJ2-079_Procedimiento_Atención_Conceptos_Juridicos"/>
    <m/>
    <m/>
    <m/>
    <m/>
    <m/>
    <m/>
    <m/>
    <m/>
    <n v="0"/>
    <s v="Debil"/>
    <m/>
    <s v="Debil"/>
    <s v=""/>
    <s v=""/>
    <m/>
    <m/>
    <s v=""/>
    <s v=""/>
    <s v=""/>
  </r>
  <r>
    <s v="Archivo y Correspondencia"/>
    <x v="42"/>
    <s v="Operativo"/>
    <s v="GESTIÓN JURÍDICA"/>
    <s v="Se puede presentar  que no se cuente con un adecuado análisis jurisprudencial"/>
    <n v="48.029999999999994"/>
    <s v="SP-GJ2-080_Procedimiento_revision_y_expedicion_de_actos_administrativos"/>
    <m/>
    <m/>
    <m/>
    <m/>
    <m/>
    <m/>
    <m/>
    <m/>
    <n v="0"/>
    <s v="Debil"/>
    <m/>
    <s v="Debil"/>
    <s v=""/>
    <s v=""/>
    <m/>
    <m/>
    <s v=""/>
    <s v=""/>
    <s v=""/>
  </r>
  <r>
    <s v="Archivo y Correspondencia"/>
    <x v="42"/>
    <s v="Operativo"/>
    <s v="GESTIÓN JURÍDICA"/>
    <s v="Se puede presentar  que no se cuente con un adecuado análisis jurisprudencial"/>
    <n v="48.039999999999992"/>
    <s v="P-GJ1-070_Procedimiento_Tutelas"/>
    <m/>
    <m/>
    <m/>
    <m/>
    <m/>
    <m/>
    <m/>
    <m/>
    <n v="0"/>
    <s v="Debil"/>
    <m/>
    <s v="Debil"/>
    <s v=""/>
    <s v=""/>
    <m/>
    <m/>
    <s v=""/>
    <s v=""/>
    <s v=""/>
  </r>
  <r>
    <s v="Archivo y Correspondencia"/>
    <x v="43"/>
    <s v="Operativo"/>
    <s v="GESTIÓN JURÍDICA"/>
    <s v="Se puede presentar Indebido planteamiento de las estrategias para la defensa jurídica"/>
    <n v="49.01"/>
    <s v="Aplicación del procedimiento de representación Judicial P-GJ1-081"/>
    <m/>
    <m/>
    <m/>
    <m/>
    <m/>
    <m/>
    <m/>
    <m/>
    <n v="0"/>
    <s v="Debil"/>
    <m/>
    <s v="Debil"/>
    <s v=""/>
    <s v=""/>
    <m/>
    <m/>
    <s v=""/>
    <s v=""/>
    <s v=""/>
  </r>
  <r>
    <s v="Archivo y Correspondencia"/>
    <x v="43"/>
    <s v="Operativo"/>
    <s v="GESTIÓN JURÍDICA"/>
    <s v="Se puede presentar Indebido planteamiento de las estrategias para la defensa jurídica"/>
    <n v="49.019999999999996"/>
    <s v="P-GJ2-079_Procedimiento_Atención_Conceptos_Juridicos"/>
    <m/>
    <m/>
    <m/>
    <m/>
    <m/>
    <m/>
    <m/>
    <m/>
    <n v="0"/>
    <s v="Debil"/>
    <m/>
    <s v="Debil"/>
    <s v=""/>
    <s v=""/>
    <m/>
    <m/>
    <s v=""/>
    <s v=""/>
    <s v=""/>
  </r>
  <r>
    <s v="Archivo y Correspondencia"/>
    <x v="43"/>
    <s v="Operativo"/>
    <s v="GESTIÓN JURÍDICA"/>
    <s v="Se puede presentar Indebido planteamiento de las estrategias para la defensa jurídica"/>
    <n v="49.029999999999994"/>
    <s v="P-GJ2-080_Procedimiento_revision_y_expedicion_de_actos_administrativos"/>
    <m/>
    <m/>
    <m/>
    <m/>
    <m/>
    <m/>
    <m/>
    <m/>
    <n v="0"/>
    <s v="Debil"/>
    <m/>
    <s v="Debil"/>
    <s v=""/>
    <s v=""/>
    <m/>
    <m/>
    <s v=""/>
    <s v=""/>
    <s v=""/>
  </r>
  <r>
    <s v="Archivo y Correspondencia"/>
    <x v="43"/>
    <s v="Operativo"/>
    <s v="GESTIÓN JURÍDICA"/>
    <s v="Se puede presentar Indebido planteamiento de las estrategias para la defensa jurídica"/>
    <n v="49.039999999999992"/>
    <s v="P-GJ1-070_Procedimiento_Tutelas"/>
    <m/>
    <m/>
    <m/>
    <m/>
    <m/>
    <m/>
    <m/>
    <m/>
    <n v="0"/>
    <s v="Debil"/>
    <m/>
    <s v="Debil"/>
    <s v=""/>
    <s v=""/>
    <m/>
    <m/>
    <s v=""/>
    <s v=""/>
    <s v=""/>
  </r>
  <r>
    <s v="Archivo y Correspondencia"/>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m/>
    <m/>
    <s v=""/>
    <s v=""/>
    <s v=""/>
  </r>
  <r>
    <s v="Archivo y Correspondencia"/>
    <x v="44"/>
    <s v="Operativo"/>
    <s v="ADQUISICIONES"/>
    <s v="Se podría presentar una  inadecuada identificación  de las necesidades a contratar."/>
    <n v="50.019999999999996"/>
    <s v="Aplicación Procedimiento elaboración de Estudios Previos"/>
    <m/>
    <m/>
    <m/>
    <m/>
    <m/>
    <m/>
    <m/>
    <m/>
    <n v="0"/>
    <s v="Debil"/>
    <m/>
    <s v="Debil"/>
    <s v=""/>
    <s v=""/>
    <m/>
    <m/>
    <s v=""/>
    <s v=""/>
    <s v=""/>
  </r>
  <r>
    <s v="Archivo y Correspondencia"/>
    <x v="44"/>
    <s v="Operativo"/>
    <s v="ADQUISICIONES"/>
    <s v="Se podría presentar una  inadecuada identificación  de las necesidades a contratar."/>
    <n v="50.029999999999994"/>
    <s v="Comité de Contratos"/>
    <m/>
    <m/>
    <m/>
    <m/>
    <m/>
    <m/>
    <m/>
    <m/>
    <n v="0"/>
    <s v="Debil"/>
    <m/>
    <s v="Debil"/>
    <s v=""/>
    <s v=""/>
    <m/>
    <m/>
    <s v=""/>
    <s v=""/>
    <s v=""/>
  </r>
  <r>
    <s v="Archivo y Correspondencia"/>
    <x v="44"/>
    <s v="Operativo"/>
    <s v="ADQUISICIONES"/>
    <s v="Se podría presentar una  inadecuada identificación  de las necesidades a contratar."/>
    <n v="50.039999999999992"/>
    <s v="Aplicación Procedimiento de Elaboración y Actualización del presupuesto"/>
    <m/>
    <m/>
    <m/>
    <m/>
    <m/>
    <m/>
    <m/>
    <m/>
    <n v="0"/>
    <s v="Debil"/>
    <m/>
    <s v="Debil"/>
    <s v=""/>
    <s v=""/>
    <m/>
    <m/>
    <s v=""/>
    <s v=""/>
    <s v=""/>
  </r>
  <r>
    <s v="Archivo y Correspondencia"/>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m/>
    <m/>
    <s v=""/>
    <s v=""/>
    <s v=""/>
  </r>
  <r>
    <s v="Archivo y Correspondencia"/>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m/>
    <m/>
    <s v=""/>
    <s v=""/>
    <s v=""/>
  </r>
  <r>
    <s v="Archivo y Correspondencia"/>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m/>
    <m/>
    <s v=""/>
    <s v=""/>
    <s v=""/>
  </r>
  <r>
    <s v="Archivo y Correspondencia"/>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m/>
    <m/>
    <s v=""/>
    <s v=""/>
    <s v=""/>
  </r>
  <r>
    <s v="Archivo y Correspondencia"/>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m/>
    <m/>
    <s v=""/>
    <s v=""/>
    <s v=""/>
  </r>
  <r>
    <s v="Archivo y Correspondencia"/>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m/>
    <s v="Debil"/>
    <s v=""/>
    <s v=""/>
    <m/>
    <m/>
    <s v=""/>
    <s v=""/>
    <s v=""/>
  </r>
  <r>
    <s v="Archivo y Correspondencia"/>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m/>
    <s v="Debil"/>
    <s v=""/>
    <s v=""/>
    <m/>
    <m/>
    <s v=""/>
    <s v=""/>
    <s v=""/>
  </r>
  <r>
    <s v="Archivo y Correspondencia"/>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m/>
    <s v="Debil"/>
    <s v=""/>
    <s v=""/>
    <m/>
    <m/>
    <s v=""/>
    <s v=""/>
    <s v=""/>
  </r>
  <r>
    <s v="Archivo y Correspondencia"/>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m/>
    <s v="Debil"/>
    <s v=""/>
    <s v=""/>
    <m/>
    <m/>
    <s v=""/>
    <s v=""/>
    <s v=""/>
  </r>
  <r>
    <s v="Archivo y Correspondencia"/>
    <x v="51"/>
    <s v="Operativo"/>
    <s v="GESTIÓN DEL TALENTO HUMANO"/>
    <s v="Se podrían presentar fallas en la identificación de las necesidades de personal. "/>
    <n v="57.029999999999994"/>
    <s v="Dimensionamiento de la planta"/>
    <m/>
    <m/>
    <m/>
    <m/>
    <m/>
    <m/>
    <m/>
    <m/>
    <n v="0"/>
    <s v="Debil"/>
    <m/>
    <s v="Debil"/>
    <s v=""/>
    <s v=""/>
    <m/>
    <m/>
    <s v=""/>
    <s v=""/>
    <s v=""/>
  </r>
  <r>
    <s v="Archivo y Correspondencia"/>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m/>
    <m/>
    <s v=""/>
    <s v=""/>
    <s v=""/>
  </r>
  <r>
    <s v="Archivo y Correspondencia"/>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m/>
    <m/>
    <s v=""/>
    <s v=""/>
    <s v=""/>
  </r>
  <r>
    <s v="Archivo y Correspondencia"/>
    <x v="53"/>
    <s v="Operativo"/>
    <s v="GESTIÓN DEL TALENTO HUMANO"/>
    <s v="Se podría presentar fallas en la transferencia del conocimiento"/>
    <n v="59.019999999999996"/>
    <s v="Se realizan las evaluaciones de las capacitaciones recibidas."/>
    <m/>
    <m/>
    <m/>
    <m/>
    <m/>
    <m/>
    <m/>
    <m/>
    <n v="0"/>
    <s v="Debil"/>
    <m/>
    <s v="Debil"/>
    <s v=""/>
    <s v=""/>
    <m/>
    <m/>
    <s v=""/>
    <s v=""/>
    <s v=""/>
  </r>
  <r>
    <s v="Archivo y Correspondencia"/>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m/>
    <m/>
    <s v=""/>
    <s v=""/>
    <s v=""/>
  </r>
  <r>
    <s v="Archivo y Correspondencia"/>
    <x v="54"/>
    <s v="Operativo"/>
    <s v="GESTIÓN DEL TALENTO HUMANO"/>
    <s v="Se podrían presentar que no se optimicen las competencias del  Talento humano de la SAE"/>
    <n v="60.01"/>
    <s v="Procedimiento y ejecución del plan empresarial de capacitación"/>
    <m/>
    <m/>
    <m/>
    <m/>
    <m/>
    <m/>
    <m/>
    <m/>
    <n v="0"/>
    <s v="Debil"/>
    <m/>
    <s v="Debil"/>
    <s v=""/>
    <s v=""/>
    <m/>
    <m/>
    <s v=""/>
    <s v=""/>
    <s v=""/>
  </r>
  <r>
    <s v="Archivo y Correspondencia"/>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m/>
    <m/>
    <s v=""/>
    <s v=""/>
    <s v=""/>
  </r>
  <r>
    <s v="Archivo y Correspondencia"/>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m/>
    <m/>
    <s v=""/>
    <s v=""/>
    <s v=""/>
  </r>
  <r>
    <s v="Archivo y Correspondencia"/>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m/>
    <m/>
    <s v=""/>
    <s v=""/>
    <s v=""/>
  </r>
  <r>
    <s v="Archivo y Correspondencia"/>
    <x v="56"/>
    <s v="Operativo"/>
    <s v="ADMINISTRACIÓN DE BIENES DE FUNICIONAMIENTO"/>
    <s v="Podría ocurrir que no se identifiquen las necesidades de mantenimiento"/>
    <n v="62.01"/>
    <s v="1 vez al mes se enciende la planta eléctrica."/>
    <m/>
    <m/>
    <m/>
    <m/>
    <m/>
    <m/>
    <m/>
    <m/>
    <n v="0"/>
    <s v="Debil"/>
    <m/>
    <s v="Debil"/>
    <s v=""/>
    <s v=""/>
    <m/>
    <m/>
    <s v=""/>
    <s v=""/>
    <s v=""/>
  </r>
  <r>
    <s v="Archivo y Correspondencia"/>
    <x v="57"/>
    <s v="Operativo"/>
    <s v="ADMINISTRACIÓN DE BIENES DE FUNICIONAMIENTO"/>
    <s v="Se podría presentar daño o deterioro al mobiliario (muebles y enseres) de SAE"/>
    <n v="63.01"/>
    <s v="Toma de inventarios anual donde se establece el estado del bien."/>
    <m/>
    <m/>
    <m/>
    <m/>
    <m/>
    <m/>
    <m/>
    <m/>
    <n v="0"/>
    <s v="Debil"/>
    <m/>
    <s v="Debil"/>
    <s v=""/>
    <s v=""/>
    <m/>
    <m/>
    <s v=""/>
    <s v=""/>
    <s v=""/>
  </r>
  <r>
    <s v="Archivo y Correspondencia"/>
    <x v="58"/>
    <s v="Operativo"/>
    <s v="EVALUACIÒN Y CONTROL"/>
    <s v="podría ocurrir que no se identifique adecuadamente el alcance de la auditoría"/>
    <n v="64.010000000000005"/>
    <s v="Se cuenta con un procedimiento de P-EC1-156 Procedimiento de Auditorias  Internas"/>
    <m/>
    <m/>
    <m/>
    <m/>
    <m/>
    <m/>
    <m/>
    <m/>
    <n v="0"/>
    <s v="Debil"/>
    <m/>
    <s v="Debil"/>
    <s v=""/>
    <s v=""/>
    <m/>
    <m/>
    <s v=""/>
    <s v=""/>
    <s v=""/>
  </r>
  <r>
    <s v="Archivo y Correspondencia"/>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m/>
    <s v="Debil"/>
    <s v=""/>
    <s v=""/>
    <m/>
    <m/>
    <s v=""/>
    <s v=""/>
    <s v=""/>
  </r>
  <r>
    <s v="Archivo y Correspondencia"/>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m/>
    <s v="Debil"/>
    <s v=""/>
    <s v=""/>
    <m/>
    <m/>
    <s v=""/>
    <s v=""/>
    <s v=""/>
  </r>
  <r>
    <s v="Archivo y Correspondencia"/>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m/>
    <s v="Debil"/>
    <s v=""/>
    <s v=""/>
    <m/>
    <m/>
    <s v=""/>
    <s v=""/>
    <s v=""/>
  </r>
  <r>
    <s v="Archivo y Correspondencia"/>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m/>
    <m/>
    <s v=""/>
    <s v=""/>
    <s v=""/>
  </r>
  <r>
    <s v="Archivo y Correspondencia"/>
    <x v="62"/>
    <s v="Seguridad de la Información"/>
    <s v="GESTIÓN DE LA INFRAESTRUCTURA TECNOLOGICA"/>
    <s v="Inconsistencias o Pérdida de la Información"/>
    <s v="68a.1"/>
    <s v="Instructivo lineamientos para copias de respaldo y restauración de información"/>
    <m/>
    <m/>
    <m/>
    <m/>
    <m/>
    <m/>
    <m/>
    <m/>
    <n v="0"/>
    <s v="Debil"/>
    <m/>
    <s v="Debil"/>
    <s v=""/>
    <s v=""/>
    <m/>
    <m/>
    <s v=""/>
    <s v=""/>
    <s v=""/>
  </r>
  <r>
    <s v="Archivo y Correspondencia"/>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m/>
    <m/>
    <s v=""/>
    <s v=""/>
    <s v=""/>
  </r>
  <r>
    <s v="Archivo y Correspondencia"/>
    <x v="63"/>
    <s v="Seguridad de la Información"/>
    <s v="GESTIÓN DE LA INFRAESTRUCTURA TECNOLOGICA"/>
    <s v="Puede ocurrir que no estén disponibles los Servicios de IT"/>
    <s v="70a.2"/>
    <s v="Aplicación de procedimiento de mantenimiento de aplicaciones P-TE3-150"/>
    <m/>
    <m/>
    <m/>
    <m/>
    <m/>
    <m/>
    <m/>
    <m/>
    <n v="0"/>
    <s v="Debil"/>
    <m/>
    <s v="Debil"/>
    <s v=""/>
    <s v=""/>
    <m/>
    <m/>
    <s v=""/>
    <s v=""/>
    <s v=""/>
  </r>
  <r>
    <s v="Archivo y Correspondencia"/>
    <x v="63"/>
    <s v="Seguridad de la Información"/>
    <s v="GESTIÓN DE LA INFRAESTRUCTURA TECNOLOGICA"/>
    <s v="Puede ocurrir que no estén disponibles los Servicios de IT"/>
    <s v="70a.3"/>
    <s v="Gestión de Cambios"/>
    <m/>
    <m/>
    <m/>
    <m/>
    <m/>
    <m/>
    <m/>
    <m/>
    <n v="0"/>
    <s v="Debil"/>
    <m/>
    <s v="Debil"/>
    <s v=""/>
    <s v=""/>
    <m/>
    <m/>
    <s v=""/>
    <s v=""/>
    <s v=""/>
  </r>
  <r>
    <s v="Archivo y Correspondencia"/>
    <x v="63"/>
    <s v="Seguridad de la Información"/>
    <s v="GESTIÓN DE LA INFRAESTRUCTURA TECNOLOGICA"/>
    <s v="Puede ocurrir que no estén disponibles los Servicios de IT"/>
    <s v="70a.4"/>
    <s v="prueba mensual con carga de la planta eléctrica"/>
    <m/>
    <m/>
    <m/>
    <m/>
    <m/>
    <m/>
    <m/>
    <m/>
    <n v="0"/>
    <s v="Debil"/>
    <m/>
    <s v="Debil"/>
    <s v=""/>
    <s v=""/>
    <m/>
    <m/>
    <s v=""/>
    <s v=""/>
    <s v=""/>
  </r>
  <r>
    <s v="Archivo y Correspondencia"/>
    <x v="64"/>
    <s v="Operativo"/>
    <s v="SOPORTE TECNICO"/>
    <s v="Soporte técnico inadecuado"/>
    <s v="71a.1"/>
    <s v="Servicio de soporte y mantenimiento"/>
    <m/>
    <m/>
    <m/>
    <m/>
    <m/>
    <m/>
    <m/>
    <m/>
    <n v="0"/>
    <s v="Debil"/>
    <m/>
    <s v="Debil"/>
    <s v=""/>
    <s v=""/>
    <m/>
    <m/>
    <s v=""/>
    <s v=""/>
    <s v=""/>
  </r>
  <r>
    <s v="Archivo y Correspondencia"/>
    <x v="64"/>
    <s v="Operativo"/>
    <s v="SOPORTE TECNICO"/>
    <s v="Soporte técnico inadecuado"/>
    <s v="71a.2"/>
    <s v="Mesa de ayuda"/>
    <m/>
    <m/>
    <m/>
    <m/>
    <m/>
    <m/>
    <m/>
    <m/>
    <n v="0"/>
    <s v="Debil"/>
    <m/>
    <s v="Debil"/>
    <s v=""/>
    <s v=""/>
    <m/>
    <m/>
    <s v=""/>
    <s v=""/>
    <s v=""/>
  </r>
  <r>
    <s v="Archivo y Correspondencia"/>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m/>
    <m/>
    <s v=""/>
    <s v=""/>
    <s v=""/>
  </r>
  <r>
    <s v="Archivo y Correspondencia"/>
    <x v="66"/>
    <s v="Seguridad de la Información"/>
    <s v="GESTIÓN DE LA INFRAESTRUCTURA TECNOLOGICA"/>
    <s v="Puede ocurrir una operación inadecuada de los sistemas de información."/>
    <n v="73.010000000000005"/>
    <s v="Manuales de usuario por proceso"/>
    <m/>
    <m/>
    <m/>
    <m/>
    <m/>
    <m/>
    <m/>
    <m/>
    <n v="0"/>
    <s v="Debil"/>
    <m/>
    <s v="Debil"/>
    <s v=""/>
    <s v=""/>
    <m/>
    <m/>
    <s v=""/>
    <s v=""/>
    <s v=""/>
  </r>
  <r>
    <s v="Archivo y Correspondencia"/>
    <x v="67"/>
    <s v="Operativo"/>
    <s v="RECEPCIÓN Y REGISTRO"/>
    <s v="Puede ocurrir que no se efectué la entrega física del activo una vez posesionado el depositario provisional"/>
    <n v="76.010000000000005"/>
    <m/>
    <m/>
    <m/>
    <m/>
    <m/>
    <m/>
    <m/>
    <m/>
    <m/>
    <n v="0"/>
    <s v="Debil"/>
    <m/>
    <s v="Debil"/>
    <s v=""/>
    <s v=""/>
    <m/>
    <m/>
    <s v=""/>
    <s v=""/>
    <s v=""/>
  </r>
  <r>
    <s v="Archivo y Correspondencia"/>
    <x v="68"/>
    <s v="Operativo"/>
    <s v="TODOS LOS PROCESOS"/>
    <s v="Puede ocurrir que se utilice erradamente las funcionalidades de los Sistemas de Información (aplicativo Zeus)_x000a_"/>
    <n v="77.010000000000005"/>
    <m/>
    <m/>
    <m/>
    <m/>
    <m/>
    <m/>
    <m/>
    <m/>
    <m/>
    <n v="0"/>
    <s v="Debil"/>
    <m/>
    <s v="Debil"/>
    <s v=""/>
    <s v=""/>
    <m/>
    <m/>
    <s v=""/>
    <s v=""/>
    <s v=""/>
  </r>
  <r>
    <s v="Archivo y Correspondencia"/>
    <x v="69"/>
    <s v="Seguridad de la Información"/>
    <s v="RECEPCIÓN Y REGISTRO"/>
    <s v="Pueden presentar errores en la información en el registro de los activos _x000a_"/>
    <n v="78.010000000000005"/>
    <m/>
    <m/>
    <m/>
    <m/>
    <m/>
    <m/>
    <m/>
    <m/>
    <m/>
    <n v="0"/>
    <s v="Debil"/>
    <m/>
    <s v="Debil"/>
    <s v=""/>
    <s v=""/>
    <m/>
    <m/>
    <s v=""/>
    <s v=""/>
    <s v=""/>
  </r>
  <r>
    <s v="Archivo y Correspondencia"/>
    <x v="70"/>
    <s v="Operativo"/>
    <s v="TODOS LOS PROCESOS"/>
    <s v="Puede ocurrir la entrega extemporánea de informes a los entes de control"/>
    <n v="79.010000000000005"/>
    <m/>
    <m/>
    <m/>
    <m/>
    <m/>
    <m/>
    <m/>
    <m/>
    <m/>
    <n v="0"/>
    <s v="Debil"/>
    <m/>
    <s v="Debil"/>
    <s v=""/>
    <s v=""/>
    <m/>
    <m/>
    <s v=""/>
    <s v=""/>
    <s v=""/>
  </r>
  <r>
    <s v="Archivo y Correspondencia"/>
    <x v="71"/>
    <s v="Operativo"/>
    <s v="ADQUISICIONES"/>
    <s v="Puede ocurrir no alcanzar el objetivo del contrato"/>
    <n v="80.010000000000005"/>
    <m/>
    <m/>
    <m/>
    <m/>
    <m/>
    <m/>
    <m/>
    <m/>
    <m/>
    <n v="0"/>
    <s v="Debil"/>
    <m/>
    <s v="Debil"/>
    <s v=""/>
    <s v=""/>
    <m/>
    <m/>
    <s v=""/>
    <s v=""/>
    <s v=""/>
  </r>
  <r>
    <s v="Archivo y Correspondencia"/>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m/>
    <m/>
    <s v=""/>
    <s v=""/>
    <s v=""/>
  </r>
  <r>
    <s v="Archivo y Correspondencia"/>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m/>
    <m/>
    <s v=""/>
    <s v=""/>
    <s v=""/>
  </r>
  <r>
    <s v="Archivo y Correspondencia"/>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m/>
    <m/>
    <s v=""/>
    <s v=""/>
    <s v=""/>
  </r>
  <r>
    <s v="Archivo y Correspondencia"/>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1"/>
    <s v="Llamadas de confirmación de las áreas misionales que solicitan la asignación"/>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2"/>
    <s v="Correos de envío de las solicitudes"/>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3"/>
    <s v="Revisar el correcto diligenciamiento y aprobaciones del formato de solicitud"/>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4"/>
    <s v="Llamadas de confirmación de las áreas misionales que solicitan la asignación"/>
    <m/>
    <m/>
    <m/>
    <m/>
    <m/>
    <m/>
    <m/>
    <m/>
    <n v="0"/>
    <s v="Debil"/>
    <m/>
    <s v="Debil"/>
    <s v=""/>
    <s v=""/>
    <m/>
    <m/>
    <s v=""/>
    <s v=""/>
    <s v=""/>
  </r>
  <r>
    <s v="Archivo y Correspondencia"/>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m/>
    <m/>
    <s v=""/>
    <s v=""/>
    <s v=""/>
  </r>
  <r>
    <s v="Archivo y Correspondencia"/>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m/>
    <m/>
    <s v=""/>
    <s v=""/>
    <s v=""/>
  </r>
  <r>
    <s v="Archivo y Correspondencia"/>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m/>
    <m/>
    <s v=""/>
    <s v=""/>
    <s v=""/>
  </r>
  <r>
    <s v="Archivo y Correspondencia"/>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Archivo y Correspondencia"/>
    <x v="75"/>
    <s v="Operativo"/>
    <s v="RECEPCIÓN Y REGISTRO"/>
    <s v="Puede ocurrir que la designación sea errónea o no generada"/>
    <n v="84.01"/>
    <s v="Creación de los activos en el inventario centralizado en un grupo"/>
    <m/>
    <m/>
    <m/>
    <m/>
    <m/>
    <m/>
    <m/>
    <m/>
    <n v="0"/>
    <s v="Debil"/>
    <m/>
    <s v="Debil"/>
    <s v=""/>
    <s v=""/>
    <m/>
    <m/>
    <s v=""/>
    <s v=""/>
    <s v=""/>
  </r>
  <r>
    <s v="Archivo y Correspondencia"/>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Archivo y Correspondencia"/>
    <x v="75"/>
    <s v="Operativo"/>
    <s v="RECEPCIÓN Y REGISTRO"/>
    <s v="Puede ocurrir que la designación sea errónea o no generada"/>
    <n v="84.03"/>
    <s v="Revisión del cuadro de control de las asignaciones formalizadas con resolución, póliza y acta de posesión"/>
    <m/>
    <m/>
    <m/>
    <m/>
    <m/>
    <m/>
    <m/>
    <m/>
    <n v="0"/>
    <s v="Debil"/>
    <m/>
    <s v="Debil"/>
    <s v=""/>
    <s v=""/>
    <m/>
    <m/>
    <s v=""/>
    <s v=""/>
    <s v=""/>
  </r>
  <r>
    <s v="Archivo y Correspondencia"/>
    <x v="75"/>
    <s v="Operativo"/>
    <s v="RECEPCIÓN Y REGISTRO"/>
    <s v="Puede ocurrir que la designación sea errónea o no generada"/>
    <n v="84.04"/>
    <s v="Revisión del funcionamiento correcto del sistema de asignación"/>
    <m/>
    <m/>
    <m/>
    <m/>
    <m/>
    <m/>
    <m/>
    <m/>
    <n v="0"/>
    <s v="Debil"/>
    <m/>
    <s v="Debil"/>
    <s v=""/>
    <s v=""/>
    <m/>
    <m/>
    <s v=""/>
    <s v=""/>
    <s v=""/>
  </r>
  <r>
    <s v="Archivo y Correspondencia"/>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m/>
    <m/>
    <s v=""/>
    <s v=""/>
    <s v=""/>
  </r>
  <r>
    <s v="Archivo y Correspondencia"/>
    <x v="78"/>
    <s v="Operativo"/>
    <s v="RECEPCIÓN Y REGISTRO"/>
    <s v="Puede ocurrir que se generen y suscriban del Acta de posesión con datos incorrectos o incompletos"/>
    <n v="87.02"/>
    <s v="Revisión del funcionamiento correcto del sistema de asignac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1"/>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2"/>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3"/>
    <s v="Generación de una comunicación que indique la normatividad en la exoneración del pago de las inscripciones"/>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m/>
    <m/>
    <s v=""/>
    <s v=""/>
    <s v=""/>
  </r>
  <r>
    <s v="Archivo y Correspondencia"/>
    <x v="81"/>
    <s v="Seguridad de la Información"/>
    <s v="TODOS LOS PROCESOS"/>
    <s v="Puede ocurrir que se filtre información privilegiada o sensible"/>
    <m/>
    <m/>
    <m/>
    <m/>
    <m/>
    <m/>
    <m/>
    <m/>
    <m/>
    <m/>
    <n v="0"/>
    <s v="Debil"/>
    <m/>
    <s v="Debil"/>
    <s v=""/>
    <s v=""/>
    <m/>
    <m/>
    <s v=""/>
    <s v=""/>
    <s v=""/>
  </r>
  <r>
    <s v="Archivo y Correspondencia"/>
    <x v="84"/>
    <s v="Continuidad del negocio "/>
    <s v="TODOS LOS PROCESOS"/>
    <s v="Puede ocurrir que se presente un desastre natural (Terremoto, incendio, entre otros)"/>
    <m/>
    <s v="Plan de Emergencias"/>
    <s v="Reducir el riesgo"/>
    <m/>
    <m/>
    <m/>
    <m/>
    <m/>
    <m/>
    <m/>
    <n v="0"/>
    <s v="Debil"/>
    <m/>
    <s v="Debil"/>
    <s v=""/>
    <s v=""/>
    <m/>
    <m/>
    <s v=""/>
    <s v=""/>
    <s v=""/>
  </r>
  <r>
    <s v="Archivo y Correspondencia"/>
    <x v="85"/>
    <s v="Continuidad del negocio "/>
    <s v="GESTIÓN DE LA INFRAESTRUCTURA TECNOLOGICA"/>
    <s v="Puede ocurrir que se presente la interrupción de la tecnología (Hardware y Software)"/>
    <m/>
    <m/>
    <m/>
    <m/>
    <m/>
    <m/>
    <m/>
    <m/>
    <m/>
    <m/>
    <n v="0"/>
    <s v="Debil"/>
    <m/>
    <s v="Debil"/>
    <s v=""/>
    <s v=""/>
    <m/>
    <m/>
    <s v=""/>
    <s v=""/>
    <s v=""/>
  </r>
  <r>
    <s v="Archivo y Correspondencia"/>
    <x v="86"/>
    <s v="Continuidad del negocio "/>
    <s v="DISPOSICIÓN FINAL DE ACTIVOS"/>
    <s v="Puede ocurrir que se destruya la información"/>
    <m/>
    <s v="PINAR (Plan Institucional de Archivos)"/>
    <s v="Reducir el riesgo"/>
    <m/>
    <m/>
    <m/>
    <m/>
    <m/>
    <m/>
    <m/>
    <n v="0"/>
    <s v="Debil"/>
    <m/>
    <s v="Debil"/>
    <s v=""/>
    <s v=""/>
    <m/>
    <m/>
    <s v=""/>
    <s v=""/>
    <s v=""/>
  </r>
  <r>
    <s v="Archivo y Correspondencia"/>
    <x v="87"/>
    <s v="Continuidad del negocio "/>
    <s v="GESTIÓN FINANCIERA"/>
    <s v="Puede ocurrir que un proveedor se encuentre suplantado"/>
    <m/>
    <s v="Manual de riesgos de la contratacion"/>
    <s v="Reducir el riesgo"/>
    <m/>
    <m/>
    <m/>
    <m/>
    <m/>
    <m/>
    <m/>
    <n v="0"/>
    <s v="Debil"/>
    <m/>
    <s v="Debil"/>
    <s v=""/>
    <s v=""/>
    <m/>
    <m/>
    <s v=""/>
    <s v=""/>
    <s v=""/>
  </r>
  <r>
    <s v="Archivo y Correspondencia"/>
    <x v="87"/>
    <s v="Continuidad del negocio "/>
    <s v="GESTIÓN FINANCIERA"/>
    <s v="Puede ocurrir que un proveedor se encuentre suplantado"/>
    <m/>
    <s v="Procedimiento de contratacion"/>
    <s v="Reducir el riesgo"/>
    <m/>
    <m/>
    <m/>
    <m/>
    <m/>
    <m/>
    <m/>
    <n v="0"/>
    <s v="Debil"/>
    <m/>
    <s v="Debil"/>
    <s v=""/>
    <s v=""/>
    <m/>
    <m/>
    <s v=""/>
    <s v=""/>
    <s v=""/>
  </r>
  <r>
    <s v="Archivo y Correspondencia"/>
    <x v="88"/>
    <s v="Continuidad del negocio "/>
    <s v="GESTIÓN DEL TALENTO HUMANO"/>
    <s v="puede que se cuente con las instalaciones físicas inadecuadas"/>
    <m/>
    <s v="Contrato de seguridad"/>
    <s v="Reducir el riesgo"/>
    <m/>
    <m/>
    <m/>
    <m/>
    <m/>
    <m/>
    <m/>
    <n v="0"/>
    <s v="Debil"/>
    <m/>
    <s v="Debil"/>
    <s v=""/>
    <s v=""/>
    <m/>
    <m/>
    <s v=""/>
    <s v=""/>
    <s v=""/>
  </r>
  <r>
    <s v="Archivo y Correspondencia"/>
    <x v="88"/>
    <s v="Continuidad del negocio "/>
    <s v="GESTIÓN DEL TALENTO HUMANO"/>
    <s v="puede que se cuente con las instalaciones físicas inadecuadas"/>
    <m/>
    <s v="Registro de visitantes"/>
    <s v="Reducir el riesgo"/>
    <m/>
    <m/>
    <m/>
    <m/>
    <m/>
    <m/>
    <m/>
    <n v="0"/>
    <s v="Debil"/>
    <m/>
    <s v="Debil"/>
    <s v=""/>
    <s v=""/>
    <m/>
    <m/>
    <s v=""/>
    <s v=""/>
    <s v=""/>
  </r>
  <r>
    <s v="Archivo y Correspondencia"/>
    <x v="88"/>
    <s v="Continuidad del negocio "/>
    <s v="GESTIÓN DEL TALENTO HUMANO"/>
    <s v="puede que se cuente con las instalaciones físicas inadecuadas"/>
    <m/>
    <s v="Sistema de control de accesos"/>
    <s v="Reducir el riesgo"/>
    <m/>
    <m/>
    <m/>
    <m/>
    <m/>
    <m/>
    <m/>
    <n v="0"/>
    <s v="Debil"/>
    <m/>
    <s v="Debil"/>
    <s v=""/>
    <s v=""/>
    <m/>
    <m/>
    <s v=""/>
    <s v=""/>
    <s v=""/>
  </r>
  <r>
    <s v="Archivo y Correspondencia"/>
    <x v="88"/>
    <s v="Continuidad del negocio "/>
    <s v="GESTIÓN DEL TALENTO HUMANO"/>
    <s v="puede que se cuente con las instalaciones físicas inadecuadas"/>
    <m/>
    <s v="Circuito cerrado de television CCTV"/>
    <s v="Reducir el riesgo"/>
    <m/>
    <m/>
    <m/>
    <m/>
    <m/>
    <m/>
    <m/>
    <n v="0"/>
    <s v="Debil"/>
    <m/>
    <s v="Debil"/>
    <s v=""/>
    <s v=""/>
    <m/>
    <m/>
    <s v=""/>
    <s v=""/>
    <s v=""/>
  </r>
  <r>
    <s v="Archivo y Correspondencia"/>
    <x v="89"/>
    <s v="Continuidad del negocio "/>
    <s v="GESTIÓN DEL TALENTO HUMANO"/>
    <s v="Posibilidad que se presente un evento de desorden publico"/>
    <m/>
    <s v="Herramienta VPN"/>
    <s v="Reducir el riesgo"/>
    <m/>
    <m/>
    <m/>
    <m/>
    <m/>
    <m/>
    <m/>
    <n v="0"/>
    <s v="Debil"/>
    <m/>
    <s v="Debil"/>
    <s v=""/>
    <s v=""/>
    <m/>
    <m/>
    <s v=""/>
    <s v=""/>
    <s v=""/>
  </r>
  <r>
    <s v="Archivo y Correspondencia"/>
    <x v="90"/>
    <s v="Continuidad del negocio "/>
    <s v="GESTIÓN DEL TALENTO HUMANO"/>
    <s v="Posibilidad de alta rotación de personal en procesos misionales"/>
    <m/>
    <s v="Procedimientos de bienestar"/>
    <s v="Reducir el riesgo"/>
    <m/>
    <m/>
    <m/>
    <m/>
    <m/>
    <m/>
    <m/>
    <n v="0"/>
    <s v="Debil"/>
    <m/>
    <s v="Debil"/>
    <s v=""/>
    <s v=""/>
    <m/>
    <m/>
    <s v=""/>
    <s v=""/>
    <s v=""/>
  </r>
  <r>
    <s v="Control Interno"/>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Control Interno"/>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Control Interno"/>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Control Interno"/>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Control Interno"/>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Control Interno"/>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Control Interno"/>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Control Interno"/>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Control Interno"/>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Control Interno"/>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Control Interno"/>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Control Interno"/>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Control Interno"/>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
    <s v="Se cuenta con una verificación por parte del Comitè Institucional de Desarrollo Adminsitrativ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9999999999996"/>
    <s v="Se cuenta con una verificaciòn por parte del lìder del proces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Control Interno"/>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Control Interno"/>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Control Interno"/>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Control Interno"/>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Control Interno"/>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Control Interno"/>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Control Interno"/>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Control Interno"/>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Control Interno"/>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Control Interno"/>
    <x v="58"/>
    <s v="Operativo"/>
    <s v="EVALUACIÒN Y CONTROL"/>
    <s v="Podría ocurrir que se incumpla con las auditorías y seguimientos programados en el Plan Anual de auditoría"/>
    <n v="64.010000000000005"/>
    <m/>
    <m/>
    <m/>
    <m/>
    <m/>
    <m/>
    <m/>
    <m/>
    <m/>
    <n v="0"/>
    <s v="Debil"/>
    <s v="Fuerte"/>
    <s v="DebilFuerte"/>
    <n v="7"/>
    <s v="Débil"/>
    <s v="No disminuye"/>
    <s v="Directamente"/>
    <s v="DébilNo disminuyeDirectamente"/>
    <s v=""/>
    <s v=""/>
  </r>
  <r>
    <s v="Control Interno"/>
    <x v="59"/>
    <s v="Operativo"/>
    <s v="TODOS LOS PROCESOS"/>
    <s v="Podría ocurrir que se ejecuten planes de mejoramiento que no sean efectivos."/>
    <m/>
    <s v="Revisión y aprobación de los lideres de proceso y la Presidencia de SAE."/>
    <s v="Reducir el riesgo"/>
    <s v="Asignado"/>
    <s v="Adecuado"/>
    <s v="Inoportuna"/>
    <s v="Prevenir"/>
    <s v="Confiable"/>
    <s v="Se investigan y resuelven oportunamente"/>
    <s v="Incompleta"/>
    <n v="80"/>
    <s v="Debil"/>
    <s v="Fuerte"/>
    <s v="DebilFuerte"/>
    <n v="7"/>
    <s v="Débil"/>
    <s v="Directamente"/>
    <s v="No disminuye"/>
    <s v="DébilDirectamenteNo disminuye"/>
    <s v=""/>
    <s v=""/>
  </r>
  <r>
    <s v="Control Interno"/>
    <x v="59"/>
    <s v="Operativo"/>
    <s v="TODOS LOS PROCESOS"/>
    <s v="Podría ocurrir que se ejecuten planes de mejoramiento que no sean efectivos."/>
    <n v="65.02000000000001"/>
    <s v="Realizar semestralmente seguimiento al cumplimiento de los Planes de Mejoramiento con Entes de Control."/>
    <s v="Reducir el riesgo"/>
    <s v="Asignado"/>
    <s v="Adecuado"/>
    <s v="Oportuna"/>
    <s v="Detectar"/>
    <s v="Confiable"/>
    <s v="Se investigan y resuelven oportunamente"/>
    <s v="Completa"/>
    <n v="95"/>
    <s v="Moderado"/>
    <s v="Fuerte"/>
    <s v="ModeradoFuerte"/>
    <n v="4"/>
    <s v="Moderado"/>
    <s v="Directamente"/>
    <s v="No disminuye"/>
    <s v="ModeradoDirectamenteNo disminuye"/>
    <n v="1"/>
    <n v="0"/>
  </r>
  <r>
    <s v="Control Interno"/>
    <x v="83"/>
    <s v="Corrupción"/>
    <s v="EVALUACIÒN Y CONTROL"/>
    <s v="Puede ocurrir que se presente manipulación o direccionamiento de información procesada o generada en el marco de la actividad de la auditoría interna, con el fin de obtener provecho propio o de un tercero."/>
    <m/>
    <s v="Se suscribe documento  MANIFESTACION EXPRESA DE ACEPTACION INDIVIDUAL DE LOS AUDITORES – CODIGO DE ETICA DE LOS AUDITORES INTERNOS SAE SAS, por cada una de las auditorías realizad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91"/>
    <s v="Operativo"/>
    <s v="EVALUACIÒN Y CONTROL"/>
    <s v="Podría ocurrir que se incumpla con la normatividad vigente."/>
    <m/>
    <s v="Reunion seguimiento de la OCI al PAAI"/>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60"/>
    <s v="Operativo"/>
    <s v="EVALUACIÒN Y CONTROL"/>
    <s v="No dar respuesta adecuada y oportuna a las solicitudes de asesoría y acompañamiento a la gestión de la SAE"/>
    <n v="66.010000000000005"/>
    <m/>
    <m/>
    <m/>
    <m/>
    <m/>
    <m/>
    <m/>
    <m/>
    <m/>
    <n v="0"/>
    <s v="Debil"/>
    <m/>
    <s v="Debil"/>
    <s v=""/>
    <s v=""/>
    <m/>
    <m/>
    <s v=""/>
    <s v=""/>
    <s v=""/>
  </r>
  <r>
    <s v="Control Interno"/>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Control Interno"/>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Control Interno"/>
    <x v="64"/>
    <s v="Operativo"/>
    <s v="SOPORTE TECNICO"/>
    <s v="Soporte técnico inadecuado"/>
    <s v="71a.1"/>
    <s v="Servicio de soporte y mantenimiento"/>
    <m/>
    <m/>
    <m/>
    <m/>
    <m/>
    <m/>
    <m/>
    <m/>
    <n v="0"/>
    <s v="Debil"/>
    <s v="Fuerte"/>
    <s v="DebilFuerte"/>
    <n v="7"/>
    <s v="Débil"/>
    <s v="No disminuye"/>
    <s v="Directamente"/>
    <s v="DébilNo disminuyeDirectamente"/>
    <s v=""/>
    <s v=""/>
  </r>
  <r>
    <s v="Control Interno"/>
    <x v="64"/>
    <s v="Operativo"/>
    <s v="SOPORTE TECNICO"/>
    <s v="Soporte técnico inadecuado"/>
    <s v="71a.2"/>
    <s v="Mesa de ayuda"/>
    <m/>
    <m/>
    <m/>
    <m/>
    <m/>
    <m/>
    <m/>
    <m/>
    <n v="0"/>
    <s v="Debil"/>
    <s v="Fuerte"/>
    <s v="DebilFuerte"/>
    <n v="7"/>
    <s v="Débil"/>
    <s v="No disminuye"/>
    <s v="Directamente"/>
    <s v="DébilNo disminuyeDirectamente"/>
    <s v=""/>
    <s v=""/>
  </r>
  <r>
    <s v="Control Interno"/>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Control Interno"/>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Control Interno"/>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Control Interno"/>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Control Interno"/>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Control Interno"/>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Control Interno"/>
    <x v="71"/>
    <s v="Operativo"/>
    <s v="ADQUISICIONES"/>
    <s v="Puede ocurrir no alcanzar el objetivo del contrato"/>
    <n v="80.010000000000005"/>
    <m/>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Control Interno"/>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Control Interno"/>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Control Interno"/>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Control Interno"/>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Control Interno"/>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Control Interno"/>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Control Interno"/>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Control Interno"/>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Control Interno"/>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Control Interno"/>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Contratos"/>
    <x v="0"/>
    <s v="Corrupción"/>
    <s v="TODOS LOS PROCESOS"/>
    <s v="Posibilidad de que un funcionario vaya mas allá de las funciones designadas con el fin de obtener un beneficio privado."/>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ctos administrativos con funciones de cada uno de los Comités definidos para la toma de decis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ormato de Control de Visit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
    <s v="Operativo"/>
    <s v="TODOS LOS PROCESOS"/>
    <s v="Puede ocurrir falta de apoyo en los procesos de control social realizados por los ciudadanos."/>
    <m/>
    <s v="Cumplimiento de Normatividad de Ley de transparencia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Definición de presupuesto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ublicacion de los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lan Anual de Adquisi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Aplicación del Manual de Contratación de CISA adoptado según ac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
    <s v="Corrupción"/>
    <s v="TODOS LOS PROCESOS"/>
    <s v="Puede ocurrir que teniendo conocimiento de una conducta delictiva, no se informe a las autoridades por temor a repercusiones sociales o financieras. Omisión de denuncia"/>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Implementación de la politica de seguridad de la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de inser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préstamo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Tabla de retenc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Sistema de Seguridad de la Información - PC Secur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Seguimiento al contrato de las almacenador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del formato del control de bienes y rent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Aplicación del procedimiento de gestión de cobro de los contratos de arrend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Documentar los contratos realizados hasta la fecha tanto para administración directa como para los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Establecer procedimiento de cartera y cartera judicializa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Procedimiento de alistamiento de inmuebles para comercializar y procedimientos de destrucción y chatarrización de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Identificación de activos a comerciallizar o destruir dentro del comité de negoc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Seguimiento a gestión dentro de comité directivo y comité de negoc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s de diagnóstico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Identificación de activos productivos dentro del comité de negocios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 de desalojos y legalización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l procedimiento de gestion de inversiones P-GF3-066"/>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 P-GF1-015_Procedimiento_Elaboracion_y_Actualizacion_del_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Aplicación del procedimiento de creación, modificación o elimina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Se cuenta con la definición de la arquitectura empresarial, donde se establece el alcance de los proces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9"/>
    <s v="Seguridad de la Información"/>
    <s v="TODOS LOS PROCESOS"/>
    <s v="Falta de programas de gestión de cambio y seguimientos en el uso y apropiación de TIC's"/>
    <m/>
    <s v="Seguimeintos realizados al plan de acció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2"/>
    <s v="Estratégico"/>
    <s v="RECEPCIÓN Y REGISTRO"/>
    <s v="Puede que no haya recursos disponibles idóneos para la recepción de los Activos (Delegados, Bodegas, Especialistas, depositarios)"/>
    <m/>
    <s v="Aplicación del procedimiento de preparación para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Definición de politica en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Seguimiento del lider del registr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Acuerdos interadministrativos – IGAC, para obten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Se cuenta con un sistema de registro de provee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Contratro elaboración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del Procedimiento de ROM y Formato de Solicitud de Aprobación de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Promoción y Negociación de Bienes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administración directa de bienes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tocolo de ventas CIS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Comercialización de Semovientes, sustancias quimic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destinación definitiva de bienes inmuebles - leyes espe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enajenación de bienes en común y proindivi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omercialización de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hatarriz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lan de Choque de RETOMA de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Aplicación del procedimiento de alistamiento de activos (Inmuebles, Muebles, Socieda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Visitas períodicas a cada un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Registro y verificación de informe de Gest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Aplicación procedimiento de alistamiento para la devolu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Procedimiento de entreg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Descriptores definidos en el Sistema de informacionde correspondencia recibid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 cuenta con canales de comunicación directos con la fiscal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guimiento semanal a las actividades desarrolladas por las G. de asuntos legales y contra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Estandarizaciòn de flujo de pagos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Instructivo para generación de cupon recaudo gene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e cuenta con un Instructivo de generación de estado de cuenta de activos y Formato de estado de cue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7"/>
    <s v="Estratégico"/>
    <s v="GESTIÓN FINANCIERA"/>
    <s v="Puede ocurrir que SAE disponga de los recursos de los activos del FRISCO desconociendo la condición de estos. "/>
    <m/>
    <s v="Formato de certificación de afectación direct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cuenta con contabilidades separadas, una para el FRISCO y una par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realizan conciliaciones de cada registro contabl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Capacitación continua, criterios de direccionamient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 Base de datos actualizada de usuarios en el aplicativ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Mantenimiento del aplicativo por fuera de la jornadada labo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Priorizar atención de posibles fallas del aplicativo cuando se present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Verificación y actualización permanente de las direcciones de los destinatarios externos a quien se envían comunicacion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Seguimiento 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ón por parte del Comitè Institucional de Desarrollo Adminsitrat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òn por parte del lìder d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realiza levantamiento información directamente con el área dando cumplimiento a la normatividad de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Capacitación temas de organización y conformación de expedie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Diligenciamiento de la hoja de control de cada expedi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Aplicación del procedimiento de prestamo y consulta de documentos, Formatos Prestamo y Formato de control de prestamo de material de arc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Aplicación del procedimiento de representación Judicial P-GJ1-081"/>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Revisión de cumplimiento formato estudios previos, por parte de la gerencia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5"/>
    <s v="Operativo"/>
    <s v="ADQUISICIONES"/>
    <s v="Puede ocurrir que existan debilidades para realizar la supervisión o interventoría del contrato."/>
    <m/>
    <s v="Aplición del  procedimiento de supervisión o interventoria y liquidación de contratos"/>
    <m/>
    <s v="Asignado"/>
    <s v="Inadecuado"/>
    <s v="Oportuna"/>
    <s v="Prevenir"/>
    <s v="Confiable"/>
    <s v="Se investigan y resuelven oportunamente"/>
    <s v="Incompleta"/>
    <n v="80"/>
    <s v="Debil"/>
    <s v="Fuerte"/>
    <s v="DebilFuerte"/>
    <n v="7"/>
    <s v="Débil"/>
    <s v="Directamente"/>
    <s v="Directamente"/>
    <s v="DébilDirectamenteDirectamente"/>
    <s v=""/>
    <s v=""/>
  </r>
  <r>
    <s v="Gerencia de Contrato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9"/>
    <s v="Operativo"/>
    <s v="DIRECCIONAMIENTO ESTRATEGICO"/>
    <s v="Se podrían presentar fallas dentro  de la medición de la estrategia"/>
    <m/>
    <s v="Se cuenta con una validación de los resultados en el comité Directivo, por parte de cada uno de los lideres de las áre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Las necesidades son contrarestadas con el dimensionamiento realizado por la firma Bahamon en el año 2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Dimensionamiento de la pla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un plan de inducción y reinducción en el que se busca cumplir con la curva de aprendizaje defini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realizan las evaluaciones de las capacitaciones recibid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procedimientos documentados, los cuales reflejan un nivel de complejidad suficiente para trasmitir el funcionamiento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4"/>
    <s v="Operativo"/>
    <s v="GESTIÓN DEL TALENTO HUMANO"/>
    <s v="Se podrían presentar que no se optimicen las competencias del  Talento humano de la SAE"/>
    <m/>
    <s v="Procedimiento y ejecución del plan empresarial de capaci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Se cuenta con inventario detallado de los activos y se la relacion de los funcionarios a carg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Procedimiento de asignación de bienes devolutivos y elementos de consumo a funcionarios P-AB1-06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6"/>
    <s v="Operativo"/>
    <s v="ADMINISTRACIÓN DE BIENES DE FUNICIONAMIENTO"/>
    <s v="Podría ocurrir que no se identifiquen las necesidades de mantenimiento"/>
    <m/>
    <s v="1 vez al mes se encien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7"/>
    <s v="Operativo"/>
    <s v="ADMINISTRACIÓN DE BIENES DE FUNICIONAMIENTO"/>
    <s v="Se podría presentar daño o deterioro al mobiliario (muebles y enseres) de SAE"/>
    <m/>
    <s v="Toma de inventarios anual donde se establece el estado del bi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8"/>
    <s v="Operativo"/>
    <s v="EVALUACIÒN Y CONTROL"/>
    <s v="podría ocurrir que no se identifique adecuadamente el alcance de la auditoría"/>
    <m/>
    <s v="Se cuenta con un procedimiento de P-EC1-156 Procedimiento de Auditorias  Intern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semestralmente seguimiento al cumplimiento de los Planes de Mejoramiento con Entes de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Aplicación del procedimiento elaboración y seguimiento planes de mejoramiento P-EC2-109"/>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0"/>
    <s v="Operativo"/>
    <s v="EVALUACIÒN Y CONTROL"/>
    <s v="No dar respuesta adecuada y oportuna a las solicitudes de asesoría y acompañamiento a la gestión de la SAE"/>
    <m/>
    <s v="Aplicación del procedimiento de asesoria y de acompañ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2"/>
    <s v="Seguridad de la Información"/>
    <s v="GESTIÓN DE LA INFRAESTRUCTURA TECNOLOGICA"/>
    <s v="Inconsistencias o Pérdida de la Información"/>
    <m/>
    <s v="Instructivo lineamientos para copias de respaldo y restaura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 procedimiento de mantenimiento de aplicaciones P-TE3-150"/>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Gestión de Camb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prueba mensual con carga 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Servicio de soporte y manten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Mesa de ayu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5"/>
    <s v="Operativo"/>
    <s v="MANTENIMIENTO Y SOPORTE DE APLICACIONES"/>
    <s v="Puede ocurrir que se genere un soporte inadecuado o inoportuno a los usuarios"/>
    <m/>
    <s v="Programas de capacitación entrenamiento y divulgación de los servicios de IT"/>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6"/>
    <s v="Seguridad de la Información"/>
    <s v="GESTIÓN DE LA INFRAESTRUCTURA TECNOLOGICA"/>
    <s v="Puede ocurrir una operación inadecuada de los sistemas de información."/>
    <m/>
    <s v="Manuales de usuario por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7"/>
    <s v="Operativo"/>
    <s v="RECEPCIÓN Y REGISTRO"/>
    <s v="Puede ocurrir que no se efectué la entrega física del activo una vez posesionado el depositario provisiona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8"/>
    <s v="Operativo"/>
    <s v="TODOS LOS PROCESOS"/>
    <s v="Puede ocurrir que se utilice erradamente las funcionalidades de los Sistemas de Información (aplicativo Zeus)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9"/>
    <s v="Seguridad de la Información"/>
    <s v="RECEPCIÓN Y REGISTRO"/>
    <s v="Pueden presentar errores en la información en el registro de los activos 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0"/>
    <s v="Operativo"/>
    <s v="TODOS LOS PROCESOS"/>
    <s v="Puede ocurrir la entrega extemporánea de informes a los entes de contro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1"/>
    <s v="Operativo"/>
    <s v="ADQUISICIONES"/>
    <s v="Puede ocurrir no alcanzar el objetivo del contrato"/>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Generación de la Resolución que conforma el equipo evaluador"/>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Reunión con el equipo evaluador previa al inicio de la evaluación de los particip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Correos de envío de las solicitu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Revisar el correcto diligenciamiento y aprobaciones del formato de solicitu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os Depositarios Provisionales y Liquidadores que no tienen activos asign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Creación de los activos en el inventario centralizado en un grup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de la información de la creación de los activos en el inventari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No hay definido un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1"/>
    <s v="Seguridad de la Información"/>
    <s v="TODOS LOS PROCESOS"/>
    <s v="Puede ocurrir que se filtre información privilegiada o sensible"/>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Contrato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Contrato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Contrato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de Inmueble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de Inmueble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de Inmuebles"/>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de Inmuebles"/>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Inmuebles"/>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Inmueble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Inmuebles"/>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Inmuebles"/>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Inmueble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Inmueble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Inmuebles"/>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Inmueble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de Inmueble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Inmuebles"/>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Inmuebles"/>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Inmuebles"/>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Inmuebles"/>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Inmuebles"/>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Inmuebles"/>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Inmuebles"/>
    <x v="64"/>
    <s v="Operativo"/>
    <s v="SOPORTE TECNICO"/>
    <s v="Soporte técnico inadecuado"/>
    <m/>
    <s v="Servicio de soporte y mantenimiento"/>
    <m/>
    <m/>
    <m/>
    <m/>
    <m/>
    <m/>
    <m/>
    <m/>
    <n v="0"/>
    <s v="Debil"/>
    <s v="Fuerte"/>
    <s v="DebilFuerte"/>
    <n v="7"/>
    <s v="Débil"/>
    <s v="No disminuye"/>
    <s v="Directamente"/>
    <s v="DébilNo disminuyeDirectamente"/>
    <s v=""/>
    <s v=""/>
  </r>
  <r>
    <s v="Gerencia de Inmuebles"/>
    <x v="64"/>
    <s v="Operativo"/>
    <s v="SOPORTE TECNICO"/>
    <s v="Soporte técnico inadecuado"/>
    <m/>
    <s v="Mesa de ayuda"/>
    <m/>
    <m/>
    <m/>
    <m/>
    <m/>
    <m/>
    <m/>
    <m/>
    <n v="0"/>
    <s v="Debil"/>
    <s v="Fuerte"/>
    <s v="DebilFuerte"/>
    <n v="7"/>
    <s v="Débil"/>
    <s v="No disminuye"/>
    <s v="Directamente"/>
    <s v="DébilNo disminuyeDirectamente"/>
    <s v=""/>
    <s v=""/>
  </r>
  <r>
    <s v="Gerencia de Inmuebles"/>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Inmuebles"/>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Inmuebles"/>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Inmuebles"/>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Inmuebles"/>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Inmuebles"/>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Inmuebles"/>
    <x v="71"/>
    <s v="Operativo"/>
    <s v="ADQUISICIONES"/>
    <s v="Puede ocurrir no alcanzar el objetivo del contrato"/>
    <m/>
    <m/>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Inmuebles"/>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Inmuebles"/>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In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In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In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In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In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Gerencia de Talento Humano "/>
    <x v="0"/>
    <s v="Corrupción"/>
    <s v="TODOS LOS PROCESOS"/>
    <s v="Posibilidad de que un funcionario vaya mas allá de las funciones designadas con el fin de obtener un beneficio privado."/>
    <m/>
    <s v="Perfiles en los Apl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Controles en los aplicativos"/>
    <s v="Reducir el riesgo"/>
    <s v="Asignado"/>
    <s v="Adecuado"/>
    <s v="Oportuna"/>
    <s v="Detectar"/>
    <s v="No Confiable"/>
    <s v="No se investigan y resulven oportunamente"/>
    <s v="Completa"/>
    <n v="65"/>
    <s v="Debil"/>
    <s v="Moderado"/>
    <s v="DebilModerado"/>
    <n v="8"/>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Detectar"/>
    <s v="No Confiable"/>
    <s v="Se investigan y resuelven oportunamente"/>
    <s v="Completa"/>
    <n v="80"/>
    <s v="Debil"/>
    <s v="Fuerte"/>
    <s v="DebilFuerte"/>
    <n v="7"/>
    <s v="Débil"/>
    <s v="Directamente"/>
    <s v="Directamente"/>
    <s v="DébilDirectament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Detectar"/>
    <s v="No Confiable"/>
    <s v="No se investigan y resulven oportunamente"/>
    <s v="Completa"/>
    <n v="65"/>
    <s v="Debil"/>
    <s v="Fuerte"/>
    <s v="DebilFuerte"/>
    <n v="7"/>
    <s v="Débil"/>
    <s v="No disminuye"/>
    <s v="Directamente"/>
    <s v="DébilNo disminuy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3"/>
    <s v="Operativo"/>
    <s v="TODOS LOS PROCESOS"/>
    <s v="Puede ocurrir falta de apoyo en los procesos de control social realizados por los ciudadanos."/>
    <m/>
    <s v="Cumplimiento de Normatividad de Ley de transparencias _x000a_"/>
    <s v="Reducir el riesgo"/>
    <s v="No Asignado"/>
    <s v="Adecuado"/>
    <s v="Oportuna"/>
    <s v="Prevenir"/>
    <s v="Confiable"/>
    <s v="Se investigan y resuelven oportunamente"/>
    <s v="Completa"/>
    <n v="85"/>
    <s v="Debil"/>
    <s v="Fuerte"/>
    <s v="DebilFuerte"/>
    <n v="7"/>
    <s v="Débil"/>
    <s v="No disminuye"/>
    <s v="Directamente"/>
    <s v="DébilNo disminuyeDirectamente"/>
    <s v=""/>
    <s v=""/>
  </r>
  <r>
    <s v="Gerencia de Talento Humano "/>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Auditorias de control interno"/>
    <s v="Reducir el riesgo"/>
    <s v="Asignado"/>
    <s v="Inadecuado"/>
    <s v="Oportuna"/>
    <s v="Detectar"/>
    <s v="Confiable"/>
    <s v="Se investigan y resuelven oportunamente"/>
    <s v="Completa"/>
    <n v="80"/>
    <s v="Debil"/>
    <s v="Fuerte"/>
    <s v="DebilFuerte"/>
    <n v="7"/>
    <s v="Débil"/>
    <s v="No disminuye"/>
    <s v="Directamente"/>
    <s v="DébilNo disminuyeDirectamente"/>
    <s v=""/>
    <s v=""/>
  </r>
  <r>
    <s v="Gerencia de Talento Humano "/>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Incompleta"/>
    <n v="95"/>
    <s v="Moderado"/>
    <s v="Fuerte"/>
    <s v="ModeradoFuerte"/>
    <n v="4"/>
    <s v="Moderado"/>
    <s v="No disminuye"/>
    <s v="Directamente"/>
    <s v="ModeradoNo disminuyeDirectamente"/>
    <n v="0"/>
    <n v="1"/>
  </r>
  <r>
    <s v="Gerencia de Talento Humano "/>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No se investigan y resulven oportunamente"/>
    <s v="Completa"/>
    <n v="85"/>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Talento Humano "/>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Se cuenta con la definición de la arquitectura empresarial, donde se establece el alcance de los proces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19"/>
    <s v="Seguridad de la Información"/>
    <s v="TODOS LOS PROCESOS"/>
    <s v="Falta de programas de gestión de cambio y seguimientos en el uso y apropiación de TIC's"/>
    <m/>
    <s v="Seguimeintos realizados al plan de acción "/>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Aplicación Procedimiento de Elaboración y Actualización del presupuest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verifica el cumplimiento del presupuesto para cada uno de los pagos realliz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realiza seguimiento a los ingresos presupuest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Talento Humano "/>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Talento Humano "/>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del Procedimiento de ROM y Formato de Solicitud de Aprobación de ROM"/>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Talento Humano "/>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Talento Humano "/>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Talento Humano "/>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Talento Humano "/>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Talento Humano "/>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Talento Humano "/>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Talento Humano "/>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Talento Humano "/>
    <x v="51"/>
    <s v="Operativo"/>
    <s v="GESTIÓN DEL TALENTO HUMANO"/>
    <s v="Se podrían presentar fallas en la identificación de las necesidades de personal en la entidad."/>
    <m/>
    <s v="Aplicación P-GT1-010_Procedimiento_Seleccion_y_Vinculacion_de_Talento_Humano, donde se definen los mecanismos para la solicitud de personal y flujo en el aplicativo ZEU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Las necesidades son contrarestadas con el dimensionamiento realizado por la firma Bahamon en el año 2014."/>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Dimensionamiento de la plant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un plan de inducción y reinducción en el que se busca cumplir con la curva de aprendizaje definida."/>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realizan las evaluaciones de las capacitaciones recibida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procedimientos documentados, los cuales reflejan un nivel de complejidad suficiente para trasmitir el funcionamiento de la opera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4"/>
    <s v="Operativo"/>
    <s v="GESTIÓN DEL TALENTO HUMANO"/>
    <s v="Se podrían presentar que no se desarrollen las competencias del  Talento humano de la SAE"/>
    <m/>
    <s v="Procedimiento y ejecución del plan empresarial de capacit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Talento Humano "/>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Talento Humano "/>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Talento Humano "/>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Talento Humano "/>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Talento Humano "/>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Talento Humano "/>
    <x v="64"/>
    <s v="Operativo"/>
    <s v="SOPORTE TECNICO"/>
    <s v="Soporte técnico inadecuado"/>
    <m/>
    <s v="Servicio de soporte y mantenimiento"/>
    <m/>
    <m/>
    <m/>
    <m/>
    <m/>
    <m/>
    <m/>
    <m/>
    <n v="0"/>
    <s v="Debil"/>
    <s v="Fuerte"/>
    <s v="DebilFuerte"/>
    <n v="7"/>
    <s v="Débil"/>
    <s v="No disminuye"/>
    <s v="Directamente"/>
    <s v="DébilNo disminuyeDirectamente"/>
    <s v=""/>
    <s v=""/>
  </r>
  <r>
    <s v="Gerencia de Talento Humano "/>
    <x v="64"/>
    <s v="Operativo"/>
    <s v="SOPORTE TECNICO"/>
    <s v="Soporte técnico inadecuado"/>
    <m/>
    <s v="Mesa de ayuda"/>
    <m/>
    <m/>
    <m/>
    <m/>
    <m/>
    <m/>
    <m/>
    <m/>
    <n v="0"/>
    <s v="Debil"/>
    <s v="Fuerte"/>
    <s v="DebilFuerte"/>
    <n v="7"/>
    <s v="Débil"/>
    <s v="No disminuye"/>
    <s v="Directamente"/>
    <s v="DébilNo disminuyeDirectamente"/>
    <s v=""/>
    <s v=""/>
  </r>
  <r>
    <s v="Gerencia de Talento Humano "/>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Talento Humano "/>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Talento Humano "/>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Talento Humano "/>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Talento Humano "/>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Talento Humano "/>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Talento Humano "/>
    <x v="71"/>
    <s v="Operativo"/>
    <s v="ADQUISICIONES"/>
    <s v="Puede ocurrir no alcanzar el objetivo del contrato"/>
    <m/>
    <m/>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Talento Humano "/>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Talento Humano "/>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Talento Humano "/>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Talento Humano "/>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Talento Humano "/>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Muebles"/>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Gerencia de Muebles"/>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Gerencia de Muebles"/>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Gerencia de Muebles"/>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Gerencia de Muebles"/>
    <x v="14"/>
    <s v="Operativo"/>
    <s v="DISPOSICIÓN FINAL DE ACTIVOS"/>
    <s v="Se puede gestionar de manera tardía la comercialización o destrucción de activos."/>
    <n v="15.01"/>
    <s v="viabilidad tecnica de los bienes otorgada por la Gerencia Tecn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2"/>
    <s v="Alistamientos y entregas de insumo a los operadores comercialies para comercializacion de bie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3"/>
    <s v="Alistamiento y entregas de insumo a las empresas desintegradoras y chatarriz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Gerencia de Muebles"/>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Gerencia de Muebles"/>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Gerencia de Muebles"/>
    <x v="23"/>
    <s v="Seguridad de la Información"/>
    <s v="RECEPCIÓN Y REGISTRO"/>
    <s v="No contar con la información real del inventario de los activos en administración"/>
    <n v="75.010000000000005"/>
    <s v="Seguimiento al reporte de programacion de dili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3"/>
    <s v="Seguridad de la Información"/>
    <s v="RECEPCIÓN Y REGISTRO"/>
    <s v="No contar con la información real del inventario de los activos en administración"/>
    <n v="75.02000000000001"/>
    <s v="Seguimiento a la informacion allegada de bienes puestos a disposicion y materi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Muebles"/>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Gerencia de Muebles"/>
    <x v="29"/>
    <s v="Estratégico"/>
    <s v="DISPOSICIÓN TEMPORAL DE ACTIVOS"/>
    <s v="Puede ocurrir que se cuenten con depositarios provisionales y/o liquidadores, destinatarios provisionales y arrendatarios que incumplen con sus obligaciones"/>
    <n v="31.01"/>
    <s v="Solicitar anualmente  a los destinatarios de la remision del informe de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20000000000003"/>
    <s v="Verificacion de informes y reportes de alertas novedades encontrad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30000000000005"/>
    <s v="remision acciones legales destinatarios por in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40000000000006"/>
    <s v="Verificar el estado fisico de los vehiculos con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Gerencia de Muebles"/>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m/>
    <s v="conciliacion de cuenta de recaudos de bienes incautados diner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Gerencia de Muebles"/>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Gerencia de Muebles"/>
    <x v="40"/>
    <s v="Operativo"/>
    <s v="GESTIÓN DOCUMENTAL"/>
    <s v="Puede ocurrir que no se inserten las piezas documentales en el expediente correspondiente "/>
    <n v="44.01"/>
    <s v="Reportar a gestion documental la relacion de los documentos identificados pendientes de incluir en el expediente admon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Gerencia de Muebles"/>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Gerencia de Muebles"/>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Muebles"/>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Muebles"/>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Muebles"/>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Gerencia de Muebles"/>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Muebles"/>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Gerencia de Muebles"/>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Gerencia de Muebles"/>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Gerencia de Muebles"/>
    <x v="58"/>
    <s v="Operativo"/>
    <s v="EVALUACIÒN Y CONTROL"/>
    <s v="podría ocurrir que no se identifique adecuadamente el alcance de la auditoría"/>
    <n v="64.010000000000005"/>
    <s v="Se cuenta con un procedimiento de P-EC1-156 Procedimiento de Auditorias  Internas"/>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s v="Fuerte"/>
    <s v="DebilFuerte"/>
    <n v="7"/>
    <s v="Débil"/>
    <s v="No disminuye"/>
    <s v="Directamente"/>
    <s v="DébilNo disminuyeDirectamente"/>
    <s v=""/>
    <s v=""/>
  </r>
  <r>
    <s v="Gerencia de Muebles"/>
    <x v="60"/>
    <s v="Operativo"/>
    <s v="EVALUACIÒN Y CONTROL"/>
    <s v="No dar respuesta adecuada y oportuna a las solicitudes de asesoría y acompañamiento a la gestión de la SAE"/>
    <n v="66.010000000000005"/>
    <s v="Aplicación del procedimiento de asesoria y de acompañamient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Gerencia de Muebles"/>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Gerencia de Muebles"/>
    <x v="64"/>
    <s v="Operativo"/>
    <s v="SOPORTE TECNICO"/>
    <s v="Soporte técnico inadecuado"/>
    <s v="71a.1"/>
    <s v="Servicio de soporte y mantenimiento"/>
    <m/>
    <m/>
    <m/>
    <m/>
    <m/>
    <m/>
    <m/>
    <m/>
    <n v="0"/>
    <s v="Debil"/>
    <s v="Fuerte"/>
    <s v="DebilFuerte"/>
    <n v="7"/>
    <s v="Débil"/>
    <s v="No disminuye"/>
    <s v="Directamente"/>
    <s v="DébilNo disminuyeDirectamente"/>
    <s v=""/>
    <s v=""/>
  </r>
  <r>
    <s v="Gerencia de Muebles"/>
    <x v="64"/>
    <s v="Operativo"/>
    <s v="SOPORTE TECNICO"/>
    <s v="Soporte técnico inadecuado"/>
    <s v="71a.2"/>
    <s v="Mesa de ayuda"/>
    <m/>
    <m/>
    <m/>
    <m/>
    <m/>
    <m/>
    <m/>
    <m/>
    <n v="0"/>
    <s v="Debil"/>
    <s v="Fuerte"/>
    <s v="DebilFuerte"/>
    <n v="7"/>
    <s v="Débil"/>
    <s v="No disminuye"/>
    <s v="Directamente"/>
    <s v="DébilNo disminuyeDirectamente"/>
    <s v=""/>
    <s v=""/>
  </r>
  <r>
    <s v="Gerencia de Muebles"/>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Gerencia de Muebles"/>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Gerencia de Muebles"/>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Gerencia de Muebles"/>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Gerencia de Muebles"/>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Gerencia de Muebles"/>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Gerencia de Muebles"/>
    <x v="71"/>
    <s v="Operativo"/>
    <s v="ADQUISICIONES"/>
    <s v="Puede ocurrir no alcanzar el objetivo del contrato"/>
    <n v="80.010000000000005"/>
    <m/>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Muebles"/>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Gerencia de Muebles"/>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Muebles"/>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Muebles"/>
    <x v="92"/>
    <s v="Operativo"/>
    <s v="DIAGNOSTICO Y ALISTAMIENTO DE ACTIVOS"/>
    <s v="Fallas en la identificación del estado de los activos"/>
    <m/>
    <s v="reportar y actualizar la informacion referente al activo mal identificado"/>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3"/>
    <s v="Operativo"/>
    <s v="DIAGNOSTICO Y ALISTAMIENTO DE ACTIVOS"/>
    <s v="Puede ocurrir que el alistamiento sin previo cumplimiento de los requisitos, no permita disponer del activo"/>
    <m/>
    <s v="Verificacion del cumplimiento de los requisitos de los bienes muebles alistados"/>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4"/>
    <s v="Operativo"/>
    <s v="DISPOSICIÓN TEMPORAL DE ACTIVOS"/>
    <s v="Puede ocurrir que no se conserven las condiciones físicas ni se mantengan las obligaciones al día de los activos bajo la administración en destinación provisional"/>
    <m/>
    <s v="Seguimiento e inspeccion a las novedades presentadas por los destinatarios provisional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95"/>
    <s v="Operativo"/>
    <s v="DISPOSICIÓN TEMPORAL DE ACTIVOS"/>
    <s v="Puede ocurrir que las entidades de registro  cuenten con información desactualizada de los  mecanismos de administración."/>
    <m/>
    <s v="Solicitud a las Entidades de registro para la inscripcion de las medidas pertinent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81"/>
    <s v="Seguridad de la Información"/>
    <s v="TODOS LOS PROCESOS"/>
    <s v="Puede ocurrir que se filtre información privilegiada o sensible"/>
    <m/>
    <m/>
    <m/>
    <m/>
    <m/>
    <m/>
    <m/>
    <m/>
    <m/>
    <m/>
    <n v="0"/>
    <s v="Debil"/>
    <m/>
    <s v="Debil"/>
    <s v=""/>
    <s v=""/>
    <s v="Directamente"/>
    <s v="Directamente"/>
    <s v="DirectamenteDirectamente"/>
    <s v=""/>
    <s v=""/>
  </r>
  <r>
    <s v="Gerencia de 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Norte"/>
    <x v="0"/>
    <s v="Corrupción"/>
    <s v="TODOS LOS PROCESOS"/>
    <s v="Posibilidad de que un funcionario vaya mas allá de las funciones designadas con el fin de obtener un beneficio privado."/>
    <m/>
    <s v="Comunicación  y seguimiento al cumplimiento de las funcione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Perfiles en los Apicativo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Controles en los aplicativo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plicación código de ética"/>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Aplicación código de ética"/>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1"/>
    <s v="Corrupción"/>
    <s v="TODOS LOS PROCESOS"/>
    <s v="Puede ocurrir intercambio extraoficial de favores, en el cual un individuo se beneficie a si mismo o aun tercero. Amiguismo y clientelismo."/>
    <m/>
    <s v="Formato de Control de Visitantes"/>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Debil"/>
    <s v="DebilDebil"/>
    <n v="9"/>
    <s v="Débil"/>
    <s v="Débil"/>
    <s v="No disminuye"/>
    <s v="DébilDébilNo disminuye"/>
    <s v=""/>
    <s v=""/>
  </r>
  <r>
    <s v="Gerencia Regional Nor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Debil"/>
    <s v="DebilDebil"/>
    <n v="9"/>
    <s v="Débil"/>
    <s v="Débil"/>
    <s v="No disminuye"/>
    <s v="DébilDébilNo disminuye"/>
    <s v=""/>
    <s v=""/>
  </r>
  <r>
    <s v="Gerencia Regional Norte"/>
    <x v="3"/>
    <s v="Operativo"/>
    <s v="TODOS LOS PROCESOS"/>
    <s v="Puede ocurrir falta de apoyo en los procesos de control social realizados por los ciudadanos."/>
    <m/>
    <s v="Cumplimiento de Normatividad de Ley de transparencias _x000a_"/>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Firma de compromiso de cumplimiento"/>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plicación código de ética"/>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uditorias de control intern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plicación código de ética"/>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uditorias de control interno"/>
    <m/>
    <m/>
    <m/>
    <m/>
    <m/>
    <m/>
    <m/>
    <m/>
    <n v="0"/>
    <s v="Debil"/>
    <s v="Debil"/>
    <s v="DebilDebil"/>
    <n v="9"/>
    <s v="Débil"/>
    <s v="Débil"/>
    <s v="No disminuye"/>
    <s v="DébilDébilNo disminuye"/>
    <s v=""/>
    <s v=""/>
  </r>
  <r>
    <s v="Gerencia Regional Nor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Firma de compromiso de cumplimient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plicación código de ética"/>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uditorias de control interno"/>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Definición de presupuestos "/>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ublicacion de los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Comité de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Estudios previ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lan Anual de Adquisicione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Debil"/>
    <s v="DebilDebil"/>
    <n v="9"/>
    <s v="Débil"/>
    <s v="Débil"/>
    <s v="No disminuye"/>
    <s v="DébilDébilNo disminuye"/>
    <s v=""/>
    <s v=""/>
  </r>
  <r>
    <s v="Gerencia Regional Nor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de inserción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préstamo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Tabla de retenc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Perfiles en los Ap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del formato del control de bienes y rent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Firma de compromiso de cumplimiento"/>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código de ética"/>
    <m/>
    <m/>
    <m/>
    <m/>
    <m/>
    <m/>
    <m/>
    <m/>
    <n v="0"/>
    <s v="Debil"/>
    <s v="Debil"/>
    <s v="DebilDebil"/>
    <n v="9"/>
    <s v="Débil"/>
    <s v="Débil"/>
    <s v="No disminuye"/>
    <s v="DébilDébilNo disminuye"/>
    <s v=""/>
    <s v=""/>
  </r>
  <r>
    <s v="Gerencia Regional Nor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no me queda muy claro el control.  Cuáles contratos debemos documentar? Los que existen al momento de la recepción? Cuáles documentos faltan?"/>
    <s v="Reducir el riesgo"/>
    <s v="Asignado"/>
    <s v="Adecuado"/>
    <s v="Oportuna"/>
    <s v="Prevenir"/>
    <s v="Confiable"/>
    <s v="Se investigan y resuelven oportunamente"/>
    <n v="0"/>
    <s v="Debil"/>
    <s v="Fuerte"/>
    <s v="DebilFuerte"/>
    <n v="7"/>
    <s v="Débil"/>
    <s v="Fuerte"/>
    <s v="Directamente"/>
    <s v="DébilFuerteDirectamente"/>
    <s v=""/>
    <s v=""/>
  </r>
  <r>
    <s v="Gerencia Regional Norte"/>
    <x v="14"/>
    <s v="Operativo"/>
    <s v="DISPOSICIÓN FINAL DE ACTIVOS"/>
    <s v="Se puede gestionar de manera tardía la comercialización o destrucción de activos."/>
    <m/>
    <s v="Identificación de activos a comerciallizar o destruir dentro del comité de negocios de SAE"/>
    <s v="estamos hablando de la identificación al momento de la recepción?"/>
    <s v="Evitar el riesgo"/>
    <s v="Asignado"/>
    <s v="Adecuado"/>
    <s v="Oportuna"/>
    <s v="Prevenir"/>
    <s v="Confiable"/>
    <s v="Se investigan y resuelven oportunamente"/>
    <n v="0"/>
    <s v="Debil"/>
    <s v="Fuerte"/>
    <s v="DebilFuerte"/>
    <n v="7"/>
    <s v="Débil"/>
    <s v="Fuerte"/>
    <s v="Directamente"/>
    <s v="DébilFuerteDirectamente"/>
    <s v=""/>
    <s v=""/>
  </r>
  <r>
    <s v="Gerencia Regional Norte"/>
    <x v="15"/>
    <s v="Estratégico"/>
    <s v="DIAGNOSTICO Y ALISTAMIENTO DE ACTIVOS"/>
    <s v="Fallas en la identificación de activos potenciales de productividad."/>
    <m/>
    <s v="Aplicación de procedimientos de diagnóstico de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16"/>
    <s v="Operativo"/>
    <s v="GESTIÓN FINANCIERA"/>
    <s v="Se pueden realizar inversiones sin la información necesaria"/>
    <m/>
    <s v="aplicación del procedimiento de gestion de inversiones P-GF3-066"/>
    <m/>
    <m/>
    <m/>
    <m/>
    <m/>
    <m/>
    <m/>
    <m/>
    <n v="0"/>
    <s v="Debil"/>
    <s v="Debil"/>
    <s v="DebilDebil"/>
    <n v="9"/>
    <s v="Débil"/>
    <s v="Débil"/>
    <s v="No disminuye"/>
    <s v="DébilDébilNo disminuye"/>
    <s v=""/>
    <s v=""/>
  </r>
  <r>
    <s v="Gerencia Regional Norte"/>
    <x v="16"/>
    <s v="Operativo"/>
    <s v="GESTIÓN FINANCIERA"/>
    <s v="Se pueden realizar inversiones sin la información necesaria"/>
    <m/>
    <s v="Aplicación de P-GF1-015_Procedimiento_Elaboracion_y_Actualizacion_del_Presupuesto"/>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verifica el cumplimiento del presupuesto para cada uno de los pagos reallizad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seguimiento a los ingresos presupuestad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Aplicación del procedimiento de creación, modificación o eliminación de document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Debil"/>
    <s v="DebilDebil"/>
    <n v="9"/>
    <s v="Débil"/>
    <s v="Débil"/>
    <s v="No disminuye"/>
    <s v="DébilDébilNo disminuye"/>
    <s v=""/>
    <s v=""/>
  </r>
  <r>
    <s v="Gerencia Regional Norte"/>
    <x v="19"/>
    <s v="Seguridad de la Información"/>
    <s v="TODOS LOS PROCESOS"/>
    <s v="Falta de programas de gestión de cambio y seguimientos en el uso y apropiación de TIC's"/>
    <m/>
    <s v="Seguimeintos realizados al plan de acción "/>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Aplicación Procedimiento de Elaboración y Actualización del presupuesto"/>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verifica el cumplimiento del presupuesto para cada uno de los pagos reallizados."/>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realiza seguimiento a los ingresos presupuestados."/>
    <m/>
    <m/>
    <m/>
    <m/>
    <m/>
    <m/>
    <m/>
    <m/>
    <n v="0"/>
    <s v="Debil"/>
    <s v="Debil"/>
    <s v="DebilDebil"/>
    <n v="9"/>
    <s v="Débil"/>
    <s v="Débil"/>
    <s v="No disminuye"/>
    <s v="DébilDébilNo disminuye"/>
    <s v=""/>
    <s v=""/>
  </r>
  <r>
    <s v="Gerencia Regional Norte"/>
    <x v="22"/>
    <s v="Estratégico"/>
    <s v="RECEPCIÓN Y REGISTRO"/>
    <s v="Puede que no haya recursos disponibles idóneos para la recepción de los Activos (Delegados, Bodegas, Especialistas, depositarios)"/>
    <m/>
    <s v="Ajustar el procedimiento para la recepción de Activos"/>
    <s v="cómo se debe ajustar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23"/>
    <s v="Seguridad de la Información"/>
    <s v="RECEPCIÓN Y REGISTRO"/>
    <s v="No contar con la información real del inventario de los activos en administración"/>
    <m/>
    <s v="Seguimiento del lider del registro de los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24"/>
    <s v="Operativo"/>
    <s v="RECEPCIÓN Y REGISTRO y DIAGNOSTICO Y ALISTAMIENTO DE ACTIVOS"/>
    <s v="Puede ocurrir que no se caracterice  adecuadamente el activo "/>
    <m/>
    <s v="Acuerdos interadministrativos – IGAC, Ventanilla Única de Registro (VUR), Registro Único Nacional de Tránsito (RUNT),  DIMAR, Aeronáutica Civil y RUES. para obtención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25"/>
    <s v="Operativo"/>
    <s v="TODOS LOS PROCESOS"/>
    <s v="Puede ocurrir que no tenga proveedores idóneos disponibles"/>
    <m/>
    <s v="Se cuenta con un sistema de registro de proveedores"/>
    <m/>
    <m/>
    <m/>
    <m/>
    <m/>
    <m/>
    <m/>
    <m/>
    <n v="0"/>
    <s v="Debil"/>
    <s v="Debil"/>
    <s v="DebilDebil"/>
    <n v="9"/>
    <s v="Débil"/>
    <s v="Débil"/>
    <s v="No disminuye"/>
    <s v="DébilDébilNo disminuye"/>
    <s v=""/>
    <s v=""/>
  </r>
  <r>
    <s v="Gerencia Regional Norte"/>
    <x v="25"/>
    <s v="Operativo"/>
    <s v="TODOS LOS PROCESOS"/>
    <s v="Puede ocurrir que no tenga proveedores idóneos disponibles"/>
    <m/>
    <s v="Contratro elaboración ROM"/>
    <m/>
    <m/>
    <m/>
    <m/>
    <m/>
    <m/>
    <m/>
    <m/>
    <n v="0"/>
    <s v="Debil"/>
    <s v="Debil"/>
    <s v="DebilDebil"/>
    <n v="9"/>
    <s v="Débil"/>
    <s v="Débil"/>
    <s v="No disminuye"/>
    <s v="DébilDébilNo disminuye"/>
    <s v=""/>
    <s v=""/>
  </r>
  <r>
    <s v="Gerencia Regional Norte"/>
    <x v="25"/>
    <s v="Operativo"/>
    <s v="TODOS LOS PROCESOS"/>
    <s v="Puede ocurrir que no tenga proveedores idóneos disponibles"/>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del Procedimiento de ROM y Formato de Solicitud de Aprobación de ROM"/>
    <m/>
    <m/>
    <m/>
    <m/>
    <m/>
    <m/>
    <m/>
    <m/>
    <n v="0"/>
    <s v="Debil"/>
    <s v="Debil"/>
    <s v="DebilDebil"/>
    <n v="9"/>
    <s v="Débil"/>
    <s v="Débil"/>
    <s v="No disminuye"/>
    <s v="DébilDébilNo disminuye"/>
    <s v=""/>
    <s v=""/>
  </r>
  <r>
    <s v="Gerencia Regional Norte"/>
    <x v="28"/>
    <s v="Operativo"/>
    <s v="DISPOSICIÓN TEMPORAL DE ACTIVOS"/>
    <s v="Puede ocurrir que no se caracterice correctamente a los usuarios de los diferentes mecanismos de administración "/>
    <m/>
    <s v="Agregar una clausula en todos los contratos de arrendamiento que permita la terminacion unilateral y la recuparacion material del inmueble si se demuestra cualquier indicio de vinculo con el afetado, sin derecho a penalidades."/>
    <s v="no entiendo el hilo conductor entre el riesgo y el control"/>
    <s v="Reducir el riesgo"/>
    <s v="Asignado"/>
    <s v="Adecuado"/>
    <s v="Oportuna"/>
    <s v="Prevenir"/>
    <s v="Confiable"/>
    <s v="Se investigan y resuelven oportunamente"/>
    <n v="0"/>
    <s v="Debil"/>
    <s v="Fuerte"/>
    <s v="DebilFuerte"/>
    <n v="7"/>
    <s v="Débil"/>
    <s v="Fuerte"/>
    <s v="Directamente"/>
    <s v="DébilFuerteDirectamente"/>
    <s v=""/>
    <s v=""/>
  </r>
  <r>
    <s v="Gerencia Regional Norte"/>
    <x v="28"/>
    <s v="Operativo"/>
    <s v="DISPOSICIÓN TEMPORAL DE ACTIVOS"/>
    <s v="Puede ocurrir que no se caracterice correctamente a los usuarios de los diferentes mecanismos de administración "/>
    <m/>
    <s v="Aplicación del protocolo de ventas CISA SAE"/>
    <s v="el protocolo de ventas CISA se aplica en la disposición final, no en la temporal"/>
    <s v="Evita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Hacer mesas de trabajo con los depositarios provisionales para revisar su gestiòn frente a los bienes bajo su administracion"/>
    <m/>
    <s v="Reduci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Sistema de información Matrix con trazabilidad de los activos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Visitas períodicas a cada uno de los activos"/>
    <s v="las visitas periodicas ya están contempladas en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31"/>
    <s v="Operativo"/>
    <s v="DISPOSICIÓN FINAL DE ACTIVOS"/>
    <s v="Podría ocurrir que no se entregue el activo en administración o disposición final correspondiente"/>
    <m/>
    <s v="Control a las resoluciones de devolución expedidas. Incluir en el SIGMA estado: Devuelto para así hacer cruce y tener control"/>
    <m/>
    <s v="Evitar el riesgo"/>
    <s v="Asignado"/>
    <s v="Adecuado"/>
    <s v="Oportuna"/>
    <s v="Prevenir"/>
    <s v="Confiable"/>
    <s v="Se investigan y resuelven oportunamente"/>
    <n v="0"/>
    <s v="Debil"/>
    <s v="Fuerte"/>
    <s v="DebilFuerte"/>
    <n v="7"/>
    <s v="Débil"/>
    <s v="Fuerte"/>
    <s v="Directamente"/>
    <s v="DébilFuerteDirectamente"/>
    <s v=""/>
    <s v=""/>
  </r>
  <r>
    <s v="Gerencia Regional Norte"/>
    <x v="32"/>
    <s v="Operativo"/>
    <s v="DISPOSICIÓN FINAL DE ACTIVOS"/>
    <s v="Se podría desconocer por parte de SAE la necesidad de la entrega del activo"/>
    <m/>
    <s v="Seguimiento semanal a las actividades desarrolladas por las G. de asuntos legales y contratación."/>
    <s v="no entieno el hilo conductor entre el riesgo y el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33"/>
    <s v="Estratégico"/>
    <s v="DISPOSICIÓN FINAL DE ACTIVOS"/>
    <s v="Se podría  enajenar un activo por un valor inferior al estimado"/>
    <m/>
    <s v="Actualización del aplicativo de la info. Del avalúo y bloqueo del bien cuando dicho avalúo se venza"/>
    <m/>
    <s v="Compartir el riesgo"/>
    <s v="Asignado"/>
    <s v="Adecuado"/>
    <s v="Oportuna"/>
    <s v="Prevenir"/>
    <s v="Confiable"/>
    <s v="Se investigan y resuelven oportunamente"/>
    <n v="0"/>
    <s v="Debil"/>
    <s v="Fuerte"/>
    <s v="DebilFuerte"/>
    <n v="7"/>
    <s v="Débil"/>
    <s v="Fuerte"/>
    <s v="Directamente"/>
    <s v="DébilFuerteDirectamente"/>
    <s v=""/>
    <s v=""/>
  </r>
  <r>
    <s v="Gerencia Regional Norte"/>
    <x v="34"/>
    <s v="Operativo"/>
    <s v="GESTIÓN FINANCIERA"/>
    <s v="Se podría presentar fallas en la identificación de las características de los recaudos y pagos"/>
    <m/>
    <s v="Estandarizaciòn de flujo de pagos en el aplicativo ZEUS"/>
    <m/>
    <m/>
    <m/>
    <m/>
    <m/>
    <m/>
    <m/>
    <m/>
    <n v="0"/>
    <s v="Debil"/>
    <s v="Debil"/>
    <s v="DebilDebil"/>
    <n v="9"/>
    <s v="Débil"/>
    <s v="Débil"/>
    <s v="No disminuye"/>
    <s v="DébilDébilNo disminuye"/>
    <s v=""/>
    <s v=""/>
  </r>
  <r>
    <s v="Gerencia Regional Norte"/>
    <x v="34"/>
    <s v="Operativo"/>
    <s v="GESTIÓN FINANCIERA"/>
    <s v="Se podría presentar fallas en la identificación de las características de los recaudos y pagos"/>
    <m/>
    <s v="Instructivo para generación de cupon recaudo general."/>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un presupuesto anual desarrollado por cada una de las àreas, tanto para ingresos como para gast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verifica el cumplimiento del presupuesto para cada uno de los pagos reallizad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seguimiento a los ingresos presupuestados."/>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e cuenta con un Instructivo de generación de estado de cuenta de activos y Formato de estado de cuenta"/>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istema de información Matrix con trazabilidad de los activos de información"/>
    <m/>
    <m/>
    <m/>
    <m/>
    <m/>
    <m/>
    <m/>
    <m/>
    <n v="0"/>
    <s v="Debil"/>
    <s v="Debil"/>
    <s v="DebilDebil"/>
    <n v="9"/>
    <s v="Débil"/>
    <s v="Débil"/>
    <s v="No disminuye"/>
    <s v="DébilDébilNo disminuye"/>
    <s v=""/>
    <s v=""/>
  </r>
  <r>
    <s v="Gerencia Regional Norte"/>
    <x v="37"/>
    <s v="Estratégico"/>
    <s v="GESTIÓN FINANCIERA"/>
    <s v="Puede ocurrir que SAE disponga de los recursos de los activos del FRISCO desconociendo la condición de estos. "/>
    <m/>
    <s v="Formato de certificación de afectación directa de activos."/>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cuenta con contabilidades separadas, una para el FRISCO y una para SAE."/>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realizan conciliaciones de cada registro contable."/>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Capacitación continua, criterios de direccionamient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 Base de datos actualizada de usuarios en el aplicativ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Mantenimiento del aplicativo por fuera de la jornadada laboral."/>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Priorizar atención de posibles fallas del aplicativo cuando se presenten."/>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Seguimiento a ZEUS"/>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ón por parte del Comitè Institucional de Desarrollo Adminsitrativ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òn por parte del lìder del proces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Capacitación temas de organización y conformación de expedientes"/>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Diligenciamiento de la hoja de control de cada expediente."/>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2-079_Procedimiento_Atención_Conceptos_Juridic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P-GJ2-080_Procedimiento_revision_y_expedicion_de_actos_administrativ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1-070_Procedimiento_Tutela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Aplicación del procedimiento de representación Judicial P-GJ1-081"/>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79_Procedimiento_Atención_Conceptos_Juridic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80_Procedimiento_revision_y_expedicion_de_actos_administrativ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1-070_Procedimiento_Tutela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elaboración de Estudios Previ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Comité de Contrat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de Elaboración y Actualización del presupuesto"/>
    <m/>
    <m/>
    <m/>
    <m/>
    <m/>
    <m/>
    <m/>
    <m/>
    <n v="0"/>
    <s v="Debil"/>
    <s v="Debil"/>
    <s v="DebilDebil"/>
    <n v="9"/>
    <s v="Débil"/>
    <s v="Débil"/>
    <s v="No disminuye"/>
    <s v="DébilDébilNo disminuye"/>
    <s v=""/>
    <s v=""/>
  </r>
  <r>
    <s v="Gerencia Regional Norte"/>
    <x v="45"/>
    <s v="Operativo"/>
    <s v="ADQUISICIONES"/>
    <s v="Puede ocurrir que existan debilidades para realizar la supervisión o interventoría del contrato."/>
    <m/>
    <s v="Aplición del  procedimiento de supervisión o interventoria y liquidación de contratos"/>
    <m/>
    <m/>
    <m/>
    <m/>
    <m/>
    <m/>
    <m/>
    <m/>
    <n v="0"/>
    <s v="Debil"/>
    <s v="Debil"/>
    <s v="DebilDebil"/>
    <n v="9"/>
    <s v="Débil"/>
    <s v="Débil"/>
    <s v="No disminuye"/>
    <s v="DébilDébilNo disminuye"/>
    <s v=""/>
    <s v=""/>
  </r>
  <r>
    <s v="Gerencia Regional Nor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Debil"/>
    <s v="DebilDebil"/>
    <n v="9"/>
    <s v="Débil"/>
    <s v="Débil"/>
    <s v="No disminuye"/>
    <s v="DébilDébilNo disminuye"/>
    <s v=""/>
    <s v=""/>
  </r>
  <r>
    <s v="Gerencia Regional Nor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Debil"/>
    <s v="DebilDebil"/>
    <n v="9"/>
    <s v="Débil"/>
    <s v="Débil"/>
    <s v="No disminuye"/>
    <s v="DébilDébilNo disminuye"/>
    <s v=""/>
    <s v=""/>
  </r>
  <r>
    <s v="Gerencia Regional Nor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Debil"/>
    <s v="DebilDebil"/>
    <n v="9"/>
    <s v="Débil"/>
    <s v="Débil"/>
    <s v="No disminuye"/>
    <s v="DébilDébilNo disminuye"/>
    <s v=""/>
    <s v=""/>
  </r>
  <r>
    <s v="Gerencia Regional Nor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Dimensionamiento de la planta"/>
    <m/>
    <m/>
    <m/>
    <m/>
    <m/>
    <m/>
    <m/>
    <m/>
    <n v="0"/>
    <s v="Debil"/>
    <s v="Debil"/>
    <s v="DebilDebil"/>
    <n v="9"/>
    <s v="Débil"/>
    <s v="Débil"/>
    <s v="No disminuye"/>
    <s v="DébilDébilNo disminuye"/>
    <s v=""/>
    <s v=""/>
  </r>
  <r>
    <s v="Gerencia Regional Nor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un plan de inducción y reinducción en el que se busca cumplir con la curva de aprendizaje definida."/>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realizan las evaluaciones de las capacitaciones recibidas."/>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Debil"/>
    <s v="DebilDebil"/>
    <n v="9"/>
    <s v="Débil"/>
    <s v="Débil"/>
    <s v="No disminuye"/>
    <s v="DébilDébilNo disminuye"/>
    <s v=""/>
    <s v=""/>
  </r>
  <r>
    <s v="Gerencia Regional Norte"/>
    <x v="54"/>
    <s v="Operativo"/>
    <s v="GESTIÓN DEL TALENTO HUMANO"/>
    <s v="Se podrían presentar que no se optimicen las competencias del  Talento humano de la SAE"/>
    <m/>
    <s v="Procedimiento y ejecución del plan empresarial de capacitación"/>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Se cuenta con inventario detallado de los activos y se la relacion de los funcionarios a cargo."/>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Procedimiento de asignación de bienes devolutivos y elementos de consumo a funcionarios P-AB1-064"/>
    <m/>
    <m/>
    <m/>
    <m/>
    <m/>
    <m/>
    <m/>
    <m/>
    <n v="0"/>
    <s v="Debil"/>
    <s v="Debil"/>
    <s v="DebilDebil"/>
    <n v="9"/>
    <s v="Débil"/>
    <s v="Débil"/>
    <s v="No disminuye"/>
    <s v="DébilDébilNo disminuye"/>
    <s v=""/>
    <s v=""/>
  </r>
  <r>
    <s v="Gerencia Regional Norte"/>
    <x v="56"/>
    <s v="Operativo"/>
    <s v="ADMINISTRACIÓN DE BIENES DE FUNICIONAMIENTO"/>
    <s v="Podría ocurrir que no se identifiquen las necesidades de mantenimiento"/>
    <m/>
    <s v="1 vez al mes se enciende la planta eléctrica."/>
    <m/>
    <m/>
    <m/>
    <m/>
    <m/>
    <m/>
    <m/>
    <m/>
    <n v="0"/>
    <s v="Debil"/>
    <s v="Debil"/>
    <s v="DebilDebil"/>
    <n v="9"/>
    <s v="Débil"/>
    <s v="Débil"/>
    <s v="No disminuye"/>
    <s v="DébilDébilNo disminuye"/>
    <s v=""/>
    <s v=""/>
  </r>
  <r>
    <s v="Gerencia Regional Norte"/>
    <x v="57"/>
    <s v="Operativo"/>
    <s v="ADMINISTRACIÓN DE BIENES DE FUNICIONAMIENTO"/>
    <s v="Se podría presentar daño o deterioro al mobiliario (muebles y enseres) de SAE"/>
    <m/>
    <s v="Toma de inventarios anual donde se establece el estado del bien."/>
    <m/>
    <m/>
    <m/>
    <m/>
    <m/>
    <m/>
    <m/>
    <m/>
    <n v="0"/>
    <s v="Debil"/>
    <s v="Debil"/>
    <s v="DebilDebil"/>
    <n v="9"/>
    <s v="Débil"/>
    <s v="Débil"/>
    <s v="No disminuye"/>
    <s v="DébilDébilNo disminuye"/>
    <s v=""/>
    <s v=""/>
  </r>
  <r>
    <s v="Gerencia Regional Norte"/>
    <x v="58"/>
    <s v="Operativo"/>
    <s v="EVALUACIÒN Y CONTROL"/>
    <s v="podría ocurrir que no se identifique adecuadamente el alcance de la auditoría"/>
    <m/>
    <s v="Se cuenta con un procedimiento de P-EC1-156 Procedimiento de Auditorias  Internas"/>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Debil"/>
    <s v="DebilDebil"/>
    <n v="9"/>
    <s v="Débil"/>
    <s v="Débil"/>
    <s v="No disminuye"/>
    <s v="DébilDébilNo disminuye"/>
    <s v=""/>
    <s v=""/>
  </r>
  <r>
    <s v="Gerencia Regional Norte"/>
    <x v="60"/>
    <s v="Operativo"/>
    <s v="EVALUACIÒN Y CONTROL"/>
    <s v="No dar respuesta adecuada y oportuna a las solicitudes de asesoría y acompañamiento a la gestión de la SAE"/>
    <m/>
    <s v="Aplicación del procedimiento de asesoria y de acompañamient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Debil"/>
    <s v="DebilDebil"/>
    <n v="9"/>
    <s v="Débil"/>
    <s v="Débil"/>
    <s v="No disminuye"/>
    <s v="DébilDébilNo disminuye"/>
    <s v=""/>
    <s v=""/>
  </r>
  <r>
    <s v="Gerencia Regional Norte"/>
    <x v="62"/>
    <s v="Seguridad de la Información"/>
    <s v="GESTIÓN DE LA INFRAESTRUCTURA TECNOLOGICA"/>
    <s v="Inconsistencias o Pérdida de la Información"/>
    <m/>
    <s v="Instructivo lineamientos para copias de respaldo y restauración de información"/>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 procedimiento de mantenimiento de aplicaciones P-TE3-150"/>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Gestión de Cambios"/>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prueba mensual con carga de la planta eléctrica"/>
    <m/>
    <m/>
    <m/>
    <m/>
    <m/>
    <m/>
    <m/>
    <m/>
    <n v="0"/>
    <s v="Debil"/>
    <s v="Debil"/>
    <s v="DebilDebil"/>
    <n v="9"/>
    <s v="Débil"/>
    <s v="Débil"/>
    <s v="No disminuye"/>
    <s v="DébilDébilNo disminuye"/>
    <s v=""/>
    <s v=""/>
  </r>
  <r>
    <s v="Gerencia Regional Norte"/>
    <x v="64"/>
    <s v="Operativo"/>
    <s v="SOPORTE TECNICO"/>
    <s v="Soporte técnico inadecuado"/>
    <m/>
    <s v="Servicio de soporte y mantenimiento"/>
    <m/>
    <m/>
    <m/>
    <m/>
    <m/>
    <m/>
    <m/>
    <m/>
    <n v="0"/>
    <s v="Debil"/>
    <s v="Debil"/>
    <s v="DebilDebil"/>
    <n v="9"/>
    <s v="Débil"/>
    <s v="Débil"/>
    <s v="No disminuye"/>
    <s v="DébilDébilNo disminuye"/>
    <s v=""/>
    <s v=""/>
  </r>
  <r>
    <s v="Gerencia Regional Norte"/>
    <x v="64"/>
    <s v="Operativo"/>
    <s v="SOPORTE TECNICO"/>
    <s v="Soporte técnico inadecuado"/>
    <m/>
    <s v="Mesa de ayuda"/>
    <m/>
    <m/>
    <m/>
    <m/>
    <m/>
    <m/>
    <m/>
    <m/>
    <n v="0"/>
    <s v="Debil"/>
    <s v="Debil"/>
    <s v="DebilDebil"/>
    <n v="9"/>
    <s v="Débil"/>
    <s v="Débil"/>
    <s v="No disminuye"/>
    <s v="DébilDébilNo disminuye"/>
    <s v=""/>
    <s v=""/>
  </r>
  <r>
    <s v="Gerencia Regional Norte"/>
    <x v="65"/>
    <s v="Operativo"/>
    <s v="MANTENIMIENTO Y SOPORTE DE APLICACIONES"/>
    <s v="Puede ocurrir que se genere un soporte inadecuado o inoportuno a los usuarios"/>
    <m/>
    <s v="Programas de capacitación entrenamiento y divulgación de los servicios de IT"/>
    <m/>
    <m/>
    <m/>
    <m/>
    <m/>
    <m/>
    <m/>
    <m/>
    <n v="0"/>
    <s v="Debil"/>
    <s v="Debil"/>
    <s v="DebilDebil"/>
    <n v="9"/>
    <s v="Débil"/>
    <s v="Débil"/>
    <s v="No disminuye"/>
    <s v="DébilDébilNo disminuye"/>
    <s v=""/>
    <s v=""/>
  </r>
  <r>
    <s v="Gerencia Regional Norte"/>
    <x v="66"/>
    <s v="Seguridad de la Información"/>
    <s v="GESTIÓN DE LA INFRAESTRUCTURA TECNOLOGICA"/>
    <s v="Puede ocurrir una operación inadecuada de los sistemas de información."/>
    <m/>
    <s v="Manuales de usuario por proceso"/>
    <m/>
    <m/>
    <m/>
    <m/>
    <m/>
    <m/>
    <m/>
    <m/>
    <n v="0"/>
    <s v="Debil"/>
    <s v="Debil"/>
    <s v="DebilDebil"/>
    <n v="9"/>
    <s v="Débil"/>
    <s v="Débil"/>
    <s v="No disminuye"/>
    <s v="DébilDébilNo disminuye"/>
    <s v=""/>
    <s v=""/>
  </r>
  <r>
    <s v="Gerencia Regional Norte"/>
    <x v="67"/>
    <s v="Operativo"/>
    <s v="RECEPCIÓN Y REGISTRO"/>
    <s v="Puede ocurrir que no se efectué la entrega física del activo una vez posesionado el depositario provisional"/>
    <m/>
    <s v="se debe hacer un redimensionamiento de la planta de personal de SAE en la Gerencia "/>
    <s v="NO ENTIENDO ESTE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68"/>
    <s v="Operativo"/>
    <s v="TODOS LOS PROCESOS"/>
    <s v="Puede ocurrir que se utilice erradamente las funcionalidades de los Sistemas de Información (aplicativo Zeus)_x000a_"/>
    <m/>
    <m/>
    <m/>
    <m/>
    <m/>
    <m/>
    <m/>
    <m/>
    <m/>
    <m/>
    <n v="0"/>
    <s v="Debil"/>
    <m/>
    <s v="Debil"/>
    <s v=""/>
    <s v=""/>
    <m/>
    <m/>
    <s v=""/>
    <s v=""/>
    <s v=""/>
  </r>
  <r>
    <s v="Gerencia Regional Norte"/>
    <x v="69"/>
    <s v="Seguridad de la Información"/>
    <s v="RECEPCIÓN Y REGISTRO"/>
    <s v="Pueden presentar errores en la información en el registro de los activos _x000a_"/>
    <m/>
    <m/>
    <m/>
    <m/>
    <m/>
    <m/>
    <m/>
    <m/>
    <m/>
    <m/>
    <n v="0"/>
    <s v="Debil"/>
    <m/>
    <s v="Debil"/>
    <s v=""/>
    <s v=""/>
    <m/>
    <m/>
    <s v=""/>
    <s v=""/>
    <s v=""/>
  </r>
  <r>
    <s v="Gerencia Regional Norte"/>
    <x v="70"/>
    <s v="Operativo"/>
    <s v="TODOS LOS PROCESOS"/>
    <s v="Puede ocurrir la entrega extemporánea de informes a los entes de control"/>
    <m/>
    <m/>
    <m/>
    <m/>
    <m/>
    <m/>
    <m/>
    <m/>
    <m/>
    <m/>
    <n v="0"/>
    <s v="Debil"/>
    <m/>
    <s v="Debil"/>
    <s v=""/>
    <s v=""/>
    <m/>
    <m/>
    <s v=""/>
    <s v=""/>
    <s v=""/>
  </r>
  <r>
    <s v="Gerencia Regional Norte"/>
    <x v="71"/>
    <s v="Operativo"/>
    <s v="ADQUISICIONES"/>
    <s v="Puede ocurrir no alcanzar el objetivo del contrato"/>
    <m/>
    <m/>
    <m/>
    <m/>
    <m/>
    <m/>
    <m/>
    <m/>
    <m/>
    <m/>
    <n v="0"/>
    <s v="Debil"/>
    <m/>
    <s v="Debil"/>
    <s v=""/>
    <s v=""/>
    <m/>
    <m/>
    <s v=""/>
    <s v=""/>
    <s v=""/>
  </r>
  <r>
    <s v="Gerencia Regional Norte"/>
    <x v="80"/>
    <s v="Operativo"/>
    <s v="RECEPCIÓN Y REGISTRO"/>
    <s v="Ingreso erróneo de información de los activos y actos administrativos en el sistema"/>
    <m/>
    <m/>
    <m/>
    <m/>
    <m/>
    <m/>
    <m/>
    <m/>
    <m/>
    <m/>
    <n v="0"/>
    <s v="Debil"/>
    <m/>
    <s v="Debil"/>
    <s v=""/>
    <s v=""/>
    <m/>
    <m/>
    <s v=""/>
    <s v=""/>
    <s v=""/>
  </r>
  <r>
    <s v="Gerencia Regional Norte"/>
    <x v="81"/>
    <s v="Seguridad de la Información"/>
    <s v="TODOS LOS PROCESOS"/>
    <s v="Puede ocurrir que se filtre información privilegiada o sensible"/>
    <m/>
    <m/>
    <m/>
    <m/>
    <m/>
    <m/>
    <m/>
    <m/>
    <m/>
    <m/>
    <n v="0"/>
    <s v="Debil"/>
    <m/>
    <s v="Debil"/>
    <s v=""/>
    <s v=""/>
    <m/>
    <m/>
    <s v=""/>
    <s v=""/>
    <s v=""/>
  </r>
  <r>
    <s v="Gerencia Regional Norte"/>
    <x v="84"/>
    <s v="Continuidad del negocio "/>
    <s v="TODOS LOS PROCESOS"/>
    <s v="Puede ocurrir que se presente un desastre natural (Terremoto, incendio, entre otros)"/>
    <m/>
    <m/>
    <m/>
    <m/>
    <m/>
    <m/>
    <m/>
    <m/>
    <m/>
    <m/>
    <n v="0"/>
    <s v="Debil"/>
    <m/>
    <s v="Debil"/>
    <s v=""/>
    <s v=""/>
    <m/>
    <m/>
    <s v=""/>
    <s v=""/>
    <s v=""/>
  </r>
  <r>
    <s v="Gerencia Regional Norte"/>
    <x v="85"/>
    <s v="Continuidad del negocio "/>
    <s v="GESTIÓN DE LA INFRAESTRUCTURA TECNOLOGICA"/>
    <s v="Puede ocurrir que se presente la interrupción de la tecnología (Hardware y Software)"/>
    <m/>
    <m/>
    <m/>
    <m/>
    <m/>
    <m/>
    <m/>
    <m/>
    <m/>
    <m/>
    <n v="0"/>
    <s v="Debil"/>
    <m/>
    <s v="Debil"/>
    <s v=""/>
    <s v=""/>
    <m/>
    <m/>
    <s v=""/>
    <s v=""/>
    <s v=""/>
  </r>
  <r>
    <s v="Gerencia Regional Norte"/>
    <x v="86"/>
    <s v="Continuidad del negocio "/>
    <s v="DISPOSICIÓN FINAL DE ACTIVOS"/>
    <s v="Puede ocurrir que se destruya la información"/>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9"/>
    <s v="Continuidad del negocio "/>
    <s v="GESTIÓN DEL TALENTO HUMANO"/>
    <s v="Posibilidad que se presente un evento de desorden publico"/>
    <m/>
    <m/>
    <m/>
    <m/>
    <m/>
    <m/>
    <m/>
    <m/>
    <m/>
    <m/>
    <n v="0"/>
    <s v="Debil"/>
    <m/>
    <s v="Debil"/>
    <s v=""/>
    <s v=""/>
    <m/>
    <m/>
    <s v=""/>
    <s v=""/>
    <s v=""/>
  </r>
  <r>
    <s v="Gerencia Regional Norte"/>
    <x v="90"/>
    <s v="Continuidad del negocio "/>
    <s v="GESTIÓN DEL TALENTO HUMANO"/>
    <s v="Posibilidad de alta rotación de personal en procesos misionales"/>
    <m/>
    <m/>
    <m/>
    <m/>
    <m/>
    <m/>
    <m/>
    <m/>
    <m/>
    <m/>
    <n v="0"/>
    <s v="Debil"/>
    <m/>
    <s v="Debil"/>
    <s v=""/>
    <s v=""/>
    <m/>
    <m/>
    <s v=""/>
    <s v=""/>
    <s v=""/>
  </r>
  <r>
    <s v="Gerencia Regional 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Aplicación código de ética"/>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1"/>
    <s v="Corrupción"/>
    <s v="TODOS LOS PROCESOS"/>
    <s v="Puede ocurrir intercambio extraoficial de favores, en el cual un individuo se beneficie a si mismo o a un tercero. Amiguismo y clientelismo."/>
    <m/>
    <s v="Formato de Control de Visitantes"/>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Occidente"/>
    <x v="13"/>
    <s v="Operativo"/>
    <s v="DISPOSICIÓN TEMPORAL DE ACTIVOS"/>
    <s v="Puede ocurrir que no se cuente con el respaldo legal para gestionar la recuperación de la cartera"/>
    <m/>
    <s v="Aplicación del procedimiento de gestión de cobro de los contratos de arrendamiento"/>
    <s v="Reducir el riesgo"/>
    <s v="No Asignado"/>
    <s v="Inadecuado"/>
    <s v="Oportuna"/>
    <s v="Prevenir"/>
    <s v="No Confiable"/>
    <s v="No se investigan y resulven oportunamente"/>
    <s v="Incompleta"/>
    <n v="35"/>
    <s v="Debil"/>
    <s v="Debil"/>
    <s v="DebilDebil"/>
    <n v="9"/>
    <s v="Débil"/>
    <s v="Directamente"/>
    <s v="Directamente"/>
    <s v="DébilDirectamenteDirectamente"/>
    <s v=""/>
    <s v=""/>
  </r>
  <r>
    <s v="Gerencia Regional 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Reducir el riesgo"/>
    <s v="Asignado"/>
    <s v="Inadecuado"/>
    <s v="Inoportuna"/>
    <s v="Detectar"/>
    <s v="Confiable"/>
    <s v="No se investigan y resulven oportunamente"/>
    <s v="Completa"/>
    <n v="50"/>
    <s v="Debil"/>
    <s v="Moderado"/>
    <s v="DebilModerado"/>
    <n v="8"/>
    <s v="Débil"/>
    <s v="No disminuye"/>
    <s v="No disminuye"/>
    <s v="DébilNo disminuyeNo disminuye"/>
    <s v=""/>
    <s v=""/>
  </r>
  <r>
    <s v="Gerencia Regional Occidente"/>
    <x v="13"/>
    <s v="Operativo"/>
    <s v="DISPOSICIÓN TEMPORAL DE ACTIVOS"/>
    <s v="Puede ocurrir que no se cuente con el respaldo legal para gestionar la recuperación de la cartera"/>
    <m/>
    <s v="Establecer procedimiento de cartera y cartera judicializada"/>
    <s v="Reducir el riesgo"/>
    <s v="No Asignado"/>
    <s v="Inadecuado"/>
    <s v="Inoportuna"/>
    <s v="Detectar"/>
    <s v="Confiable"/>
    <s v="No se investigan y resulven oportunamente"/>
    <s v="Incompleta"/>
    <n v="30"/>
    <s v="Debil"/>
    <s v="Moderado"/>
    <s v="DebilModerado"/>
    <n v="8"/>
    <s v="Débil"/>
    <s v="No disminuye"/>
    <s v="No disminuye"/>
    <s v="DébilNo disminuyeNo disminuye"/>
    <s v=""/>
    <s v=""/>
  </r>
  <r>
    <s v="Gerencia Regional 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Reducir el riesgo"/>
    <s v="Asignado"/>
    <s v="Adecuado"/>
    <s v="Inoportuna"/>
    <s v="Detectar"/>
    <s v="Confiable"/>
    <s v="No se investigan y resulven oportunamente"/>
    <s v="Completa"/>
    <n v="65"/>
    <s v="Debil"/>
    <s v="Debil"/>
    <s v="DebilDebil"/>
    <n v="9"/>
    <s v="Débil"/>
    <s v="No disminuye"/>
    <s v="No disminuye"/>
    <s v="DébilNo disminuyeNo disminuye"/>
    <s v=""/>
    <s v=""/>
  </r>
  <r>
    <s v="Gerencia Regional Occidente"/>
    <x v="14"/>
    <s v="Operativo"/>
    <s v="DISPOSICIÓN FINAL DE ACTIVOS"/>
    <s v="Se puede gestionar de manera tardía la comercialización o destrucción de activos."/>
    <m/>
    <s v="Identificación de activos a comerciallizar o destruir dentro del comité de negocios de SAE"/>
    <s v="Reducir el riesgo"/>
    <m/>
    <m/>
    <m/>
    <m/>
    <m/>
    <m/>
    <m/>
    <n v="0"/>
    <s v="Debil"/>
    <s v="Fuerte"/>
    <s v="DebilFuerte"/>
    <n v="7"/>
    <s v="Débil"/>
    <s v="No disminuye"/>
    <s v="Directamente"/>
    <s v="DébilNo disminuyeDirectamente"/>
    <s v=""/>
    <s v=""/>
  </r>
  <r>
    <s v="Gerencia Regional Occidente"/>
    <x v="14"/>
    <s v="Operativo"/>
    <s v="DISPOSICIÓN FINAL DE ACTIVOS"/>
    <s v="Se puede gestionar de manera tardía la comercialización o destrucción de activos."/>
    <m/>
    <s v="Seguimiento a gestión dentro de comité directivo y comité de negocios"/>
    <s v="Reducir el riesgo"/>
    <m/>
    <m/>
    <m/>
    <m/>
    <m/>
    <m/>
    <m/>
    <n v="0"/>
    <s v="Debil"/>
    <s v="Fuerte"/>
    <s v="DebilFuerte"/>
    <n v="7"/>
    <s v="Débil"/>
    <s v="No disminuye"/>
    <s v="Directamente"/>
    <s v="DébilNo disminuyeDirectamente"/>
    <s v=""/>
    <s v=""/>
  </r>
  <r>
    <s v="Gerencia Regional Occidente"/>
    <x v="15"/>
    <s v="Estratégico"/>
    <s v="DIAGNOSTICO Y ALISTAMIENTO DE ACTIVOS"/>
    <s v="Fallas en la identificación de activos potenciales de productividad."/>
    <m/>
    <s v="Identificación de activos productivos dentro del seguimiento a las diligencias de secuestro."/>
    <s v="Reducir el riesgo"/>
    <s v="Asignado"/>
    <s v="Adecuado"/>
    <s v="Inoportuna"/>
    <s v="Detectar"/>
    <s v="Confiable"/>
    <s v="Se investigan y resuelven oportunamente"/>
    <s v="Completa"/>
    <n v="80"/>
    <s v="Debil"/>
    <s v="Fuerte"/>
    <s v="DebilFuerte"/>
    <n v="7"/>
    <s v="Débil"/>
    <s v="Directamente"/>
    <s v="Directamente"/>
    <s v="DébilDirectamenteDirectamente"/>
    <s v=""/>
    <s v=""/>
  </r>
  <r>
    <s v="Gerencia Regional Occidente"/>
    <x v="15"/>
    <s v="Estratégico"/>
    <s v="DIAGNOSTICO Y ALISTAMIENTO DE ACTIVOS"/>
    <s v="Fallas en la identificación de activos potenciales de productividad."/>
    <m/>
    <s v="Aplicación de procedimiento de desalojos y legalización de contratos."/>
    <s v="Reducir el riesgo"/>
    <s v="Asignado"/>
    <s v="Adecuado"/>
    <s v="Inoportuna"/>
    <s v="Detectar"/>
    <s v="Confiable"/>
    <s v="No se investigan y resulven oportunamente"/>
    <s v="Incompleta"/>
    <n v="60"/>
    <s v="Debil"/>
    <s v="Debil"/>
    <s v="DebilDebil"/>
    <n v="9"/>
    <s v="Débil"/>
    <s v="Directamente"/>
    <s v="Directamente"/>
    <s v="DébilDirectamenteDirectamente"/>
    <s v=""/>
    <s v=""/>
  </r>
  <r>
    <s v="Gerencia Regional 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Regional 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s v="Reducir el riesgo"/>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s v="Reducir el riesgo"/>
    <m/>
    <m/>
    <m/>
    <m/>
    <m/>
    <m/>
    <m/>
    <n v="0"/>
    <s v="Debil"/>
    <s v="Fuerte"/>
    <s v="DebilFuerte"/>
    <n v="7"/>
    <s v="Débil"/>
    <s v="No disminuye"/>
    <s v="Directamente"/>
    <s v="DébilNo disminuyeDirectamente"/>
    <s v=""/>
    <s v=""/>
  </r>
  <r>
    <s v="Gerencia Regional Occidente"/>
    <x v="22"/>
    <s v="Estratégico"/>
    <s v="RECEPCIÓN Y REGISTRO"/>
    <s v="Puede que no haya recursos disponibles idóneos para la recepción de los Activos (Delegados, Bodegas, Especialistas, depositarios)"/>
    <m/>
    <s v="Aplicación del procedimiento de preparación para la recepción de Activos"/>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3"/>
    <s v="Seguridad de la Información"/>
    <s v="RECEPCIÓN Y REGISTRO"/>
    <s v="No contar con la información real del inventario de los activos en administración"/>
    <m/>
    <s v="Procedimientode recepción de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3"/>
    <s v="Seguridad de la Información"/>
    <s v="RECEPCIÓN Y REGISTRO"/>
    <s v="No contar con la información real del inventario de los activos en administración"/>
    <m/>
    <s v="Seguimiento del lider del registro de los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4"/>
    <s v="Operativo"/>
    <s v="RECEPCIÓN Y REGISTRO y DIAGNOSTICO Y ALISTAMIENTO DE ACTIVOS"/>
    <s v="Puede ocurrir que no se caracterice  adecuadamente el activo "/>
    <m/>
    <s v="Acuerdos interadministrativos – IGAC, para obtención de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Regional Occidente"/>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P-DP3-030_Registro_y_clasificacion_de_Depositarios, incluyendo mecanismo de evaluación de depositarios."/>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Sistema de información de registro de depositarios donde desarrolla el proceso"/>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de registro de depositarios y liquidadores, donde se establecen los requisitos y operacion de la selección"/>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Disponibilidad de un módulo de actualización de la información del Depositario registrada en el sistema"/>
    <s v="Reducir el riesgo"/>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Occidente"/>
    <x v="29"/>
    <s v="Estratégico"/>
    <s v="DISPOSICIÓN TEMPORAL DE ACTIVOS"/>
    <s v="Puede ocurrir que se cuenten con depositarios provisionales y/o liquidadores, destinatarios provisionales y arrendatarios que incumplen con sus obligaciones"/>
    <m/>
    <s v="Scoring de depositari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Se realizan visitas periódicas de auditoría a los activos asignado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29"/>
    <s v="Estratégico"/>
    <s v="DISPOSICIÓN TEMPORAL DE ACTIVOS"/>
    <s v="Puede ocurrir que se cuenten con depositarios provisionales y/o liquidadores, destinatarios provisionales y arrendatarios que incumplen con sus obligaciones"/>
    <m/>
    <s v="Se realizan mesas de trabajo periodica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Requerimientos escritos frente a las gestiones y cumplimiento de las obligacione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Occidente"/>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1"/>
    <s v="Operativo"/>
    <s v="DISPOSICIÓN FINAL DE ACTIVOS"/>
    <s v="Podría ocurrir que no se entregue el activo en administración o disposición final correspondiente"/>
    <m/>
    <s v="Procedimiento de entrega de activos"/>
    <s v="Reducir el riesgo"/>
    <s v="Asignado"/>
    <s v="Adecuado"/>
    <s v="Oportuna"/>
    <s v="No es un control"/>
    <s v="Confiable"/>
    <s v="Se investigan y resuelven oportunamente"/>
    <s v="Completa"/>
    <n v="85"/>
    <s v="Debil"/>
    <s v="Moderado"/>
    <s v="DebilModerado"/>
    <n v="8"/>
    <s v="Débil"/>
    <s v="Directamente"/>
    <s v="Directamente"/>
    <s v="DébilDirectamenteDirectamente"/>
    <s v=""/>
    <s v=""/>
  </r>
  <r>
    <s v="Gerencia Regional 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Regional 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Occidente"/>
    <x v="64"/>
    <s v="Operativo"/>
    <s v="SOPORTE TECNICO"/>
    <s v="Soporte técnico inadecuado"/>
    <m/>
    <s v="Mesa de ayuda"/>
    <m/>
    <m/>
    <m/>
    <m/>
    <m/>
    <m/>
    <m/>
    <m/>
    <n v="0"/>
    <s v="Debil"/>
    <s v="Fuerte"/>
    <s v="DebilFuerte"/>
    <n v="7"/>
    <s v="Débil"/>
    <s v="No disminuye"/>
    <s v="Directamente"/>
    <s v="DébilNo disminuyeDirectamente"/>
    <s v=""/>
    <s v=""/>
  </r>
  <r>
    <s v="Gerencia Regional 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Occidente"/>
    <x v="67"/>
    <s v="Operativo"/>
    <s v="RECEPCIÓN Y REGISTRO"/>
    <s v="Puede ocurrir que no se efectué la entrega física del activo una vez posesionado el depositario provisional"/>
    <m/>
    <s v="Base de datos de depositarios posesionados y base de datos de entregas y retomas"/>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Occidente"/>
    <x v="69"/>
    <s v="Seguridad de la Información"/>
    <s v="RECEPCIÓN Y REGISTRO"/>
    <s v="Pueden presentar errores en la información en el registro de los activos _x000a_"/>
    <m/>
    <s v="(no se hace control en la regional)"/>
    <m/>
    <m/>
    <m/>
    <m/>
    <m/>
    <m/>
    <m/>
    <m/>
    <n v="0"/>
    <s v="Debil"/>
    <s v="Fuerte"/>
    <s v="DebilFuerte"/>
    <n v="7"/>
    <s v="Débil"/>
    <s v="No disminuye"/>
    <s v="Directamente"/>
    <s v="DébilNo disminuyeDirectamente"/>
    <s v=""/>
    <s v=""/>
  </r>
  <r>
    <s v="Gerencia Regional 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Occidente"/>
    <x v="71"/>
    <s v="Operativo"/>
    <s v="ADQUISICIONES"/>
    <s v="Puede ocurrir no alcanzar el objetivo del contrato"/>
    <m/>
    <m/>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de la información de la creación de los activos en el inventari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No hay definido un control"/>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Occidente"/>
    <x v="84"/>
    <s v="Continuidad del negocio "/>
    <s v="TODOS LOS PROCESOS"/>
    <s v="Puede ocurrir que se presente un desastre natural (Terremoto)- incendio, caso fortuito entre otros"/>
    <m/>
    <s v="Plan de Emergencias"/>
    <s v="Reducir el riesgo"/>
    <m/>
    <m/>
    <m/>
    <m/>
    <m/>
    <m/>
    <m/>
    <n v="0"/>
    <s v="Debil"/>
    <s v="Fuerte"/>
    <s v="DebilFuerte"/>
    <n v="7"/>
    <s v="Débil"/>
    <s v="No disminuye"/>
    <s v="Directamente"/>
    <s v="DébilNo disminuyeDirectamente"/>
    <s v=""/>
    <s v=""/>
  </r>
  <r>
    <s v="Gerencia Regional 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Occidente"/>
    <x v="86"/>
    <s v="Continuidad del negocio "/>
    <s v="DISPOSICIÓN FINAL DE ACTIVOS"/>
    <s v="Puede ocurrir que se destruya la información"/>
    <m/>
    <s v="PINAR (Plan Institucional de Archivos)"/>
    <s v="Reducir el riesgo"/>
    <s v="No Asignado"/>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3"/>
    <s v="Operativo"/>
    <s v="TODOS LOS PROCESOS"/>
    <s v="Puede ocurrir falta de apoyo en los procesos de control social realizados por los ciudadanos."/>
    <m/>
    <s v="Cumplimiento de Normatividad de Ley de transparencias _x000a_"/>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Sur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Sur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Sur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SurOccidente"/>
    <x v="13"/>
    <s v="Operativo"/>
    <s v="DISPOSICIÓN TEMPORAL DE ACTIVOS"/>
    <s v="Puede ocurrir que no se cuente con el respaldo legal para gestionar la recuperación de la cartera"/>
    <m/>
    <s v="Aplicación del procedimiento de gestión de cobro de los contratos de arrendamiento - Actividad 19. siniestrar polizas o efectuar cobro"/>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3"/>
    <s v="Operativo"/>
    <s v="DISPOSICIÓN TEMPORAL DE ACTIVOS"/>
    <s v="Puede ocurrir que no se cuente con el respaldo legal para gestionar la recuperación de la cartera"/>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4"/>
    <s v="Operativo"/>
    <s v="DISPOSICIÓN FINAL DE ACTIVOS"/>
    <s v="Se puede gestionar de manera tardía la comercialización o destrucción de activos."/>
    <m/>
    <s v="Identificación de activos a comerciallizar o destruir dentro del comité de negocios de SAE (ESTE CONTROL NO SE REALIZA DEBIDO A LAS FACULTADES DEL COMITÉ)"/>
    <m/>
    <m/>
    <m/>
    <m/>
    <m/>
    <m/>
    <m/>
    <m/>
    <n v="0"/>
    <s v="Debil"/>
    <s v="Fuerte"/>
    <s v="DebilFuerte"/>
    <n v="7"/>
    <s v="Débil"/>
    <s v="No disminuye"/>
    <s v="Directamente"/>
    <s v="DébilNo disminuyeDirectamente"/>
    <s v=""/>
    <s v=""/>
  </r>
  <r>
    <s v="Gerencia Regional SurOccidente"/>
    <x v="14"/>
    <s v="Operativo"/>
    <s v="DISPOSICIÓN FINAL DE ACTIVOS"/>
    <s v="Se puede gestionar de manera tardía la comercialización o destrucción de activos."/>
    <m/>
    <s v="Seguimiento a gestión dentro de gerencia comercial y comité de negoc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5"/>
    <s v="Estratégico"/>
    <s v="DIAGNOSTICO Y ALISTAMIENTO DE ACTIVOS"/>
    <s v="Fallas en la identificación de activos potenciales de productividad."/>
    <m/>
    <s v="Procedimiento para el diagnóstico y análisis de bienes inmuebles - actividad 3. Verificar informes registrados y la pertinencia. Se verifican los informes registrados y el seguimiento a los informes no registrados a tiempo, además de la información registrada, validando que el inmueble sea el asignado al depositario, que los datos registrados correspondan al inmueble, legibilidad de los documentos adjuntos, coherencia en la información. El informe es el que se genera durante el DP2 Protocolo de visitas o de P-DP3-056 Asignación de Depositarios Provisionales y Liquidadore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Identificación de activos productivos dentro del comité de negocios de la sociedad"/>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Aplicación de procedimiento de desalojos y legalización de contrat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Sur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SurOccidente"/>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Regional SurOccidente"/>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Regional Sur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4"/>
    <s v="Operativo"/>
    <s v="RECEPCIÓN Y REGISTRO y DIAGNOSTICO Y ALISTAMIENTO DE ACTIVOS"/>
    <s v="Puede ocurrir que no se caracterice  adecuadamente el activo "/>
    <m/>
    <s v="Acuerdos interadministrativos – IGAC, para obtención de información (SE DESCONOCE EL ACUERDO Y EN QUE CONSISTE)"/>
    <m/>
    <m/>
    <m/>
    <m/>
    <m/>
    <m/>
    <m/>
    <m/>
    <n v="0"/>
    <s v="Debil"/>
    <s v="Fuerte"/>
    <s v="DebilFuerte"/>
    <n v="7"/>
    <s v="Débil"/>
    <s v="No disminuye"/>
    <s v="Directamente"/>
    <s v="DébilNo disminuyeDirectamente"/>
    <s v=""/>
    <s v=""/>
  </r>
  <r>
    <s v="Gerencia Regional SurOccidente"/>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Aplicación Procedimiento elaboración de Estudios Previos - en la actividad 11. Definir los criterios técnicos, jurídicos y financieros. La evaluación de cada ofrecimiento se realizará teniendo en cuenta lo descrito en la politica del presente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Procedimiento elaboración de Estudios Previos - actividad 1. Revisar Plan Anual de Adquisiciones Revisar en el Plan Anual de Adquisiciones verificando que la necesidad se encuentre prevista y autorizada en el presupuesto aprobado para la vigenci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del Procedimiento de ROM y Formato de Solicitud de Aprobación de ROM - actividad 1. Revisar Plan Anual de Adquisiciones Revisar en el Plan Anual de Adquisiciones verificando que la necesidad se encuentre prevista y autorizada en el presupuesto aprobado para la vigencia."/>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E DESCONOCE EL CONTROL)"/>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lan de Choque de RETOMA de Inmuebl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SurOccidente"/>
    <x v="31"/>
    <s v="Operativo"/>
    <s v="DISPOSICIÓN FINAL DE ACTIVOS"/>
    <s v="Podría ocurrir que no se entregue el activo en administración o disposición final correspondiente"/>
    <m/>
    <s v="Aplicación procedimiento de alistamiento para la devolución de activos. - actividades 9. Solicitar publicación listado de las providencias de devolución. Con la información consolidada enviada por el GIT de Aseguramiento y Control de la Información, revisar que cumplan con los requisitos legales y solicitar la_x000a_publicación en un diario de amplia circulación a la Oficina de Comunicaciones y Atención al Ciudadano. Continuar con el P-CA1-032 Procedimiento de comunicaciones externas_x000a_10 . Validación de la Sentencia_x000a_Por el aplicativo Matrix validar la información de la sentencia:_x000a_- Validación fecha primera instancia_x000a_- Validación fecha segunda instancia_x000a_- Validación fecha decisión ejecutoria_x000a_- Validación en la identificación plena de bienes_x000a_- Validación del beneficiario_x000a_- Nombre de la autoridad judicial, etc._x000a_-Validación de tercer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1"/>
    <s v="Operativo"/>
    <s v="DISPOSICIÓN FINAL DE ACTIVOS"/>
    <s v="Podría ocurrir que no se entregue el activo en administración o disposición final correspondiente"/>
    <m/>
    <s v="Procedimiento de entrega de activos - actividad  Validar los documentos que soportan la entrega de_x000a_activos_x000a_Una vez conocida la necesidad de entregar un activo según_x000a_su procedimiento y tipología, cada gerencia valida los_x000a_documentos que soportan la entrega del mismo, los cuales se_x000a_describen en el numeral 8, las características de entrega del_x000a_presente procedimient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Sur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Sur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Sur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Sur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Sur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Sur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Sur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Sur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Sur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Sur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Sur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Sur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Sur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Sur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Sur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SurOccidente"/>
    <x v="64"/>
    <s v="Operativo"/>
    <s v="SOPORTE TECNICO"/>
    <s v="Soporte técnico inadecuado"/>
    <m/>
    <s v="Mesa de ayuda"/>
    <m/>
    <m/>
    <m/>
    <m/>
    <m/>
    <m/>
    <m/>
    <m/>
    <n v="0"/>
    <s v="Debil"/>
    <s v="Fuerte"/>
    <s v="DebilFuerte"/>
    <n v="7"/>
    <s v="Débil"/>
    <s v="No disminuye"/>
    <s v="Directamente"/>
    <s v="DébilNo disminuyeDirectamente"/>
    <s v=""/>
    <s v=""/>
  </r>
  <r>
    <s v="Gerencia Regional Sur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Sur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SurOccidente"/>
    <x v="67"/>
    <s v="Operativo"/>
    <s v="RECEPCIÓN Y REGISTRO"/>
    <s v="Puede ocurrir que no se efectué la entrega física del activo una vez posesionado el depositario provisional"/>
    <m/>
    <s v="Procedimiento de recepción de activos en sitio proceso ingreso de activos- actividad 19- 19. Suscribir Acta de entrega a terceros Suscribir el formato Acta de Entrega en sitio de acuerdo con el tipo de Activo, por parte del delegado SAE y el depositario transitorio, destinatario o custodio, según aplique. Para los casos en que el Activo se entregue a un custodio se solicitará al Gerencia financiera la inclusión del bien en la póliza de la Sociedad y continúa con el Proceso Financiero.                                                                                                   Procedimiento de asignación de activos a depositarios  provisionales y liquidadores actividades 2. Recibir y suscribir acta de posesión Recibida la información correspondiente a la asignación del Depositario  rovisional y/o Liquidador junto con el acta de posesión, revise el documento y firme evidenciando la conformidad del mismo. Seguidamente, continúe con el procedimiento de entrega de bienes. Finalizado dicho procedimiento continúe con la actividad 33. -32  32. Recibir y suscribir acta de posesión Recibida la  información correspondiente a la asignación del Depositario Provisional y/o Liquidador junto con el acta de_x000a_posesión, revise el documento y firme, evidenciando asi la conformidad del mismo.y 33. Consolidar información y remitir actas de entrega de bienes. Finalizada la entrega de los activos al Depositario provisional y/o Liquidador, consolide la información y entregue mediante oficio en medio físico los siguientes documentos:_x000a_• Actas de entrega de los bienes debidamente firmada_x000a_• Acta de posesión firmada por las partes (Presidencia o_x000a_Gerente regional y Depositario y/o Liquidador)"/>
    <m/>
    <m/>
    <m/>
    <m/>
    <m/>
    <m/>
    <m/>
    <m/>
    <n v="0"/>
    <s v="Debil"/>
    <s v="Fuerte"/>
    <s v="DebilFuerte"/>
    <n v="7"/>
    <s v="Débil"/>
    <s v="No disminuye"/>
    <s v="Directamente"/>
    <s v="DébilNo disminuyeDirectamente"/>
    <s v=""/>
    <s v=""/>
  </r>
  <r>
    <s v="Gerencia Regional Sur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SurOccidente"/>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Regional Sur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SurOccidente"/>
    <x v="71"/>
    <s v="Operativo"/>
    <s v="ADQUISICIONES"/>
    <s v="Puede ocurrir no alcanzar el objetivo del contrato"/>
    <m/>
    <m/>
    <m/>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Generación de la Resolución que conforma el equipo evaluador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eunión con el equipo evaluador previa al inicio de la evaluación de los participantes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porte de incumplimiento de las obligaciones del depositario y solicitud de remo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NO PARTICIPAMOS EN ESTE CONTRO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Correos de envío de las solicitudes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Revisar el correcto diligenciamiento y aprobaciones del formato de solicitud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 no se realiza en la regional)"/>
    <s v="Compartir el riesgo"/>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porte de cumplimiento de las obligaciones de depositarios y remocion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Sur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SurOccidente"/>
    <x v="92"/>
    <s v="Operativo"/>
    <s v="DIAGNOSTICO Y ALISTAMIENTO DE ACTIVOS"/>
    <s v="Fallas en la identificación del estado de los activos"/>
    <m/>
    <s v="Procedimiento de recepción de activos en sitio proceso ingreso de activos - actividad 13. Realizar inspección de Activo_x000a_El Delegado SAE inspeccionará y registrará la información en_x000a_el formato Acta de Recepción y/o Entrega en sitio de acuerdo_x000a_con el tipo de Activo. Adicionalmente deberá tomar los_x000a_registros fotográficos de los Activos, de acuerdo con las_x000a_políticas establecidas en el presente procedimiento.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para alistamiento jurídico e ingreso de los activos extintos al sistema - ACTIVIDADES 3, 6, 8, 9, 10, 14 15 Y 18 actividades dpnde se realizan revisiones juridicas sobre el activ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identificación de activos para comercializar -  actividades 6. Solicitar viabilidad jurídica_x000a_Solicitar mediante memorando a la Gerencia de Asuntos Legales la viabilidad jurídica de los inmuebles seleccionados para comercializar. Continuar con el PDP2-053 Procedimiento Alistamiento Jurídico de bienes extintos_x000a_8. Realizar saneamiento jurídico Realizar la revisión del estado legal del activo y establecer los datos necesarios para viabilizar o no jurídicamente el bien, permitiendo identificar la_x000a_necesidad de saneamientos jurídicos y la trazabilidad de los mismos. Continuar con el P-DP2-048 Saneamiento Jurídico de bienes Inmuebl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para alistamiento jurídico e ingreso de los activos extintos al sistema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identificación de activos para comercializar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7"/>
    <s v="Operativo"/>
    <s v="DISPOSICIÓN TEMPORAL DE ACTIVOS"/>
    <s v="Puede ocurrir que no se cuente con la información de las obligaciones vencidas por el arrendatario."/>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8"/>
    <s v="Operativo"/>
    <s v="DISPOSICIÓN TEMPORAL DE ACTIVOS"/>
    <s v="Puede ocurrir que no se cuente con la información del traslado de productividad bajo la administración de deposito provisional"/>
    <m/>
    <s v="Recaudo centralizad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4"/>
    <s v="Operativo"/>
    <s v="DISPOSICIÓN TEMPORAL DE ACTIVOS"/>
    <s v="Puede ocurrir que no se conserven las condiciones físicas ni se mantengan las obligaciones al día de los activos bajo la administración en destinación provisional"/>
    <m/>
    <s v="Procedimiento para el control de destinación y depósito provisional de bienes muebles actividad 1. Recibir informes de seguimiento a la gestión. Periódicamente se recibe mediante correo electrónico los informes respecto a la gestión administrativa en relación al uso, estado, actos de conservación y mantenimiento los bienes, con el correspondiente registro fotográfico y soporte documental. El directivo lo asigna a uno de los profesionales a su cargo para la revisión._x000a_Viene del P-GD1-082 Procedimiento de Registro,Radicación y Distribución de Comunicaciones Oficiale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5"/>
    <s v="Operativo"/>
    <s v="DISPOSICIÓN TEMPORAL DE ACTIVOS"/>
    <s v="Puede ocurrir que las entidades de registro  cuenten con información desactualizada de los  mecanismos de administración."/>
    <m/>
    <s v="41. Realizar diligencia en la Oficina de registro Correspondiente. Allegada la solicitud de seguimiento por parte de la Gerencia de Inmuebles, el profesional encargado realiza la diligencia en la oficina de registro correspondiente. Una vez realizada la diligencia, informa a la gerencia de inmuebles mediante correo electrónico la gestión realizada para el respectivo seguimiento.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Regional Sur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SurOccidente"/>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Sur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Sur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Técn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Técn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Técnica"/>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Técnica"/>
    <x v="15"/>
    <s v="Estratégico"/>
    <s v="DIAGNOSTICO Y ALISTAMIENTO DE ACTIVOS"/>
    <s v="Fallas en la identificación de activos potenciales de productividad."/>
    <m/>
    <s v="Aplicación de procedimientos de diagnóstico de activ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Identificación de activos productivos dentro del comité de negocios de la sociedad"/>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Técnica"/>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Técn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Técn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24"/>
    <s v="Operativo"/>
    <s v="RECEPCIÓN Y REGISTRO y DIAGNOSTICO Y ALISTAMIENTO DE ACTIVOS"/>
    <s v="Puede ocurrir que no se caracterice  adecuadamente el activo "/>
    <m/>
    <s v="Acuerdos interadministrativos – IGAC, para obtención de información"/>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Técnica"/>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Técnica"/>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Técnica"/>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Técn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Técn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Técn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Técn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Técn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Técn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Técn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Técn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Técn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Técn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Técn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Técn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Técn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Técn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Técnica"/>
    <x v="64"/>
    <s v="Operativo"/>
    <s v="SOPORTE TECNICO"/>
    <s v="Soporte técnico inadecuado"/>
    <m/>
    <s v="Servicio de soporte y mantenimiento"/>
    <m/>
    <m/>
    <m/>
    <m/>
    <m/>
    <m/>
    <m/>
    <m/>
    <n v="0"/>
    <s v="Debil"/>
    <s v="Fuerte"/>
    <s v="DebilFuerte"/>
    <n v="7"/>
    <s v="Débil"/>
    <s v="No disminuye"/>
    <s v="Directamente"/>
    <s v="DébilNo disminuyeDirectamente"/>
    <s v=""/>
    <s v=""/>
  </r>
  <r>
    <s v="Gerencia Técnica"/>
    <x v="64"/>
    <s v="Operativo"/>
    <s v="SOPORTE TECNICO"/>
    <s v="Soporte técnico inadecuado"/>
    <m/>
    <s v="Mesa de ayuda"/>
    <m/>
    <m/>
    <m/>
    <m/>
    <m/>
    <m/>
    <m/>
    <m/>
    <n v="0"/>
    <s v="Debil"/>
    <s v="Fuerte"/>
    <s v="DebilFuerte"/>
    <n v="7"/>
    <s v="Débil"/>
    <s v="No disminuye"/>
    <s v="Directamente"/>
    <s v="DébilNo disminuyeDirectamente"/>
    <s v=""/>
    <s v=""/>
  </r>
  <r>
    <s v="Gerencia Técn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Técn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Técn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Técnica"/>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Técn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Técnica"/>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Técnica"/>
    <x v="71"/>
    <s v="Operativo"/>
    <s v="ADQUISICIONES"/>
    <s v="Puede ocurrir no alcanzar el objetivo del contrato"/>
    <m/>
    <m/>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Técn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Técn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Técnica"/>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Técnica"/>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Técn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Técnica"/>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Técnica"/>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Técnica"/>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Juridica"/>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Jurid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Aplicación del procedimiento de gestión de cobro de los contratos de arrenda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Establecer procedimiento de cartera y cartera judicializad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Juridica"/>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9"/>
    <s v="Seguridad de la Información"/>
    <s v="TODOS LOS PROCESOS"/>
    <s v="Falta de programas de gestión de cambio y seguimientos en el uso y apropiación de TIC's"/>
    <m/>
    <s v="Seguimeintos realizados al plan de acción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Jurid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Juridica"/>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Juridica"/>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Jurid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Jurid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Juridica"/>
    <x v="43"/>
    <s v="Operativo"/>
    <s v="GESTIÓN JURÍDICA"/>
    <s v="Se puede presentar Indebido planteamiento de las estrategias para la defensa jurídica"/>
    <m/>
    <s v="Aplicación del procedimiento de representación Judicial P-GJ1-081"/>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79_Procedimiento_Atención_Conceptos_Juridic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80_Procedimiento_revision_y_expedicion_de_actos_administr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1-070_Procedimiento_Tutel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Jurid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Jurid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Jurid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Jurid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Jurid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Jurid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Jurid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Jurid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Jurid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Jurid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Jurid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Jurid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Jurid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Juridica"/>
    <x v="64"/>
    <s v="Operativo"/>
    <s v="SOPORTE TECNICO"/>
    <s v="Soporte técnico inadecuado"/>
    <m/>
    <s v="Servicio de soporte y mantenimiento"/>
    <m/>
    <m/>
    <m/>
    <m/>
    <m/>
    <m/>
    <m/>
    <m/>
    <n v="0"/>
    <s v="Debil"/>
    <s v="Fuerte"/>
    <s v="DebilFuerte"/>
    <n v="7"/>
    <s v="Débil"/>
    <s v="No disminuye"/>
    <s v="Directamente"/>
    <s v="DébilNo disminuyeDirectamente"/>
    <s v=""/>
    <s v=""/>
  </r>
  <r>
    <s v="Juridica"/>
    <x v="64"/>
    <s v="Operativo"/>
    <s v="SOPORTE TECNICO"/>
    <s v="Soporte técnico inadecuado"/>
    <m/>
    <s v="Mesa de ayuda"/>
    <m/>
    <m/>
    <m/>
    <m/>
    <m/>
    <m/>
    <m/>
    <m/>
    <n v="0"/>
    <s v="Debil"/>
    <s v="Fuerte"/>
    <s v="DebilFuerte"/>
    <n v="7"/>
    <s v="Débil"/>
    <s v="No disminuye"/>
    <s v="Directamente"/>
    <s v="DébilNo disminuyeDirectamente"/>
    <s v=""/>
    <s v=""/>
  </r>
  <r>
    <s v="Jurid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Jurid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Jurid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Juridica"/>
    <x v="68"/>
    <s v="Operativo"/>
    <s v="TODOS LOS PROCESOS"/>
    <s v="Puede ocurrir que se utilice erradamente las funcionalidades de los Sistemas de Información (aplicativo Zeus)_x000a_"/>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Juridica"/>
    <x v="70"/>
    <s v="Operativo"/>
    <s v="TODOS LOS PROCESOS"/>
    <s v="Puede ocurrir la entrega extemporánea de informes a los entes de control"/>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1"/>
    <s v="Operativo"/>
    <s v="ADQUISICIONES"/>
    <s v="Puede ocurrir no alcanzar el objetivo del contrato"/>
    <m/>
    <m/>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Jurid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Jurid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Jurid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Jurid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Jurid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Juridica"/>
    <x v="81"/>
    <s v="Seguridad de la Información"/>
    <s v="TODOS LOS PROCESOS"/>
    <s v="Puede ocurrir que se filtre información privilegiada o sensible"/>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Juridica"/>
    <x v="86"/>
    <s v="Continuidad del negocio "/>
    <s v="DISPOSICIÓN FINAL DE ACTIVOS"/>
    <s v="Puede ocurrir que se destruya la información"/>
    <m/>
    <s v="PINAR (Plan Institucional de Arch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Manual de riesgos de la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Procedimiento de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Contrato de segur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Registro de visitant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3"/>
    <s v="Operativo"/>
    <s v="DIAGNOSTICO Y ALISTAMIENTO DE ACTIVOS"/>
    <s v="Puede ocurrir que el alistamiento sin previo cumplimiento de los requisitos, no permita disponer del activ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6"/>
    <s v="Operativo"/>
    <s v="DIAGNOSTICO Y ALISTAMIENTO DE ACTIVOS"/>
    <s v="Puede ocurrir que no se gestione oportunamente el alistamiento de los activos"/>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7"/>
    <s v="Operativo"/>
    <s v="DISPOSICIÓN TEMPORAL DE ACTIVOS"/>
    <s v="Puede ocurrir que no se cuente con la información de las obligaciones vencidas por el arrendatari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9"/>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0"/>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1"/>
    <s v="Operativo"/>
    <s v="GESTIÓN JURÍDICA"/>
    <s v="Puede ocurrir que se de una interpretación errada de la normatividad "/>
    <m/>
    <s v="Aplicación del procedimiento de monitoreo de hardware y software P-GJ1-081"/>
    <s v="Reducir el riesgo"/>
    <s v="Asignado"/>
    <s v="Adecuado"/>
    <s v="Oportuna"/>
    <s v="Prevenir"/>
    <s v="Confiable"/>
    <s v="Se investigan y resuelven oportunamente"/>
    <s v="Completa"/>
    <n v="100"/>
    <s v="Fuerte"/>
    <s v="Fuerte"/>
    <s v="FuerteFuerte"/>
    <n v="1"/>
    <s v="Fuerte"/>
    <m/>
    <m/>
    <s v="Fuerte"/>
    <s v=""/>
    <s v=""/>
  </r>
  <r>
    <s v="Juridica"/>
    <x v="88"/>
    <s v="Continuidad del negocio "/>
    <s v="GESTIÓN DEL TALENTO HUMANO"/>
    <s v="puede que se cuente con las instalaciones físicas inadecuadas"/>
    <m/>
    <s v="Circuito cerrado de television CCTV"/>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9"/>
    <s v="Continuidad del negocio "/>
    <s v="GESTIÓN DEL TALENTO HUMANO"/>
    <s v="Posibilidad que se presente un evento de desorden publico"/>
    <m/>
    <s v="Herramienta VP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de Comunicaciones"/>
    <x v="47"/>
    <s v="Seguridad de la Información"/>
    <s v="COMUNICACIÓN Y ATENCIÓN DE REQUERIMIENTOS"/>
    <s v="Se podrían contar con información errada  dentro de las comunicaciones externas"/>
    <s v="Se cuentan con canales unicos oficiales de información, fruto de los sistemas de información. Toda información publicada es verificada por la Presidencia de la Sociedad."/>
    <s v="Evitar el riesgo"/>
    <s v="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Se cuenta con sistema de gestiòn documental, donde se definen alertas para el cumplimiento de los tiempos. Alertas previas diarias, semanales y quincenales de los vencimientos de plazo. Comunicaciones a través de correo, teléfono y Skype empresarial"/>
    <s v="Evitar el riesgo"/>
    <s v="No 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Existe el P-CA2-034_Procedimiento_de_Seguimeinto_y_Control_a_Requerimientos, donde se definen controles de seguimiento a todos los requerimientos dentro de la Sociedad."/>
    <s v="Evitar el riesgo"/>
    <s v="No Asignado"/>
    <m/>
    <m/>
    <m/>
    <m/>
    <m/>
    <m/>
    <s v="Debil"/>
    <n v="0"/>
    <s v="Debil"/>
    <s v="No disminuye"/>
    <s v="DebilNo disminuye"/>
    <s v=""/>
    <s v=""/>
    <m/>
    <m/>
    <s v=""/>
    <s v=""/>
    <s v=""/>
  </r>
  <r>
    <s v="Financiera"/>
    <x v="35"/>
    <s v="Estratégico"/>
    <s v="GESTIÓN FINANCIERA"/>
    <s v="Se podría presentar que no exista disponibilidad de recursos"/>
    <m/>
    <s v="aplicación del procedimiento de gestion de inversiones P-GF3-066"/>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Aplicación de P-GF1-015_Procedimiento_Elaboracion_y_Actualizacion_del_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Estandarizaciòn de flujo de pagos en el aplicativo ZEU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7"/>
    <s v="Estratégico"/>
    <s v="GESTIÓN FINANCIERA"/>
    <s v="Puede ocurrir que SAE disponga de los recursos de los activos del FRISCO desconociendo la condición de estos. "/>
    <m/>
    <s v="Instructivo para generación de cupon recaudo general."/>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realiza un presupuesto anual desarrollado por cada una de las àreas, tanto para ingresos como para gast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verifica el cumplimiento del presupuesto para cada uno de los pagos realliz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realiza seguimiento a los ingresos presupuest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cuenta con un Instructivo de generación de estado de cuenta de activos y Formato de estado de cuenta"/>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OGI"/>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OGI"/>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Moderado"/>
    <s v="FuerteModerado"/>
    <n v="2"/>
    <s v="Moderado"/>
    <s v="No disminuye"/>
    <s v="Directamente"/>
    <s v="ModeradoNo disminuyeDirectamente"/>
    <n v="0"/>
    <n v="1"/>
  </r>
  <r>
    <s v="OGI"/>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Implementación de la politica de seguridad de la inform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de inserción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préstamo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Tabla de retenc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del formato del control de bienes y rent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Firma de compromiso de cumplimient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3"/>
    <s v="Operativo"/>
    <s v="DISPOSICIÓN TEMPORAL DE ACTIVOS"/>
    <s v="Puede ocurrir que no se cuente con el respaldo legal para gestionar la recuperación de la cartera"/>
    <m/>
    <s v="Aplicación del procedimiento de gestión de cobro de los contratos de arrendamiento"/>
    <m/>
    <m/>
    <m/>
    <m/>
    <m/>
    <m/>
    <m/>
    <m/>
    <n v="0"/>
    <s v="Debil"/>
    <m/>
    <s v="Debil"/>
    <s v=""/>
    <s v=""/>
    <m/>
    <m/>
    <s v=""/>
    <s v=""/>
    <s v=""/>
  </r>
  <r>
    <s v="OGI"/>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m/>
    <s v="Debil"/>
    <s v=""/>
    <s v=""/>
    <m/>
    <m/>
    <s v=""/>
    <s v=""/>
    <s v=""/>
  </r>
  <r>
    <s v="OGI"/>
    <x v="13"/>
    <s v="Operativo"/>
    <s v="DISPOSICIÓN TEMPORAL DE ACTIVOS"/>
    <s v="Puede ocurrir que no se cuente con el respaldo legal para gestionar la recuperación de la cartera"/>
    <m/>
    <s v="Establecer procedimiento de cartera y cartera judicializada"/>
    <m/>
    <m/>
    <m/>
    <m/>
    <m/>
    <m/>
    <m/>
    <m/>
    <n v="0"/>
    <s v="Debil"/>
    <m/>
    <s v="Debil"/>
    <s v=""/>
    <s v=""/>
    <m/>
    <m/>
    <s v=""/>
    <s v=""/>
    <s v=""/>
  </r>
  <r>
    <s v="OGI"/>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m/>
    <s v="Debil"/>
    <s v=""/>
    <s v=""/>
    <m/>
    <m/>
    <s v=""/>
    <s v=""/>
    <s v=""/>
  </r>
  <r>
    <s v="OGI"/>
    <x v="14"/>
    <s v="Operativo"/>
    <s v="DISPOSICIÓN FINAL DE ACTIVOS"/>
    <s v="Se puede gestionar de manera tardía la comercialización o destrucción de activos."/>
    <m/>
    <s v="Identificación de activos a comerciallizar o destruir dentro del comité de negocios de SAE"/>
    <m/>
    <m/>
    <m/>
    <m/>
    <m/>
    <m/>
    <m/>
    <m/>
    <n v="0"/>
    <s v="Debil"/>
    <m/>
    <s v="Debil"/>
    <s v=""/>
    <s v=""/>
    <m/>
    <m/>
    <s v=""/>
    <s v=""/>
    <s v=""/>
  </r>
  <r>
    <s v="OGI"/>
    <x v="14"/>
    <s v="Operativo"/>
    <s v="DISPOSICIÓN FINAL DE ACTIVOS"/>
    <s v="Se puede gestionar de manera tardía la comercialización o destrucción de activos."/>
    <m/>
    <s v="Seguimiento a gestión dentro de comité directivo y comité de negocios"/>
    <m/>
    <m/>
    <m/>
    <m/>
    <m/>
    <m/>
    <m/>
    <m/>
    <n v="0"/>
    <s v="Debil"/>
    <m/>
    <s v="Debil"/>
    <s v=""/>
    <s v=""/>
    <m/>
    <m/>
    <s v=""/>
    <s v=""/>
    <s v=""/>
  </r>
  <r>
    <s v="OGI"/>
    <x v="15"/>
    <s v="Estratégico"/>
    <s v="DIAGNOSTICO Y ALISTAMIENTO DE ACTIVOS"/>
    <s v="Fallas en la identificación de activos potenciales de productividad."/>
    <m/>
    <s v="Aplicación de procedimientos de diagnóstico de activos"/>
    <m/>
    <m/>
    <m/>
    <m/>
    <m/>
    <m/>
    <m/>
    <m/>
    <n v="0"/>
    <s v="Debil"/>
    <m/>
    <s v="Debil"/>
    <s v=""/>
    <s v=""/>
    <m/>
    <m/>
    <s v=""/>
    <s v=""/>
    <s v=""/>
  </r>
  <r>
    <s v="OGI"/>
    <x v="15"/>
    <s v="Estratégico"/>
    <s v="DIAGNOSTICO Y ALISTAMIENTO DE ACTIVOS"/>
    <s v="Fallas en la identificación de activos potenciales de productividad."/>
    <m/>
    <s v="Identificación de activos productivos dentro del comité de negocios de la sociedad"/>
    <m/>
    <m/>
    <m/>
    <m/>
    <m/>
    <m/>
    <m/>
    <m/>
    <n v="0"/>
    <s v="Debil"/>
    <m/>
    <s v="Debil"/>
    <s v=""/>
    <s v=""/>
    <m/>
    <m/>
    <s v=""/>
    <s v=""/>
    <s v=""/>
  </r>
  <r>
    <s v="OGI"/>
    <x v="15"/>
    <s v="Estratégico"/>
    <s v="DIAGNOSTICO Y ALISTAMIENTO DE ACTIVOS"/>
    <s v="Fallas en la identificación de activos potenciales de productividad."/>
    <m/>
    <s v="Aplicación de procedimiento de desalojos y legalización de contratos."/>
    <m/>
    <m/>
    <m/>
    <m/>
    <m/>
    <m/>
    <m/>
    <m/>
    <n v="0"/>
    <s v="Debil"/>
    <m/>
    <s v="Debil"/>
    <s v=""/>
    <s v=""/>
    <m/>
    <m/>
    <s v=""/>
    <s v=""/>
    <s v=""/>
  </r>
  <r>
    <s v="OGI"/>
    <x v="16"/>
    <s v="Operativo"/>
    <s v="GESTIÓN FINANCIERA"/>
    <s v="Se pueden realizar inversiones sin la información necesaria"/>
    <m/>
    <s v="aplicación del procedimiento de gestion de inversiones P-GF3-066"/>
    <m/>
    <m/>
    <m/>
    <m/>
    <m/>
    <m/>
    <m/>
    <m/>
    <n v="0"/>
    <s v="Debil"/>
    <m/>
    <s v="Debil"/>
    <s v=""/>
    <s v=""/>
    <m/>
    <m/>
    <s v=""/>
    <s v=""/>
    <s v=""/>
  </r>
  <r>
    <s v="OGI"/>
    <x v="16"/>
    <s v="Operativo"/>
    <s v="GESTIÓN FINANCIERA"/>
    <s v="Se pueden realizar inversiones sin la información necesaria"/>
    <m/>
    <s v="Aplicación de P-GF1-015_Procedimiento_Elaboracion_y_Actualizacion_del_Presupuesto"/>
    <m/>
    <m/>
    <m/>
    <m/>
    <m/>
    <m/>
    <m/>
    <m/>
    <n v="0"/>
    <s v="Debil"/>
    <m/>
    <s v="Debil"/>
    <s v=""/>
    <s v=""/>
    <m/>
    <m/>
    <s v=""/>
    <s v=""/>
    <s v=""/>
  </r>
  <r>
    <s v="OGI"/>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verifica el cumplimiento del presupuesto para cada uno de los pagos realiz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No se investigan y resulven oportunamente"/>
    <s v="Completa"/>
    <n v="85"/>
    <s v="Debil"/>
    <s v="Moderado"/>
    <s v="DebilModerado"/>
    <n v="8"/>
    <s v="Débil"/>
    <s v="Directamente"/>
    <s v="Directamente"/>
    <s v="DébilDirectamenteDirectamente"/>
    <s v=""/>
    <s v=""/>
  </r>
  <r>
    <s v="OGI"/>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9"/>
    <s v="Seguridad de la Información"/>
    <s v="TODOS LOS PROCESOS"/>
    <s v="Falta de programas de gestión de cambio y seguimientos en el uso y apropiación de TIC's"/>
    <m/>
    <s v="Seguimie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verifica el cumplimiento del presupuesto para cada uno de los pagos re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m/>
    <s v="Debil"/>
    <s v=""/>
    <s v=""/>
    <m/>
    <m/>
    <s v=""/>
    <s v=""/>
    <s v=""/>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m/>
    <s v="Debil"/>
    <s v=""/>
    <s v=""/>
    <m/>
    <m/>
    <s v=""/>
    <s v=""/>
    <s v=""/>
  </r>
  <r>
    <s v="OGI"/>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m/>
    <s v="Debil"/>
    <s v=""/>
    <s v=""/>
    <m/>
    <m/>
    <s v=""/>
    <s v=""/>
    <s v=""/>
  </r>
  <r>
    <s v="OGI"/>
    <x v="23"/>
    <s v="Seguridad de la Información"/>
    <s v="RECEPCIÓN Y REGISTRO"/>
    <s v="No contar con la información real del inventario de los activos en administración"/>
    <m/>
    <s v="Definición de politica en la recepción de Activos"/>
    <m/>
    <m/>
    <m/>
    <m/>
    <m/>
    <m/>
    <m/>
    <m/>
    <n v="0"/>
    <s v="Debil"/>
    <m/>
    <s v="Debil"/>
    <s v=""/>
    <s v=""/>
    <m/>
    <m/>
    <s v=""/>
    <s v=""/>
    <s v=""/>
  </r>
  <r>
    <s v="OGI"/>
    <x v="23"/>
    <s v="Seguridad de la Información"/>
    <s v="RECEPCIÓN Y REGISTRO"/>
    <s v="No contar con la información real del inventario de los activos en administración"/>
    <m/>
    <s v="Seguimiento del lider del registro de los activos"/>
    <m/>
    <m/>
    <m/>
    <m/>
    <m/>
    <m/>
    <m/>
    <m/>
    <n v="0"/>
    <s v="Debil"/>
    <m/>
    <s v="Debil"/>
    <s v=""/>
    <s v=""/>
    <m/>
    <m/>
    <s v=""/>
    <s v=""/>
    <s v=""/>
  </r>
  <r>
    <s v="OGI"/>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OGI"/>
    <x v="24"/>
    <s v="Operativo"/>
    <s v="RECEPCIÓN Y REGISTRO y DIAGNOSTICO Y ALISTAMIENTO DE ACTIVOS"/>
    <s v="Puede ocurrir que no se caracterice  adecuadamente el activo "/>
    <m/>
    <s v="Acuerdos interadministrativos – IGAC, para obtención de información"/>
    <m/>
    <m/>
    <m/>
    <m/>
    <m/>
    <m/>
    <m/>
    <m/>
    <n v="0"/>
    <s v="Debil"/>
    <m/>
    <s v="Debil"/>
    <s v=""/>
    <s v=""/>
    <m/>
    <m/>
    <s v=""/>
    <s v=""/>
    <s v=""/>
  </r>
  <r>
    <s v="OGI"/>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Contrat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m/>
    <m/>
    <s v="Débil"/>
    <s v=""/>
    <s v=""/>
  </r>
  <r>
    <s v="OGI"/>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m/>
    <m/>
    <s v="Débil"/>
    <s v=""/>
    <s v=""/>
  </r>
  <r>
    <s v="OGI"/>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m/>
    <m/>
    <s v="Débil"/>
    <s v=""/>
    <s v=""/>
  </r>
  <r>
    <s v="OGI"/>
    <x v="30"/>
    <s v="Estratégico"/>
    <s v="DISPOSICIÓN FINAL DE ACTIVOS"/>
    <s v="Puede ocurrir que no se encuentra disponible la información del activo"/>
    <m/>
    <s v="Visitas períodicas a cada uno de los activos"/>
    <m/>
    <m/>
    <m/>
    <m/>
    <m/>
    <m/>
    <m/>
    <m/>
    <n v="0"/>
    <s v="Debil"/>
    <s v="Fuerte"/>
    <s v="DebilFuerte"/>
    <n v="7"/>
    <s v="Débil"/>
    <m/>
    <m/>
    <s v="Débil"/>
    <s v=""/>
    <s v=""/>
  </r>
  <r>
    <s v="OGI"/>
    <x v="30"/>
    <s v="Estratégico"/>
    <s v="DISPOSICIÓN FINAL DE ACTIVOS"/>
    <s v="Puede ocurrir que no se encuentra disponible la información del activo"/>
    <m/>
    <s v="Registro y verificación de informe de Gestión de Depositarios"/>
    <m/>
    <m/>
    <m/>
    <m/>
    <m/>
    <m/>
    <m/>
    <m/>
    <n v="0"/>
    <s v="Debil"/>
    <s v="Fuerte"/>
    <s v="DebilFuerte"/>
    <n v="7"/>
    <s v="Débil"/>
    <m/>
    <m/>
    <s v="Débil"/>
    <s v=""/>
    <s v=""/>
  </r>
  <r>
    <s v="OGI"/>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m/>
    <m/>
    <s v="Débil"/>
    <s v=""/>
    <s v=""/>
  </r>
  <r>
    <s v="OGI"/>
    <x v="31"/>
    <s v="Operativo"/>
    <s v="DISPOSICIÓN FINAL DE ACTIVOS"/>
    <s v="Podría ocurrir que no se entregue el activo en administración o disposición final correspondiente"/>
    <m/>
    <s v="Procedimiento de entrega de activos"/>
    <m/>
    <m/>
    <m/>
    <m/>
    <m/>
    <m/>
    <m/>
    <m/>
    <n v="0"/>
    <s v="Debil"/>
    <s v="Fuerte"/>
    <s v="DebilFuerte"/>
    <n v="7"/>
    <s v="Débil"/>
    <m/>
    <m/>
    <s v="Débil"/>
    <s v=""/>
    <s v=""/>
  </r>
  <r>
    <s v="OGI"/>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m/>
    <m/>
    <s v="Débil"/>
    <s v=""/>
    <s v=""/>
  </r>
  <r>
    <s v="OGI"/>
    <x v="32"/>
    <s v="Operativo"/>
    <s v="DISPOSICIÓN FINAL DE ACTIVOS"/>
    <s v="Se podría desconocer por parte de SAE la necesidad de la entrega del activo"/>
    <m/>
    <s v="Se cuenta con canales de comunicación directos con la fiscalia."/>
    <m/>
    <m/>
    <m/>
    <m/>
    <m/>
    <m/>
    <m/>
    <m/>
    <n v="0"/>
    <s v="Debil"/>
    <s v="Fuerte"/>
    <s v="DebilFuerte"/>
    <n v="7"/>
    <s v="Débil"/>
    <m/>
    <m/>
    <s v="Débil"/>
    <s v=""/>
    <s v=""/>
  </r>
  <r>
    <s v="OGI"/>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m/>
    <m/>
    <s v="Débil"/>
    <s v=""/>
    <s v=""/>
  </r>
  <r>
    <s v="OGI"/>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m/>
    <m/>
    <s v="Débil"/>
    <s v=""/>
    <s v=""/>
  </r>
  <r>
    <s v="OGI"/>
    <x v="34"/>
    <s v="Operativo"/>
    <s v="GESTIÓN FINANCIERA"/>
    <s v="Se podría presentar fallas en la identificación de las características de los recaudos y pagos"/>
    <m/>
    <s v="Estandarizaciòn de flujo de pagos en el aplicativo ZEUS"/>
    <m/>
    <m/>
    <m/>
    <m/>
    <m/>
    <m/>
    <m/>
    <m/>
    <n v="0"/>
    <s v="Debil"/>
    <s v="Fuerte"/>
    <s v="DebilFuerte"/>
    <n v="7"/>
    <s v="Débil"/>
    <m/>
    <m/>
    <s v="Débil"/>
    <s v=""/>
    <s v=""/>
  </r>
  <r>
    <s v="OGI"/>
    <x v="34"/>
    <s v="Operativo"/>
    <s v="GESTIÓN FINANCIERA"/>
    <s v="Se podría presentar fallas en la identificación de las características de los recaudos y pagos"/>
    <m/>
    <s v="Instructivo para generación de cupon recaudo general."/>
    <m/>
    <m/>
    <m/>
    <m/>
    <m/>
    <m/>
    <m/>
    <m/>
    <n v="0"/>
    <s v="Debil"/>
    <s v="Fuerte"/>
    <s v="DebilFuerte"/>
    <n v="7"/>
    <s v="Débil"/>
    <m/>
    <m/>
    <s v="Débil"/>
    <s v=""/>
    <s v=""/>
  </r>
  <r>
    <s v="OGI"/>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m/>
    <m/>
    <s v="Débil"/>
    <s v=""/>
    <s v=""/>
  </r>
  <r>
    <s v="OGI"/>
    <x v="35"/>
    <s v="Estratégico"/>
    <s v="GESTIÓN FINANCIERA"/>
    <s v="Se podría presentar que no exista disponibilidad de recursos"/>
    <m/>
    <s v="Se verifica el cumplimiento del presupuesto para cada uno de los pagos reallizados."/>
    <m/>
    <m/>
    <m/>
    <m/>
    <m/>
    <m/>
    <m/>
    <m/>
    <n v="0"/>
    <s v="Debil"/>
    <s v="Fuerte"/>
    <s v="DebilFuerte"/>
    <n v="7"/>
    <s v="Débil"/>
    <m/>
    <m/>
    <s v="Débil"/>
    <s v=""/>
    <s v=""/>
  </r>
  <r>
    <s v="OGI"/>
    <x v="35"/>
    <s v="Estratégico"/>
    <s v="GESTIÓN FINANCIERA"/>
    <s v="Se podría presentar que no exista disponibilidad de recursos"/>
    <m/>
    <s v="Se realiza seguimiento a los ingresos presupuestados."/>
    <m/>
    <m/>
    <m/>
    <m/>
    <m/>
    <m/>
    <m/>
    <m/>
    <n v="0"/>
    <s v="Debil"/>
    <s v="Fuerte"/>
    <s v="DebilFuerte"/>
    <n v="7"/>
    <s v="Débil"/>
    <m/>
    <m/>
    <s v="Débil"/>
    <s v=""/>
    <s v=""/>
  </r>
  <r>
    <s v="OGI"/>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m/>
    <m/>
    <s v="Débil"/>
    <s v=""/>
    <s v=""/>
  </r>
  <r>
    <s v="OGI"/>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m/>
    <m/>
    <s v="Débil"/>
    <s v=""/>
    <s v=""/>
  </r>
  <r>
    <s v="OGI"/>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m/>
    <m/>
    <s v="Débil"/>
    <s v=""/>
    <s v=""/>
  </r>
  <r>
    <s v="OGI"/>
    <x v="38"/>
    <s v="Operativo"/>
    <s v="GESTIÓN FINANCIERA"/>
    <s v="Se podría reportar información financiera inexacta tanto de SAE como del FRISCO."/>
    <m/>
    <s v="Se cuenta con contabilidades separadas, una para el FRISCO y una para SAE."/>
    <m/>
    <m/>
    <m/>
    <m/>
    <m/>
    <m/>
    <m/>
    <m/>
    <n v="0"/>
    <s v="Debil"/>
    <s v="Fuerte"/>
    <s v="DebilFuerte"/>
    <n v="7"/>
    <s v="Débil"/>
    <m/>
    <m/>
    <s v="Débil"/>
    <s v=""/>
    <s v=""/>
  </r>
  <r>
    <s v="OGI"/>
    <x v="38"/>
    <s v="Operativo"/>
    <s v="GESTIÓN FINANCIERA"/>
    <s v="Se podría reportar información financiera inexacta tanto de SAE como del FRISCO."/>
    <m/>
    <s v="Se realizan conciliaciones de cada registro contable."/>
    <m/>
    <m/>
    <m/>
    <m/>
    <m/>
    <m/>
    <m/>
    <m/>
    <n v="0"/>
    <s v="Debil"/>
    <s v="Fuerte"/>
    <s v="DebilFuerte"/>
    <n v="7"/>
    <s v="Débil"/>
    <m/>
    <m/>
    <s v="Débil"/>
    <s v=""/>
    <s v=""/>
  </r>
  <r>
    <s v="OGI"/>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m/>
    <m/>
    <s v="Débil"/>
    <s v=""/>
    <s v=""/>
  </r>
  <r>
    <s v="OGI"/>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m/>
    <m/>
    <s v="Débil"/>
    <s v=""/>
    <s v=""/>
  </r>
  <r>
    <s v="OGI"/>
    <x v="39"/>
    <s v="Operativo"/>
    <s v="GESTIÓN DOCUMENTAL"/>
    <s v="Se podría generar una inadecuada identificación al área que corresponde el trámite  "/>
    <m/>
    <s v="Mantenimiento del aplicativo por fuera de la jornadada laboral."/>
    <m/>
    <m/>
    <m/>
    <m/>
    <m/>
    <m/>
    <m/>
    <m/>
    <n v="0"/>
    <s v="Debil"/>
    <s v="Fuerte"/>
    <s v="DebilFuerte"/>
    <n v="7"/>
    <s v="Débil"/>
    <m/>
    <m/>
    <s v="Débil"/>
    <s v=""/>
    <s v=""/>
  </r>
  <r>
    <s v="OGI"/>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m/>
    <m/>
    <s v="Débil"/>
    <s v=""/>
    <s v=""/>
  </r>
  <r>
    <s v="OGI"/>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m/>
    <m/>
    <s v="Débil"/>
    <s v=""/>
    <s v=""/>
  </r>
  <r>
    <s v="OGI"/>
    <x v="39"/>
    <s v="Operativo"/>
    <s v="GESTIÓN DOCUMENTAL"/>
    <s v="Se podría generar una inadecuada identificación al área que corresponde el trámite  "/>
    <m/>
    <s v="Seguimiento a ZEUS"/>
    <m/>
    <m/>
    <m/>
    <m/>
    <m/>
    <m/>
    <m/>
    <m/>
    <n v="0"/>
    <s v="Debil"/>
    <s v="Fuerte"/>
    <s v="DebilFuerte"/>
    <n v="7"/>
    <s v="Débil"/>
    <m/>
    <m/>
    <s v="Débil"/>
    <s v=""/>
    <s v=""/>
  </r>
  <r>
    <s v="OGI"/>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m/>
    <m/>
    <s v="Débil"/>
    <s v=""/>
    <s v=""/>
  </r>
  <r>
    <s v="OGI"/>
    <x v="40"/>
    <s v="Operativo"/>
    <s v="GESTIÓN DOCUMENTAL"/>
    <s v="Puede ocurrir que no se inserten las piezas documentales en el expediente correspondiente "/>
    <m/>
    <s v="Se cuenta con una verificaciòn por parte del lìder del proceso."/>
    <m/>
    <m/>
    <m/>
    <m/>
    <m/>
    <m/>
    <m/>
    <m/>
    <n v="0"/>
    <s v="Debil"/>
    <s v="Fuerte"/>
    <s v="DebilFuerte"/>
    <n v="7"/>
    <s v="Débil"/>
    <m/>
    <m/>
    <s v="Débil"/>
    <s v=""/>
    <s v=""/>
  </r>
  <r>
    <s v="OGI"/>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m/>
    <m/>
    <s v="Débil"/>
    <s v=""/>
    <s v=""/>
  </r>
  <r>
    <s v="OGI"/>
    <x v="41"/>
    <s v="Operativo"/>
    <s v="GESTIÓN DOCUMENTAL"/>
    <s v="Se podría alterar o extraviar piezas documentales vitales para la gestión "/>
    <m/>
    <s v="Capacitación temas de organización y conformación de expedientes"/>
    <m/>
    <m/>
    <m/>
    <m/>
    <m/>
    <m/>
    <m/>
    <m/>
    <n v="0"/>
    <s v="Debil"/>
    <s v="Fuerte"/>
    <s v="DebilFuerte"/>
    <n v="7"/>
    <s v="Débil"/>
    <m/>
    <m/>
    <s v="Débil"/>
    <s v=""/>
    <s v=""/>
  </r>
  <r>
    <s v="OGI"/>
    <x v="41"/>
    <s v="Operativo"/>
    <s v="GESTIÓN DOCUMENTAL"/>
    <s v="Se podría alterar o extraviar piezas documentales vitales para la gestión "/>
    <m/>
    <s v="Diligenciamiento de la hoja de control de cada expediente."/>
    <m/>
    <m/>
    <m/>
    <m/>
    <m/>
    <m/>
    <m/>
    <m/>
    <n v="0"/>
    <s v="Debil"/>
    <s v="Fuerte"/>
    <s v="DebilFuerte"/>
    <n v="7"/>
    <s v="Débil"/>
    <m/>
    <m/>
    <s v="Débil"/>
    <s v=""/>
    <s v=""/>
  </r>
  <r>
    <s v="OGI"/>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m/>
    <m/>
    <s v="Débil"/>
    <s v=""/>
    <s v=""/>
  </r>
  <r>
    <s v="OGI"/>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m/>
    <m/>
    <s v="Débil"/>
    <s v=""/>
    <s v=""/>
  </r>
  <r>
    <s v="OGI"/>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m/>
    <m/>
    <s v="Débil"/>
    <s v=""/>
    <s v=""/>
  </r>
  <r>
    <s v="OGI"/>
    <x v="42"/>
    <s v="Operativo"/>
    <s v="GESTIÓN JURÍDICA"/>
    <s v="Se puede presentar  que no se cuente con un adecuado análisis jurisprudencial"/>
    <m/>
    <s v="P-GJ2-079_Procedimiento_Atención_Conceptos_Juridicos"/>
    <m/>
    <m/>
    <m/>
    <m/>
    <m/>
    <m/>
    <m/>
    <m/>
    <n v="0"/>
    <s v="Debil"/>
    <s v="Fuerte"/>
    <s v="DebilFuerte"/>
    <n v="7"/>
    <s v="Débil"/>
    <m/>
    <m/>
    <s v="Débil"/>
    <s v=""/>
    <s v=""/>
  </r>
  <r>
    <s v="OGI"/>
    <x v="42"/>
    <s v="Operativo"/>
    <s v="GESTIÓN JURÍDICA"/>
    <s v="Se puede presentar  que no se cuente con un adecuado análisis jurisprudencial"/>
    <m/>
    <s v="SP-GJ2-080_Procedimiento_revision_y_expedicion_de_actos_administrativos"/>
    <m/>
    <m/>
    <m/>
    <m/>
    <m/>
    <m/>
    <m/>
    <m/>
    <n v="0"/>
    <s v="Debil"/>
    <s v="Fuerte"/>
    <s v="DebilFuerte"/>
    <n v="7"/>
    <s v="Débil"/>
    <m/>
    <m/>
    <s v="Débil"/>
    <s v=""/>
    <s v=""/>
  </r>
  <r>
    <s v="OGI"/>
    <x v="42"/>
    <s v="Operativo"/>
    <s v="GESTIÓN JURÍDICA"/>
    <s v="Se puede presentar  que no se cuente con un adecuado análisis jurisprudencial"/>
    <m/>
    <s v="P-GJ1-070_Procedimiento_Tutelas"/>
    <m/>
    <m/>
    <m/>
    <m/>
    <m/>
    <m/>
    <m/>
    <m/>
    <n v="0"/>
    <s v="Debil"/>
    <s v="Fuerte"/>
    <s v="DebilFuerte"/>
    <n v="7"/>
    <s v="Débil"/>
    <m/>
    <m/>
    <s v="Débil"/>
    <s v=""/>
    <s v=""/>
  </r>
  <r>
    <s v="OGI"/>
    <x v="43"/>
    <s v="Operativo"/>
    <s v="GESTIÓN JURÍDICA"/>
    <s v="Se puede presentar Indebido planteamiento de las estrategias para la defensa jurídica"/>
    <m/>
    <s v="Aplicación del procedimiento de representación Judicial P-GJ1-081"/>
    <m/>
    <m/>
    <m/>
    <m/>
    <m/>
    <m/>
    <m/>
    <m/>
    <n v="0"/>
    <s v="Debil"/>
    <s v="Fuerte"/>
    <s v="DebilFuerte"/>
    <n v="7"/>
    <s v="Débil"/>
    <m/>
    <m/>
    <s v="Débil"/>
    <s v=""/>
    <s v=""/>
  </r>
  <r>
    <s v="OGI"/>
    <x v="43"/>
    <s v="Operativo"/>
    <s v="GESTIÓN JURÍDICA"/>
    <s v="Se puede presentar Indebido planteamiento de las estrategias para la defensa jurídica"/>
    <m/>
    <s v="P-GJ2-079_Procedimiento_Atención_Conceptos_Juridicos"/>
    <m/>
    <m/>
    <m/>
    <m/>
    <m/>
    <m/>
    <m/>
    <m/>
    <n v="0"/>
    <s v="Debil"/>
    <s v="Fuerte"/>
    <s v="DebilFuerte"/>
    <n v="7"/>
    <s v="Débil"/>
    <m/>
    <m/>
    <s v="Débil"/>
    <s v=""/>
    <s v=""/>
  </r>
  <r>
    <s v="OGI"/>
    <x v="43"/>
    <s v="Operativo"/>
    <s v="GESTIÓN JURÍDICA"/>
    <s v="Se puede presentar Indebido planteamiento de las estrategias para la defensa jurídica"/>
    <m/>
    <s v="P-GJ2-080_Procedimiento_revision_y_expedicion_de_actos_administrativos"/>
    <m/>
    <m/>
    <m/>
    <m/>
    <m/>
    <m/>
    <m/>
    <m/>
    <n v="0"/>
    <s v="Debil"/>
    <s v="Fuerte"/>
    <s v="DebilFuerte"/>
    <n v="7"/>
    <s v="Débil"/>
    <m/>
    <m/>
    <s v="Débil"/>
    <s v=""/>
    <s v=""/>
  </r>
  <r>
    <s v="OGI"/>
    <x v="43"/>
    <s v="Operativo"/>
    <s v="GESTIÓN JURÍDICA"/>
    <s v="Se puede presentar Indebido planteamiento de las estrategias para la defensa jurídica"/>
    <m/>
    <s v="P-GJ1-070_Procedimiento_Tutelas"/>
    <m/>
    <m/>
    <m/>
    <m/>
    <m/>
    <m/>
    <m/>
    <m/>
    <n v="0"/>
    <s v="Debil"/>
    <s v="Fuerte"/>
    <s v="DebilFuerte"/>
    <n v="7"/>
    <s v="Débil"/>
    <m/>
    <m/>
    <s v="Débil"/>
    <s v=""/>
    <s v=""/>
  </r>
  <r>
    <s v="OGI"/>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m/>
    <m/>
    <s v="Débil"/>
    <s v=""/>
    <s v=""/>
  </r>
  <r>
    <s v="OGI"/>
    <x v="44"/>
    <s v="Operativo"/>
    <s v="ADQUISICIONES"/>
    <s v="Se podría presentar una  inadecuada identificación  de las necesidades a contratar."/>
    <m/>
    <s v="Aplicación Procedimiento elaboración de Estudios Previos"/>
    <m/>
    <m/>
    <m/>
    <m/>
    <m/>
    <m/>
    <m/>
    <m/>
    <n v="0"/>
    <s v="Debil"/>
    <s v="Fuerte"/>
    <s v="DebilFuerte"/>
    <n v="7"/>
    <s v="Débil"/>
    <m/>
    <m/>
    <s v="Débil"/>
    <s v=""/>
    <s v=""/>
  </r>
  <r>
    <s v="OGI"/>
    <x v="44"/>
    <s v="Operativo"/>
    <s v="ADQUISICIONES"/>
    <s v="Se podría presentar una  inadecuada identificación  de las necesidades a contratar."/>
    <m/>
    <s v="Comité de Contratos"/>
    <m/>
    <m/>
    <m/>
    <m/>
    <m/>
    <m/>
    <m/>
    <m/>
    <n v="0"/>
    <s v="Debil"/>
    <s v="Fuerte"/>
    <s v="DebilFuerte"/>
    <n v="7"/>
    <s v="Débil"/>
    <m/>
    <m/>
    <s v="Débil"/>
    <s v=""/>
    <s v=""/>
  </r>
  <r>
    <s v="OGI"/>
    <x v="44"/>
    <s v="Operativo"/>
    <s v="ADQUISICIONES"/>
    <s v="Se podría presentar una  inadecuada identificación  de las necesidades a contratar."/>
    <m/>
    <s v="Aplicación Procedimiento de Elaboración y Actualización del presupuesto"/>
    <m/>
    <m/>
    <m/>
    <m/>
    <m/>
    <m/>
    <m/>
    <m/>
    <n v="0"/>
    <s v="Debil"/>
    <s v="Fuerte"/>
    <s v="DebilFuerte"/>
    <n v="7"/>
    <s v="Débil"/>
    <m/>
    <m/>
    <s v="Débil"/>
    <s v=""/>
    <s v=""/>
  </r>
  <r>
    <s v="OGI"/>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m/>
    <m/>
    <s v="Débil"/>
    <s v=""/>
    <s v=""/>
  </r>
  <r>
    <s v="OGI"/>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m/>
    <m/>
    <s v="Débil"/>
    <s v=""/>
    <s v=""/>
  </r>
  <r>
    <s v="OGI"/>
    <x v="47"/>
    <s v="Seguridad de la Información"/>
    <s v="COMUNICACIÓN Y ATENCIÓN DE REQUERIMIENTOS"/>
    <s v="Se podría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m/>
    <m/>
    <s v="Débil"/>
    <s v=""/>
    <s v=""/>
  </r>
  <r>
    <s v="OGI"/>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m/>
    <m/>
    <s v="Débil"/>
    <s v=""/>
    <s v=""/>
  </r>
  <r>
    <s v="OGI"/>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m/>
    <m/>
    <s v="Débil"/>
    <s v=""/>
    <s v=""/>
  </r>
  <r>
    <s v="OGI"/>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m/>
    <m/>
    <s v="Débil"/>
    <s v=""/>
    <s v=""/>
  </r>
  <r>
    <s v="OGI"/>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m/>
    <m/>
    <s v="Débil"/>
    <s v=""/>
    <s v=""/>
  </r>
  <r>
    <s v="OGI"/>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m/>
    <m/>
    <s v="Débil"/>
    <s v=""/>
    <s v=""/>
  </r>
  <r>
    <s v="OGI"/>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m/>
    <m/>
    <s v="Débil"/>
    <s v=""/>
    <s v=""/>
  </r>
  <r>
    <s v="OGI"/>
    <x v="51"/>
    <s v="Operativo"/>
    <s v="GESTIÓN DEL TALENTO HUMANO"/>
    <s v="Se podrían presentar fallas en la identificación de las necesidades de personal. "/>
    <m/>
    <s v="Dimensionamiento de la planta"/>
    <m/>
    <m/>
    <m/>
    <m/>
    <m/>
    <m/>
    <m/>
    <m/>
    <n v="0"/>
    <s v="Debil"/>
    <s v="Fuerte"/>
    <s v="DebilFuerte"/>
    <n v="7"/>
    <s v="Débil"/>
    <m/>
    <m/>
    <s v="Débil"/>
    <s v=""/>
    <s v=""/>
  </r>
  <r>
    <s v="OGI"/>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m/>
    <m/>
    <s v="Débil"/>
    <s v=""/>
    <s v=""/>
  </r>
  <r>
    <s v="OGI"/>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m/>
    <m/>
    <s v="Débil"/>
    <s v=""/>
    <s v=""/>
  </r>
  <r>
    <s v="OGI"/>
    <x v="53"/>
    <s v="Operativo"/>
    <s v="GESTIÓN DEL TALENTO HUMANO"/>
    <s v="Se podría presentar fallas en la transferencia del conocimiento"/>
    <m/>
    <s v="Se realizan las evaluaciones de las capacitaciones recibidas."/>
    <m/>
    <m/>
    <m/>
    <m/>
    <m/>
    <m/>
    <m/>
    <m/>
    <n v="0"/>
    <s v="Debil"/>
    <s v="Fuerte"/>
    <s v="DebilFuerte"/>
    <n v="7"/>
    <s v="Débil"/>
    <m/>
    <m/>
    <s v="Débil"/>
    <s v=""/>
    <s v=""/>
  </r>
  <r>
    <s v="OGI"/>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m/>
    <m/>
    <s v="Débil"/>
    <s v=""/>
    <s v=""/>
  </r>
  <r>
    <s v="OGI"/>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m/>
    <m/>
    <s v="Débil"/>
    <s v=""/>
    <s v=""/>
  </r>
  <r>
    <s v="OGI"/>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m/>
    <m/>
    <s v="Débil"/>
    <s v=""/>
    <s v=""/>
  </r>
  <r>
    <s v="OGI"/>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m/>
    <m/>
    <s v="Débil"/>
    <s v=""/>
    <s v=""/>
  </r>
  <r>
    <s v="OGI"/>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m/>
    <m/>
    <s v="Débil"/>
    <s v=""/>
    <s v=""/>
  </r>
  <r>
    <s v="OGI"/>
    <x v="56"/>
    <s v="Operativo"/>
    <s v="ADMINISTRACIÓN DE BIENES DE FUNICIONAMIENTO"/>
    <s v="Podría ocurrir que no se identifiquen las necesidades de mantenimiento"/>
    <m/>
    <s v="1 vez al mes se enciende la planta eléctrica."/>
    <m/>
    <m/>
    <m/>
    <m/>
    <m/>
    <m/>
    <m/>
    <m/>
    <n v="0"/>
    <s v="Debil"/>
    <s v="Fuerte"/>
    <s v="DebilFuerte"/>
    <n v="7"/>
    <s v="Débil"/>
    <m/>
    <m/>
    <s v="Débil"/>
    <s v=""/>
    <s v=""/>
  </r>
  <r>
    <s v="OGI"/>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m/>
    <m/>
    <s v="Débil"/>
    <s v=""/>
    <s v=""/>
  </r>
  <r>
    <s v="OGI"/>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m/>
    <m/>
    <s v="Débil"/>
    <s v=""/>
    <s v=""/>
  </r>
  <r>
    <s v="OGI"/>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m/>
    <m/>
    <s v="Débil"/>
    <s v=""/>
    <s v=""/>
  </r>
  <r>
    <s v="OGI"/>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m/>
    <m/>
    <s v="Débil"/>
    <s v=""/>
    <s v=""/>
  </r>
  <r>
    <s v="OGI"/>
    <x v="26"/>
    <s v="Operativo"/>
    <s v="TODOS LOS PROCESOS"/>
    <s v="Se podría contratar un servicio innecesario"/>
    <m/>
    <s v="Plan de presupuesto anu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Validacion de la documentación del proceso formalizado y o publicado ante la oficina de plane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Documentación en los procesos y capacitación en el uso de los sistemas de información"/>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2"/>
    <s v="Seguridad de la Información"/>
    <s v="GESTIÓN DE LA INFRAESTRUCTURA TECNOLOGICA"/>
    <s v="Inconsistencias o Pérdida de la Información"/>
    <m/>
    <s v="Procedimiento Copias de Respaldo y Restau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a infraestructura tecnológica a través del correlacionador de eventos y el firewal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ocedimiento administración de los cambios a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ueba mensual con carga de la planta eléctr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4"/>
    <s v="Operativo"/>
    <s v="SOPORTE TECNICO"/>
    <s v="Soporte técnico inadecuado"/>
    <m/>
    <s v="Servicio de soporte y mantenimiento"/>
    <m/>
    <m/>
    <m/>
    <m/>
    <m/>
    <m/>
    <m/>
    <m/>
    <n v="0"/>
    <s v="Debil"/>
    <s v="Moderado"/>
    <s v="DebilModerado"/>
    <n v="8"/>
    <s v="Débil"/>
    <s v="Directamente"/>
    <m/>
    <s v="DébilDirectamente"/>
    <s v=""/>
    <s v=""/>
  </r>
  <r>
    <s v="OGI"/>
    <x v="64"/>
    <s v="Operativo"/>
    <s v="SOPORTE TECNICO"/>
    <s v="Soporte técnico inadecuado"/>
    <m/>
    <s v="Mesa de ayuda"/>
    <m/>
    <m/>
    <m/>
    <m/>
    <m/>
    <m/>
    <m/>
    <m/>
    <n v="0"/>
    <s v="Debil"/>
    <s v="Moderado"/>
    <s v="DebilModerado"/>
    <n v="8"/>
    <s v="Débil"/>
    <s v="Directamente"/>
    <m/>
    <s v="DébilDirectamente"/>
    <s v=""/>
    <s v=""/>
  </r>
  <r>
    <s v="OGI"/>
    <x v="63"/>
    <s v="Seguridad de la Información"/>
    <s v="GESTIÓN DE LA INFRAESTRUCTURA TECNOLOGICA"/>
    <s v="Puede ocurrir que no estén disponibles los Servicios de IT"/>
    <m/>
    <s v="Se cuenta con UPS en todas las sedes, para el apgado controlado de los equipos tecnológic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5"/>
    <s v="Operativo"/>
    <s v="MANTENIMIENTO Y SOPORTE DE APLICACIONES"/>
    <s v="Puede ocurrir que se genere un soporte inadecuado o inoportuno a los usuarios"/>
    <m/>
    <s v="Programas de capacitación entrenamiento y divulgación de los servicios de IT"/>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6"/>
    <s v="Seguridad de la Información"/>
    <s v="GESTIÓN DE LA INFRAESTRUCTURA TECNOLOGICA"/>
    <s v="Puede ocurrir una operación inadecuada de los sistemas de información."/>
    <m/>
    <s v="Manuales de usuario por proces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7"/>
    <s v="Operativo"/>
    <s v="RECEPCIÓN Y REGISTRO"/>
    <s v="Puede ocurrir que no se efectué la entrega física del activo una vez posesionado el depositario provisional"/>
    <m/>
    <m/>
    <m/>
    <m/>
    <m/>
    <m/>
    <m/>
    <m/>
    <m/>
    <m/>
    <n v="0"/>
    <s v="Debil"/>
    <m/>
    <s v="Debil"/>
    <s v=""/>
    <s v=""/>
    <m/>
    <m/>
    <s v=""/>
    <s v=""/>
    <s v=""/>
  </r>
  <r>
    <s v="OGI"/>
    <x v="68"/>
    <s v="Operativo"/>
    <s v="TODOS LOS PROCESOS"/>
    <s v="Puede ocurrir que se utilice erradamente las funcionalidades de los Sistemas de Información (aplicativo Zeus)_x000a_"/>
    <m/>
    <m/>
    <m/>
    <m/>
    <m/>
    <m/>
    <m/>
    <m/>
    <m/>
    <m/>
    <n v="0"/>
    <s v="Debil"/>
    <m/>
    <s v="Debil"/>
    <s v=""/>
    <s v=""/>
    <m/>
    <m/>
    <s v=""/>
    <s v=""/>
    <s v=""/>
  </r>
  <r>
    <s v="OGI"/>
    <x v="69"/>
    <s v="Seguridad de la Información"/>
    <s v="RECEPCIÓN Y REGISTRO"/>
    <s v="Pueden presentar errores en la información en el registro de los activos _x000a_"/>
    <m/>
    <m/>
    <m/>
    <m/>
    <m/>
    <m/>
    <m/>
    <m/>
    <m/>
    <m/>
    <n v="0"/>
    <s v="Debil"/>
    <m/>
    <s v="Debil"/>
    <s v=""/>
    <s v=""/>
    <m/>
    <m/>
    <s v=""/>
    <s v=""/>
    <s v=""/>
  </r>
  <r>
    <s v="OGI"/>
    <x v="70"/>
    <s v="Operativo"/>
    <s v="TODOS LOS PROCESOS"/>
    <s v="Puede ocurrir la entrega extemporánea de informes a los entes de control"/>
    <m/>
    <s v="Seguimiento de los asesores de presidencia y/o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71"/>
    <s v="Operativo"/>
    <s v="ADQUISICIONES"/>
    <s v="Puede ocurrir no alcanzar el objetivo del contrato"/>
    <m/>
    <m/>
    <m/>
    <m/>
    <m/>
    <m/>
    <m/>
    <m/>
    <m/>
    <m/>
    <n v="0"/>
    <s v="Debil"/>
    <m/>
    <s v="Debil"/>
    <s v=""/>
    <s v=""/>
    <m/>
    <m/>
    <s v=""/>
    <s v=""/>
    <s v=""/>
  </r>
  <r>
    <s v="OGI"/>
    <x v="72"/>
    <s v="Operativo"/>
    <s v="RECEPCIÓN Y REGISTRO"/>
    <s v="Contar con Depositarios Provisionales y/o Liquidadores incorporados en el Registro con características erróneas"/>
    <m/>
    <s v="Generación de la Resolución que conforma el equipo evaluador"/>
    <m/>
    <m/>
    <m/>
    <m/>
    <m/>
    <m/>
    <m/>
    <m/>
    <n v="0"/>
    <s v="Debil"/>
    <m/>
    <s v="Debil"/>
    <s v=""/>
    <s v=""/>
    <m/>
    <m/>
    <s v=""/>
    <s v=""/>
    <s v=""/>
  </r>
  <r>
    <s v="OGI"/>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m/>
    <s v="Debil"/>
    <s v=""/>
    <s v=""/>
    <m/>
    <m/>
    <s v=""/>
    <s v=""/>
    <s v=""/>
  </r>
  <r>
    <s v="OGI"/>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m/>
    <s v="Debil"/>
    <s v=""/>
    <s v=""/>
    <m/>
    <m/>
    <s v=""/>
    <s v=""/>
    <s v=""/>
  </r>
  <r>
    <s v="OGI"/>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3"/>
    <s v="Operativo"/>
    <s v="RECEPCIÓN Y REGISTRO"/>
    <s v="Puede ocurrir que no se asignen Depositarios Provisionales y/o Liquidadores de acuerdo a las necesidades."/>
    <m/>
    <s v="Correos de envío de las solicitudes"/>
    <m/>
    <m/>
    <m/>
    <m/>
    <m/>
    <m/>
    <m/>
    <m/>
    <n v="0"/>
    <s v="Debil"/>
    <m/>
    <s v="Debil"/>
    <s v=""/>
    <s v=""/>
    <m/>
    <m/>
    <s v=""/>
    <s v=""/>
    <s v=""/>
  </r>
  <r>
    <s v="OGI"/>
    <x v="73"/>
    <s v="Operativo"/>
    <s v="RECEPCIÓN Y REGISTRO"/>
    <s v="Puede ocurrir que no se asignen Depositarios Provisionales y/o Liquidadores de acuerdo a las necesidades."/>
    <m/>
    <s v="Revisar el correcto diligenciamiento y aprobaciones del formato de solicitud"/>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4"/>
    <s v="Operativo"/>
    <s v="RECEPCIÓN Y REGISTRO"/>
    <s v="No aceptación de la designación, renuncia y/o remoción como Depositarios Provisionales y/o Liquidadores"/>
    <m/>
    <s v="Revisión de los Depositarios Provisionales y Liquidadores que no tienen activos asignados"/>
    <m/>
    <m/>
    <m/>
    <m/>
    <m/>
    <m/>
    <m/>
    <m/>
    <n v="0"/>
    <s v="Debil"/>
    <m/>
    <s v="Debil"/>
    <s v=""/>
    <s v=""/>
    <m/>
    <m/>
    <s v=""/>
    <s v=""/>
    <s v=""/>
  </r>
  <r>
    <s v="OGI"/>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m/>
    <s v="Debil"/>
    <s v=""/>
    <s v=""/>
    <m/>
    <m/>
    <s v=""/>
    <s v=""/>
    <s v=""/>
  </r>
  <r>
    <s v="OGI"/>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m/>
    <s v="Debil"/>
    <s v=""/>
    <s v=""/>
    <m/>
    <m/>
    <s v=""/>
    <s v=""/>
    <s v=""/>
  </r>
  <r>
    <s v="OGI"/>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OGI"/>
    <x v="75"/>
    <s v="Operativo"/>
    <s v="RECEPCIÓN Y REGISTRO"/>
    <s v="Resolución de designación errónea o no generada"/>
    <m/>
    <s v="Creación de los activos en el inventario centralizado en un grupo"/>
    <m/>
    <m/>
    <m/>
    <m/>
    <m/>
    <m/>
    <m/>
    <m/>
    <n v="0"/>
    <s v="Debil"/>
    <m/>
    <s v="Debil"/>
    <s v=""/>
    <s v=""/>
    <m/>
    <m/>
    <s v=""/>
    <s v=""/>
    <s v=""/>
  </r>
  <r>
    <s v="OGI"/>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OGI"/>
    <x v="75"/>
    <s v="Operativo"/>
    <s v="RECEPCIÓN Y REGISTRO"/>
    <s v="Resolución de designación errónea o no generada"/>
    <m/>
    <s v="Revisión del cuadro de control de las asignaciones formalizadas con resolución, póliza y acta de posesión"/>
    <m/>
    <m/>
    <m/>
    <m/>
    <m/>
    <m/>
    <m/>
    <m/>
    <n v="0"/>
    <s v="Debil"/>
    <m/>
    <s v="Debil"/>
    <s v=""/>
    <s v=""/>
    <m/>
    <m/>
    <s v=""/>
    <s v=""/>
    <s v=""/>
  </r>
  <r>
    <s v="OGI"/>
    <x v="75"/>
    <s v="Operativo"/>
    <s v="RECEPCIÓN Y REGISTRO"/>
    <s v="Resolución de designación errónea o no generada"/>
    <m/>
    <s v="Revisión del funcionamiento correcto del sistema de asignación"/>
    <m/>
    <m/>
    <m/>
    <m/>
    <m/>
    <m/>
    <m/>
    <m/>
    <n v="0"/>
    <s v="Debil"/>
    <m/>
    <s v="Debil"/>
    <s v=""/>
    <s v=""/>
    <m/>
    <m/>
    <s v=""/>
    <s v=""/>
    <s v=""/>
  </r>
  <r>
    <s v="OGI"/>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m/>
    <s v="Debil"/>
    <s v=""/>
    <s v=""/>
    <m/>
    <m/>
    <s v=""/>
    <s v=""/>
    <s v=""/>
  </r>
  <r>
    <s v="OGI"/>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m/>
    <s v="Debil"/>
    <s v=""/>
    <s v=""/>
    <m/>
    <m/>
    <s v=""/>
    <s v=""/>
    <s v=""/>
  </r>
  <r>
    <s v="OGI"/>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m/>
    <s v="Debil"/>
    <s v=""/>
    <s v=""/>
    <m/>
    <m/>
    <s v=""/>
    <s v=""/>
    <s v=""/>
  </r>
  <r>
    <s v="OGI"/>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m/>
    <s v="Debil"/>
    <s v=""/>
    <s v=""/>
    <m/>
    <m/>
    <s v=""/>
    <s v=""/>
    <s v=""/>
  </r>
  <r>
    <s v="OGI"/>
    <x v="78"/>
    <s v="Operativo"/>
    <s v="RECEPCIÓN Y REGISTRO"/>
    <s v="Generación y suscripción del Acta de posesión con datos incorrectos o incompletos"/>
    <m/>
    <s v="Revisión del funcionamiento correcto del sistema de asignac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m/>
    <s v="Debil"/>
    <s v=""/>
    <s v=""/>
    <m/>
    <m/>
    <s v=""/>
    <s v=""/>
    <s v=""/>
  </r>
  <r>
    <s v="OGI"/>
    <x v="80"/>
    <s v="Operativo"/>
    <s v="RECEPCIÓN Y REGISTRO"/>
    <s v="Ingreso erróneo de información de los activos y actos administrativos en el sistema"/>
    <m/>
    <s v="Revisión de la información de la creación de los activos en el inventario"/>
    <m/>
    <m/>
    <m/>
    <m/>
    <m/>
    <m/>
    <m/>
    <m/>
    <n v="0"/>
    <s v="Debil"/>
    <m/>
    <s v="Debil"/>
    <s v=""/>
    <s v=""/>
    <m/>
    <m/>
    <s v=""/>
    <s v=""/>
    <s v=""/>
  </r>
  <r>
    <s v="OGI"/>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OGI"/>
    <x v="80"/>
    <s v="Operativo"/>
    <s v="RECEPCIÓN Y REGISTRO"/>
    <s v="Ingreso erróneo de información de los activos y actos administrativos en el sistema"/>
    <m/>
    <s v="No hay definido un control"/>
    <m/>
    <m/>
    <m/>
    <m/>
    <m/>
    <m/>
    <m/>
    <m/>
    <n v="0"/>
    <s v="Debil"/>
    <m/>
    <s v="Debil"/>
    <s v=""/>
    <s v=""/>
    <m/>
    <m/>
    <s v=""/>
    <s v=""/>
    <s v=""/>
  </r>
  <r>
    <s v="OGI"/>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m/>
    <s v="Debil"/>
    <s v=""/>
    <s v=""/>
    <m/>
    <m/>
    <s v=""/>
    <s v=""/>
    <s v=""/>
  </r>
  <r>
    <s v="OGI"/>
    <x v="81"/>
    <s v="Seguridad de la Información"/>
    <s v="TODOS LOS PROCESOS"/>
    <s v="Puede ocurrir que se filtre información privilegiada o sensible"/>
    <m/>
    <s v="Politica de seguridad y privacidad de la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olitica de tratamiento de datos personal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Acuerdo de confidencialidad con empleados y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Administración y Control de Acceso a usuarios en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para Programación de Auditorias Intern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5"/>
    <s v="Continuidad del negocio "/>
    <s v="GESTIÓN DE LA INFRAESTRUCTURA TECNOLOGICA"/>
    <s v="Puede ocurrir que se presente la interrupción de la tecnología (Hardware y Software)"/>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6"/>
    <s v="Continuidad del negocio "/>
    <s v="DISPOSICIÓN FINAL DE ACTIVOS"/>
    <s v="Puede ocurrir que se destruya la información"/>
    <m/>
    <s v="PINAR (Plan Institucional de Archivos)"/>
    <s v="Reducir el riesgo"/>
    <m/>
    <m/>
    <m/>
    <m/>
    <m/>
    <m/>
    <m/>
    <n v="0"/>
    <s v="Debil"/>
    <m/>
    <s v="Debil"/>
    <s v=""/>
    <s v=""/>
    <m/>
    <m/>
    <s v=""/>
    <s v=""/>
    <s v=""/>
  </r>
  <r>
    <s v="OGI"/>
    <x v="87"/>
    <s v="Continuidad del negocio "/>
    <s v="GESTIÓN FINANCIERA"/>
    <s v="Puede ocurrir que un proveedor se encuentre suplantado"/>
    <m/>
    <s v="Manual de riesgos de la contratacion"/>
    <s v="Reducir el riesgo"/>
    <m/>
    <m/>
    <m/>
    <m/>
    <m/>
    <m/>
    <m/>
    <n v="0"/>
    <s v="Debil"/>
    <m/>
    <s v="Debil"/>
    <s v=""/>
    <s v=""/>
    <m/>
    <m/>
    <s v=""/>
    <s v=""/>
    <s v=""/>
  </r>
  <r>
    <s v="OGI"/>
    <x v="87"/>
    <s v="Continuidad del negocio "/>
    <s v="GESTIÓN FINANCIERA"/>
    <s v="Puede ocurrir que un proveedor se encuentre suplantado"/>
    <m/>
    <s v="Procedimiento de contratacion"/>
    <s v="Reducir el riesgo"/>
    <m/>
    <m/>
    <m/>
    <m/>
    <m/>
    <m/>
    <m/>
    <n v="0"/>
    <s v="Debil"/>
    <m/>
    <s v="Debil"/>
    <s v=""/>
    <s v=""/>
    <m/>
    <m/>
    <s v=""/>
    <s v=""/>
    <s v=""/>
  </r>
  <r>
    <s v="OGI"/>
    <x v="88"/>
    <s v="Continuidad del negocio "/>
    <s v="GESTIÓN DEL TALENTO HUMANO"/>
    <s v="puede que se cuente con las instalaciones físicas inadecuadas"/>
    <m/>
    <s v="Contrato de seguridad"/>
    <s v="Reducir el riesgo"/>
    <m/>
    <m/>
    <m/>
    <m/>
    <m/>
    <m/>
    <m/>
    <n v="0"/>
    <s v="Debil"/>
    <m/>
    <s v="Debil"/>
    <s v=""/>
    <s v=""/>
    <m/>
    <m/>
    <s v=""/>
    <s v=""/>
    <s v=""/>
  </r>
  <r>
    <s v="OGI"/>
    <x v="88"/>
    <s v="Continuidad del negocio "/>
    <s v="GESTIÓN DEL TALENTO HUMANO"/>
    <s v="puede que se cuente con las instalaciones físicas inadecuadas"/>
    <m/>
    <s v="Registro de visitantes"/>
    <s v="Reducir el riesgo"/>
    <m/>
    <m/>
    <m/>
    <m/>
    <m/>
    <m/>
    <m/>
    <n v="0"/>
    <s v="Debil"/>
    <m/>
    <s v="Debil"/>
    <s v=""/>
    <s v=""/>
    <m/>
    <m/>
    <s v=""/>
    <s v=""/>
    <s v=""/>
  </r>
  <r>
    <s v="OGI"/>
    <x v="88"/>
    <s v="Continuidad del negocio "/>
    <s v="GESTIÓN DEL TALENTO HUMANO"/>
    <s v="puede que se cuente con las instalaciones físicas inadecuadas"/>
    <m/>
    <s v="Sistema de control de accesos"/>
    <s v="Reducir el riesgo"/>
    <m/>
    <m/>
    <m/>
    <m/>
    <m/>
    <m/>
    <m/>
    <n v="0"/>
    <s v="Debil"/>
    <m/>
    <s v="Debil"/>
    <s v=""/>
    <s v=""/>
    <m/>
    <m/>
    <s v=""/>
    <s v=""/>
    <s v=""/>
  </r>
  <r>
    <s v="OGI"/>
    <x v="88"/>
    <s v="Continuidad del negocio "/>
    <s v="GESTIÓN DEL TALENTO HUMANO"/>
    <s v="puede que se cuente con las instalaciones físicas inadecuadas"/>
    <m/>
    <s v="Circuito cerrado de television CCTV"/>
    <s v="Reducir el riesgo"/>
    <m/>
    <m/>
    <m/>
    <m/>
    <m/>
    <m/>
    <m/>
    <n v="0"/>
    <s v="Debil"/>
    <m/>
    <s v="Debil"/>
    <s v=""/>
    <s v=""/>
    <m/>
    <m/>
    <s v=""/>
    <s v=""/>
    <s v=""/>
  </r>
  <r>
    <s v="OGI"/>
    <x v="89"/>
    <s v="Continuidad del negocio "/>
    <s v="GESTIÓN DEL TALENTO HUMANO"/>
    <s v="Posibilidad que se presente un evento de desorden publico"/>
    <m/>
    <s v="Herramienta VPN"/>
    <s v="Reducir el riesgo"/>
    <m/>
    <m/>
    <m/>
    <m/>
    <m/>
    <m/>
    <m/>
    <n v="0"/>
    <s v="Debil"/>
    <m/>
    <s v="Debil"/>
    <s v=""/>
    <s v=""/>
    <m/>
    <m/>
    <s v=""/>
    <s v=""/>
    <s v=""/>
  </r>
  <r>
    <s v="OGI"/>
    <x v="90"/>
    <s v="Continuidad del negocio "/>
    <s v="GESTIÓN DEL TALENTO HUMANO"/>
    <s v="Posibilidad de alta rotación de personal en procesos misionales"/>
    <m/>
    <s v="Procedimientos de bienestar"/>
    <s v="Reducir el riesgo"/>
    <m/>
    <m/>
    <m/>
    <m/>
    <m/>
    <m/>
    <m/>
    <n v="0"/>
    <s v="Debil"/>
    <m/>
    <s v="Debil"/>
    <s v=""/>
    <s v=""/>
    <m/>
    <m/>
    <s v=""/>
    <s v=""/>
    <s v=""/>
  </r>
  <r>
    <s v="OGI"/>
    <x v="102"/>
    <s v="Seguridad de la Información"/>
    <s v="INTELIGENCIA DE NEGOCIOS"/>
    <s v="Podría ocurrir que se publiquen datos o información sensible"/>
    <m/>
    <s v="La información es centralizada por Aseguramiento de la Información y es validada previamente, antes de publicar los reportes"/>
    <s v="Reducir el riesgo"/>
    <s v="Asignado"/>
    <s v="Adecuado"/>
    <s v="Oportuna"/>
    <s v="Prevenir"/>
    <s v="Confiable"/>
    <s v="Se investigan y resuelven oportunamente"/>
    <s v="Completa"/>
    <n v="100"/>
    <s v="Fuerte"/>
    <s v="Fuerte"/>
    <s v="FuerteFuerte"/>
    <n v="1"/>
    <s v="Fuerte"/>
    <s v="Directamente"/>
    <s v="Directamente"/>
    <s v="FuerteDirectamenteDirectamente"/>
    <n v="2"/>
    <n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D48ECD9-2C33-40B9-86E9-3FB2336E4DE3}" name="TablaDinámica1" cacheId="5"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C107" firstHeaderRow="0" firstDataRow="1" firstDataCol="1"/>
  <pivotFields count="26">
    <pivotField showAll="0"/>
    <pivotField axis="axisRow" showAll="0" sortType="ascending">
      <items count="104">
        <item x="0"/>
        <item x="1"/>
        <item x="2"/>
        <item x="3"/>
        <item x="4"/>
        <item x="5"/>
        <item x="6"/>
        <item x="7"/>
        <item x="8"/>
        <item x="10"/>
        <item x="11"/>
        <item x="12"/>
        <item x="13"/>
        <item x="14"/>
        <item x="15"/>
        <item x="16"/>
        <item x="17"/>
        <item x="18"/>
        <item x="19"/>
        <item x="20"/>
        <item x="21"/>
        <item x="22"/>
        <item x="24"/>
        <item x="25"/>
        <item x="26"/>
        <item x="81"/>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9"/>
        <item x="23"/>
        <item x="67"/>
        <item x="68"/>
        <item x="69"/>
        <item x="70"/>
        <item x="71"/>
        <item x="72"/>
        <item x="73"/>
        <item x="74"/>
        <item x="75"/>
        <item x="76"/>
        <item x="77"/>
        <item x="78"/>
        <item x="79"/>
        <item x="80"/>
        <item x="102"/>
        <item x="82"/>
        <item x="92"/>
        <item x="93"/>
        <item x="96"/>
        <item x="97"/>
        <item x="98"/>
        <item x="94"/>
        <item x="95"/>
        <item x="99"/>
        <item x="100"/>
        <item x="83"/>
        <item x="91"/>
        <item x="101"/>
        <item x="84"/>
        <item x="85"/>
        <item x="86"/>
        <item x="87"/>
        <item x="88"/>
        <item x="89"/>
        <item x="9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s>
  <rowFields count="1">
    <field x="1"/>
  </rowFields>
  <rowItems count="10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t="grand">
      <x/>
    </i>
  </rowItems>
  <colFields count="1">
    <field x="-2"/>
  </colFields>
  <colItems count="2">
    <i>
      <x/>
    </i>
    <i i="1">
      <x v="1"/>
    </i>
  </colItems>
  <dataFields count="2">
    <dataField name="Promedio de # Columnas en la matriz de riesgo que se desplaza en el eje de impacto" fld="25" subtotal="average" baseField="1" baseItem="0"/>
    <dataField name="Promedio de # Columnas en la matriz de riesgo que se desplaza en el eje de la probabilidad" fld="24" subtotal="average" baseField="1" baseItem="0"/>
  </dataFields>
  <formats count="3">
    <format dxfId="119">
      <pivotArea dataOnly="0" labelOnly="1" outline="0" fieldPosition="0">
        <references count="1">
          <reference field="4294967294" count="2">
            <x v="0"/>
            <x v="1"/>
          </reference>
        </references>
      </pivotArea>
    </format>
    <format dxfId="118">
      <pivotArea field="1" type="button" dataOnly="0" labelOnly="1" outline="0" axis="axisRow" fieldPosition="0"/>
    </format>
    <format dxfId="117">
      <pivotArea field="1" type="button" dataOnly="0" labelOnly="1" outline="0" axis="axisRow"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29D259F-2D98-47D3-BBDC-9F55F73E4F7B}" name="TablaDinámica1" cacheId="4"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E15" firstHeaderRow="0" firstDataRow="1" firstDataCol="1"/>
  <pivotFields count="32">
    <pivotField axis="axisRow" showAll="0">
      <items count="12">
        <item x="0"/>
        <item x="1"/>
        <item x="2"/>
        <item x="3"/>
        <item x="4"/>
        <item x="5"/>
        <item x="6"/>
        <item x="7"/>
        <item x="8"/>
        <item x="9"/>
        <item x="1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 showAll="0"/>
    <pivotField showAll="0"/>
    <pivotField showAll="0"/>
    <pivotField dataField="1" showAll="0"/>
    <pivotField dataField="1" showAll="0"/>
  </pivotFields>
  <rowFields count="1">
    <field x="0"/>
  </rowFields>
  <rowItems count="12">
    <i>
      <x/>
    </i>
    <i>
      <x v="1"/>
    </i>
    <i>
      <x v="2"/>
    </i>
    <i>
      <x v="3"/>
    </i>
    <i>
      <x v="4"/>
    </i>
    <i>
      <x v="5"/>
    </i>
    <i>
      <x v="6"/>
    </i>
    <i>
      <x v="7"/>
    </i>
    <i>
      <x v="8"/>
    </i>
    <i>
      <x v="9"/>
    </i>
    <i>
      <x v="10"/>
    </i>
    <i t="grand">
      <x/>
    </i>
  </rowItems>
  <colFields count="1">
    <field x="-2"/>
  </colFields>
  <colItems count="4">
    <i>
      <x/>
    </i>
    <i i="1">
      <x v="1"/>
    </i>
    <i i="2">
      <x v="2"/>
    </i>
    <i i="3">
      <x v="3"/>
    </i>
  </colItems>
  <dataFields count="4">
    <dataField name="Promedio de Numero probabilidad" fld="23" subtotal="average" baseField="0" baseItem="0"/>
    <dataField name="Promedio de Numero impacto" fld="24" subtotal="average" baseField="0" baseItem="0"/>
    <dataField name="Promedio de Probabilidad Residual" fld="30" subtotal="average" baseField="0" baseItem="0"/>
    <dataField name="Promedio de Impacto Residual" fld="31" subtotal="average" baseField="0" baseItem="0"/>
  </dataFields>
  <formats count="1">
    <format dxfId="0">
      <pivotArea collapsedLevelsAreSubtotals="1" fieldPosition="0">
        <references count="1">
          <reference field="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_Riesgos" displayName="Tabla_Riesgos" ref="A4:I135" totalsRowShown="0" headerRowDxfId="329" dataDxfId="327" headerRowBorderDxfId="328" tableBorderDxfId="326" totalsRowBorderDxfId="325">
  <autoFilter ref="A4:I135" xr:uid="{2C907A93-71E0-4A7A-BB59-FED65F04C5BC}">
    <filterColumn colId="6">
      <filters>
        <filter val="Vigente"/>
      </filters>
    </filterColumn>
  </autoFilter>
  <sortState xmlns:xlrd2="http://schemas.microsoft.com/office/spreadsheetml/2017/richdata2" ref="A5:H135">
    <sortCondition ref="A4:A135"/>
  </sortState>
  <tableColumns count="9">
    <tableColumn id="1" xr3:uid="{00000000-0010-0000-0000-000001000000}" name="Número" dataDxfId="324"/>
    <tableColumn id="2" xr3:uid="{00000000-0010-0000-0000-000002000000}" name="PROCESO" dataDxfId="323"/>
    <tableColumn id="3" xr3:uid="{00000000-0010-0000-0000-000003000000}" name="RIESGO" dataDxfId="322"/>
    <tableColumn id="4" xr3:uid="{00000000-0010-0000-0000-000004000000}" name="CAUSAS " dataDxfId="321"/>
    <tableColumn id="5" xr3:uid="{00000000-0010-0000-0000-000005000000}" name="EFECTOS" dataDxfId="320"/>
    <tableColumn id="6" xr3:uid="{00000000-0010-0000-0000-000006000000}" name="Tipo de Riesgo" dataDxfId="319"/>
    <tableColumn id="7" xr3:uid="{00000000-0010-0000-0000-000007000000}" name="Estado" dataDxfId="318"/>
    <tableColumn id="9" xr3:uid="{00000000-0010-0000-0000-000009000000}" name="Área" dataDxfId="317"/>
    <tableColumn id="8" xr3:uid="{9FA0CDDE-0BA9-43D2-9490-4B757DBEA010}" name="Columna1" dataDxfId="31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ipo_Riesgo" displayName="Tipo_Riesgo" ref="A5:A11" totalsRowShown="0">
  <autoFilter ref="A5:A11" xr:uid="{00000000-0009-0000-0100-000001000000}"/>
  <tableColumns count="1">
    <tableColumn id="1" xr3:uid="{00000000-0010-0000-0100-000001000000}" name="Tipo de Riesgo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E5:E32" totalsRowShown="0">
  <autoFilter ref="E5:E32" xr:uid="{00000000-0009-0000-0100-000003000000}"/>
  <tableColumns count="1">
    <tableColumn id="1" xr3:uid="{00000000-0010-0000-0200-000001000000}" name="Área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Pro" displayName="Pro" ref="C5:C23" totalsRowShown="0">
  <autoFilter ref="C5:C23" xr:uid="{00000000-0009-0000-0100-000005000000}"/>
  <tableColumns count="1">
    <tableColumn id="1" xr3:uid="{00000000-0010-0000-0300-000001000000}" name="Procesos"/>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Proba" displayName="Proba" ref="G5:J10" totalsRowShown="0" headerRowDxfId="311">
  <autoFilter ref="G5:J10" xr:uid="{00000000-0009-0000-0100-000007000000}"/>
  <tableColumns count="4">
    <tableColumn id="1" xr3:uid="{00000000-0010-0000-0400-000001000000}" name="Descriptor"/>
    <tableColumn id="2" xr3:uid="{00000000-0010-0000-0400-000002000000}" name="Descripción" dataDxfId="310"/>
    <tableColumn id="3" xr3:uid="{00000000-0010-0000-0400-000003000000}" name="Frecuencia" dataDxfId="309"/>
    <tableColumn id="4" xr3:uid="{00000000-0010-0000-0400-000004000000}" name="Nivel"/>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Ctrl" displayName="Ctrl" ref="L5:O8" totalsRowShown="0">
  <autoFilter ref="L5:O8" xr:uid="{00000000-0009-0000-0100-000008000000}"/>
  <tableColumns count="4">
    <tableColumn id="1" xr3:uid="{00000000-0010-0000-0500-000001000000}" name="Desde"/>
    <tableColumn id="2" xr3:uid="{00000000-0010-0000-0500-000002000000}" name="Hasta"/>
    <tableColumn id="3" xr3:uid="{00000000-0010-0000-0500-000003000000}" name="Puntaje a disminuir"/>
    <tableColumn id="4" xr3:uid="{00000000-0010-0000-0500-000004000000}" name="Letra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B2:H2947" totalsRowShown="0" headerRowDxfId="129" dataDxfId="127" headerRowBorderDxfId="128">
  <autoFilter ref="B2:H2947" xr:uid="{F17FB681-4D5F-4FF2-9890-461A9907303E}"/>
  <tableColumns count="7">
    <tableColumn id="1" xr3:uid="{00000000-0010-0000-0800-000001000000}" name="Cod. Riesgo" dataDxfId="126"/>
    <tableColumn id="7" xr3:uid="{9BA8D6AD-E5D1-458E-828C-06C592CF5EFE}" name="Riesgos " dataDxfId="125">
      <calculatedColumnFormula>+VLOOKUP(Tabla9[[#This Row],[Cod. Riesgo]],Tabla_Riesgos[[Número]:[Tipo de Riesgo]],6,FALSE)</calculatedColumnFormula>
    </tableColumn>
    <tableColumn id="2" xr3:uid="{00000000-0010-0000-0800-000002000000}" name="Proceso" dataDxfId="124">
      <calculatedColumnFormula>VLOOKUP(B3,Tabla_Riesgos[#All],2,0)</calculatedColumnFormula>
    </tableColumn>
    <tableColumn id="3" xr3:uid="{00000000-0010-0000-0800-000003000000}" name="Riesgo" dataDxfId="123">
      <calculatedColumnFormula>VLOOKUP(B3,Tabla_Riesgos[#All],3,0)</calculatedColumnFormula>
    </tableColumn>
    <tableColumn id="4" xr3:uid="{00000000-0010-0000-0800-000004000000}" name="Cod. Control" dataDxfId="122"/>
    <tableColumn id="5" xr3:uid="{00000000-0010-0000-0800-000005000000}" name="Control" dataDxfId="121"/>
    <tableColumn id="6" xr3:uid="{94AC2059-1769-4A5F-849F-2964ACC811CE}" name="Opción de majejo" dataDxfId="12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openxmlformats.org/officeDocument/2006/relationships/comments" Target="../comments3.xml"/><Relationship Id="rId4" Type="http://schemas.openxmlformats.org/officeDocument/2006/relationships/table" Target="../tables/table7.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ivotTable" Target="../pivotTables/pivotTable2.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4:Q156"/>
  <sheetViews>
    <sheetView showGridLines="0" zoomScale="70" zoomScaleNormal="70" workbookViewId="0">
      <pane ySplit="4" topLeftCell="A130" activePane="bottomLeft" state="frozen"/>
      <selection activeCell="M11" sqref="M11"/>
      <selection pane="bottomLeft" activeCell="C133" sqref="C133"/>
    </sheetView>
  </sheetViews>
  <sheetFormatPr baseColWidth="10" defaultRowHeight="15" x14ac:dyDescent="0.25"/>
  <cols>
    <col min="1" max="1" width="9" customWidth="1"/>
    <col min="2" max="2" width="19.7109375" customWidth="1"/>
    <col min="3" max="3" width="55.85546875" customWidth="1"/>
    <col min="4" max="4" width="58.7109375" customWidth="1"/>
    <col min="5" max="5" width="55.28515625" customWidth="1"/>
    <col min="6" max="6" width="27.28515625" customWidth="1"/>
    <col min="15" max="15" width="16.28515625" bestFit="1" customWidth="1"/>
    <col min="17" max="17" width="17.42578125" bestFit="1" customWidth="1"/>
  </cols>
  <sheetData>
    <row r="4" spans="1:15" x14ac:dyDescent="0.25">
      <c r="A4" s="132" t="s">
        <v>0</v>
      </c>
      <c r="B4" s="133" t="s">
        <v>1</v>
      </c>
      <c r="C4" s="133" t="s">
        <v>383</v>
      </c>
      <c r="D4" s="133" t="s">
        <v>2</v>
      </c>
      <c r="E4" s="133" t="s">
        <v>3</v>
      </c>
      <c r="F4" s="133" t="s">
        <v>4</v>
      </c>
      <c r="G4" s="133" t="s">
        <v>94</v>
      </c>
      <c r="H4" s="134" t="s">
        <v>638</v>
      </c>
      <c r="I4" s="133" t="s">
        <v>660</v>
      </c>
    </row>
    <row r="5" spans="1:15" ht="51" x14ac:dyDescent="0.25">
      <c r="A5" s="135">
        <v>1</v>
      </c>
      <c r="B5" s="1" t="s">
        <v>12</v>
      </c>
      <c r="C5" s="13" t="s">
        <v>386</v>
      </c>
      <c r="D5" s="2" t="s">
        <v>1462</v>
      </c>
      <c r="E5" s="2" t="s">
        <v>1463</v>
      </c>
      <c r="F5" s="61" t="s">
        <v>11</v>
      </c>
      <c r="G5" s="61" t="s">
        <v>95</v>
      </c>
      <c r="H5" s="136"/>
      <c r="I5" s="158"/>
    </row>
    <row r="6" spans="1:15" ht="51" hidden="1" x14ac:dyDescent="0.25">
      <c r="A6" s="137">
        <v>2</v>
      </c>
      <c r="B6" s="1" t="s">
        <v>12</v>
      </c>
      <c r="C6" s="13" t="s">
        <v>13</v>
      </c>
      <c r="D6" s="2" t="s">
        <v>387</v>
      </c>
      <c r="E6" s="2" t="s">
        <v>388</v>
      </c>
      <c r="F6" s="61" t="s">
        <v>11</v>
      </c>
      <c r="G6" s="61" t="s">
        <v>96</v>
      </c>
      <c r="H6" s="136"/>
      <c r="I6" s="158"/>
    </row>
    <row r="7" spans="1:15" ht="51" x14ac:dyDescent="0.25">
      <c r="A7" s="137">
        <v>3</v>
      </c>
      <c r="B7" s="1" t="s">
        <v>12</v>
      </c>
      <c r="C7" s="13" t="s">
        <v>1283</v>
      </c>
      <c r="D7" s="3" t="s">
        <v>1464</v>
      </c>
      <c r="E7" s="2" t="s">
        <v>1465</v>
      </c>
      <c r="F7" s="61" t="s">
        <v>11</v>
      </c>
      <c r="G7" s="61" t="s">
        <v>95</v>
      </c>
      <c r="H7" s="136"/>
      <c r="I7" s="158"/>
    </row>
    <row r="8" spans="1:15" ht="68.25" customHeight="1" x14ac:dyDescent="0.25">
      <c r="A8" s="135">
        <v>4</v>
      </c>
      <c r="B8" s="1" t="s">
        <v>12</v>
      </c>
      <c r="C8" s="13" t="s">
        <v>622</v>
      </c>
      <c r="D8" s="2" t="s">
        <v>1466</v>
      </c>
      <c r="E8" s="2" t="s">
        <v>1465</v>
      </c>
      <c r="F8" s="61" t="s">
        <v>11</v>
      </c>
      <c r="G8" s="61" t="s">
        <v>95</v>
      </c>
      <c r="H8" s="136"/>
      <c r="I8" s="158"/>
    </row>
    <row r="9" spans="1:15" ht="38.25" x14ac:dyDescent="0.25">
      <c r="A9" s="137">
        <v>5</v>
      </c>
      <c r="B9" s="1" t="s">
        <v>12</v>
      </c>
      <c r="C9" s="13" t="s">
        <v>624</v>
      </c>
      <c r="D9" s="2" t="s">
        <v>1467</v>
      </c>
      <c r="E9" s="2" t="s">
        <v>1468</v>
      </c>
      <c r="F9" s="61" t="s">
        <v>9</v>
      </c>
      <c r="G9" s="61" t="s">
        <v>95</v>
      </c>
      <c r="H9" s="136"/>
      <c r="I9" s="158"/>
    </row>
    <row r="10" spans="1:15" ht="63.75" x14ac:dyDescent="0.25">
      <c r="A10" s="137">
        <v>6</v>
      </c>
      <c r="B10" s="1" t="s">
        <v>12</v>
      </c>
      <c r="C10" s="13" t="s">
        <v>639</v>
      </c>
      <c r="D10" s="2" t="s">
        <v>1581</v>
      </c>
      <c r="E10" s="2" t="s">
        <v>1469</v>
      </c>
      <c r="F10" s="61" t="s">
        <v>11</v>
      </c>
      <c r="G10" s="61" t="s">
        <v>95</v>
      </c>
      <c r="H10" s="136"/>
      <c r="I10" s="158"/>
      <c r="O10" s="247"/>
    </row>
    <row r="11" spans="1:15" ht="63.75" x14ac:dyDescent="0.25">
      <c r="A11" s="135">
        <v>7</v>
      </c>
      <c r="B11" s="1" t="s">
        <v>12</v>
      </c>
      <c r="C11" s="5" t="s">
        <v>392</v>
      </c>
      <c r="D11" s="2" t="s">
        <v>1581</v>
      </c>
      <c r="E11" s="2" t="s">
        <v>1469</v>
      </c>
      <c r="F11" s="61" t="s">
        <v>11</v>
      </c>
      <c r="G11" s="61" t="s">
        <v>95</v>
      </c>
      <c r="H11" s="136"/>
      <c r="I11" s="158"/>
    </row>
    <row r="12" spans="1:15" ht="51" x14ac:dyDescent="0.25">
      <c r="A12" s="137">
        <v>8</v>
      </c>
      <c r="B12" s="1" t="s">
        <v>12</v>
      </c>
      <c r="C12" s="13" t="s">
        <v>641</v>
      </c>
      <c r="D12" s="2" t="s">
        <v>640</v>
      </c>
      <c r="E12" s="2" t="s">
        <v>1468</v>
      </c>
      <c r="F12" s="61" t="s">
        <v>11</v>
      </c>
      <c r="G12" s="61" t="s">
        <v>95</v>
      </c>
      <c r="H12" s="136"/>
      <c r="I12" s="158"/>
    </row>
    <row r="13" spans="1:15" ht="38.25" x14ac:dyDescent="0.25">
      <c r="A13" s="137">
        <v>9</v>
      </c>
      <c r="B13" s="1" t="s">
        <v>12</v>
      </c>
      <c r="C13" s="13" t="s">
        <v>391</v>
      </c>
      <c r="D13" s="2" t="s">
        <v>1582</v>
      </c>
      <c r="E13" s="2" t="s">
        <v>1468</v>
      </c>
      <c r="F13" s="61" t="s">
        <v>11</v>
      </c>
      <c r="G13" s="61" t="s">
        <v>95</v>
      </c>
      <c r="H13" s="136"/>
      <c r="I13" s="158"/>
    </row>
    <row r="14" spans="1:15" ht="38.25" x14ac:dyDescent="0.25">
      <c r="A14" s="135">
        <v>10</v>
      </c>
      <c r="B14" s="1" t="s">
        <v>12</v>
      </c>
      <c r="C14" s="13" t="s">
        <v>623</v>
      </c>
      <c r="D14" s="2" t="s">
        <v>1470</v>
      </c>
      <c r="E14" s="2" t="s">
        <v>1468</v>
      </c>
      <c r="F14" s="61" t="s">
        <v>11</v>
      </c>
      <c r="G14" s="61" t="s">
        <v>95</v>
      </c>
      <c r="H14" s="136"/>
      <c r="I14" s="158"/>
    </row>
    <row r="15" spans="1:15" ht="76.5" x14ac:dyDescent="0.25">
      <c r="A15" s="137">
        <v>11</v>
      </c>
      <c r="B15" s="1" t="s">
        <v>12</v>
      </c>
      <c r="C15" s="13" t="s">
        <v>394</v>
      </c>
      <c r="D15" s="2" t="s">
        <v>1471</v>
      </c>
      <c r="E15" s="2" t="s">
        <v>1472</v>
      </c>
      <c r="F15" s="61" t="s">
        <v>11</v>
      </c>
      <c r="G15" s="61" t="s">
        <v>95</v>
      </c>
      <c r="H15" s="136"/>
      <c r="I15" s="158"/>
    </row>
    <row r="16" spans="1:15" ht="63.75" x14ac:dyDescent="0.25">
      <c r="A16" s="137">
        <v>12</v>
      </c>
      <c r="B16" s="1" t="s">
        <v>12</v>
      </c>
      <c r="C16" s="13" t="s">
        <v>14</v>
      </c>
      <c r="D16" s="2" t="s">
        <v>1473</v>
      </c>
      <c r="E16" s="2" t="s">
        <v>1472</v>
      </c>
      <c r="F16" s="61" t="s">
        <v>1583</v>
      </c>
      <c r="G16" s="61" t="s">
        <v>95</v>
      </c>
      <c r="H16" s="136"/>
      <c r="I16" s="158"/>
    </row>
    <row r="17" spans="1:15" ht="66.75" customHeight="1" x14ac:dyDescent="0.25">
      <c r="A17" s="135">
        <v>13</v>
      </c>
      <c r="B17" s="1" t="s">
        <v>12</v>
      </c>
      <c r="C17" s="13" t="s">
        <v>15</v>
      </c>
      <c r="D17" s="2" t="s">
        <v>1584</v>
      </c>
      <c r="E17" s="2" t="s">
        <v>1474</v>
      </c>
      <c r="F17" s="61" t="s">
        <v>11</v>
      </c>
      <c r="G17" s="61" t="s">
        <v>95</v>
      </c>
      <c r="H17" s="136"/>
      <c r="I17" s="158"/>
      <c r="O17" s="248"/>
    </row>
    <row r="18" spans="1:15" ht="25.5" x14ac:dyDescent="0.25">
      <c r="A18" s="137">
        <v>14</v>
      </c>
      <c r="B18" s="1" t="s">
        <v>35</v>
      </c>
      <c r="C18" s="15" t="s">
        <v>626</v>
      </c>
      <c r="D18" s="2" t="s">
        <v>16</v>
      </c>
      <c r="E18" s="2" t="s">
        <v>389</v>
      </c>
      <c r="F18" s="61" t="s">
        <v>9</v>
      </c>
      <c r="G18" s="61" t="s">
        <v>95</v>
      </c>
      <c r="H18" s="136"/>
      <c r="I18" s="158"/>
    </row>
    <row r="19" spans="1:15" ht="63.75" x14ac:dyDescent="0.25">
      <c r="A19" s="137">
        <v>15</v>
      </c>
      <c r="B19" s="1" t="s">
        <v>38</v>
      </c>
      <c r="C19" s="2" t="s">
        <v>17</v>
      </c>
      <c r="D19" s="2" t="s">
        <v>1475</v>
      </c>
      <c r="E19" s="2" t="s">
        <v>1585</v>
      </c>
      <c r="F19" s="61" t="s">
        <v>9</v>
      </c>
      <c r="G19" s="61" t="s">
        <v>95</v>
      </c>
      <c r="H19" s="136"/>
      <c r="I19" s="158"/>
    </row>
    <row r="20" spans="1:15" ht="89.25" x14ac:dyDescent="0.25">
      <c r="A20" s="135">
        <v>16</v>
      </c>
      <c r="B20" s="1" t="s">
        <v>33</v>
      </c>
      <c r="C20" s="15" t="s">
        <v>19</v>
      </c>
      <c r="D20" s="2" t="s">
        <v>1586</v>
      </c>
      <c r="E20" s="2" t="s">
        <v>1585</v>
      </c>
      <c r="F20" s="61" t="s">
        <v>1583</v>
      </c>
      <c r="G20" s="61" t="s">
        <v>95</v>
      </c>
      <c r="H20" s="136"/>
      <c r="I20" s="158"/>
    </row>
    <row r="21" spans="1:15" ht="25.5" x14ac:dyDescent="0.25">
      <c r="A21" s="137">
        <v>17</v>
      </c>
      <c r="B21" s="1" t="s">
        <v>43</v>
      </c>
      <c r="C21" s="15" t="s">
        <v>20</v>
      </c>
      <c r="D21" s="2" t="s">
        <v>18</v>
      </c>
      <c r="E21" s="2" t="s">
        <v>389</v>
      </c>
      <c r="F21" s="61" t="s">
        <v>9</v>
      </c>
      <c r="G21" s="61" t="s">
        <v>95</v>
      </c>
      <c r="H21" s="136"/>
      <c r="I21" s="158"/>
    </row>
    <row r="22" spans="1:15" ht="38.25" x14ac:dyDescent="0.25">
      <c r="A22" s="137">
        <v>18</v>
      </c>
      <c r="B22" s="1" t="s">
        <v>12</v>
      </c>
      <c r="C22" s="15" t="s">
        <v>21</v>
      </c>
      <c r="D22" s="2" t="s">
        <v>625</v>
      </c>
      <c r="E22" s="2" t="s">
        <v>1587</v>
      </c>
      <c r="F22" s="61" t="s">
        <v>1583</v>
      </c>
      <c r="G22" s="61" t="s">
        <v>95</v>
      </c>
      <c r="H22" s="136"/>
      <c r="I22" s="158"/>
    </row>
    <row r="23" spans="1:15" ht="63.75" x14ac:dyDescent="0.25">
      <c r="A23" s="135">
        <v>19</v>
      </c>
      <c r="B23" s="1" t="s">
        <v>12</v>
      </c>
      <c r="C23" s="15" t="s">
        <v>22</v>
      </c>
      <c r="D23" s="2" t="s">
        <v>1476</v>
      </c>
      <c r="E23" s="2" t="s">
        <v>23</v>
      </c>
      <c r="F23" s="61" t="s">
        <v>9</v>
      </c>
      <c r="G23" s="61" t="s">
        <v>95</v>
      </c>
      <c r="H23" s="136"/>
      <c r="I23" s="158"/>
    </row>
    <row r="24" spans="1:15" ht="63.75" x14ac:dyDescent="0.25">
      <c r="A24" s="137">
        <v>20</v>
      </c>
      <c r="B24" s="1" t="s">
        <v>12</v>
      </c>
      <c r="C24" s="15" t="s">
        <v>24</v>
      </c>
      <c r="D24" s="2" t="s">
        <v>1477</v>
      </c>
      <c r="E24" s="2" t="s">
        <v>1478</v>
      </c>
      <c r="F24" s="61" t="s">
        <v>10</v>
      </c>
      <c r="G24" s="61" t="s">
        <v>95</v>
      </c>
      <c r="H24" s="136"/>
      <c r="I24" s="158"/>
    </row>
    <row r="25" spans="1:15" ht="63.75" x14ac:dyDescent="0.25">
      <c r="A25" s="137">
        <v>21</v>
      </c>
      <c r="B25" s="1" t="s">
        <v>12</v>
      </c>
      <c r="C25" s="15" t="s">
        <v>25</v>
      </c>
      <c r="D25" s="2" t="s">
        <v>1479</v>
      </c>
      <c r="E25" s="2" t="s">
        <v>393</v>
      </c>
      <c r="F25" s="61" t="s">
        <v>1583</v>
      </c>
      <c r="G25" s="61" t="s">
        <v>95</v>
      </c>
      <c r="H25" s="136"/>
      <c r="I25" s="158"/>
    </row>
    <row r="26" spans="1:15" ht="89.25" x14ac:dyDescent="0.25">
      <c r="A26" s="135">
        <v>22</v>
      </c>
      <c r="B26" s="1" t="s">
        <v>26</v>
      </c>
      <c r="C26" s="15" t="s">
        <v>27</v>
      </c>
      <c r="D26" s="4" t="s">
        <v>1588</v>
      </c>
      <c r="E26" s="2" t="s">
        <v>1480</v>
      </c>
      <c r="F26" s="61" t="s">
        <v>1583</v>
      </c>
      <c r="G26" s="61" t="s">
        <v>95</v>
      </c>
      <c r="H26" s="136"/>
      <c r="I26" s="158"/>
    </row>
    <row r="27" spans="1:15" ht="89.25" x14ac:dyDescent="0.25">
      <c r="A27" s="137">
        <v>23</v>
      </c>
      <c r="B27" s="1" t="s">
        <v>26</v>
      </c>
      <c r="C27" s="15" t="s">
        <v>28</v>
      </c>
      <c r="D27" s="16" t="s">
        <v>1481</v>
      </c>
      <c r="E27" s="16" t="s">
        <v>1589</v>
      </c>
      <c r="F27" s="61" t="s">
        <v>1583</v>
      </c>
      <c r="G27" s="61" t="s">
        <v>95</v>
      </c>
      <c r="H27" s="136"/>
      <c r="I27" s="158"/>
    </row>
    <row r="28" spans="1:15" ht="178.5" x14ac:dyDescent="0.25">
      <c r="A28" s="137">
        <v>24</v>
      </c>
      <c r="B28" s="1" t="s">
        <v>29</v>
      </c>
      <c r="C28" s="15" t="s">
        <v>30</v>
      </c>
      <c r="D28" s="16" t="s">
        <v>1482</v>
      </c>
      <c r="E28" s="5" t="s">
        <v>1483</v>
      </c>
      <c r="F28" s="61" t="s">
        <v>9</v>
      </c>
      <c r="G28" s="61" t="s">
        <v>95</v>
      </c>
      <c r="H28" s="136"/>
      <c r="I28" s="158"/>
    </row>
    <row r="29" spans="1:15" ht="89.25" x14ac:dyDescent="0.25">
      <c r="A29" s="135">
        <v>25</v>
      </c>
      <c r="B29" s="14" t="s">
        <v>12</v>
      </c>
      <c r="C29" s="15" t="s">
        <v>31</v>
      </c>
      <c r="D29" s="5" t="s">
        <v>1484</v>
      </c>
      <c r="E29" s="5" t="s">
        <v>642</v>
      </c>
      <c r="F29" s="61" t="s">
        <v>9</v>
      </c>
      <c r="G29" s="61" t="s">
        <v>95</v>
      </c>
      <c r="H29" s="136"/>
      <c r="I29" s="158"/>
    </row>
    <row r="30" spans="1:15" ht="76.5" x14ac:dyDescent="0.25">
      <c r="A30" s="137">
        <v>26</v>
      </c>
      <c r="B30" s="14" t="s">
        <v>12</v>
      </c>
      <c r="C30" s="15" t="s">
        <v>32</v>
      </c>
      <c r="D30" s="5" t="s">
        <v>1485</v>
      </c>
      <c r="E30" s="5" t="s">
        <v>1486</v>
      </c>
      <c r="F30" s="61" t="s">
        <v>9</v>
      </c>
      <c r="G30" s="61" t="s">
        <v>95</v>
      </c>
      <c r="H30" s="136"/>
      <c r="I30" s="158"/>
    </row>
    <row r="31" spans="1:15" ht="63.75" customHeight="1" x14ac:dyDescent="0.25">
      <c r="A31" s="137">
        <v>27</v>
      </c>
      <c r="B31" s="14" t="s">
        <v>12</v>
      </c>
      <c r="C31" s="16" t="s">
        <v>661</v>
      </c>
      <c r="D31" s="5" t="s">
        <v>1487</v>
      </c>
      <c r="E31" s="5" t="s">
        <v>739</v>
      </c>
      <c r="F31" s="61" t="s">
        <v>10</v>
      </c>
      <c r="G31" s="61" t="s">
        <v>95</v>
      </c>
      <c r="H31" s="136"/>
      <c r="I31" s="158"/>
    </row>
    <row r="32" spans="1:15" ht="204" x14ac:dyDescent="0.25">
      <c r="A32" s="135">
        <v>28</v>
      </c>
      <c r="B32" s="13" t="s">
        <v>26</v>
      </c>
      <c r="C32" s="15" t="s">
        <v>1295</v>
      </c>
      <c r="D32" s="5" t="s">
        <v>1488</v>
      </c>
      <c r="E32" s="5" t="s">
        <v>1489</v>
      </c>
      <c r="F32" s="61" t="s">
        <v>1583</v>
      </c>
      <c r="G32" s="61" t="s">
        <v>95</v>
      </c>
      <c r="H32" s="136"/>
      <c r="I32" s="158"/>
    </row>
    <row r="33" spans="1:9" ht="63.75" hidden="1" x14ac:dyDescent="0.25">
      <c r="A33" s="159">
        <v>29</v>
      </c>
      <c r="B33" s="160" t="s">
        <v>33</v>
      </c>
      <c r="C33" s="161" t="s">
        <v>34</v>
      </c>
      <c r="D33" s="162" t="s">
        <v>643</v>
      </c>
      <c r="E33" s="162" t="s">
        <v>644</v>
      </c>
      <c r="F33" s="163" t="s">
        <v>9</v>
      </c>
      <c r="G33" s="163" t="s">
        <v>96</v>
      </c>
      <c r="H33" s="136"/>
      <c r="I33" s="158"/>
    </row>
    <row r="34" spans="1:9" ht="63.75" hidden="1" x14ac:dyDescent="0.25">
      <c r="A34" s="159">
        <v>30</v>
      </c>
      <c r="B34" s="160" t="s">
        <v>35</v>
      </c>
      <c r="C34" s="161" t="s">
        <v>36</v>
      </c>
      <c r="D34" s="162" t="s">
        <v>645</v>
      </c>
      <c r="E34" s="162" t="s">
        <v>646</v>
      </c>
      <c r="F34" s="163" t="s">
        <v>9</v>
      </c>
      <c r="G34" s="163" t="s">
        <v>96</v>
      </c>
      <c r="H34" s="136"/>
      <c r="I34" s="158"/>
    </row>
    <row r="35" spans="1:9" ht="178.5" x14ac:dyDescent="0.25">
      <c r="A35" s="135">
        <v>31</v>
      </c>
      <c r="B35" s="14" t="s">
        <v>35</v>
      </c>
      <c r="C35" s="15" t="s">
        <v>734</v>
      </c>
      <c r="D35" s="5" t="s">
        <v>1490</v>
      </c>
      <c r="E35" s="5" t="s">
        <v>1491</v>
      </c>
      <c r="F35" s="61" t="s">
        <v>1583</v>
      </c>
      <c r="G35" s="61" t="s">
        <v>95</v>
      </c>
      <c r="H35" s="136"/>
      <c r="I35" s="158"/>
    </row>
    <row r="36" spans="1:9" ht="76.5" hidden="1" x14ac:dyDescent="0.25">
      <c r="A36" s="137">
        <v>32</v>
      </c>
      <c r="B36" s="14" t="s">
        <v>35</v>
      </c>
      <c r="C36" s="120" t="s">
        <v>37</v>
      </c>
      <c r="D36" s="5" t="s">
        <v>647</v>
      </c>
      <c r="E36" s="5" t="s">
        <v>648</v>
      </c>
      <c r="F36" s="61" t="s">
        <v>1583</v>
      </c>
      <c r="G36" s="61" t="s">
        <v>96</v>
      </c>
      <c r="H36" s="136"/>
      <c r="I36" s="158"/>
    </row>
    <row r="37" spans="1:9" ht="102" hidden="1" x14ac:dyDescent="0.25">
      <c r="A37" s="159">
        <v>33</v>
      </c>
      <c r="B37" s="160" t="s">
        <v>38</v>
      </c>
      <c r="C37" s="164" t="s">
        <v>39</v>
      </c>
      <c r="D37" s="162" t="s">
        <v>649</v>
      </c>
      <c r="E37" s="162" t="s">
        <v>650</v>
      </c>
      <c r="F37" s="163" t="s">
        <v>1583</v>
      </c>
      <c r="G37" s="163" t="s">
        <v>96</v>
      </c>
      <c r="H37" s="136"/>
      <c r="I37" s="158"/>
    </row>
    <row r="38" spans="1:9" ht="89.25" x14ac:dyDescent="0.25">
      <c r="A38" s="135">
        <v>34</v>
      </c>
      <c r="B38" s="14" t="s">
        <v>38</v>
      </c>
      <c r="C38" s="15" t="s">
        <v>662</v>
      </c>
      <c r="D38" s="5" t="s">
        <v>1590</v>
      </c>
      <c r="E38" s="5" t="s">
        <v>1492</v>
      </c>
      <c r="F38" s="61" t="s">
        <v>9</v>
      </c>
      <c r="G38" s="61" t="s">
        <v>95</v>
      </c>
      <c r="H38" s="136"/>
      <c r="I38" s="158"/>
    </row>
    <row r="39" spans="1:9" ht="63.75" hidden="1" x14ac:dyDescent="0.25">
      <c r="A39" s="159">
        <v>35</v>
      </c>
      <c r="B39" s="160" t="s">
        <v>38</v>
      </c>
      <c r="C39" s="164" t="s">
        <v>40</v>
      </c>
      <c r="D39" s="162" t="s">
        <v>651</v>
      </c>
      <c r="E39" s="162" t="s">
        <v>41</v>
      </c>
      <c r="F39" s="163" t="s">
        <v>9</v>
      </c>
      <c r="G39" s="163" t="s">
        <v>96</v>
      </c>
      <c r="H39" s="136"/>
      <c r="I39" s="158"/>
    </row>
    <row r="40" spans="1:9" ht="51" hidden="1" x14ac:dyDescent="0.25">
      <c r="A40" s="137">
        <v>36</v>
      </c>
      <c r="B40" s="14" t="s">
        <v>38</v>
      </c>
      <c r="C40" s="16" t="s">
        <v>42</v>
      </c>
      <c r="D40" s="5" t="s">
        <v>652</v>
      </c>
      <c r="E40" s="5" t="s">
        <v>653</v>
      </c>
      <c r="F40" s="61" t="s">
        <v>1583</v>
      </c>
      <c r="G40" s="61" t="s">
        <v>96</v>
      </c>
      <c r="H40" s="136"/>
      <c r="I40" s="158"/>
    </row>
    <row r="41" spans="1:9" ht="51" x14ac:dyDescent="0.25">
      <c r="A41" s="135">
        <v>37</v>
      </c>
      <c r="B41" s="14" t="s">
        <v>38</v>
      </c>
      <c r="C41" s="15" t="s">
        <v>663</v>
      </c>
      <c r="D41" s="5" t="s">
        <v>740</v>
      </c>
      <c r="E41" s="5" t="s">
        <v>741</v>
      </c>
      <c r="F41" s="61" t="s">
        <v>1583</v>
      </c>
      <c r="G41" s="61" t="s">
        <v>95</v>
      </c>
      <c r="H41" s="136"/>
      <c r="I41" s="158"/>
    </row>
    <row r="42" spans="1:9" ht="114.75" x14ac:dyDescent="0.25">
      <c r="A42" s="137">
        <v>38</v>
      </c>
      <c r="B42" s="14" t="s">
        <v>43</v>
      </c>
      <c r="C42" s="15" t="s">
        <v>664</v>
      </c>
      <c r="D42" s="5" t="s">
        <v>742</v>
      </c>
      <c r="E42" s="5" t="s">
        <v>1493</v>
      </c>
      <c r="F42" s="61" t="s">
        <v>9</v>
      </c>
      <c r="G42" s="61" t="s">
        <v>95</v>
      </c>
      <c r="H42" s="136"/>
      <c r="I42" s="158"/>
    </row>
    <row r="43" spans="1:9" ht="76.5" x14ac:dyDescent="0.25">
      <c r="A43" s="137">
        <v>39</v>
      </c>
      <c r="B43" s="14" t="s">
        <v>43</v>
      </c>
      <c r="C43" s="15" t="s">
        <v>44</v>
      </c>
      <c r="D43" s="5" t="s">
        <v>1494</v>
      </c>
      <c r="E43" s="5" t="s">
        <v>1495</v>
      </c>
      <c r="F43" s="61" t="s">
        <v>1583</v>
      </c>
      <c r="G43" s="61" t="s">
        <v>95</v>
      </c>
      <c r="H43" s="136"/>
      <c r="I43" s="158"/>
    </row>
    <row r="44" spans="1:9" ht="102" x14ac:dyDescent="0.25">
      <c r="A44" s="135">
        <v>40</v>
      </c>
      <c r="B44" s="14" t="s">
        <v>43</v>
      </c>
      <c r="C44" s="15" t="s">
        <v>743</v>
      </c>
      <c r="D44" s="5" t="s">
        <v>1496</v>
      </c>
      <c r="E44" s="5" t="s">
        <v>1497</v>
      </c>
      <c r="F44" s="61" t="s">
        <v>9</v>
      </c>
      <c r="G44" s="61" t="s">
        <v>95</v>
      </c>
      <c r="H44" s="136"/>
      <c r="I44" s="158"/>
    </row>
    <row r="45" spans="1:9" ht="89.25" x14ac:dyDescent="0.25">
      <c r="A45" s="137">
        <v>41</v>
      </c>
      <c r="B45" s="14" t="s">
        <v>43</v>
      </c>
      <c r="C45" s="16" t="s">
        <v>665</v>
      </c>
      <c r="D45" s="5" t="s">
        <v>1498</v>
      </c>
      <c r="E45" s="5" t="s">
        <v>1499</v>
      </c>
      <c r="F45" s="61" t="s">
        <v>1583</v>
      </c>
      <c r="G45" s="61" t="s">
        <v>95</v>
      </c>
      <c r="H45" s="136"/>
      <c r="I45" s="158"/>
    </row>
    <row r="46" spans="1:9" ht="114.75" x14ac:dyDescent="0.25">
      <c r="A46" s="137">
        <v>42</v>
      </c>
      <c r="B46" s="14" t="s">
        <v>43</v>
      </c>
      <c r="C46" s="15" t="s">
        <v>666</v>
      </c>
      <c r="D46" s="5" t="s">
        <v>1500</v>
      </c>
      <c r="E46" s="5" t="s">
        <v>1501</v>
      </c>
      <c r="F46" s="61" t="s">
        <v>9</v>
      </c>
      <c r="G46" s="61" t="s">
        <v>95</v>
      </c>
      <c r="H46" s="136"/>
      <c r="I46" s="158"/>
    </row>
    <row r="47" spans="1:9" ht="38.25" x14ac:dyDescent="0.25">
      <c r="A47" s="135">
        <v>43</v>
      </c>
      <c r="B47" s="14" t="s">
        <v>45</v>
      </c>
      <c r="C47" s="15" t="s">
        <v>667</v>
      </c>
      <c r="D47" s="5" t="s">
        <v>1502</v>
      </c>
      <c r="E47" s="5" t="s">
        <v>1503</v>
      </c>
      <c r="F47" s="61" t="s">
        <v>9</v>
      </c>
      <c r="G47" s="61" t="s">
        <v>95</v>
      </c>
      <c r="H47" s="136"/>
      <c r="I47" s="158"/>
    </row>
    <row r="48" spans="1:9" ht="96.75" customHeight="1" x14ac:dyDescent="0.25">
      <c r="A48" s="137">
        <v>44</v>
      </c>
      <c r="B48" s="14" t="s">
        <v>45</v>
      </c>
      <c r="C48" s="15" t="s">
        <v>668</v>
      </c>
      <c r="D48" s="5" t="s">
        <v>1504</v>
      </c>
      <c r="E48" s="5" t="s">
        <v>1505</v>
      </c>
      <c r="F48" s="61" t="s">
        <v>9</v>
      </c>
      <c r="G48" s="61" t="s">
        <v>95</v>
      </c>
      <c r="H48" s="136"/>
      <c r="I48" s="158"/>
    </row>
    <row r="49" spans="1:9" ht="51" hidden="1" x14ac:dyDescent="0.25">
      <c r="A49" s="137">
        <v>45</v>
      </c>
      <c r="B49" s="14" t="s">
        <v>45</v>
      </c>
      <c r="C49" s="15" t="s">
        <v>46</v>
      </c>
      <c r="D49" s="5" t="s">
        <v>1506</v>
      </c>
      <c r="E49" s="5" t="s">
        <v>1507</v>
      </c>
      <c r="F49" s="61" t="s">
        <v>9</v>
      </c>
      <c r="G49" s="61" t="s">
        <v>96</v>
      </c>
      <c r="H49" s="136"/>
      <c r="I49" s="158"/>
    </row>
    <row r="50" spans="1:9" ht="40.5" hidden="1" customHeight="1" x14ac:dyDescent="0.25">
      <c r="A50" s="135">
        <v>46</v>
      </c>
      <c r="B50" s="14" t="s">
        <v>12</v>
      </c>
      <c r="C50" s="15" t="s">
        <v>47</v>
      </c>
      <c r="D50" s="5" t="s">
        <v>669</v>
      </c>
      <c r="E50" s="5" t="s">
        <v>744</v>
      </c>
      <c r="F50" s="61" t="s">
        <v>10</v>
      </c>
      <c r="G50" s="61" t="s">
        <v>96</v>
      </c>
      <c r="H50" s="136"/>
      <c r="I50" s="158"/>
    </row>
    <row r="51" spans="1:9" ht="63.75" hidden="1" x14ac:dyDescent="0.25">
      <c r="A51" s="137">
        <v>47</v>
      </c>
      <c r="B51" s="13" t="s">
        <v>48</v>
      </c>
      <c r="C51" s="2" t="s">
        <v>49</v>
      </c>
      <c r="D51" s="6" t="s">
        <v>50</v>
      </c>
      <c r="E51" s="6" t="s">
        <v>51</v>
      </c>
      <c r="F51" s="61" t="s">
        <v>9</v>
      </c>
      <c r="G51" s="61" t="s">
        <v>96</v>
      </c>
      <c r="H51" s="136"/>
      <c r="I51" s="158"/>
    </row>
    <row r="52" spans="1:9" ht="76.5" hidden="1" x14ac:dyDescent="0.25">
      <c r="A52" s="159">
        <v>48</v>
      </c>
      <c r="B52" s="160" t="s">
        <v>48</v>
      </c>
      <c r="C52" s="162" t="s">
        <v>52</v>
      </c>
      <c r="D52" s="165" t="s">
        <v>53</v>
      </c>
      <c r="E52" s="165" t="s">
        <v>654</v>
      </c>
      <c r="F52" s="163" t="s">
        <v>9</v>
      </c>
      <c r="G52" s="163" t="s">
        <v>96</v>
      </c>
      <c r="H52" s="136"/>
      <c r="I52" s="158"/>
    </row>
    <row r="53" spans="1:9" ht="63.75" x14ac:dyDescent="0.25">
      <c r="A53" s="135">
        <v>49</v>
      </c>
      <c r="B53" s="13" t="s">
        <v>48</v>
      </c>
      <c r="C53" s="2" t="s">
        <v>54</v>
      </c>
      <c r="D53" s="6" t="s">
        <v>672</v>
      </c>
      <c r="E53" s="6" t="s">
        <v>1508</v>
      </c>
      <c r="F53" s="61" t="s">
        <v>9</v>
      </c>
      <c r="G53" s="61" t="s">
        <v>95</v>
      </c>
      <c r="H53" s="136"/>
      <c r="I53" s="158"/>
    </row>
    <row r="54" spans="1:9" ht="76.5" x14ac:dyDescent="0.25">
      <c r="A54" s="137">
        <v>50</v>
      </c>
      <c r="B54" s="14" t="s">
        <v>55</v>
      </c>
      <c r="C54" s="7" t="s">
        <v>670</v>
      </c>
      <c r="D54" s="6" t="s">
        <v>1509</v>
      </c>
      <c r="E54" s="6" t="s">
        <v>1510</v>
      </c>
      <c r="F54" s="61" t="s">
        <v>9</v>
      </c>
      <c r="G54" s="61" t="s">
        <v>95</v>
      </c>
      <c r="H54" s="136"/>
      <c r="I54" s="158"/>
    </row>
    <row r="55" spans="1:9" ht="89.25" x14ac:dyDescent="0.25">
      <c r="A55" s="137">
        <v>51</v>
      </c>
      <c r="B55" s="14" t="s">
        <v>55</v>
      </c>
      <c r="C55" s="7" t="s">
        <v>671</v>
      </c>
      <c r="D55" s="6" t="s">
        <v>673</v>
      </c>
      <c r="E55" s="6" t="s">
        <v>1511</v>
      </c>
      <c r="F55" s="61" t="s">
        <v>9</v>
      </c>
      <c r="G55" s="61" t="s">
        <v>95</v>
      </c>
      <c r="H55" s="136"/>
      <c r="I55" s="158"/>
    </row>
    <row r="56" spans="1:9" ht="76.5" x14ac:dyDescent="0.25">
      <c r="A56" s="135">
        <v>52</v>
      </c>
      <c r="B56" s="14" t="s">
        <v>55</v>
      </c>
      <c r="C56" s="7" t="s">
        <v>56</v>
      </c>
      <c r="D56" s="6" t="s">
        <v>1512</v>
      </c>
      <c r="E56" s="6" t="s">
        <v>1513</v>
      </c>
      <c r="F56" s="61" t="s">
        <v>9</v>
      </c>
      <c r="G56" s="61" t="s">
        <v>95</v>
      </c>
      <c r="H56" s="136"/>
      <c r="I56" s="158"/>
    </row>
    <row r="57" spans="1:9" ht="51" x14ac:dyDescent="0.25">
      <c r="A57" s="137">
        <v>53</v>
      </c>
      <c r="B57" s="14" t="s">
        <v>57</v>
      </c>
      <c r="C57" s="15" t="s">
        <v>58</v>
      </c>
      <c r="D57" s="16" t="s">
        <v>655</v>
      </c>
      <c r="E57" s="16" t="s">
        <v>656</v>
      </c>
      <c r="F57" s="61" t="s">
        <v>10</v>
      </c>
      <c r="G57" s="61" t="s">
        <v>95</v>
      </c>
      <c r="H57" s="136"/>
      <c r="I57" s="158"/>
    </row>
    <row r="58" spans="1:9" ht="51" x14ac:dyDescent="0.25">
      <c r="A58" s="137">
        <v>54</v>
      </c>
      <c r="B58" s="14" t="s">
        <v>57</v>
      </c>
      <c r="C58" s="15" t="s">
        <v>59</v>
      </c>
      <c r="D58" s="16" t="s">
        <v>657</v>
      </c>
      <c r="E58" s="16" t="s">
        <v>658</v>
      </c>
      <c r="F58" s="61" t="s">
        <v>9</v>
      </c>
      <c r="G58" s="61" t="s">
        <v>95</v>
      </c>
      <c r="H58" s="136"/>
      <c r="I58" s="158"/>
    </row>
    <row r="59" spans="1:9" ht="63.75" x14ac:dyDescent="0.25">
      <c r="A59" s="135">
        <v>55</v>
      </c>
      <c r="B59" s="14" t="s">
        <v>60</v>
      </c>
      <c r="C59" s="15" t="s">
        <v>61</v>
      </c>
      <c r="D59" s="16" t="s">
        <v>62</v>
      </c>
      <c r="E59" s="16" t="s">
        <v>63</v>
      </c>
      <c r="F59" s="61" t="s">
        <v>9</v>
      </c>
      <c r="G59" s="61" t="s">
        <v>95</v>
      </c>
      <c r="H59" s="136"/>
      <c r="I59" s="158"/>
    </row>
    <row r="60" spans="1:9" ht="102" x14ac:dyDescent="0.25">
      <c r="A60" s="137">
        <v>56</v>
      </c>
      <c r="B60" s="14" t="s">
        <v>60</v>
      </c>
      <c r="C60" s="15" t="s">
        <v>64</v>
      </c>
      <c r="D60" s="16" t="s">
        <v>65</v>
      </c>
      <c r="E60" s="16" t="s">
        <v>659</v>
      </c>
      <c r="F60" s="61" t="s">
        <v>9</v>
      </c>
      <c r="G60" s="61" t="s">
        <v>95</v>
      </c>
      <c r="H60" s="136"/>
      <c r="I60" s="158"/>
    </row>
    <row r="61" spans="1:9" ht="89.25" x14ac:dyDescent="0.25">
      <c r="A61" s="137">
        <v>57</v>
      </c>
      <c r="B61" s="13" t="s">
        <v>66</v>
      </c>
      <c r="C61" s="7" t="s">
        <v>1195</v>
      </c>
      <c r="D61" s="6" t="s">
        <v>1514</v>
      </c>
      <c r="E61" s="6" t="s">
        <v>1515</v>
      </c>
      <c r="F61" s="61" t="s">
        <v>9</v>
      </c>
      <c r="G61" s="61" t="s">
        <v>95</v>
      </c>
      <c r="H61" s="136"/>
      <c r="I61" s="158"/>
    </row>
    <row r="62" spans="1:9" ht="76.5" hidden="1" x14ac:dyDescent="0.25">
      <c r="A62" s="166">
        <v>58</v>
      </c>
      <c r="B62" s="160" t="s">
        <v>66</v>
      </c>
      <c r="C62" s="167" t="s">
        <v>68</v>
      </c>
      <c r="D62" s="165" t="s">
        <v>69</v>
      </c>
      <c r="E62" s="165" t="s">
        <v>70</v>
      </c>
      <c r="F62" s="163" t="s">
        <v>9</v>
      </c>
      <c r="G62" s="163" t="s">
        <v>96</v>
      </c>
      <c r="H62" s="136"/>
      <c r="I62" s="158"/>
    </row>
    <row r="63" spans="1:9" ht="89.25" x14ac:dyDescent="0.25">
      <c r="A63" s="137">
        <v>59</v>
      </c>
      <c r="B63" s="13" t="s">
        <v>66</v>
      </c>
      <c r="C63" s="7" t="s">
        <v>71</v>
      </c>
      <c r="D63" s="6" t="s">
        <v>1516</v>
      </c>
      <c r="E63" s="6" t="s">
        <v>1517</v>
      </c>
      <c r="F63" s="61" t="s">
        <v>9</v>
      </c>
      <c r="G63" s="61" t="s">
        <v>95</v>
      </c>
      <c r="H63" s="136"/>
      <c r="I63" s="158"/>
    </row>
    <row r="64" spans="1:9" ht="89.25" x14ac:dyDescent="0.25">
      <c r="A64" s="137">
        <v>60</v>
      </c>
      <c r="B64" s="13" t="s">
        <v>66</v>
      </c>
      <c r="C64" s="7" t="s">
        <v>1196</v>
      </c>
      <c r="D64" s="6" t="s">
        <v>1518</v>
      </c>
      <c r="E64" s="6" t="s">
        <v>1519</v>
      </c>
      <c r="F64" s="61" t="s">
        <v>9</v>
      </c>
      <c r="G64" s="61" t="s">
        <v>95</v>
      </c>
      <c r="H64" s="136"/>
      <c r="I64" s="158"/>
    </row>
    <row r="65" spans="1:9" ht="38.25" x14ac:dyDescent="0.25">
      <c r="A65" s="135">
        <v>61</v>
      </c>
      <c r="B65" s="13" t="s">
        <v>101</v>
      </c>
      <c r="C65" s="2" t="s">
        <v>674</v>
      </c>
      <c r="D65" s="6" t="s">
        <v>1520</v>
      </c>
      <c r="E65" s="6" t="s">
        <v>1521</v>
      </c>
      <c r="F65" s="61" t="s">
        <v>9</v>
      </c>
      <c r="G65" s="61" t="s">
        <v>95</v>
      </c>
      <c r="H65" s="136"/>
      <c r="I65" s="158"/>
    </row>
    <row r="66" spans="1:9" ht="38.25" x14ac:dyDescent="0.25">
      <c r="A66" s="137">
        <v>62</v>
      </c>
      <c r="B66" s="13" t="s">
        <v>101</v>
      </c>
      <c r="C66" s="2" t="s">
        <v>675</v>
      </c>
      <c r="D66" s="6" t="s">
        <v>1522</v>
      </c>
      <c r="E66" s="6" t="s">
        <v>1523</v>
      </c>
      <c r="F66" s="61" t="s">
        <v>9</v>
      </c>
      <c r="G66" s="61" t="s">
        <v>95</v>
      </c>
      <c r="H66" s="136"/>
      <c r="I66" s="158"/>
    </row>
    <row r="67" spans="1:9" ht="63.75" hidden="1" x14ac:dyDescent="0.25">
      <c r="A67" s="159">
        <v>63</v>
      </c>
      <c r="B67" s="160" t="s">
        <v>101</v>
      </c>
      <c r="C67" s="162" t="s">
        <v>73</v>
      </c>
      <c r="D67" s="165" t="s">
        <v>74</v>
      </c>
      <c r="E67" s="165" t="s">
        <v>75</v>
      </c>
      <c r="F67" s="163" t="s">
        <v>9</v>
      </c>
      <c r="G67" s="163" t="s">
        <v>96</v>
      </c>
      <c r="H67" s="136"/>
      <c r="I67" s="158"/>
    </row>
    <row r="68" spans="1:9" ht="89.25" x14ac:dyDescent="0.25">
      <c r="A68" s="135">
        <v>64</v>
      </c>
      <c r="B68" s="13" t="s">
        <v>76</v>
      </c>
      <c r="C68" s="2" t="s">
        <v>1156</v>
      </c>
      <c r="D68" s="6" t="s">
        <v>1805</v>
      </c>
      <c r="E68" s="6" t="s">
        <v>1524</v>
      </c>
      <c r="F68" s="61" t="s">
        <v>9</v>
      </c>
      <c r="G68" s="61" t="s">
        <v>95</v>
      </c>
      <c r="H68" s="136"/>
      <c r="I68" s="158"/>
    </row>
    <row r="69" spans="1:9" ht="114.75" x14ac:dyDescent="0.25">
      <c r="A69" s="137">
        <v>65</v>
      </c>
      <c r="B69" s="13" t="s">
        <v>12</v>
      </c>
      <c r="C69" s="2" t="s">
        <v>1158</v>
      </c>
      <c r="D69" s="6" t="s">
        <v>1806</v>
      </c>
      <c r="E69" s="6" t="s">
        <v>1525</v>
      </c>
      <c r="F69" s="61" t="s">
        <v>9</v>
      </c>
      <c r="G69" s="61" t="s">
        <v>95</v>
      </c>
      <c r="H69" s="136"/>
      <c r="I69" s="158"/>
    </row>
    <row r="70" spans="1:9" ht="76.5" x14ac:dyDescent="0.25">
      <c r="A70" s="159">
        <v>66</v>
      </c>
      <c r="B70" s="160" t="s">
        <v>76</v>
      </c>
      <c r="C70" s="162" t="s">
        <v>79</v>
      </c>
      <c r="D70" s="165" t="s">
        <v>1526</v>
      </c>
      <c r="E70" s="165" t="s">
        <v>1527</v>
      </c>
      <c r="F70" s="163" t="s">
        <v>9</v>
      </c>
      <c r="G70" s="163" t="s">
        <v>95</v>
      </c>
      <c r="H70" s="136"/>
      <c r="I70" s="158"/>
    </row>
    <row r="71" spans="1:9" ht="293.25" x14ac:dyDescent="0.25">
      <c r="A71" s="138">
        <v>67</v>
      </c>
      <c r="B71" s="139" t="s">
        <v>676</v>
      </c>
      <c r="C71" s="140" t="s">
        <v>677</v>
      </c>
      <c r="D71" s="168" t="s">
        <v>1591</v>
      </c>
      <c r="E71" s="168" t="s">
        <v>1592</v>
      </c>
      <c r="F71" s="61" t="s">
        <v>10</v>
      </c>
      <c r="G71" s="61" t="s">
        <v>95</v>
      </c>
      <c r="H71" s="136"/>
      <c r="I71" s="158"/>
    </row>
    <row r="72" spans="1:9" ht="140.25" x14ac:dyDescent="0.25">
      <c r="A72" s="173">
        <v>68</v>
      </c>
      <c r="B72" s="174" t="s">
        <v>102</v>
      </c>
      <c r="C72" s="175" t="s">
        <v>81</v>
      </c>
      <c r="D72" s="176" t="s">
        <v>1593</v>
      </c>
      <c r="E72" s="176" t="s">
        <v>1528</v>
      </c>
      <c r="F72" s="143" t="s">
        <v>10</v>
      </c>
      <c r="G72" s="143" t="s">
        <v>95</v>
      </c>
      <c r="H72" s="177"/>
      <c r="I72" s="158"/>
    </row>
    <row r="73" spans="1:9" ht="216.75" x14ac:dyDescent="0.25">
      <c r="A73" s="141">
        <v>70</v>
      </c>
      <c r="B73" s="14" t="s">
        <v>102</v>
      </c>
      <c r="C73" s="140" t="s">
        <v>678</v>
      </c>
      <c r="D73" s="168" t="s">
        <v>1529</v>
      </c>
      <c r="E73" s="168" t="s">
        <v>745</v>
      </c>
      <c r="F73" s="61" t="s">
        <v>10</v>
      </c>
      <c r="G73" s="61" t="s">
        <v>95</v>
      </c>
      <c r="H73" s="136"/>
      <c r="I73" s="158"/>
    </row>
    <row r="74" spans="1:9" ht="25.5" hidden="1" x14ac:dyDescent="0.25">
      <c r="A74" s="169">
        <v>71</v>
      </c>
      <c r="B74" s="170" t="s">
        <v>82</v>
      </c>
      <c r="C74" s="178" t="s">
        <v>83</v>
      </c>
      <c r="D74" s="171" t="s">
        <v>84</v>
      </c>
      <c r="E74" s="171" t="s">
        <v>85</v>
      </c>
      <c r="F74" s="163" t="s">
        <v>9</v>
      </c>
      <c r="G74" s="163" t="s">
        <v>96</v>
      </c>
      <c r="H74" s="136"/>
      <c r="I74" s="158"/>
    </row>
    <row r="75" spans="1:9" ht="76.5" x14ac:dyDescent="0.25">
      <c r="A75" s="181">
        <v>72</v>
      </c>
      <c r="B75" s="182" t="s">
        <v>676</v>
      </c>
      <c r="C75" s="8" t="s">
        <v>679</v>
      </c>
      <c r="D75" s="183" t="s">
        <v>746</v>
      </c>
      <c r="E75" s="183" t="s">
        <v>680</v>
      </c>
      <c r="F75" s="35" t="s">
        <v>9</v>
      </c>
      <c r="G75" s="35" t="s">
        <v>95</v>
      </c>
      <c r="H75" s="180"/>
      <c r="I75" s="158"/>
    </row>
    <row r="76" spans="1:9" ht="38.25" x14ac:dyDescent="0.25">
      <c r="A76" s="159">
        <v>73</v>
      </c>
      <c r="B76" s="160" t="s">
        <v>102</v>
      </c>
      <c r="C76" s="164" t="s">
        <v>86</v>
      </c>
      <c r="D76" s="164" t="s">
        <v>87</v>
      </c>
      <c r="E76" s="164" t="s">
        <v>88</v>
      </c>
      <c r="F76" s="163" t="s">
        <v>10</v>
      </c>
      <c r="G76" s="163" t="s">
        <v>95</v>
      </c>
      <c r="H76" s="136"/>
      <c r="I76" s="158"/>
    </row>
    <row r="77" spans="1:9" ht="25.5" hidden="1" x14ac:dyDescent="0.25">
      <c r="A77" s="159">
        <v>74</v>
      </c>
      <c r="B77" s="160" t="s">
        <v>45</v>
      </c>
      <c r="C77" s="164" t="s">
        <v>636</v>
      </c>
      <c r="D77" s="164"/>
      <c r="E77" s="164"/>
      <c r="F77" s="163" t="s">
        <v>10</v>
      </c>
      <c r="G77" s="163" t="s">
        <v>96</v>
      </c>
      <c r="H77" s="136"/>
      <c r="I77" s="158"/>
    </row>
    <row r="78" spans="1:9" ht="51" x14ac:dyDescent="0.25">
      <c r="A78" s="137">
        <v>75</v>
      </c>
      <c r="B78" s="14" t="s">
        <v>26</v>
      </c>
      <c r="C78" s="16" t="s">
        <v>681</v>
      </c>
      <c r="D78" s="16" t="s">
        <v>1530</v>
      </c>
      <c r="E78" s="16" t="s">
        <v>1531</v>
      </c>
      <c r="F78" s="61" t="s">
        <v>10</v>
      </c>
      <c r="G78" s="61" t="s">
        <v>95</v>
      </c>
      <c r="H78" s="180"/>
      <c r="I78" s="158"/>
    </row>
    <row r="79" spans="1:9" ht="63.75" x14ac:dyDescent="0.25">
      <c r="A79" s="137">
        <v>76</v>
      </c>
      <c r="B79" s="14" t="s">
        <v>26</v>
      </c>
      <c r="C79" s="16" t="s">
        <v>747</v>
      </c>
      <c r="D79" s="16" t="s">
        <v>748</v>
      </c>
      <c r="E79" s="16" t="s">
        <v>1532</v>
      </c>
      <c r="F79" s="61" t="s">
        <v>9</v>
      </c>
      <c r="G79" s="61" t="s">
        <v>95</v>
      </c>
      <c r="H79" s="136"/>
      <c r="I79" s="158"/>
    </row>
    <row r="80" spans="1:9" ht="38.25" hidden="1" x14ac:dyDescent="0.25">
      <c r="A80" s="159">
        <v>77</v>
      </c>
      <c r="B80" s="160" t="s">
        <v>12</v>
      </c>
      <c r="C80" s="164" t="s">
        <v>89</v>
      </c>
      <c r="D80" s="164"/>
      <c r="E80" s="164"/>
      <c r="F80" s="163" t="s">
        <v>9</v>
      </c>
      <c r="G80" s="163" t="s">
        <v>96</v>
      </c>
      <c r="H80" s="136"/>
      <c r="I80" s="158"/>
    </row>
    <row r="81" spans="1:11" ht="38.25" hidden="1" x14ac:dyDescent="0.25">
      <c r="A81" s="137">
        <v>78</v>
      </c>
      <c r="B81" s="14" t="s">
        <v>26</v>
      </c>
      <c r="C81" s="16" t="s">
        <v>682</v>
      </c>
      <c r="D81" s="16" t="s">
        <v>749</v>
      </c>
      <c r="E81" s="16" t="s">
        <v>750</v>
      </c>
      <c r="F81" s="61" t="s">
        <v>10</v>
      </c>
      <c r="G81" s="61" t="s">
        <v>96</v>
      </c>
      <c r="H81" s="179"/>
      <c r="I81" s="158"/>
    </row>
    <row r="82" spans="1:11" hidden="1" x14ac:dyDescent="0.25">
      <c r="A82" s="159">
        <v>79</v>
      </c>
      <c r="B82" s="160" t="s">
        <v>12</v>
      </c>
      <c r="C82" s="164" t="s">
        <v>637</v>
      </c>
      <c r="D82" s="164"/>
      <c r="E82" s="164"/>
      <c r="F82" s="163" t="s">
        <v>9</v>
      </c>
      <c r="G82" s="163" t="s">
        <v>96</v>
      </c>
      <c r="H82" s="136"/>
      <c r="I82" s="158"/>
    </row>
    <row r="83" spans="1:11" hidden="1" x14ac:dyDescent="0.25">
      <c r="A83" s="159">
        <v>80</v>
      </c>
      <c r="B83" s="160" t="s">
        <v>55</v>
      </c>
      <c r="C83" s="164" t="s">
        <v>90</v>
      </c>
      <c r="D83" s="164"/>
      <c r="E83" s="164"/>
      <c r="F83" s="163" t="s">
        <v>9</v>
      </c>
      <c r="G83" s="163" t="s">
        <v>96</v>
      </c>
      <c r="H83" s="136"/>
      <c r="I83" s="158"/>
    </row>
    <row r="84" spans="1:11" ht="89.25" x14ac:dyDescent="0.25">
      <c r="A84" s="137">
        <v>81</v>
      </c>
      <c r="B84" s="14" t="s">
        <v>26</v>
      </c>
      <c r="C84" s="16" t="s">
        <v>751</v>
      </c>
      <c r="D84" s="16" t="s">
        <v>752</v>
      </c>
      <c r="E84" s="16" t="s">
        <v>1533</v>
      </c>
      <c r="F84" s="61" t="s">
        <v>9</v>
      </c>
      <c r="G84" s="61" t="s">
        <v>95</v>
      </c>
      <c r="H84" s="136"/>
      <c r="I84" s="158"/>
    </row>
    <row r="85" spans="1:11" ht="102" x14ac:dyDescent="0.25">
      <c r="A85" s="137">
        <v>82</v>
      </c>
      <c r="B85" s="14" t="s">
        <v>26</v>
      </c>
      <c r="C85" s="16" t="s">
        <v>1160</v>
      </c>
      <c r="D85" s="16" t="s">
        <v>1534</v>
      </c>
      <c r="E85" s="16" t="s">
        <v>683</v>
      </c>
      <c r="F85" s="61" t="s">
        <v>9</v>
      </c>
      <c r="G85" s="61" t="s">
        <v>95</v>
      </c>
      <c r="H85" s="179"/>
      <c r="I85" s="158"/>
    </row>
    <row r="86" spans="1:11" ht="140.25" x14ac:dyDescent="0.25">
      <c r="A86" s="137">
        <v>83</v>
      </c>
      <c r="B86" s="14" t="s">
        <v>26</v>
      </c>
      <c r="C86" s="16" t="s">
        <v>820</v>
      </c>
      <c r="D86" s="16" t="s">
        <v>1535</v>
      </c>
      <c r="E86" s="16" t="s">
        <v>1536</v>
      </c>
      <c r="F86" s="61" t="s">
        <v>9</v>
      </c>
      <c r="G86" s="61" t="s">
        <v>95</v>
      </c>
      <c r="H86" s="136"/>
      <c r="I86" s="158" t="s">
        <v>809</v>
      </c>
    </row>
    <row r="87" spans="1:11" ht="140.25" x14ac:dyDescent="0.25">
      <c r="A87" s="137">
        <v>84</v>
      </c>
      <c r="B87" s="14" t="s">
        <v>26</v>
      </c>
      <c r="C87" s="16" t="s">
        <v>821</v>
      </c>
      <c r="D87" s="16" t="s">
        <v>91</v>
      </c>
      <c r="E87" s="16" t="s">
        <v>92</v>
      </c>
      <c r="F87" s="61" t="s">
        <v>9</v>
      </c>
      <c r="G87" s="61" t="s">
        <v>95</v>
      </c>
      <c r="H87" s="136"/>
      <c r="I87" s="158" t="s">
        <v>809</v>
      </c>
    </row>
    <row r="88" spans="1:11" ht="76.5" x14ac:dyDescent="0.25">
      <c r="A88" s="137">
        <v>85</v>
      </c>
      <c r="B88" s="14" t="s">
        <v>26</v>
      </c>
      <c r="C88" s="16" t="s">
        <v>1594</v>
      </c>
      <c r="D88" s="16" t="s">
        <v>1537</v>
      </c>
      <c r="E88" s="16" t="s">
        <v>1538</v>
      </c>
      <c r="F88" s="61" t="s">
        <v>9</v>
      </c>
      <c r="G88" s="61" t="s">
        <v>95</v>
      </c>
      <c r="H88" s="136"/>
      <c r="I88" s="158" t="s">
        <v>809</v>
      </c>
    </row>
    <row r="89" spans="1:11" ht="89.25" hidden="1" x14ac:dyDescent="0.25">
      <c r="A89" s="137">
        <v>86</v>
      </c>
      <c r="B89" s="14" t="s">
        <v>811</v>
      </c>
      <c r="C89" s="16" t="s">
        <v>814</v>
      </c>
      <c r="D89" s="16" t="s">
        <v>753</v>
      </c>
      <c r="E89" s="16" t="s">
        <v>754</v>
      </c>
      <c r="F89" s="61" t="s">
        <v>9</v>
      </c>
      <c r="G89" s="61" t="s">
        <v>96</v>
      </c>
      <c r="H89" s="136"/>
      <c r="I89" s="158"/>
    </row>
    <row r="90" spans="1:11" ht="51" x14ac:dyDescent="0.25">
      <c r="A90" s="137">
        <v>87</v>
      </c>
      <c r="B90" s="14" t="s">
        <v>26</v>
      </c>
      <c r="C90" s="16" t="s">
        <v>818</v>
      </c>
      <c r="D90" s="16" t="s">
        <v>1595</v>
      </c>
      <c r="E90" s="16" t="s">
        <v>1539</v>
      </c>
      <c r="F90" s="61" t="s">
        <v>9</v>
      </c>
      <c r="G90" s="61" t="s">
        <v>95</v>
      </c>
      <c r="H90" s="136"/>
      <c r="I90" s="158"/>
    </row>
    <row r="91" spans="1:11" ht="89.25" x14ac:dyDescent="0.25">
      <c r="A91" s="137">
        <v>88</v>
      </c>
      <c r="B91" s="14" t="s">
        <v>26</v>
      </c>
      <c r="C91" s="16" t="s">
        <v>1148</v>
      </c>
      <c r="D91" s="16" t="s">
        <v>1540</v>
      </c>
      <c r="E91" s="16" t="s">
        <v>1541</v>
      </c>
      <c r="F91" s="61" t="s">
        <v>10</v>
      </c>
      <c r="G91" s="61" t="s">
        <v>95</v>
      </c>
      <c r="H91" s="136"/>
      <c r="I91" s="158"/>
    </row>
    <row r="92" spans="1:11" ht="165.75" hidden="1" x14ac:dyDescent="0.25">
      <c r="A92" s="137">
        <v>89</v>
      </c>
      <c r="B92" s="14" t="s">
        <v>26</v>
      </c>
      <c r="C92" s="16" t="s">
        <v>816</v>
      </c>
      <c r="D92" s="16" t="s">
        <v>812</v>
      </c>
      <c r="E92" s="16" t="s">
        <v>93</v>
      </c>
      <c r="F92" s="61" t="s">
        <v>9</v>
      </c>
      <c r="G92" s="61" t="s">
        <v>96</v>
      </c>
      <c r="H92" s="136"/>
      <c r="I92" s="158"/>
    </row>
    <row r="93" spans="1:11" ht="191.25" x14ac:dyDescent="0.25">
      <c r="A93" s="137">
        <v>90</v>
      </c>
      <c r="B93" s="14" t="s">
        <v>12</v>
      </c>
      <c r="C93" s="17" t="s">
        <v>817</v>
      </c>
      <c r="D93" s="17" t="s">
        <v>1542</v>
      </c>
      <c r="E93" s="17" t="s">
        <v>1596</v>
      </c>
      <c r="F93" s="61" t="s">
        <v>9</v>
      </c>
      <c r="G93" s="61" t="s">
        <v>95</v>
      </c>
      <c r="H93" s="136"/>
      <c r="I93" s="158"/>
    </row>
    <row r="94" spans="1:11" ht="255" x14ac:dyDescent="0.25">
      <c r="A94" s="137">
        <v>91</v>
      </c>
      <c r="B94" s="14" t="s">
        <v>12</v>
      </c>
      <c r="C94" s="17" t="s">
        <v>685</v>
      </c>
      <c r="D94" s="17" t="s">
        <v>1597</v>
      </c>
      <c r="E94" s="17" t="s">
        <v>1543</v>
      </c>
      <c r="F94" s="61" t="s">
        <v>10</v>
      </c>
      <c r="G94" s="61" t="s">
        <v>686</v>
      </c>
      <c r="H94" s="136"/>
      <c r="I94" s="158"/>
    </row>
    <row r="95" spans="1:11" s="19" customFormat="1" ht="51" x14ac:dyDescent="0.25">
      <c r="A95" s="137">
        <v>101</v>
      </c>
      <c r="B95" s="14" t="s">
        <v>687</v>
      </c>
      <c r="C95" s="17" t="s">
        <v>755</v>
      </c>
      <c r="D95" s="17" t="s">
        <v>688</v>
      </c>
      <c r="E95" s="17" t="s">
        <v>689</v>
      </c>
      <c r="F95" s="61" t="s">
        <v>10</v>
      </c>
      <c r="G95" s="61" t="s">
        <v>95</v>
      </c>
      <c r="H95" s="136"/>
      <c r="I95" s="158"/>
      <c r="K95"/>
    </row>
    <row r="96" spans="1:11" s="19" customFormat="1" ht="140.25" x14ac:dyDescent="0.25">
      <c r="A96" s="137">
        <v>102</v>
      </c>
      <c r="B96" s="14" t="s">
        <v>687</v>
      </c>
      <c r="C96" s="17" t="s">
        <v>690</v>
      </c>
      <c r="D96" s="17" t="s">
        <v>1544</v>
      </c>
      <c r="E96" s="17" t="s">
        <v>691</v>
      </c>
      <c r="F96" s="61" t="s">
        <v>9</v>
      </c>
      <c r="G96" s="61" t="s">
        <v>95</v>
      </c>
      <c r="H96" s="136"/>
      <c r="I96" s="158"/>
      <c r="K96"/>
    </row>
    <row r="97" spans="1:11" s="19" customFormat="1" ht="51" x14ac:dyDescent="0.25">
      <c r="A97" s="137">
        <v>104</v>
      </c>
      <c r="B97" s="14" t="s">
        <v>12</v>
      </c>
      <c r="C97" s="17" t="s">
        <v>692</v>
      </c>
      <c r="D97" s="17" t="s">
        <v>756</v>
      </c>
      <c r="E97" s="17" t="s">
        <v>739</v>
      </c>
      <c r="F97" s="61" t="s">
        <v>684</v>
      </c>
      <c r="G97" s="61" t="s">
        <v>95</v>
      </c>
      <c r="H97" s="158"/>
      <c r="I97" s="158"/>
      <c r="K97"/>
    </row>
    <row r="98" spans="1:11" s="19" customFormat="1" ht="63.75" x14ac:dyDescent="0.25">
      <c r="A98" s="137">
        <v>105</v>
      </c>
      <c r="B98" s="14" t="s">
        <v>33</v>
      </c>
      <c r="C98" s="17" t="s">
        <v>1545</v>
      </c>
      <c r="D98" s="17" t="s">
        <v>694</v>
      </c>
      <c r="E98" s="17" t="s">
        <v>1546</v>
      </c>
      <c r="F98" s="61" t="s">
        <v>9</v>
      </c>
      <c r="G98" s="61" t="s">
        <v>95</v>
      </c>
      <c r="H98" s="136"/>
      <c r="I98" s="158"/>
      <c r="K98"/>
    </row>
    <row r="99" spans="1:11" s="19" customFormat="1" ht="38.25" x14ac:dyDescent="0.25">
      <c r="A99" s="137">
        <v>106</v>
      </c>
      <c r="B99" s="14" t="s">
        <v>33</v>
      </c>
      <c r="C99" s="17" t="s">
        <v>695</v>
      </c>
      <c r="D99" s="17" t="s">
        <v>1547</v>
      </c>
      <c r="E99" s="17" t="s">
        <v>1548</v>
      </c>
      <c r="F99" s="61" t="s">
        <v>9</v>
      </c>
      <c r="G99" s="61" t="s">
        <v>95</v>
      </c>
      <c r="H99" s="136"/>
      <c r="I99" s="158"/>
      <c r="K99"/>
    </row>
    <row r="100" spans="1:11" s="19" customFormat="1" ht="51" x14ac:dyDescent="0.25">
      <c r="A100" s="137">
        <v>107</v>
      </c>
      <c r="B100" s="14" t="s">
        <v>33</v>
      </c>
      <c r="C100" s="17" t="s">
        <v>696</v>
      </c>
      <c r="D100" s="17" t="s">
        <v>1549</v>
      </c>
      <c r="E100" s="17" t="s">
        <v>1550</v>
      </c>
      <c r="F100" s="61" t="s">
        <v>9</v>
      </c>
      <c r="G100" s="61" t="s">
        <v>686</v>
      </c>
      <c r="H100" s="136"/>
      <c r="I100" s="158"/>
      <c r="K100"/>
    </row>
    <row r="101" spans="1:11" s="19" customFormat="1" ht="25.5" x14ac:dyDescent="0.25">
      <c r="A101" s="137">
        <v>108</v>
      </c>
      <c r="B101" s="14" t="s">
        <v>35</v>
      </c>
      <c r="C101" s="17" t="s">
        <v>697</v>
      </c>
      <c r="D101" s="17" t="s">
        <v>1551</v>
      </c>
      <c r="E101" s="17" t="s">
        <v>389</v>
      </c>
      <c r="F101" s="61" t="s">
        <v>9</v>
      </c>
      <c r="G101" s="61" t="s">
        <v>95</v>
      </c>
      <c r="H101" s="136"/>
      <c r="I101" s="158"/>
      <c r="K101"/>
    </row>
    <row r="102" spans="1:11" s="19" customFormat="1" ht="25.5" x14ac:dyDescent="0.25">
      <c r="A102" s="137">
        <v>109</v>
      </c>
      <c r="B102" s="14" t="s">
        <v>35</v>
      </c>
      <c r="C102" s="17" t="s">
        <v>698</v>
      </c>
      <c r="D102" s="17" t="s">
        <v>1552</v>
      </c>
      <c r="E102" s="17" t="s">
        <v>1553</v>
      </c>
      <c r="F102" s="61" t="s">
        <v>9</v>
      </c>
      <c r="G102" s="61" t="s">
        <v>95</v>
      </c>
      <c r="H102" s="136"/>
      <c r="I102" s="158"/>
      <c r="K102"/>
    </row>
    <row r="103" spans="1:11" s="19" customFormat="1" ht="38.25" x14ac:dyDescent="0.25">
      <c r="A103" s="137">
        <v>110</v>
      </c>
      <c r="B103" s="14" t="s">
        <v>35</v>
      </c>
      <c r="C103" s="17" t="s">
        <v>699</v>
      </c>
      <c r="D103" s="17" t="s">
        <v>1554</v>
      </c>
      <c r="E103" s="17" t="s">
        <v>389</v>
      </c>
      <c r="F103" s="61" t="s">
        <v>9</v>
      </c>
      <c r="G103" s="61" t="s">
        <v>95</v>
      </c>
      <c r="H103" s="136"/>
      <c r="I103" s="158"/>
      <c r="K103"/>
    </row>
    <row r="104" spans="1:11" s="19" customFormat="1" ht="38.25" x14ac:dyDescent="0.25">
      <c r="A104" s="137">
        <v>111</v>
      </c>
      <c r="B104" s="14" t="s">
        <v>35</v>
      </c>
      <c r="C104" s="17" t="s">
        <v>700</v>
      </c>
      <c r="D104" s="17" t="s">
        <v>1555</v>
      </c>
      <c r="E104" s="17" t="s">
        <v>1598</v>
      </c>
      <c r="F104" s="61" t="s">
        <v>9</v>
      </c>
      <c r="G104" s="61" t="s">
        <v>95</v>
      </c>
      <c r="H104" s="136"/>
      <c r="I104" s="158"/>
      <c r="K104"/>
    </row>
    <row r="105" spans="1:11" s="19" customFormat="1" ht="38.25" x14ac:dyDescent="0.25">
      <c r="A105" s="137">
        <v>112</v>
      </c>
      <c r="B105" s="14" t="s">
        <v>35</v>
      </c>
      <c r="C105" s="17" t="s">
        <v>701</v>
      </c>
      <c r="D105" s="17" t="s">
        <v>1556</v>
      </c>
      <c r="E105" s="17" t="s">
        <v>757</v>
      </c>
      <c r="F105" s="61" t="s">
        <v>9</v>
      </c>
      <c r="G105" s="61" t="s">
        <v>95</v>
      </c>
      <c r="H105" s="136"/>
      <c r="I105" s="158"/>
      <c r="K105"/>
    </row>
    <row r="106" spans="1:11" s="19" customFormat="1" ht="63.75" x14ac:dyDescent="0.25">
      <c r="A106" s="137">
        <v>113</v>
      </c>
      <c r="B106" s="14" t="s">
        <v>38</v>
      </c>
      <c r="C106" s="17" t="s">
        <v>702</v>
      </c>
      <c r="D106" s="17" t="s">
        <v>758</v>
      </c>
      <c r="E106" s="17" t="s">
        <v>759</v>
      </c>
      <c r="F106" s="61" t="s">
        <v>1583</v>
      </c>
      <c r="G106" s="61" t="s">
        <v>95</v>
      </c>
      <c r="H106" s="136"/>
      <c r="I106" s="158"/>
      <c r="K106"/>
    </row>
    <row r="107" spans="1:11" s="19" customFormat="1" ht="51" x14ac:dyDescent="0.25">
      <c r="A107" s="137">
        <v>114</v>
      </c>
      <c r="B107" s="14" t="s">
        <v>38</v>
      </c>
      <c r="C107" s="17" t="s">
        <v>703</v>
      </c>
      <c r="D107" s="17" t="s">
        <v>704</v>
      </c>
      <c r="E107" s="17" t="s">
        <v>760</v>
      </c>
      <c r="F107" s="61" t="s">
        <v>9</v>
      </c>
      <c r="G107" s="61" t="s">
        <v>95</v>
      </c>
      <c r="H107" s="136"/>
      <c r="I107" s="158"/>
      <c r="K107"/>
    </row>
    <row r="108" spans="1:11" s="19" customFormat="1" ht="63.75" hidden="1" x14ac:dyDescent="0.25">
      <c r="A108" s="137">
        <v>115</v>
      </c>
      <c r="B108" s="14" t="s">
        <v>38</v>
      </c>
      <c r="C108" s="17" t="s">
        <v>702</v>
      </c>
      <c r="D108" s="17" t="s">
        <v>758</v>
      </c>
      <c r="E108" s="17" t="s">
        <v>759</v>
      </c>
      <c r="F108" s="61" t="s">
        <v>1583</v>
      </c>
      <c r="G108" s="61" t="s">
        <v>96</v>
      </c>
      <c r="H108" s="136"/>
      <c r="I108" s="158"/>
      <c r="K108"/>
    </row>
    <row r="109" spans="1:11" s="19" customFormat="1" ht="51" x14ac:dyDescent="0.25">
      <c r="A109" s="137">
        <v>116</v>
      </c>
      <c r="B109" s="14" t="s">
        <v>38</v>
      </c>
      <c r="C109" s="17" t="s">
        <v>703</v>
      </c>
      <c r="D109" s="17" t="s">
        <v>704</v>
      </c>
      <c r="E109" s="17" t="s">
        <v>760</v>
      </c>
      <c r="F109" s="61" t="s">
        <v>9</v>
      </c>
      <c r="G109" s="61" t="s">
        <v>95</v>
      </c>
      <c r="H109" s="136"/>
      <c r="I109" s="158"/>
      <c r="K109"/>
    </row>
    <row r="110" spans="1:11" s="19" customFormat="1" ht="51" x14ac:dyDescent="0.25">
      <c r="A110" s="137">
        <v>117</v>
      </c>
      <c r="B110" s="14" t="s">
        <v>66</v>
      </c>
      <c r="C110" s="17" t="s">
        <v>705</v>
      </c>
      <c r="D110" s="17" t="s">
        <v>1557</v>
      </c>
      <c r="E110" s="17" t="s">
        <v>706</v>
      </c>
      <c r="F110" s="61" t="s">
        <v>9</v>
      </c>
      <c r="G110" s="61" t="s">
        <v>95</v>
      </c>
      <c r="H110" s="136"/>
      <c r="I110" s="158"/>
      <c r="K110"/>
    </row>
    <row r="111" spans="1:11" s="19" customFormat="1" ht="25.5" x14ac:dyDescent="0.25">
      <c r="A111" s="137">
        <v>118</v>
      </c>
      <c r="B111" s="14" t="s">
        <v>66</v>
      </c>
      <c r="C111" s="17" t="s">
        <v>707</v>
      </c>
      <c r="D111" s="17" t="s">
        <v>708</v>
      </c>
      <c r="E111" s="17" t="s">
        <v>709</v>
      </c>
      <c r="F111" s="61" t="s">
        <v>9</v>
      </c>
      <c r="G111" s="61" t="s">
        <v>95</v>
      </c>
      <c r="H111" s="136"/>
      <c r="I111" s="158"/>
      <c r="K111"/>
    </row>
    <row r="112" spans="1:11" s="19" customFormat="1" ht="25.5" x14ac:dyDescent="0.25">
      <c r="A112" s="137">
        <v>119</v>
      </c>
      <c r="B112" s="14" t="s">
        <v>66</v>
      </c>
      <c r="C112" s="17" t="s">
        <v>761</v>
      </c>
      <c r="D112" s="17" t="s">
        <v>1558</v>
      </c>
      <c r="E112" s="17" t="s">
        <v>1599</v>
      </c>
      <c r="F112" s="61" t="s">
        <v>9</v>
      </c>
      <c r="G112" s="61" t="s">
        <v>95</v>
      </c>
      <c r="H112" s="136"/>
      <c r="I112" s="158"/>
      <c r="K112"/>
    </row>
    <row r="113" spans="1:17" s="19" customFormat="1" ht="36.75" customHeight="1" x14ac:dyDescent="0.25">
      <c r="A113" s="137">
        <v>120</v>
      </c>
      <c r="B113" s="14" t="s">
        <v>45</v>
      </c>
      <c r="C113" s="17" t="s">
        <v>710</v>
      </c>
      <c r="D113" s="17" t="s">
        <v>1506</v>
      </c>
      <c r="E113" s="17" t="s">
        <v>711</v>
      </c>
      <c r="F113" s="61" t="s">
        <v>9</v>
      </c>
      <c r="G113" s="61" t="s">
        <v>95</v>
      </c>
      <c r="H113" s="136"/>
      <c r="I113" s="158"/>
      <c r="K113"/>
    </row>
    <row r="114" spans="1:17" s="19" customFormat="1" ht="51" x14ac:dyDescent="0.25">
      <c r="A114" s="137">
        <v>121</v>
      </c>
      <c r="B114" s="14" t="s">
        <v>66</v>
      </c>
      <c r="C114" s="17" t="s">
        <v>712</v>
      </c>
      <c r="D114" s="17" t="s">
        <v>762</v>
      </c>
      <c r="E114" s="17" t="s">
        <v>713</v>
      </c>
      <c r="F114" s="61" t="s">
        <v>9</v>
      </c>
      <c r="G114" s="61" t="s">
        <v>95</v>
      </c>
      <c r="H114" s="136"/>
      <c r="I114" s="158"/>
      <c r="K114"/>
    </row>
    <row r="115" spans="1:17" s="19" customFormat="1" ht="63.75" x14ac:dyDescent="0.25">
      <c r="A115" s="137">
        <v>122</v>
      </c>
      <c r="B115" s="14" t="s">
        <v>66</v>
      </c>
      <c r="C115" s="17" t="s">
        <v>763</v>
      </c>
      <c r="D115" s="17" t="s">
        <v>1600</v>
      </c>
      <c r="E115" s="17" t="s">
        <v>1601</v>
      </c>
      <c r="F115" s="61" t="s">
        <v>9</v>
      </c>
      <c r="G115" s="61" t="s">
        <v>95</v>
      </c>
      <c r="H115" s="136"/>
      <c r="I115" s="158"/>
      <c r="K115"/>
    </row>
    <row r="116" spans="1:17" s="19" customFormat="1" ht="51" x14ac:dyDescent="0.25">
      <c r="A116" s="137">
        <v>123</v>
      </c>
      <c r="B116" s="14" t="s">
        <v>66</v>
      </c>
      <c r="C116" s="17" t="s">
        <v>764</v>
      </c>
      <c r="D116" s="17" t="s">
        <v>765</v>
      </c>
      <c r="E116" s="17" t="s">
        <v>714</v>
      </c>
      <c r="F116" s="61" t="s">
        <v>715</v>
      </c>
      <c r="G116" s="61" t="s">
        <v>95</v>
      </c>
      <c r="H116" s="136"/>
      <c r="I116" s="158"/>
      <c r="K116"/>
    </row>
    <row r="117" spans="1:17" s="19" customFormat="1" ht="25.5" x14ac:dyDescent="0.25">
      <c r="A117" s="137">
        <v>124</v>
      </c>
      <c r="B117" s="14" t="s">
        <v>66</v>
      </c>
      <c r="C117" s="17" t="s">
        <v>716</v>
      </c>
      <c r="D117" s="17" t="s">
        <v>717</v>
      </c>
      <c r="E117" s="17" t="s">
        <v>718</v>
      </c>
      <c r="F117" s="61" t="s">
        <v>10</v>
      </c>
      <c r="G117" s="61" t="s">
        <v>95</v>
      </c>
      <c r="H117" s="136"/>
      <c r="I117" s="158"/>
      <c r="K117"/>
    </row>
    <row r="118" spans="1:17" s="19" customFormat="1" ht="25.5" x14ac:dyDescent="0.25">
      <c r="A118" s="137">
        <v>125</v>
      </c>
      <c r="B118" s="14" t="s">
        <v>66</v>
      </c>
      <c r="C118" s="17" t="s">
        <v>1559</v>
      </c>
      <c r="D118" s="17" t="s">
        <v>1560</v>
      </c>
      <c r="E118" s="17" t="s">
        <v>720</v>
      </c>
      <c r="F118" s="61" t="s">
        <v>9</v>
      </c>
      <c r="G118" s="61" t="s">
        <v>95</v>
      </c>
      <c r="H118" s="136"/>
      <c r="I118" s="158"/>
      <c r="K118"/>
    </row>
    <row r="119" spans="1:17" s="19" customFormat="1" ht="25.5" x14ac:dyDescent="0.25">
      <c r="A119" s="137">
        <v>126</v>
      </c>
      <c r="B119" s="14" t="s">
        <v>66</v>
      </c>
      <c r="C119" s="17" t="s">
        <v>766</v>
      </c>
      <c r="D119" s="17" t="s">
        <v>721</v>
      </c>
      <c r="E119" s="17" t="s">
        <v>1561</v>
      </c>
      <c r="F119" s="61" t="s">
        <v>9</v>
      </c>
      <c r="G119" s="61" t="s">
        <v>95</v>
      </c>
      <c r="H119" s="136"/>
      <c r="I119" s="158"/>
      <c r="K119"/>
    </row>
    <row r="120" spans="1:17" s="19" customFormat="1" ht="38.25" x14ac:dyDescent="0.25">
      <c r="A120" s="137">
        <v>127</v>
      </c>
      <c r="B120" s="14" t="s">
        <v>66</v>
      </c>
      <c r="C120" s="17" t="s">
        <v>722</v>
      </c>
      <c r="D120" s="17" t="s">
        <v>767</v>
      </c>
      <c r="E120" s="17" t="s">
        <v>768</v>
      </c>
      <c r="F120" s="61" t="s">
        <v>9</v>
      </c>
      <c r="G120" s="61" t="s">
        <v>95</v>
      </c>
      <c r="H120" s="136"/>
      <c r="I120" s="158"/>
      <c r="K120"/>
    </row>
    <row r="121" spans="1:17" s="19" customFormat="1" ht="114.75" x14ac:dyDescent="0.25">
      <c r="A121" s="137">
        <v>128</v>
      </c>
      <c r="B121" s="14" t="s">
        <v>76</v>
      </c>
      <c r="C121" s="17" t="s">
        <v>1562</v>
      </c>
      <c r="D121" s="17" t="s">
        <v>1563</v>
      </c>
      <c r="E121" s="17" t="s">
        <v>1564</v>
      </c>
      <c r="F121" s="61" t="s">
        <v>11</v>
      </c>
      <c r="G121" s="61" t="s">
        <v>95</v>
      </c>
      <c r="H121" s="136"/>
      <c r="I121" s="158"/>
      <c r="K121"/>
    </row>
    <row r="122" spans="1:17" s="19" customFormat="1" ht="63.75" x14ac:dyDescent="0.25">
      <c r="A122" s="137">
        <v>129</v>
      </c>
      <c r="B122" s="14" t="s">
        <v>76</v>
      </c>
      <c r="C122" s="17" t="s">
        <v>1565</v>
      </c>
      <c r="D122" s="17" t="s">
        <v>1807</v>
      </c>
      <c r="E122" s="17" t="s">
        <v>1566</v>
      </c>
      <c r="F122" s="61" t="s">
        <v>9</v>
      </c>
      <c r="G122" s="61" t="s">
        <v>95</v>
      </c>
      <c r="H122" s="136"/>
      <c r="I122" s="158"/>
      <c r="K122"/>
    </row>
    <row r="123" spans="1:17" s="19" customFormat="1" ht="76.5" x14ac:dyDescent="0.25">
      <c r="A123" s="137">
        <v>130</v>
      </c>
      <c r="B123" s="14" t="s">
        <v>687</v>
      </c>
      <c r="C123" s="17" t="s">
        <v>769</v>
      </c>
      <c r="D123" s="17" t="s">
        <v>770</v>
      </c>
      <c r="E123" s="17" t="s">
        <v>771</v>
      </c>
      <c r="F123" s="61" t="s">
        <v>9</v>
      </c>
      <c r="G123" s="61" t="s">
        <v>95</v>
      </c>
      <c r="H123" s="136"/>
      <c r="I123" s="158"/>
      <c r="K123"/>
    </row>
    <row r="124" spans="1:17" s="19" customFormat="1" ht="63.75" x14ac:dyDescent="0.25">
      <c r="A124" s="137">
        <v>131</v>
      </c>
      <c r="B124" s="14" t="s">
        <v>48</v>
      </c>
      <c r="C124" s="17" t="s">
        <v>724</v>
      </c>
      <c r="D124" s="17" t="s">
        <v>672</v>
      </c>
      <c r="E124" s="17" t="s">
        <v>1508</v>
      </c>
      <c r="F124" s="61" t="s">
        <v>9</v>
      </c>
      <c r="G124" s="61" t="s">
        <v>95</v>
      </c>
      <c r="H124" s="136"/>
      <c r="I124" s="158"/>
      <c r="K124"/>
    </row>
    <row r="125" spans="1:17" s="19" customFormat="1" ht="38.25" x14ac:dyDescent="0.25">
      <c r="A125" s="137">
        <v>132</v>
      </c>
      <c r="B125" s="137" t="s">
        <v>12</v>
      </c>
      <c r="C125" s="137" t="s">
        <v>1305</v>
      </c>
      <c r="D125" s="194" t="s">
        <v>728</v>
      </c>
      <c r="E125" s="194" t="s">
        <v>725</v>
      </c>
      <c r="F125" s="137" t="s">
        <v>735</v>
      </c>
      <c r="G125" s="137" t="s">
        <v>95</v>
      </c>
      <c r="H125" s="136"/>
      <c r="I125" s="158"/>
      <c r="K125"/>
      <c r="Q125" s="195"/>
    </row>
    <row r="126" spans="1:17" s="19" customFormat="1" ht="153" x14ac:dyDescent="0.25">
      <c r="A126" s="137">
        <v>133</v>
      </c>
      <c r="B126" s="137" t="s">
        <v>102</v>
      </c>
      <c r="C126" s="137" t="s">
        <v>772</v>
      </c>
      <c r="D126" s="137" t="s">
        <v>1567</v>
      </c>
      <c r="E126" s="194" t="s">
        <v>773</v>
      </c>
      <c r="F126" s="137" t="s">
        <v>735</v>
      </c>
      <c r="G126" s="137" t="s">
        <v>95</v>
      </c>
      <c r="H126" s="136"/>
      <c r="I126" s="158"/>
      <c r="K126"/>
    </row>
    <row r="127" spans="1:17" s="19" customFormat="1" ht="63.75" x14ac:dyDescent="0.25">
      <c r="A127" s="137">
        <v>134</v>
      </c>
      <c r="B127" s="137" t="s">
        <v>38</v>
      </c>
      <c r="C127" s="137" t="s">
        <v>726</v>
      </c>
      <c r="D127" s="137" t="s">
        <v>727</v>
      </c>
      <c r="E127" s="194" t="s">
        <v>1568</v>
      </c>
      <c r="F127" s="137" t="s">
        <v>735</v>
      </c>
      <c r="G127" s="137" t="s">
        <v>95</v>
      </c>
      <c r="H127" s="136"/>
      <c r="I127" s="158"/>
      <c r="K127"/>
    </row>
    <row r="128" spans="1:17" s="19" customFormat="1" ht="38.25" x14ac:dyDescent="0.25">
      <c r="A128" s="137">
        <v>135</v>
      </c>
      <c r="B128" s="137" t="s">
        <v>43</v>
      </c>
      <c r="C128" s="137" t="s">
        <v>730</v>
      </c>
      <c r="D128" s="194" t="s">
        <v>732</v>
      </c>
      <c r="E128" s="194" t="s">
        <v>731</v>
      </c>
      <c r="F128" s="137" t="s">
        <v>735</v>
      </c>
      <c r="G128" s="137" t="s">
        <v>95</v>
      </c>
      <c r="H128" s="136"/>
      <c r="I128" s="158"/>
      <c r="K128"/>
    </row>
    <row r="129" spans="1:14" s="19" customFormat="1" ht="48.75" customHeight="1" x14ac:dyDescent="0.25">
      <c r="A129" s="137">
        <v>136</v>
      </c>
      <c r="B129" s="137" t="s">
        <v>101</v>
      </c>
      <c r="C129" s="137" t="s">
        <v>774</v>
      </c>
      <c r="D129" s="194" t="s">
        <v>775</v>
      </c>
      <c r="E129" s="194" t="s">
        <v>733</v>
      </c>
      <c r="F129" s="137" t="s">
        <v>735</v>
      </c>
      <c r="G129" s="137" t="s">
        <v>95</v>
      </c>
      <c r="H129" s="136"/>
      <c r="I129" s="158"/>
      <c r="K129"/>
      <c r="N129" s="10"/>
    </row>
    <row r="130" spans="1:14" s="19" customFormat="1" ht="38.25" x14ac:dyDescent="0.25">
      <c r="A130" s="137">
        <v>137</v>
      </c>
      <c r="B130" s="137" t="s">
        <v>101</v>
      </c>
      <c r="C130" s="137" t="s">
        <v>736</v>
      </c>
      <c r="D130" s="194" t="s">
        <v>776</v>
      </c>
      <c r="E130" s="194" t="s">
        <v>737</v>
      </c>
      <c r="F130" s="137" t="s">
        <v>735</v>
      </c>
      <c r="G130" s="137" t="s">
        <v>95</v>
      </c>
      <c r="H130" s="136"/>
      <c r="I130" s="158"/>
      <c r="K130"/>
    </row>
    <row r="131" spans="1:14" s="19" customFormat="1" ht="51" x14ac:dyDescent="0.25">
      <c r="A131" s="137">
        <v>138</v>
      </c>
      <c r="B131" s="137" t="s">
        <v>66</v>
      </c>
      <c r="C131" s="137" t="s">
        <v>738</v>
      </c>
      <c r="D131" s="194" t="s">
        <v>777</v>
      </c>
      <c r="E131" s="194" t="s">
        <v>778</v>
      </c>
      <c r="F131" s="137" t="s">
        <v>735</v>
      </c>
      <c r="G131" s="137" t="s">
        <v>95</v>
      </c>
      <c r="H131" s="136"/>
      <c r="I131" s="158"/>
      <c r="K131"/>
    </row>
    <row r="132" spans="1:14" s="19" customFormat="1" ht="38.25" x14ac:dyDescent="0.25">
      <c r="A132" s="137">
        <v>139</v>
      </c>
      <c r="B132" s="14" t="s">
        <v>687</v>
      </c>
      <c r="C132" s="17" t="s">
        <v>1569</v>
      </c>
      <c r="D132" s="17" t="s">
        <v>1570</v>
      </c>
      <c r="E132" s="17" t="s">
        <v>1571</v>
      </c>
      <c r="F132" s="507" t="s">
        <v>9</v>
      </c>
      <c r="G132" s="507" t="s">
        <v>95</v>
      </c>
      <c r="H132" s="136"/>
      <c r="I132" s="158"/>
    </row>
    <row r="133" spans="1:14" ht="76.5" x14ac:dyDescent="0.25">
      <c r="A133" s="159">
        <v>140</v>
      </c>
      <c r="B133" s="160" t="s">
        <v>38</v>
      </c>
      <c r="C133" s="164" t="s">
        <v>1891</v>
      </c>
      <c r="D133" s="164" t="s">
        <v>1890</v>
      </c>
      <c r="E133" s="164" t="s">
        <v>1889</v>
      </c>
      <c r="F133" s="163" t="s">
        <v>9</v>
      </c>
      <c r="G133" s="163" t="s">
        <v>95</v>
      </c>
      <c r="H133" s="172"/>
      <c r="I133" s="158"/>
    </row>
    <row r="134" spans="1:14" ht="63.75" hidden="1" x14ac:dyDescent="0.25">
      <c r="A134" s="159">
        <v>93</v>
      </c>
      <c r="B134" s="160" t="s">
        <v>102</v>
      </c>
      <c r="C134" s="164" t="s">
        <v>97</v>
      </c>
      <c r="D134" s="164" t="s">
        <v>98</v>
      </c>
      <c r="E134" s="164" t="s">
        <v>99</v>
      </c>
      <c r="F134" s="163" t="s">
        <v>9</v>
      </c>
      <c r="G134" s="163" t="s">
        <v>96</v>
      </c>
      <c r="H134" s="172"/>
      <c r="I134" s="158"/>
    </row>
    <row r="135" spans="1:14" ht="38.25" hidden="1" x14ac:dyDescent="0.25">
      <c r="A135" s="184">
        <v>94</v>
      </c>
      <c r="B135" s="185" t="s">
        <v>102</v>
      </c>
      <c r="C135" s="186" t="s">
        <v>83</v>
      </c>
      <c r="D135" s="186" t="s">
        <v>100</v>
      </c>
      <c r="E135" s="186" t="s">
        <v>85</v>
      </c>
      <c r="F135" s="187" t="s">
        <v>9</v>
      </c>
      <c r="G135" s="187" t="s">
        <v>96</v>
      </c>
      <c r="H135" s="188"/>
      <c r="I135" s="158"/>
    </row>
    <row r="153" spans="4:4" x14ac:dyDescent="0.25">
      <c r="D153" s="18"/>
    </row>
    <row r="154" spans="4:4" x14ac:dyDescent="0.25">
      <c r="D154" s="18"/>
    </row>
    <row r="155" spans="4:4" x14ac:dyDescent="0.25">
      <c r="D155" s="18"/>
    </row>
    <row r="156" spans="4:4" x14ac:dyDescent="0.25">
      <c r="D156" s="18"/>
    </row>
  </sheetData>
  <protectedRanges>
    <protectedRange password="CEC8" sqref="C28:D31 B5:B53 B76 D5:D26 C5:C10 C12:C26 C33:D50 B72:B73" name="Rango1_3"/>
    <protectedRange password="CEC8" sqref="B71:D71 B74:D75 C72:D73" name="Rango1_1_2"/>
    <protectedRange password="CEC8" sqref="D51:D53" name="Rango1_2_6"/>
    <protectedRange password="CEC8" sqref="C51:C53" name="Rango1_2_1_1"/>
    <protectedRange password="CEC8" sqref="D54:D56" name="Rango1_2_2_1"/>
    <protectedRange password="CEC8" sqref="C54:C56" name="Rango1_2_3_1"/>
    <protectedRange password="CEC8" sqref="D61:D64" name="Rango1_2_4_1"/>
    <protectedRange password="CEC8" sqref="C61:C64" name="Rango1_2_5_1"/>
    <protectedRange password="CEC8" sqref="B68:B70" name="Rango1_1_1_2"/>
    <protectedRange password="CEC8" sqref="B65:B67" name="Rango1_1_1_1_1"/>
    <protectedRange password="CEC8" sqref="C98:C107 B93:B97 B108:B132" name="Rango1_1_2_1"/>
    <protectedRange password="CEC8" sqref="C32:D32" name="Rango1_3_1"/>
  </protectedRanges>
  <conditionalFormatting sqref="A5:G10 A12:G12 A11:B11 D11:G11 A13:B13 D13:G13 A157:G1037 A153:C156 E153:G156 A14:G25 A133:G152 A98:A132 B125:G132 A27:G31 A26:D26 F26:G26 A32:B32 F32:G32 A84:D84 F84:G84 A85:B85 E85:G85 C89:G89 A89 G86:G88 A91:G97 G90 A33:G83">
    <cfRule type="expression" dxfId="345" priority="33">
      <formula>$G5="Eliminado"</formula>
    </cfRule>
  </conditionalFormatting>
  <conditionalFormatting sqref="C13">
    <cfRule type="expression" dxfId="344" priority="84">
      <formula>$G11="Eliminado"</formula>
    </cfRule>
  </conditionalFormatting>
  <conditionalFormatting sqref="B98:G124">
    <cfRule type="expression" dxfId="343" priority="28">
      <formula>$G98="Eliminado"</formula>
    </cfRule>
  </conditionalFormatting>
  <conditionalFormatting sqref="E90">
    <cfRule type="expression" dxfId="342" priority="6">
      <formula>$G90="Eliminado"</formula>
    </cfRule>
  </conditionalFormatting>
  <conditionalFormatting sqref="E26">
    <cfRule type="expression" dxfId="341" priority="26">
      <formula>$G26="Eliminado"</formula>
    </cfRule>
  </conditionalFormatting>
  <conditionalFormatting sqref="C32:E32">
    <cfRule type="expression" dxfId="340" priority="24">
      <formula>$G32="Eliminado"</formula>
    </cfRule>
  </conditionalFormatting>
  <conditionalFormatting sqref="E84">
    <cfRule type="expression" dxfId="339" priority="22">
      <formula>$G84="Eliminado"</formula>
    </cfRule>
  </conditionalFormatting>
  <conditionalFormatting sqref="A90:D90 F90">
    <cfRule type="expression" dxfId="338" priority="7">
      <formula>$G90="Eliminado"</formula>
    </cfRule>
  </conditionalFormatting>
  <conditionalFormatting sqref="C85:D85">
    <cfRule type="expression" dxfId="337" priority="19">
      <formula>$G85="Eliminado"</formula>
    </cfRule>
  </conditionalFormatting>
  <conditionalFormatting sqref="B89">
    <cfRule type="expression" dxfId="336" priority="17">
      <formula>$G89="Eliminado"</formula>
    </cfRule>
  </conditionalFormatting>
  <conditionalFormatting sqref="E88">
    <cfRule type="expression" dxfId="335" priority="8">
      <formula>$G88="Eliminado"</formula>
    </cfRule>
  </conditionalFormatting>
  <conditionalFormatting sqref="A88:D88 F88">
    <cfRule type="expression" dxfId="334" priority="9">
      <formula>$G88="Eliminado"</formula>
    </cfRule>
  </conditionalFormatting>
  <conditionalFormatting sqref="C87:D87">
    <cfRule type="expression" dxfId="333" priority="10">
      <formula>$G87="Eliminado"</formula>
    </cfRule>
  </conditionalFormatting>
  <conditionalFormatting sqref="A86:D86 F86">
    <cfRule type="expression" dxfId="332" priority="13">
      <formula>$G86="Eliminado"</formula>
    </cfRule>
  </conditionalFormatting>
  <conditionalFormatting sqref="E86">
    <cfRule type="expression" dxfId="331" priority="12">
      <formula>$G86="Eliminado"</formula>
    </cfRule>
  </conditionalFormatting>
  <conditionalFormatting sqref="A87:B87 E87:F87">
    <cfRule type="expression" dxfId="330" priority="11">
      <formula>$G87="Eliminado"</formula>
    </cfRule>
  </conditionalFormatting>
  <dataValidations count="2">
    <dataValidation type="list" allowBlank="1" showInputMessage="1" showErrorMessage="1" sqref="F108:F135 G98:G107 F106 F5:F97" xr:uid="{00000000-0002-0000-0000-000000000000}">
      <formula1>Tipo</formula1>
    </dataValidation>
    <dataValidation type="list" allowBlank="1" showInputMessage="1" showErrorMessage="1" sqref="B108:B135 C98:C107 B90:B97 B5:B88" xr:uid="{00000000-0002-0000-0000-000001000000}">
      <formula1>Procesos</formula1>
    </dataValidation>
  </dataValidations>
  <pageMargins left="0.7" right="0.7" top="0.75" bottom="0.75" header="0.3" footer="0.3"/>
  <pageSetup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BF81"/>
  <sheetViews>
    <sheetView topLeftCell="AN1" zoomScale="55" zoomScaleNormal="55" workbookViewId="0">
      <selection activeCell="AZ10" sqref="AZ10"/>
    </sheetView>
  </sheetViews>
  <sheetFormatPr baseColWidth="10" defaultRowHeight="15" x14ac:dyDescent="0.25"/>
  <cols>
    <col min="1" max="1" width="26" bestFit="1" customWidth="1"/>
    <col min="2" max="2" width="3.28515625" customWidth="1"/>
    <col min="3" max="3" width="77.140625" customWidth="1"/>
    <col min="4" max="4" width="3.140625" customWidth="1"/>
    <col min="5" max="5" width="29" customWidth="1"/>
    <col min="7" max="7" width="6.7109375" customWidth="1"/>
    <col min="8" max="8" width="69.42578125" customWidth="1"/>
    <col min="9" max="9" width="71" customWidth="1"/>
    <col min="10" max="10" width="6.42578125" customWidth="1"/>
    <col min="14" max="14" width="20.28515625" customWidth="1"/>
    <col min="17" max="18" width="11.42578125" style="19"/>
    <col min="20" max="24" width="20.85546875" customWidth="1"/>
    <col min="25" max="25" width="15.85546875" customWidth="1"/>
    <col min="27" max="27" width="12.42578125" customWidth="1"/>
    <col min="28" max="28" width="16" customWidth="1"/>
    <col min="32" max="32" width="24.42578125" customWidth="1"/>
    <col min="33" max="33" width="12.42578125" bestFit="1" customWidth="1"/>
    <col min="34" max="34" width="13.85546875" bestFit="1" customWidth="1"/>
    <col min="35" max="35" width="11" bestFit="1" customWidth="1"/>
    <col min="42" max="42" width="42.140625" customWidth="1"/>
    <col min="43" max="43" width="56.28515625" customWidth="1"/>
    <col min="44" max="46" width="42.140625" customWidth="1"/>
    <col min="47" max="50" width="37.85546875" customWidth="1"/>
    <col min="51" max="51" width="33.140625" customWidth="1"/>
    <col min="52" max="52" width="42.42578125" customWidth="1"/>
    <col min="53" max="57" width="27" customWidth="1"/>
  </cols>
  <sheetData>
    <row r="1" spans="1:58" s="19" customFormat="1" ht="17.25" thickBot="1" x14ac:dyDescent="0.3">
      <c r="A1" s="44"/>
      <c r="B1" s="45"/>
      <c r="C1" s="45"/>
      <c r="D1" s="45"/>
      <c r="E1" s="45"/>
      <c r="F1" s="46"/>
      <c r="G1" s="44"/>
      <c r="H1" s="45"/>
      <c r="I1" s="45"/>
      <c r="J1" s="45"/>
      <c r="K1" s="45"/>
      <c r="L1" s="45"/>
      <c r="M1" s="45"/>
      <c r="N1" s="45"/>
      <c r="O1" s="45"/>
      <c r="P1" s="45"/>
      <c r="Q1" s="44"/>
      <c r="R1" s="45"/>
      <c r="S1" s="45"/>
      <c r="T1" s="45"/>
      <c r="U1" s="90" t="s">
        <v>399</v>
      </c>
      <c r="V1" s="45"/>
      <c r="W1" s="45"/>
      <c r="X1" s="45"/>
      <c r="Y1" s="45"/>
      <c r="Z1" s="45"/>
      <c r="AA1" s="45"/>
      <c r="AB1" s="45"/>
      <c r="AC1" s="45"/>
      <c r="AD1" s="45"/>
      <c r="AE1" s="45"/>
      <c r="AF1" s="45"/>
      <c r="AG1" s="45"/>
      <c r="AH1" s="45"/>
      <c r="AI1" s="45"/>
      <c r="AJ1" s="45"/>
      <c r="AK1" s="44"/>
      <c r="AL1" s="45"/>
      <c r="AM1" s="45"/>
      <c r="AN1" s="45"/>
      <c r="AO1" s="45"/>
      <c r="AP1" s="45"/>
      <c r="AQ1" s="45"/>
      <c r="AR1" s="45"/>
      <c r="AS1" s="45"/>
      <c r="AT1" s="45"/>
      <c r="AU1" s="45"/>
      <c r="AV1" s="45"/>
      <c r="AW1" s="45"/>
      <c r="AX1" s="45"/>
      <c r="AY1" s="45"/>
      <c r="AZ1" s="45"/>
      <c r="BA1" s="45"/>
      <c r="BB1" s="45"/>
      <c r="BC1" s="45"/>
      <c r="BD1" s="45"/>
      <c r="BE1" s="45"/>
      <c r="BF1" s="46"/>
    </row>
    <row r="2" spans="1:58" s="19" customFormat="1" ht="26.25" thickBot="1" x14ac:dyDescent="0.3">
      <c r="A2" s="47"/>
      <c r="B2" s="12"/>
      <c r="C2" s="12"/>
      <c r="D2" s="12"/>
      <c r="E2" s="12"/>
      <c r="F2" s="48"/>
      <c r="G2" s="47"/>
      <c r="H2" s="12"/>
      <c r="I2" s="12"/>
      <c r="J2" s="12"/>
      <c r="K2" s="12"/>
      <c r="L2" s="12"/>
      <c r="M2" s="12"/>
      <c r="N2" s="12"/>
      <c r="O2" s="12"/>
      <c r="P2" s="12"/>
      <c r="Q2" s="47"/>
      <c r="R2" s="12"/>
      <c r="S2" s="12"/>
      <c r="T2" s="21" t="s">
        <v>379</v>
      </c>
      <c r="U2" s="22" t="s">
        <v>395</v>
      </c>
      <c r="V2" s="22" t="s">
        <v>380</v>
      </c>
      <c r="W2" s="22" t="s">
        <v>385</v>
      </c>
      <c r="X2" s="23" t="s">
        <v>396</v>
      </c>
      <c r="Y2" s="12"/>
      <c r="Z2" s="12"/>
      <c r="AA2" s="12"/>
      <c r="AB2" s="12"/>
      <c r="AC2" s="12"/>
      <c r="AD2" s="12"/>
      <c r="AE2" s="12"/>
      <c r="AF2" s="12"/>
      <c r="AG2" s="12"/>
      <c r="AH2" s="12"/>
      <c r="AI2" s="12"/>
      <c r="AJ2" s="12"/>
      <c r="AK2" s="47"/>
      <c r="AL2" s="12"/>
      <c r="AM2" s="12"/>
      <c r="AN2" s="12"/>
      <c r="AO2" s="12"/>
      <c r="AP2" s="12"/>
      <c r="AQ2" s="12"/>
      <c r="AR2" s="12"/>
      <c r="AS2" s="12"/>
      <c r="AT2" s="12"/>
      <c r="AU2" s="12"/>
      <c r="AV2" s="12"/>
      <c r="AW2" s="12"/>
      <c r="AX2" s="12"/>
      <c r="AY2" s="12"/>
      <c r="AZ2" s="12"/>
      <c r="BA2" s="12"/>
      <c r="BB2" s="12"/>
      <c r="BC2" s="12"/>
      <c r="BD2" s="12"/>
      <c r="BE2" s="12"/>
      <c r="BF2" s="48"/>
    </row>
    <row r="3" spans="1:58" s="19" customFormat="1" ht="64.5" thickBot="1" x14ac:dyDescent="0.3">
      <c r="A3" s="47"/>
      <c r="B3" s="12"/>
      <c r="C3" s="12"/>
      <c r="D3" s="12"/>
      <c r="E3" s="12"/>
      <c r="F3" s="48"/>
      <c r="G3" s="47"/>
      <c r="H3" s="12"/>
      <c r="I3" s="12"/>
      <c r="J3" s="12"/>
      <c r="K3" s="12"/>
      <c r="L3" s="12"/>
      <c r="M3" s="12"/>
      <c r="N3" s="12"/>
      <c r="O3" s="12"/>
      <c r="P3" s="12"/>
      <c r="Q3" s="47"/>
      <c r="R3" s="12"/>
      <c r="S3" s="12"/>
      <c r="T3" s="24" t="s">
        <v>397</v>
      </c>
      <c r="U3" s="25" t="s">
        <v>398</v>
      </c>
      <c r="V3" s="25" t="s">
        <v>398</v>
      </c>
      <c r="W3" s="25" t="s">
        <v>398</v>
      </c>
      <c r="X3" s="26" t="s">
        <v>398</v>
      </c>
      <c r="Y3" s="12"/>
      <c r="Z3" s="12"/>
      <c r="AA3" s="12"/>
      <c r="AB3" s="12"/>
      <c r="AC3" s="12"/>
      <c r="AD3" s="12"/>
      <c r="AE3" s="12"/>
      <c r="AF3" s="12"/>
      <c r="AG3" s="636" t="s">
        <v>478</v>
      </c>
      <c r="AH3" s="637"/>
      <c r="AI3" s="638"/>
      <c r="AJ3" s="12"/>
      <c r="AK3" s="47"/>
      <c r="AL3" s="12"/>
      <c r="AM3" s="12"/>
      <c r="AN3" s="12" t="s">
        <v>1007</v>
      </c>
      <c r="AO3" s="12"/>
      <c r="AP3" s="91" t="s">
        <v>480</v>
      </c>
      <c r="AQ3" s="92" t="s">
        <v>481</v>
      </c>
      <c r="AR3" s="92" t="s">
        <v>482</v>
      </c>
      <c r="AS3" s="92" t="s">
        <v>483</v>
      </c>
      <c r="AT3" s="12"/>
      <c r="AU3" s="101" t="s">
        <v>521</v>
      </c>
      <c r="AV3" s="102" t="s">
        <v>522</v>
      </c>
      <c r="AW3" s="102" t="s">
        <v>523</v>
      </c>
      <c r="AX3" s="102" t="s">
        <v>524</v>
      </c>
      <c r="AY3" s="12"/>
      <c r="AZ3" s="116" t="s">
        <v>577</v>
      </c>
      <c r="BA3" s="91" t="s">
        <v>569</v>
      </c>
      <c r="BB3" s="92" t="s">
        <v>567</v>
      </c>
      <c r="BC3" s="92" t="s">
        <v>568</v>
      </c>
      <c r="BD3" s="92" t="s">
        <v>570</v>
      </c>
      <c r="BE3" s="92" t="s">
        <v>571</v>
      </c>
      <c r="BF3" s="48"/>
    </row>
    <row r="4" spans="1:58" s="19" customFormat="1" ht="17.25" thickBot="1" x14ac:dyDescent="0.3">
      <c r="A4" s="47"/>
      <c r="B4" s="12"/>
      <c r="C4" s="12"/>
      <c r="D4" s="12"/>
      <c r="E4" s="12"/>
      <c r="F4" s="48"/>
      <c r="G4" s="47"/>
      <c r="H4" s="53" t="s">
        <v>420</v>
      </c>
      <c r="I4" s="12"/>
      <c r="J4" s="12"/>
      <c r="K4" s="12"/>
      <c r="L4" s="12"/>
      <c r="M4" s="12"/>
      <c r="N4" s="12"/>
      <c r="O4" s="12"/>
      <c r="P4" s="12"/>
      <c r="Q4" s="47"/>
      <c r="R4" s="12"/>
      <c r="S4" s="12"/>
      <c r="T4" s="12"/>
      <c r="U4" s="12"/>
      <c r="V4" s="12"/>
      <c r="W4" s="12"/>
      <c r="X4" s="12"/>
      <c r="Y4" s="12"/>
      <c r="Z4" s="12"/>
      <c r="AA4" s="12"/>
      <c r="AB4" s="12"/>
      <c r="AC4" s="12"/>
      <c r="AD4" s="12"/>
      <c r="AF4" s="76" t="str">
        <f>CONCATENATE(AG4,AH4)</f>
        <v>Rara VezInsignificante</v>
      </c>
      <c r="AG4" s="83" t="s">
        <v>462</v>
      </c>
      <c r="AH4" s="82" t="s">
        <v>463</v>
      </c>
      <c r="AI4" s="61" t="s">
        <v>475</v>
      </c>
      <c r="AJ4" s="61">
        <v>1</v>
      </c>
      <c r="AK4" s="76">
        <v>1</v>
      </c>
      <c r="AL4" s="76">
        <f>+AJ4*AK4</f>
        <v>1</v>
      </c>
      <c r="AM4" s="12"/>
      <c r="AN4" s="12"/>
      <c r="AO4" s="12"/>
      <c r="AP4" s="627" t="s">
        <v>484</v>
      </c>
      <c r="AQ4" s="629" t="s">
        <v>485</v>
      </c>
      <c r="AR4" s="93" t="s">
        <v>486</v>
      </c>
      <c r="AS4" s="94">
        <v>15</v>
      </c>
      <c r="AT4" s="12"/>
      <c r="AU4" s="624" t="s">
        <v>525</v>
      </c>
      <c r="AV4" s="103" t="s">
        <v>526</v>
      </c>
      <c r="AW4" s="103" t="s">
        <v>527</v>
      </c>
      <c r="AX4" s="103" t="s">
        <v>377</v>
      </c>
      <c r="AY4" s="12"/>
      <c r="AZ4" s="114" t="str">
        <f>CONCATENATE(BA4,BB4,BC4)</f>
        <v>fuertedirectamentedirectamente</v>
      </c>
      <c r="BA4" s="115" t="s">
        <v>557</v>
      </c>
      <c r="BB4" s="115" t="s">
        <v>572</v>
      </c>
      <c r="BC4" s="115" t="s">
        <v>572</v>
      </c>
      <c r="BD4" s="115">
        <v>2</v>
      </c>
      <c r="BE4" s="115">
        <v>2</v>
      </c>
      <c r="BF4" s="48"/>
    </row>
    <row r="5" spans="1:58" ht="17.25" thickBot="1" x14ac:dyDescent="0.3">
      <c r="A5" s="47" t="s">
        <v>5</v>
      </c>
      <c r="B5" s="12"/>
      <c r="C5" s="12" t="s">
        <v>6</v>
      </c>
      <c r="D5" s="12"/>
      <c r="E5" s="12" t="s">
        <v>7</v>
      </c>
      <c r="F5" s="48"/>
      <c r="G5" s="54" t="s">
        <v>136</v>
      </c>
      <c r="H5" s="20" t="s">
        <v>137</v>
      </c>
      <c r="I5" s="20" t="s">
        <v>138</v>
      </c>
      <c r="J5" s="20" t="s">
        <v>139</v>
      </c>
      <c r="K5" s="12"/>
      <c r="L5" s="12" t="s">
        <v>360</v>
      </c>
      <c r="M5" s="12" t="s">
        <v>361</v>
      </c>
      <c r="N5" s="12" t="s">
        <v>362</v>
      </c>
      <c r="O5" s="12" t="s">
        <v>363</v>
      </c>
      <c r="P5" s="12"/>
      <c r="Q5" s="47"/>
      <c r="R5" s="12"/>
      <c r="S5" s="12"/>
      <c r="T5" s="12"/>
      <c r="U5" s="12"/>
      <c r="V5" s="12"/>
      <c r="W5" s="12"/>
      <c r="X5" s="12"/>
      <c r="Y5" s="12"/>
      <c r="Z5" s="12"/>
      <c r="AA5" s="12"/>
      <c r="AB5" s="12"/>
      <c r="AC5" s="12"/>
      <c r="AD5" s="12"/>
      <c r="AF5" s="76" t="str">
        <f t="shared" ref="AF5:AF28" si="0">CONCATENATE(AG5,AH5)</f>
        <v>ImprobableInsignificante</v>
      </c>
      <c r="AG5" s="83" t="s">
        <v>142</v>
      </c>
      <c r="AH5" s="82" t="s">
        <v>463</v>
      </c>
      <c r="AI5" s="61" t="s">
        <v>475</v>
      </c>
      <c r="AJ5" s="61">
        <v>2</v>
      </c>
      <c r="AK5" s="76">
        <v>2</v>
      </c>
      <c r="AL5" s="76">
        <f t="shared" ref="AL5:AL27" si="1">+AJ5*AK5</f>
        <v>4</v>
      </c>
      <c r="AM5" s="12"/>
      <c r="AN5" s="12"/>
      <c r="AO5" s="12"/>
      <c r="AP5" s="628"/>
      <c r="AQ5" s="630"/>
      <c r="AR5" s="93" t="s">
        <v>487</v>
      </c>
      <c r="AS5" s="94">
        <v>0</v>
      </c>
      <c r="AT5" s="12"/>
      <c r="AU5" s="625"/>
      <c r="AV5" s="103" t="s">
        <v>528</v>
      </c>
      <c r="AW5" s="103" t="s">
        <v>529</v>
      </c>
      <c r="AX5" s="103" t="s">
        <v>530</v>
      </c>
      <c r="AY5" s="12"/>
      <c r="AZ5" s="114" t="str">
        <f t="shared" ref="AZ5:AZ11" si="2">CONCATENATE(BA5,BB5,BC5)</f>
        <v>fuertedirectamenteindirectamente</v>
      </c>
      <c r="BA5" s="115" t="s">
        <v>557</v>
      </c>
      <c r="BB5" s="115" t="s">
        <v>572</v>
      </c>
      <c r="BC5" s="115" t="s">
        <v>573</v>
      </c>
      <c r="BD5" s="115">
        <v>2</v>
      </c>
      <c r="BE5" s="115">
        <v>1</v>
      </c>
      <c r="BF5" s="48"/>
    </row>
    <row r="6" spans="1:58" ht="17.25" thickBot="1" x14ac:dyDescent="0.3">
      <c r="A6" s="47" t="s">
        <v>8</v>
      </c>
      <c r="B6" s="12"/>
      <c r="C6" s="12" t="s">
        <v>101</v>
      </c>
      <c r="D6" s="12"/>
      <c r="E6" s="12" t="s">
        <v>130</v>
      </c>
      <c r="F6" s="48"/>
      <c r="G6" s="47" t="s">
        <v>140</v>
      </c>
      <c r="H6" s="28" t="s">
        <v>400</v>
      </c>
      <c r="I6" s="20" t="s">
        <v>141</v>
      </c>
      <c r="J6" s="12">
        <v>1</v>
      </c>
      <c r="K6" s="12"/>
      <c r="L6" s="12">
        <v>0</v>
      </c>
      <c r="M6" s="12">
        <v>50</v>
      </c>
      <c r="N6" s="12">
        <v>0</v>
      </c>
      <c r="O6" s="12" t="s">
        <v>364</v>
      </c>
      <c r="P6" s="12"/>
      <c r="Q6" s="47"/>
      <c r="R6" s="12"/>
      <c r="S6" s="12"/>
      <c r="T6" s="61" t="s">
        <v>148</v>
      </c>
      <c r="U6" s="57">
        <f>(IF($T$6="Casi seguro",5,"")*IF($U$11="Insignificante",1,""))</f>
        <v>5</v>
      </c>
      <c r="V6" s="57">
        <f>(IF($T$6="Casi seguro",5,"")*IF($V$11="Menor",2,""))</f>
        <v>10</v>
      </c>
      <c r="W6" s="58">
        <f>(IF($T$6="Casi seguro",5,"")*IF($W$11="Moderado",3,""))</f>
        <v>15</v>
      </c>
      <c r="X6" s="58">
        <f>(IF($T$6="Casi seguro",5,"")*IF($X$11="Mayor",4,""))</f>
        <v>20</v>
      </c>
      <c r="Y6" s="58">
        <f>(IF($T$6="Casi seguro",5,"")*IF($Y$11="Catastrófico",5,""))</f>
        <v>25</v>
      </c>
      <c r="Z6" s="12"/>
      <c r="AA6" s="12"/>
      <c r="AB6" s="12"/>
      <c r="AC6" s="12"/>
      <c r="AD6" s="12"/>
      <c r="AF6" s="76" t="str">
        <f t="shared" si="0"/>
        <v>PosibleInsignificante</v>
      </c>
      <c r="AG6" s="83" t="s">
        <v>144</v>
      </c>
      <c r="AH6" s="82" t="s">
        <v>463</v>
      </c>
      <c r="AI6" s="61" t="s">
        <v>475</v>
      </c>
      <c r="AJ6" s="61">
        <v>3</v>
      </c>
      <c r="AK6" s="76">
        <v>3</v>
      </c>
      <c r="AL6" s="76">
        <f>+AJ6*AK6</f>
        <v>9</v>
      </c>
      <c r="AM6" s="12"/>
      <c r="AN6" s="12"/>
      <c r="AO6" s="12"/>
      <c r="AP6" s="627" t="s">
        <v>488</v>
      </c>
      <c r="AQ6" s="629" t="s">
        <v>489</v>
      </c>
      <c r="AR6" s="93" t="s">
        <v>490</v>
      </c>
      <c r="AS6" s="93">
        <v>15</v>
      </c>
      <c r="AT6" s="12"/>
      <c r="AU6" s="626"/>
      <c r="AV6" s="103" t="s">
        <v>531</v>
      </c>
      <c r="AW6" s="103" t="s">
        <v>532</v>
      </c>
      <c r="AX6" s="103" t="s">
        <v>530</v>
      </c>
      <c r="AY6" s="12"/>
      <c r="AZ6" s="114" t="str">
        <f t="shared" si="2"/>
        <v>fuertedirectamenteno disminuye</v>
      </c>
      <c r="BA6" s="115" t="s">
        <v>557</v>
      </c>
      <c r="BB6" s="115" t="s">
        <v>572</v>
      </c>
      <c r="BC6" s="115" t="s">
        <v>574</v>
      </c>
      <c r="BD6" s="115">
        <v>2</v>
      </c>
      <c r="BE6" s="115">
        <v>0</v>
      </c>
      <c r="BF6" s="48"/>
    </row>
    <row r="7" spans="1:58" ht="17.25" thickBot="1" x14ac:dyDescent="0.3">
      <c r="A7" s="47" t="s">
        <v>9</v>
      </c>
      <c r="B7" s="12"/>
      <c r="C7" s="12" t="s">
        <v>80</v>
      </c>
      <c r="D7" s="12"/>
      <c r="E7" s="12" t="s">
        <v>125</v>
      </c>
      <c r="F7" s="48"/>
      <c r="G7" s="47" t="s">
        <v>142</v>
      </c>
      <c r="H7" s="29" t="s">
        <v>382</v>
      </c>
      <c r="I7" s="20" t="s">
        <v>143</v>
      </c>
      <c r="J7" s="12">
        <v>2</v>
      </c>
      <c r="K7" s="12"/>
      <c r="L7" s="12">
        <v>51</v>
      </c>
      <c r="M7" s="12">
        <v>75</v>
      </c>
      <c r="N7" s="12">
        <v>1</v>
      </c>
      <c r="O7" s="12" t="s">
        <v>365</v>
      </c>
      <c r="P7" s="12"/>
      <c r="Q7" s="47"/>
      <c r="R7" s="12"/>
      <c r="S7" s="12"/>
      <c r="T7" s="61" t="s">
        <v>146</v>
      </c>
      <c r="U7" s="59">
        <f>(IF($T$7="Probable",4,"")*IF($U$11="Insignificante",1,""))</f>
        <v>4</v>
      </c>
      <c r="V7" s="57">
        <f>(IF($T$7="Probable",4,"")*IF($V$11="Menor",2,""))</f>
        <v>8</v>
      </c>
      <c r="W7" s="57">
        <f>(IF($T$7="Probable",4,"")*IF($W$11="Moderado",3,""))</f>
        <v>12</v>
      </c>
      <c r="X7" s="58">
        <f>(IF($T$7="Probable",4,"")*IF($X$11="Mayor",4,""))</f>
        <v>16</v>
      </c>
      <c r="Y7" s="58">
        <f>(IF($T$7="Probable",4,"")*IF($Y$11="Catastrófico",5,""))</f>
        <v>20</v>
      </c>
      <c r="Z7" s="12"/>
      <c r="AA7" s="12"/>
      <c r="AB7" s="12"/>
      <c r="AC7" s="12"/>
      <c r="AD7" s="12"/>
      <c r="AF7" s="76" t="str">
        <f t="shared" si="0"/>
        <v>ProbableInsignificante</v>
      </c>
      <c r="AG7" s="83" t="s">
        <v>146</v>
      </c>
      <c r="AH7" s="82" t="s">
        <v>463</v>
      </c>
      <c r="AI7" s="35" t="s">
        <v>371</v>
      </c>
      <c r="AJ7" s="35">
        <v>4</v>
      </c>
      <c r="AK7" s="76">
        <v>4</v>
      </c>
      <c r="AL7" s="76">
        <f t="shared" si="1"/>
        <v>16</v>
      </c>
      <c r="AM7" s="12"/>
      <c r="AN7" s="12"/>
      <c r="AO7" s="12"/>
      <c r="AP7" s="628"/>
      <c r="AQ7" s="630"/>
      <c r="AR7" s="93" t="s">
        <v>491</v>
      </c>
      <c r="AS7" s="93">
        <v>0</v>
      </c>
      <c r="AT7" s="12"/>
      <c r="AU7" s="624" t="s">
        <v>533</v>
      </c>
      <c r="AV7" s="103" t="s">
        <v>526</v>
      </c>
      <c r="AW7" s="103" t="s">
        <v>534</v>
      </c>
      <c r="AX7" s="103" t="s">
        <v>530</v>
      </c>
      <c r="AY7" s="12"/>
      <c r="AZ7" s="114" t="str">
        <f t="shared" si="2"/>
        <v>fuerteno disminuyedirectamente</v>
      </c>
      <c r="BA7" s="115" t="s">
        <v>557</v>
      </c>
      <c r="BB7" s="115" t="s">
        <v>574</v>
      </c>
      <c r="BC7" s="115" t="s">
        <v>572</v>
      </c>
      <c r="BD7" s="115">
        <v>0</v>
      </c>
      <c r="BE7" s="115">
        <v>2</v>
      </c>
      <c r="BF7" s="48"/>
    </row>
    <row r="8" spans="1:58" ht="17.25" thickBot="1" x14ac:dyDescent="0.3">
      <c r="A8" s="47" t="s">
        <v>10</v>
      </c>
      <c r="B8" s="12"/>
      <c r="C8" s="12" t="s">
        <v>55</v>
      </c>
      <c r="D8" s="12"/>
      <c r="E8" s="12" t="s">
        <v>106</v>
      </c>
      <c r="F8" s="48"/>
      <c r="G8" s="47" t="s">
        <v>144</v>
      </c>
      <c r="H8" s="28" t="s">
        <v>401</v>
      </c>
      <c r="I8" s="20" t="s">
        <v>145</v>
      </c>
      <c r="J8" s="12">
        <v>3</v>
      </c>
      <c r="K8" s="12"/>
      <c r="L8" s="12">
        <v>76</v>
      </c>
      <c r="M8" s="12">
        <v>100</v>
      </c>
      <c r="N8" s="12">
        <v>2</v>
      </c>
      <c r="O8" s="12" t="s">
        <v>366</v>
      </c>
      <c r="P8" s="12"/>
      <c r="Q8" s="47"/>
      <c r="R8" s="12"/>
      <c r="S8" s="12"/>
      <c r="T8" s="61" t="s">
        <v>144</v>
      </c>
      <c r="U8" s="60">
        <f>(IF($T$8="Posible",3,"")*IF($U$11="Insignificante",1,""))</f>
        <v>3</v>
      </c>
      <c r="V8" s="59">
        <f>(IF($T$8="Posible",3,"")*IF($V$11="Menor",2,""))</f>
        <v>6</v>
      </c>
      <c r="W8" s="57">
        <f>(IF($T$8="Posible",3,"")*IF($W$11="Moderado",3,""))</f>
        <v>9</v>
      </c>
      <c r="X8" s="58">
        <f>(IF($T$8="Posible",3,"")*IF($X$11="Mayor",4,""))</f>
        <v>12</v>
      </c>
      <c r="Y8" s="58">
        <f>(IF($T$8="Posible",3,"")*IF($Y$11="Catastrófico",5,""))</f>
        <v>15</v>
      </c>
      <c r="Z8" s="12"/>
      <c r="AA8" s="12"/>
      <c r="AB8" s="12"/>
      <c r="AC8" s="12"/>
      <c r="AD8" s="12"/>
      <c r="AF8" s="76" t="str">
        <f t="shared" si="0"/>
        <v>Casi seguroInsignificante</v>
      </c>
      <c r="AG8" s="83" t="s">
        <v>148</v>
      </c>
      <c r="AH8" s="82" t="s">
        <v>463</v>
      </c>
      <c r="AI8" s="61" t="s">
        <v>476</v>
      </c>
      <c r="AJ8" s="35">
        <v>5</v>
      </c>
      <c r="AK8" s="76">
        <v>5</v>
      </c>
      <c r="AL8" s="76">
        <f t="shared" si="1"/>
        <v>25</v>
      </c>
      <c r="AM8" s="12"/>
      <c r="AN8" s="12"/>
      <c r="AO8" s="12"/>
      <c r="AP8" s="627" t="s">
        <v>492</v>
      </c>
      <c r="AQ8" s="629" t="s">
        <v>493</v>
      </c>
      <c r="AR8" s="93" t="s">
        <v>494</v>
      </c>
      <c r="AS8" s="93">
        <v>15</v>
      </c>
      <c r="AT8" s="12"/>
      <c r="AU8" s="625"/>
      <c r="AV8" s="103" t="s">
        <v>528</v>
      </c>
      <c r="AW8" s="103" t="s">
        <v>535</v>
      </c>
      <c r="AX8" s="103" t="s">
        <v>530</v>
      </c>
      <c r="AY8" s="12"/>
      <c r="AZ8" s="114" t="str">
        <f t="shared" si="2"/>
        <v>moderadodirectamentedirectamente</v>
      </c>
      <c r="BA8" s="115" t="s">
        <v>558</v>
      </c>
      <c r="BB8" s="115" t="s">
        <v>572</v>
      </c>
      <c r="BC8" s="115" t="s">
        <v>572</v>
      </c>
      <c r="BD8" s="115">
        <v>1</v>
      </c>
      <c r="BE8" s="115">
        <v>1</v>
      </c>
      <c r="BF8" s="48"/>
    </row>
    <row r="9" spans="1:58" ht="17.25" thickBot="1" x14ac:dyDescent="0.3">
      <c r="A9" t="s">
        <v>735</v>
      </c>
      <c r="B9" s="12"/>
      <c r="C9" s="12" t="s">
        <v>57</v>
      </c>
      <c r="D9" s="12"/>
      <c r="E9" s="12" t="s">
        <v>123</v>
      </c>
      <c r="F9" s="48"/>
      <c r="G9" s="47" t="s">
        <v>146</v>
      </c>
      <c r="H9" s="29" t="s">
        <v>402</v>
      </c>
      <c r="I9" s="20" t="s">
        <v>147</v>
      </c>
      <c r="J9" s="12">
        <v>4</v>
      </c>
      <c r="K9" s="12"/>
      <c r="L9" s="12"/>
      <c r="M9" s="12"/>
      <c r="N9" s="12"/>
      <c r="O9" s="12"/>
      <c r="P9" s="12"/>
      <c r="Q9" s="47"/>
      <c r="R9" s="12"/>
      <c r="S9" s="12"/>
      <c r="T9" s="61" t="s">
        <v>142</v>
      </c>
      <c r="U9" s="60">
        <f>(IF($T$9="Improbable",2,"")*IF($U$11="Insignificante",1,""))</f>
        <v>2</v>
      </c>
      <c r="V9" s="60">
        <f>(IF($T$9="Improbable",2,"")*IF($V$11="Menor",2,""))</f>
        <v>4</v>
      </c>
      <c r="W9" s="59">
        <f>(IF($T$9="Improbable",2,"")*IF($W$11="Moderado",3,""))</f>
        <v>6</v>
      </c>
      <c r="X9" s="57">
        <f>(IF($T$9="Improbable",2,"")*IF($X$11="Mayor",4,""))</f>
        <v>8</v>
      </c>
      <c r="Y9" s="58">
        <f>(IF($T$9="Improbable",2,"")*IF($Y$11="Catastrófico",5,""))</f>
        <v>10</v>
      </c>
      <c r="Z9" s="12"/>
      <c r="AA9" s="12"/>
      <c r="AB9" s="12"/>
      <c r="AC9" s="12"/>
      <c r="AD9" s="12"/>
      <c r="AF9" s="76" t="str">
        <f t="shared" si="0"/>
        <v>Rara VezMenor</v>
      </c>
      <c r="AG9" s="83" t="s">
        <v>462</v>
      </c>
      <c r="AH9" s="82" t="s">
        <v>384</v>
      </c>
      <c r="AI9" s="61" t="s">
        <v>475</v>
      </c>
      <c r="AJ9" s="35">
        <v>6</v>
      </c>
      <c r="AK9" s="76">
        <v>2</v>
      </c>
      <c r="AL9" s="76">
        <f t="shared" si="1"/>
        <v>12</v>
      </c>
      <c r="AM9" s="12"/>
      <c r="AN9" s="12"/>
      <c r="AO9" s="12"/>
      <c r="AP9" s="628"/>
      <c r="AQ9" s="630"/>
      <c r="AR9" s="93" t="s">
        <v>495</v>
      </c>
      <c r="AS9" s="93">
        <v>0</v>
      </c>
      <c r="AT9" s="12"/>
      <c r="AU9" s="626"/>
      <c r="AV9" s="103" t="s">
        <v>531</v>
      </c>
      <c r="AW9" s="103" t="s">
        <v>536</v>
      </c>
      <c r="AX9" s="103" t="s">
        <v>530</v>
      </c>
      <c r="AY9" s="12"/>
      <c r="AZ9" s="114" t="str">
        <f t="shared" si="2"/>
        <v>moderadodirectamenteIndirectamente</v>
      </c>
      <c r="BA9" s="115" t="s">
        <v>558</v>
      </c>
      <c r="BB9" s="115" t="s">
        <v>572</v>
      </c>
      <c r="BC9" s="115" t="s">
        <v>575</v>
      </c>
      <c r="BD9" s="115">
        <v>1</v>
      </c>
      <c r="BE9" s="115">
        <v>0</v>
      </c>
      <c r="BF9" s="48"/>
    </row>
    <row r="10" spans="1:58" ht="17.25" thickBot="1" x14ac:dyDescent="0.3">
      <c r="A10" s="47" t="s">
        <v>11</v>
      </c>
      <c r="B10" s="12"/>
      <c r="C10" s="12" t="s">
        <v>60</v>
      </c>
      <c r="D10" s="12"/>
      <c r="E10" s="12" t="s">
        <v>120</v>
      </c>
      <c r="F10" s="48"/>
      <c r="G10" s="47" t="s">
        <v>148</v>
      </c>
      <c r="H10" s="28" t="s">
        <v>381</v>
      </c>
      <c r="I10" s="20" t="s">
        <v>149</v>
      </c>
      <c r="J10" s="12">
        <v>5</v>
      </c>
      <c r="K10" s="12"/>
      <c r="L10" s="12"/>
      <c r="M10" s="12"/>
      <c r="N10" s="12"/>
      <c r="O10" s="12"/>
      <c r="P10" s="12"/>
      <c r="Q10" s="47"/>
      <c r="R10" s="12"/>
      <c r="S10" s="12"/>
      <c r="T10" s="61" t="s">
        <v>462</v>
      </c>
      <c r="U10" s="60">
        <f>(IF($T$10="Rara Vez",1,"")*IF($U$11="Insignificante",1,""))</f>
        <v>1</v>
      </c>
      <c r="V10" s="60">
        <f>(IF($T$10="Rara Vez",1,"")*IF($V$11="Menor",2,""))</f>
        <v>2</v>
      </c>
      <c r="W10" s="59">
        <f>(IF($T$10="Rara Vez",1,"")*IF($W$11="Moderado",3,""))</f>
        <v>3</v>
      </c>
      <c r="X10" s="57">
        <f>(IF($T$10="Rara Vez",1,"")*IF($X$11="Mayor",4,""))</f>
        <v>4</v>
      </c>
      <c r="Y10" s="58">
        <f>(IF($T$10="Rara Vez",1,"")*IF($Y$11="Catastrófico",5,""))</f>
        <v>5</v>
      </c>
      <c r="Z10" s="12"/>
      <c r="AA10" s="12"/>
      <c r="AB10" s="12"/>
      <c r="AC10" s="12"/>
      <c r="AD10" s="12"/>
      <c r="AF10" s="76" t="str">
        <f t="shared" si="0"/>
        <v>ImprobableMenor</v>
      </c>
      <c r="AG10" s="83" t="s">
        <v>142</v>
      </c>
      <c r="AH10" s="82" t="s">
        <v>384</v>
      </c>
      <c r="AI10" s="61" t="s">
        <v>475</v>
      </c>
      <c r="AJ10" s="35">
        <v>7</v>
      </c>
      <c r="AK10" s="76">
        <v>4</v>
      </c>
      <c r="AL10" s="76">
        <f t="shared" si="1"/>
        <v>28</v>
      </c>
      <c r="AM10" s="12"/>
      <c r="AN10" s="12"/>
      <c r="AO10" s="12"/>
      <c r="AP10" s="627" t="s">
        <v>496</v>
      </c>
      <c r="AQ10" s="629" t="s">
        <v>497</v>
      </c>
      <c r="AR10" s="93" t="s">
        <v>498</v>
      </c>
      <c r="AS10" s="93">
        <v>15</v>
      </c>
      <c r="AT10" s="12"/>
      <c r="AU10" s="105" t="s">
        <v>537</v>
      </c>
      <c r="AV10" s="103" t="s">
        <v>526</v>
      </c>
      <c r="AW10" s="103" t="s">
        <v>539</v>
      </c>
      <c r="AX10" s="103" t="s">
        <v>530</v>
      </c>
      <c r="AY10" s="12"/>
      <c r="AZ10" s="114" t="str">
        <f t="shared" si="2"/>
        <v>moderadodirectamenteNo disminuye</v>
      </c>
      <c r="BA10" s="115" t="s">
        <v>558</v>
      </c>
      <c r="BB10" s="115" t="s">
        <v>572</v>
      </c>
      <c r="BC10" s="115" t="s">
        <v>576</v>
      </c>
      <c r="BD10" s="115">
        <v>1</v>
      </c>
      <c r="BE10" s="115">
        <v>0</v>
      </c>
      <c r="BF10" s="48"/>
    </row>
    <row r="11" spans="1:58" ht="17.25" thickBot="1" x14ac:dyDescent="0.3">
      <c r="A11" s="47" t="s">
        <v>134</v>
      </c>
      <c r="B11" s="12"/>
      <c r="C11" s="12" t="s">
        <v>38</v>
      </c>
      <c r="D11" s="12"/>
      <c r="E11" s="12" t="s">
        <v>107</v>
      </c>
      <c r="F11" s="48"/>
      <c r="G11" s="47"/>
      <c r="H11" s="12"/>
      <c r="I11" s="12"/>
      <c r="J11" s="12"/>
      <c r="K11" s="12"/>
      <c r="L11" s="12"/>
      <c r="M11" s="12"/>
      <c r="N11" s="12"/>
      <c r="O11" s="12"/>
      <c r="P11" s="12"/>
      <c r="Q11" s="47"/>
      <c r="R11" s="12"/>
      <c r="S11" s="12"/>
      <c r="T11" s="12"/>
      <c r="U11" s="61" t="s">
        <v>463</v>
      </c>
      <c r="V11" s="61" t="s">
        <v>384</v>
      </c>
      <c r="W11" s="61" t="s">
        <v>371</v>
      </c>
      <c r="X11" s="61" t="s">
        <v>372</v>
      </c>
      <c r="Y11" s="61" t="s">
        <v>464</v>
      </c>
      <c r="Z11" s="12"/>
      <c r="AA11" s="12"/>
      <c r="AB11" s="12"/>
      <c r="AC11" s="12"/>
      <c r="AD11" s="12"/>
      <c r="AF11" s="76" t="str">
        <f t="shared" si="0"/>
        <v>PosibleMenor</v>
      </c>
      <c r="AG11" s="83" t="s">
        <v>144</v>
      </c>
      <c r="AH11" s="82" t="s">
        <v>384</v>
      </c>
      <c r="AI11" s="61" t="s">
        <v>371</v>
      </c>
      <c r="AJ11" s="35">
        <v>8</v>
      </c>
      <c r="AK11" s="76">
        <v>6</v>
      </c>
      <c r="AL11" s="76">
        <f t="shared" si="1"/>
        <v>48</v>
      </c>
      <c r="AM11" s="12"/>
      <c r="AN11" s="12"/>
      <c r="AO11" s="12"/>
      <c r="AP11" s="631"/>
      <c r="AQ11" s="632"/>
      <c r="AR11" s="93" t="s">
        <v>499</v>
      </c>
      <c r="AS11" s="93">
        <v>10</v>
      </c>
      <c r="AT11" s="12"/>
      <c r="AU11" s="105" t="s">
        <v>538</v>
      </c>
      <c r="AV11" s="103" t="s">
        <v>528</v>
      </c>
      <c r="AW11" s="103" t="s">
        <v>540</v>
      </c>
      <c r="AX11" s="103" t="s">
        <v>530</v>
      </c>
      <c r="AY11" s="12"/>
      <c r="AZ11" s="114" t="str">
        <f t="shared" si="2"/>
        <v>moderadono disminuyedirectamente</v>
      </c>
      <c r="BA11" s="115" t="s">
        <v>558</v>
      </c>
      <c r="BB11" s="115" t="s">
        <v>574</v>
      </c>
      <c r="BC11" s="115" t="s">
        <v>572</v>
      </c>
      <c r="BD11" s="115">
        <v>0</v>
      </c>
      <c r="BE11" s="115">
        <v>1</v>
      </c>
      <c r="BF11" s="48"/>
    </row>
    <row r="12" spans="1:58" ht="17.25" thickBot="1" x14ac:dyDescent="0.3">
      <c r="A12" s="47"/>
      <c r="B12" s="12"/>
      <c r="C12" s="12" t="s">
        <v>35</v>
      </c>
      <c r="D12" s="12"/>
      <c r="E12" s="12" t="s">
        <v>122</v>
      </c>
      <c r="F12" s="48"/>
      <c r="G12" s="47"/>
      <c r="H12" s="55" t="s">
        <v>421</v>
      </c>
      <c r="I12" s="12"/>
      <c r="J12" s="12"/>
      <c r="K12" s="12"/>
      <c r="L12" s="12"/>
      <c r="M12" s="12"/>
      <c r="N12" s="12"/>
      <c r="O12" s="12"/>
      <c r="P12" s="12"/>
      <c r="Q12" s="47"/>
      <c r="R12" s="12"/>
      <c r="S12" s="12"/>
      <c r="T12" s="12"/>
      <c r="U12" s="12"/>
      <c r="V12" s="12"/>
      <c r="W12" s="12"/>
      <c r="X12" s="12"/>
      <c r="Y12" s="12"/>
      <c r="Z12" s="12"/>
      <c r="AA12" s="12"/>
      <c r="AB12" s="12"/>
      <c r="AC12" s="12"/>
      <c r="AD12" s="12"/>
      <c r="AF12" s="76" t="str">
        <f t="shared" si="0"/>
        <v>ProbableMenor</v>
      </c>
      <c r="AG12" s="83" t="s">
        <v>146</v>
      </c>
      <c r="AH12" s="82" t="s">
        <v>384</v>
      </c>
      <c r="AI12" s="35" t="s">
        <v>476</v>
      </c>
      <c r="AJ12" s="35">
        <v>9</v>
      </c>
      <c r="AK12" s="76">
        <v>8</v>
      </c>
      <c r="AL12" s="76">
        <f t="shared" si="1"/>
        <v>72</v>
      </c>
      <c r="AM12" s="12"/>
      <c r="AN12" s="12"/>
      <c r="AO12" s="12"/>
      <c r="AP12" s="628"/>
      <c r="AQ12" s="630"/>
      <c r="AR12" s="94" t="s">
        <v>500</v>
      </c>
      <c r="AS12" s="94">
        <v>0</v>
      </c>
      <c r="AT12" s="12"/>
      <c r="AU12" s="104"/>
      <c r="AV12" s="103" t="s">
        <v>531</v>
      </c>
      <c r="AW12" s="103" t="s">
        <v>541</v>
      </c>
      <c r="AX12" s="103" t="s">
        <v>530</v>
      </c>
      <c r="AY12" s="12"/>
      <c r="AZ12" s="12"/>
      <c r="BA12" s="12"/>
      <c r="BB12" s="12"/>
      <c r="BC12" s="12"/>
      <c r="BD12" s="12"/>
      <c r="BE12" s="12"/>
      <c r="BF12" s="48"/>
    </row>
    <row r="13" spans="1:58" ht="26.25" thickBot="1" x14ac:dyDescent="0.3">
      <c r="A13" s="47"/>
      <c r="B13" s="12"/>
      <c r="C13" s="12" t="s">
        <v>103</v>
      </c>
      <c r="D13" s="12"/>
      <c r="E13" s="12" t="s">
        <v>104</v>
      </c>
      <c r="F13" s="48"/>
      <c r="G13" s="30" t="s">
        <v>406</v>
      </c>
      <c r="H13" s="30" t="s">
        <v>133</v>
      </c>
      <c r="I13" s="30" t="s">
        <v>151</v>
      </c>
      <c r="J13" s="30" t="s">
        <v>152</v>
      </c>
      <c r="K13" s="30" t="s">
        <v>153</v>
      </c>
      <c r="L13" s="30" t="s">
        <v>154</v>
      </c>
      <c r="M13" s="30" t="s">
        <v>155</v>
      </c>
      <c r="N13" s="30" t="s">
        <v>156</v>
      </c>
      <c r="O13" s="30" t="s">
        <v>172</v>
      </c>
      <c r="P13" s="87" t="s">
        <v>403</v>
      </c>
      <c r="Q13" s="47"/>
      <c r="R13" s="12"/>
      <c r="S13" s="12"/>
      <c r="T13" s="12"/>
      <c r="U13" s="12"/>
      <c r="V13" s="12"/>
      <c r="W13" s="12"/>
      <c r="X13" s="12"/>
      <c r="Y13" s="12"/>
      <c r="Z13" s="12"/>
      <c r="AA13" s="12"/>
      <c r="AB13" s="12"/>
      <c r="AC13" s="12"/>
      <c r="AD13" s="12"/>
      <c r="AF13" s="76" t="str">
        <f t="shared" si="0"/>
        <v>Casi seguroMenor</v>
      </c>
      <c r="AG13" s="83" t="s">
        <v>148</v>
      </c>
      <c r="AH13" s="82" t="s">
        <v>384</v>
      </c>
      <c r="AI13" s="61" t="s">
        <v>476</v>
      </c>
      <c r="AJ13" s="35">
        <v>10</v>
      </c>
      <c r="AK13" s="76">
        <v>10</v>
      </c>
      <c r="AL13" s="76">
        <f t="shared" si="1"/>
        <v>100</v>
      </c>
      <c r="AM13" s="12"/>
      <c r="AN13" s="12"/>
      <c r="AO13" s="12"/>
      <c r="AP13" s="627" t="s">
        <v>501</v>
      </c>
      <c r="AQ13" s="95" t="s">
        <v>502</v>
      </c>
      <c r="AR13" s="96" t="s">
        <v>503</v>
      </c>
      <c r="AS13" s="96">
        <v>15</v>
      </c>
      <c r="AT13" s="12"/>
      <c r="AU13" s="12"/>
      <c r="AV13" s="12"/>
      <c r="AW13" s="12"/>
      <c r="AX13" s="12"/>
      <c r="AY13" s="12"/>
      <c r="AZ13" s="12"/>
      <c r="BA13" s="12"/>
      <c r="BB13" s="109" t="s">
        <v>578</v>
      </c>
      <c r="BC13" s="109" t="s">
        <v>578</v>
      </c>
      <c r="BD13" s="12"/>
      <c r="BE13" s="12"/>
      <c r="BF13" s="48"/>
    </row>
    <row r="14" spans="1:58" ht="17.25" thickBot="1" x14ac:dyDescent="0.3">
      <c r="A14" s="47"/>
      <c r="B14" s="12"/>
      <c r="C14" s="12" t="s">
        <v>102</v>
      </c>
      <c r="D14" s="12"/>
      <c r="E14" s="12" t="s">
        <v>113</v>
      </c>
      <c r="F14" s="48"/>
      <c r="G14" s="644">
        <v>1</v>
      </c>
      <c r="H14" s="645" t="s">
        <v>404</v>
      </c>
      <c r="I14" s="643">
        <v>5</v>
      </c>
      <c r="J14" s="643">
        <v>4</v>
      </c>
      <c r="K14" s="643">
        <v>3</v>
      </c>
      <c r="L14" s="643">
        <v>5</v>
      </c>
      <c r="M14" s="643">
        <v>3</v>
      </c>
      <c r="N14" s="643">
        <v>4</v>
      </c>
      <c r="O14" s="643">
        <f>SUM(I14:N15)</f>
        <v>24</v>
      </c>
      <c r="P14" s="88">
        <f>AVERAGE(I14:N15)</f>
        <v>4</v>
      </c>
      <c r="Q14" s="47"/>
      <c r="R14" s="12"/>
      <c r="S14" s="12"/>
      <c r="T14" s="12"/>
      <c r="U14" s="12"/>
      <c r="V14" s="12"/>
      <c r="W14" s="12"/>
      <c r="X14" s="12"/>
      <c r="Y14" s="12"/>
      <c r="Z14" s="12"/>
      <c r="AA14" s="12"/>
      <c r="AB14" s="12"/>
      <c r="AC14" s="12"/>
      <c r="AD14" s="12"/>
      <c r="AF14" s="76" t="str">
        <f t="shared" si="0"/>
        <v>Rara VezModerado</v>
      </c>
      <c r="AG14" s="83" t="s">
        <v>462</v>
      </c>
      <c r="AH14" s="82" t="s">
        <v>371</v>
      </c>
      <c r="AI14" s="61" t="s">
        <v>371</v>
      </c>
      <c r="AJ14" s="35">
        <v>11</v>
      </c>
      <c r="AK14" s="76">
        <v>3</v>
      </c>
      <c r="AL14" s="76">
        <f t="shared" si="1"/>
        <v>33</v>
      </c>
      <c r="AM14" s="12"/>
      <c r="AN14" s="12"/>
      <c r="AO14" s="12"/>
      <c r="AP14" s="628"/>
      <c r="AQ14" s="95" t="s">
        <v>504</v>
      </c>
      <c r="AR14" s="96" t="s">
        <v>505</v>
      </c>
      <c r="AS14" s="96">
        <v>0</v>
      </c>
      <c r="AT14" s="12"/>
      <c r="AU14" s="12"/>
      <c r="AV14" s="12"/>
      <c r="AW14" s="12"/>
      <c r="AX14" s="12"/>
      <c r="AY14" s="12"/>
      <c r="AZ14" s="12"/>
      <c r="BA14" s="12"/>
      <c r="BB14" s="109" t="s">
        <v>576</v>
      </c>
      <c r="BC14" s="109" t="s">
        <v>575</v>
      </c>
      <c r="BD14" s="12"/>
      <c r="BE14" s="12"/>
      <c r="BF14" s="48"/>
    </row>
    <row r="15" spans="1:58" ht="45.75" thickBot="1" x14ac:dyDescent="0.3">
      <c r="A15" s="47"/>
      <c r="B15" s="12"/>
      <c r="C15" s="12" t="s">
        <v>66</v>
      </c>
      <c r="D15" s="12"/>
      <c r="E15" s="12" t="s">
        <v>114</v>
      </c>
      <c r="F15" s="48"/>
      <c r="G15" s="644"/>
      <c r="H15" s="645"/>
      <c r="I15" s="643"/>
      <c r="J15" s="643"/>
      <c r="K15" s="643"/>
      <c r="L15" s="643"/>
      <c r="M15" s="643"/>
      <c r="N15" s="643"/>
      <c r="O15" s="643"/>
      <c r="P15" s="88" t="s">
        <v>146</v>
      </c>
      <c r="Q15" s="47"/>
      <c r="R15" s="12"/>
      <c r="S15" s="12"/>
      <c r="T15" s="12"/>
      <c r="U15" s="12"/>
      <c r="V15" s="12"/>
      <c r="W15" s="12"/>
      <c r="X15" s="12"/>
      <c r="Y15" s="12"/>
      <c r="Z15" s="12"/>
      <c r="AA15" s="12"/>
      <c r="AB15" s="12"/>
      <c r="AC15" s="12"/>
      <c r="AD15" s="12"/>
      <c r="AF15" s="76" t="str">
        <f t="shared" si="0"/>
        <v>ImprobableModerado</v>
      </c>
      <c r="AG15" s="83" t="s">
        <v>142</v>
      </c>
      <c r="AH15" s="82" t="s">
        <v>371</v>
      </c>
      <c r="AI15" s="61" t="s">
        <v>371</v>
      </c>
      <c r="AJ15" s="35">
        <v>12</v>
      </c>
      <c r="AK15" s="76">
        <v>6</v>
      </c>
      <c r="AL15" s="76">
        <f t="shared" si="1"/>
        <v>72</v>
      </c>
      <c r="AM15" s="12"/>
      <c r="AN15" s="12"/>
      <c r="AO15" s="12"/>
      <c r="AP15" s="627" t="s">
        <v>506</v>
      </c>
      <c r="AQ15" s="629" t="s">
        <v>507</v>
      </c>
      <c r="AR15" s="93" t="s">
        <v>508</v>
      </c>
      <c r="AS15" s="93">
        <v>15</v>
      </c>
      <c r="AT15" s="12"/>
      <c r="AU15" s="110" t="s">
        <v>561</v>
      </c>
      <c r="AV15" s="110" t="s">
        <v>565</v>
      </c>
      <c r="AW15" s="111" t="s">
        <v>514</v>
      </c>
      <c r="AX15" s="111" t="s">
        <v>522</v>
      </c>
      <c r="AY15" s="112" t="s">
        <v>559</v>
      </c>
      <c r="AZ15" s="12"/>
      <c r="BA15" s="12"/>
      <c r="BB15" s="76"/>
      <c r="BC15" s="109" t="s">
        <v>576</v>
      </c>
      <c r="BD15" s="12"/>
      <c r="BE15" s="12"/>
      <c r="BF15" s="48"/>
    </row>
    <row r="16" spans="1:58" ht="17.25" thickBot="1" x14ac:dyDescent="0.3">
      <c r="A16" s="47"/>
      <c r="B16" s="12"/>
      <c r="C16" s="12" t="s">
        <v>45</v>
      </c>
      <c r="D16" s="12"/>
      <c r="E16" s="12" t="s">
        <v>112</v>
      </c>
      <c r="F16" s="48"/>
      <c r="G16" s="31">
        <v>2</v>
      </c>
      <c r="H16" s="32" t="s">
        <v>405</v>
      </c>
      <c r="I16" s="32"/>
      <c r="J16" s="32"/>
      <c r="K16" s="32"/>
      <c r="L16" s="32"/>
      <c r="M16" s="32"/>
      <c r="N16" s="32"/>
      <c r="O16" s="32"/>
      <c r="P16" s="89"/>
      <c r="Q16" s="47"/>
      <c r="R16" s="12"/>
      <c r="S16" s="12"/>
      <c r="T16" s="12"/>
      <c r="U16" s="12"/>
      <c r="V16" s="12"/>
      <c r="W16" s="12"/>
      <c r="X16" s="12"/>
      <c r="Y16" s="12"/>
      <c r="Z16" s="12"/>
      <c r="AA16" s="12"/>
      <c r="AB16" s="12"/>
      <c r="AC16" s="12"/>
      <c r="AD16" s="12"/>
      <c r="AF16" s="76" t="str">
        <f t="shared" si="0"/>
        <v>PosibleModerado</v>
      </c>
      <c r="AG16" s="83" t="s">
        <v>144</v>
      </c>
      <c r="AH16" s="82" t="s">
        <v>371</v>
      </c>
      <c r="AI16" s="61" t="s">
        <v>476</v>
      </c>
      <c r="AJ16" s="35">
        <v>13</v>
      </c>
      <c r="AK16" s="76">
        <v>9</v>
      </c>
      <c r="AL16" s="76">
        <f t="shared" si="1"/>
        <v>117</v>
      </c>
      <c r="AM16" s="12"/>
      <c r="AN16" s="12"/>
      <c r="AO16" s="12"/>
      <c r="AP16" s="628"/>
      <c r="AQ16" s="630"/>
      <c r="AR16" s="94" t="s">
        <v>509</v>
      </c>
      <c r="AS16" s="94">
        <v>0</v>
      </c>
      <c r="AT16" s="12"/>
      <c r="AU16" s="61" t="str">
        <f>_xlfn.CONCAT(AW16,AX16)</f>
        <v>FuerteFuerte</v>
      </c>
      <c r="AV16" s="61">
        <v>1</v>
      </c>
      <c r="AW16" s="109" t="s">
        <v>516</v>
      </c>
      <c r="AX16" s="61" t="s">
        <v>516</v>
      </c>
      <c r="AY16" s="61" t="s">
        <v>516</v>
      </c>
      <c r="AZ16" s="12"/>
      <c r="BA16" s="12"/>
      <c r="BB16" s="12"/>
      <c r="BC16" s="12"/>
      <c r="BD16" s="12"/>
      <c r="BE16" s="12"/>
      <c r="BF16" s="48"/>
    </row>
    <row r="17" spans="1:58" ht="17.25" thickBot="1" x14ac:dyDescent="0.3">
      <c r="A17" s="47"/>
      <c r="B17" s="12"/>
      <c r="C17" s="12" t="s">
        <v>43</v>
      </c>
      <c r="D17" s="12"/>
      <c r="E17" s="12" t="s">
        <v>111</v>
      </c>
      <c r="F17" s="48"/>
      <c r="G17" s="31">
        <v>3</v>
      </c>
      <c r="H17" s="32" t="s">
        <v>405</v>
      </c>
      <c r="I17" s="32"/>
      <c r="J17" s="32"/>
      <c r="K17" s="32"/>
      <c r="L17" s="32"/>
      <c r="M17" s="32"/>
      <c r="N17" s="32"/>
      <c r="O17" s="32"/>
      <c r="P17" s="89"/>
      <c r="Q17" s="47"/>
      <c r="R17" s="12"/>
      <c r="S17" s="12"/>
      <c r="T17" s="12"/>
      <c r="U17" s="12"/>
      <c r="V17" s="12"/>
      <c r="W17" s="12"/>
      <c r="X17" s="12"/>
      <c r="Y17" s="12"/>
      <c r="Z17" s="12"/>
      <c r="AA17" s="12"/>
      <c r="AB17" s="12"/>
      <c r="AC17" s="12"/>
      <c r="AD17" s="12"/>
      <c r="AF17" s="76" t="str">
        <f t="shared" si="0"/>
        <v>ProbableModerado</v>
      </c>
      <c r="AG17" s="83" t="s">
        <v>146</v>
      </c>
      <c r="AH17" s="82" t="s">
        <v>371</v>
      </c>
      <c r="AI17" s="35" t="s">
        <v>476</v>
      </c>
      <c r="AJ17" s="35">
        <v>14</v>
      </c>
      <c r="AK17" s="76">
        <v>12</v>
      </c>
      <c r="AL17" s="76">
        <f t="shared" si="1"/>
        <v>168</v>
      </c>
      <c r="AM17" s="12"/>
      <c r="AN17" s="12"/>
      <c r="AO17" s="12"/>
      <c r="AP17" s="627" t="s">
        <v>510</v>
      </c>
      <c r="AQ17" s="633" t="s">
        <v>511</v>
      </c>
      <c r="AR17" s="96" t="s">
        <v>512</v>
      </c>
      <c r="AS17" s="96">
        <v>10</v>
      </c>
      <c r="AT17" s="12"/>
      <c r="AU17" s="61" t="str">
        <f t="shared" ref="AU17:AU24" si="3">CONCATENATE(AW17,AX17)</f>
        <v>Fuertemoderado</v>
      </c>
      <c r="AV17" s="61">
        <v>2</v>
      </c>
      <c r="AW17" s="109" t="s">
        <v>516</v>
      </c>
      <c r="AX17" s="61" t="s">
        <v>558</v>
      </c>
      <c r="AY17" s="61" t="s">
        <v>371</v>
      </c>
      <c r="AZ17" s="12"/>
      <c r="BA17" s="12"/>
      <c r="BB17" s="12"/>
      <c r="BC17" s="12"/>
      <c r="BD17" s="12"/>
      <c r="BE17" s="12"/>
      <c r="BF17" s="48"/>
    </row>
    <row r="18" spans="1:58" ht="17.25" thickBot="1" x14ac:dyDescent="0.3">
      <c r="A18" s="47"/>
      <c r="B18" s="12"/>
      <c r="C18" s="12" t="s">
        <v>48</v>
      </c>
      <c r="D18" s="12"/>
      <c r="E18" s="12" t="s">
        <v>118</v>
      </c>
      <c r="F18" s="48"/>
      <c r="G18" s="47"/>
      <c r="H18" s="12"/>
      <c r="I18" s="12"/>
      <c r="J18" s="12"/>
      <c r="K18" s="12"/>
      <c r="L18" s="12"/>
      <c r="M18" s="12"/>
      <c r="N18" s="12"/>
      <c r="O18" s="12"/>
      <c r="P18" s="12"/>
      <c r="Q18" s="47"/>
      <c r="R18" s="12"/>
      <c r="S18" s="12"/>
      <c r="T18" s="12"/>
      <c r="U18" s="12"/>
      <c r="V18" s="12"/>
      <c r="W18" s="12"/>
      <c r="X18" s="12"/>
      <c r="Y18" s="12"/>
      <c r="Z18" s="12"/>
      <c r="AA18" s="12"/>
      <c r="AB18" s="12"/>
      <c r="AC18" s="12"/>
      <c r="AD18" s="12"/>
      <c r="AF18" s="76" t="str">
        <f t="shared" si="0"/>
        <v>Casi seguroModerado</v>
      </c>
      <c r="AG18" s="83" t="s">
        <v>148</v>
      </c>
      <c r="AH18" s="82" t="s">
        <v>371</v>
      </c>
      <c r="AI18" s="61" t="s">
        <v>477</v>
      </c>
      <c r="AJ18" s="35">
        <v>15</v>
      </c>
      <c r="AK18" s="76">
        <v>15</v>
      </c>
      <c r="AL18" s="76">
        <f t="shared" si="1"/>
        <v>225</v>
      </c>
      <c r="AM18" s="12"/>
      <c r="AN18" s="12"/>
      <c r="AO18" s="12"/>
      <c r="AP18" s="631"/>
      <c r="AQ18" s="634"/>
      <c r="AR18" s="96" t="s">
        <v>554</v>
      </c>
      <c r="AS18" s="96">
        <v>5</v>
      </c>
      <c r="AT18" s="12"/>
      <c r="AU18" s="61" t="str">
        <f t="shared" si="3"/>
        <v>FuerteDebil</v>
      </c>
      <c r="AV18" s="61">
        <v>3</v>
      </c>
      <c r="AW18" s="109" t="s">
        <v>516</v>
      </c>
      <c r="AX18" s="61" t="s">
        <v>562</v>
      </c>
      <c r="AY18" s="61" t="s">
        <v>519</v>
      </c>
      <c r="AZ18" s="12"/>
      <c r="BA18" s="12"/>
      <c r="BB18" s="12"/>
      <c r="BC18" s="12"/>
      <c r="BD18" s="12"/>
      <c r="BE18" s="12"/>
      <c r="BF18" s="48"/>
    </row>
    <row r="19" spans="1:58" ht="17.25" thickBot="1" x14ac:dyDescent="0.3">
      <c r="A19" s="47"/>
      <c r="B19" s="12"/>
      <c r="C19" s="12" t="s">
        <v>26</v>
      </c>
      <c r="D19" s="12"/>
      <c r="E19" s="12" t="s">
        <v>129</v>
      </c>
      <c r="F19" s="48"/>
      <c r="G19" s="47"/>
      <c r="H19" s="56"/>
      <c r="I19" s="12"/>
      <c r="J19" s="12"/>
      <c r="K19" s="12"/>
      <c r="L19" s="12"/>
      <c r="M19" s="12"/>
      <c r="N19" s="12"/>
      <c r="O19" s="12"/>
      <c r="P19" s="12"/>
      <c r="Q19" s="47"/>
      <c r="R19" s="12"/>
      <c r="S19" s="12"/>
      <c r="T19" s="12"/>
      <c r="U19" s="12"/>
      <c r="V19" s="12"/>
      <c r="W19" s="12"/>
      <c r="X19" s="12"/>
      <c r="Y19" s="12"/>
      <c r="Z19" s="12"/>
      <c r="AA19" s="12"/>
      <c r="AB19" s="12"/>
      <c r="AC19" s="12"/>
      <c r="AD19" s="12"/>
      <c r="AF19" s="76" t="str">
        <f t="shared" si="0"/>
        <v>Rara VezMayor</v>
      </c>
      <c r="AG19" s="83" t="s">
        <v>462</v>
      </c>
      <c r="AH19" s="82" t="s">
        <v>372</v>
      </c>
      <c r="AI19" s="61" t="s">
        <v>476</v>
      </c>
      <c r="AJ19" s="35">
        <v>16</v>
      </c>
      <c r="AK19" s="76">
        <v>4</v>
      </c>
      <c r="AL19" s="76">
        <f t="shared" si="1"/>
        <v>64</v>
      </c>
      <c r="AM19" s="12"/>
      <c r="AN19" s="12"/>
      <c r="AO19" s="12"/>
      <c r="AP19" s="628"/>
      <c r="AQ19" s="635"/>
      <c r="AR19" s="96" t="s">
        <v>513</v>
      </c>
      <c r="AS19" s="96">
        <v>0</v>
      </c>
      <c r="AT19" s="12"/>
      <c r="AU19" s="61" t="str">
        <f t="shared" si="3"/>
        <v>moderadofuerte</v>
      </c>
      <c r="AV19" s="61">
        <v>4</v>
      </c>
      <c r="AW19" s="109" t="s">
        <v>558</v>
      </c>
      <c r="AX19" s="61" t="s">
        <v>557</v>
      </c>
      <c r="AY19" s="61" t="s">
        <v>371</v>
      </c>
      <c r="AZ19" s="12"/>
      <c r="BA19" s="12"/>
      <c r="BB19" s="12"/>
      <c r="BC19" s="12"/>
      <c r="BD19" s="12"/>
      <c r="BE19" s="12"/>
      <c r="BF19" s="48"/>
    </row>
    <row r="20" spans="1:58" ht="16.5" x14ac:dyDescent="0.25">
      <c r="A20" s="47"/>
      <c r="B20" s="12"/>
      <c r="C20" s="12" t="s">
        <v>29</v>
      </c>
      <c r="D20" s="12"/>
      <c r="E20" s="12" t="s">
        <v>127</v>
      </c>
      <c r="F20" s="48"/>
      <c r="G20" s="47"/>
      <c r="H20" s="12"/>
      <c r="I20" s="12"/>
      <c r="J20" s="12"/>
      <c r="K20" s="12"/>
      <c r="L20" s="12"/>
      <c r="M20" s="12"/>
      <c r="N20" s="12"/>
      <c r="O20" s="12"/>
      <c r="P20" s="12"/>
      <c r="Q20" s="47"/>
      <c r="R20" s="12"/>
      <c r="S20" s="12"/>
      <c r="T20" s="12"/>
      <c r="U20" s="12"/>
      <c r="V20" s="12"/>
      <c r="W20" s="12"/>
      <c r="X20" s="12"/>
      <c r="Y20" s="12"/>
      <c r="Z20" s="12"/>
      <c r="AA20" s="12"/>
      <c r="AB20" s="12"/>
      <c r="AC20" s="12"/>
      <c r="AD20" s="12"/>
      <c r="AF20" s="76" t="str">
        <f t="shared" si="0"/>
        <v>ImprobableMayor</v>
      </c>
      <c r="AG20" s="83" t="s">
        <v>142</v>
      </c>
      <c r="AH20" s="82" t="s">
        <v>372</v>
      </c>
      <c r="AI20" s="61" t="s">
        <v>476</v>
      </c>
      <c r="AJ20" s="35">
        <v>17</v>
      </c>
      <c r="AK20" s="76">
        <v>8</v>
      </c>
      <c r="AL20" s="76">
        <f t="shared" si="1"/>
        <v>136</v>
      </c>
      <c r="AM20" s="12"/>
      <c r="AN20" s="12"/>
      <c r="AO20" s="12"/>
      <c r="AP20" s="12"/>
      <c r="AQ20" s="12"/>
      <c r="AR20" s="12"/>
      <c r="AS20" s="12"/>
      <c r="AT20" s="12"/>
      <c r="AU20" s="61" t="str">
        <f t="shared" si="3"/>
        <v>moderadomoderado</v>
      </c>
      <c r="AV20" s="61">
        <v>5</v>
      </c>
      <c r="AW20" s="109" t="s">
        <v>558</v>
      </c>
      <c r="AX20" s="61" t="s">
        <v>558</v>
      </c>
      <c r="AY20" s="61" t="s">
        <v>371</v>
      </c>
      <c r="AZ20" s="12"/>
      <c r="BA20" s="12"/>
      <c r="BB20" s="12"/>
      <c r="BC20" s="12"/>
      <c r="BD20" s="12"/>
      <c r="BE20" s="12"/>
      <c r="BF20" s="48"/>
    </row>
    <row r="21" spans="1:58" ht="17.25" thickBot="1" x14ac:dyDescent="0.3">
      <c r="A21" s="47"/>
      <c r="B21" s="12"/>
      <c r="C21" s="12" t="s">
        <v>82</v>
      </c>
      <c r="D21" s="12"/>
      <c r="E21" s="12" t="s">
        <v>109</v>
      </c>
      <c r="F21" s="48"/>
      <c r="G21" s="47"/>
      <c r="H21" s="12"/>
      <c r="I21" s="12"/>
      <c r="J21" s="12"/>
      <c r="K21" s="12"/>
      <c r="L21" s="12"/>
      <c r="M21" s="12"/>
      <c r="N21" s="12"/>
      <c r="O21" s="12"/>
      <c r="P21" s="12"/>
      <c r="Q21" s="47"/>
      <c r="R21" s="12"/>
      <c r="S21" s="12"/>
      <c r="T21" s="12"/>
      <c r="U21" s="12"/>
      <c r="V21" s="77" t="s">
        <v>474</v>
      </c>
      <c r="W21" s="77" t="s">
        <v>135</v>
      </c>
      <c r="X21" s="77" t="s">
        <v>150</v>
      </c>
      <c r="Y21" s="12"/>
      <c r="Z21" s="12"/>
      <c r="AA21" s="12"/>
      <c r="AB21" s="12"/>
      <c r="AC21" s="12"/>
      <c r="AD21" s="12"/>
      <c r="AF21" s="76" t="str">
        <f t="shared" si="0"/>
        <v>PosibleMayor</v>
      </c>
      <c r="AG21" s="83" t="s">
        <v>144</v>
      </c>
      <c r="AH21" s="82" t="s">
        <v>372</v>
      </c>
      <c r="AI21" s="61" t="s">
        <v>477</v>
      </c>
      <c r="AJ21" s="35">
        <v>18</v>
      </c>
      <c r="AK21" s="76">
        <v>12</v>
      </c>
      <c r="AL21" s="76">
        <f t="shared" si="1"/>
        <v>216</v>
      </c>
      <c r="AM21" s="12"/>
      <c r="AN21" s="12"/>
      <c r="AO21" s="12"/>
      <c r="AP21" s="12"/>
      <c r="AQ21" s="12"/>
      <c r="AR21" s="12"/>
      <c r="AS21" s="12"/>
      <c r="AT21" s="12"/>
      <c r="AU21" s="61" t="str">
        <f t="shared" si="3"/>
        <v>moderadoDebil</v>
      </c>
      <c r="AV21" s="61">
        <v>6</v>
      </c>
      <c r="AW21" s="109" t="s">
        <v>558</v>
      </c>
      <c r="AX21" s="61" t="s">
        <v>562</v>
      </c>
      <c r="AY21" s="61" t="s">
        <v>519</v>
      </c>
      <c r="AZ21" s="12"/>
      <c r="BA21" s="12"/>
      <c r="BB21" s="12"/>
      <c r="BC21" s="12"/>
      <c r="BD21" s="12"/>
      <c r="BE21" s="12"/>
      <c r="BF21" s="48"/>
    </row>
    <row r="22" spans="1:58" ht="33.75" thickBot="1" x14ac:dyDescent="0.3">
      <c r="A22" s="47"/>
      <c r="B22" s="12"/>
      <c r="C22" s="12" t="s">
        <v>12</v>
      </c>
      <c r="D22" s="12"/>
      <c r="E22" s="12" t="s">
        <v>105</v>
      </c>
      <c r="F22" s="48"/>
      <c r="G22" s="47"/>
      <c r="H22" s="12"/>
      <c r="I22" s="12"/>
      <c r="J22" s="12"/>
      <c r="K22" s="12"/>
      <c r="L22" s="12"/>
      <c r="M22" s="12"/>
      <c r="N22" s="12"/>
      <c r="O22" s="12"/>
      <c r="P22" s="12"/>
      <c r="Q22" s="47"/>
      <c r="R22" s="12"/>
      <c r="S22" s="12"/>
      <c r="T22" s="12"/>
      <c r="U22" s="12"/>
      <c r="V22" s="61">
        <v>1</v>
      </c>
      <c r="W22" s="61" t="s">
        <v>462</v>
      </c>
      <c r="X22" s="61" t="s">
        <v>463</v>
      </c>
      <c r="Y22" s="12"/>
      <c r="Z22" s="12"/>
      <c r="AA22" s="12"/>
      <c r="AB22" s="12"/>
      <c r="AC22" s="12"/>
      <c r="AD22" s="12"/>
      <c r="AF22" s="76" t="str">
        <f t="shared" si="0"/>
        <v>ProbableMayor</v>
      </c>
      <c r="AG22" s="83" t="s">
        <v>146</v>
      </c>
      <c r="AH22" s="82" t="s">
        <v>372</v>
      </c>
      <c r="AI22" s="35" t="s">
        <v>477</v>
      </c>
      <c r="AJ22" s="35">
        <v>19</v>
      </c>
      <c r="AK22" s="76">
        <v>19</v>
      </c>
      <c r="AL22" s="76">
        <f t="shared" si="1"/>
        <v>361</v>
      </c>
      <c r="AM22" s="12"/>
      <c r="AN22" s="12"/>
      <c r="AO22" s="12"/>
      <c r="AP22" s="12"/>
      <c r="AQ22" s="12"/>
      <c r="AR22" s="97" t="s">
        <v>514</v>
      </c>
      <c r="AS22" s="98" t="s">
        <v>515</v>
      </c>
      <c r="AT22" s="12"/>
      <c r="AU22" s="61" t="str">
        <f t="shared" si="3"/>
        <v>DebilFuerte</v>
      </c>
      <c r="AV22" s="61">
        <v>7</v>
      </c>
      <c r="AW22" s="109" t="s">
        <v>562</v>
      </c>
      <c r="AX22" s="61" t="s">
        <v>516</v>
      </c>
      <c r="AY22" s="61" t="s">
        <v>519</v>
      </c>
      <c r="AZ22" s="12"/>
      <c r="BA22" s="12"/>
      <c r="BB22" s="12"/>
      <c r="BC22" s="12"/>
      <c r="BD22" s="12"/>
      <c r="BE22" s="12"/>
      <c r="BF22" s="48"/>
    </row>
    <row r="23" spans="1:58" ht="17.25" thickBot="1" x14ac:dyDescent="0.3">
      <c r="A23" s="47"/>
      <c r="B23" s="12"/>
      <c r="C23" s="12" t="s">
        <v>33</v>
      </c>
      <c r="D23" s="12"/>
      <c r="E23" s="12" t="s">
        <v>126</v>
      </c>
      <c r="F23" s="48"/>
      <c r="G23" s="47"/>
      <c r="H23" s="12"/>
      <c r="I23" s="12"/>
      <c r="J23" s="12"/>
      <c r="K23" s="12"/>
      <c r="L23" s="12"/>
      <c r="M23" s="12"/>
      <c r="N23" s="12"/>
      <c r="O23" s="12"/>
      <c r="P23" s="12"/>
      <c r="Q23" s="47"/>
      <c r="R23" s="12"/>
      <c r="S23" s="12"/>
      <c r="T23" s="12"/>
      <c r="U23" s="12"/>
      <c r="V23" s="61">
        <v>2</v>
      </c>
      <c r="W23" s="61" t="s">
        <v>142</v>
      </c>
      <c r="X23" s="61" t="s">
        <v>384</v>
      </c>
      <c r="Y23" s="12"/>
      <c r="Z23" s="12"/>
      <c r="AA23" s="12"/>
      <c r="AB23" s="12"/>
      <c r="AC23" s="12"/>
      <c r="AD23" s="12"/>
      <c r="AF23" s="76" t="str">
        <f t="shared" si="0"/>
        <v>Casi seguroMayor</v>
      </c>
      <c r="AG23" s="83" t="s">
        <v>148</v>
      </c>
      <c r="AH23" s="82" t="s">
        <v>372</v>
      </c>
      <c r="AI23" s="61" t="s">
        <v>477</v>
      </c>
      <c r="AJ23" s="35">
        <v>20</v>
      </c>
      <c r="AK23" s="76">
        <v>20</v>
      </c>
      <c r="AL23" s="76">
        <f t="shared" si="1"/>
        <v>400</v>
      </c>
      <c r="AM23" s="12"/>
      <c r="AN23" s="12"/>
      <c r="AO23" s="12"/>
      <c r="AP23" s="12"/>
      <c r="AQ23" s="12"/>
      <c r="AR23" s="99" t="s">
        <v>516</v>
      </c>
      <c r="AS23" s="100" t="s">
        <v>517</v>
      </c>
      <c r="AT23" s="12"/>
      <c r="AU23" s="61" t="str">
        <f t="shared" si="3"/>
        <v>DebilModerado</v>
      </c>
      <c r="AV23" s="61">
        <v>8</v>
      </c>
      <c r="AW23" s="109" t="s">
        <v>562</v>
      </c>
      <c r="AX23" s="61" t="s">
        <v>371</v>
      </c>
      <c r="AY23" s="61" t="s">
        <v>519</v>
      </c>
      <c r="AZ23" s="12"/>
      <c r="BA23" s="12"/>
      <c r="BB23" s="12"/>
      <c r="BC23" s="12"/>
      <c r="BD23" s="12"/>
      <c r="BE23" s="12"/>
      <c r="BF23" s="48"/>
    </row>
    <row r="24" spans="1:58" ht="17.25" thickBot="1" x14ac:dyDescent="0.3">
      <c r="A24" s="47"/>
      <c r="B24" s="12"/>
      <c r="C24" s="12"/>
      <c r="D24" s="12"/>
      <c r="E24" s="12" t="s">
        <v>110</v>
      </c>
      <c r="F24" s="48"/>
      <c r="G24" s="47"/>
      <c r="H24" s="12"/>
      <c r="I24" s="12"/>
      <c r="J24" s="12"/>
      <c r="K24" s="12"/>
      <c r="L24" s="12"/>
      <c r="M24" s="12"/>
      <c r="N24" s="12"/>
      <c r="O24" s="12"/>
      <c r="P24" s="12"/>
      <c r="Q24" s="47"/>
      <c r="R24" s="12"/>
      <c r="S24" s="12"/>
      <c r="T24" s="12"/>
      <c r="U24" s="12"/>
      <c r="V24" s="61">
        <v>3</v>
      </c>
      <c r="W24" s="61" t="s">
        <v>144</v>
      </c>
      <c r="X24" s="61" t="s">
        <v>371</v>
      </c>
      <c r="Y24" s="12"/>
      <c r="AA24" s="77" t="s">
        <v>135</v>
      </c>
      <c r="AB24" s="77" t="s">
        <v>150</v>
      </c>
      <c r="AC24" s="77" t="s">
        <v>474</v>
      </c>
      <c r="AD24" s="12"/>
      <c r="AF24" s="76" t="str">
        <f t="shared" si="0"/>
        <v>Rara VezCatastrófico</v>
      </c>
      <c r="AG24" s="83" t="s">
        <v>462</v>
      </c>
      <c r="AH24" s="82" t="s">
        <v>464</v>
      </c>
      <c r="AI24" s="61" t="s">
        <v>477</v>
      </c>
      <c r="AJ24" s="35">
        <v>21</v>
      </c>
      <c r="AK24" s="76">
        <v>5</v>
      </c>
      <c r="AL24" s="76">
        <f t="shared" si="1"/>
        <v>105</v>
      </c>
      <c r="AM24" s="12"/>
      <c r="AN24" s="12"/>
      <c r="AO24" s="12"/>
      <c r="AP24" s="12" t="s">
        <v>542</v>
      </c>
      <c r="AQ24" s="12"/>
      <c r="AR24" s="99" t="s">
        <v>371</v>
      </c>
      <c r="AS24" s="100" t="s">
        <v>518</v>
      </c>
      <c r="AT24" s="12"/>
      <c r="AU24" s="61" t="str">
        <f t="shared" si="3"/>
        <v>DebilDebil</v>
      </c>
      <c r="AV24" s="61">
        <v>9</v>
      </c>
      <c r="AW24" s="109" t="s">
        <v>562</v>
      </c>
      <c r="AX24" s="61" t="s">
        <v>562</v>
      </c>
      <c r="AY24" s="61" t="s">
        <v>519</v>
      </c>
      <c r="AZ24" s="12"/>
      <c r="BA24" s="12"/>
      <c r="BB24" s="12"/>
      <c r="BC24" s="12"/>
      <c r="BD24" s="12"/>
      <c r="BE24" s="12"/>
      <c r="BF24" s="48"/>
    </row>
    <row r="25" spans="1:58" ht="17.25" thickBot="1" x14ac:dyDescent="0.3">
      <c r="A25" s="47"/>
      <c r="B25" s="12"/>
      <c r="C25" s="12"/>
      <c r="D25" s="12"/>
      <c r="E25" s="12" t="s">
        <v>108</v>
      </c>
      <c r="F25" s="48"/>
      <c r="G25" s="47"/>
      <c r="H25" s="12"/>
      <c r="I25" s="12"/>
      <c r="J25" s="12"/>
      <c r="K25" s="12"/>
      <c r="L25" s="12"/>
      <c r="M25" s="12"/>
      <c r="N25" s="12"/>
      <c r="O25" s="12"/>
      <c r="P25" s="12"/>
      <c r="Q25" s="47"/>
      <c r="R25" s="12"/>
      <c r="S25" s="12"/>
      <c r="T25" s="12"/>
      <c r="U25" s="12"/>
      <c r="V25" s="35">
        <v>4</v>
      </c>
      <c r="W25" s="61" t="s">
        <v>146</v>
      </c>
      <c r="X25" s="61" t="s">
        <v>372</v>
      </c>
      <c r="Y25" s="12"/>
      <c r="AA25" s="61" t="s">
        <v>462</v>
      </c>
      <c r="AB25" s="61" t="s">
        <v>463</v>
      </c>
      <c r="AC25" s="61">
        <v>1</v>
      </c>
      <c r="AD25" s="12"/>
      <c r="AF25" s="76" t="str">
        <f t="shared" si="0"/>
        <v>ImprobableCatastrófico</v>
      </c>
      <c r="AG25" s="83" t="s">
        <v>142</v>
      </c>
      <c r="AH25" s="82" t="s">
        <v>464</v>
      </c>
      <c r="AI25" s="61" t="s">
        <v>477</v>
      </c>
      <c r="AJ25" s="35">
        <v>22</v>
      </c>
      <c r="AK25" s="76">
        <v>10</v>
      </c>
      <c r="AL25" s="76">
        <f t="shared" si="1"/>
        <v>220</v>
      </c>
      <c r="AM25" s="12"/>
      <c r="AN25" s="12"/>
      <c r="AO25" s="12"/>
      <c r="AP25" s="12" t="s">
        <v>543</v>
      </c>
      <c r="AQ25" s="12"/>
      <c r="AR25" s="99" t="s">
        <v>519</v>
      </c>
      <c r="AS25" s="100" t="s">
        <v>520</v>
      </c>
      <c r="AT25" s="12"/>
      <c r="AU25" s="12"/>
      <c r="AV25" s="12"/>
      <c r="AW25" s="12"/>
      <c r="AX25" s="12"/>
      <c r="AY25" s="12"/>
      <c r="AZ25" s="12"/>
      <c r="BA25" s="12"/>
      <c r="BB25" s="12"/>
      <c r="BC25" s="12"/>
      <c r="BD25" s="12"/>
      <c r="BE25" s="12"/>
      <c r="BF25" s="48"/>
    </row>
    <row r="26" spans="1:58" x14ac:dyDescent="0.25">
      <c r="A26" s="47"/>
      <c r="B26" s="12"/>
      <c r="C26" s="12"/>
      <c r="D26" s="12"/>
      <c r="E26" s="12" t="s">
        <v>116</v>
      </c>
      <c r="F26" s="48"/>
      <c r="G26" s="47"/>
      <c r="H26" s="12"/>
      <c r="I26" s="12"/>
      <c r="J26" s="12"/>
      <c r="K26" s="12"/>
      <c r="L26" s="12"/>
      <c r="M26" s="12"/>
      <c r="N26" s="12"/>
      <c r="O26" s="12"/>
      <c r="P26" s="12"/>
      <c r="Q26" s="47"/>
      <c r="R26" s="12"/>
      <c r="S26" s="12"/>
      <c r="T26" s="12"/>
      <c r="U26" s="12"/>
      <c r="V26" s="35">
        <v>5</v>
      </c>
      <c r="W26" s="61" t="s">
        <v>148</v>
      </c>
      <c r="X26" s="61" t="s">
        <v>464</v>
      </c>
      <c r="Y26" s="12"/>
      <c r="AA26" s="61" t="s">
        <v>142</v>
      </c>
      <c r="AB26" s="61" t="s">
        <v>384</v>
      </c>
      <c r="AC26" s="61">
        <v>2</v>
      </c>
      <c r="AD26" s="12"/>
      <c r="AF26" s="76" t="str">
        <f t="shared" si="0"/>
        <v>PosibleCatastrófico</v>
      </c>
      <c r="AG26" s="83" t="s">
        <v>144</v>
      </c>
      <c r="AH26" s="82" t="s">
        <v>464</v>
      </c>
      <c r="AI26" s="61" t="s">
        <v>477</v>
      </c>
      <c r="AJ26" s="35">
        <v>23</v>
      </c>
      <c r="AK26" s="76">
        <v>15</v>
      </c>
      <c r="AL26" s="76">
        <f t="shared" si="1"/>
        <v>345</v>
      </c>
      <c r="AM26" s="12"/>
      <c r="AN26" s="12"/>
      <c r="AO26" s="12"/>
      <c r="AP26" s="12" t="s">
        <v>544</v>
      </c>
      <c r="AQ26" s="12"/>
      <c r="AR26" s="12"/>
      <c r="AS26" s="12"/>
      <c r="AT26" s="12"/>
      <c r="AU26" s="12"/>
      <c r="AV26" s="12"/>
      <c r="AW26" s="12"/>
      <c r="AX26" s="12"/>
      <c r="AY26" s="12"/>
      <c r="AZ26" s="12"/>
      <c r="BA26" s="12"/>
      <c r="BB26" s="12"/>
      <c r="BC26" s="12"/>
      <c r="BD26" s="12"/>
      <c r="BE26" s="12"/>
      <c r="BF26" s="48"/>
    </row>
    <row r="27" spans="1:58" x14ac:dyDescent="0.25">
      <c r="D27" s="12"/>
      <c r="E27" s="12" t="s">
        <v>117</v>
      </c>
      <c r="F27" s="48"/>
      <c r="G27" s="50"/>
      <c r="H27" s="51"/>
      <c r="I27" s="51"/>
      <c r="J27" s="51"/>
      <c r="K27" s="51"/>
      <c r="L27" s="51"/>
      <c r="M27" s="51"/>
      <c r="N27" s="51"/>
      <c r="O27" s="51"/>
      <c r="P27" s="51"/>
      <c r="Q27" s="47"/>
      <c r="R27" s="12"/>
      <c r="S27" s="12"/>
      <c r="T27" s="12"/>
      <c r="U27" s="12"/>
      <c r="V27" s="12"/>
      <c r="W27" s="12"/>
      <c r="X27" s="12"/>
      <c r="Y27" s="12"/>
      <c r="AA27" s="61" t="s">
        <v>144</v>
      </c>
      <c r="AB27" s="61" t="s">
        <v>371</v>
      </c>
      <c r="AC27" s="61">
        <v>3</v>
      </c>
      <c r="AD27" s="12"/>
      <c r="AF27" s="76" t="str">
        <f t="shared" si="0"/>
        <v>ProbableCatastrófico</v>
      </c>
      <c r="AG27" s="83" t="s">
        <v>146</v>
      </c>
      <c r="AH27" s="82" t="s">
        <v>464</v>
      </c>
      <c r="AI27" s="61" t="s">
        <v>477</v>
      </c>
      <c r="AJ27" s="35">
        <v>24</v>
      </c>
      <c r="AK27" s="76">
        <v>20</v>
      </c>
      <c r="AL27" s="76">
        <f t="shared" si="1"/>
        <v>480</v>
      </c>
      <c r="AM27" s="12"/>
      <c r="AN27" s="12"/>
      <c r="AO27" s="12"/>
      <c r="AP27" s="12" t="s">
        <v>545</v>
      </c>
      <c r="AQ27" s="12"/>
      <c r="AR27" s="12"/>
      <c r="AS27" s="12"/>
      <c r="AT27" s="12"/>
      <c r="AU27" s="12"/>
      <c r="AV27" s="12"/>
      <c r="AW27" s="12"/>
      <c r="AX27" s="12"/>
      <c r="AY27" s="12"/>
      <c r="AZ27" s="12"/>
      <c r="BA27" s="12"/>
      <c r="BB27" s="12"/>
      <c r="BC27" s="12"/>
      <c r="BD27" s="12"/>
      <c r="BE27" s="12"/>
      <c r="BF27" s="48"/>
    </row>
    <row r="28" spans="1:58" x14ac:dyDescent="0.25">
      <c r="D28" s="12"/>
      <c r="E28" s="12" t="s">
        <v>115</v>
      </c>
      <c r="F28" s="48"/>
      <c r="G28" s="47"/>
      <c r="H28" s="12"/>
      <c r="I28" s="12"/>
      <c r="J28" s="12"/>
      <c r="K28" s="48"/>
      <c r="O28" s="9"/>
      <c r="P28" s="9"/>
      <c r="Q28" s="47"/>
      <c r="R28" s="12"/>
      <c r="S28" s="12"/>
      <c r="T28" s="12"/>
      <c r="U28" s="12"/>
      <c r="V28" s="12"/>
      <c r="W28" s="12"/>
      <c r="X28" s="12"/>
      <c r="Y28" s="12"/>
      <c r="AA28" s="61" t="s">
        <v>146</v>
      </c>
      <c r="AB28" s="61" t="s">
        <v>372</v>
      </c>
      <c r="AC28" s="35">
        <v>4</v>
      </c>
      <c r="AD28" s="12"/>
      <c r="AF28" s="76" t="str">
        <f t="shared" si="0"/>
        <v>Casi seguroCatastrófico</v>
      </c>
      <c r="AG28" s="83" t="s">
        <v>148</v>
      </c>
      <c r="AH28" s="82" t="s">
        <v>464</v>
      </c>
      <c r="AI28" s="61" t="s">
        <v>477</v>
      </c>
      <c r="AJ28" s="35">
        <v>25</v>
      </c>
      <c r="AK28" s="76">
        <v>25</v>
      </c>
      <c r="AL28" s="76">
        <f>+AJ28*AK28</f>
        <v>625</v>
      </c>
      <c r="AM28" s="12"/>
      <c r="AN28" s="12"/>
      <c r="AO28" s="12"/>
      <c r="AP28" s="12"/>
      <c r="AQ28" s="12"/>
      <c r="AR28" s="12"/>
      <c r="AS28" s="12"/>
      <c r="AT28" s="12"/>
      <c r="AU28" s="12"/>
      <c r="AV28" s="12" t="s">
        <v>563</v>
      </c>
      <c r="AW28" s="12"/>
      <c r="AX28" s="12"/>
      <c r="AY28" s="12"/>
      <c r="AZ28" s="12"/>
      <c r="BA28" s="12"/>
      <c r="BB28" s="12"/>
      <c r="BC28" s="12"/>
      <c r="BD28" s="12"/>
      <c r="BE28" s="12"/>
      <c r="BF28" s="48"/>
    </row>
    <row r="29" spans="1:58" x14ac:dyDescent="0.25">
      <c r="D29" s="12"/>
      <c r="E29" s="12" t="s">
        <v>128</v>
      </c>
      <c r="F29" s="48"/>
      <c r="G29" s="47"/>
      <c r="H29" s="12"/>
      <c r="I29" s="12"/>
      <c r="J29" s="12"/>
      <c r="K29" s="48"/>
      <c r="O29" s="9"/>
      <c r="P29" s="9"/>
      <c r="Q29" s="47"/>
      <c r="R29" s="12"/>
      <c r="S29" s="12"/>
      <c r="T29" s="12"/>
      <c r="U29" s="12"/>
      <c r="V29" s="12"/>
      <c r="W29" s="12"/>
      <c r="X29" s="12"/>
      <c r="Y29" s="12"/>
      <c r="AA29" s="61" t="s">
        <v>148</v>
      </c>
      <c r="AB29" s="61" t="s">
        <v>464</v>
      </c>
      <c r="AC29" s="35">
        <v>5</v>
      </c>
      <c r="AD29" s="12"/>
      <c r="AE29" s="12"/>
      <c r="AF29" s="12"/>
      <c r="AG29" s="12"/>
      <c r="AH29" s="12"/>
      <c r="AI29" s="12"/>
      <c r="AJ29" s="12"/>
      <c r="AK29" s="47"/>
      <c r="AL29" s="12"/>
      <c r="AM29" s="12"/>
      <c r="AN29" s="12"/>
      <c r="AO29" s="12"/>
      <c r="AP29" s="12" t="s">
        <v>516</v>
      </c>
      <c r="AQ29" s="12"/>
      <c r="AR29" s="12"/>
      <c r="AS29" s="12"/>
      <c r="AT29" s="12"/>
      <c r="AU29" s="12"/>
      <c r="AV29" s="12" t="s">
        <v>564</v>
      </c>
      <c r="AW29" s="12" t="s">
        <v>371</v>
      </c>
      <c r="AX29" s="12"/>
      <c r="AY29" s="12"/>
      <c r="AZ29" s="12"/>
      <c r="BA29" s="12"/>
      <c r="BB29" s="12"/>
      <c r="BC29" s="12"/>
      <c r="BD29" s="12"/>
      <c r="BE29" s="12"/>
      <c r="BF29" s="48"/>
    </row>
    <row r="30" spans="1:58" x14ac:dyDescent="0.25">
      <c r="D30" s="12"/>
      <c r="E30" s="12" t="s">
        <v>124</v>
      </c>
      <c r="F30" s="48"/>
      <c r="G30" s="47"/>
      <c r="H30" s="12"/>
      <c r="I30" s="12"/>
      <c r="J30" s="12"/>
      <c r="K30" s="48"/>
      <c r="O30" s="9"/>
      <c r="P30" s="9"/>
      <c r="Q30" s="50"/>
      <c r="R30" s="51"/>
      <c r="S30" s="51"/>
      <c r="T30" s="51"/>
      <c r="U30" s="51"/>
      <c r="V30" s="51"/>
      <c r="W30" s="51"/>
      <c r="X30" s="51"/>
      <c r="Y30" s="51"/>
      <c r="Z30" s="51"/>
      <c r="AA30" s="51"/>
      <c r="AB30" s="51"/>
      <c r="AC30" s="51"/>
      <c r="AD30" s="51"/>
      <c r="AE30" s="51"/>
      <c r="AF30" s="51"/>
      <c r="AG30" s="51"/>
      <c r="AH30" s="51"/>
      <c r="AI30" s="51"/>
      <c r="AJ30" s="51"/>
      <c r="AK30" s="47"/>
      <c r="AL30" s="12"/>
      <c r="AM30" s="12"/>
      <c r="AN30" s="12"/>
      <c r="AO30" s="12"/>
      <c r="AP30" s="12" t="s">
        <v>371</v>
      </c>
      <c r="AQ30" s="12"/>
      <c r="AR30" s="12"/>
      <c r="AS30" s="12"/>
      <c r="AT30" s="12"/>
      <c r="AU30" s="12"/>
      <c r="AV30" s="12"/>
      <c r="AW30" s="12" t="s">
        <v>516</v>
      </c>
      <c r="AX30" s="12"/>
      <c r="AY30" s="12"/>
      <c r="AZ30" s="12"/>
      <c r="BA30" s="12"/>
      <c r="BB30" s="12"/>
      <c r="BC30" s="12"/>
      <c r="BD30" s="12"/>
      <c r="BE30" s="12"/>
      <c r="BF30" s="48"/>
    </row>
    <row r="31" spans="1:58" x14ac:dyDescent="0.25">
      <c r="D31" s="12"/>
      <c r="E31" s="12" t="s">
        <v>119</v>
      </c>
      <c r="F31" s="48"/>
      <c r="G31" s="47"/>
      <c r="H31" s="12"/>
      <c r="I31" s="12"/>
      <c r="J31" s="12"/>
      <c r="K31" s="48"/>
      <c r="O31" s="9"/>
      <c r="P31" s="9"/>
      <c r="S31" s="9"/>
      <c r="T31" s="9"/>
      <c r="U31" s="9"/>
      <c r="V31" s="9"/>
      <c r="W31" s="9"/>
      <c r="AK31" s="47"/>
      <c r="AL31" s="12"/>
      <c r="AM31" s="12"/>
      <c r="AN31" s="12"/>
      <c r="AO31" s="12"/>
      <c r="AP31" s="12" t="s">
        <v>562</v>
      </c>
      <c r="AQ31" s="12"/>
      <c r="AR31" s="12"/>
      <c r="AS31" s="12"/>
      <c r="AT31" s="12"/>
      <c r="AU31" s="12"/>
      <c r="AV31" s="12"/>
      <c r="AW31" s="12" t="s">
        <v>562</v>
      </c>
      <c r="AX31" s="12"/>
      <c r="AY31" s="12"/>
      <c r="AZ31" s="12"/>
      <c r="BA31" s="12"/>
      <c r="BB31" s="12"/>
      <c r="BC31" s="12"/>
      <c r="BD31" s="12"/>
      <c r="BE31" s="12"/>
      <c r="BF31" s="48"/>
    </row>
    <row r="32" spans="1:58" x14ac:dyDescent="0.25">
      <c r="D32" s="12"/>
      <c r="E32" s="12" t="s">
        <v>121</v>
      </c>
      <c r="F32" s="48"/>
      <c r="G32" s="47"/>
      <c r="H32" s="12"/>
      <c r="I32" s="12"/>
      <c r="J32" s="12"/>
      <c r="K32" s="48"/>
      <c r="S32" s="9"/>
      <c r="AK32" s="47"/>
      <c r="AL32" s="12"/>
      <c r="AM32" s="12"/>
      <c r="AN32" s="12"/>
      <c r="AO32" s="12"/>
      <c r="AP32" s="12"/>
      <c r="AQ32" s="12"/>
      <c r="AR32" s="12"/>
      <c r="AS32" s="12"/>
      <c r="AT32" s="12"/>
      <c r="AU32" s="12"/>
      <c r="AV32" s="12"/>
      <c r="AW32" s="12"/>
      <c r="AX32" s="12"/>
      <c r="AY32" s="12"/>
      <c r="AZ32" s="12"/>
      <c r="BA32" s="12"/>
      <c r="BB32" s="12"/>
      <c r="BC32" s="12"/>
      <c r="BD32" s="12"/>
      <c r="BE32" s="12"/>
      <c r="BF32" s="48"/>
    </row>
    <row r="33" spans="1:58" x14ac:dyDescent="0.25">
      <c r="D33" s="12"/>
      <c r="E33" s="12"/>
      <c r="F33" s="48"/>
      <c r="G33" s="47"/>
      <c r="H33" s="49" t="s">
        <v>422</v>
      </c>
      <c r="I33" s="12"/>
      <c r="J33" s="12"/>
      <c r="K33" s="48"/>
      <c r="L33" s="19"/>
      <c r="M33" s="19"/>
      <c r="N33" s="19"/>
      <c r="AB33" s="11"/>
      <c r="AK33" s="47"/>
      <c r="AL33" s="12"/>
      <c r="AM33" s="12"/>
      <c r="AN33" s="12"/>
      <c r="AO33" s="12"/>
      <c r="AP33" s="12"/>
      <c r="AQ33" s="12"/>
      <c r="AR33" s="12"/>
      <c r="AS33" s="12"/>
      <c r="AT33" s="12"/>
      <c r="AU33" s="12"/>
      <c r="AV33" s="12"/>
      <c r="AW33" s="12"/>
      <c r="AX33" s="12"/>
      <c r="AY33" s="12"/>
      <c r="AZ33" s="12"/>
      <c r="BA33" s="12"/>
      <c r="BB33" s="12"/>
      <c r="BC33" s="12"/>
      <c r="BD33" s="12"/>
      <c r="BE33" s="12"/>
      <c r="BF33" s="48"/>
    </row>
    <row r="34" spans="1:58" ht="16.5" x14ac:dyDescent="0.25">
      <c r="D34" s="12"/>
      <c r="E34" s="12"/>
      <c r="F34" s="48"/>
      <c r="G34" s="65" t="s">
        <v>139</v>
      </c>
      <c r="H34" s="65" t="s">
        <v>407</v>
      </c>
      <c r="I34" s="65" t="s">
        <v>408</v>
      </c>
      <c r="J34" s="65" t="s">
        <v>468</v>
      </c>
      <c r="K34" s="48"/>
      <c r="P34" s="19"/>
      <c r="R34"/>
      <c r="AK34" s="47"/>
      <c r="AL34" s="12"/>
      <c r="AM34" s="12"/>
      <c r="AN34" s="12"/>
      <c r="AO34" s="12"/>
      <c r="AP34" s="12"/>
      <c r="AQ34" s="12"/>
      <c r="AR34" s="12"/>
      <c r="AS34" s="12"/>
      <c r="AT34" s="12"/>
      <c r="AU34" s="12"/>
      <c r="AV34" s="12"/>
      <c r="AW34" s="12"/>
      <c r="AX34" s="12"/>
      <c r="AY34" s="12"/>
      <c r="AZ34" s="12"/>
      <c r="BA34" s="12"/>
      <c r="BB34" s="12"/>
      <c r="BC34" s="12"/>
      <c r="BD34" s="12"/>
      <c r="BE34" s="12"/>
      <c r="BF34" s="48"/>
    </row>
    <row r="35" spans="1:58" ht="108" x14ac:dyDescent="0.25">
      <c r="D35" s="12"/>
      <c r="E35" s="12"/>
      <c r="F35" s="48"/>
      <c r="G35" s="66" t="s">
        <v>370</v>
      </c>
      <c r="H35" s="67" t="s">
        <v>411</v>
      </c>
      <c r="I35" s="67" t="s">
        <v>410</v>
      </c>
      <c r="J35" s="68">
        <v>5</v>
      </c>
      <c r="K35" s="48"/>
      <c r="P35" s="19"/>
      <c r="R35"/>
      <c r="AK35" s="47"/>
      <c r="AL35" s="12"/>
      <c r="AM35" s="12"/>
      <c r="AN35" s="12"/>
      <c r="AO35" s="12"/>
      <c r="AP35" s="12"/>
      <c r="AQ35" s="12"/>
      <c r="AR35" s="12"/>
      <c r="AS35" s="12"/>
      <c r="AT35" s="12"/>
      <c r="AU35" s="12"/>
      <c r="AV35" s="12"/>
      <c r="AW35" s="12"/>
      <c r="AX35" s="12"/>
      <c r="AY35" s="12"/>
      <c r="AZ35" s="12"/>
      <c r="BA35" s="12"/>
      <c r="BB35" s="12"/>
      <c r="BC35" s="12"/>
      <c r="BD35" s="12"/>
      <c r="BE35" s="12"/>
      <c r="BF35" s="48"/>
    </row>
    <row r="36" spans="1:58" ht="88.5" customHeight="1" x14ac:dyDescent="0.25">
      <c r="D36" s="12"/>
      <c r="E36" s="12"/>
      <c r="F36" s="48"/>
      <c r="G36" s="69" t="s">
        <v>369</v>
      </c>
      <c r="H36" s="70" t="s">
        <v>412</v>
      </c>
      <c r="I36" s="70" t="s">
        <v>413</v>
      </c>
      <c r="J36" s="71">
        <v>4</v>
      </c>
      <c r="K36" s="48"/>
      <c r="P36" s="19"/>
      <c r="R36"/>
      <c r="AK36" s="50"/>
      <c r="AL36" s="51"/>
      <c r="AM36" s="51"/>
      <c r="AN36" s="51"/>
      <c r="AO36" s="51"/>
      <c r="AP36" s="51"/>
      <c r="AQ36" s="51"/>
      <c r="AR36" s="51"/>
      <c r="AS36" s="51"/>
      <c r="AT36" s="51"/>
      <c r="AU36" s="51"/>
      <c r="AV36" s="51"/>
      <c r="AW36" s="51"/>
      <c r="AX36" s="51"/>
      <c r="AY36" s="51"/>
      <c r="AZ36" s="51"/>
      <c r="BA36" s="51"/>
      <c r="BB36" s="51"/>
      <c r="BC36" s="51"/>
      <c r="BD36" s="51"/>
      <c r="BE36" s="51"/>
      <c r="BF36" s="52"/>
    </row>
    <row r="37" spans="1:58" ht="100.5" customHeight="1" x14ac:dyDescent="0.25">
      <c r="D37" s="12"/>
      <c r="E37" s="12"/>
      <c r="F37" s="48"/>
      <c r="G37" s="66" t="s">
        <v>368</v>
      </c>
      <c r="H37" s="67" t="s">
        <v>414</v>
      </c>
      <c r="I37" s="67" t="s">
        <v>415</v>
      </c>
      <c r="J37" s="68">
        <v>3</v>
      </c>
      <c r="K37" s="48"/>
      <c r="P37" s="19"/>
      <c r="R37"/>
    </row>
    <row r="38" spans="1:58" ht="73.5" customHeight="1" x14ac:dyDescent="0.25">
      <c r="D38" s="12"/>
      <c r="E38" s="12"/>
      <c r="F38" s="48"/>
      <c r="G38" s="69" t="s">
        <v>409</v>
      </c>
      <c r="H38" s="70" t="s">
        <v>416</v>
      </c>
      <c r="I38" s="70" t="s">
        <v>417</v>
      </c>
      <c r="J38" s="71">
        <v>2</v>
      </c>
      <c r="K38" s="48"/>
      <c r="P38" s="19"/>
      <c r="R38"/>
    </row>
    <row r="39" spans="1:58" ht="77.25" customHeight="1" x14ac:dyDescent="0.25">
      <c r="D39" s="12"/>
      <c r="E39" s="12"/>
      <c r="F39" s="48"/>
      <c r="G39" s="66" t="s">
        <v>424</v>
      </c>
      <c r="H39" s="67" t="s">
        <v>418</v>
      </c>
      <c r="I39" s="67" t="s">
        <v>419</v>
      </c>
      <c r="J39" s="68">
        <v>1</v>
      </c>
      <c r="K39" s="48"/>
      <c r="P39" s="19"/>
      <c r="R39"/>
    </row>
    <row r="40" spans="1:58" x14ac:dyDescent="0.25">
      <c r="D40" s="12"/>
      <c r="E40" s="12"/>
      <c r="F40" s="48"/>
      <c r="G40" s="47"/>
      <c r="H40" s="12"/>
      <c r="I40" s="12"/>
      <c r="J40" s="12"/>
      <c r="K40" s="48"/>
      <c r="P40" s="19"/>
      <c r="R40"/>
    </row>
    <row r="41" spans="1:58" s="19" customFormat="1" ht="16.5" x14ac:dyDescent="0.25">
      <c r="D41" s="12"/>
      <c r="E41" s="12"/>
      <c r="F41" s="48"/>
      <c r="G41" s="47"/>
      <c r="H41" s="640" t="s">
        <v>425</v>
      </c>
      <c r="I41" s="640"/>
      <c r="J41" s="12"/>
      <c r="K41" s="48"/>
    </row>
    <row r="42" spans="1:58" ht="16.5" x14ac:dyDescent="0.25">
      <c r="D42" s="12"/>
      <c r="E42" s="12"/>
      <c r="F42" s="48"/>
      <c r="G42" s="33" t="s">
        <v>423</v>
      </c>
      <c r="H42" s="33" t="s">
        <v>407</v>
      </c>
      <c r="I42" s="33" t="s">
        <v>408</v>
      </c>
      <c r="J42" s="65" t="s">
        <v>468</v>
      </c>
      <c r="K42" s="48"/>
      <c r="P42" s="19"/>
      <c r="R42"/>
    </row>
    <row r="43" spans="1:58" ht="77.25" customHeight="1" x14ac:dyDescent="0.25">
      <c r="A43" s="47"/>
      <c r="B43" s="12"/>
      <c r="D43" s="12"/>
      <c r="E43" s="12"/>
      <c r="F43" s="48"/>
      <c r="G43" s="66" t="s">
        <v>370</v>
      </c>
      <c r="H43" s="85" t="s">
        <v>434</v>
      </c>
      <c r="I43" s="85" t="s">
        <v>435</v>
      </c>
      <c r="J43" s="68">
        <v>5</v>
      </c>
      <c r="K43" s="48"/>
      <c r="P43" s="19"/>
      <c r="R43"/>
    </row>
    <row r="44" spans="1:58" ht="77.25" customHeight="1" x14ac:dyDescent="0.25">
      <c r="D44" s="12"/>
      <c r="E44" s="12"/>
      <c r="F44" s="48"/>
      <c r="G44" s="69" t="s">
        <v>369</v>
      </c>
      <c r="H44" s="86" t="s">
        <v>432</v>
      </c>
      <c r="I44" s="86" t="s">
        <v>433</v>
      </c>
      <c r="J44" s="71">
        <v>4</v>
      </c>
      <c r="K44" s="48"/>
      <c r="P44" s="19"/>
      <c r="R44"/>
    </row>
    <row r="45" spans="1:58" ht="77.25" customHeight="1" x14ac:dyDescent="0.25">
      <c r="D45" s="12"/>
      <c r="E45" s="12"/>
      <c r="F45" s="48"/>
      <c r="G45" s="66" t="s">
        <v>368</v>
      </c>
      <c r="H45" s="85" t="s">
        <v>430</v>
      </c>
      <c r="I45" s="85" t="s">
        <v>431</v>
      </c>
      <c r="J45" s="68">
        <v>3</v>
      </c>
      <c r="K45" s="48"/>
      <c r="P45" s="19"/>
      <c r="R45"/>
    </row>
    <row r="46" spans="1:58" ht="77.25" customHeight="1" x14ac:dyDescent="0.25">
      <c r="D46" s="12"/>
      <c r="E46" s="12"/>
      <c r="F46" s="48"/>
      <c r="G46" s="69" t="s">
        <v>409</v>
      </c>
      <c r="H46" s="86" t="s">
        <v>428</v>
      </c>
      <c r="I46" s="86" t="s">
        <v>429</v>
      </c>
      <c r="J46" s="71">
        <v>2</v>
      </c>
      <c r="K46" s="48"/>
    </row>
    <row r="47" spans="1:58" ht="77.25" customHeight="1" x14ac:dyDescent="0.25">
      <c r="D47" s="12"/>
      <c r="E47" s="12"/>
      <c r="F47" s="48"/>
      <c r="G47" s="66" t="s">
        <v>424</v>
      </c>
      <c r="H47" s="85" t="s">
        <v>427</v>
      </c>
      <c r="I47" s="85" t="s">
        <v>426</v>
      </c>
      <c r="J47" s="68">
        <v>1</v>
      </c>
      <c r="K47" s="48"/>
    </row>
    <row r="48" spans="1:58" x14ac:dyDescent="0.25">
      <c r="D48" s="12"/>
      <c r="E48" s="12"/>
      <c r="F48" s="48"/>
      <c r="G48" s="47"/>
      <c r="H48" s="12"/>
      <c r="I48" s="12"/>
      <c r="J48" s="12"/>
      <c r="K48" s="48"/>
    </row>
    <row r="49" spans="1:11" x14ac:dyDescent="0.25">
      <c r="D49" s="12"/>
      <c r="E49" s="12"/>
      <c r="F49" s="48"/>
      <c r="G49" s="47"/>
      <c r="H49" s="12"/>
      <c r="I49" s="12"/>
      <c r="J49" s="12"/>
      <c r="K49" s="48"/>
    </row>
    <row r="50" spans="1:11" x14ac:dyDescent="0.25">
      <c r="D50" s="12"/>
      <c r="E50" s="12"/>
      <c r="F50" s="48"/>
      <c r="G50" s="47"/>
      <c r="H50" s="12"/>
      <c r="I50" s="12"/>
      <c r="J50" s="12"/>
      <c r="K50" s="48"/>
    </row>
    <row r="51" spans="1:11" x14ac:dyDescent="0.25">
      <c r="D51" s="12"/>
      <c r="E51" s="12"/>
      <c r="F51" s="48"/>
      <c r="G51" s="47"/>
      <c r="H51" s="12"/>
      <c r="I51" s="12"/>
      <c r="J51" s="12"/>
      <c r="K51" s="48"/>
    </row>
    <row r="52" spans="1:11" x14ac:dyDescent="0.25">
      <c r="D52" s="12"/>
      <c r="E52" s="12"/>
      <c r="F52" s="48"/>
      <c r="G52" s="641" t="s">
        <v>132</v>
      </c>
      <c r="H52" s="36" t="s">
        <v>436</v>
      </c>
      <c r="I52" s="642" t="s">
        <v>438</v>
      </c>
      <c r="J52" s="642"/>
      <c r="K52" s="48"/>
    </row>
    <row r="53" spans="1:11" x14ac:dyDescent="0.25">
      <c r="D53" s="12"/>
      <c r="E53" s="12"/>
      <c r="F53" s="48"/>
      <c r="G53" s="641"/>
      <c r="H53" s="37" t="s">
        <v>437</v>
      </c>
      <c r="I53" s="38" t="s">
        <v>378</v>
      </c>
      <c r="J53" s="38" t="s">
        <v>439</v>
      </c>
      <c r="K53" s="48"/>
    </row>
    <row r="54" spans="1:11" x14ac:dyDescent="0.25">
      <c r="A54" s="47"/>
      <c r="B54" s="12"/>
      <c r="D54" s="12"/>
      <c r="E54" s="12"/>
      <c r="F54" s="48"/>
      <c r="G54" s="39">
        <v>1</v>
      </c>
      <c r="H54" s="40" t="s">
        <v>440</v>
      </c>
      <c r="I54" s="41"/>
      <c r="J54" s="42"/>
      <c r="K54" s="48"/>
    </row>
    <row r="55" spans="1:11" x14ac:dyDescent="0.25">
      <c r="A55" s="47"/>
      <c r="B55" s="12"/>
      <c r="D55" s="12"/>
      <c r="E55" s="12"/>
      <c r="F55" s="48"/>
      <c r="G55" s="39">
        <v>2</v>
      </c>
      <c r="H55" s="40" t="s">
        <v>441</v>
      </c>
      <c r="I55" s="41"/>
      <c r="J55" s="42"/>
      <c r="K55" s="48"/>
    </row>
    <row r="56" spans="1:11" x14ac:dyDescent="0.25">
      <c r="A56" s="47"/>
      <c r="B56" s="12"/>
      <c r="D56" s="12"/>
      <c r="E56" s="12"/>
      <c r="F56" s="48"/>
      <c r="G56" s="39">
        <v>3</v>
      </c>
      <c r="H56" s="40" t="s">
        <v>442</v>
      </c>
      <c r="I56" s="41"/>
      <c r="J56" s="42"/>
      <c r="K56" s="48"/>
    </row>
    <row r="57" spans="1:11" x14ac:dyDescent="0.25">
      <c r="A57" s="47"/>
      <c r="B57" s="12"/>
      <c r="D57" s="12"/>
      <c r="E57" s="12"/>
      <c r="F57" s="48"/>
      <c r="G57" s="39">
        <v>4</v>
      </c>
      <c r="H57" s="40" t="s">
        <v>443</v>
      </c>
      <c r="I57" s="41"/>
      <c r="J57" s="42"/>
      <c r="K57" s="48"/>
    </row>
    <row r="58" spans="1:11" x14ac:dyDescent="0.25">
      <c r="A58" s="47"/>
      <c r="B58" s="12"/>
      <c r="D58" s="12"/>
      <c r="E58" s="12"/>
      <c r="F58" s="48"/>
      <c r="G58" s="39">
        <v>5</v>
      </c>
      <c r="H58" s="40" t="s">
        <v>444</v>
      </c>
      <c r="I58" s="41"/>
      <c r="J58" s="42"/>
      <c r="K58" s="48"/>
    </row>
    <row r="59" spans="1:11" x14ac:dyDescent="0.25">
      <c r="A59" s="47"/>
      <c r="B59" s="12"/>
      <c r="D59" s="12"/>
      <c r="E59" s="12"/>
      <c r="F59" s="48"/>
      <c r="G59" s="39">
        <v>6</v>
      </c>
      <c r="H59" s="40" t="s">
        <v>445</v>
      </c>
      <c r="I59" s="41"/>
      <c r="J59" s="42"/>
      <c r="K59" s="48"/>
    </row>
    <row r="60" spans="1:11" x14ac:dyDescent="0.25">
      <c r="A60" s="47"/>
      <c r="B60" s="12"/>
      <c r="D60" s="12"/>
      <c r="E60" s="12"/>
      <c r="F60" s="48"/>
      <c r="G60" s="39">
        <v>7</v>
      </c>
      <c r="H60" s="40" t="s">
        <v>446</v>
      </c>
      <c r="I60" s="41"/>
      <c r="J60" s="42"/>
      <c r="K60" s="48"/>
    </row>
    <row r="61" spans="1:11" ht="25.5" x14ac:dyDescent="0.25">
      <c r="A61" s="47"/>
      <c r="B61" s="12"/>
      <c r="D61" s="12"/>
      <c r="E61" s="12"/>
      <c r="F61" s="48"/>
      <c r="G61" s="39">
        <v>8</v>
      </c>
      <c r="H61" s="40" t="s">
        <v>447</v>
      </c>
      <c r="I61" s="41"/>
      <c r="J61" s="42"/>
      <c r="K61" s="48"/>
    </row>
    <row r="62" spans="1:11" x14ac:dyDescent="0.25">
      <c r="A62" s="47"/>
      <c r="B62" s="12"/>
      <c r="D62" s="12"/>
      <c r="E62" s="12"/>
      <c r="F62" s="48"/>
      <c r="G62" s="39">
        <v>9</v>
      </c>
      <c r="H62" s="40" t="s">
        <v>448</v>
      </c>
      <c r="I62" s="41"/>
      <c r="J62" s="42"/>
      <c r="K62" s="48"/>
    </row>
    <row r="63" spans="1:11" x14ac:dyDescent="0.25">
      <c r="A63" s="47"/>
      <c r="B63" s="12"/>
      <c r="D63" s="12"/>
      <c r="E63" s="12"/>
      <c r="F63" s="48"/>
      <c r="G63" s="39">
        <v>10</v>
      </c>
      <c r="H63" s="40" t="s">
        <v>449</v>
      </c>
      <c r="I63" s="41"/>
      <c r="J63" s="42"/>
      <c r="K63" s="48"/>
    </row>
    <row r="64" spans="1:11" x14ac:dyDescent="0.25">
      <c r="A64" s="47"/>
      <c r="B64" s="12"/>
      <c r="D64" s="12"/>
      <c r="E64" s="12"/>
      <c r="F64" s="48"/>
      <c r="G64" s="39">
        <v>11</v>
      </c>
      <c r="H64" s="40" t="s">
        <v>450</v>
      </c>
      <c r="I64" s="41"/>
      <c r="J64" s="42"/>
      <c r="K64" s="48"/>
    </row>
    <row r="65" spans="1:11" x14ac:dyDescent="0.25">
      <c r="A65" s="47"/>
      <c r="B65" s="12"/>
      <c r="C65" s="12"/>
      <c r="D65" s="12"/>
      <c r="E65" s="12"/>
      <c r="F65" s="48"/>
      <c r="G65" s="39">
        <v>12</v>
      </c>
      <c r="H65" s="40" t="s">
        <v>451</v>
      </c>
      <c r="I65" s="41"/>
      <c r="J65" s="42"/>
      <c r="K65" s="48"/>
    </row>
    <row r="66" spans="1:11" x14ac:dyDescent="0.25">
      <c r="A66" s="47"/>
      <c r="B66" s="12"/>
      <c r="C66" s="12"/>
      <c r="D66" s="12"/>
      <c r="E66" s="12"/>
      <c r="F66" s="48"/>
      <c r="G66" s="39">
        <v>13</v>
      </c>
      <c r="H66" s="40" t="s">
        <v>452</v>
      </c>
      <c r="I66" s="41"/>
      <c r="J66" s="42"/>
      <c r="K66" s="48"/>
    </row>
    <row r="67" spans="1:11" x14ac:dyDescent="0.25">
      <c r="A67" s="47"/>
      <c r="B67" s="12"/>
      <c r="C67" s="12"/>
      <c r="D67" s="12"/>
      <c r="E67" s="12"/>
      <c r="F67" s="48"/>
      <c r="G67" s="39">
        <v>14</v>
      </c>
      <c r="H67" s="40" t="s">
        <v>453</v>
      </c>
      <c r="I67" s="41"/>
      <c r="J67" s="42"/>
      <c r="K67" s="48"/>
    </row>
    <row r="68" spans="1:11" x14ac:dyDescent="0.25">
      <c r="A68" s="47"/>
      <c r="B68" s="12"/>
      <c r="C68" s="12"/>
      <c r="D68" s="12"/>
      <c r="E68" s="12"/>
      <c r="F68" s="48"/>
      <c r="G68" s="39">
        <v>15</v>
      </c>
      <c r="H68" s="40" t="s">
        <v>454</v>
      </c>
      <c r="I68" s="41"/>
      <c r="J68" s="42"/>
      <c r="K68" s="48"/>
    </row>
    <row r="69" spans="1:11" x14ac:dyDescent="0.25">
      <c r="A69" s="47"/>
      <c r="B69" s="12"/>
      <c r="C69" s="12"/>
      <c r="D69" s="12"/>
      <c r="E69" s="12"/>
      <c r="F69" s="48"/>
      <c r="G69" s="39">
        <v>16</v>
      </c>
      <c r="H69" s="40" t="s">
        <v>455</v>
      </c>
      <c r="I69" s="41"/>
      <c r="J69" s="42"/>
      <c r="K69" s="48"/>
    </row>
    <row r="70" spans="1:11" x14ac:dyDescent="0.25">
      <c r="A70" s="47"/>
      <c r="B70" s="12"/>
      <c r="C70" s="12"/>
      <c r="D70" s="12"/>
      <c r="E70" s="12"/>
      <c r="F70" s="48"/>
      <c r="G70" s="39">
        <v>17</v>
      </c>
      <c r="H70" s="40" t="s">
        <v>456</v>
      </c>
      <c r="I70" s="41"/>
      <c r="J70" s="42"/>
      <c r="K70" s="48"/>
    </row>
    <row r="71" spans="1:11" x14ac:dyDescent="0.25">
      <c r="A71" s="47"/>
      <c r="B71" s="12"/>
      <c r="C71" s="12"/>
      <c r="D71" s="12"/>
      <c r="E71" s="12"/>
      <c r="F71" s="48"/>
      <c r="G71" s="39">
        <v>18</v>
      </c>
      <c r="H71" s="40" t="s">
        <v>457</v>
      </c>
      <c r="I71" s="41"/>
      <c r="J71" s="42"/>
      <c r="K71" s="48"/>
    </row>
    <row r="72" spans="1:11" x14ac:dyDescent="0.25">
      <c r="A72" s="47"/>
      <c r="B72" s="12"/>
      <c r="C72" s="12"/>
      <c r="D72" s="12"/>
      <c r="E72" s="12"/>
      <c r="F72" s="48"/>
      <c r="G72" s="39">
        <v>19</v>
      </c>
      <c r="H72" s="40" t="s">
        <v>458</v>
      </c>
      <c r="I72" s="41"/>
      <c r="J72" s="42"/>
      <c r="K72" s="48"/>
    </row>
    <row r="73" spans="1:11" x14ac:dyDescent="0.25">
      <c r="A73" s="47"/>
      <c r="B73" s="12"/>
      <c r="C73" s="12"/>
      <c r="D73" s="12"/>
      <c r="E73" s="12"/>
      <c r="F73" s="48"/>
      <c r="G73" s="639" t="s">
        <v>459</v>
      </c>
      <c r="H73" s="639"/>
      <c r="I73" s="43">
        <f>COUNTIF(I54:I72,"x")</f>
        <v>0</v>
      </c>
      <c r="J73" s="43">
        <f>COUNTIF(J54:J72,"x")</f>
        <v>0</v>
      </c>
      <c r="K73" s="48"/>
    </row>
    <row r="74" spans="1:11" x14ac:dyDescent="0.25">
      <c r="A74" s="47"/>
      <c r="B74" s="12"/>
      <c r="C74" s="12"/>
      <c r="D74" s="12"/>
      <c r="E74" s="12"/>
      <c r="F74" s="48"/>
      <c r="G74" s="47" t="s">
        <v>460</v>
      </c>
      <c r="H74" s="12"/>
      <c r="I74" s="12"/>
      <c r="J74" s="12"/>
      <c r="K74" s="48"/>
    </row>
    <row r="75" spans="1:11" x14ac:dyDescent="0.25">
      <c r="A75" s="47"/>
      <c r="B75" s="12"/>
      <c r="C75" s="12"/>
      <c r="D75" s="12"/>
      <c r="E75" s="12"/>
      <c r="F75" s="48"/>
      <c r="G75" s="47"/>
      <c r="H75" s="12"/>
      <c r="I75" s="12"/>
      <c r="J75" s="12"/>
      <c r="K75" s="48"/>
    </row>
    <row r="76" spans="1:11" x14ac:dyDescent="0.25">
      <c r="A76" s="47"/>
      <c r="B76" s="12"/>
      <c r="C76" s="12"/>
      <c r="D76" s="12"/>
      <c r="E76" s="12"/>
      <c r="F76" s="48"/>
      <c r="G76" s="47"/>
      <c r="H76" s="34" t="s">
        <v>461</v>
      </c>
      <c r="I76" s="35" t="str">
        <f>IF(I73&lt;6,"Moderado",IF(I73&lt;12,"Mayor","Catastrofico"))</f>
        <v>Moderado</v>
      </c>
      <c r="J76" s="12"/>
      <c r="K76" s="48"/>
    </row>
    <row r="77" spans="1:11" x14ac:dyDescent="0.25">
      <c r="A77" s="50"/>
      <c r="B77" s="51"/>
      <c r="C77" s="51"/>
      <c r="D77" s="51"/>
      <c r="E77" s="51"/>
      <c r="F77" s="52"/>
      <c r="G77" s="50"/>
      <c r="H77" s="51"/>
      <c r="I77" s="51"/>
      <c r="J77" s="51"/>
      <c r="K77" s="52"/>
    </row>
    <row r="78" spans="1:11" x14ac:dyDescent="0.25">
      <c r="I78" s="19"/>
    </row>
    <row r="79" spans="1:11" x14ac:dyDescent="0.25">
      <c r="G79" s="19"/>
    </row>
    <row r="81" spans="7:7" ht="16.5" x14ac:dyDescent="0.3">
      <c r="G81" s="27"/>
    </row>
  </sheetData>
  <sortState xmlns:xlrd2="http://schemas.microsoft.com/office/spreadsheetml/2017/richdata2" ref="E6:E32">
    <sortCondition ref="E6"/>
  </sortState>
  <mergeCells count="29">
    <mergeCell ref="AP17:AP19"/>
    <mergeCell ref="AQ17:AQ19"/>
    <mergeCell ref="AG3:AI3"/>
    <mergeCell ref="G73:H73"/>
    <mergeCell ref="H41:I41"/>
    <mergeCell ref="G52:G53"/>
    <mergeCell ref="I52:J52"/>
    <mergeCell ref="N14:N15"/>
    <mergeCell ref="O14:O15"/>
    <mergeCell ref="G14:G15"/>
    <mergeCell ref="H14:H15"/>
    <mergeCell ref="I14:I15"/>
    <mergeCell ref="J14:J15"/>
    <mergeCell ref="K14:K15"/>
    <mergeCell ref="L14:L15"/>
    <mergeCell ref="M14:M15"/>
    <mergeCell ref="AP10:AP12"/>
    <mergeCell ref="AQ10:AQ12"/>
    <mergeCell ref="AP13:AP14"/>
    <mergeCell ref="AP15:AP16"/>
    <mergeCell ref="AQ15:AQ16"/>
    <mergeCell ref="AU4:AU6"/>
    <mergeCell ref="AU7:AU9"/>
    <mergeCell ref="AP4:AP5"/>
    <mergeCell ref="AQ4:AQ5"/>
    <mergeCell ref="AP6:AP7"/>
    <mergeCell ref="AQ6:AQ7"/>
    <mergeCell ref="AP8:AP9"/>
    <mergeCell ref="AQ8:AQ9"/>
  </mergeCells>
  <conditionalFormatting sqref="AI4:AI28">
    <cfRule type="containsText" dxfId="315" priority="1" operator="containsText" text="Extremo">
      <formula>NOT(ISERROR(SEARCH("Extremo",AI4)))</formula>
    </cfRule>
    <cfRule type="containsText" dxfId="314" priority="2" operator="containsText" text="Alto">
      <formula>NOT(ISERROR(SEARCH("Alto",AI4)))</formula>
    </cfRule>
    <cfRule type="containsText" dxfId="313" priority="3" operator="containsText" text="Moderado">
      <formula>NOT(ISERROR(SEARCH("Moderado",AI4)))</formula>
    </cfRule>
    <cfRule type="containsText" dxfId="312" priority="4" operator="containsText" text="Bajo">
      <formula>NOT(ISERROR(SEARCH("Bajo",AI4)))</formula>
    </cfRule>
  </conditionalFormatting>
  <pageMargins left="0.7" right="0.7" top="0.75" bottom="0.75" header="0.3" footer="0.3"/>
  <pageSetup orientation="portrait" r:id="rId1"/>
  <drawing r:id="rId2"/>
  <tableParts count="5">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4061D-8441-4E4E-AD80-3A17D238AD1B}">
  <sheetPr codeName="Hoja14"/>
  <dimension ref="A1:AS1937"/>
  <sheetViews>
    <sheetView topLeftCell="A1080" zoomScale="55" zoomScaleNormal="55" workbookViewId="0">
      <pane xSplit="3" topLeftCell="D1" activePane="topRight" state="frozen"/>
      <selection activeCell="M11" sqref="M11"/>
      <selection pane="topRight" activeCell="AB1472" sqref="AB1472"/>
    </sheetView>
  </sheetViews>
  <sheetFormatPr baseColWidth="10" defaultColWidth="11.42578125" defaultRowHeight="15" outlineLevelCol="1" x14ac:dyDescent="0.25"/>
  <cols>
    <col min="1" max="1" width="29.42578125" style="217" customWidth="1"/>
    <col min="2" max="2" width="27" style="217" customWidth="1"/>
    <col min="3" max="3" width="24.7109375" style="217" customWidth="1"/>
    <col min="4" max="4" width="42.85546875" style="217" customWidth="1"/>
    <col min="5" max="5" width="22.7109375" style="217" customWidth="1"/>
    <col min="6" max="24" width="15.85546875" style="217" customWidth="1" outlineLevel="1"/>
    <col min="25" max="25" width="10.28515625" style="217" bestFit="1" customWidth="1" outlineLevel="1"/>
    <col min="26" max="26" width="13" style="218" bestFit="1" customWidth="1"/>
    <col min="27" max="27" width="8.7109375" style="218" bestFit="1" customWidth="1"/>
    <col min="28" max="28" width="20.42578125" style="218" bestFit="1" customWidth="1"/>
    <col min="29" max="29" width="17.140625" style="217" customWidth="1"/>
    <col min="30" max="30" width="17.140625" style="238" customWidth="1"/>
    <col min="31" max="31" width="19.140625" style="217" customWidth="1"/>
    <col min="32" max="32" width="20.42578125" style="218" bestFit="1" customWidth="1"/>
    <col min="33" max="33" width="13.140625" style="218" bestFit="1" customWidth="1"/>
    <col min="34" max="34" width="16.28515625" style="218" bestFit="1" customWidth="1"/>
    <col min="35" max="37" width="17" style="217" customWidth="1"/>
    <col min="38" max="38" width="22.140625" style="217" bestFit="1" customWidth="1"/>
    <col min="39" max="39" width="20" style="217" bestFit="1" customWidth="1"/>
    <col min="40" max="40" width="23.7109375" style="217" customWidth="1"/>
    <col min="41" max="41" width="26" style="217" customWidth="1"/>
    <col min="42" max="42" width="23.7109375" style="217" customWidth="1"/>
    <col min="43" max="43" width="22.42578125" style="217" customWidth="1"/>
    <col min="44" max="45" width="21" style="217" customWidth="1"/>
    <col min="46" max="16384" width="11.42578125" style="217"/>
  </cols>
  <sheetData>
    <row r="1" spans="1:43" ht="18.75" x14ac:dyDescent="0.25">
      <c r="A1" s="231"/>
      <c r="B1" s="658" t="s">
        <v>471</v>
      </c>
      <c r="C1" s="658"/>
      <c r="D1" s="658"/>
      <c r="E1" s="658"/>
      <c r="F1" s="658"/>
      <c r="G1" s="658"/>
      <c r="H1" s="658"/>
      <c r="I1" s="658"/>
      <c r="J1" s="658"/>
      <c r="K1" s="658"/>
      <c r="L1" s="658"/>
      <c r="M1" s="658"/>
      <c r="N1" s="658"/>
      <c r="O1" s="658"/>
      <c r="P1" s="658"/>
      <c r="Q1" s="658"/>
      <c r="R1" s="658"/>
      <c r="S1" s="658"/>
      <c r="T1" s="658"/>
      <c r="U1" s="658"/>
      <c r="V1" s="658"/>
      <c r="W1" s="658"/>
      <c r="X1" s="658"/>
      <c r="Y1" s="658"/>
      <c r="Z1" s="658"/>
      <c r="AA1" s="658"/>
      <c r="AB1" s="658"/>
      <c r="AC1" s="658"/>
      <c r="AD1" s="658"/>
      <c r="AE1" s="658"/>
      <c r="AF1" s="658"/>
      <c r="AG1" s="658"/>
      <c r="AH1" s="658"/>
      <c r="AI1" s="658"/>
      <c r="AJ1" s="658"/>
      <c r="AK1" s="658"/>
      <c r="AL1" s="658"/>
      <c r="AM1" s="658"/>
      <c r="AN1" s="658"/>
      <c r="AO1" s="658"/>
      <c r="AP1" s="658"/>
      <c r="AQ1" s="658"/>
    </row>
    <row r="2" spans="1:43" ht="35.25" customHeight="1" x14ac:dyDescent="0.25">
      <c r="A2" s="230"/>
      <c r="B2" s="649" t="s">
        <v>466</v>
      </c>
      <c r="C2" s="650"/>
      <c r="D2" s="650"/>
      <c r="E2" s="651"/>
      <c r="F2" s="659" t="s">
        <v>469</v>
      </c>
      <c r="G2" s="660"/>
      <c r="H2" s="660"/>
      <c r="I2" s="660"/>
      <c r="J2" s="660"/>
      <c r="K2" s="660"/>
      <c r="L2" s="660"/>
      <c r="M2" s="660"/>
      <c r="N2" s="660"/>
      <c r="O2" s="660"/>
      <c r="P2" s="660"/>
      <c r="Q2" s="660"/>
      <c r="R2" s="660"/>
      <c r="S2" s="660"/>
      <c r="T2" s="660"/>
      <c r="U2" s="660"/>
      <c r="V2" s="660"/>
      <c r="W2" s="660"/>
      <c r="X2" s="660"/>
      <c r="Y2" s="660"/>
      <c r="Z2" s="655" t="s">
        <v>582</v>
      </c>
      <c r="AA2" s="656"/>
      <c r="AB2" s="657"/>
      <c r="AC2" s="652" t="s">
        <v>583</v>
      </c>
      <c r="AD2" s="653"/>
      <c r="AE2" s="654"/>
      <c r="AF2" s="655" t="s">
        <v>579</v>
      </c>
      <c r="AG2" s="656"/>
      <c r="AH2" s="656"/>
      <c r="AI2" s="153"/>
      <c r="AJ2" s="153"/>
      <c r="AK2" s="153"/>
      <c r="AL2" s="664" t="s">
        <v>373</v>
      </c>
      <c r="AM2" s="669"/>
      <c r="AN2" s="646" t="s">
        <v>627</v>
      </c>
      <c r="AO2" s="646"/>
      <c r="AP2" s="646" t="s">
        <v>628</v>
      </c>
      <c r="AQ2" s="646"/>
    </row>
    <row r="3" spans="1:43" s="221" customFormat="1" ht="62.25" customHeight="1" x14ac:dyDescent="0.25">
      <c r="A3" s="229" t="s">
        <v>822</v>
      </c>
      <c r="B3" s="84" t="s">
        <v>1</v>
      </c>
      <c r="C3" s="84" t="s">
        <v>132</v>
      </c>
      <c r="D3" s="63" t="s">
        <v>133</v>
      </c>
      <c r="E3" s="75" t="s">
        <v>465</v>
      </c>
      <c r="F3" s="63" t="s">
        <v>790</v>
      </c>
      <c r="G3" s="63" t="s">
        <v>791</v>
      </c>
      <c r="H3" s="63" t="s">
        <v>792</v>
      </c>
      <c r="I3" s="63" t="s">
        <v>793</v>
      </c>
      <c r="J3" s="63" t="s">
        <v>794</v>
      </c>
      <c r="K3" s="63" t="s">
        <v>795</v>
      </c>
      <c r="L3" s="63" t="s">
        <v>796</v>
      </c>
      <c r="M3" s="63" t="s">
        <v>797</v>
      </c>
      <c r="N3" s="63" t="s">
        <v>798</v>
      </c>
      <c r="O3" s="63" t="s">
        <v>799</v>
      </c>
      <c r="P3" s="63" t="s">
        <v>800</v>
      </c>
      <c r="Q3" s="63" t="s">
        <v>801</v>
      </c>
      <c r="R3" s="63" t="s">
        <v>802</v>
      </c>
      <c r="S3" s="63" t="s">
        <v>803</v>
      </c>
      <c r="T3" s="63" t="s">
        <v>804</v>
      </c>
      <c r="U3" s="63" t="s">
        <v>805</v>
      </c>
      <c r="V3" s="63" t="s">
        <v>806</v>
      </c>
      <c r="W3" s="63" t="s">
        <v>807</v>
      </c>
      <c r="X3" s="63" t="s">
        <v>808</v>
      </c>
      <c r="Y3" s="75" t="s">
        <v>172</v>
      </c>
      <c r="Z3" s="126" t="s">
        <v>580</v>
      </c>
      <c r="AA3" s="126" t="s">
        <v>581</v>
      </c>
      <c r="AB3" s="126" t="s">
        <v>479</v>
      </c>
      <c r="AC3" s="249" t="s">
        <v>856</v>
      </c>
      <c r="AD3" s="206" t="s">
        <v>150</v>
      </c>
      <c r="AE3" s="206" t="s">
        <v>467</v>
      </c>
      <c r="AF3" s="129" t="s">
        <v>479</v>
      </c>
      <c r="AG3" s="129" t="s">
        <v>375</v>
      </c>
      <c r="AH3" s="129" t="s">
        <v>376</v>
      </c>
      <c r="AI3" s="79" t="s">
        <v>135</v>
      </c>
      <c r="AJ3" s="79" t="s">
        <v>376</v>
      </c>
      <c r="AK3" s="79" t="s">
        <v>367</v>
      </c>
      <c r="AL3" s="80" t="s">
        <v>374</v>
      </c>
      <c r="AM3" s="154" t="s">
        <v>373</v>
      </c>
      <c r="AN3" s="155" t="s">
        <v>629</v>
      </c>
      <c r="AO3" s="155" t="s">
        <v>630</v>
      </c>
      <c r="AP3" s="155" t="s">
        <v>631</v>
      </c>
      <c r="AQ3" s="155" t="s">
        <v>632</v>
      </c>
    </row>
    <row r="4" spans="1:43" ht="45" x14ac:dyDescent="0.25">
      <c r="A4" s="232" t="s">
        <v>108</v>
      </c>
      <c r="B4" s="62" t="str">
        <f>VLOOKUP('Valoración 2.0'!C4,Tabla_Riesgos[#All],2,FALSE)</f>
        <v>TODOS LOS PROCESOS</v>
      </c>
      <c r="C4" s="62">
        <v>1</v>
      </c>
      <c r="D4" s="62" t="str">
        <f>VLOOKUP('Valoración 2.0'!C4,Tabla_Riesgos[#All],3,FALSE)</f>
        <v>Posibilidad de que un funcionario vaya mas allá de las funciones designadas con el fin de obtener un beneficio privado.</v>
      </c>
      <c r="E4" s="62" t="str">
        <f>VLOOKUP('Valoración 2.0'!C4,Tabla_Riesgos[#All],6,FALSE)</f>
        <v>Corrupción</v>
      </c>
      <c r="F4" s="212" t="s">
        <v>378</v>
      </c>
      <c r="G4" s="212" t="s">
        <v>378</v>
      </c>
      <c r="H4" s="212" t="s">
        <v>378</v>
      </c>
      <c r="I4" s="212" t="s">
        <v>378</v>
      </c>
      <c r="J4" s="212" t="s">
        <v>378</v>
      </c>
      <c r="K4" s="212" t="s">
        <v>378</v>
      </c>
      <c r="L4" s="212" t="s">
        <v>378</v>
      </c>
      <c r="M4" s="212" t="s">
        <v>378</v>
      </c>
      <c r="N4" s="212" t="s">
        <v>439</v>
      </c>
      <c r="O4" s="212" t="s">
        <v>378</v>
      </c>
      <c r="P4" s="212" t="s">
        <v>378</v>
      </c>
      <c r="Q4" s="212" t="s">
        <v>378</v>
      </c>
      <c r="R4" s="212" t="s">
        <v>378</v>
      </c>
      <c r="S4" s="212" t="s">
        <v>378</v>
      </c>
      <c r="T4" s="212" t="s">
        <v>378</v>
      </c>
      <c r="U4" s="212" t="s">
        <v>439</v>
      </c>
      <c r="V4" s="212" t="s">
        <v>378</v>
      </c>
      <c r="W4" s="212" t="s">
        <v>378</v>
      </c>
      <c r="X4" s="212" t="s">
        <v>439</v>
      </c>
      <c r="Y4" s="62">
        <f>COUNTIF(F4:X4,"SI")</f>
        <v>16</v>
      </c>
      <c r="Z4" s="126">
        <f>IFERROR(VLOOKUP(AC4,'Tablas de calculos'!$AA$25:$AC$29,3,FALSE),"")</f>
        <v>1</v>
      </c>
      <c r="AA4" s="126">
        <f>IFERROR(VLOOKUP(AD4,'Tablas de calculos'!$AB$25:$AC$29,2,FALSE),"")</f>
        <v>5</v>
      </c>
      <c r="AB4" s="233" t="str">
        <f>CONCATENATE(AC4,AD4)</f>
        <v>Rara VezCatastrófico</v>
      </c>
      <c r="AC4" s="207" t="s">
        <v>462</v>
      </c>
      <c r="AD4" s="208" t="str">
        <f>IF(Y4&lt;6,"Moderado",IF(Y4&lt;12,"Mayor","Catastrófico"))</f>
        <v>Catastrófico</v>
      </c>
      <c r="AE4" s="208" t="str">
        <f>IFERROR(VLOOKUP(AB4,'Tablas de calculos'!$AF$4:$AI$28,4,FALSE),"")</f>
        <v>Extremo</v>
      </c>
      <c r="AF4" s="234" t="str">
        <f ca="1">CONCATENATE(AI4,AJ4)</f>
        <v>Rara VezModerado</v>
      </c>
      <c r="AG4" s="123">
        <v>1</v>
      </c>
      <c r="AH4" s="123">
        <f ca="1">IFERROR(AA4-ROUND(AVERAGEIF('Control 2.0'!$B$3:$Z$220,'Valoración 2.0'!C4,'Control 2.0'!$Z$3:$Z$220),0),AA4)</f>
        <v>3</v>
      </c>
      <c r="AI4" s="63" t="s">
        <v>462</v>
      </c>
      <c r="AJ4" s="61" t="str">
        <f ca="1">IFERROR(VLOOKUP(AH4,'Tablas de calculos'!$V$22:$X$26,3,FALSE),"")</f>
        <v>Moderado</v>
      </c>
      <c r="AK4" s="61" t="str">
        <f ca="1">IFERROR(VLOOKUP(AF4,'Tablas de calculos'!$AF$4:$AI$28,4,FALSE),"")</f>
        <v>Moderado</v>
      </c>
      <c r="AL4" s="61" t="str">
        <f ca="1">IF(AK4="Bajo","No","Si")</f>
        <v>Si</v>
      </c>
      <c r="AM4" s="76"/>
      <c r="AN4" s="239"/>
      <c r="AO4" s="239"/>
      <c r="AP4" s="239"/>
      <c r="AQ4" s="239"/>
    </row>
    <row r="5" spans="1:43" ht="60" x14ac:dyDescent="0.25">
      <c r="A5" s="232" t="s">
        <v>108</v>
      </c>
      <c r="B5" s="63" t="str">
        <f>VLOOKUP('Valoración 2.0'!C5,Tabla_Riesgos[#All],2,FALSE)</f>
        <v>TODOS LOS PROCESOS</v>
      </c>
      <c r="C5" s="63">
        <v>3</v>
      </c>
      <c r="D5" s="63" t="str">
        <f>VLOOKUP('Valoración 2.0'!C5,Tabla_Riesgos[#All],3,FALSE)</f>
        <v>Puede ocurrir intercambio extraoficial de favores, en el cual un individuo se beneficie a si mismo o a un tercero. Amiguismo y clientelismo.</v>
      </c>
      <c r="E5" s="63" t="str">
        <f>VLOOKUP('Valoración 2.0'!C5,Tabla_Riesgos[#All],6,FALSE)</f>
        <v>Corrupción</v>
      </c>
      <c r="F5" s="210" t="s">
        <v>378</v>
      </c>
      <c r="G5" s="210" t="s">
        <v>378</v>
      </c>
      <c r="H5" s="210" t="s">
        <v>378</v>
      </c>
      <c r="I5" s="210" t="s">
        <v>378</v>
      </c>
      <c r="J5" s="210" t="s">
        <v>378</v>
      </c>
      <c r="K5" s="210" t="s">
        <v>378</v>
      </c>
      <c r="L5" s="210" t="s">
        <v>378</v>
      </c>
      <c r="M5" s="210" t="s">
        <v>378</v>
      </c>
      <c r="N5" s="210" t="s">
        <v>439</v>
      </c>
      <c r="O5" s="210" t="s">
        <v>378</v>
      </c>
      <c r="P5" s="210" t="s">
        <v>378</v>
      </c>
      <c r="Q5" s="210" t="s">
        <v>378</v>
      </c>
      <c r="R5" s="210" t="s">
        <v>378</v>
      </c>
      <c r="S5" s="210" t="s">
        <v>378</v>
      </c>
      <c r="T5" s="210" t="s">
        <v>378</v>
      </c>
      <c r="U5" s="210" t="s">
        <v>439</v>
      </c>
      <c r="V5" s="210" t="s">
        <v>378</v>
      </c>
      <c r="W5" s="210" t="s">
        <v>378</v>
      </c>
      <c r="X5" s="210" t="s">
        <v>378</v>
      </c>
      <c r="Y5" s="63">
        <f t="shared" ref="Y5:Y12" si="0">COUNTIF(F5:X5,"SI")</f>
        <v>17</v>
      </c>
      <c r="Z5" s="126">
        <f>IFERROR(VLOOKUP(AC5,'Tablas de calculos'!$AA$25:$AC$29,3,FALSE),"")</f>
        <v>1</v>
      </c>
      <c r="AA5" s="126">
        <f>IFERROR(VLOOKUP(AD5,'Tablas de calculos'!$AB$25:$AC$29,2,FALSE),"")</f>
        <v>5</v>
      </c>
      <c r="AB5" s="126" t="str">
        <f t="shared" ref="AB5:AB12" si="1">CONCATENATE(AC5,AD5)</f>
        <v>Rara VezCatastrófico</v>
      </c>
      <c r="AC5" s="207" t="s">
        <v>462</v>
      </c>
      <c r="AD5" s="208" t="str">
        <f>IF(Y5&lt;6,"Moderado",IF(Y5&lt;12,"Mayor","Catastrófico"))</f>
        <v>Catastrófico</v>
      </c>
      <c r="AE5" s="208" t="str">
        <f>IFERROR(VLOOKUP(AB5,'Tablas de calculos'!$AF$4:$AI$28,4,FALSE),"")</f>
        <v>Extremo</v>
      </c>
      <c r="AF5" s="234" t="str">
        <f t="shared" ref="AF5:AF12" ca="1" si="2">CONCATENATE(AI5,AJ5)</f>
        <v>Rara VezMayor</v>
      </c>
      <c r="AG5" s="123">
        <v>1</v>
      </c>
      <c r="AH5" s="123">
        <f ca="1">IFERROR(AA5-ROUND(AVERAGEIF('Control 2.0'!$B$3:$Z$220,'Valoración 2.0'!C5,'Control 2.0'!$Z$3:$Z$220),0),AA5)</f>
        <v>4</v>
      </c>
      <c r="AI5" s="63" t="s">
        <v>462</v>
      </c>
      <c r="AJ5" s="61" t="str">
        <f ca="1">IFERROR(VLOOKUP(AH5,'Tablas de calculos'!$V$22:$X$26,3,FALSE),"")</f>
        <v>Mayor</v>
      </c>
      <c r="AK5" s="61" t="str">
        <f ca="1">IFERROR(VLOOKUP(AF5,'Tablas de calculos'!$AF$4:$AI$28,4,FALSE),"")</f>
        <v>Alto</v>
      </c>
      <c r="AL5" s="61" t="str">
        <f t="shared" ref="AL5:AL12" ca="1" si="3">IF(AK5="Bajo","No","Si")</f>
        <v>Si</v>
      </c>
      <c r="AM5" s="76"/>
      <c r="AN5" s="239"/>
      <c r="AO5" s="239"/>
      <c r="AP5" s="239"/>
      <c r="AQ5" s="239"/>
    </row>
    <row r="6" spans="1:43" ht="75" x14ac:dyDescent="0.25">
      <c r="A6" s="232" t="s">
        <v>108</v>
      </c>
      <c r="B6" s="62" t="str">
        <f>VLOOKUP('Valoración 2.0'!C6,Tabla_Riesgos[#All],2,FALSE)</f>
        <v>TODOS LOS PROCESOS</v>
      </c>
      <c r="C6" s="62">
        <v>4</v>
      </c>
      <c r="D6" s="62" t="str">
        <f>VLOOKUP('Valoración 2.0'!C6,Tabla_Riesgos[#All],3,FALSE)</f>
        <v xml:space="preserve">Puede presentarse situaciones de orden moral y económico que le impidan a un funcionario actuar en forma objetiva e independiente, porque le sea particularmente conveniente. </v>
      </c>
      <c r="E6" s="62" t="str">
        <f>VLOOKUP('Valoración 2.0'!C6,Tabla_Riesgos[#All],6,FALSE)</f>
        <v>Corrupción</v>
      </c>
      <c r="F6" s="212" t="s">
        <v>378</v>
      </c>
      <c r="G6" s="212" t="s">
        <v>378</v>
      </c>
      <c r="H6" s="212" t="s">
        <v>378</v>
      </c>
      <c r="I6" s="212" t="s">
        <v>378</v>
      </c>
      <c r="J6" s="212" t="s">
        <v>378</v>
      </c>
      <c r="K6" s="212" t="s">
        <v>378</v>
      </c>
      <c r="L6" s="212" t="s">
        <v>378</v>
      </c>
      <c r="M6" s="212" t="s">
        <v>378</v>
      </c>
      <c r="N6" s="212" t="s">
        <v>439</v>
      </c>
      <c r="O6" s="212" t="s">
        <v>378</v>
      </c>
      <c r="P6" s="212" t="s">
        <v>378</v>
      </c>
      <c r="Q6" s="212" t="s">
        <v>378</v>
      </c>
      <c r="R6" s="212" t="s">
        <v>378</v>
      </c>
      <c r="S6" s="212" t="s">
        <v>378</v>
      </c>
      <c r="T6" s="212" t="s">
        <v>378</v>
      </c>
      <c r="U6" s="212" t="s">
        <v>439</v>
      </c>
      <c r="V6" s="212" t="s">
        <v>378</v>
      </c>
      <c r="W6" s="212" t="s">
        <v>378</v>
      </c>
      <c r="X6" s="212" t="s">
        <v>439</v>
      </c>
      <c r="Y6" s="62">
        <f t="shared" si="0"/>
        <v>16</v>
      </c>
      <c r="Z6" s="126">
        <f>IFERROR(VLOOKUP(AC6,'Tablas de calculos'!$AA$25:$AC$29,3,FALSE),"")</f>
        <v>1</v>
      </c>
      <c r="AA6" s="126">
        <f>IFERROR(VLOOKUP(AD6,'Tablas de calculos'!$AB$25:$AC$29,2,FALSE),"")</f>
        <v>5</v>
      </c>
      <c r="AB6" s="233" t="str">
        <f t="shared" si="1"/>
        <v>Rara VezCatastrófico</v>
      </c>
      <c r="AC6" s="207" t="s">
        <v>462</v>
      </c>
      <c r="AD6" s="208" t="str">
        <f>IF(Y6&lt;6,"Moderado",IF(Y6&lt;12,"Mayor","Catastrófico"))</f>
        <v>Catastrófico</v>
      </c>
      <c r="AE6" s="208" t="str">
        <f>IFERROR(VLOOKUP(AB6,'Tablas de calculos'!$AF$4:$AI$28,4,FALSE),"")</f>
        <v>Extremo</v>
      </c>
      <c r="AF6" s="234" t="str">
        <f t="shared" ca="1" si="2"/>
        <v>Rara VezModerado</v>
      </c>
      <c r="AG6" s="123">
        <v>1</v>
      </c>
      <c r="AH6" s="123">
        <f ca="1">IFERROR(AA6-ROUND(AVERAGEIF('Control 2.0'!$B$3:$Z$220,'Valoración 2.0'!C6,'Control 2.0'!$Z$3:$Z$220),0),AA6)</f>
        <v>3</v>
      </c>
      <c r="AI6" s="63" t="s">
        <v>462</v>
      </c>
      <c r="AJ6" s="61" t="str">
        <f ca="1">IFERROR(VLOOKUP(AH6,'Tablas de calculos'!$V$22:$X$26,3,FALSE),"")</f>
        <v>Moderado</v>
      </c>
      <c r="AK6" s="61" t="str">
        <f ca="1">IFERROR(VLOOKUP(AF6,'Tablas de calculos'!$AF$4:$AI$28,4,FALSE),"")</f>
        <v>Moderado</v>
      </c>
      <c r="AL6" s="61" t="str">
        <f t="shared" ca="1" si="3"/>
        <v>Si</v>
      </c>
      <c r="AM6" s="76"/>
      <c r="AN6" s="239"/>
      <c r="AO6" s="239"/>
      <c r="AP6" s="239"/>
      <c r="AQ6" s="239"/>
    </row>
    <row r="7" spans="1:43" ht="45" x14ac:dyDescent="0.25">
      <c r="A7" s="232" t="s">
        <v>108</v>
      </c>
      <c r="B7" s="63" t="str">
        <f>VLOOKUP('Valoración 2.0'!C7,Tabla_Riesgos[#All],2,FALSE)</f>
        <v>TODOS LOS PROCESOS</v>
      </c>
      <c r="C7" s="63">
        <v>6</v>
      </c>
      <c r="D7" s="63" t="str">
        <f>VLOOKUP('Valoración 2.0'!C7,Tabla_Riesgos[#All],3,FALSE)</f>
        <v>Posibilidad de recibir o solicitar cualquier dádiva o beneficio a nombre propio o de terceros con el fin de celebrar un contrato.</v>
      </c>
      <c r="E7" s="63" t="str">
        <f>VLOOKUP('Valoración 2.0'!C7,Tabla_Riesgos[#All],6,FALSE)</f>
        <v>Corrupción</v>
      </c>
      <c r="F7" s="235" t="s">
        <v>378</v>
      </c>
      <c r="G7" s="235" t="s">
        <v>378</v>
      </c>
      <c r="H7" s="235" t="s">
        <v>378</v>
      </c>
      <c r="I7" s="235" t="s">
        <v>378</v>
      </c>
      <c r="J7" s="235" t="s">
        <v>378</v>
      </c>
      <c r="K7" s="235" t="s">
        <v>378</v>
      </c>
      <c r="L7" s="235" t="s">
        <v>378</v>
      </c>
      <c r="M7" s="235" t="s">
        <v>378</v>
      </c>
      <c r="N7" s="235" t="s">
        <v>439</v>
      </c>
      <c r="O7" s="235" t="s">
        <v>378</v>
      </c>
      <c r="P7" s="235" t="s">
        <v>378</v>
      </c>
      <c r="Q7" s="235" t="s">
        <v>378</v>
      </c>
      <c r="R7" s="235" t="s">
        <v>378</v>
      </c>
      <c r="S7" s="235" t="s">
        <v>378</v>
      </c>
      <c r="T7" s="235" t="s">
        <v>378</v>
      </c>
      <c r="U7" s="235" t="s">
        <v>439</v>
      </c>
      <c r="V7" s="235" t="s">
        <v>378</v>
      </c>
      <c r="W7" s="235" t="s">
        <v>378</v>
      </c>
      <c r="X7" s="235" t="s">
        <v>439</v>
      </c>
      <c r="Y7" s="63">
        <f t="shared" si="0"/>
        <v>16</v>
      </c>
      <c r="Z7" s="126">
        <f>IFERROR(VLOOKUP(AC7,'Tablas de calculos'!$AA$25:$AC$29,3,FALSE),"")</f>
        <v>1</v>
      </c>
      <c r="AA7" s="126">
        <f>IFERROR(VLOOKUP(AD7,'Tablas de calculos'!$AB$25:$AC$29,2,FALSE),"")</f>
        <v>5</v>
      </c>
      <c r="AB7" s="126" t="str">
        <f t="shared" si="1"/>
        <v>Rara VezCatastrófico</v>
      </c>
      <c r="AC7" s="207" t="s">
        <v>462</v>
      </c>
      <c r="AD7" s="208" t="str">
        <f t="shared" ref="AD7:AD12" si="4">IF(Y7&lt;6,"Moderado",IF(Y7&lt;12,"Mayor","Catastrófico"))</f>
        <v>Catastrófico</v>
      </c>
      <c r="AE7" s="208" t="str">
        <f>IFERROR(VLOOKUP(AB7,'Tablas de calculos'!$AF$4:$AI$28,4,FALSE),"")</f>
        <v>Extremo</v>
      </c>
      <c r="AF7" s="234" t="str">
        <f t="shared" ca="1" si="2"/>
        <v>Rara VezModerado</v>
      </c>
      <c r="AG7" s="123">
        <v>1</v>
      </c>
      <c r="AH7" s="123">
        <f ca="1">IFERROR(AA7-ROUND(AVERAGEIF('Control 2.0'!$B$3:$Z$220,'Valoración 2.0'!C7,'Control 2.0'!$Z$3:$Z$220),0),AA7)</f>
        <v>3</v>
      </c>
      <c r="AI7" s="63" t="s">
        <v>462</v>
      </c>
      <c r="AJ7" s="61" t="str">
        <f ca="1">IFERROR(VLOOKUP(AH7,'Tablas de calculos'!$V$22:$X$26,3,FALSE),"")</f>
        <v>Moderado</v>
      </c>
      <c r="AK7" s="61" t="str">
        <f ca="1">IFERROR(VLOOKUP(AF7,'Tablas de calculos'!$AF$4:$AI$28,4,FALSE),"")</f>
        <v>Moderado</v>
      </c>
      <c r="AL7" s="61" t="str">
        <f t="shared" ca="1" si="3"/>
        <v>Si</v>
      </c>
      <c r="AM7" s="76"/>
      <c r="AN7" s="239"/>
      <c r="AO7" s="239"/>
      <c r="AP7" s="239"/>
      <c r="AQ7" s="239"/>
    </row>
    <row r="8" spans="1:43" ht="60" x14ac:dyDescent="0.25">
      <c r="A8" s="232" t="s">
        <v>108</v>
      </c>
      <c r="B8" s="62" t="str">
        <f>VLOOKUP('Valoración 2.0'!C8,Tabla_Riesgos[#All],2,FALSE)</f>
        <v>TODOS LOS PROCESOS</v>
      </c>
      <c r="C8" s="62">
        <v>7</v>
      </c>
      <c r="D8" s="62" t="str">
        <f>VLOOKUP('Valoración 2.0'!C8,Tabla_Riesgos[#All],3,FALSE)</f>
        <v xml:space="preserve">Posibilidad de que un funcionario reciba u ofrezca un soborno, con el fin de dar o recibir un trato especial con una compañía o persona natural. </v>
      </c>
      <c r="E8" s="62" t="str">
        <f>VLOOKUP('Valoración 2.0'!C8,Tabla_Riesgos[#All],6,FALSE)</f>
        <v>Corrupción</v>
      </c>
      <c r="F8" s="212" t="s">
        <v>378</v>
      </c>
      <c r="G8" s="212" t="s">
        <v>378</v>
      </c>
      <c r="H8" s="212" t="s">
        <v>378</v>
      </c>
      <c r="I8" s="212" t="s">
        <v>378</v>
      </c>
      <c r="J8" s="212" t="s">
        <v>378</v>
      </c>
      <c r="K8" s="212" t="s">
        <v>378</v>
      </c>
      <c r="L8" s="212" t="s">
        <v>378</v>
      </c>
      <c r="M8" s="212" t="s">
        <v>378</v>
      </c>
      <c r="N8" s="212" t="s">
        <v>439</v>
      </c>
      <c r="O8" s="212" t="s">
        <v>378</v>
      </c>
      <c r="P8" s="212" t="s">
        <v>378</v>
      </c>
      <c r="Q8" s="212" t="s">
        <v>378</v>
      </c>
      <c r="R8" s="212" t="s">
        <v>378</v>
      </c>
      <c r="S8" s="212" t="s">
        <v>378</v>
      </c>
      <c r="T8" s="212" t="s">
        <v>378</v>
      </c>
      <c r="U8" s="212" t="s">
        <v>439</v>
      </c>
      <c r="V8" s="212" t="s">
        <v>378</v>
      </c>
      <c r="W8" s="212" t="s">
        <v>378</v>
      </c>
      <c r="X8" s="212" t="s">
        <v>439</v>
      </c>
      <c r="Y8" s="62">
        <f t="shared" si="0"/>
        <v>16</v>
      </c>
      <c r="Z8" s="126">
        <f>IFERROR(VLOOKUP(AC8,'Tablas de calculos'!$AA$25:$AC$29,3,FALSE),"")</f>
        <v>1</v>
      </c>
      <c r="AA8" s="126">
        <f>IFERROR(VLOOKUP(AD8,'Tablas de calculos'!$AB$25:$AC$29,2,FALSE),"")</f>
        <v>5</v>
      </c>
      <c r="AB8" s="233" t="str">
        <f t="shared" si="1"/>
        <v>Rara VezCatastrófico</v>
      </c>
      <c r="AC8" s="207" t="s">
        <v>462</v>
      </c>
      <c r="AD8" s="208" t="str">
        <f t="shared" si="4"/>
        <v>Catastrófico</v>
      </c>
      <c r="AE8" s="208" t="str">
        <f>IFERROR(VLOOKUP(AB8,'Tablas de calculos'!$AF$4:$AI$28,4,FALSE),"")</f>
        <v>Extremo</v>
      </c>
      <c r="AF8" s="234" t="str">
        <f t="shared" ca="1" si="2"/>
        <v>Rara VezMayor</v>
      </c>
      <c r="AG8" s="123">
        <v>1</v>
      </c>
      <c r="AH8" s="123">
        <f ca="1">IFERROR(AA8-ROUND(AVERAGEIF('Control 2.0'!$B$3:$Z$220,'Valoración 2.0'!C8,'Control 2.0'!$Z$3:$Z$220),0),AA8)</f>
        <v>4</v>
      </c>
      <c r="AI8" s="63" t="s">
        <v>462</v>
      </c>
      <c r="AJ8" s="61" t="str">
        <f ca="1">IFERROR(VLOOKUP(AH8,'Tablas de calculos'!$V$22:$X$26,3,FALSE),"")</f>
        <v>Mayor</v>
      </c>
      <c r="AK8" s="61" t="str">
        <f ca="1">IFERROR(VLOOKUP(AF8,'Tablas de calculos'!$AF$4:$AI$28,4,FALSE),"")</f>
        <v>Alto</v>
      </c>
      <c r="AL8" s="61" t="str">
        <f t="shared" ca="1" si="3"/>
        <v>Si</v>
      </c>
      <c r="AM8" s="76"/>
      <c r="AN8" s="239"/>
      <c r="AO8" s="239"/>
      <c r="AP8" s="239"/>
      <c r="AQ8" s="239"/>
    </row>
    <row r="9" spans="1:43" ht="60" x14ac:dyDescent="0.25">
      <c r="A9" s="232" t="s">
        <v>108</v>
      </c>
      <c r="B9" s="63" t="str">
        <f>VLOOKUP('Valoración 2.0'!C9,Tabla_Riesgos[#All],2,FALSE)</f>
        <v>TODOS LOS PROCESOS</v>
      </c>
      <c r="C9" s="63">
        <v>8</v>
      </c>
      <c r="D9" s="63" t="str">
        <f>VLOOKUP('Valoración 2.0'!C9,Tabla_Riesgos[#All],3,FALSE)</f>
        <v>Puede incitar la participación de varias personas o compañías para cometer un delito buscando el beneficio propio. Concierto para delinquir.</v>
      </c>
      <c r="E9" s="63" t="str">
        <f>VLOOKUP('Valoración 2.0'!C9,Tabla_Riesgos[#All],6,FALSE)</f>
        <v>Corrupción</v>
      </c>
      <c r="F9" s="235" t="s">
        <v>378</v>
      </c>
      <c r="G9" s="235" t="s">
        <v>378</v>
      </c>
      <c r="H9" s="235" t="s">
        <v>378</v>
      </c>
      <c r="I9" s="235" t="s">
        <v>378</v>
      </c>
      <c r="J9" s="235" t="s">
        <v>378</v>
      </c>
      <c r="K9" s="235" t="s">
        <v>378</v>
      </c>
      <c r="L9" s="235" t="s">
        <v>378</v>
      </c>
      <c r="M9" s="235" t="s">
        <v>378</v>
      </c>
      <c r="N9" s="235" t="s">
        <v>439</v>
      </c>
      <c r="O9" s="235" t="s">
        <v>378</v>
      </c>
      <c r="P9" s="235" t="s">
        <v>378</v>
      </c>
      <c r="Q9" s="235" t="s">
        <v>378</v>
      </c>
      <c r="R9" s="235" t="s">
        <v>378</v>
      </c>
      <c r="S9" s="235" t="s">
        <v>378</v>
      </c>
      <c r="T9" s="235" t="s">
        <v>378</v>
      </c>
      <c r="U9" s="235" t="s">
        <v>439</v>
      </c>
      <c r="V9" s="235" t="s">
        <v>378</v>
      </c>
      <c r="W9" s="235" t="s">
        <v>378</v>
      </c>
      <c r="X9" s="235" t="s">
        <v>439</v>
      </c>
      <c r="Y9" s="63">
        <f>COUNTIF(F9:X9,"SI")</f>
        <v>16</v>
      </c>
      <c r="Z9" s="126">
        <f>IFERROR(VLOOKUP(AC9,'Tablas de calculos'!$AA$25:$AC$29,3,FALSE),"")</f>
        <v>1</v>
      </c>
      <c r="AA9" s="126">
        <f>IFERROR(VLOOKUP(AD9,'Tablas de calculos'!$AB$25:$AC$29,2,FALSE),"")</f>
        <v>5</v>
      </c>
      <c r="AB9" s="126" t="str">
        <f t="shared" si="1"/>
        <v>Rara VezCatastrófico</v>
      </c>
      <c r="AC9" s="207" t="s">
        <v>462</v>
      </c>
      <c r="AD9" s="208" t="str">
        <f t="shared" si="4"/>
        <v>Catastrófico</v>
      </c>
      <c r="AE9" s="208" t="str">
        <f>IFERROR(VLOOKUP(AB9,'Tablas de calculos'!$AF$4:$AI$28,4,FALSE),"")</f>
        <v>Extremo</v>
      </c>
      <c r="AF9" s="234" t="str">
        <f t="shared" ca="1" si="2"/>
        <v>Rara VezMayor</v>
      </c>
      <c r="AG9" s="123">
        <v>1</v>
      </c>
      <c r="AH9" s="123">
        <f ca="1">IFERROR(AA9-ROUND(AVERAGEIF('Control 2.0'!$B$3:$Z$220,'Valoración 2.0'!C9,'Control 2.0'!$Z$3:$Z$220),0),AA9)</f>
        <v>4</v>
      </c>
      <c r="AI9" s="63" t="s">
        <v>462</v>
      </c>
      <c r="AJ9" s="61" t="str">
        <f ca="1">IFERROR(VLOOKUP(AH9,'Tablas de calculos'!$V$22:$X$26,3,FALSE),"")</f>
        <v>Mayor</v>
      </c>
      <c r="AK9" s="61" t="str">
        <f ca="1">IFERROR(VLOOKUP(AF9,'Tablas de calculos'!$AF$4:$AI$28,4,FALSE),"")</f>
        <v>Alto</v>
      </c>
      <c r="AL9" s="61" t="str">
        <f t="shared" ca="1" si="3"/>
        <v>Si</v>
      </c>
      <c r="AM9" s="76"/>
      <c r="AN9" s="239"/>
      <c r="AO9" s="239"/>
      <c r="AP9" s="239"/>
      <c r="AQ9" s="239"/>
    </row>
    <row r="10" spans="1:43" ht="60" x14ac:dyDescent="0.25">
      <c r="A10" s="232" t="s">
        <v>108</v>
      </c>
      <c r="B10" s="62" t="str">
        <f>VLOOKUP('Valoración 2.0'!C10,Tabla_Riesgos[#All],2,FALSE)</f>
        <v>TODOS LOS PROCESOS</v>
      </c>
      <c r="C10" s="62">
        <v>9</v>
      </c>
      <c r="D10" s="62" t="str">
        <f>VLOOKUP('Valoración 2.0'!C10,Tabla_Riesgos[#All],3,FALSE)</f>
        <v xml:space="preserve">Puede ocurrir que un funcionario abuse de su cargo o funciones para inducir a otra persona a dar o prometer dinero o cualquier otro beneficio indebido. </v>
      </c>
      <c r="E10" s="62" t="str">
        <f>VLOOKUP('Valoración 2.0'!C10,Tabla_Riesgos[#All],6,FALSE)</f>
        <v>Corrupción</v>
      </c>
      <c r="F10" s="212" t="s">
        <v>378</v>
      </c>
      <c r="G10" s="212" t="s">
        <v>378</v>
      </c>
      <c r="H10" s="212" t="s">
        <v>378</v>
      </c>
      <c r="I10" s="212" t="s">
        <v>378</v>
      </c>
      <c r="J10" s="212" t="s">
        <v>378</v>
      </c>
      <c r="K10" s="212" t="s">
        <v>378</v>
      </c>
      <c r="L10" s="212" t="s">
        <v>378</v>
      </c>
      <c r="M10" s="212" t="s">
        <v>378</v>
      </c>
      <c r="N10" s="212" t="s">
        <v>439</v>
      </c>
      <c r="O10" s="212" t="s">
        <v>378</v>
      </c>
      <c r="P10" s="212" t="s">
        <v>378</v>
      </c>
      <c r="Q10" s="212" t="s">
        <v>378</v>
      </c>
      <c r="R10" s="212" t="s">
        <v>378</v>
      </c>
      <c r="S10" s="212" t="s">
        <v>378</v>
      </c>
      <c r="T10" s="212" t="s">
        <v>378</v>
      </c>
      <c r="U10" s="212" t="s">
        <v>439</v>
      </c>
      <c r="V10" s="212" t="s">
        <v>378</v>
      </c>
      <c r="W10" s="212" t="s">
        <v>378</v>
      </c>
      <c r="X10" s="212" t="s">
        <v>439</v>
      </c>
      <c r="Y10" s="62">
        <f t="shared" si="0"/>
        <v>16</v>
      </c>
      <c r="Z10" s="126">
        <f>IFERROR(VLOOKUP(AC10,'Tablas de calculos'!$AA$25:$AC$29,3,FALSE),"")</f>
        <v>1</v>
      </c>
      <c r="AA10" s="126">
        <f>IFERROR(VLOOKUP(AD10,'Tablas de calculos'!$AB$25:$AC$29,2,FALSE),"")</f>
        <v>5</v>
      </c>
      <c r="AB10" s="233" t="str">
        <f t="shared" si="1"/>
        <v>Rara VezCatastrófico</v>
      </c>
      <c r="AC10" s="207" t="s">
        <v>462</v>
      </c>
      <c r="AD10" s="208" t="str">
        <f t="shared" si="4"/>
        <v>Catastrófico</v>
      </c>
      <c r="AE10" s="208" t="str">
        <f>IFERROR(VLOOKUP(AB10,'Tablas de calculos'!$AF$4:$AI$28,4,FALSE),"")</f>
        <v>Extremo</v>
      </c>
      <c r="AF10" s="234" t="str">
        <f t="shared" ca="1" si="2"/>
        <v>Rara VezMayor</v>
      </c>
      <c r="AG10" s="123">
        <v>1</v>
      </c>
      <c r="AH10" s="123">
        <f ca="1">IFERROR(AA10-ROUND(AVERAGEIF('Control 2.0'!$B$3:$Z$220,'Valoración 2.0'!C10,'Control 2.0'!$Z$3:$Z$220),0),AA10)</f>
        <v>4</v>
      </c>
      <c r="AI10" s="63" t="s">
        <v>462</v>
      </c>
      <c r="AJ10" s="61" t="str">
        <f ca="1">IFERROR(VLOOKUP(AH10,'Tablas de calculos'!$V$22:$X$26,3,FALSE),"")</f>
        <v>Mayor</v>
      </c>
      <c r="AK10" s="61" t="str">
        <f ca="1">IFERROR(VLOOKUP(AF10,'Tablas de calculos'!$AF$4:$AI$28,4,FALSE),"")</f>
        <v>Alto</v>
      </c>
      <c r="AL10" s="61" t="str">
        <f t="shared" ca="1" si="3"/>
        <v>Si</v>
      </c>
      <c r="AM10" s="76"/>
      <c r="AN10" s="239"/>
      <c r="AO10" s="239"/>
      <c r="AP10" s="239"/>
      <c r="AQ10" s="239"/>
    </row>
    <row r="11" spans="1:43" ht="60" x14ac:dyDescent="0.25">
      <c r="A11" s="232" t="s">
        <v>108</v>
      </c>
      <c r="B11" s="63" t="str">
        <f>VLOOKUP('Valoración 2.0'!C11,Tabla_Riesgos[#All],2,FALSE)</f>
        <v>TODOS LOS PROCESOS</v>
      </c>
      <c r="C11" s="63">
        <v>10</v>
      </c>
      <c r="D11" s="63" t="str">
        <f>VLOOKUP('Valoración 2.0'!C11,Tabla_Riesgos[#All],3,FALSE)</f>
        <v>Puede ocurrir que teniendo conocimiento de una conducta delictiva, no se informe a las autoridades por temor a repercusiones sociales o financieras. Omisión de denuncia</v>
      </c>
      <c r="E11" s="63" t="str">
        <f>VLOOKUP('Valoración 2.0'!C11,Tabla_Riesgos[#All],6,FALSE)</f>
        <v>Corrupción</v>
      </c>
      <c r="F11" s="235" t="s">
        <v>378</v>
      </c>
      <c r="G11" s="235" t="s">
        <v>378</v>
      </c>
      <c r="H11" s="235" t="s">
        <v>378</v>
      </c>
      <c r="I11" s="235" t="s">
        <v>378</v>
      </c>
      <c r="J11" s="235" t="s">
        <v>378</v>
      </c>
      <c r="K11" s="235" t="s">
        <v>378</v>
      </c>
      <c r="L11" s="235" t="s">
        <v>378</v>
      </c>
      <c r="M11" s="235" t="s">
        <v>378</v>
      </c>
      <c r="N11" s="235" t="s">
        <v>439</v>
      </c>
      <c r="O11" s="235" t="s">
        <v>378</v>
      </c>
      <c r="P11" s="235" t="s">
        <v>378</v>
      </c>
      <c r="Q11" s="235" t="s">
        <v>378</v>
      </c>
      <c r="R11" s="235" t="s">
        <v>378</v>
      </c>
      <c r="S11" s="235" t="s">
        <v>378</v>
      </c>
      <c r="T11" s="235" t="s">
        <v>378</v>
      </c>
      <c r="U11" s="235" t="s">
        <v>439</v>
      </c>
      <c r="V11" s="235" t="s">
        <v>378</v>
      </c>
      <c r="W11" s="235" t="s">
        <v>378</v>
      </c>
      <c r="X11" s="235" t="s">
        <v>439</v>
      </c>
      <c r="Y11" s="63">
        <f t="shared" si="0"/>
        <v>16</v>
      </c>
      <c r="Z11" s="126">
        <f>IFERROR(VLOOKUP(AC11,'Tablas de calculos'!$AA$25:$AC$29,3,FALSE),"")</f>
        <v>1</v>
      </c>
      <c r="AA11" s="126">
        <f>IFERROR(VLOOKUP(AD11,'Tablas de calculos'!$AB$25:$AC$29,2,FALSE),"")</f>
        <v>5</v>
      </c>
      <c r="AB11" s="126" t="str">
        <f t="shared" si="1"/>
        <v>Rara VezCatastrófico</v>
      </c>
      <c r="AC11" s="207" t="s">
        <v>462</v>
      </c>
      <c r="AD11" s="208" t="str">
        <f t="shared" si="4"/>
        <v>Catastrófico</v>
      </c>
      <c r="AE11" s="208" t="str">
        <f>IFERROR(VLOOKUP(AB11,'Tablas de calculos'!$AF$4:$AI$28,4,FALSE),"")</f>
        <v>Extremo</v>
      </c>
      <c r="AF11" s="234" t="str">
        <f t="shared" ca="1" si="2"/>
        <v>Rara VezMayor</v>
      </c>
      <c r="AG11" s="123">
        <v>1</v>
      </c>
      <c r="AH11" s="123">
        <f ca="1">IFERROR(AA11-ROUND(AVERAGEIF('Control 2.0'!$B$3:$Z$220,'Valoración 2.0'!C11,'Control 2.0'!$Z$3:$Z$220),0),AA11)</f>
        <v>4</v>
      </c>
      <c r="AI11" s="63" t="s">
        <v>462</v>
      </c>
      <c r="AJ11" s="61" t="str">
        <f ca="1">IFERROR(VLOOKUP(AH11,'Tablas de calculos'!$V$22:$X$26,3,FALSE),"")</f>
        <v>Mayor</v>
      </c>
      <c r="AK11" s="61" t="str">
        <f ca="1">IFERROR(VLOOKUP(AF11,'Tablas de calculos'!$AF$4:$AI$28,4,FALSE),"")</f>
        <v>Alto</v>
      </c>
      <c r="AL11" s="61" t="str">
        <f t="shared" ca="1" si="3"/>
        <v>Si</v>
      </c>
      <c r="AM11" s="76"/>
      <c r="AN11" s="239"/>
      <c r="AO11" s="239"/>
      <c r="AP11" s="239"/>
      <c r="AQ11" s="239"/>
    </row>
    <row r="12" spans="1:43" ht="60" x14ac:dyDescent="0.25">
      <c r="A12" s="232" t="s">
        <v>108</v>
      </c>
      <c r="B12" s="62" t="str">
        <f>VLOOKUP('Valoración 2.0'!C12,Tabla_Riesgos[#All],2,FALSE)</f>
        <v>TODOS LOS PROCESOS</v>
      </c>
      <c r="C12" s="62">
        <v>11</v>
      </c>
      <c r="D12" s="62" t="str">
        <f>VLOOKUP('Valoración 2.0'!C12,Tabla_Riesgos[#All],3,FALSE)</f>
        <v xml:space="preserve">Posibilidad de que uno o varios funcionarios utilicen de forma  indebida la información  privilegiada de los sistemas de información para obtener beneficio privado. </v>
      </c>
      <c r="E12" s="62" t="str">
        <f>VLOOKUP('Valoración 2.0'!C12,Tabla_Riesgos[#All],6,FALSE)</f>
        <v>Corrupción</v>
      </c>
      <c r="F12" s="212" t="s">
        <v>378</v>
      </c>
      <c r="G12" s="212" t="s">
        <v>378</v>
      </c>
      <c r="H12" s="212" t="s">
        <v>378</v>
      </c>
      <c r="I12" s="212" t="s">
        <v>378</v>
      </c>
      <c r="J12" s="212" t="s">
        <v>378</v>
      </c>
      <c r="K12" s="212" t="s">
        <v>378</v>
      </c>
      <c r="L12" s="212" t="s">
        <v>378</v>
      </c>
      <c r="M12" s="212" t="s">
        <v>378</v>
      </c>
      <c r="N12" s="212" t="s">
        <v>378</v>
      </c>
      <c r="O12" s="212" t="s">
        <v>378</v>
      </c>
      <c r="P12" s="212" t="s">
        <v>378</v>
      </c>
      <c r="Q12" s="212" t="s">
        <v>378</v>
      </c>
      <c r="R12" s="212" t="s">
        <v>378</v>
      </c>
      <c r="S12" s="212" t="s">
        <v>378</v>
      </c>
      <c r="T12" s="212" t="s">
        <v>378</v>
      </c>
      <c r="U12" s="212" t="s">
        <v>439</v>
      </c>
      <c r="V12" s="212" t="s">
        <v>378</v>
      </c>
      <c r="W12" s="212" t="s">
        <v>378</v>
      </c>
      <c r="X12" s="212" t="s">
        <v>439</v>
      </c>
      <c r="Y12" s="62">
        <f t="shared" si="0"/>
        <v>17</v>
      </c>
      <c r="Z12" s="126">
        <f>IFERROR(VLOOKUP(AC12,'Tablas de calculos'!$AA$25:$AC$29,3,FALSE),"")</f>
        <v>1</v>
      </c>
      <c r="AA12" s="126">
        <f>IFERROR(VLOOKUP(AD12,'Tablas de calculos'!$AB$25:$AC$29,2,FALSE),"")</f>
        <v>5</v>
      </c>
      <c r="AB12" s="233" t="str">
        <f t="shared" si="1"/>
        <v>Rara VezCatastrófico</v>
      </c>
      <c r="AC12" s="207" t="s">
        <v>462</v>
      </c>
      <c r="AD12" s="208" t="str">
        <f t="shared" si="4"/>
        <v>Catastrófico</v>
      </c>
      <c r="AE12" s="208" t="str">
        <f>IFERROR(VLOOKUP(AB12,'Tablas de calculos'!$AF$4:$AI$28,4,FALSE),"")</f>
        <v>Extremo</v>
      </c>
      <c r="AF12" s="234" t="str">
        <f t="shared" ca="1" si="2"/>
        <v>Rara VezModerado</v>
      </c>
      <c r="AG12" s="123">
        <v>1</v>
      </c>
      <c r="AH12" s="123">
        <f ca="1">IFERROR(AA12-ROUND(AVERAGEIF('Control 2.0'!$B$3:$Z$220,'Valoración 2.0'!C12,'Control 2.0'!$Z$3:$Z$220),0),AA12)</f>
        <v>3</v>
      </c>
      <c r="AI12" s="63" t="s">
        <v>462</v>
      </c>
      <c r="AJ12" s="61" t="str">
        <f ca="1">IFERROR(VLOOKUP(AH12,'Tablas de calculos'!$V$22:$X$26,3,FALSE),"")</f>
        <v>Moderado</v>
      </c>
      <c r="AK12" s="61" t="str">
        <f ca="1">IFERROR(VLOOKUP(AF12,'Tablas de calculos'!$AF$4:$AI$28,4,FALSE),"")</f>
        <v>Moderado</v>
      </c>
      <c r="AL12" s="61" t="str">
        <f t="shared" ca="1" si="3"/>
        <v>Si</v>
      </c>
      <c r="AM12" s="76"/>
      <c r="AN12" s="239"/>
      <c r="AO12" s="239"/>
      <c r="AP12" s="239"/>
      <c r="AQ12" s="239"/>
    </row>
    <row r="13" spans="1:43" ht="48" customHeight="1" x14ac:dyDescent="0.25">
      <c r="A13" s="232" t="s">
        <v>108</v>
      </c>
      <c r="B13" s="63" t="str">
        <f>VLOOKUP('Valoración 2.0'!C13,Tabla_Riesgos[#All],2,FALSE)</f>
        <v>TODOS LOS PROCESOS</v>
      </c>
      <c r="C13" s="63">
        <v>13</v>
      </c>
      <c r="D13" s="63" t="str">
        <f>VLOOKUP('Valoración 2.0'!C13,Tabla_Riesgos[#All],3,FALSE)</f>
        <v>Puede ocurrir apropiación ilegal, en beneficio propio o de un tercero, de los bienes del estado.</v>
      </c>
      <c r="E13" s="63" t="str">
        <f>VLOOKUP('Valoración 2.0'!C13,Tabla_Riesgos[#All],6,FALSE)</f>
        <v>Corrupción</v>
      </c>
      <c r="F13" s="210" t="s">
        <v>439</v>
      </c>
      <c r="G13" s="210" t="s">
        <v>439</v>
      </c>
      <c r="H13" s="210" t="s">
        <v>439</v>
      </c>
      <c r="I13" s="210" t="s">
        <v>439</v>
      </c>
      <c r="J13" s="210" t="s">
        <v>439</v>
      </c>
      <c r="K13" s="210" t="s">
        <v>439</v>
      </c>
      <c r="L13" s="210" t="s">
        <v>439</v>
      </c>
      <c r="M13" s="210" t="s">
        <v>439</v>
      </c>
      <c r="N13" s="210" t="s">
        <v>439</v>
      </c>
      <c r="O13" s="210" t="s">
        <v>439</v>
      </c>
      <c r="P13" s="210" t="s">
        <v>439</v>
      </c>
      <c r="Q13" s="210" t="s">
        <v>439</v>
      </c>
      <c r="R13" s="210" t="s">
        <v>439</v>
      </c>
      <c r="S13" s="210" t="s">
        <v>439</v>
      </c>
      <c r="T13" s="210" t="s">
        <v>439</v>
      </c>
      <c r="U13" s="210" t="s">
        <v>439</v>
      </c>
      <c r="V13" s="210" t="s">
        <v>439</v>
      </c>
      <c r="W13" s="210" t="s">
        <v>439</v>
      </c>
      <c r="X13" s="210" t="s">
        <v>439</v>
      </c>
      <c r="Y13" s="63">
        <f t="shared" ref="Y13" si="5">COUNTIF(F13:X13,"SI")</f>
        <v>0</v>
      </c>
      <c r="Z13" s="126">
        <f>IFERROR(VLOOKUP(AC13,'Tablas de calculos'!$AA$25:$AC$29,3,FALSE),"")</f>
        <v>1</v>
      </c>
      <c r="AA13" s="126">
        <f>IFERROR(VLOOKUP(AD13,'Tablas de calculos'!$AB$25:$AC$29,2,FALSE),"")</f>
        <v>3</v>
      </c>
      <c r="AB13" s="126" t="str">
        <f t="shared" ref="AB13" si="6">CONCATENATE(AC13,AD13)</f>
        <v>Rara VezModerado</v>
      </c>
      <c r="AC13" s="210" t="s">
        <v>462</v>
      </c>
      <c r="AD13" s="236" t="str">
        <f t="shared" ref="AD13" si="7">IF(Y13&lt;6,"Moderado",IF(Y13&lt;12,"Mayor","Catastrófico"))</f>
        <v>Moderado</v>
      </c>
      <c r="AE13" s="236" t="str">
        <f>IFERROR(VLOOKUP(AB13,'Tablas de calculos'!$AF$4:$AI$28,4,FALSE),"")</f>
        <v>Moderado</v>
      </c>
      <c r="AF13" s="126" t="str">
        <f t="shared" ref="AF13" ca="1" si="8">CONCATENATE(AI13,AJ13)</f>
        <v>Rara VezInsignificante</v>
      </c>
      <c r="AG13" s="126">
        <v>1</v>
      </c>
      <c r="AH13" s="126">
        <f ca="1">IFERROR(AA13-ROUND(AVERAGEIF('Control 2.0'!$B$3:$Z$220,'Valoración 2.0'!C13,'Control 2.0'!$Z$3:$Z$220),0),AA13)</f>
        <v>1</v>
      </c>
      <c r="AI13" s="63" t="s">
        <v>462</v>
      </c>
      <c r="AJ13" s="63" t="str">
        <f ca="1">IFERROR(VLOOKUP(AH13,'Tablas de calculos'!$V$22:$X$26,3,FALSE),"")</f>
        <v>Insignificante</v>
      </c>
      <c r="AK13" s="63" t="str">
        <f ca="1">IFERROR(VLOOKUP(AF13,'Tablas de calculos'!$AF$4:$AI$28,4,FALSE),"")</f>
        <v>Bajo</v>
      </c>
      <c r="AL13" s="63" t="str">
        <f t="shared" ref="AL13" ca="1" si="9">IF(AK13="Bajo","No","Si")</f>
        <v>No</v>
      </c>
      <c r="AM13" s="63"/>
      <c r="AN13" s="239"/>
      <c r="AO13" s="239"/>
      <c r="AP13" s="239"/>
      <c r="AQ13" s="239"/>
    </row>
    <row r="14" spans="1:43" ht="82.5" customHeight="1" x14ac:dyDescent="0.25">
      <c r="A14" s="232" t="s">
        <v>108</v>
      </c>
      <c r="B14" s="63" t="str">
        <f>VLOOKUP('Valoración 2.0'!C14,Tabla_Riesgos[#All],2,FALSE)</f>
        <v>EVALUACIÒN Y CONTROL</v>
      </c>
      <c r="C14" s="63">
        <v>128</v>
      </c>
      <c r="D14" s="63" t="str">
        <f>VLOOKUP('Valoración 2.0'!C14,Tabla_Riesgos[#All],3,FALSE)</f>
        <v>Puede ocurrir que se presente manipulación o direccionamiento de información procesada o generada en el marco de la actividad de la auditoría interna, con el fin de obtener provecho propio o de un tercero</v>
      </c>
      <c r="E14" s="63" t="str">
        <f>VLOOKUP('Valoración 2.0'!C14,Tabla_Riesgos[#All],6,FALSE)</f>
        <v>Corrupción</v>
      </c>
      <c r="F14" s="210" t="s">
        <v>439</v>
      </c>
      <c r="G14" s="210" t="s">
        <v>439</v>
      </c>
      <c r="H14" s="210" t="s">
        <v>439</v>
      </c>
      <c r="I14" s="210" t="s">
        <v>439</v>
      </c>
      <c r="J14" s="210" t="s">
        <v>439</v>
      </c>
      <c r="K14" s="210" t="s">
        <v>439</v>
      </c>
      <c r="L14" s="210" t="s">
        <v>439</v>
      </c>
      <c r="M14" s="210" t="s">
        <v>439</v>
      </c>
      <c r="N14" s="210" t="s">
        <v>439</v>
      </c>
      <c r="O14" s="210" t="s">
        <v>439</v>
      </c>
      <c r="P14" s="210" t="s">
        <v>439</v>
      </c>
      <c r="Q14" s="210" t="s">
        <v>439</v>
      </c>
      <c r="R14" s="210" t="s">
        <v>439</v>
      </c>
      <c r="S14" s="210" t="s">
        <v>439</v>
      </c>
      <c r="T14" s="210" t="s">
        <v>439</v>
      </c>
      <c r="U14" s="210" t="s">
        <v>439</v>
      </c>
      <c r="V14" s="210" t="s">
        <v>439</v>
      </c>
      <c r="W14" s="210" t="s">
        <v>439</v>
      </c>
      <c r="X14" s="210" t="s">
        <v>439</v>
      </c>
      <c r="Y14" s="63">
        <f>COUNTIF(F14:X14,"SI")</f>
        <v>0</v>
      </c>
      <c r="Z14" s="126">
        <f>IFERROR(VLOOKUP(AC14,'Tablas de calculos'!$AA$25:$AC$29,3,FALSE),"")</f>
        <v>1</v>
      </c>
      <c r="AA14" s="126">
        <f>IFERROR(VLOOKUP(AD14,'Tablas de calculos'!$AB$25:$AC$29,2,FALSE),"")</f>
        <v>3</v>
      </c>
      <c r="AB14" s="126" t="str">
        <f t="shared" ref="AB14" si="10">CONCATENATE(AC14,AD14)</f>
        <v>Rara VezModerado</v>
      </c>
      <c r="AC14" s="207" t="s">
        <v>462</v>
      </c>
      <c r="AD14" s="236" t="str">
        <f t="shared" ref="AD14" si="11">IF(Y14&lt;6,"Moderado",IF(Y14&lt;12,"Mayor","Catastrófico"))</f>
        <v>Moderado</v>
      </c>
      <c r="AE14" s="236" t="str">
        <f>IFERROR(VLOOKUP(AB14,'Tablas de calculos'!$AF$4:$AI$28,4,FALSE),"")</f>
        <v>Moderado</v>
      </c>
      <c r="AF14" s="126" t="str">
        <f t="shared" ref="AF14" ca="1" si="12">CONCATENATE(AI14,AJ14)</f>
        <v>Rara VezInsignificante</v>
      </c>
      <c r="AG14" s="126">
        <v>1</v>
      </c>
      <c r="AH14" s="126">
        <f ca="1">IFERROR(AA14-ROUND(AVERAGEIF('Control 2.0'!$B$3:$Z$457,'Valoración 2.0'!C14,'Control 2.0'!$Z$3:$Z$457),0),AA14)</f>
        <v>1</v>
      </c>
      <c r="AI14" s="63" t="s">
        <v>462</v>
      </c>
      <c r="AJ14" s="63" t="str">
        <f ca="1">IFERROR(VLOOKUP(AH14,'Tablas de calculos'!$V$22:$X$26,3,FALSE),"")</f>
        <v>Insignificante</v>
      </c>
      <c r="AK14" s="63" t="str">
        <f ca="1">IFERROR(VLOOKUP(AF14,'Tablas de calculos'!$AF$4:$AI$28,4,FALSE),"")</f>
        <v>Bajo</v>
      </c>
      <c r="AL14" s="63" t="str">
        <f t="shared" ref="AL14" ca="1" si="13">IF(AK14="Bajo","No","Si")</f>
        <v>No</v>
      </c>
      <c r="AM14" s="63"/>
      <c r="AN14" s="239"/>
      <c r="AO14" s="239"/>
      <c r="AP14" s="239"/>
      <c r="AQ14" s="239"/>
    </row>
    <row r="15" spans="1:43" ht="56.25" customHeight="1" x14ac:dyDescent="0.25">
      <c r="A15" s="232" t="s">
        <v>1130</v>
      </c>
      <c r="B15" s="64" t="s">
        <v>12</v>
      </c>
      <c r="C15" s="64">
        <v>1</v>
      </c>
      <c r="D15" s="64" t="s">
        <v>386</v>
      </c>
      <c r="E15" s="64" t="s">
        <v>11</v>
      </c>
      <c r="F15" s="209" t="s">
        <v>378</v>
      </c>
      <c r="G15" s="209" t="s">
        <v>378</v>
      </c>
      <c r="H15" s="209" t="s">
        <v>378</v>
      </c>
      <c r="I15" s="209" t="s">
        <v>378</v>
      </c>
      <c r="J15" s="209" t="s">
        <v>378</v>
      </c>
      <c r="K15" s="209" t="s">
        <v>378</v>
      </c>
      <c r="L15" s="209" t="s">
        <v>378</v>
      </c>
      <c r="M15" s="209" t="s">
        <v>378</v>
      </c>
      <c r="N15" s="209" t="s">
        <v>378</v>
      </c>
      <c r="O15" s="209" t="s">
        <v>378</v>
      </c>
      <c r="P15" s="209" t="s">
        <v>378</v>
      </c>
      <c r="Q15" s="209" t="s">
        <v>378</v>
      </c>
      <c r="R15" s="209" t="s">
        <v>378</v>
      </c>
      <c r="S15" s="209" t="s">
        <v>378</v>
      </c>
      <c r="T15" s="209" t="s">
        <v>378</v>
      </c>
      <c r="U15" s="209" t="s">
        <v>439</v>
      </c>
      <c r="V15" s="209" t="s">
        <v>378</v>
      </c>
      <c r="W15" s="209" t="s">
        <v>378</v>
      </c>
      <c r="X15" s="209" t="s">
        <v>439</v>
      </c>
      <c r="Y15" s="64">
        <v>17</v>
      </c>
      <c r="Z15" s="127">
        <v>1</v>
      </c>
      <c r="AA15" s="127">
        <v>5</v>
      </c>
      <c r="AB15" s="433" t="s">
        <v>1128</v>
      </c>
      <c r="AC15" s="207" t="s">
        <v>462</v>
      </c>
      <c r="AD15" s="208" t="s">
        <v>464</v>
      </c>
      <c r="AE15" s="208" t="s">
        <v>477</v>
      </c>
      <c r="AF15" s="130" t="s">
        <v>1128</v>
      </c>
      <c r="AG15" s="123">
        <v>1</v>
      </c>
      <c r="AH15" s="123">
        <v>5</v>
      </c>
      <c r="AI15" s="61" t="s">
        <v>462</v>
      </c>
      <c r="AJ15" s="61" t="s">
        <v>464</v>
      </c>
      <c r="AK15" s="61" t="s">
        <v>477</v>
      </c>
      <c r="AL15" s="61" t="s">
        <v>1129</v>
      </c>
      <c r="AM15" s="76"/>
      <c r="AN15" s="215"/>
      <c r="AO15" s="215"/>
      <c r="AP15" s="215"/>
      <c r="AQ15" s="215"/>
    </row>
    <row r="16" spans="1:43" ht="66" customHeight="1" x14ac:dyDescent="0.25">
      <c r="A16" s="232" t="s">
        <v>1130</v>
      </c>
      <c r="B16" s="63" t="s">
        <v>12</v>
      </c>
      <c r="C16" s="63">
        <v>3</v>
      </c>
      <c r="D16" s="63" t="s">
        <v>390</v>
      </c>
      <c r="E16" s="63" t="s">
        <v>11</v>
      </c>
      <c r="F16" s="209" t="s">
        <v>378</v>
      </c>
      <c r="G16" s="209" t="s">
        <v>378</v>
      </c>
      <c r="H16" s="209" t="s">
        <v>378</v>
      </c>
      <c r="I16" s="209" t="s">
        <v>378</v>
      </c>
      <c r="J16" s="209" t="s">
        <v>378</v>
      </c>
      <c r="K16" s="209" t="s">
        <v>378</v>
      </c>
      <c r="L16" s="209" t="s">
        <v>378</v>
      </c>
      <c r="M16" s="209" t="s">
        <v>378</v>
      </c>
      <c r="N16" s="209" t="s">
        <v>378</v>
      </c>
      <c r="O16" s="209" t="s">
        <v>378</v>
      </c>
      <c r="P16" s="209" t="s">
        <v>378</v>
      </c>
      <c r="Q16" s="209" t="s">
        <v>378</v>
      </c>
      <c r="R16" s="209" t="s">
        <v>378</v>
      </c>
      <c r="S16" s="209" t="s">
        <v>378</v>
      </c>
      <c r="T16" s="209" t="s">
        <v>378</v>
      </c>
      <c r="U16" s="209" t="s">
        <v>439</v>
      </c>
      <c r="V16" s="209" t="s">
        <v>378</v>
      </c>
      <c r="W16" s="209" t="s">
        <v>378</v>
      </c>
      <c r="X16" s="209" t="s">
        <v>439</v>
      </c>
      <c r="Y16" s="64">
        <v>17</v>
      </c>
      <c r="Z16" s="127">
        <v>1</v>
      </c>
      <c r="AA16" s="127">
        <v>5</v>
      </c>
      <c r="AB16" s="433" t="s">
        <v>1128</v>
      </c>
      <c r="AC16" s="207" t="s">
        <v>462</v>
      </c>
      <c r="AD16" s="208" t="s">
        <v>464</v>
      </c>
      <c r="AE16" s="208" t="s">
        <v>477</v>
      </c>
      <c r="AF16" s="130" t="s">
        <v>1128</v>
      </c>
      <c r="AG16" s="123">
        <v>1</v>
      </c>
      <c r="AH16" s="123">
        <v>5</v>
      </c>
      <c r="AI16" s="61" t="s">
        <v>462</v>
      </c>
      <c r="AJ16" s="61" t="s">
        <v>464</v>
      </c>
      <c r="AK16" s="61" t="s">
        <v>477</v>
      </c>
      <c r="AL16" s="61" t="s">
        <v>1129</v>
      </c>
      <c r="AM16" s="76"/>
      <c r="AN16" s="215"/>
      <c r="AO16" s="215"/>
      <c r="AP16" s="215"/>
      <c r="AQ16" s="215"/>
    </row>
    <row r="17" spans="1:43" ht="75" x14ac:dyDescent="0.25">
      <c r="A17" s="232" t="s">
        <v>1130</v>
      </c>
      <c r="B17" s="64" t="s">
        <v>12</v>
      </c>
      <c r="C17" s="62">
        <v>4</v>
      </c>
      <c r="D17" s="64" t="s">
        <v>622</v>
      </c>
      <c r="E17" s="64" t="s">
        <v>11</v>
      </c>
      <c r="F17" s="209" t="s">
        <v>378</v>
      </c>
      <c r="G17" s="209" t="s">
        <v>378</v>
      </c>
      <c r="H17" s="209" t="s">
        <v>378</v>
      </c>
      <c r="I17" s="209" t="s">
        <v>378</v>
      </c>
      <c r="J17" s="209" t="s">
        <v>378</v>
      </c>
      <c r="K17" s="209" t="s">
        <v>378</v>
      </c>
      <c r="L17" s="209" t="s">
        <v>378</v>
      </c>
      <c r="M17" s="209" t="s">
        <v>378</v>
      </c>
      <c r="N17" s="209" t="s">
        <v>378</v>
      </c>
      <c r="O17" s="209" t="s">
        <v>378</v>
      </c>
      <c r="P17" s="209" t="s">
        <v>378</v>
      </c>
      <c r="Q17" s="209" t="s">
        <v>378</v>
      </c>
      <c r="R17" s="209" t="s">
        <v>378</v>
      </c>
      <c r="S17" s="209" t="s">
        <v>378</v>
      </c>
      <c r="T17" s="209" t="s">
        <v>378</v>
      </c>
      <c r="U17" s="209" t="s">
        <v>439</v>
      </c>
      <c r="V17" s="209" t="s">
        <v>378</v>
      </c>
      <c r="W17" s="209" t="s">
        <v>378</v>
      </c>
      <c r="X17" s="209" t="s">
        <v>439</v>
      </c>
      <c r="Y17" s="64">
        <v>17</v>
      </c>
      <c r="Z17" s="127">
        <v>1</v>
      </c>
      <c r="AA17" s="127">
        <v>5</v>
      </c>
      <c r="AB17" s="433" t="s">
        <v>1128</v>
      </c>
      <c r="AC17" s="207" t="s">
        <v>462</v>
      </c>
      <c r="AD17" s="208" t="s">
        <v>464</v>
      </c>
      <c r="AE17" s="208" t="s">
        <v>477</v>
      </c>
      <c r="AF17" s="130" t="s">
        <v>1128</v>
      </c>
      <c r="AG17" s="123">
        <v>1</v>
      </c>
      <c r="AH17" s="123">
        <v>5</v>
      </c>
      <c r="AI17" s="61" t="s">
        <v>462</v>
      </c>
      <c r="AJ17" s="61" t="s">
        <v>464</v>
      </c>
      <c r="AK17" s="61" t="s">
        <v>477</v>
      </c>
      <c r="AL17" s="61" t="s">
        <v>1129</v>
      </c>
      <c r="AM17" s="76"/>
      <c r="AN17" s="215"/>
      <c r="AO17" s="215"/>
      <c r="AP17" s="215"/>
      <c r="AQ17" s="215"/>
    </row>
    <row r="18" spans="1:43" ht="48" customHeight="1" x14ac:dyDescent="0.25">
      <c r="A18" s="232" t="s">
        <v>1130</v>
      </c>
      <c r="B18" s="63" t="s">
        <v>12</v>
      </c>
      <c r="C18" s="63">
        <v>6</v>
      </c>
      <c r="D18" s="63" t="s">
        <v>639</v>
      </c>
      <c r="E18" s="63" t="s">
        <v>11</v>
      </c>
      <c r="F18" s="209" t="s">
        <v>378</v>
      </c>
      <c r="G18" s="209" t="s">
        <v>378</v>
      </c>
      <c r="H18" s="209" t="s">
        <v>378</v>
      </c>
      <c r="I18" s="209" t="s">
        <v>378</v>
      </c>
      <c r="J18" s="209" t="s">
        <v>378</v>
      </c>
      <c r="K18" s="209" t="s">
        <v>378</v>
      </c>
      <c r="L18" s="209" t="s">
        <v>378</v>
      </c>
      <c r="M18" s="209" t="s">
        <v>378</v>
      </c>
      <c r="N18" s="209" t="s">
        <v>378</v>
      </c>
      <c r="O18" s="209" t="s">
        <v>378</v>
      </c>
      <c r="P18" s="209" t="s">
        <v>378</v>
      </c>
      <c r="Q18" s="209" t="s">
        <v>378</v>
      </c>
      <c r="R18" s="209" t="s">
        <v>378</v>
      </c>
      <c r="S18" s="209" t="s">
        <v>378</v>
      </c>
      <c r="T18" s="209" t="s">
        <v>378</v>
      </c>
      <c r="U18" s="209" t="s">
        <v>439</v>
      </c>
      <c r="V18" s="209" t="s">
        <v>378</v>
      </c>
      <c r="W18" s="209" t="s">
        <v>378</v>
      </c>
      <c r="X18" s="209" t="s">
        <v>439</v>
      </c>
      <c r="Y18" s="64">
        <v>17</v>
      </c>
      <c r="Z18" s="127">
        <v>1</v>
      </c>
      <c r="AA18" s="127">
        <v>5</v>
      </c>
      <c r="AB18" s="433" t="s">
        <v>1128</v>
      </c>
      <c r="AC18" s="207" t="s">
        <v>462</v>
      </c>
      <c r="AD18" s="208" t="s">
        <v>464</v>
      </c>
      <c r="AE18" s="208" t="s">
        <v>477</v>
      </c>
      <c r="AF18" s="130" t="s">
        <v>1128</v>
      </c>
      <c r="AG18" s="123">
        <v>1</v>
      </c>
      <c r="AH18" s="123">
        <v>5</v>
      </c>
      <c r="AI18" s="61" t="s">
        <v>462</v>
      </c>
      <c r="AJ18" s="61" t="s">
        <v>464</v>
      </c>
      <c r="AK18" s="61" t="s">
        <v>477</v>
      </c>
      <c r="AL18" s="61" t="s">
        <v>1129</v>
      </c>
      <c r="AM18" s="76"/>
      <c r="AN18" s="215"/>
      <c r="AO18" s="215"/>
      <c r="AP18" s="215"/>
      <c r="AQ18" s="215"/>
    </row>
    <row r="19" spans="1:43" ht="66" customHeight="1" x14ac:dyDescent="0.25">
      <c r="A19" s="232" t="s">
        <v>1130</v>
      </c>
      <c r="B19" s="64" t="s">
        <v>12</v>
      </c>
      <c r="C19" s="62">
        <v>7</v>
      </c>
      <c r="D19" s="64" t="s">
        <v>392</v>
      </c>
      <c r="E19" s="64" t="s">
        <v>11</v>
      </c>
      <c r="F19" s="209" t="s">
        <v>378</v>
      </c>
      <c r="G19" s="209" t="s">
        <v>378</v>
      </c>
      <c r="H19" s="209" t="s">
        <v>378</v>
      </c>
      <c r="I19" s="209" t="s">
        <v>378</v>
      </c>
      <c r="J19" s="209" t="s">
        <v>378</v>
      </c>
      <c r="K19" s="209" t="s">
        <v>378</v>
      </c>
      <c r="L19" s="209" t="s">
        <v>378</v>
      </c>
      <c r="M19" s="209" t="s">
        <v>378</v>
      </c>
      <c r="N19" s="209" t="s">
        <v>378</v>
      </c>
      <c r="O19" s="209" t="s">
        <v>378</v>
      </c>
      <c r="P19" s="209" t="s">
        <v>378</v>
      </c>
      <c r="Q19" s="209" t="s">
        <v>378</v>
      </c>
      <c r="R19" s="209" t="s">
        <v>378</v>
      </c>
      <c r="S19" s="209" t="s">
        <v>378</v>
      </c>
      <c r="T19" s="209" t="s">
        <v>378</v>
      </c>
      <c r="U19" s="209" t="s">
        <v>439</v>
      </c>
      <c r="V19" s="209" t="s">
        <v>378</v>
      </c>
      <c r="W19" s="209" t="s">
        <v>378</v>
      </c>
      <c r="X19" s="209" t="s">
        <v>439</v>
      </c>
      <c r="Y19" s="64">
        <v>17</v>
      </c>
      <c r="Z19" s="127">
        <v>1</v>
      </c>
      <c r="AA19" s="127">
        <v>5</v>
      </c>
      <c r="AB19" s="433" t="s">
        <v>1128</v>
      </c>
      <c r="AC19" s="207" t="s">
        <v>462</v>
      </c>
      <c r="AD19" s="208" t="s">
        <v>464</v>
      </c>
      <c r="AE19" s="208" t="s">
        <v>477</v>
      </c>
      <c r="AF19" s="130" t="s">
        <v>1128</v>
      </c>
      <c r="AG19" s="123">
        <v>1</v>
      </c>
      <c r="AH19" s="123">
        <v>5</v>
      </c>
      <c r="AI19" s="61" t="s">
        <v>462</v>
      </c>
      <c r="AJ19" s="61" t="s">
        <v>464</v>
      </c>
      <c r="AK19" s="61" t="s">
        <v>477</v>
      </c>
      <c r="AL19" s="61" t="s">
        <v>1129</v>
      </c>
      <c r="AM19" s="76"/>
      <c r="AN19" s="215"/>
      <c r="AO19" s="215"/>
      <c r="AP19" s="215"/>
      <c r="AQ19" s="215"/>
    </row>
    <row r="20" spans="1:43" ht="72.75" customHeight="1" x14ac:dyDescent="0.25">
      <c r="A20" s="232" t="s">
        <v>1130</v>
      </c>
      <c r="B20" s="63" t="s">
        <v>12</v>
      </c>
      <c r="C20" s="63">
        <v>8</v>
      </c>
      <c r="D20" s="63" t="s">
        <v>641</v>
      </c>
      <c r="E20" s="63" t="s">
        <v>11</v>
      </c>
      <c r="F20" s="209" t="s">
        <v>378</v>
      </c>
      <c r="G20" s="209" t="s">
        <v>378</v>
      </c>
      <c r="H20" s="209" t="s">
        <v>378</v>
      </c>
      <c r="I20" s="209" t="s">
        <v>378</v>
      </c>
      <c r="J20" s="209" t="s">
        <v>378</v>
      </c>
      <c r="K20" s="209" t="s">
        <v>378</v>
      </c>
      <c r="L20" s="209" t="s">
        <v>378</v>
      </c>
      <c r="M20" s="209" t="s">
        <v>378</v>
      </c>
      <c r="N20" s="209" t="s">
        <v>378</v>
      </c>
      <c r="O20" s="209" t="s">
        <v>378</v>
      </c>
      <c r="P20" s="209" t="s">
        <v>378</v>
      </c>
      <c r="Q20" s="209" t="s">
        <v>378</v>
      </c>
      <c r="R20" s="209" t="s">
        <v>378</v>
      </c>
      <c r="S20" s="209" t="s">
        <v>378</v>
      </c>
      <c r="T20" s="209" t="s">
        <v>378</v>
      </c>
      <c r="U20" s="209" t="s">
        <v>439</v>
      </c>
      <c r="V20" s="209" t="s">
        <v>378</v>
      </c>
      <c r="W20" s="209" t="s">
        <v>378</v>
      </c>
      <c r="X20" s="209" t="s">
        <v>439</v>
      </c>
      <c r="Y20" s="64">
        <v>17</v>
      </c>
      <c r="Z20" s="127">
        <v>1</v>
      </c>
      <c r="AA20" s="127">
        <v>5</v>
      </c>
      <c r="AB20" s="433" t="s">
        <v>1128</v>
      </c>
      <c r="AC20" s="207" t="s">
        <v>462</v>
      </c>
      <c r="AD20" s="208" t="s">
        <v>464</v>
      </c>
      <c r="AE20" s="208" t="s">
        <v>477</v>
      </c>
      <c r="AF20" s="130" t="s">
        <v>1128</v>
      </c>
      <c r="AG20" s="123">
        <v>1</v>
      </c>
      <c r="AH20" s="123">
        <v>5</v>
      </c>
      <c r="AI20" s="61" t="s">
        <v>462</v>
      </c>
      <c r="AJ20" s="61" t="s">
        <v>464</v>
      </c>
      <c r="AK20" s="61" t="s">
        <v>477</v>
      </c>
      <c r="AL20" s="61" t="s">
        <v>1129</v>
      </c>
      <c r="AM20" s="76"/>
      <c r="AN20" s="215"/>
      <c r="AO20" s="215"/>
      <c r="AP20" s="215"/>
      <c r="AQ20" s="215"/>
    </row>
    <row r="21" spans="1:43" ht="63.75" customHeight="1" x14ac:dyDescent="0.25">
      <c r="A21" s="232" t="s">
        <v>1130</v>
      </c>
      <c r="B21" s="64" t="s">
        <v>12</v>
      </c>
      <c r="C21" s="62">
        <v>9</v>
      </c>
      <c r="D21" s="64" t="s">
        <v>391</v>
      </c>
      <c r="E21" s="64" t="s">
        <v>11</v>
      </c>
      <c r="F21" s="209" t="s">
        <v>378</v>
      </c>
      <c r="G21" s="209" t="s">
        <v>378</v>
      </c>
      <c r="H21" s="209" t="s">
        <v>378</v>
      </c>
      <c r="I21" s="209" t="s">
        <v>378</v>
      </c>
      <c r="J21" s="209" t="s">
        <v>378</v>
      </c>
      <c r="K21" s="209" t="s">
        <v>378</v>
      </c>
      <c r="L21" s="209" t="s">
        <v>378</v>
      </c>
      <c r="M21" s="209" t="s">
        <v>378</v>
      </c>
      <c r="N21" s="209" t="s">
        <v>378</v>
      </c>
      <c r="O21" s="209" t="s">
        <v>378</v>
      </c>
      <c r="P21" s="209" t="s">
        <v>378</v>
      </c>
      <c r="Q21" s="209" t="s">
        <v>378</v>
      </c>
      <c r="R21" s="209" t="s">
        <v>378</v>
      </c>
      <c r="S21" s="209" t="s">
        <v>378</v>
      </c>
      <c r="T21" s="209" t="s">
        <v>378</v>
      </c>
      <c r="U21" s="209" t="s">
        <v>439</v>
      </c>
      <c r="V21" s="209" t="s">
        <v>378</v>
      </c>
      <c r="W21" s="209" t="s">
        <v>378</v>
      </c>
      <c r="X21" s="209" t="s">
        <v>439</v>
      </c>
      <c r="Y21" s="64">
        <v>17</v>
      </c>
      <c r="Z21" s="127">
        <v>1</v>
      </c>
      <c r="AA21" s="127">
        <v>5</v>
      </c>
      <c r="AB21" s="433" t="s">
        <v>1128</v>
      </c>
      <c r="AC21" s="207" t="s">
        <v>462</v>
      </c>
      <c r="AD21" s="208" t="s">
        <v>464</v>
      </c>
      <c r="AE21" s="208" t="s">
        <v>477</v>
      </c>
      <c r="AF21" s="130" t="s">
        <v>1128</v>
      </c>
      <c r="AG21" s="123">
        <v>1</v>
      </c>
      <c r="AH21" s="123">
        <v>5</v>
      </c>
      <c r="AI21" s="61" t="s">
        <v>462</v>
      </c>
      <c r="AJ21" s="61" t="s">
        <v>464</v>
      </c>
      <c r="AK21" s="61" t="s">
        <v>477</v>
      </c>
      <c r="AL21" s="61" t="s">
        <v>1129</v>
      </c>
      <c r="AM21" s="76"/>
      <c r="AN21" s="215"/>
      <c r="AO21" s="215"/>
      <c r="AP21" s="215"/>
      <c r="AQ21" s="215"/>
    </row>
    <row r="22" spans="1:43" ht="70.5" customHeight="1" x14ac:dyDescent="0.25">
      <c r="A22" s="232" t="s">
        <v>1130</v>
      </c>
      <c r="B22" s="63" t="s">
        <v>12</v>
      </c>
      <c r="C22" s="63">
        <v>10</v>
      </c>
      <c r="D22" s="63" t="s">
        <v>623</v>
      </c>
      <c r="E22" s="63" t="s">
        <v>11</v>
      </c>
      <c r="F22" s="209" t="s">
        <v>378</v>
      </c>
      <c r="G22" s="209" t="s">
        <v>378</v>
      </c>
      <c r="H22" s="209" t="s">
        <v>378</v>
      </c>
      <c r="I22" s="209" t="s">
        <v>378</v>
      </c>
      <c r="J22" s="209" t="s">
        <v>378</v>
      </c>
      <c r="K22" s="209" t="s">
        <v>378</v>
      </c>
      <c r="L22" s="209" t="s">
        <v>378</v>
      </c>
      <c r="M22" s="209" t="s">
        <v>378</v>
      </c>
      <c r="N22" s="209" t="s">
        <v>378</v>
      </c>
      <c r="O22" s="209" t="s">
        <v>378</v>
      </c>
      <c r="P22" s="209" t="s">
        <v>378</v>
      </c>
      <c r="Q22" s="209" t="s">
        <v>378</v>
      </c>
      <c r="R22" s="209" t="s">
        <v>378</v>
      </c>
      <c r="S22" s="209" t="s">
        <v>378</v>
      </c>
      <c r="T22" s="209" t="s">
        <v>378</v>
      </c>
      <c r="U22" s="209" t="s">
        <v>439</v>
      </c>
      <c r="V22" s="209" t="s">
        <v>378</v>
      </c>
      <c r="W22" s="209" t="s">
        <v>378</v>
      </c>
      <c r="X22" s="209" t="s">
        <v>439</v>
      </c>
      <c r="Y22" s="64">
        <v>17</v>
      </c>
      <c r="Z22" s="127">
        <v>1</v>
      </c>
      <c r="AA22" s="127">
        <v>5</v>
      </c>
      <c r="AB22" s="433" t="s">
        <v>1128</v>
      </c>
      <c r="AC22" s="207" t="s">
        <v>462</v>
      </c>
      <c r="AD22" s="208" t="s">
        <v>464</v>
      </c>
      <c r="AE22" s="208" t="s">
        <v>477</v>
      </c>
      <c r="AF22" s="130" t="s">
        <v>1128</v>
      </c>
      <c r="AG22" s="123">
        <v>1</v>
      </c>
      <c r="AH22" s="123">
        <v>5</v>
      </c>
      <c r="AI22" s="61" t="s">
        <v>462</v>
      </c>
      <c r="AJ22" s="61" t="s">
        <v>464</v>
      </c>
      <c r="AK22" s="61" t="s">
        <v>477</v>
      </c>
      <c r="AL22" s="61" t="s">
        <v>1129</v>
      </c>
      <c r="AM22" s="76"/>
      <c r="AN22" s="215"/>
      <c r="AO22" s="215"/>
      <c r="AP22" s="215"/>
      <c r="AQ22" s="215"/>
    </row>
    <row r="23" spans="1:43" ht="68.25" customHeight="1" x14ac:dyDescent="0.25">
      <c r="A23" s="232" t="s">
        <v>1130</v>
      </c>
      <c r="B23" s="64" t="s">
        <v>12</v>
      </c>
      <c r="C23" s="62">
        <v>11</v>
      </c>
      <c r="D23" s="64" t="s">
        <v>394</v>
      </c>
      <c r="E23" s="64" t="s">
        <v>11</v>
      </c>
      <c r="F23" s="209" t="s">
        <v>378</v>
      </c>
      <c r="G23" s="209" t="s">
        <v>378</v>
      </c>
      <c r="H23" s="209" t="s">
        <v>378</v>
      </c>
      <c r="I23" s="209" t="s">
        <v>378</v>
      </c>
      <c r="J23" s="209" t="s">
        <v>378</v>
      </c>
      <c r="K23" s="209" t="s">
        <v>378</v>
      </c>
      <c r="L23" s="209" t="s">
        <v>378</v>
      </c>
      <c r="M23" s="209" t="s">
        <v>378</v>
      </c>
      <c r="N23" s="209" t="s">
        <v>378</v>
      </c>
      <c r="O23" s="209" t="s">
        <v>378</v>
      </c>
      <c r="P23" s="209" t="s">
        <v>378</v>
      </c>
      <c r="Q23" s="209" t="s">
        <v>378</v>
      </c>
      <c r="R23" s="209" t="s">
        <v>378</v>
      </c>
      <c r="S23" s="209" t="s">
        <v>378</v>
      </c>
      <c r="T23" s="209" t="s">
        <v>378</v>
      </c>
      <c r="U23" s="209" t="s">
        <v>439</v>
      </c>
      <c r="V23" s="209" t="s">
        <v>378</v>
      </c>
      <c r="W23" s="209" t="s">
        <v>378</v>
      </c>
      <c r="X23" s="209" t="s">
        <v>439</v>
      </c>
      <c r="Y23" s="64">
        <v>17</v>
      </c>
      <c r="Z23" s="127">
        <v>1</v>
      </c>
      <c r="AA23" s="127">
        <v>5</v>
      </c>
      <c r="AB23" s="433" t="s">
        <v>1128</v>
      </c>
      <c r="AC23" s="207" t="s">
        <v>462</v>
      </c>
      <c r="AD23" s="208" t="s">
        <v>464</v>
      </c>
      <c r="AE23" s="208" t="s">
        <v>477</v>
      </c>
      <c r="AF23" s="130" t="s">
        <v>1128</v>
      </c>
      <c r="AG23" s="123">
        <v>1</v>
      </c>
      <c r="AH23" s="123">
        <v>5</v>
      </c>
      <c r="AI23" s="61" t="s">
        <v>462</v>
      </c>
      <c r="AJ23" s="61" t="s">
        <v>464</v>
      </c>
      <c r="AK23" s="61" t="s">
        <v>477</v>
      </c>
      <c r="AL23" s="61" t="s">
        <v>1129</v>
      </c>
      <c r="AM23" s="76"/>
      <c r="AN23" s="215"/>
      <c r="AO23" s="215"/>
      <c r="AP23" s="215"/>
      <c r="AQ23" s="215"/>
    </row>
    <row r="24" spans="1:43" ht="48" customHeight="1" x14ac:dyDescent="0.25">
      <c r="A24" s="232" t="s">
        <v>1130</v>
      </c>
      <c r="B24" s="257" t="s">
        <v>12</v>
      </c>
      <c r="C24" s="257">
        <v>13</v>
      </c>
      <c r="D24" s="257" t="s">
        <v>15</v>
      </c>
      <c r="E24" s="257" t="s">
        <v>11</v>
      </c>
      <c r="F24" s="209" t="s">
        <v>378</v>
      </c>
      <c r="G24" s="209" t="s">
        <v>378</v>
      </c>
      <c r="H24" s="209" t="s">
        <v>378</v>
      </c>
      <c r="I24" s="209" t="s">
        <v>378</v>
      </c>
      <c r="J24" s="209" t="s">
        <v>378</v>
      </c>
      <c r="K24" s="209" t="s">
        <v>378</v>
      </c>
      <c r="L24" s="209" t="s">
        <v>378</v>
      </c>
      <c r="M24" s="209" t="s">
        <v>378</v>
      </c>
      <c r="N24" s="209" t="s">
        <v>378</v>
      </c>
      <c r="O24" s="209" t="s">
        <v>378</v>
      </c>
      <c r="P24" s="209" t="s">
        <v>378</v>
      </c>
      <c r="Q24" s="209" t="s">
        <v>378</v>
      </c>
      <c r="R24" s="209" t="s">
        <v>378</v>
      </c>
      <c r="S24" s="209" t="s">
        <v>378</v>
      </c>
      <c r="T24" s="209" t="s">
        <v>378</v>
      </c>
      <c r="U24" s="209" t="s">
        <v>439</v>
      </c>
      <c r="V24" s="209" t="s">
        <v>378</v>
      </c>
      <c r="W24" s="209" t="s">
        <v>378</v>
      </c>
      <c r="X24" s="209" t="s">
        <v>439</v>
      </c>
      <c r="Y24" s="64">
        <v>17</v>
      </c>
      <c r="Z24" s="127">
        <v>1</v>
      </c>
      <c r="AA24" s="127">
        <v>5</v>
      </c>
      <c r="AB24" s="433" t="s">
        <v>1128</v>
      </c>
      <c r="AC24" s="207" t="s">
        <v>462</v>
      </c>
      <c r="AD24" s="260" t="s">
        <v>464</v>
      </c>
      <c r="AE24" s="260" t="s">
        <v>477</v>
      </c>
      <c r="AF24" s="259" t="s">
        <v>1128</v>
      </c>
      <c r="AG24" s="259">
        <v>1</v>
      </c>
      <c r="AH24" s="259">
        <v>5</v>
      </c>
      <c r="AI24" s="257" t="s">
        <v>462</v>
      </c>
      <c r="AJ24" s="257" t="s">
        <v>464</v>
      </c>
      <c r="AK24" s="257" t="s">
        <v>477</v>
      </c>
      <c r="AL24" s="257" t="s">
        <v>1129</v>
      </c>
      <c r="AM24" s="257"/>
      <c r="AN24" s="284"/>
      <c r="AO24" s="284"/>
      <c r="AP24" s="284"/>
      <c r="AQ24" s="284"/>
    </row>
    <row r="25" spans="1:43" ht="93.75" customHeight="1" x14ac:dyDescent="0.25">
      <c r="A25" s="232" t="s">
        <v>1141</v>
      </c>
      <c r="B25" s="63" t="s">
        <v>12</v>
      </c>
      <c r="C25" s="63">
        <v>1</v>
      </c>
      <c r="D25" s="63" t="s">
        <v>386</v>
      </c>
      <c r="E25" s="63" t="s">
        <v>11</v>
      </c>
      <c r="F25" s="210" t="s">
        <v>378</v>
      </c>
      <c r="G25" s="210" t="s">
        <v>378</v>
      </c>
      <c r="H25" s="210" t="s">
        <v>439</v>
      </c>
      <c r="I25" s="210" t="s">
        <v>439</v>
      </c>
      <c r="J25" s="210" t="s">
        <v>378</v>
      </c>
      <c r="K25" s="210" t="s">
        <v>378</v>
      </c>
      <c r="L25" s="210" t="s">
        <v>378</v>
      </c>
      <c r="M25" s="210" t="s">
        <v>439</v>
      </c>
      <c r="N25" s="210" t="s">
        <v>378</v>
      </c>
      <c r="O25" s="210" t="s">
        <v>378</v>
      </c>
      <c r="P25" s="210" t="s">
        <v>378</v>
      </c>
      <c r="Q25" s="210" t="s">
        <v>378</v>
      </c>
      <c r="R25" s="210" t="s">
        <v>378</v>
      </c>
      <c r="S25" s="210" t="s">
        <v>378</v>
      </c>
      <c r="T25" s="210" t="s">
        <v>378</v>
      </c>
      <c r="U25" s="210" t="s">
        <v>439</v>
      </c>
      <c r="V25" s="210" t="s">
        <v>439</v>
      </c>
      <c r="W25" s="210" t="s">
        <v>378</v>
      </c>
      <c r="X25" s="210" t="s">
        <v>439</v>
      </c>
      <c r="Y25" s="63">
        <v>13</v>
      </c>
      <c r="Z25" s="126">
        <v>1</v>
      </c>
      <c r="AA25" s="126">
        <v>5</v>
      </c>
      <c r="AB25" s="126" t="s">
        <v>1128</v>
      </c>
      <c r="AC25" s="210" t="s">
        <v>462</v>
      </c>
      <c r="AD25" s="236" t="s">
        <v>464</v>
      </c>
      <c r="AE25" s="236" t="s">
        <v>477</v>
      </c>
      <c r="AF25" s="126" t="s">
        <v>1128</v>
      </c>
      <c r="AG25" s="126">
        <v>1</v>
      </c>
      <c r="AH25" s="126">
        <v>5</v>
      </c>
      <c r="AI25" s="63" t="s">
        <v>462</v>
      </c>
      <c r="AJ25" s="63" t="s">
        <v>464</v>
      </c>
      <c r="AK25" s="63" t="s">
        <v>477</v>
      </c>
      <c r="AL25" s="63" t="s">
        <v>1129</v>
      </c>
      <c r="AM25" s="63"/>
      <c r="AN25" s="239"/>
      <c r="AO25" s="239"/>
      <c r="AP25" s="239"/>
      <c r="AQ25" s="239"/>
    </row>
    <row r="26" spans="1:43" ht="56.25" customHeight="1" x14ac:dyDescent="0.25">
      <c r="A26" s="232" t="s">
        <v>1141</v>
      </c>
      <c r="B26" s="63" t="s">
        <v>12</v>
      </c>
      <c r="C26" s="63">
        <v>3</v>
      </c>
      <c r="D26" s="63" t="s">
        <v>390</v>
      </c>
      <c r="E26" s="63" t="s">
        <v>11</v>
      </c>
      <c r="F26" s="210" t="s">
        <v>378</v>
      </c>
      <c r="G26" s="210" t="s">
        <v>378</v>
      </c>
      <c r="H26" s="210" t="s">
        <v>439</v>
      </c>
      <c r="I26" s="210" t="s">
        <v>439</v>
      </c>
      <c r="J26" s="210" t="s">
        <v>378</v>
      </c>
      <c r="K26" s="210" t="s">
        <v>378</v>
      </c>
      <c r="L26" s="210" t="s">
        <v>378</v>
      </c>
      <c r="M26" s="210" t="s">
        <v>439</v>
      </c>
      <c r="N26" s="210" t="s">
        <v>378</v>
      </c>
      <c r="O26" s="210" t="s">
        <v>378</v>
      </c>
      <c r="P26" s="210" t="s">
        <v>378</v>
      </c>
      <c r="Q26" s="210" t="s">
        <v>378</v>
      </c>
      <c r="R26" s="210" t="s">
        <v>378</v>
      </c>
      <c r="S26" s="210" t="s">
        <v>378</v>
      </c>
      <c r="T26" s="210" t="s">
        <v>378</v>
      </c>
      <c r="U26" s="210" t="s">
        <v>439</v>
      </c>
      <c r="V26" s="210" t="s">
        <v>439</v>
      </c>
      <c r="W26" s="210" t="s">
        <v>378</v>
      </c>
      <c r="X26" s="210" t="s">
        <v>439</v>
      </c>
      <c r="Y26" s="63">
        <v>13</v>
      </c>
      <c r="Z26" s="126">
        <v>1</v>
      </c>
      <c r="AA26" s="126">
        <v>5</v>
      </c>
      <c r="AB26" s="126" t="s">
        <v>464</v>
      </c>
      <c r="AC26" s="210" t="s">
        <v>462</v>
      </c>
      <c r="AD26" s="236" t="s">
        <v>464</v>
      </c>
      <c r="AE26" s="236" t="s">
        <v>477</v>
      </c>
      <c r="AF26" s="126" t="s">
        <v>464</v>
      </c>
      <c r="AG26" s="126">
        <v>1</v>
      </c>
      <c r="AH26" s="126">
        <v>5</v>
      </c>
      <c r="AI26" s="63" t="s">
        <v>462</v>
      </c>
      <c r="AJ26" s="63" t="s">
        <v>464</v>
      </c>
      <c r="AK26" s="63" t="s">
        <v>477</v>
      </c>
      <c r="AL26" s="63" t="s">
        <v>1129</v>
      </c>
      <c r="AM26" s="63"/>
      <c r="AN26" s="239"/>
      <c r="AO26" s="239"/>
      <c r="AP26" s="239"/>
      <c r="AQ26" s="239"/>
    </row>
    <row r="27" spans="1:43" ht="66" customHeight="1" x14ac:dyDescent="0.25">
      <c r="A27" s="232" t="s">
        <v>1141</v>
      </c>
      <c r="B27" s="63" t="s">
        <v>12</v>
      </c>
      <c r="C27" s="63">
        <v>4</v>
      </c>
      <c r="D27" s="63" t="s">
        <v>622</v>
      </c>
      <c r="E27" s="63" t="s">
        <v>11</v>
      </c>
      <c r="F27" s="210" t="s">
        <v>378</v>
      </c>
      <c r="G27" s="210" t="s">
        <v>378</v>
      </c>
      <c r="H27" s="210" t="s">
        <v>439</v>
      </c>
      <c r="I27" s="210" t="s">
        <v>439</v>
      </c>
      <c r="J27" s="210" t="s">
        <v>378</v>
      </c>
      <c r="K27" s="210" t="s">
        <v>378</v>
      </c>
      <c r="L27" s="210" t="s">
        <v>378</v>
      </c>
      <c r="M27" s="210" t="s">
        <v>439</v>
      </c>
      <c r="N27" s="210" t="s">
        <v>378</v>
      </c>
      <c r="O27" s="210" t="s">
        <v>378</v>
      </c>
      <c r="P27" s="210" t="s">
        <v>378</v>
      </c>
      <c r="Q27" s="210" t="s">
        <v>378</v>
      </c>
      <c r="R27" s="210" t="s">
        <v>378</v>
      </c>
      <c r="S27" s="210" t="s">
        <v>378</v>
      </c>
      <c r="T27" s="210" t="s">
        <v>378</v>
      </c>
      <c r="U27" s="210" t="s">
        <v>439</v>
      </c>
      <c r="V27" s="210" t="s">
        <v>439</v>
      </c>
      <c r="W27" s="210" t="s">
        <v>378</v>
      </c>
      <c r="X27" s="210" t="s">
        <v>439</v>
      </c>
      <c r="Y27" s="63">
        <v>13</v>
      </c>
      <c r="Z27" s="126">
        <v>1</v>
      </c>
      <c r="AA27" s="126">
        <v>5</v>
      </c>
      <c r="AB27" s="126" t="s">
        <v>464</v>
      </c>
      <c r="AC27" s="210" t="s">
        <v>462</v>
      </c>
      <c r="AD27" s="236" t="s">
        <v>464</v>
      </c>
      <c r="AE27" s="236" t="s">
        <v>477</v>
      </c>
      <c r="AF27" s="126" t="s">
        <v>464</v>
      </c>
      <c r="AG27" s="126">
        <v>1</v>
      </c>
      <c r="AH27" s="126">
        <v>5</v>
      </c>
      <c r="AI27" s="63" t="s">
        <v>462</v>
      </c>
      <c r="AJ27" s="63" t="s">
        <v>464</v>
      </c>
      <c r="AK27" s="63" t="s">
        <v>477</v>
      </c>
      <c r="AL27" s="63" t="s">
        <v>1129</v>
      </c>
      <c r="AM27" s="63"/>
      <c r="AN27" s="239"/>
      <c r="AO27" s="239"/>
      <c r="AP27" s="239"/>
      <c r="AQ27" s="239"/>
    </row>
    <row r="28" spans="1:43" ht="57" customHeight="1" x14ac:dyDescent="0.25">
      <c r="A28" s="232" t="s">
        <v>1141</v>
      </c>
      <c r="B28" s="63" t="s">
        <v>12</v>
      </c>
      <c r="C28" s="63">
        <v>6</v>
      </c>
      <c r="D28" s="63" t="s">
        <v>639</v>
      </c>
      <c r="E28" s="63" t="s">
        <v>11</v>
      </c>
      <c r="F28" s="210" t="s">
        <v>378</v>
      </c>
      <c r="G28" s="210" t="s">
        <v>378</v>
      </c>
      <c r="H28" s="210" t="s">
        <v>439</v>
      </c>
      <c r="I28" s="210" t="s">
        <v>439</v>
      </c>
      <c r="J28" s="210" t="s">
        <v>378</v>
      </c>
      <c r="K28" s="210" t="s">
        <v>378</v>
      </c>
      <c r="L28" s="210" t="s">
        <v>378</v>
      </c>
      <c r="M28" s="210" t="s">
        <v>439</v>
      </c>
      <c r="N28" s="210" t="s">
        <v>378</v>
      </c>
      <c r="O28" s="210" t="s">
        <v>378</v>
      </c>
      <c r="P28" s="210" t="s">
        <v>378</v>
      </c>
      <c r="Q28" s="210" t="s">
        <v>378</v>
      </c>
      <c r="R28" s="210" t="s">
        <v>378</v>
      </c>
      <c r="S28" s="210" t="s">
        <v>378</v>
      </c>
      <c r="T28" s="210" t="s">
        <v>378</v>
      </c>
      <c r="U28" s="210" t="s">
        <v>439</v>
      </c>
      <c r="V28" s="210" t="s">
        <v>439</v>
      </c>
      <c r="W28" s="210" t="s">
        <v>378</v>
      </c>
      <c r="X28" s="210" t="s">
        <v>439</v>
      </c>
      <c r="Y28" s="63">
        <v>13</v>
      </c>
      <c r="Z28" s="126">
        <v>1</v>
      </c>
      <c r="AA28" s="126">
        <v>5</v>
      </c>
      <c r="AB28" s="126" t="s">
        <v>464</v>
      </c>
      <c r="AC28" s="210" t="s">
        <v>462</v>
      </c>
      <c r="AD28" s="236" t="s">
        <v>464</v>
      </c>
      <c r="AE28" s="236" t="s">
        <v>477</v>
      </c>
      <c r="AF28" s="126" t="s">
        <v>464</v>
      </c>
      <c r="AG28" s="126">
        <v>1</v>
      </c>
      <c r="AH28" s="126">
        <v>5</v>
      </c>
      <c r="AI28" s="63" t="s">
        <v>462</v>
      </c>
      <c r="AJ28" s="63" t="s">
        <v>464</v>
      </c>
      <c r="AK28" s="63" t="s">
        <v>477</v>
      </c>
      <c r="AL28" s="63" t="s">
        <v>1129</v>
      </c>
      <c r="AM28" s="63"/>
      <c r="AN28" s="239"/>
      <c r="AO28" s="239"/>
      <c r="AP28" s="239"/>
      <c r="AQ28" s="239"/>
    </row>
    <row r="29" spans="1:43" ht="48" customHeight="1" x14ac:dyDescent="0.25">
      <c r="A29" s="232" t="s">
        <v>1141</v>
      </c>
      <c r="B29" s="63" t="s">
        <v>12</v>
      </c>
      <c r="C29" s="63">
        <v>7</v>
      </c>
      <c r="D29" s="63" t="s">
        <v>392</v>
      </c>
      <c r="E29" s="63" t="s">
        <v>11</v>
      </c>
      <c r="F29" s="210" t="s">
        <v>378</v>
      </c>
      <c r="G29" s="210" t="s">
        <v>378</v>
      </c>
      <c r="H29" s="210" t="s">
        <v>439</v>
      </c>
      <c r="I29" s="210" t="s">
        <v>439</v>
      </c>
      <c r="J29" s="210" t="s">
        <v>378</v>
      </c>
      <c r="K29" s="210" t="s">
        <v>378</v>
      </c>
      <c r="L29" s="210" t="s">
        <v>378</v>
      </c>
      <c r="M29" s="210" t="s">
        <v>439</v>
      </c>
      <c r="N29" s="210" t="s">
        <v>378</v>
      </c>
      <c r="O29" s="210" t="s">
        <v>378</v>
      </c>
      <c r="P29" s="210" t="s">
        <v>378</v>
      </c>
      <c r="Q29" s="210" t="s">
        <v>378</v>
      </c>
      <c r="R29" s="210" t="s">
        <v>378</v>
      </c>
      <c r="S29" s="210" t="s">
        <v>378</v>
      </c>
      <c r="T29" s="210" t="s">
        <v>378</v>
      </c>
      <c r="U29" s="210" t="s">
        <v>439</v>
      </c>
      <c r="V29" s="210" t="s">
        <v>439</v>
      </c>
      <c r="W29" s="210" t="s">
        <v>378</v>
      </c>
      <c r="X29" s="210" t="s">
        <v>439</v>
      </c>
      <c r="Y29" s="63">
        <v>13</v>
      </c>
      <c r="Z29" s="126">
        <v>1</v>
      </c>
      <c r="AA29" s="126">
        <v>5</v>
      </c>
      <c r="AB29" s="126" t="s">
        <v>464</v>
      </c>
      <c r="AC29" s="210" t="s">
        <v>462</v>
      </c>
      <c r="AD29" s="236" t="s">
        <v>464</v>
      </c>
      <c r="AE29" s="236" t="s">
        <v>477</v>
      </c>
      <c r="AF29" s="126" t="s">
        <v>464</v>
      </c>
      <c r="AG29" s="126">
        <v>1</v>
      </c>
      <c r="AH29" s="126">
        <v>5</v>
      </c>
      <c r="AI29" s="63" t="s">
        <v>462</v>
      </c>
      <c r="AJ29" s="63" t="s">
        <v>464</v>
      </c>
      <c r="AK29" s="63" t="s">
        <v>477</v>
      </c>
      <c r="AL29" s="63" t="s">
        <v>1129</v>
      </c>
      <c r="AM29" s="63"/>
      <c r="AN29" s="239"/>
      <c r="AO29" s="239"/>
      <c r="AP29" s="239"/>
      <c r="AQ29" s="239"/>
    </row>
    <row r="30" spans="1:43" ht="66" customHeight="1" x14ac:dyDescent="0.25">
      <c r="A30" s="232" t="s">
        <v>1141</v>
      </c>
      <c r="B30" s="63" t="s">
        <v>12</v>
      </c>
      <c r="C30" s="63">
        <v>8</v>
      </c>
      <c r="D30" s="63" t="s">
        <v>641</v>
      </c>
      <c r="E30" s="63" t="s">
        <v>11</v>
      </c>
      <c r="F30" s="210" t="s">
        <v>378</v>
      </c>
      <c r="G30" s="210" t="s">
        <v>378</v>
      </c>
      <c r="H30" s="210" t="s">
        <v>378</v>
      </c>
      <c r="I30" s="210" t="s">
        <v>378</v>
      </c>
      <c r="J30" s="210" t="s">
        <v>378</v>
      </c>
      <c r="K30" s="210" t="s">
        <v>378</v>
      </c>
      <c r="L30" s="210" t="s">
        <v>378</v>
      </c>
      <c r="M30" s="210" t="s">
        <v>439</v>
      </c>
      <c r="N30" s="210" t="s">
        <v>378</v>
      </c>
      <c r="O30" s="210" t="s">
        <v>378</v>
      </c>
      <c r="P30" s="210" t="s">
        <v>378</v>
      </c>
      <c r="Q30" s="210" t="s">
        <v>378</v>
      </c>
      <c r="R30" s="210" t="s">
        <v>378</v>
      </c>
      <c r="S30" s="210" t="s">
        <v>378</v>
      </c>
      <c r="T30" s="210" t="s">
        <v>378</v>
      </c>
      <c r="U30" s="210" t="s">
        <v>439</v>
      </c>
      <c r="V30" s="210" t="s">
        <v>439</v>
      </c>
      <c r="W30" s="210" t="s">
        <v>378</v>
      </c>
      <c r="X30" s="210" t="s">
        <v>439</v>
      </c>
      <c r="Y30" s="63">
        <v>15</v>
      </c>
      <c r="Z30" s="126">
        <v>1</v>
      </c>
      <c r="AA30" s="126">
        <v>5</v>
      </c>
      <c r="AB30" s="126" t="s">
        <v>464</v>
      </c>
      <c r="AC30" s="210" t="s">
        <v>462</v>
      </c>
      <c r="AD30" s="236" t="s">
        <v>464</v>
      </c>
      <c r="AE30" s="236" t="s">
        <v>477</v>
      </c>
      <c r="AF30" s="126" t="s">
        <v>464</v>
      </c>
      <c r="AG30" s="126">
        <v>1</v>
      </c>
      <c r="AH30" s="126">
        <v>5</v>
      </c>
      <c r="AI30" s="63" t="s">
        <v>462</v>
      </c>
      <c r="AJ30" s="63" t="s">
        <v>464</v>
      </c>
      <c r="AK30" s="63" t="s">
        <v>477</v>
      </c>
      <c r="AL30" s="63" t="s">
        <v>1129</v>
      </c>
      <c r="AM30" s="63"/>
      <c r="AN30" s="239"/>
      <c r="AO30" s="239"/>
      <c r="AP30" s="239"/>
      <c r="AQ30" s="239"/>
    </row>
    <row r="31" spans="1:43" ht="72.75" customHeight="1" x14ac:dyDescent="0.25">
      <c r="A31" s="232" t="s">
        <v>1141</v>
      </c>
      <c r="B31" s="63" t="s">
        <v>12</v>
      </c>
      <c r="C31" s="63">
        <v>9</v>
      </c>
      <c r="D31" s="63" t="s">
        <v>391</v>
      </c>
      <c r="E31" s="63" t="s">
        <v>11</v>
      </c>
      <c r="F31" s="210" t="s">
        <v>378</v>
      </c>
      <c r="G31" s="210" t="s">
        <v>378</v>
      </c>
      <c r="H31" s="210" t="s">
        <v>378</v>
      </c>
      <c r="I31" s="210" t="s">
        <v>378</v>
      </c>
      <c r="J31" s="210" t="s">
        <v>378</v>
      </c>
      <c r="K31" s="210" t="s">
        <v>378</v>
      </c>
      <c r="L31" s="210" t="s">
        <v>378</v>
      </c>
      <c r="M31" s="210" t="s">
        <v>439</v>
      </c>
      <c r="N31" s="210" t="s">
        <v>378</v>
      </c>
      <c r="O31" s="210" t="s">
        <v>378</v>
      </c>
      <c r="P31" s="210" t="s">
        <v>378</v>
      </c>
      <c r="Q31" s="210" t="s">
        <v>378</v>
      </c>
      <c r="R31" s="210" t="s">
        <v>378</v>
      </c>
      <c r="S31" s="210" t="s">
        <v>378</v>
      </c>
      <c r="T31" s="210" t="s">
        <v>378</v>
      </c>
      <c r="U31" s="210" t="s">
        <v>439</v>
      </c>
      <c r="V31" s="210" t="s">
        <v>439</v>
      </c>
      <c r="W31" s="210" t="s">
        <v>378</v>
      </c>
      <c r="X31" s="210" t="s">
        <v>439</v>
      </c>
      <c r="Y31" s="63">
        <v>15</v>
      </c>
      <c r="Z31" s="126">
        <v>1</v>
      </c>
      <c r="AA31" s="126">
        <v>5</v>
      </c>
      <c r="AB31" s="126" t="s">
        <v>464</v>
      </c>
      <c r="AC31" s="210" t="s">
        <v>462</v>
      </c>
      <c r="AD31" s="236" t="s">
        <v>464</v>
      </c>
      <c r="AE31" s="236" t="s">
        <v>477</v>
      </c>
      <c r="AF31" s="126" t="s">
        <v>464</v>
      </c>
      <c r="AG31" s="126">
        <v>1</v>
      </c>
      <c r="AH31" s="126">
        <v>5</v>
      </c>
      <c r="AI31" s="63" t="s">
        <v>462</v>
      </c>
      <c r="AJ31" s="63" t="s">
        <v>464</v>
      </c>
      <c r="AK31" s="63" t="s">
        <v>477</v>
      </c>
      <c r="AL31" s="63" t="s">
        <v>1129</v>
      </c>
      <c r="AM31" s="63"/>
      <c r="AN31" s="239"/>
      <c r="AO31" s="239"/>
      <c r="AP31" s="239"/>
      <c r="AQ31" s="239"/>
    </row>
    <row r="32" spans="1:43" ht="63.75" customHeight="1" x14ac:dyDescent="0.25">
      <c r="A32" s="232" t="s">
        <v>1141</v>
      </c>
      <c r="B32" s="63" t="s">
        <v>12</v>
      </c>
      <c r="C32" s="63">
        <v>10</v>
      </c>
      <c r="D32" s="63" t="s">
        <v>623</v>
      </c>
      <c r="E32" s="63" t="s">
        <v>11</v>
      </c>
      <c r="F32" s="210" t="s">
        <v>378</v>
      </c>
      <c r="G32" s="210" t="s">
        <v>378</v>
      </c>
      <c r="H32" s="210" t="s">
        <v>378</v>
      </c>
      <c r="I32" s="210" t="s">
        <v>378</v>
      </c>
      <c r="J32" s="210" t="s">
        <v>378</v>
      </c>
      <c r="K32" s="210" t="s">
        <v>378</v>
      </c>
      <c r="L32" s="210" t="s">
        <v>378</v>
      </c>
      <c r="M32" s="210" t="s">
        <v>439</v>
      </c>
      <c r="N32" s="210" t="s">
        <v>378</v>
      </c>
      <c r="O32" s="210" t="s">
        <v>378</v>
      </c>
      <c r="P32" s="210" t="s">
        <v>378</v>
      </c>
      <c r="Q32" s="210" t="s">
        <v>378</v>
      </c>
      <c r="R32" s="210" t="s">
        <v>378</v>
      </c>
      <c r="S32" s="210" t="s">
        <v>378</v>
      </c>
      <c r="T32" s="210" t="s">
        <v>378</v>
      </c>
      <c r="U32" s="210" t="s">
        <v>439</v>
      </c>
      <c r="V32" s="210" t="s">
        <v>439</v>
      </c>
      <c r="W32" s="210" t="s">
        <v>378</v>
      </c>
      <c r="X32" s="210" t="s">
        <v>439</v>
      </c>
      <c r="Y32" s="63">
        <v>15</v>
      </c>
      <c r="Z32" s="126">
        <v>1</v>
      </c>
      <c r="AA32" s="126">
        <v>5</v>
      </c>
      <c r="AB32" s="126" t="s">
        <v>464</v>
      </c>
      <c r="AC32" s="210" t="s">
        <v>462</v>
      </c>
      <c r="AD32" s="236" t="s">
        <v>464</v>
      </c>
      <c r="AE32" s="236" t="s">
        <v>477</v>
      </c>
      <c r="AF32" s="126" t="s">
        <v>464</v>
      </c>
      <c r="AG32" s="126">
        <v>1</v>
      </c>
      <c r="AH32" s="126">
        <v>5</v>
      </c>
      <c r="AI32" s="63" t="s">
        <v>462</v>
      </c>
      <c r="AJ32" s="63" t="s">
        <v>464</v>
      </c>
      <c r="AK32" s="63" t="s">
        <v>477</v>
      </c>
      <c r="AL32" s="63" t="s">
        <v>1129</v>
      </c>
      <c r="AM32" s="63"/>
      <c r="AN32" s="239"/>
      <c r="AO32" s="239"/>
      <c r="AP32" s="239"/>
      <c r="AQ32" s="239"/>
    </row>
    <row r="33" spans="1:43" ht="70.5" customHeight="1" x14ac:dyDescent="0.25">
      <c r="A33" s="232" t="s">
        <v>1141</v>
      </c>
      <c r="B33" s="63" t="s">
        <v>12</v>
      </c>
      <c r="C33" s="63">
        <v>11</v>
      </c>
      <c r="D33" s="63" t="s">
        <v>394</v>
      </c>
      <c r="E33" s="63" t="s">
        <v>11</v>
      </c>
      <c r="F33" s="210" t="s">
        <v>378</v>
      </c>
      <c r="G33" s="210" t="s">
        <v>378</v>
      </c>
      <c r="H33" s="210" t="s">
        <v>378</v>
      </c>
      <c r="I33" s="210" t="s">
        <v>378</v>
      </c>
      <c r="J33" s="210" t="s">
        <v>378</v>
      </c>
      <c r="K33" s="210" t="s">
        <v>378</v>
      </c>
      <c r="L33" s="210" t="s">
        <v>378</v>
      </c>
      <c r="M33" s="210" t="s">
        <v>439</v>
      </c>
      <c r="N33" s="210" t="s">
        <v>378</v>
      </c>
      <c r="O33" s="210" t="s">
        <v>378</v>
      </c>
      <c r="P33" s="210" t="s">
        <v>378</v>
      </c>
      <c r="Q33" s="210" t="s">
        <v>378</v>
      </c>
      <c r="R33" s="210" t="s">
        <v>378</v>
      </c>
      <c r="S33" s="210" t="s">
        <v>378</v>
      </c>
      <c r="T33" s="210" t="s">
        <v>378</v>
      </c>
      <c r="U33" s="210" t="s">
        <v>439</v>
      </c>
      <c r="V33" s="210" t="s">
        <v>439</v>
      </c>
      <c r="W33" s="210" t="s">
        <v>378</v>
      </c>
      <c r="X33" s="210" t="s">
        <v>439</v>
      </c>
      <c r="Y33" s="63">
        <v>15</v>
      </c>
      <c r="Z33" s="126">
        <v>1</v>
      </c>
      <c r="AA33" s="126">
        <v>5</v>
      </c>
      <c r="AB33" s="126" t="s">
        <v>464</v>
      </c>
      <c r="AC33" s="210" t="s">
        <v>462</v>
      </c>
      <c r="AD33" s="236" t="s">
        <v>464</v>
      </c>
      <c r="AE33" s="236" t="s">
        <v>477</v>
      </c>
      <c r="AF33" s="126" t="s">
        <v>464</v>
      </c>
      <c r="AG33" s="126">
        <v>1</v>
      </c>
      <c r="AH33" s="126">
        <v>5</v>
      </c>
      <c r="AI33" s="63" t="s">
        <v>462</v>
      </c>
      <c r="AJ33" s="63" t="s">
        <v>464</v>
      </c>
      <c r="AK33" s="63" t="s">
        <v>477</v>
      </c>
      <c r="AL33" s="63" t="s">
        <v>1129</v>
      </c>
      <c r="AM33" s="63"/>
      <c r="AN33" s="239"/>
      <c r="AO33" s="239"/>
      <c r="AP33" s="239"/>
      <c r="AQ33" s="239"/>
    </row>
    <row r="34" spans="1:43" ht="68.25" customHeight="1" x14ac:dyDescent="0.25">
      <c r="A34" s="232" t="s">
        <v>1141</v>
      </c>
      <c r="B34" s="63" t="s">
        <v>12</v>
      </c>
      <c r="C34" s="63">
        <v>13</v>
      </c>
      <c r="D34" s="63" t="s">
        <v>15</v>
      </c>
      <c r="E34" s="63" t="s">
        <v>11</v>
      </c>
      <c r="F34" s="210" t="s">
        <v>378</v>
      </c>
      <c r="G34" s="210" t="s">
        <v>439</v>
      </c>
      <c r="H34" s="210" t="s">
        <v>378</v>
      </c>
      <c r="I34" s="210" t="s">
        <v>439</v>
      </c>
      <c r="J34" s="210" t="s">
        <v>378</v>
      </c>
      <c r="K34" s="210" t="s">
        <v>378</v>
      </c>
      <c r="L34" s="210" t="s">
        <v>378</v>
      </c>
      <c r="M34" s="210" t="s">
        <v>378</v>
      </c>
      <c r="N34" s="210" t="s">
        <v>378</v>
      </c>
      <c r="O34" s="210" t="s">
        <v>378</v>
      </c>
      <c r="P34" s="210" t="s">
        <v>378</v>
      </c>
      <c r="Q34" s="210" t="s">
        <v>378</v>
      </c>
      <c r="R34" s="210" t="s">
        <v>378</v>
      </c>
      <c r="S34" s="210" t="s">
        <v>378</v>
      </c>
      <c r="T34" s="210" t="s">
        <v>378</v>
      </c>
      <c r="U34" s="210" t="s">
        <v>439</v>
      </c>
      <c r="V34" s="210" t="s">
        <v>439</v>
      </c>
      <c r="W34" s="210" t="s">
        <v>378</v>
      </c>
      <c r="X34" s="210" t="s">
        <v>439</v>
      </c>
      <c r="Y34" s="63">
        <v>14</v>
      </c>
      <c r="Z34" s="126">
        <v>1</v>
      </c>
      <c r="AA34" s="126">
        <v>5</v>
      </c>
      <c r="AB34" s="126" t="s">
        <v>464</v>
      </c>
      <c r="AC34" s="210" t="s">
        <v>462</v>
      </c>
      <c r="AD34" s="236" t="s">
        <v>464</v>
      </c>
      <c r="AE34" s="236" t="s">
        <v>477</v>
      </c>
      <c r="AF34" s="126" t="s">
        <v>464</v>
      </c>
      <c r="AG34" s="126">
        <v>1</v>
      </c>
      <c r="AH34" s="126">
        <v>5</v>
      </c>
      <c r="AI34" s="63" t="s">
        <v>462</v>
      </c>
      <c r="AJ34" s="63" t="s">
        <v>464</v>
      </c>
      <c r="AK34" s="63" t="s">
        <v>477</v>
      </c>
      <c r="AL34" s="63" t="s">
        <v>1129</v>
      </c>
      <c r="AM34" s="63"/>
      <c r="AN34" s="239"/>
      <c r="AO34" s="239"/>
      <c r="AP34" s="239"/>
      <c r="AQ34" s="239"/>
    </row>
    <row r="35" spans="1:43" ht="93.75" customHeight="1" x14ac:dyDescent="0.25">
      <c r="A35" s="232" t="s">
        <v>1141</v>
      </c>
      <c r="B35" s="63" t="s">
        <v>76</v>
      </c>
      <c r="C35" s="63">
        <v>128</v>
      </c>
      <c r="D35" s="63" t="s">
        <v>723</v>
      </c>
      <c r="E35" s="63" t="s">
        <v>11</v>
      </c>
      <c r="F35" s="210" t="s">
        <v>439</v>
      </c>
      <c r="G35" s="210" t="s">
        <v>439</v>
      </c>
      <c r="H35" s="210" t="s">
        <v>439</v>
      </c>
      <c r="I35" s="210" t="s">
        <v>439</v>
      </c>
      <c r="J35" s="210" t="s">
        <v>378</v>
      </c>
      <c r="K35" s="210" t="s">
        <v>439</v>
      </c>
      <c r="L35" s="210" t="s">
        <v>439</v>
      </c>
      <c r="M35" s="210" t="s">
        <v>439</v>
      </c>
      <c r="N35" s="210" t="s">
        <v>378</v>
      </c>
      <c r="O35" s="210" t="s">
        <v>378</v>
      </c>
      <c r="P35" s="210" t="s">
        <v>378</v>
      </c>
      <c r="Q35" s="210" t="s">
        <v>378</v>
      </c>
      <c r="R35" s="210" t="s">
        <v>378</v>
      </c>
      <c r="S35" s="210" t="s">
        <v>378</v>
      </c>
      <c r="T35" s="210" t="s">
        <v>378</v>
      </c>
      <c r="U35" s="210" t="s">
        <v>439</v>
      </c>
      <c r="V35" s="210" t="s">
        <v>378</v>
      </c>
      <c r="W35" s="210" t="s">
        <v>378</v>
      </c>
      <c r="X35" s="210" t="s">
        <v>439</v>
      </c>
      <c r="Y35" s="63">
        <v>10</v>
      </c>
      <c r="Z35" s="126">
        <v>1</v>
      </c>
      <c r="AA35" s="126">
        <v>4</v>
      </c>
      <c r="AB35" s="126" t="s">
        <v>1142</v>
      </c>
      <c r="AC35" s="210" t="s">
        <v>462</v>
      </c>
      <c r="AD35" s="236" t="s">
        <v>372</v>
      </c>
      <c r="AE35" s="236" t="s">
        <v>476</v>
      </c>
      <c r="AF35" s="126" t="s">
        <v>1143</v>
      </c>
      <c r="AG35" s="126">
        <v>-1</v>
      </c>
      <c r="AH35" s="126">
        <v>2</v>
      </c>
      <c r="AI35" s="63" t="s">
        <v>462</v>
      </c>
      <c r="AJ35" s="63" t="s">
        <v>384</v>
      </c>
      <c r="AK35" s="63" t="s">
        <v>475</v>
      </c>
      <c r="AL35" s="63" t="s">
        <v>377</v>
      </c>
      <c r="AM35" s="63"/>
      <c r="AN35" s="239" t="s">
        <v>1144</v>
      </c>
      <c r="AO35" s="239" t="s">
        <v>1145</v>
      </c>
      <c r="AP35" s="239" t="s">
        <v>1146</v>
      </c>
      <c r="AQ35" s="239"/>
    </row>
    <row r="36" spans="1:43" ht="93.75" customHeight="1" x14ac:dyDescent="0.25">
      <c r="A36" s="232" t="s">
        <v>122</v>
      </c>
      <c r="B36" s="63" t="s">
        <v>12</v>
      </c>
      <c r="C36" s="63">
        <v>1</v>
      </c>
      <c r="D36" s="63" t="s">
        <v>386</v>
      </c>
      <c r="E36" s="63" t="s">
        <v>11</v>
      </c>
      <c r="F36" s="210" t="s">
        <v>378</v>
      </c>
      <c r="G36" s="210" t="s">
        <v>378</v>
      </c>
      <c r="H36" s="210" t="s">
        <v>378</v>
      </c>
      <c r="I36" s="210" t="s">
        <v>378</v>
      </c>
      <c r="J36" s="210" t="s">
        <v>378</v>
      </c>
      <c r="K36" s="210" t="s">
        <v>439</v>
      </c>
      <c r="L36" s="210" t="s">
        <v>378</v>
      </c>
      <c r="M36" s="210"/>
      <c r="N36" s="210" t="s">
        <v>439</v>
      </c>
      <c r="O36" s="210" t="s">
        <v>378</v>
      </c>
      <c r="P36" s="210" t="s">
        <v>378</v>
      </c>
      <c r="Q36" s="210" t="s">
        <v>378</v>
      </c>
      <c r="R36" s="210" t="s">
        <v>439</v>
      </c>
      <c r="S36" s="210" t="s">
        <v>378</v>
      </c>
      <c r="T36" s="210" t="s">
        <v>378</v>
      </c>
      <c r="U36" s="210"/>
      <c r="V36" s="210" t="s">
        <v>378</v>
      </c>
      <c r="W36" s="210" t="s">
        <v>378</v>
      </c>
      <c r="X36" s="210" t="s">
        <v>439</v>
      </c>
      <c r="Y36" s="63">
        <v>13</v>
      </c>
      <c r="Z36" s="126">
        <v>1</v>
      </c>
      <c r="AA36" s="126">
        <v>5</v>
      </c>
      <c r="AB36" s="126" t="s">
        <v>1128</v>
      </c>
      <c r="AC36" s="210" t="s">
        <v>462</v>
      </c>
      <c r="AD36" s="236" t="s">
        <v>464</v>
      </c>
      <c r="AE36" s="236" t="s">
        <v>477</v>
      </c>
      <c r="AF36" s="126" t="s">
        <v>371</v>
      </c>
      <c r="AG36" s="126">
        <v>-1</v>
      </c>
      <c r="AH36" s="126">
        <v>3</v>
      </c>
      <c r="AI36" s="63"/>
      <c r="AJ36" s="63" t="s">
        <v>371</v>
      </c>
      <c r="AK36" s="63" t="s">
        <v>824</v>
      </c>
      <c r="AL36" s="63" t="s">
        <v>1129</v>
      </c>
      <c r="AM36" s="63"/>
      <c r="AN36" s="239"/>
      <c r="AO36" s="239"/>
      <c r="AP36" s="239"/>
      <c r="AQ36" s="239"/>
    </row>
    <row r="37" spans="1:43" ht="93.75" customHeight="1" x14ac:dyDescent="0.25">
      <c r="A37" s="232" t="s">
        <v>122</v>
      </c>
      <c r="B37" s="63" t="s">
        <v>12</v>
      </c>
      <c r="C37" s="63">
        <v>3</v>
      </c>
      <c r="D37" s="63" t="s">
        <v>390</v>
      </c>
      <c r="E37" s="63" t="s">
        <v>11</v>
      </c>
      <c r="F37" s="210" t="s">
        <v>378</v>
      </c>
      <c r="G37" s="210" t="s">
        <v>378</v>
      </c>
      <c r="H37" s="210" t="s">
        <v>378</v>
      </c>
      <c r="I37" s="210" t="s">
        <v>378</v>
      </c>
      <c r="J37" s="210" t="s">
        <v>378</v>
      </c>
      <c r="K37" s="210" t="s">
        <v>439</v>
      </c>
      <c r="L37" s="210" t="s">
        <v>378</v>
      </c>
      <c r="M37" s="210" t="s">
        <v>439</v>
      </c>
      <c r="N37" s="210" t="s">
        <v>378</v>
      </c>
      <c r="O37" s="210" t="s">
        <v>378</v>
      </c>
      <c r="P37" s="210" t="s">
        <v>378</v>
      </c>
      <c r="Q37" s="210" t="s">
        <v>378</v>
      </c>
      <c r="R37" s="210" t="s">
        <v>439</v>
      </c>
      <c r="S37" s="210" t="s">
        <v>378</v>
      </c>
      <c r="T37" s="210" t="s">
        <v>378</v>
      </c>
      <c r="U37" s="210" t="s">
        <v>439</v>
      </c>
      <c r="V37" s="210" t="s">
        <v>378</v>
      </c>
      <c r="W37" s="210" t="s">
        <v>378</v>
      </c>
      <c r="X37" s="210" t="s">
        <v>439</v>
      </c>
      <c r="Y37" s="63">
        <v>14</v>
      </c>
      <c r="Z37" s="126">
        <v>1</v>
      </c>
      <c r="AA37" s="126">
        <v>5</v>
      </c>
      <c r="AB37" s="126" t="s">
        <v>1128</v>
      </c>
      <c r="AC37" s="210" t="s">
        <v>462</v>
      </c>
      <c r="AD37" s="236" t="s">
        <v>464</v>
      </c>
      <c r="AE37" s="236" t="s">
        <v>477</v>
      </c>
      <c r="AF37" s="126" t="s">
        <v>371</v>
      </c>
      <c r="AG37" s="126">
        <v>-1</v>
      </c>
      <c r="AH37" s="126">
        <v>3</v>
      </c>
      <c r="AI37" s="63" t="s">
        <v>824</v>
      </c>
      <c r="AJ37" s="63" t="s">
        <v>371</v>
      </c>
      <c r="AK37" s="63" t="s">
        <v>824</v>
      </c>
      <c r="AL37" s="63" t="s">
        <v>1129</v>
      </c>
      <c r="AM37" s="63"/>
      <c r="AN37" s="239"/>
      <c r="AO37" s="239"/>
      <c r="AP37" s="239"/>
      <c r="AQ37" s="239"/>
    </row>
    <row r="38" spans="1:43" ht="93.75" customHeight="1" x14ac:dyDescent="0.25">
      <c r="A38" s="232" t="s">
        <v>122</v>
      </c>
      <c r="B38" s="63" t="s">
        <v>12</v>
      </c>
      <c r="C38" s="63">
        <v>4</v>
      </c>
      <c r="D38" s="63" t="s">
        <v>622</v>
      </c>
      <c r="E38" s="63" t="s">
        <v>11</v>
      </c>
      <c r="F38" s="210" t="s">
        <v>439</v>
      </c>
      <c r="G38" s="210" t="s">
        <v>378</v>
      </c>
      <c r="H38" s="210" t="s">
        <v>378</v>
      </c>
      <c r="I38" s="210" t="s">
        <v>439</v>
      </c>
      <c r="J38" s="210" t="s">
        <v>378</v>
      </c>
      <c r="K38" s="210" t="s">
        <v>439</v>
      </c>
      <c r="L38" s="210" t="s">
        <v>439</v>
      </c>
      <c r="M38" s="210" t="s">
        <v>439</v>
      </c>
      <c r="N38" s="210" t="s">
        <v>439</v>
      </c>
      <c r="O38" s="210" t="s">
        <v>378</v>
      </c>
      <c r="P38" s="210" t="s">
        <v>378</v>
      </c>
      <c r="Q38" s="210" t="s">
        <v>378</v>
      </c>
      <c r="R38" s="210" t="s">
        <v>378</v>
      </c>
      <c r="S38" s="210" t="s">
        <v>378</v>
      </c>
      <c r="T38" s="210" t="s">
        <v>378</v>
      </c>
      <c r="U38" s="210" t="s">
        <v>439</v>
      </c>
      <c r="V38" s="210" t="s">
        <v>378</v>
      </c>
      <c r="W38" s="210" t="s">
        <v>378</v>
      </c>
      <c r="X38" s="210" t="s">
        <v>439</v>
      </c>
      <c r="Y38" s="63">
        <v>11</v>
      </c>
      <c r="Z38" s="126">
        <v>1</v>
      </c>
      <c r="AA38" s="126">
        <v>4</v>
      </c>
      <c r="AB38" s="126" t="s">
        <v>1142</v>
      </c>
      <c r="AC38" s="210" t="s">
        <v>462</v>
      </c>
      <c r="AD38" s="236" t="s">
        <v>372</v>
      </c>
      <c r="AE38" s="236" t="s">
        <v>476</v>
      </c>
      <c r="AF38" s="126" t="s">
        <v>384</v>
      </c>
      <c r="AG38" s="126">
        <v>-1</v>
      </c>
      <c r="AH38" s="126">
        <v>2</v>
      </c>
      <c r="AI38" s="63" t="s">
        <v>824</v>
      </c>
      <c r="AJ38" s="63" t="s">
        <v>384</v>
      </c>
      <c r="AK38" s="63" t="s">
        <v>824</v>
      </c>
      <c r="AL38" s="63" t="s">
        <v>1129</v>
      </c>
      <c r="AM38" s="63"/>
      <c r="AN38" s="239"/>
      <c r="AO38" s="239"/>
      <c r="AP38" s="239"/>
      <c r="AQ38" s="239"/>
    </row>
    <row r="39" spans="1:43" ht="93.75" customHeight="1" x14ac:dyDescent="0.25">
      <c r="A39" s="232" t="s">
        <v>122</v>
      </c>
      <c r="B39" s="63" t="s">
        <v>12</v>
      </c>
      <c r="C39" s="63">
        <v>6</v>
      </c>
      <c r="D39" s="63" t="s">
        <v>639</v>
      </c>
      <c r="E39" s="63" t="s">
        <v>11</v>
      </c>
      <c r="F39" s="210" t="s">
        <v>378</v>
      </c>
      <c r="G39" s="210" t="s">
        <v>378</v>
      </c>
      <c r="H39" s="210" t="s">
        <v>378</v>
      </c>
      <c r="I39" s="210" t="s">
        <v>439</v>
      </c>
      <c r="J39" s="210" t="s">
        <v>378</v>
      </c>
      <c r="K39" s="210" t="s">
        <v>439</v>
      </c>
      <c r="L39" s="210" t="s">
        <v>439</v>
      </c>
      <c r="M39" s="210" t="s">
        <v>439</v>
      </c>
      <c r="N39" s="210" t="s">
        <v>439</v>
      </c>
      <c r="O39" s="210" t="s">
        <v>378</v>
      </c>
      <c r="P39" s="210" t="s">
        <v>378</v>
      </c>
      <c r="Q39" s="210" t="s">
        <v>378</v>
      </c>
      <c r="R39" s="210" t="s">
        <v>378</v>
      </c>
      <c r="S39" s="210" t="s">
        <v>378</v>
      </c>
      <c r="T39" s="210" t="s">
        <v>378</v>
      </c>
      <c r="U39" s="210" t="s">
        <v>378</v>
      </c>
      <c r="V39" s="210" t="s">
        <v>378</v>
      </c>
      <c r="W39" s="210" t="s">
        <v>378</v>
      </c>
      <c r="X39" s="210" t="s">
        <v>439</v>
      </c>
      <c r="Y39" s="63">
        <v>13</v>
      </c>
      <c r="Z39" s="126">
        <v>1</v>
      </c>
      <c r="AA39" s="126">
        <v>5</v>
      </c>
      <c r="AB39" s="126" t="s">
        <v>1128</v>
      </c>
      <c r="AC39" s="210" t="s">
        <v>462</v>
      </c>
      <c r="AD39" s="236" t="s">
        <v>464</v>
      </c>
      <c r="AE39" s="236" t="s">
        <v>477</v>
      </c>
      <c r="AF39" s="126" t="s">
        <v>371</v>
      </c>
      <c r="AG39" s="126">
        <v>-1</v>
      </c>
      <c r="AH39" s="126">
        <v>3</v>
      </c>
      <c r="AI39" s="63" t="s">
        <v>824</v>
      </c>
      <c r="AJ39" s="63" t="s">
        <v>371</v>
      </c>
      <c r="AK39" s="63" t="s">
        <v>824</v>
      </c>
      <c r="AL39" s="63" t="s">
        <v>1129</v>
      </c>
      <c r="AM39" s="63"/>
      <c r="AN39" s="239"/>
      <c r="AO39" s="239"/>
      <c r="AP39" s="239"/>
      <c r="AQ39" s="239"/>
    </row>
    <row r="40" spans="1:43" ht="93.75" customHeight="1" x14ac:dyDescent="0.25">
      <c r="A40" s="232" t="s">
        <v>122</v>
      </c>
      <c r="B40" s="63" t="s">
        <v>12</v>
      </c>
      <c r="C40" s="63">
        <v>7</v>
      </c>
      <c r="D40" s="63" t="s">
        <v>392</v>
      </c>
      <c r="E40" s="63" t="s">
        <v>11</v>
      </c>
      <c r="F40" s="210" t="s">
        <v>378</v>
      </c>
      <c r="G40" s="210" t="s">
        <v>439</v>
      </c>
      <c r="H40" s="210" t="s">
        <v>439</v>
      </c>
      <c r="I40" s="210" t="s">
        <v>439</v>
      </c>
      <c r="J40" s="210" t="s">
        <v>378</v>
      </c>
      <c r="K40" s="210" t="s">
        <v>439</v>
      </c>
      <c r="L40" s="210" t="s">
        <v>439</v>
      </c>
      <c r="M40" s="210" t="s">
        <v>439</v>
      </c>
      <c r="N40" s="210" t="s">
        <v>439</v>
      </c>
      <c r="O40" s="210" t="s">
        <v>378</v>
      </c>
      <c r="P40" s="210" t="s">
        <v>378</v>
      </c>
      <c r="Q40" s="210" t="s">
        <v>378</v>
      </c>
      <c r="R40" s="210" t="s">
        <v>439</v>
      </c>
      <c r="S40" s="210" t="s">
        <v>378</v>
      </c>
      <c r="T40" s="210" t="s">
        <v>378</v>
      </c>
      <c r="U40" s="210" t="s">
        <v>439</v>
      </c>
      <c r="V40" s="210" t="s">
        <v>378</v>
      </c>
      <c r="W40" s="210" t="s">
        <v>378</v>
      </c>
      <c r="X40" s="210" t="s">
        <v>439</v>
      </c>
      <c r="Y40" s="63">
        <v>9</v>
      </c>
      <c r="Z40" s="126">
        <v>1</v>
      </c>
      <c r="AA40" s="126">
        <v>4</v>
      </c>
      <c r="AB40" s="126" t="s">
        <v>1142</v>
      </c>
      <c r="AC40" s="210" t="s">
        <v>462</v>
      </c>
      <c r="AD40" s="236" t="s">
        <v>372</v>
      </c>
      <c r="AE40" s="236" t="s">
        <v>476</v>
      </c>
      <c r="AF40" s="126" t="s">
        <v>384</v>
      </c>
      <c r="AG40" s="126">
        <v>-1</v>
      </c>
      <c r="AH40" s="126">
        <v>2</v>
      </c>
      <c r="AI40" s="63" t="s">
        <v>824</v>
      </c>
      <c r="AJ40" s="63" t="s">
        <v>384</v>
      </c>
      <c r="AK40" s="63" t="s">
        <v>824</v>
      </c>
      <c r="AL40" s="63" t="s">
        <v>1129</v>
      </c>
      <c r="AM40" s="63"/>
      <c r="AN40" s="239"/>
      <c r="AO40" s="239"/>
      <c r="AP40" s="239"/>
      <c r="AQ40" s="239"/>
    </row>
    <row r="41" spans="1:43" ht="93.75" customHeight="1" x14ac:dyDescent="0.25">
      <c r="A41" s="232" t="s">
        <v>122</v>
      </c>
      <c r="B41" s="63" t="s">
        <v>12</v>
      </c>
      <c r="C41" s="63">
        <v>8</v>
      </c>
      <c r="D41" s="63" t="s">
        <v>641</v>
      </c>
      <c r="E41" s="63" t="s">
        <v>11</v>
      </c>
      <c r="F41" s="210" t="s">
        <v>378</v>
      </c>
      <c r="G41" s="210" t="s">
        <v>439</v>
      </c>
      <c r="H41" s="210" t="s">
        <v>439</v>
      </c>
      <c r="I41" s="210" t="s">
        <v>439</v>
      </c>
      <c r="J41" s="210" t="s">
        <v>378</v>
      </c>
      <c r="K41" s="210" t="s">
        <v>378</v>
      </c>
      <c r="L41" s="210" t="s">
        <v>378</v>
      </c>
      <c r="M41" s="210" t="s">
        <v>439</v>
      </c>
      <c r="N41" s="210" t="s">
        <v>439</v>
      </c>
      <c r="O41" s="210" t="s">
        <v>378</v>
      </c>
      <c r="P41" s="210" t="s">
        <v>378</v>
      </c>
      <c r="Q41" s="210" t="s">
        <v>378</v>
      </c>
      <c r="R41" s="210" t="s">
        <v>378</v>
      </c>
      <c r="S41" s="210" t="s">
        <v>378</v>
      </c>
      <c r="T41" s="210" t="s">
        <v>378</v>
      </c>
      <c r="U41" s="210" t="s">
        <v>439</v>
      </c>
      <c r="V41" s="210" t="s">
        <v>378</v>
      </c>
      <c r="W41" s="210" t="s">
        <v>378</v>
      </c>
      <c r="X41" s="210" t="s">
        <v>439</v>
      </c>
      <c r="Y41" s="63">
        <v>12</v>
      </c>
      <c r="Z41" s="126">
        <v>1</v>
      </c>
      <c r="AA41" s="126">
        <v>5</v>
      </c>
      <c r="AB41" s="126" t="s">
        <v>1128</v>
      </c>
      <c r="AC41" s="210" t="s">
        <v>462</v>
      </c>
      <c r="AD41" s="236" t="s">
        <v>464</v>
      </c>
      <c r="AE41" s="236" t="s">
        <v>477</v>
      </c>
      <c r="AF41" s="126" t="s">
        <v>371</v>
      </c>
      <c r="AG41" s="126">
        <v>-1</v>
      </c>
      <c r="AH41" s="126">
        <v>3</v>
      </c>
      <c r="AI41" s="63" t="s">
        <v>824</v>
      </c>
      <c r="AJ41" s="63" t="s">
        <v>371</v>
      </c>
      <c r="AK41" s="63" t="s">
        <v>824</v>
      </c>
      <c r="AL41" s="63" t="s">
        <v>1129</v>
      </c>
      <c r="AM41" s="63"/>
      <c r="AN41" s="239"/>
      <c r="AO41" s="239"/>
      <c r="AP41" s="239"/>
      <c r="AQ41" s="239"/>
    </row>
    <row r="42" spans="1:43" ht="93.75" customHeight="1" x14ac:dyDescent="0.25">
      <c r="A42" s="232" t="s">
        <v>122</v>
      </c>
      <c r="B42" s="63" t="s">
        <v>12</v>
      </c>
      <c r="C42" s="63">
        <v>9</v>
      </c>
      <c r="D42" s="63" t="s">
        <v>391</v>
      </c>
      <c r="E42" s="63" t="s">
        <v>11</v>
      </c>
      <c r="F42" s="210" t="s">
        <v>378</v>
      </c>
      <c r="G42" s="210" t="s">
        <v>439</v>
      </c>
      <c r="H42" s="210" t="s">
        <v>439</v>
      </c>
      <c r="I42" s="210" t="s">
        <v>439</v>
      </c>
      <c r="J42" s="210" t="s">
        <v>378</v>
      </c>
      <c r="K42" s="210" t="s">
        <v>378</v>
      </c>
      <c r="L42" s="210" t="s">
        <v>378</v>
      </c>
      <c r="M42" s="210" t="s">
        <v>439</v>
      </c>
      <c r="N42" s="210" t="s">
        <v>439</v>
      </c>
      <c r="O42" s="210" t="s">
        <v>378</v>
      </c>
      <c r="P42" s="210" t="s">
        <v>439</v>
      </c>
      <c r="Q42" s="210" t="s">
        <v>378</v>
      </c>
      <c r="R42" s="210" t="s">
        <v>378</v>
      </c>
      <c r="S42" s="210" t="s">
        <v>378</v>
      </c>
      <c r="T42" s="210" t="s">
        <v>378</v>
      </c>
      <c r="U42" s="210" t="s">
        <v>439</v>
      </c>
      <c r="V42" s="210" t="s">
        <v>378</v>
      </c>
      <c r="W42" s="210" t="s">
        <v>378</v>
      </c>
      <c r="X42" s="210" t="s">
        <v>439</v>
      </c>
      <c r="Y42" s="63">
        <v>11</v>
      </c>
      <c r="Z42" s="126">
        <v>1</v>
      </c>
      <c r="AA42" s="126">
        <v>4</v>
      </c>
      <c r="AB42" s="126" t="s">
        <v>1142</v>
      </c>
      <c r="AC42" s="210" t="s">
        <v>462</v>
      </c>
      <c r="AD42" s="236" t="s">
        <v>372</v>
      </c>
      <c r="AE42" s="236" t="s">
        <v>476</v>
      </c>
      <c r="AF42" s="126" t="s">
        <v>384</v>
      </c>
      <c r="AG42" s="126">
        <v>-1</v>
      </c>
      <c r="AH42" s="126">
        <v>2</v>
      </c>
      <c r="AI42" s="63" t="s">
        <v>824</v>
      </c>
      <c r="AJ42" s="63" t="s">
        <v>384</v>
      </c>
      <c r="AK42" s="63" t="s">
        <v>824</v>
      </c>
      <c r="AL42" s="63" t="s">
        <v>1129</v>
      </c>
      <c r="AM42" s="63"/>
      <c r="AN42" s="239"/>
      <c r="AO42" s="239"/>
      <c r="AP42" s="239"/>
      <c r="AQ42" s="239"/>
    </row>
    <row r="43" spans="1:43" ht="93.75" customHeight="1" x14ac:dyDescent="0.25">
      <c r="A43" s="232" t="s">
        <v>122</v>
      </c>
      <c r="B43" s="63" t="s">
        <v>12</v>
      </c>
      <c r="C43" s="63">
        <v>10</v>
      </c>
      <c r="D43" s="63" t="s">
        <v>623</v>
      </c>
      <c r="E43" s="63" t="s">
        <v>11</v>
      </c>
      <c r="F43" s="210" t="s">
        <v>378</v>
      </c>
      <c r="G43" s="210" t="s">
        <v>439</v>
      </c>
      <c r="H43" s="210" t="s">
        <v>439</v>
      </c>
      <c r="I43" s="210" t="s">
        <v>439</v>
      </c>
      <c r="J43" s="210" t="s">
        <v>378</v>
      </c>
      <c r="K43" s="210" t="s">
        <v>378</v>
      </c>
      <c r="L43" s="210" t="s">
        <v>378</v>
      </c>
      <c r="M43" s="210" t="s">
        <v>439</v>
      </c>
      <c r="N43" s="210" t="s">
        <v>439</v>
      </c>
      <c r="O43" s="210" t="s">
        <v>378</v>
      </c>
      <c r="P43" s="210" t="s">
        <v>439</v>
      </c>
      <c r="Q43" s="210" t="s">
        <v>378</v>
      </c>
      <c r="R43" s="210" t="s">
        <v>378</v>
      </c>
      <c r="S43" s="210" t="s">
        <v>378</v>
      </c>
      <c r="T43" s="210" t="s">
        <v>378</v>
      </c>
      <c r="U43" s="210" t="s">
        <v>378</v>
      </c>
      <c r="V43" s="210" t="s">
        <v>378</v>
      </c>
      <c r="W43" s="210" t="s">
        <v>378</v>
      </c>
      <c r="X43" s="210" t="s">
        <v>439</v>
      </c>
      <c r="Y43" s="63">
        <v>12</v>
      </c>
      <c r="Z43" s="126">
        <v>1</v>
      </c>
      <c r="AA43" s="126">
        <v>5</v>
      </c>
      <c r="AB43" s="126" t="s">
        <v>1128</v>
      </c>
      <c r="AC43" s="210" t="s">
        <v>462</v>
      </c>
      <c r="AD43" s="236" t="s">
        <v>464</v>
      </c>
      <c r="AE43" s="236" t="s">
        <v>477</v>
      </c>
      <c r="AF43" s="126" t="s">
        <v>371</v>
      </c>
      <c r="AG43" s="126">
        <v>-1</v>
      </c>
      <c r="AH43" s="126">
        <v>3</v>
      </c>
      <c r="AI43" s="63" t="s">
        <v>824</v>
      </c>
      <c r="AJ43" s="63" t="s">
        <v>371</v>
      </c>
      <c r="AK43" s="63" t="s">
        <v>824</v>
      </c>
      <c r="AL43" s="63" t="s">
        <v>1129</v>
      </c>
      <c r="AM43" s="63"/>
      <c r="AN43" s="239"/>
      <c r="AO43" s="239"/>
      <c r="AP43" s="239"/>
      <c r="AQ43" s="239"/>
    </row>
    <row r="44" spans="1:43" ht="93.75" customHeight="1" x14ac:dyDescent="0.25">
      <c r="A44" s="232" t="s">
        <v>122</v>
      </c>
      <c r="B44" s="63" t="s">
        <v>12</v>
      </c>
      <c r="C44" s="63">
        <v>11</v>
      </c>
      <c r="D44" s="63" t="s">
        <v>394</v>
      </c>
      <c r="E44" s="63" t="s">
        <v>11</v>
      </c>
      <c r="F44" s="210" t="s">
        <v>378</v>
      </c>
      <c r="G44" s="210" t="s">
        <v>378</v>
      </c>
      <c r="H44" s="210" t="s">
        <v>378</v>
      </c>
      <c r="I44" s="210" t="s">
        <v>378</v>
      </c>
      <c r="J44" s="210" t="s">
        <v>378</v>
      </c>
      <c r="K44" s="210" t="s">
        <v>378</v>
      </c>
      <c r="L44" s="210" t="s">
        <v>378</v>
      </c>
      <c r="M44" s="210" t="s">
        <v>439</v>
      </c>
      <c r="N44" s="210" t="s">
        <v>378</v>
      </c>
      <c r="O44" s="210" t="s">
        <v>378</v>
      </c>
      <c r="P44" s="210" t="s">
        <v>378</v>
      </c>
      <c r="Q44" s="210" t="s">
        <v>378</v>
      </c>
      <c r="R44" s="210" t="s">
        <v>378</v>
      </c>
      <c r="S44" s="210" t="s">
        <v>378</v>
      </c>
      <c r="T44" s="210" t="s">
        <v>378</v>
      </c>
      <c r="U44" s="210" t="s">
        <v>378</v>
      </c>
      <c r="V44" s="210" t="s">
        <v>378</v>
      </c>
      <c r="W44" s="210" t="s">
        <v>378</v>
      </c>
      <c r="X44" s="210" t="s">
        <v>439</v>
      </c>
      <c r="Y44" s="63">
        <v>17</v>
      </c>
      <c r="Z44" s="126">
        <v>1</v>
      </c>
      <c r="AA44" s="126">
        <v>5</v>
      </c>
      <c r="AB44" s="126" t="s">
        <v>1128</v>
      </c>
      <c r="AC44" s="210" t="s">
        <v>462</v>
      </c>
      <c r="AD44" s="236" t="s">
        <v>464</v>
      </c>
      <c r="AE44" s="236" t="s">
        <v>477</v>
      </c>
      <c r="AF44" s="126" t="s">
        <v>371</v>
      </c>
      <c r="AG44" s="126">
        <v>-1</v>
      </c>
      <c r="AH44" s="126">
        <v>3</v>
      </c>
      <c r="AI44" s="63" t="s">
        <v>824</v>
      </c>
      <c r="AJ44" s="63" t="s">
        <v>371</v>
      </c>
      <c r="AK44" s="63" t="s">
        <v>824</v>
      </c>
      <c r="AL44" s="63" t="s">
        <v>1129</v>
      </c>
      <c r="AM44" s="63"/>
      <c r="AN44" s="239"/>
      <c r="AO44" s="239"/>
      <c r="AP44" s="239"/>
      <c r="AQ44" s="239"/>
    </row>
    <row r="45" spans="1:43" ht="93.75" customHeight="1" x14ac:dyDescent="0.25">
      <c r="A45" s="232" t="s">
        <v>122</v>
      </c>
      <c r="B45" s="63" t="s">
        <v>12</v>
      </c>
      <c r="C45" s="63">
        <v>13</v>
      </c>
      <c r="D45" s="63" t="s">
        <v>15</v>
      </c>
      <c r="E45" s="63" t="s">
        <v>11</v>
      </c>
      <c r="F45" s="210" t="s">
        <v>378</v>
      </c>
      <c r="G45" s="210" t="s">
        <v>378</v>
      </c>
      <c r="H45" s="210" t="s">
        <v>378</v>
      </c>
      <c r="I45" s="210" t="s">
        <v>378</v>
      </c>
      <c r="J45" s="210" t="s">
        <v>378</v>
      </c>
      <c r="K45" s="210" t="s">
        <v>378</v>
      </c>
      <c r="L45" s="210" t="s">
        <v>378</v>
      </c>
      <c r="M45" s="210" t="s">
        <v>378</v>
      </c>
      <c r="N45" s="210" t="s">
        <v>378</v>
      </c>
      <c r="O45" s="210" t="s">
        <v>378</v>
      </c>
      <c r="P45" s="210" t="s">
        <v>378</v>
      </c>
      <c r="Q45" s="210" t="s">
        <v>378</v>
      </c>
      <c r="R45" s="210" t="s">
        <v>378</v>
      </c>
      <c r="S45" s="210" t="s">
        <v>378</v>
      </c>
      <c r="T45" s="210" t="s">
        <v>378</v>
      </c>
      <c r="U45" s="210" t="s">
        <v>378</v>
      </c>
      <c r="V45" s="210" t="s">
        <v>378</v>
      </c>
      <c r="W45" s="210" t="s">
        <v>378</v>
      </c>
      <c r="X45" s="210" t="s">
        <v>439</v>
      </c>
      <c r="Y45" s="63">
        <v>18</v>
      </c>
      <c r="Z45" s="126">
        <v>1</v>
      </c>
      <c r="AA45" s="126">
        <v>5</v>
      </c>
      <c r="AB45" s="126" t="s">
        <v>1128</v>
      </c>
      <c r="AC45" s="210" t="s">
        <v>462</v>
      </c>
      <c r="AD45" s="236" t="s">
        <v>464</v>
      </c>
      <c r="AE45" s="236" t="s">
        <v>477</v>
      </c>
      <c r="AF45" s="126" t="s">
        <v>371</v>
      </c>
      <c r="AG45" s="126">
        <v>-1</v>
      </c>
      <c r="AH45" s="126">
        <v>3</v>
      </c>
      <c r="AI45" s="63" t="s">
        <v>824</v>
      </c>
      <c r="AJ45" s="63" t="s">
        <v>371</v>
      </c>
      <c r="AK45" s="63" t="s">
        <v>824</v>
      </c>
      <c r="AL45" s="63" t="s">
        <v>1129</v>
      </c>
      <c r="AM45" s="63"/>
      <c r="AN45" s="239"/>
      <c r="AO45" s="239"/>
      <c r="AP45" s="239"/>
      <c r="AQ45" s="239"/>
    </row>
    <row r="46" spans="1:43" ht="93.75" customHeight="1" x14ac:dyDescent="0.25">
      <c r="A46" s="232" t="s">
        <v>1187</v>
      </c>
      <c r="B46" s="64" t="s">
        <v>12</v>
      </c>
      <c r="C46" s="64">
        <v>1</v>
      </c>
      <c r="D46" s="64" t="s">
        <v>386</v>
      </c>
      <c r="E46" s="64" t="s">
        <v>11</v>
      </c>
      <c r="F46" s="209" t="s">
        <v>378</v>
      </c>
      <c r="G46" s="209" t="s">
        <v>378</v>
      </c>
      <c r="H46" s="209" t="s">
        <v>378</v>
      </c>
      <c r="I46" s="209" t="s">
        <v>378</v>
      </c>
      <c r="J46" s="209" t="s">
        <v>378</v>
      </c>
      <c r="K46" s="209" t="s">
        <v>378</v>
      </c>
      <c r="L46" s="209" t="s">
        <v>378</v>
      </c>
      <c r="M46" s="209" t="s">
        <v>378</v>
      </c>
      <c r="N46" s="209" t="s">
        <v>378</v>
      </c>
      <c r="O46" s="209" t="s">
        <v>378</v>
      </c>
      <c r="P46" s="209" t="s">
        <v>378</v>
      </c>
      <c r="Q46" s="209" t="s">
        <v>378</v>
      </c>
      <c r="R46" s="209" t="s">
        <v>378</v>
      </c>
      <c r="S46" s="209" t="s">
        <v>378</v>
      </c>
      <c r="T46" s="209" t="s">
        <v>378</v>
      </c>
      <c r="U46" s="209" t="s">
        <v>439</v>
      </c>
      <c r="V46" s="209" t="s">
        <v>378</v>
      </c>
      <c r="W46" s="209" t="s">
        <v>378</v>
      </c>
      <c r="X46" s="209" t="s">
        <v>439</v>
      </c>
      <c r="Y46" s="64">
        <v>17</v>
      </c>
      <c r="Z46" s="127">
        <v>2</v>
      </c>
      <c r="AA46" s="127">
        <v>5</v>
      </c>
      <c r="AB46" s="128" t="s">
        <v>1184</v>
      </c>
      <c r="AC46" s="207" t="s">
        <v>142</v>
      </c>
      <c r="AD46" s="208" t="s">
        <v>464</v>
      </c>
      <c r="AE46" s="208" t="s">
        <v>477</v>
      </c>
      <c r="AF46" s="123" t="s">
        <v>1184</v>
      </c>
      <c r="AG46" s="123">
        <v>2</v>
      </c>
      <c r="AH46" s="123">
        <v>5</v>
      </c>
      <c r="AI46" s="207" t="s">
        <v>142</v>
      </c>
      <c r="AJ46" s="61" t="s">
        <v>464</v>
      </c>
      <c r="AK46" s="63" t="s">
        <v>477</v>
      </c>
      <c r="AL46" s="63" t="s">
        <v>1129</v>
      </c>
      <c r="AM46" s="63"/>
      <c r="AN46" s="239"/>
      <c r="AO46" s="239"/>
      <c r="AP46" s="239"/>
      <c r="AQ46" s="239"/>
    </row>
    <row r="47" spans="1:43" ht="93.75" customHeight="1" x14ac:dyDescent="0.25">
      <c r="A47" s="232" t="s">
        <v>1187</v>
      </c>
      <c r="B47" s="63" t="s">
        <v>12</v>
      </c>
      <c r="C47" s="63">
        <v>3</v>
      </c>
      <c r="D47" s="63" t="s">
        <v>390</v>
      </c>
      <c r="E47" s="63" t="s">
        <v>11</v>
      </c>
      <c r="F47" s="210" t="s">
        <v>378</v>
      </c>
      <c r="G47" s="210" t="s">
        <v>378</v>
      </c>
      <c r="H47" s="210" t="s">
        <v>378</v>
      </c>
      <c r="I47" s="210" t="s">
        <v>378</v>
      </c>
      <c r="J47" s="210" t="s">
        <v>378</v>
      </c>
      <c r="K47" s="210" t="s">
        <v>378</v>
      </c>
      <c r="L47" s="210" t="s">
        <v>378</v>
      </c>
      <c r="M47" s="210" t="s">
        <v>378</v>
      </c>
      <c r="N47" s="210" t="s">
        <v>378</v>
      </c>
      <c r="O47" s="210" t="s">
        <v>378</v>
      </c>
      <c r="P47" s="210" t="s">
        <v>378</v>
      </c>
      <c r="Q47" s="210" t="s">
        <v>378</v>
      </c>
      <c r="R47" s="210" t="s">
        <v>378</v>
      </c>
      <c r="S47" s="210" t="s">
        <v>378</v>
      </c>
      <c r="T47" s="210" t="s">
        <v>378</v>
      </c>
      <c r="U47" s="210" t="s">
        <v>439</v>
      </c>
      <c r="V47" s="210" t="s">
        <v>378</v>
      </c>
      <c r="W47" s="210" t="s">
        <v>378</v>
      </c>
      <c r="X47" s="210" t="s">
        <v>439</v>
      </c>
      <c r="Y47" s="64">
        <v>17</v>
      </c>
      <c r="Z47" s="127">
        <v>2</v>
      </c>
      <c r="AA47" s="127">
        <v>5</v>
      </c>
      <c r="AB47" s="126" t="s">
        <v>1184</v>
      </c>
      <c r="AC47" s="207" t="s">
        <v>142</v>
      </c>
      <c r="AD47" s="208" t="s">
        <v>464</v>
      </c>
      <c r="AE47" s="208" t="s">
        <v>477</v>
      </c>
      <c r="AF47" s="123" t="s">
        <v>1184</v>
      </c>
      <c r="AG47" s="123">
        <v>2</v>
      </c>
      <c r="AH47" s="123">
        <v>5</v>
      </c>
      <c r="AI47" s="207" t="s">
        <v>142</v>
      </c>
      <c r="AJ47" s="61" t="s">
        <v>464</v>
      </c>
      <c r="AK47" s="63" t="s">
        <v>477</v>
      </c>
      <c r="AL47" s="63" t="s">
        <v>1129</v>
      </c>
      <c r="AM47" s="63"/>
      <c r="AN47" s="239"/>
      <c r="AO47" s="239"/>
      <c r="AP47" s="239"/>
      <c r="AQ47" s="239"/>
    </row>
    <row r="48" spans="1:43" ht="93.75" customHeight="1" x14ac:dyDescent="0.25">
      <c r="A48" s="232" t="s">
        <v>1187</v>
      </c>
      <c r="B48" s="64" t="s">
        <v>12</v>
      </c>
      <c r="C48" s="62">
        <v>4</v>
      </c>
      <c r="D48" s="64" t="s">
        <v>622</v>
      </c>
      <c r="E48" s="64" t="s">
        <v>11</v>
      </c>
      <c r="F48" s="210" t="s">
        <v>378</v>
      </c>
      <c r="G48" s="210" t="s">
        <v>378</v>
      </c>
      <c r="H48" s="210" t="s">
        <v>378</v>
      </c>
      <c r="I48" s="210" t="s">
        <v>378</v>
      </c>
      <c r="J48" s="210" t="s">
        <v>378</v>
      </c>
      <c r="K48" s="210" t="s">
        <v>378</v>
      </c>
      <c r="L48" s="210" t="s">
        <v>378</v>
      </c>
      <c r="M48" s="210" t="s">
        <v>378</v>
      </c>
      <c r="N48" s="210" t="s">
        <v>378</v>
      </c>
      <c r="O48" s="210" t="s">
        <v>378</v>
      </c>
      <c r="P48" s="210" t="s">
        <v>378</v>
      </c>
      <c r="Q48" s="210" t="s">
        <v>378</v>
      </c>
      <c r="R48" s="210" t="s">
        <v>378</v>
      </c>
      <c r="S48" s="210" t="s">
        <v>378</v>
      </c>
      <c r="T48" s="210" t="s">
        <v>378</v>
      </c>
      <c r="U48" s="210" t="s">
        <v>439</v>
      </c>
      <c r="V48" s="210" t="s">
        <v>378</v>
      </c>
      <c r="W48" s="210" t="s">
        <v>378</v>
      </c>
      <c r="X48" s="210" t="s">
        <v>439</v>
      </c>
      <c r="Y48" s="64">
        <v>17</v>
      </c>
      <c r="Z48" s="127">
        <v>4</v>
      </c>
      <c r="AA48" s="127">
        <v>5</v>
      </c>
      <c r="AB48" s="128" t="s">
        <v>1185</v>
      </c>
      <c r="AC48" s="207" t="s">
        <v>146</v>
      </c>
      <c r="AD48" s="208" t="s">
        <v>464</v>
      </c>
      <c r="AE48" s="208" t="s">
        <v>477</v>
      </c>
      <c r="AF48" s="123" t="s">
        <v>1185</v>
      </c>
      <c r="AG48" s="123">
        <v>4</v>
      </c>
      <c r="AH48" s="123">
        <v>5</v>
      </c>
      <c r="AI48" s="207" t="s">
        <v>146</v>
      </c>
      <c r="AJ48" s="61" t="s">
        <v>464</v>
      </c>
      <c r="AK48" s="63" t="s">
        <v>477</v>
      </c>
      <c r="AL48" s="63" t="s">
        <v>1129</v>
      </c>
      <c r="AM48" s="63"/>
      <c r="AN48" s="239"/>
      <c r="AO48" s="239"/>
      <c r="AP48" s="239"/>
      <c r="AQ48" s="239"/>
    </row>
    <row r="49" spans="1:43" ht="93.75" customHeight="1" x14ac:dyDescent="0.25">
      <c r="A49" s="232" t="s">
        <v>1187</v>
      </c>
      <c r="B49" s="63" t="s">
        <v>12</v>
      </c>
      <c r="C49" s="63">
        <v>6</v>
      </c>
      <c r="D49" s="63" t="s">
        <v>639</v>
      </c>
      <c r="E49" s="63" t="s">
        <v>11</v>
      </c>
      <c r="F49" s="210" t="s">
        <v>378</v>
      </c>
      <c r="G49" s="210" t="s">
        <v>378</v>
      </c>
      <c r="H49" s="210" t="s">
        <v>378</v>
      </c>
      <c r="I49" s="210" t="s">
        <v>378</v>
      </c>
      <c r="J49" s="210" t="s">
        <v>378</v>
      </c>
      <c r="K49" s="210" t="s">
        <v>378</v>
      </c>
      <c r="L49" s="210" t="s">
        <v>378</v>
      </c>
      <c r="M49" s="210" t="s">
        <v>378</v>
      </c>
      <c r="N49" s="210" t="s">
        <v>439</v>
      </c>
      <c r="O49" s="210" t="s">
        <v>378</v>
      </c>
      <c r="P49" s="210" t="s">
        <v>378</v>
      </c>
      <c r="Q49" s="210" t="s">
        <v>378</v>
      </c>
      <c r="R49" s="210" t="s">
        <v>378</v>
      </c>
      <c r="S49" s="210" t="s">
        <v>378</v>
      </c>
      <c r="T49" s="210" t="s">
        <v>378</v>
      </c>
      <c r="U49" s="210" t="s">
        <v>439</v>
      </c>
      <c r="V49" s="210" t="s">
        <v>378</v>
      </c>
      <c r="W49" s="210" t="s">
        <v>378</v>
      </c>
      <c r="X49" s="210" t="s">
        <v>439</v>
      </c>
      <c r="Y49" s="64">
        <v>16</v>
      </c>
      <c r="Z49" s="127">
        <v>2</v>
      </c>
      <c r="AA49" s="127">
        <v>5</v>
      </c>
      <c r="AB49" s="126" t="s">
        <v>1184</v>
      </c>
      <c r="AC49" s="207" t="s">
        <v>142</v>
      </c>
      <c r="AD49" s="208" t="s">
        <v>464</v>
      </c>
      <c r="AE49" s="208" t="s">
        <v>477</v>
      </c>
      <c r="AF49" s="123" t="s">
        <v>1184</v>
      </c>
      <c r="AG49" s="123">
        <v>2</v>
      </c>
      <c r="AH49" s="123">
        <v>5</v>
      </c>
      <c r="AI49" s="61" t="s">
        <v>142</v>
      </c>
      <c r="AJ49" s="61" t="s">
        <v>464</v>
      </c>
      <c r="AK49" s="63" t="s">
        <v>477</v>
      </c>
      <c r="AL49" s="63" t="s">
        <v>1129</v>
      </c>
      <c r="AM49" s="63"/>
      <c r="AN49" s="239"/>
      <c r="AO49" s="239"/>
      <c r="AP49" s="239"/>
      <c r="AQ49" s="239"/>
    </row>
    <row r="50" spans="1:43" ht="93.75" customHeight="1" x14ac:dyDescent="0.25">
      <c r="A50" s="232" t="s">
        <v>1187</v>
      </c>
      <c r="B50" s="64" t="s">
        <v>12</v>
      </c>
      <c r="C50" s="62">
        <v>7</v>
      </c>
      <c r="D50" s="64" t="s">
        <v>392</v>
      </c>
      <c r="E50" s="64" t="s">
        <v>11</v>
      </c>
      <c r="F50" s="210" t="s">
        <v>378</v>
      </c>
      <c r="G50" s="210" t="s">
        <v>378</v>
      </c>
      <c r="H50" s="210" t="s">
        <v>378</v>
      </c>
      <c r="I50" s="210" t="s">
        <v>378</v>
      </c>
      <c r="J50" s="210" t="s">
        <v>378</v>
      </c>
      <c r="K50" s="210" t="s">
        <v>378</v>
      </c>
      <c r="L50" s="210" t="s">
        <v>378</v>
      </c>
      <c r="M50" s="210" t="s">
        <v>378</v>
      </c>
      <c r="N50" s="210" t="s">
        <v>378</v>
      </c>
      <c r="O50" s="210" t="s">
        <v>378</v>
      </c>
      <c r="P50" s="210" t="s">
        <v>378</v>
      </c>
      <c r="Q50" s="210" t="s">
        <v>378</v>
      </c>
      <c r="R50" s="210" t="s">
        <v>378</v>
      </c>
      <c r="S50" s="210" t="s">
        <v>378</v>
      </c>
      <c r="T50" s="210" t="s">
        <v>378</v>
      </c>
      <c r="U50" s="210" t="s">
        <v>439</v>
      </c>
      <c r="V50" s="210" t="s">
        <v>378</v>
      </c>
      <c r="W50" s="210" t="s">
        <v>378</v>
      </c>
      <c r="X50" s="210" t="s">
        <v>439</v>
      </c>
      <c r="Y50" s="64">
        <v>17</v>
      </c>
      <c r="Z50" s="127">
        <v>2</v>
      </c>
      <c r="AA50" s="127">
        <v>5</v>
      </c>
      <c r="AB50" s="128" t="s">
        <v>1184</v>
      </c>
      <c r="AC50" s="207" t="s">
        <v>142</v>
      </c>
      <c r="AD50" s="208" t="s">
        <v>464</v>
      </c>
      <c r="AE50" s="208" t="s">
        <v>477</v>
      </c>
      <c r="AF50" s="123" t="s">
        <v>1184</v>
      </c>
      <c r="AG50" s="123">
        <v>2</v>
      </c>
      <c r="AH50" s="123">
        <v>5</v>
      </c>
      <c r="AI50" s="61" t="s">
        <v>142</v>
      </c>
      <c r="AJ50" s="61" t="s">
        <v>464</v>
      </c>
      <c r="AK50" s="63" t="s">
        <v>477</v>
      </c>
      <c r="AL50" s="63" t="s">
        <v>1129</v>
      </c>
      <c r="AM50" s="63"/>
      <c r="AN50" s="239"/>
      <c r="AO50" s="239"/>
      <c r="AP50" s="239"/>
      <c r="AQ50" s="239"/>
    </row>
    <row r="51" spans="1:43" ht="93.75" customHeight="1" x14ac:dyDescent="0.25">
      <c r="A51" s="232" t="s">
        <v>1187</v>
      </c>
      <c r="B51" s="63" t="s">
        <v>12</v>
      </c>
      <c r="C51" s="63">
        <v>8</v>
      </c>
      <c r="D51" s="63" t="s">
        <v>641</v>
      </c>
      <c r="E51" s="63" t="s">
        <v>11</v>
      </c>
      <c r="F51" s="210" t="s">
        <v>378</v>
      </c>
      <c r="G51" s="210" t="s">
        <v>378</v>
      </c>
      <c r="H51" s="210" t="s">
        <v>378</v>
      </c>
      <c r="I51" s="210" t="s">
        <v>378</v>
      </c>
      <c r="J51" s="210" t="s">
        <v>378</v>
      </c>
      <c r="K51" s="210" t="s">
        <v>378</v>
      </c>
      <c r="L51" s="210" t="s">
        <v>378</v>
      </c>
      <c r="M51" s="210" t="s">
        <v>378</v>
      </c>
      <c r="N51" s="210" t="s">
        <v>378</v>
      </c>
      <c r="O51" s="210" t="s">
        <v>378</v>
      </c>
      <c r="P51" s="210" t="s">
        <v>378</v>
      </c>
      <c r="Q51" s="210" t="s">
        <v>378</v>
      </c>
      <c r="R51" s="210" t="s">
        <v>378</v>
      </c>
      <c r="S51" s="210" t="s">
        <v>378</v>
      </c>
      <c r="T51" s="210" t="s">
        <v>378</v>
      </c>
      <c r="U51" s="210" t="s">
        <v>439</v>
      </c>
      <c r="V51" s="210" t="s">
        <v>378</v>
      </c>
      <c r="W51" s="210" t="s">
        <v>378</v>
      </c>
      <c r="X51" s="210" t="s">
        <v>439</v>
      </c>
      <c r="Y51" s="64">
        <v>17</v>
      </c>
      <c r="Z51" s="127">
        <v>2</v>
      </c>
      <c r="AA51" s="127">
        <v>5</v>
      </c>
      <c r="AB51" s="126" t="s">
        <v>1184</v>
      </c>
      <c r="AC51" s="207" t="s">
        <v>142</v>
      </c>
      <c r="AD51" s="208" t="s">
        <v>464</v>
      </c>
      <c r="AE51" s="208" t="s">
        <v>477</v>
      </c>
      <c r="AF51" s="123" t="s">
        <v>1184</v>
      </c>
      <c r="AG51" s="123">
        <v>2</v>
      </c>
      <c r="AH51" s="123">
        <v>5</v>
      </c>
      <c r="AI51" s="207" t="s">
        <v>142</v>
      </c>
      <c r="AJ51" s="61" t="s">
        <v>464</v>
      </c>
      <c r="AK51" s="63" t="s">
        <v>477</v>
      </c>
      <c r="AL51" s="63" t="s">
        <v>1129</v>
      </c>
      <c r="AM51" s="63"/>
      <c r="AN51" s="239"/>
      <c r="AO51" s="239"/>
      <c r="AP51" s="239"/>
      <c r="AQ51" s="239"/>
    </row>
    <row r="52" spans="1:43" ht="93.75" customHeight="1" x14ac:dyDescent="0.25">
      <c r="A52" s="232" t="s">
        <v>1187</v>
      </c>
      <c r="B52" s="64" t="s">
        <v>12</v>
      </c>
      <c r="C52" s="62">
        <v>9</v>
      </c>
      <c r="D52" s="64" t="s">
        <v>391</v>
      </c>
      <c r="E52" s="64" t="s">
        <v>11</v>
      </c>
      <c r="F52" s="210" t="s">
        <v>378</v>
      </c>
      <c r="G52" s="210" t="s">
        <v>378</v>
      </c>
      <c r="H52" s="210" t="s">
        <v>378</v>
      </c>
      <c r="I52" s="210" t="s">
        <v>378</v>
      </c>
      <c r="J52" s="210" t="s">
        <v>378</v>
      </c>
      <c r="K52" s="210" t="s">
        <v>378</v>
      </c>
      <c r="L52" s="210" t="s">
        <v>378</v>
      </c>
      <c r="M52" s="210" t="s">
        <v>378</v>
      </c>
      <c r="N52" s="210" t="s">
        <v>378</v>
      </c>
      <c r="O52" s="210" t="s">
        <v>378</v>
      </c>
      <c r="P52" s="210" t="s">
        <v>378</v>
      </c>
      <c r="Q52" s="210" t="s">
        <v>378</v>
      </c>
      <c r="R52" s="210" t="s">
        <v>378</v>
      </c>
      <c r="S52" s="210" t="s">
        <v>378</v>
      </c>
      <c r="T52" s="210" t="s">
        <v>378</v>
      </c>
      <c r="U52" s="210" t="s">
        <v>439</v>
      </c>
      <c r="V52" s="210" t="s">
        <v>378</v>
      </c>
      <c r="W52" s="210" t="s">
        <v>378</v>
      </c>
      <c r="X52" s="210" t="s">
        <v>439</v>
      </c>
      <c r="Y52" s="64">
        <v>17</v>
      </c>
      <c r="Z52" s="127">
        <v>3</v>
      </c>
      <c r="AA52" s="127">
        <v>5</v>
      </c>
      <c r="AB52" s="128" t="s">
        <v>1186</v>
      </c>
      <c r="AC52" s="207" t="s">
        <v>144</v>
      </c>
      <c r="AD52" s="208" t="s">
        <v>464</v>
      </c>
      <c r="AE52" s="208" t="s">
        <v>477</v>
      </c>
      <c r="AF52" s="123" t="s">
        <v>1186</v>
      </c>
      <c r="AG52" s="123">
        <v>3</v>
      </c>
      <c r="AH52" s="123">
        <v>5</v>
      </c>
      <c r="AI52" s="61" t="s">
        <v>144</v>
      </c>
      <c r="AJ52" s="61" t="s">
        <v>464</v>
      </c>
      <c r="AK52" s="63" t="s">
        <v>477</v>
      </c>
      <c r="AL52" s="63" t="s">
        <v>1129</v>
      </c>
      <c r="AM52" s="63"/>
      <c r="AN52" s="239"/>
      <c r="AO52" s="239"/>
      <c r="AP52" s="239"/>
      <c r="AQ52" s="239"/>
    </row>
    <row r="53" spans="1:43" ht="93.75" customHeight="1" x14ac:dyDescent="0.25">
      <c r="A53" s="232" t="s">
        <v>1187</v>
      </c>
      <c r="B53" s="63" t="s">
        <v>12</v>
      </c>
      <c r="C53" s="63">
        <v>10</v>
      </c>
      <c r="D53" s="63" t="s">
        <v>623</v>
      </c>
      <c r="E53" s="63" t="s">
        <v>11</v>
      </c>
      <c r="F53" s="210" t="s">
        <v>378</v>
      </c>
      <c r="G53" s="210" t="s">
        <v>378</v>
      </c>
      <c r="H53" s="210" t="s">
        <v>378</v>
      </c>
      <c r="I53" s="210" t="s">
        <v>378</v>
      </c>
      <c r="J53" s="210" t="s">
        <v>378</v>
      </c>
      <c r="K53" s="210" t="s">
        <v>378</v>
      </c>
      <c r="L53" s="210" t="s">
        <v>378</v>
      </c>
      <c r="M53" s="210" t="s">
        <v>378</v>
      </c>
      <c r="N53" s="210" t="s">
        <v>378</v>
      </c>
      <c r="O53" s="210" t="s">
        <v>378</v>
      </c>
      <c r="P53" s="210" t="s">
        <v>378</v>
      </c>
      <c r="Q53" s="210" t="s">
        <v>378</v>
      </c>
      <c r="R53" s="210" t="s">
        <v>378</v>
      </c>
      <c r="S53" s="210" t="s">
        <v>378</v>
      </c>
      <c r="T53" s="210" t="s">
        <v>378</v>
      </c>
      <c r="U53" s="210" t="s">
        <v>439</v>
      </c>
      <c r="V53" s="210" t="s">
        <v>378</v>
      </c>
      <c r="W53" s="210" t="s">
        <v>378</v>
      </c>
      <c r="X53" s="210" t="s">
        <v>439</v>
      </c>
      <c r="Y53" s="64">
        <v>17</v>
      </c>
      <c r="Z53" s="127">
        <v>2</v>
      </c>
      <c r="AA53" s="127">
        <v>5</v>
      </c>
      <c r="AB53" s="126" t="s">
        <v>1184</v>
      </c>
      <c r="AC53" s="207" t="s">
        <v>142</v>
      </c>
      <c r="AD53" s="208" t="s">
        <v>464</v>
      </c>
      <c r="AE53" s="208" t="s">
        <v>477</v>
      </c>
      <c r="AF53" s="123" t="s">
        <v>1184</v>
      </c>
      <c r="AG53" s="123">
        <v>2</v>
      </c>
      <c r="AH53" s="123">
        <v>5</v>
      </c>
      <c r="AI53" s="61" t="s">
        <v>142</v>
      </c>
      <c r="AJ53" s="61" t="s">
        <v>464</v>
      </c>
      <c r="AK53" s="63" t="s">
        <v>477</v>
      </c>
      <c r="AL53" s="63" t="s">
        <v>1129</v>
      </c>
      <c r="AM53" s="63"/>
      <c r="AN53" s="239"/>
      <c r="AO53" s="239"/>
      <c r="AP53" s="239"/>
      <c r="AQ53" s="239"/>
    </row>
    <row r="54" spans="1:43" ht="93.75" customHeight="1" x14ac:dyDescent="0.25">
      <c r="A54" s="232" t="s">
        <v>1187</v>
      </c>
      <c r="B54" s="64" t="s">
        <v>12</v>
      </c>
      <c r="C54" s="62">
        <v>11</v>
      </c>
      <c r="D54" s="64" t="s">
        <v>394</v>
      </c>
      <c r="E54" s="64" t="s">
        <v>11</v>
      </c>
      <c r="F54" s="210" t="s">
        <v>378</v>
      </c>
      <c r="G54" s="210" t="s">
        <v>378</v>
      </c>
      <c r="H54" s="210" t="s">
        <v>378</v>
      </c>
      <c r="I54" s="210" t="s">
        <v>378</v>
      </c>
      <c r="J54" s="210" t="s">
        <v>378</v>
      </c>
      <c r="K54" s="210" t="s">
        <v>378</v>
      </c>
      <c r="L54" s="210" t="s">
        <v>378</v>
      </c>
      <c r="M54" s="210" t="s">
        <v>378</v>
      </c>
      <c r="N54" s="210" t="s">
        <v>378</v>
      </c>
      <c r="O54" s="210" t="s">
        <v>378</v>
      </c>
      <c r="P54" s="210" t="s">
        <v>378</v>
      </c>
      <c r="Q54" s="210" t="s">
        <v>378</v>
      </c>
      <c r="R54" s="210" t="s">
        <v>378</v>
      </c>
      <c r="S54" s="210" t="s">
        <v>378</v>
      </c>
      <c r="T54" s="210" t="s">
        <v>378</v>
      </c>
      <c r="U54" s="210" t="s">
        <v>439</v>
      </c>
      <c r="V54" s="210" t="s">
        <v>378</v>
      </c>
      <c r="W54" s="210" t="s">
        <v>378</v>
      </c>
      <c r="X54" s="210" t="s">
        <v>439</v>
      </c>
      <c r="Y54" s="64">
        <v>17</v>
      </c>
      <c r="Z54" s="127">
        <v>4</v>
      </c>
      <c r="AA54" s="127">
        <v>5</v>
      </c>
      <c r="AB54" s="128" t="s">
        <v>1185</v>
      </c>
      <c r="AC54" s="207" t="s">
        <v>146</v>
      </c>
      <c r="AD54" s="208" t="s">
        <v>464</v>
      </c>
      <c r="AE54" s="208" t="s">
        <v>477</v>
      </c>
      <c r="AF54" s="123" t="s">
        <v>1185</v>
      </c>
      <c r="AG54" s="123">
        <v>4</v>
      </c>
      <c r="AH54" s="123">
        <v>5</v>
      </c>
      <c r="AI54" s="61" t="s">
        <v>146</v>
      </c>
      <c r="AJ54" s="61" t="s">
        <v>464</v>
      </c>
      <c r="AK54" s="63" t="s">
        <v>477</v>
      </c>
      <c r="AL54" s="63" t="s">
        <v>1129</v>
      </c>
      <c r="AM54" s="63"/>
      <c r="AN54" s="239"/>
      <c r="AO54" s="239"/>
      <c r="AP54" s="239"/>
      <c r="AQ54" s="239"/>
    </row>
    <row r="55" spans="1:43" ht="93.75" customHeight="1" x14ac:dyDescent="0.25">
      <c r="A55" s="232" t="s">
        <v>1187</v>
      </c>
      <c r="B55" s="257" t="s">
        <v>12</v>
      </c>
      <c r="C55" s="257">
        <v>13</v>
      </c>
      <c r="D55" s="257" t="s">
        <v>15</v>
      </c>
      <c r="E55" s="257" t="s">
        <v>11</v>
      </c>
      <c r="F55" s="210" t="s">
        <v>378</v>
      </c>
      <c r="G55" s="210" t="s">
        <v>378</v>
      </c>
      <c r="H55" s="210" t="s">
        <v>378</v>
      </c>
      <c r="I55" s="210" t="s">
        <v>378</v>
      </c>
      <c r="J55" s="210" t="s">
        <v>378</v>
      </c>
      <c r="K55" s="210" t="s">
        <v>378</v>
      </c>
      <c r="L55" s="210" t="s">
        <v>378</v>
      </c>
      <c r="M55" s="210" t="s">
        <v>378</v>
      </c>
      <c r="N55" s="210" t="s">
        <v>378</v>
      </c>
      <c r="O55" s="210" t="s">
        <v>378</v>
      </c>
      <c r="P55" s="210" t="s">
        <v>378</v>
      </c>
      <c r="Q55" s="210" t="s">
        <v>378</v>
      </c>
      <c r="R55" s="210" t="s">
        <v>378</v>
      </c>
      <c r="S55" s="210" t="s">
        <v>378</v>
      </c>
      <c r="T55" s="210" t="s">
        <v>378</v>
      </c>
      <c r="U55" s="210" t="s">
        <v>439</v>
      </c>
      <c r="V55" s="210" t="s">
        <v>378</v>
      </c>
      <c r="W55" s="210" t="s">
        <v>378</v>
      </c>
      <c r="X55" s="210" t="s">
        <v>439</v>
      </c>
      <c r="Y55" s="64">
        <v>17</v>
      </c>
      <c r="Z55" s="259">
        <v>1</v>
      </c>
      <c r="AA55" s="259">
        <v>5</v>
      </c>
      <c r="AB55" s="259" t="s">
        <v>1128</v>
      </c>
      <c r="AC55" s="258" t="s">
        <v>462</v>
      </c>
      <c r="AD55" s="260" t="s">
        <v>464</v>
      </c>
      <c r="AE55" s="260" t="s">
        <v>477</v>
      </c>
      <c r="AF55" s="259" t="s">
        <v>1128</v>
      </c>
      <c r="AG55" s="259">
        <v>1</v>
      </c>
      <c r="AH55" s="259">
        <v>5</v>
      </c>
      <c r="AI55" s="257" t="s">
        <v>462</v>
      </c>
      <c r="AJ55" s="257" t="s">
        <v>464</v>
      </c>
      <c r="AK55" s="63" t="s">
        <v>477</v>
      </c>
      <c r="AL55" s="63" t="s">
        <v>1129</v>
      </c>
      <c r="AM55" s="63"/>
      <c r="AN55" s="239"/>
      <c r="AO55" s="239"/>
      <c r="AP55" s="239"/>
      <c r="AQ55" s="239"/>
    </row>
    <row r="56" spans="1:43" ht="93.75" customHeight="1" x14ac:dyDescent="0.25">
      <c r="A56" s="232" t="s">
        <v>1194</v>
      </c>
      <c r="B56" s="63" t="s">
        <v>12</v>
      </c>
      <c r="C56" s="63">
        <v>1</v>
      </c>
      <c r="D56" s="63" t="s">
        <v>386</v>
      </c>
      <c r="E56" s="63" t="s">
        <v>11</v>
      </c>
      <c r="F56" s="210" t="s">
        <v>378</v>
      </c>
      <c r="G56" s="210" t="s">
        <v>378</v>
      </c>
      <c r="H56" s="210" t="s">
        <v>378</v>
      </c>
      <c r="I56" s="210" t="s">
        <v>378</v>
      </c>
      <c r="J56" s="210" t="s">
        <v>378</v>
      </c>
      <c r="K56" s="210" t="s">
        <v>378</v>
      </c>
      <c r="L56" s="210" t="s">
        <v>378</v>
      </c>
      <c r="M56" s="210" t="s">
        <v>378</v>
      </c>
      <c r="N56" s="210" t="s">
        <v>378</v>
      </c>
      <c r="O56" s="210" t="s">
        <v>378</v>
      </c>
      <c r="P56" s="210" t="s">
        <v>378</v>
      </c>
      <c r="Q56" s="210" t="s">
        <v>378</v>
      </c>
      <c r="R56" s="210" t="s">
        <v>378</v>
      </c>
      <c r="S56" s="210" t="s">
        <v>378</v>
      </c>
      <c r="T56" s="210" t="s">
        <v>378</v>
      </c>
      <c r="U56" s="210" t="s">
        <v>378</v>
      </c>
      <c r="V56" s="210" t="s">
        <v>378</v>
      </c>
      <c r="W56" s="210" t="s">
        <v>378</v>
      </c>
      <c r="X56" s="210" t="s">
        <v>378</v>
      </c>
      <c r="Y56" s="63">
        <v>19</v>
      </c>
      <c r="Z56" s="126">
        <v>1</v>
      </c>
      <c r="AA56" s="126">
        <v>5</v>
      </c>
      <c r="AB56" s="126" t="s">
        <v>1128</v>
      </c>
      <c r="AC56" s="210" t="s">
        <v>462</v>
      </c>
      <c r="AD56" s="236" t="s">
        <v>464</v>
      </c>
      <c r="AE56" s="236" t="s">
        <v>477</v>
      </c>
      <c r="AF56" s="126" t="s">
        <v>824</v>
      </c>
      <c r="AG56" s="126" t="s">
        <v>372</v>
      </c>
      <c r="AH56" s="126" t="s">
        <v>824</v>
      </c>
      <c r="AI56" s="63" t="s">
        <v>863</v>
      </c>
      <c r="AJ56" s="63" t="s">
        <v>864</v>
      </c>
      <c r="AK56" s="63" t="s">
        <v>865</v>
      </c>
      <c r="AL56" s="63">
        <v>1</v>
      </c>
      <c r="AM56" s="63"/>
      <c r="AN56" s="239"/>
      <c r="AO56" s="239"/>
      <c r="AP56" s="239"/>
      <c r="AQ56" s="239"/>
    </row>
    <row r="57" spans="1:43" ht="93.75" customHeight="1" x14ac:dyDescent="0.25">
      <c r="A57" s="232" t="s">
        <v>1194</v>
      </c>
      <c r="B57" s="63" t="s">
        <v>12</v>
      </c>
      <c r="C57" s="63">
        <v>3</v>
      </c>
      <c r="D57" s="63" t="s">
        <v>390</v>
      </c>
      <c r="E57" s="63" t="s">
        <v>11</v>
      </c>
      <c r="F57" s="210" t="s">
        <v>378</v>
      </c>
      <c r="G57" s="210" t="s">
        <v>378</v>
      </c>
      <c r="H57" s="210" t="s">
        <v>378</v>
      </c>
      <c r="I57" s="210" t="s">
        <v>378</v>
      </c>
      <c r="J57" s="210" t="s">
        <v>378</v>
      </c>
      <c r="K57" s="210" t="s">
        <v>378</v>
      </c>
      <c r="L57" s="210" t="s">
        <v>378</v>
      </c>
      <c r="M57" s="210" t="s">
        <v>378</v>
      </c>
      <c r="N57" s="210" t="s">
        <v>378</v>
      </c>
      <c r="O57" s="210" t="s">
        <v>378</v>
      </c>
      <c r="P57" s="210" t="s">
        <v>378</v>
      </c>
      <c r="Q57" s="210" t="s">
        <v>378</v>
      </c>
      <c r="R57" s="210" t="s">
        <v>378</v>
      </c>
      <c r="S57" s="210" t="s">
        <v>378</v>
      </c>
      <c r="T57" s="210" t="s">
        <v>378</v>
      </c>
      <c r="U57" s="210" t="s">
        <v>378</v>
      </c>
      <c r="V57" s="210" t="s">
        <v>378</v>
      </c>
      <c r="W57" s="210" t="s">
        <v>378</v>
      </c>
      <c r="X57" s="210" t="s">
        <v>378</v>
      </c>
      <c r="Y57" s="63">
        <v>19</v>
      </c>
      <c r="Z57" s="126">
        <v>1</v>
      </c>
      <c r="AA57" s="126">
        <v>5</v>
      </c>
      <c r="AB57" s="126" t="s">
        <v>1128</v>
      </c>
      <c r="AC57" s="210" t="s">
        <v>462</v>
      </c>
      <c r="AD57" s="236" t="s">
        <v>464</v>
      </c>
      <c r="AE57" s="236" t="s">
        <v>477</v>
      </c>
      <c r="AF57" s="126" t="s">
        <v>824</v>
      </c>
      <c r="AG57" s="126" t="s">
        <v>371</v>
      </c>
      <c r="AH57" s="126" t="s">
        <v>824</v>
      </c>
      <c r="AI57" s="63" t="s">
        <v>866</v>
      </c>
      <c r="AJ57" s="63" t="s">
        <v>864</v>
      </c>
      <c r="AK57" s="63" t="s">
        <v>867</v>
      </c>
      <c r="AL57" s="63">
        <v>1</v>
      </c>
      <c r="AM57" s="63"/>
      <c r="AN57" s="239"/>
      <c r="AO57" s="239"/>
      <c r="AP57" s="239"/>
      <c r="AQ57" s="239"/>
    </row>
    <row r="58" spans="1:43" ht="93.75" customHeight="1" x14ac:dyDescent="0.25">
      <c r="A58" s="232" t="s">
        <v>1194</v>
      </c>
      <c r="B58" s="63" t="s">
        <v>12</v>
      </c>
      <c r="C58" s="63">
        <v>4</v>
      </c>
      <c r="D58" s="63" t="s">
        <v>622</v>
      </c>
      <c r="E58" s="63" t="s">
        <v>11</v>
      </c>
      <c r="F58" s="210" t="s">
        <v>378</v>
      </c>
      <c r="G58" s="210" t="s">
        <v>378</v>
      </c>
      <c r="H58" s="210" t="s">
        <v>378</v>
      </c>
      <c r="I58" s="210" t="s">
        <v>378</v>
      </c>
      <c r="J58" s="210" t="s">
        <v>378</v>
      </c>
      <c r="K58" s="210" t="s">
        <v>378</v>
      </c>
      <c r="L58" s="210" t="s">
        <v>378</v>
      </c>
      <c r="M58" s="210" t="s">
        <v>378</v>
      </c>
      <c r="N58" s="210" t="s">
        <v>378</v>
      </c>
      <c r="O58" s="210" t="s">
        <v>378</v>
      </c>
      <c r="P58" s="210" t="s">
        <v>378</v>
      </c>
      <c r="Q58" s="210" t="s">
        <v>378</v>
      </c>
      <c r="R58" s="210" t="s">
        <v>378</v>
      </c>
      <c r="S58" s="210" t="s">
        <v>378</v>
      </c>
      <c r="T58" s="210" t="s">
        <v>378</v>
      </c>
      <c r="U58" s="210" t="s">
        <v>439</v>
      </c>
      <c r="V58" s="210" t="s">
        <v>378</v>
      </c>
      <c r="W58" s="210" t="s">
        <v>378</v>
      </c>
      <c r="X58" s="210" t="s">
        <v>378</v>
      </c>
      <c r="Y58" s="63">
        <v>18</v>
      </c>
      <c r="Z58" s="126">
        <v>1</v>
      </c>
      <c r="AA58" s="126">
        <v>5</v>
      </c>
      <c r="AB58" s="126" t="s">
        <v>1128</v>
      </c>
      <c r="AC58" s="210" t="s">
        <v>462</v>
      </c>
      <c r="AD58" s="236" t="s">
        <v>464</v>
      </c>
      <c r="AE58" s="236" t="s">
        <v>477</v>
      </c>
      <c r="AF58" s="126" t="s">
        <v>462</v>
      </c>
      <c r="AG58" s="126" t="s">
        <v>371</v>
      </c>
      <c r="AH58" s="126" t="s">
        <v>371</v>
      </c>
      <c r="AI58" s="63" t="s">
        <v>868</v>
      </c>
      <c r="AJ58" s="63" t="s">
        <v>864</v>
      </c>
      <c r="AK58" s="63" t="s">
        <v>867</v>
      </c>
      <c r="AL58" s="63">
        <v>1</v>
      </c>
      <c r="AM58" s="63"/>
      <c r="AN58" s="239"/>
      <c r="AO58" s="239"/>
      <c r="AP58" s="239"/>
      <c r="AQ58" s="239"/>
    </row>
    <row r="59" spans="1:43" ht="93.75" customHeight="1" x14ac:dyDescent="0.25">
      <c r="A59" s="232" t="s">
        <v>1194</v>
      </c>
      <c r="B59" s="63" t="s">
        <v>12</v>
      </c>
      <c r="C59" s="63">
        <v>6</v>
      </c>
      <c r="D59" s="63" t="s">
        <v>639</v>
      </c>
      <c r="E59" s="63" t="s">
        <v>11</v>
      </c>
      <c r="F59" s="210" t="s">
        <v>378</v>
      </c>
      <c r="G59" s="210" t="s">
        <v>378</v>
      </c>
      <c r="H59" s="210" t="s">
        <v>378</v>
      </c>
      <c r="I59" s="210" t="s">
        <v>378</v>
      </c>
      <c r="J59" s="210" t="s">
        <v>378</v>
      </c>
      <c r="K59" s="210" t="s">
        <v>378</v>
      </c>
      <c r="L59" s="210" t="s">
        <v>378</v>
      </c>
      <c r="M59" s="210" t="s">
        <v>378</v>
      </c>
      <c r="N59" s="210" t="s">
        <v>378</v>
      </c>
      <c r="O59" s="210" t="s">
        <v>378</v>
      </c>
      <c r="P59" s="210" t="s">
        <v>378</v>
      </c>
      <c r="Q59" s="210" t="s">
        <v>378</v>
      </c>
      <c r="R59" s="210" t="s">
        <v>378</v>
      </c>
      <c r="S59" s="210" t="s">
        <v>378</v>
      </c>
      <c r="T59" s="210" t="s">
        <v>378</v>
      </c>
      <c r="U59" s="210" t="s">
        <v>378</v>
      </c>
      <c r="V59" s="210" t="s">
        <v>378</v>
      </c>
      <c r="W59" s="210" t="s">
        <v>378</v>
      </c>
      <c r="X59" s="210" t="s">
        <v>378</v>
      </c>
      <c r="Y59" s="63">
        <v>19</v>
      </c>
      <c r="Z59" s="126">
        <v>1</v>
      </c>
      <c r="AA59" s="126">
        <v>5</v>
      </c>
      <c r="AB59" s="126" t="s">
        <v>1128</v>
      </c>
      <c r="AC59" s="210" t="s">
        <v>462</v>
      </c>
      <c r="AD59" s="236" t="s">
        <v>464</v>
      </c>
      <c r="AE59" s="236" t="s">
        <v>477</v>
      </c>
      <c r="AF59" s="126" t="s">
        <v>462</v>
      </c>
      <c r="AG59" s="126" t="s">
        <v>371</v>
      </c>
      <c r="AH59" s="126" t="s">
        <v>371</v>
      </c>
      <c r="AI59" s="63" t="s">
        <v>869</v>
      </c>
      <c r="AJ59" s="63" t="s">
        <v>864</v>
      </c>
      <c r="AK59" s="63" t="s">
        <v>867</v>
      </c>
      <c r="AL59" s="63">
        <v>1</v>
      </c>
      <c r="AM59" s="63"/>
      <c r="AN59" s="239"/>
      <c r="AO59" s="239"/>
      <c r="AP59" s="239"/>
      <c r="AQ59" s="239"/>
    </row>
    <row r="60" spans="1:43" ht="93.75" customHeight="1" x14ac:dyDescent="0.25">
      <c r="A60" s="232" t="s">
        <v>1194</v>
      </c>
      <c r="B60" s="63" t="s">
        <v>12</v>
      </c>
      <c r="C60" s="63">
        <v>7</v>
      </c>
      <c r="D60" s="63" t="s">
        <v>392</v>
      </c>
      <c r="E60" s="63" t="s">
        <v>11</v>
      </c>
      <c r="F60" s="210" t="s">
        <v>378</v>
      </c>
      <c r="G60" s="210" t="s">
        <v>378</v>
      </c>
      <c r="H60" s="210" t="s">
        <v>378</v>
      </c>
      <c r="I60" s="210" t="s">
        <v>378</v>
      </c>
      <c r="J60" s="210" t="s">
        <v>378</v>
      </c>
      <c r="K60" s="210" t="s">
        <v>378</v>
      </c>
      <c r="L60" s="210" t="s">
        <v>378</v>
      </c>
      <c r="M60" s="210" t="s">
        <v>378</v>
      </c>
      <c r="N60" s="210" t="s">
        <v>378</v>
      </c>
      <c r="O60" s="210" t="s">
        <v>378</v>
      </c>
      <c r="P60" s="210" t="s">
        <v>378</v>
      </c>
      <c r="Q60" s="210" t="s">
        <v>378</v>
      </c>
      <c r="R60" s="210" t="s">
        <v>378</v>
      </c>
      <c r="S60" s="210" t="s">
        <v>378</v>
      </c>
      <c r="T60" s="210" t="s">
        <v>378</v>
      </c>
      <c r="U60" s="210" t="s">
        <v>378</v>
      </c>
      <c r="V60" s="210" t="s">
        <v>378</v>
      </c>
      <c r="W60" s="210" t="s">
        <v>378</v>
      </c>
      <c r="X60" s="210" t="s">
        <v>378</v>
      </c>
      <c r="Y60" s="63">
        <v>19</v>
      </c>
      <c r="Z60" s="126">
        <v>3</v>
      </c>
      <c r="AA60" s="126">
        <v>5</v>
      </c>
      <c r="AB60" s="126" t="s">
        <v>1186</v>
      </c>
      <c r="AC60" s="210" t="s">
        <v>144</v>
      </c>
      <c r="AD60" s="236" t="s">
        <v>464</v>
      </c>
      <c r="AE60" s="236" t="s">
        <v>477</v>
      </c>
      <c r="AF60" s="126" t="s">
        <v>144</v>
      </c>
      <c r="AG60" s="126" t="s">
        <v>372</v>
      </c>
      <c r="AH60" s="126" t="s">
        <v>477</v>
      </c>
      <c r="AI60" s="63" t="s">
        <v>869</v>
      </c>
      <c r="AJ60" s="63" t="s">
        <v>864</v>
      </c>
      <c r="AK60" s="63" t="s">
        <v>867</v>
      </c>
      <c r="AL60" s="63">
        <v>1</v>
      </c>
      <c r="AM60" s="63"/>
      <c r="AN60" s="239"/>
      <c r="AO60" s="239"/>
      <c r="AP60" s="239"/>
      <c r="AQ60" s="239"/>
    </row>
    <row r="61" spans="1:43" ht="93.75" customHeight="1" x14ac:dyDescent="0.25">
      <c r="A61" s="232" t="s">
        <v>1194</v>
      </c>
      <c r="B61" s="63" t="s">
        <v>12</v>
      </c>
      <c r="C61" s="63">
        <v>8</v>
      </c>
      <c r="D61" s="63" t="s">
        <v>641</v>
      </c>
      <c r="E61" s="63" t="s">
        <v>11</v>
      </c>
      <c r="F61" s="210" t="s">
        <v>378</v>
      </c>
      <c r="G61" s="210" t="s">
        <v>378</v>
      </c>
      <c r="H61" s="210" t="s">
        <v>378</v>
      </c>
      <c r="I61" s="210" t="s">
        <v>378</v>
      </c>
      <c r="J61" s="210" t="s">
        <v>378</v>
      </c>
      <c r="K61" s="210" t="s">
        <v>378</v>
      </c>
      <c r="L61" s="210" t="s">
        <v>378</v>
      </c>
      <c r="M61" s="210" t="s">
        <v>378</v>
      </c>
      <c r="N61" s="210" t="s">
        <v>378</v>
      </c>
      <c r="O61" s="210" t="s">
        <v>378</v>
      </c>
      <c r="P61" s="210" t="s">
        <v>378</v>
      </c>
      <c r="Q61" s="210" t="s">
        <v>378</v>
      </c>
      <c r="R61" s="210" t="s">
        <v>378</v>
      </c>
      <c r="S61" s="210" t="s">
        <v>378</v>
      </c>
      <c r="T61" s="210" t="s">
        <v>378</v>
      </c>
      <c r="U61" s="210" t="s">
        <v>439</v>
      </c>
      <c r="V61" s="210" t="s">
        <v>378</v>
      </c>
      <c r="W61" s="210" t="s">
        <v>378</v>
      </c>
      <c r="X61" s="210" t="s">
        <v>378</v>
      </c>
      <c r="Y61" s="63">
        <v>18</v>
      </c>
      <c r="Z61" s="126">
        <v>2</v>
      </c>
      <c r="AA61" s="126">
        <v>5</v>
      </c>
      <c r="AB61" s="126" t="s">
        <v>1184</v>
      </c>
      <c r="AC61" s="210" t="s">
        <v>142</v>
      </c>
      <c r="AD61" s="236" t="s">
        <v>464</v>
      </c>
      <c r="AE61" s="236" t="s">
        <v>477</v>
      </c>
      <c r="AF61" s="126" t="s">
        <v>824</v>
      </c>
      <c r="AG61" s="126" t="s">
        <v>372</v>
      </c>
      <c r="AH61" s="126" t="s">
        <v>824</v>
      </c>
      <c r="AI61" s="63" t="s">
        <v>870</v>
      </c>
      <c r="AJ61" s="63" t="s">
        <v>864</v>
      </c>
      <c r="AK61" s="63" t="s">
        <v>867</v>
      </c>
      <c r="AL61" s="63">
        <v>1</v>
      </c>
      <c r="AM61" s="63"/>
      <c r="AN61" s="239"/>
      <c r="AO61" s="239"/>
      <c r="AP61" s="239"/>
      <c r="AQ61" s="239"/>
    </row>
    <row r="62" spans="1:43" ht="93.75" customHeight="1" x14ac:dyDescent="0.25">
      <c r="A62" s="232" t="s">
        <v>1194</v>
      </c>
      <c r="B62" s="63" t="s">
        <v>12</v>
      </c>
      <c r="C62" s="63">
        <v>9</v>
      </c>
      <c r="D62" s="63" t="s">
        <v>391</v>
      </c>
      <c r="E62" s="63" t="s">
        <v>11</v>
      </c>
      <c r="F62" s="210" t="s">
        <v>378</v>
      </c>
      <c r="G62" s="210" t="s">
        <v>378</v>
      </c>
      <c r="H62" s="210" t="s">
        <v>378</v>
      </c>
      <c r="I62" s="210" t="s">
        <v>378</v>
      </c>
      <c r="J62" s="210" t="s">
        <v>378</v>
      </c>
      <c r="K62" s="210" t="s">
        <v>378</v>
      </c>
      <c r="L62" s="210" t="s">
        <v>378</v>
      </c>
      <c r="M62" s="210" t="s">
        <v>378</v>
      </c>
      <c r="N62" s="210" t="s">
        <v>378</v>
      </c>
      <c r="O62" s="210" t="s">
        <v>378</v>
      </c>
      <c r="P62" s="210" t="s">
        <v>378</v>
      </c>
      <c r="Q62" s="210" t="s">
        <v>378</v>
      </c>
      <c r="R62" s="210" t="s">
        <v>378</v>
      </c>
      <c r="S62" s="210" t="s">
        <v>378</v>
      </c>
      <c r="T62" s="210" t="s">
        <v>378</v>
      </c>
      <c r="U62" s="210" t="s">
        <v>378</v>
      </c>
      <c r="V62" s="210" t="s">
        <v>378</v>
      </c>
      <c r="W62" s="210" t="s">
        <v>378</v>
      </c>
      <c r="X62" s="210" t="s">
        <v>378</v>
      </c>
      <c r="Y62" s="63">
        <v>19</v>
      </c>
      <c r="Z62" s="126">
        <v>3</v>
      </c>
      <c r="AA62" s="126">
        <v>5</v>
      </c>
      <c r="AB62" s="126" t="s">
        <v>1186</v>
      </c>
      <c r="AC62" s="210" t="s">
        <v>144</v>
      </c>
      <c r="AD62" s="236" t="s">
        <v>464</v>
      </c>
      <c r="AE62" s="236" t="s">
        <v>477</v>
      </c>
      <c r="AF62" s="126" t="s">
        <v>144</v>
      </c>
      <c r="AG62" s="126" t="s">
        <v>371</v>
      </c>
      <c r="AH62" s="126" t="s">
        <v>476</v>
      </c>
      <c r="AI62" s="63"/>
      <c r="AJ62" s="63"/>
      <c r="AK62" s="63"/>
      <c r="AL62" s="63"/>
      <c r="AM62" s="63"/>
      <c r="AN62" s="239"/>
      <c r="AO62" s="239"/>
      <c r="AP62" s="239"/>
      <c r="AQ62" s="239"/>
    </row>
    <row r="63" spans="1:43" ht="93.75" customHeight="1" x14ac:dyDescent="0.25">
      <c r="A63" s="232" t="s">
        <v>1194</v>
      </c>
      <c r="B63" s="63" t="s">
        <v>12</v>
      </c>
      <c r="C63" s="63">
        <v>10</v>
      </c>
      <c r="D63" s="63" t="s">
        <v>623</v>
      </c>
      <c r="E63" s="63" t="s">
        <v>11</v>
      </c>
      <c r="F63" s="210" t="s">
        <v>378</v>
      </c>
      <c r="G63" s="210" t="s">
        <v>378</v>
      </c>
      <c r="H63" s="210" t="s">
        <v>378</v>
      </c>
      <c r="I63" s="210" t="s">
        <v>378</v>
      </c>
      <c r="J63" s="210" t="s">
        <v>378</v>
      </c>
      <c r="K63" s="210" t="s">
        <v>378</v>
      </c>
      <c r="L63" s="210" t="s">
        <v>378</v>
      </c>
      <c r="M63" s="210" t="s">
        <v>378</v>
      </c>
      <c r="N63" s="210" t="s">
        <v>378</v>
      </c>
      <c r="O63" s="210" t="s">
        <v>378</v>
      </c>
      <c r="P63" s="210" t="s">
        <v>378</v>
      </c>
      <c r="Q63" s="210" t="s">
        <v>378</v>
      </c>
      <c r="R63" s="210" t="s">
        <v>378</v>
      </c>
      <c r="S63" s="210" t="s">
        <v>378</v>
      </c>
      <c r="T63" s="210" t="s">
        <v>378</v>
      </c>
      <c r="U63" s="210" t="s">
        <v>378</v>
      </c>
      <c r="V63" s="210" t="s">
        <v>378</v>
      </c>
      <c r="W63" s="210" t="s">
        <v>378</v>
      </c>
      <c r="X63" s="210" t="s">
        <v>378</v>
      </c>
      <c r="Y63" s="63">
        <v>19</v>
      </c>
      <c r="Z63" s="126">
        <v>3</v>
      </c>
      <c r="AA63" s="126">
        <v>5</v>
      </c>
      <c r="AB63" s="126" t="s">
        <v>1186</v>
      </c>
      <c r="AC63" s="210" t="s">
        <v>144</v>
      </c>
      <c r="AD63" s="236" t="s">
        <v>464</v>
      </c>
      <c r="AE63" s="236" t="s">
        <v>477</v>
      </c>
      <c r="AF63" s="126" t="s">
        <v>144</v>
      </c>
      <c r="AG63" s="126" t="s">
        <v>371</v>
      </c>
      <c r="AH63" s="126" t="s">
        <v>476</v>
      </c>
      <c r="AI63" s="63" t="s">
        <v>869</v>
      </c>
      <c r="AJ63" s="63" t="s">
        <v>864</v>
      </c>
      <c r="AK63" s="63" t="s">
        <v>867</v>
      </c>
      <c r="AL63" s="63">
        <v>1</v>
      </c>
      <c r="AM63" s="63"/>
      <c r="AN63" s="239"/>
      <c r="AO63" s="239"/>
      <c r="AP63" s="239"/>
      <c r="AQ63" s="239"/>
    </row>
    <row r="64" spans="1:43" ht="93.75" customHeight="1" x14ac:dyDescent="0.25">
      <c r="A64" s="232" t="s">
        <v>1194</v>
      </c>
      <c r="B64" s="63" t="s">
        <v>12</v>
      </c>
      <c r="C64" s="63">
        <v>11</v>
      </c>
      <c r="D64" s="63" t="s">
        <v>394</v>
      </c>
      <c r="E64" s="63" t="s">
        <v>11</v>
      </c>
      <c r="F64" s="210" t="s">
        <v>378</v>
      </c>
      <c r="G64" s="210" t="s">
        <v>378</v>
      </c>
      <c r="H64" s="210" t="s">
        <v>378</v>
      </c>
      <c r="I64" s="210" t="s">
        <v>378</v>
      </c>
      <c r="J64" s="210" t="s">
        <v>378</v>
      </c>
      <c r="K64" s="210" t="s">
        <v>378</v>
      </c>
      <c r="L64" s="210" t="s">
        <v>378</v>
      </c>
      <c r="M64" s="210" t="s">
        <v>378</v>
      </c>
      <c r="N64" s="210" t="s">
        <v>378</v>
      </c>
      <c r="O64" s="210" t="s">
        <v>378</v>
      </c>
      <c r="P64" s="210" t="s">
        <v>378</v>
      </c>
      <c r="Q64" s="210" t="s">
        <v>378</v>
      </c>
      <c r="R64" s="210" t="s">
        <v>378</v>
      </c>
      <c r="S64" s="210" t="s">
        <v>378</v>
      </c>
      <c r="T64" s="210" t="s">
        <v>378</v>
      </c>
      <c r="U64" s="210" t="s">
        <v>378</v>
      </c>
      <c r="V64" s="210" t="s">
        <v>378</v>
      </c>
      <c r="W64" s="210" t="s">
        <v>378</v>
      </c>
      <c r="X64" s="210" t="s">
        <v>378</v>
      </c>
      <c r="Y64" s="63">
        <v>19</v>
      </c>
      <c r="Z64" s="126">
        <v>3</v>
      </c>
      <c r="AA64" s="126">
        <v>5</v>
      </c>
      <c r="AB64" s="126" t="s">
        <v>1186</v>
      </c>
      <c r="AC64" s="210" t="s">
        <v>144</v>
      </c>
      <c r="AD64" s="236" t="s">
        <v>464</v>
      </c>
      <c r="AE64" s="236" t="s">
        <v>477</v>
      </c>
      <c r="AF64" s="126" t="s">
        <v>144</v>
      </c>
      <c r="AG64" s="126" t="s">
        <v>371</v>
      </c>
      <c r="AH64" s="126" t="s">
        <v>476</v>
      </c>
      <c r="AI64" s="63"/>
      <c r="AJ64" s="63"/>
      <c r="AK64" s="63"/>
      <c r="AL64" s="63"/>
      <c r="AM64" s="63"/>
      <c r="AN64" s="239"/>
      <c r="AO64" s="239"/>
      <c r="AP64" s="239"/>
      <c r="AQ64" s="239"/>
    </row>
    <row r="65" spans="1:43" ht="93.75" customHeight="1" x14ac:dyDescent="0.25">
      <c r="A65" s="232" t="s">
        <v>1194</v>
      </c>
      <c r="B65" s="63" t="s">
        <v>12</v>
      </c>
      <c r="C65" s="63">
        <v>13</v>
      </c>
      <c r="D65" s="63" t="s">
        <v>15</v>
      </c>
      <c r="E65" s="63" t="s">
        <v>11</v>
      </c>
      <c r="F65" s="210" t="s">
        <v>378</v>
      </c>
      <c r="G65" s="210" t="s">
        <v>378</v>
      </c>
      <c r="H65" s="210" t="s">
        <v>378</v>
      </c>
      <c r="I65" s="210" t="s">
        <v>378</v>
      </c>
      <c r="J65" s="210" t="s">
        <v>378</v>
      </c>
      <c r="K65" s="210" t="s">
        <v>378</v>
      </c>
      <c r="L65" s="210" t="s">
        <v>378</v>
      </c>
      <c r="M65" s="210" t="s">
        <v>378</v>
      </c>
      <c r="N65" s="210" t="s">
        <v>378</v>
      </c>
      <c r="O65" s="210" t="s">
        <v>378</v>
      </c>
      <c r="P65" s="210" t="s">
        <v>378</v>
      </c>
      <c r="Q65" s="210" t="s">
        <v>378</v>
      </c>
      <c r="R65" s="210" t="s">
        <v>378</v>
      </c>
      <c r="S65" s="210" t="s">
        <v>378</v>
      </c>
      <c r="T65" s="210" t="s">
        <v>378</v>
      </c>
      <c r="U65" s="210" t="s">
        <v>378</v>
      </c>
      <c r="V65" s="210" t="s">
        <v>378</v>
      </c>
      <c r="W65" s="210" t="s">
        <v>378</v>
      </c>
      <c r="X65" s="210" t="s">
        <v>378</v>
      </c>
      <c r="Y65" s="63">
        <v>19</v>
      </c>
      <c r="Z65" s="126">
        <v>3</v>
      </c>
      <c r="AA65" s="126">
        <v>5</v>
      </c>
      <c r="AB65" s="126" t="s">
        <v>1186</v>
      </c>
      <c r="AC65" s="210" t="s">
        <v>144</v>
      </c>
      <c r="AD65" s="236" t="s">
        <v>464</v>
      </c>
      <c r="AE65" s="236" t="s">
        <v>477</v>
      </c>
      <c r="AF65" s="126" t="s">
        <v>144</v>
      </c>
      <c r="AG65" s="126" t="s">
        <v>371</v>
      </c>
      <c r="AH65" s="126" t="s">
        <v>476</v>
      </c>
      <c r="AI65" s="63" t="s">
        <v>869</v>
      </c>
      <c r="AJ65" s="63" t="s">
        <v>864</v>
      </c>
      <c r="AK65" s="63" t="s">
        <v>867</v>
      </c>
      <c r="AL65" s="63">
        <v>1</v>
      </c>
      <c r="AM65" s="63"/>
      <c r="AN65" s="239"/>
      <c r="AO65" s="239"/>
      <c r="AP65" s="239"/>
      <c r="AQ65" s="239"/>
    </row>
    <row r="66" spans="1:43" ht="93.75" customHeight="1" x14ac:dyDescent="0.25">
      <c r="A66" s="232" t="s">
        <v>1200</v>
      </c>
      <c r="B66" s="63" t="s">
        <v>12</v>
      </c>
      <c r="C66" s="63">
        <v>1</v>
      </c>
      <c r="D66" s="63" t="s">
        <v>386</v>
      </c>
      <c r="E66" s="63" t="s">
        <v>11</v>
      </c>
      <c r="F66" s="210" t="s">
        <v>439</v>
      </c>
      <c r="G66" s="210" t="s">
        <v>439</v>
      </c>
      <c r="H66" s="210" t="s">
        <v>439</v>
      </c>
      <c r="I66" s="210" t="s">
        <v>439</v>
      </c>
      <c r="J66" s="210" t="s">
        <v>439</v>
      </c>
      <c r="K66" s="210" t="s">
        <v>439</v>
      </c>
      <c r="L66" s="210" t="s">
        <v>439</v>
      </c>
      <c r="M66" s="210" t="s">
        <v>439</v>
      </c>
      <c r="N66" s="210" t="s">
        <v>439</v>
      </c>
      <c r="O66" s="210" t="s">
        <v>439</v>
      </c>
      <c r="P66" s="210" t="s">
        <v>439</v>
      </c>
      <c r="Q66" s="210" t="s">
        <v>439</v>
      </c>
      <c r="R66" s="210" t="s">
        <v>439</v>
      </c>
      <c r="S66" s="210" t="s">
        <v>439</v>
      </c>
      <c r="T66" s="210" t="s">
        <v>439</v>
      </c>
      <c r="U66" s="210" t="s">
        <v>439</v>
      </c>
      <c r="V66" s="210" t="s">
        <v>439</v>
      </c>
      <c r="W66" s="210" t="s">
        <v>439</v>
      </c>
      <c r="X66" s="210" t="s">
        <v>439</v>
      </c>
      <c r="Y66" s="63">
        <v>0</v>
      </c>
      <c r="Z66" s="126">
        <v>1</v>
      </c>
      <c r="AA66" s="126">
        <v>3</v>
      </c>
      <c r="AB66" s="126" t="s">
        <v>1131</v>
      </c>
      <c r="AC66" s="210" t="s">
        <v>462</v>
      </c>
      <c r="AD66" s="236" t="s">
        <v>371</v>
      </c>
      <c r="AE66" s="236" t="s">
        <v>371</v>
      </c>
      <c r="AF66" s="126" t="s">
        <v>1131</v>
      </c>
      <c r="AG66" s="126">
        <v>1</v>
      </c>
      <c r="AH66" s="126">
        <v>3</v>
      </c>
      <c r="AI66" s="63" t="s">
        <v>462</v>
      </c>
      <c r="AJ66" s="63" t="s">
        <v>371</v>
      </c>
      <c r="AK66" s="63" t="s">
        <v>371</v>
      </c>
      <c r="AL66" s="63" t="s">
        <v>1129</v>
      </c>
      <c r="AM66" s="63"/>
      <c r="AN66" s="215"/>
      <c r="AO66" s="215"/>
      <c r="AP66" s="215"/>
      <c r="AQ66" s="215"/>
    </row>
    <row r="67" spans="1:43" ht="93.75" customHeight="1" x14ac:dyDescent="0.25">
      <c r="A67" s="232" t="s">
        <v>1200</v>
      </c>
      <c r="B67" s="64" t="s">
        <v>12</v>
      </c>
      <c r="C67" s="64">
        <v>3</v>
      </c>
      <c r="D67" s="64" t="s">
        <v>390</v>
      </c>
      <c r="E67" s="64" t="s">
        <v>11</v>
      </c>
      <c r="F67" s="209" t="s">
        <v>439</v>
      </c>
      <c r="G67" s="209" t="s">
        <v>439</v>
      </c>
      <c r="H67" s="209" t="s">
        <v>439</v>
      </c>
      <c r="I67" s="209" t="s">
        <v>439</v>
      </c>
      <c r="J67" s="209" t="s">
        <v>439</v>
      </c>
      <c r="K67" s="209" t="s">
        <v>439</v>
      </c>
      <c r="L67" s="209" t="s">
        <v>439</v>
      </c>
      <c r="M67" s="209" t="s">
        <v>439</v>
      </c>
      <c r="N67" s="209" t="s">
        <v>439</v>
      </c>
      <c r="O67" s="209" t="s">
        <v>439</v>
      </c>
      <c r="P67" s="209" t="s">
        <v>439</v>
      </c>
      <c r="Q67" s="209" t="s">
        <v>439</v>
      </c>
      <c r="R67" s="209" t="s">
        <v>439</v>
      </c>
      <c r="S67" s="209" t="s">
        <v>439</v>
      </c>
      <c r="T67" s="209" t="s">
        <v>439</v>
      </c>
      <c r="U67" s="209" t="s">
        <v>439</v>
      </c>
      <c r="V67" s="209" t="s">
        <v>439</v>
      </c>
      <c r="W67" s="209" t="s">
        <v>439</v>
      </c>
      <c r="X67" s="209" t="s">
        <v>439</v>
      </c>
      <c r="Y67" s="64">
        <v>0</v>
      </c>
      <c r="Z67" s="127">
        <v>1</v>
      </c>
      <c r="AA67" s="127">
        <v>3</v>
      </c>
      <c r="AB67" s="128" t="s">
        <v>1131</v>
      </c>
      <c r="AC67" s="207" t="s">
        <v>462</v>
      </c>
      <c r="AD67" s="208" t="s">
        <v>371</v>
      </c>
      <c r="AE67" s="208" t="s">
        <v>371</v>
      </c>
      <c r="AF67" s="130" t="s">
        <v>1131</v>
      </c>
      <c r="AG67" s="123">
        <v>1</v>
      </c>
      <c r="AH67" s="123">
        <v>3</v>
      </c>
      <c r="AI67" s="61" t="s">
        <v>462</v>
      </c>
      <c r="AJ67" s="61" t="s">
        <v>371</v>
      </c>
      <c r="AK67" s="61" t="s">
        <v>371</v>
      </c>
      <c r="AL67" s="61" t="s">
        <v>1129</v>
      </c>
      <c r="AM67" s="76"/>
      <c r="AN67" s="215"/>
      <c r="AO67" s="215"/>
      <c r="AP67" s="215"/>
      <c r="AQ67" s="215"/>
    </row>
    <row r="68" spans="1:43" ht="93.75" customHeight="1" x14ac:dyDescent="0.25">
      <c r="A68" s="232" t="s">
        <v>1200</v>
      </c>
      <c r="B68" s="63" t="s">
        <v>12</v>
      </c>
      <c r="C68" s="63">
        <v>4</v>
      </c>
      <c r="D68" s="63" t="s">
        <v>622</v>
      </c>
      <c r="E68" s="63" t="s">
        <v>11</v>
      </c>
      <c r="F68" s="210" t="s">
        <v>439</v>
      </c>
      <c r="G68" s="210" t="s">
        <v>439</v>
      </c>
      <c r="H68" s="210" t="s">
        <v>439</v>
      </c>
      <c r="I68" s="210" t="s">
        <v>439</v>
      </c>
      <c r="J68" s="210" t="s">
        <v>439</v>
      </c>
      <c r="K68" s="210" t="s">
        <v>439</v>
      </c>
      <c r="L68" s="210" t="s">
        <v>439</v>
      </c>
      <c r="M68" s="210" t="s">
        <v>439</v>
      </c>
      <c r="N68" s="210" t="s">
        <v>439</v>
      </c>
      <c r="O68" s="210" t="s">
        <v>439</v>
      </c>
      <c r="P68" s="210" t="s">
        <v>439</v>
      </c>
      <c r="Q68" s="210" t="s">
        <v>439</v>
      </c>
      <c r="R68" s="210" t="s">
        <v>439</v>
      </c>
      <c r="S68" s="210" t="s">
        <v>439</v>
      </c>
      <c r="T68" s="210" t="s">
        <v>439</v>
      </c>
      <c r="U68" s="210" t="s">
        <v>439</v>
      </c>
      <c r="V68" s="210" t="s">
        <v>439</v>
      </c>
      <c r="W68" s="210" t="s">
        <v>439</v>
      </c>
      <c r="X68" s="210" t="s">
        <v>439</v>
      </c>
      <c r="Y68" s="63">
        <v>0</v>
      </c>
      <c r="Z68" s="127">
        <v>1</v>
      </c>
      <c r="AA68" s="127">
        <v>3</v>
      </c>
      <c r="AB68" s="126" t="s">
        <v>1131</v>
      </c>
      <c r="AC68" s="207" t="s">
        <v>462</v>
      </c>
      <c r="AD68" s="208" t="s">
        <v>371</v>
      </c>
      <c r="AE68" s="208" t="s">
        <v>371</v>
      </c>
      <c r="AF68" s="130" t="s">
        <v>1131</v>
      </c>
      <c r="AG68" s="123">
        <v>1</v>
      </c>
      <c r="AH68" s="123">
        <v>3</v>
      </c>
      <c r="AI68" s="61" t="s">
        <v>462</v>
      </c>
      <c r="AJ68" s="61" t="s">
        <v>371</v>
      </c>
      <c r="AK68" s="61" t="s">
        <v>371</v>
      </c>
      <c r="AL68" s="61" t="s">
        <v>1129</v>
      </c>
      <c r="AM68" s="76"/>
      <c r="AN68" s="215"/>
      <c r="AO68" s="215"/>
      <c r="AP68" s="215"/>
      <c r="AQ68" s="215"/>
    </row>
    <row r="69" spans="1:43" ht="93.75" customHeight="1" x14ac:dyDescent="0.25">
      <c r="A69" s="232" t="s">
        <v>1200</v>
      </c>
      <c r="B69" s="64" t="s">
        <v>12</v>
      </c>
      <c r="C69" s="62">
        <v>6</v>
      </c>
      <c r="D69" s="64" t="s">
        <v>639</v>
      </c>
      <c r="E69" s="64" t="s">
        <v>11</v>
      </c>
      <c r="F69" s="209" t="s">
        <v>439</v>
      </c>
      <c r="G69" s="209" t="s">
        <v>439</v>
      </c>
      <c r="H69" s="209" t="s">
        <v>439</v>
      </c>
      <c r="I69" s="209" t="s">
        <v>439</v>
      </c>
      <c r="J69" s="209" t="s">
        <v>439</v>
      </c>
      <c r="K69" s="209" t="s">
        <v>439</v>
      </c>
      <c r="L69" s="209" t="s">
        <v>439</v>
      </c>
      <c r="M69" s="209" t="s">
        <v>439</v>
      </c>
      <c r="N69" s="209" t="s">
        <v>439</v>
      </c>
      <c r="O69" s="209" t="s">
        <v>439</v>
      </c>
      <c r="P69" s="209" t="s">
        <v>439</v>
      </c>
      <c r="Q69" s="209" t="s">
        <v>439</v>
      </c>
      <c r="R69" s="209" t="s">
        <v>439</v>
      </c>
      <c r="S69" s="209" t="s">
        <v>439</v>
      </c>
      <c r="T69" s="209" t="s">
        <v>439</v>
      </c>
      <c r="U69" s="209" t="s">
        <v>439</v>
      </c>
      <c r="V69" s="209" t="s">
        <v>439</v>
      </c>
      <c r="W69" s="209" t="s">
        <v>439</v>
      </c>
      <c r="X69" s="209" t="s">
        <v>439</v>
      </c>
      <c r="Y69" s="64">
        <v>0</v>
      </c>
      <c r="Z69" s="127">
        <v>1</v>
      </c>
      <c r="AA69" s="127">
        <v>3</v>
      </c>
      <c r="AB69" s="128" t="s">
        <v>1131</v>
      </c>
      <c r="AC69" s="207" t="s">
        <v>462</v>
      </c>
      <c r="AD69" s="208" t="s">
        <v>371</v>
      </c>
      <c r="AE69" s="208" t="s">
        <v>371</v>
      </c>
      <c r="AF69" s="130" t="s">
        <v>1131</v>
      </c>
      <c r="AG69" s="123">
        <v>1</v>
      </c>
      <c r="AH69" s="123">
        <v>3</v>
      </c>
      <c r="AI69" s="61" t="s">
        <v>462</v>
      </c>
      <c r="AJ69" s="61" t="s">
        <v>371</v>
      </c>
      <c r="AK69" s="61" t="s">
        <v>371</v>
      </c>
      <c r="AL69" s="61" t="s">
        <v>1129</v>
      </c>
      <c r="AM69" s="76"/>
      <c r="AN69" s="215"/>
      <c r="AO69" s="215"/>
      <c r="AP69" s="215"/>
      <c r="AQ69" s="215"/>
    </row>
    <row r="70" spans="1:43" ht="93.75" customHeight="1" x14ac:dyDescent="0.25">
      <c r="A70" s="232" t="s">
        <v>1200</v>
      </c>
      <c r="B70" s="63" t="s">
        <v>12</v>
      </c>
      <c r="C70" s="63">
        <v>7</v>
      </c>
      <c r="D70" s="63" t="s">
        <v>392</v>
      </c>
      <c r="E70" s="63" t="s">
        <v>11</v>
      </c>
      <c r="F70" s="210" t="s">
        <v>439</v>
      </c>
      <c r="G70" s="210" t="s">
        <v>439</v>
      </c>
      <c r="H70" s="210" t="s">
        <v>439</v>
      </c>
      <c r="I70" s="210" t="s">
        <v>439</v>
      </c>
      <c r="J70" s="210" t="s">
        <v>439</v>
      </c>
      <c r="K70" s="210" t="s">
        <v>439</v>
      </c>
      <c r="L70" s="210" t="s">
        <v>439</v>
      </c>
      <c r="M70" s="210" t="s">
        <v>439</v>
      </c>
      <c r="N70" s="210" t="s">
        <v>439</v>
      </c>
      <c r="O70" s="210" t="s">
        <v>439</v>
      </c>
      <c r="P70" s="210" t="s">
        <v>439</v>
      </c>
      <c r="Q70" s="210" t="s">
        <v>439</v>
      </c>
      <c r="R70" s="210" t="s">
        <v>439</v>
      </c>
      <c r="S70" s="210" t="s">
        <v>439</v>
      </c>
      <c r="T70" s="210" t="s">
        <v>439</v>
      </c>
      <c r="U70" s="210" t="s">
        <v>439</v>
      </c>
      <c r="V70" s="210" t="s">
        <v>439</v>
      </c>
      <c r="W70" s="210" t="s">
        <v>439</v>
      </c>
      <c r="X70" s="210" t="s">
        <v>439</v>
      </c>
      <c r="Y70" s="63">
        <v>0</v>
      </c>
      <c r="Z70" s="127">
        <v>1</v>
      </c>
      <c r="AA70" s="127">
        <v>3</v>
      </c>
      <c r="AB70" s="126" t="s">
        <v>1131</v>
      </c>
      <c r="AC70" s="207" t="s">
        <v>462</v>
      </c>
      <c r="AD70" s="208" t="s">
        <v>371</v>
      </c>
      <c r="AE70" s="208" t="s">
        <v>371</v>
      </c>
      <c r="AF70" s="130" t="s">
        <v>1131</v>
      </c>
      <c r="AG70" s="123">
        <v>1</v>
      </c>
      <c r="AH70" s="123">
        <v>3</v>
      </c>
      <c r="AI70" s="61" t="s">
        <v>462</v>
      </c>
      <c r="AJ70" s="61" t="s">
        <v>371</v>
      </c>
      <c r="AK70" s="61" t="s">
        <v>371</v>
      </c>
      <c r="AL70" s="61" t="s">
        <v>1129</v>
      </c>
      <c r="AM70" s="76"/>
      <c r="AN70" s="215"/>
      <c r="AO70" s="215"/>
      <c r="AP70" s="215"/>
      <c r="AQ70" s="215"/>
    </row>
    <row r="71" spans="1:43" ht="93.75" customHeight="1" x14ac:dyDescent="0.25">
      <c r="A71" s="232" t="s">
        <v>1200</v>
      </c>
      <c r="B71" s="64" t="s">
        <v>12</v>
      </c>
      <c r="C71" s="62">
        <v>8</v>
      </c>
      <c r="D71" s="64" t="s">
        <v>641</v>
      </c>
      <c r="E71" s="64" t="s">
        <v>11</v>
      </c>
      <c r="F71" s="209" t="s">
        <v>439</v>
      </c>
      <c r="G71" s="209" t="s">
        <v>439</v>
      </c>
      <c r="H71" s="209" t="s">
        <v>439</v>
      </c>
      <c r="I71" s="209" t="s">
        <v>439</v>
      </c>
      <c r="J71" s="209" t="s">
        <v>439</v>
      </c>
      <c r="K71" s="209" t="s">
        <v>439</v>
      </c>
      <c r="L71" s="209" t="s">
        <v>439</v>
      </c>
      <c r="M71" s="209" t="s">
        <v>439</v>
      </c>
      <c r="N71" s="209" t="s">
        <v>439</v>
      </c>
      <c r="O71" s="209" t="s">
        <v>439</v>
      </c>
      <c r="P71" s="209" t="s">
        <v>439</v>
      </c>
      <c r="Q71" s="209" t="s">
        <v>439</v>
      </c>
      <c r="R71" s="209" t="s">
        <v>439</v>
      </c>
      <c r="S71" s="209" t="s">
        <v>439</v>
      </c>
      <c r="T71" s="209" t="s">
        <v>439</v>
      </c>
      <c r="U71" s="209" t="s">
        <v>439</v>
      </c>
      <c r="V71" s="209" t="s">
        <v>439</v>
      </c>
      <c r="W71" s="209" t="s">
        <v>439</v>
      </c>
      <c r="X71" s="209" t="s">
        <v>439</v>
      </c>
      <c r="Y71" s="64">
        <v>0</v>
      </c>
      <c r="Z71" s="127">
        <v>1</v>
      </c>
      <c r="AA71" s="127">
        <v>3</v>
      </c>
      <c r="AB71" s="128" t="s">
        <v>1131</v>
      </c>
      <c r="AC71" s="207" t="s">
        <v>462</v>
      </c>
      <c r="AD71" s="208" t="s">
        <v>371</v>
      </c>
      <c r="AE71" s="208" t="s">
        <v>371</v>
      </c>
      <c r="AF71" s="130" t="s">
        <v>1131</v>
      </c>
      <c r="AG71" s="123">
        <v>1</v>
      </c>
      <c r="AH71" s="123">
        <v>3</v>
      </c>
      <c r="AI71" s="61" t="s">
        <v>462</v>
      </c>
      <c r="AJ71" s="61" t="s">
        <v>371</v>
      </c>
      <c r="AK71" s="61" t="s">
        <v>371</v>
      </c>
      <c r="AL71" s="61" t="s">
        <v>1129</v>
      </c>
      <c r="AM71" s="76"/>
      <c r="AN71" s="215"/>
      <c r="AO71" s="215"/>
      <c r="AP71" s="215"/>
      <c r="AQ71" s="215"/>
    </row>
    <row r="72" spans="1:43" ht="93.75" customHeight="1" x14ac:dyDescent="0.25">
      <c r="A72" s="232" t="s">
        <v>1200</v>
      </c>
      <c r="B72" s="63" t="s">
        <v>12</v>
      </c>
      <c r="C72" s="63">
        <v>9</v>
      </c>
      <c r="D72" s="63" t="s">
        <v>391</v>
      </c>
      <c r="E72" s="63" t="s">
        <v>11</v>
      </c>
      <c r="F72" s="210" t="s">
        <v>439</v>
      </c>
      <c r="G72" s="210" t="s">
        <v>439</v>
      </c>
      <c r="H72" s="210" t="s">
        <v>439</v>
      </c>
      <c r="I72" s="210" t="s">
        <v>439</v>
      </c>
      <c r="J72" s="210" t="s">
        <v>439</v>
      </c>
      <c r="K72" s="210" t="s">
        <v>439</v>
      </c>
      <c r="L72" s="210" t="s">
        <v>439</v>
      </c>
      <c r="M72" s="210" t="s">
        <v>439</v>
      </c>
      <c r="N72" s="210" t="s">
        <v>439</v>
      </c>
      <c r="O72" s="210" t="s">
        <v>439</v>
      </c>
      <c r="P72" s="210" t="s">
        <v>439</v>
      </c>
      <c r="Q72" s="210" t="s">
        <v>439</v>
      </c>
      <c r="R72" s="210" t="s">
        <v>439</v>
      </c>
      <c r="S72" s="210" t="s">
        <v>439</v>
      </c>
      <c r="T72" s="210" t="s">
        <v>439</v>
      </c>
      <c r="U72" s="210" t="s">
        <v>439</v>
      </c>
      <c r="V72" s="210" t="s">
        <v>439</v>
      </c>
      <c r="W72" s="210" t="s">
        <v>439</v>
      </c>
      <c r="X72" s="210" t="s">
        <v>439</v>
      </c>
      <c r="Y72" s="63">
        <v>0</v>
      </c>
      <c r="Z72" s="127">
        <v>1</v>
      </c>
      <c r="AA72" s="127">
        <v>3</v>
      </c>
      <c r="AB72" s="126" t="s">
        <v>1131</v>
      </c>
      <c r="AC72" s="207" t="s">
        <v>462</v>
      </c>
      <c r="AD72" s="208" t="s">
        <v>371</v>
      </c>
      <c r="AE72" s="208" t="s">
        <v>371</v>
      </c>
      <c r="AF72" s="130" t="s">
        <v>1131</v>
      </c>
      <c r="AG72" s="123">
        <v>1</v>
      </c>
      <c r="AH72" s="123">
        <v>3</v>
      </c>
      <c r="AI72" s="61" t="s">
        <v>462</v>
      </c>
      <c r="AJ72" s="61" t="s">
        <v>371</v>
      </c>
      <c r="AK72" s="61" t="s">
        <v>371</v>
      </c>
      <c r="AL72" s="61" t="s">
        <v>1129</v>
      </c>
      <c r="AM72" s="76"/>
      <c r="AN72" s="215"/>
      <c r="AO72" s="215"/>
      <c r="AP72" s="215"/>
      <c r="AQ72" s="215"/>
    </row>
    <row r="73" spans="1:43" ht="93.75" customHeight="1" x14ac:dyDescent="0.25">
      <c r="A73" s="232" t="s">
        <v>1200</v>
      </c>
      <c r="B73" s="64" t="s">
        <v>12</v>
      </c>
      <c r="C73" s="62">
        <v>10</v>
      </c>
      <c r="D73" s="64" t="s">
        <v>623</v>
      </c>
      <c r="E73" s="64" t="s">
        <v>11</v>
      </c>
      <c r="F73" s="209" t="s">
        <v>439</v>
      </c>
      <c r="G73" s="209" t="s">
        <v>439</v>
      </c>
      <c r="H73" s="209" t="s">
        <v>439</v>
      </c>
      <c r="I73" s="209" t="s">
        <v>439</v>
      </c>
      <c r="J73" s="209" t="s">
        <v>439</v>
      </c>
      <c r="K73" s="209" t="s">
        <v>439</v>
      </c>
      <c r="L73" s="209" t="s">
        <v>439</v>
      </c>
      <c r="M73" s="209" t="s">
        <v>439</v>
      </c>
      <c r="N73" s="209" t="s">
        <v>439</v>
      </c>
      <c r="O73" s="209" t="s">
        <v>439</v>
      </c>
      <c r="P73" s="209" t="s">
        <v>439</v>
      </c>
      <c r="Q73" s="209" t="s">
        <v>439</v>
      </c>
      <c r="R73" s="209" t="s">
        <v>439</v>
      </c>
      <c r="S73" s="209" t="s">
        <v>439</v>
      </c>
      <c r="T73" s="209" t="s">
        <v>439</v>
      </c>
      <c r="U73" s="209" t="s">
        <v>439</v>
      </c>
      <c r="V73" s="209" t="s">
        <v>439</v>
      </c>
      <c r="W73" s="209" t="s">
        <v>439</v>
      </c>
      <c r="X73" s="209" t="s">
        <v>439</v>
      </c>
      <c r="Y73" s="64">
        <v>0</v>
      </c>
      <c r="Z73" s="127">
        <v>1</v>
      </c>
      <c r="AA73" s="127">
        <v>3</v>
      </c>
      <c r="AB73" s="128" t="s">
        <v>1131</v>
      </c>
      <c r="AC73" s="207" t="s">
        <v>462</v>
      </c>
      <c r="AD73" s="208" t="s">
        <v>371</v>
      </c>
      <c r="AE73" s="208" t="s">
        <v>371</v>
      </c>
      <c r="AF73" s="130" t="s">
        <v>1131</v>
      </c>
      <c r="AG73" s="123">
        <v>1</v>
      </c>
      <c r="AH73" s="123">
        <v>3</v>
      </c>
      <c r="AI73" s="61" t="s">
        <v>462</v>
      </c>
      <c r="AJ73" s="61" t="s">
        <v>371</v>
      </c>
      <c r="AK73" s="61" t="s">
        <v>371</v>
      </c>
      <c r="AL73" s="61" t="s">
        <v>1129</v>
      </c>
      <c r="AM73" s="76"/>
      <c r="AN73" s="215"/>
      <c r="AO73" s="215"/>
      <c r="AP73" s="215"/>
      <c r="AQ73" s="215"/>
    </row>
    <row r="74" spans="1:43" ht="93.75" customHeight="1" x14ac:dyDescent="0.25">
      <c r="A74" s="232" t="s">
        <v>1200</v>
      </c>
      <c r="B74" s="63" t="s">
        <v>12</v>
      </c>
      <c r="C74" s="63">
        <v>11</v>
      </c>
      <c r="D74" s="63" t="s">
        <v>394</v>
      </c>
      <c r="E74" s="63" t="s">
        <v>11</v>
      </c>
      <c r="F74" s="210" t="s">
        <v>439</v>
      </c>
      <c r="G74" s="210" t="s">
        <v>439</v>
      </c>
      <c r="H74" s="210" t="s">
        <v>439</v>
      </c>
      <c r="I74" s="210" t="s">
        <v>439</v>
      </c>
      <c r="J74" s="210" t="s">
        <v>439</v>
      </c>
      <c r="K74" s="210" t="s">
        <v>439</v>
      </c>
      <c r="L74" s="210" t="s">
        <v>439</v>
      </c>
      <c r="M74" s="210" t="s">
        <v>439</v>
      </c>
      <c r="N74" s="210" t="s">
        <v>439</v>
      </c>
      <c r="O74" s="210" t="s">
        <v>439</v>
      </c>
      <c r="P74" s="210" t="s">
        <v>439</v>
      </c>
      <c r="Q74" s="210" t="s">
        <v>439</v>
      </c>
      <c r="R74" s="210" t="s">
        <v>439</v>
      </c>
      <c r="S74" s="210" t="s">
        <v>439</v>
      </c>
      <c r="T74" s="210" t="s">
        <v>439</v>
      </c>
      <c r="U74" s="210" t="s">
        <v>439</v>
      </c>
      <c r="V74" s="210" t="s">
        <v>439</v>
      </c>
      <c r="W74" s="210" t="s">
        <v>439</v>
      </c>
      <c r="X74" s="210" t="s">
        <v>439</v>
      </c>
      <c r="Y74" s="63">
        <v>0</v>
      </c>
      <c r="Z74" s="127">
        <v>1</v>
      </c>
      <c r="AA74" s="127">
        <v>3</v>
      </c>
      <c r="AB74" s="126" t="s">
        <v>1131</v>
      </c>
      <c r="AC74" s="207" t="s">
        <v>462</v>
      </c>
      <c r="AD74" s="208" t="s">
        <v>371</v>
      </c>
      <c r="AE74" s="208" t="s">
        <v>371</v>
      </c>
      <c r="AF74" s="130" t="s">
        <v>1131</v>
      </c>
      <c r="AG74" s="123">
        <v>1</v>
      </c>
      <c r="AH74" s="123">
        <v>3</v>
      </c>
      <c r="AI74" s="61" t="s">
        <v>462</v>
      </c>
      <c r="AJ74" s="61" t="s">
        <v>371</v>
      </c>
      <c r="AK74" s="61" t="s">
        <v>371</v>
      </c>
      <c r="AL74" s="61" t="s">
        <v>1129</v>
      </c>
      <c r="AM74" s="76"/>
      <c r="AN74" s="215"/>
      <c r="AO74" s="215"/>
      <c r="AP74" s="215"/>
      <c r="AQ74" s="215"/>
    </row>
    <row r="75" spans="1:43" ht="93.75" customHeight="1" x14ac:dyDescent="0.25">
      <c r="A75" s="232" t="s">
        <v>1200</v>
      </c>
      <c r="B75" s="64" t="s">
        <v>12</v>
      </c>
      <c r="C75" s="62">
        <v>13</v>
      </c>
      <c r="D75" s="64" t="s">
        <v>15</v>
      </c>
      <c r="E75" s="64" t="s">
        <v>11</v>
      </c>
      <c r="F75" s="209" t="s">
        <v>439</v>
      </c>
      <c r="G75" s="209" t="s">
        <v>439</v>
      </c>
      <c r="H75" s="209" t="s">
        <v>439</v>
      </c>
      <c r="I75" s="209" t="s">
        <v>439</v>
      </c>
      <c r="J75" s="209" t="s">
        <v>439</v>
      </c>
      <c r="K75" s="209" t="s">
        <v>439</v>
      </c>
      <c r="L75" s="209" t="s">
        <v>439</v>
      </c>
      <c r="M75" s="209" t="s">
        <v>439</v>
      </c>
      <c r="N75" s="209" t="s">
        <v>439</v>
      </c>
      <c r="O75" s="209" t="s">
        <v>439</v>
      </c>
      <c r="P75" s="209" t="s">
        <v>439</v>
      </c>
      <c r="Q75" s="209" t="s">
        <v>439</v>
      </c>
      <c r="R75" s="209" t="s">
        <v>439</v>
      </c>
      <c r="S75" s="209" t="s">
        <v>439</v>
      </c>
      <c r="T75" s="209" t="s">
        <v>439</v>
      </c>
      <c r="U75" s="209" t="s">
        <v>439</v>
      </c>
      <c r="V75" s="209" t="s">
        <v>439</v>
      </c>
      <c r="W75" s="209" t="s">
        <v>439</v>
      </c>
      <c r="X75" s="209" t="s">
        <v>439</v>
      </c>
      <c r="Y75" s="64">
        <v>0</v>
      </c>
      <c r="Z75" s="127">
        <v>1</v>
      </c>
      <c r="AA75" s="127">
        <v>3</v>
      </c>
      <c r="AB75" s="128" t="s">
        <v>1131</v>
      </c>
      <c r="AC75" s="207" t="s">
        <v>462</v>
      </c>
      <c r="AD75" s="208" t="s">
        <v>371</v>
      </c>
      <c r="AE75" s="208" t="s">
        <v>371</v>
      </c>
      <c r="AF75" s="130" t="s">
        <v>1131</v>
      </c>
      <c r="AG75" s="123">
        <v>1</v>
      </c>
      <c r="AH75" s="123">
        <v>3</v>
      </c>
      <c r="AI75" s="61" t="s">
        <v>462</v>
      </c>
      <c r="AJ75" s="61" t="s">
        <v>371</v>
      </c>
      <c r="AK75" s="61" t="s">
        <v>371</v>
      </c>
      <c r="AL75" s="61" t="s">
        <v>1129</v>
      </c>
      <c r="AM75" s="76"/>
      <c r="AN75" s="215"/>
      <c r="AO75" s="215"/>
      <c r="AP75" s="215"/>
      <c r="AQ75" s="215"/>
    </row>
    <row r="76" spans="1:43" ht="93.75" customHeight="1" x14ac:dyDescent="0.25">
      <c r="A76" s="232" t="s">
        <v>114</v>
      </c>
      <c r="B76" s="257" t="s">
        <v>12</v>
      </c>
      <c r="C76" s="257">
        <v>1</v>
      </c>
      <c r="D76" s="257" t="s">
        <v>386</v>
      </c>
      <c r="E76" s="257" t="s">
        <v>11</v>
      </c>
      <c r="F76" s="258" t="s">
        <v>378</v>
      </c>
      <c r="G76" s="258" t="s">
        <v>378</v>
      </c>
      <c r="H76" s="258" t="s">
        <v>378</v>
      </c>
      <c r="I76" s="258" t="s">
        <v>378</v>
      </c>
      <c r="J76" s="258" t="s">
        <v>378</v>
      </c>
      <c r="K76" s="258" t="s">
        <v>378</v>
      </c>
      <c r="L76" s="258" t="s">
        <v>378</v>
      </c>
      <c r="M76" s="258" t="s">
        <v>378</v>
      </c>
      <c r="N76" s="258" t="s">
        <v>378</v>
      </c>
      <c r="O76" s="258" t="s">
        <v>378</v>
      </c>
      <c r="P76" s="258" t="s">
        <v>378</v>
      </c>
      <c r="Q76" s="258" t="s">
        <v>378</v>
      </c>
      <c r="R76" s="258" t="s">
        <v>378</v>
      </c>
      <c r="S76" s="258" t="s">
        <v>378</v>
      </c>
      <c r="T76" s="258" t="s">
        <v>378</v>
      </c>
      <c r="U76" s="258" t="s">
        <v>378</v>
      </c>
      <c r="V76" s="258" t="s">
        <v>378</v>
      </c>
      <c r="W76" s="258" t="s">
        <v>378</v>
      </c>
      <c r="X76" s="258" t="s">
        <v>378</v>
      </c>
      <c r="Y76" s="257">
        <v>19</v>
      </c>
      <c r="Z76" s="259">
        <v>3</v>
      </c>
      <c r="AA76" s="259">
        <v>5</v>
      </c>
      <c r="AB76" s="259" t="s">
        <v>1186</v>
      </c>
      <c r="AC76" s="258" t="s">
        <v>144</v>
      </c>
      <c r="AD76" s="260" t="s">
        <v>464</v>
      </c>
      <c r="AE76" s="260" t="s">
        <v>477</v>
      </c>
      <c r="AF76" s="259" t="s">
        <v>1186</v>
      </c>
      <c r="AG76" s="259">
        <v>3</v>
      </c>
      <c r="AH76" s="259">
        <v>5</v>
      </c>
      <c r="AI76" s="257" t="s">
        <v>144</v>
      </c>
      <c r="AJ76" s="257" t="s">
        <v>464</v>
      </c>
      <c r="AK76" s="257" t="s">
        <v>477</v>
      </c>
      <c r="AL76" s="257" t="s">
        <v>1129</v>
      </c>
      <c r="AM76" s="257"/>
      <c r="AN76" s="284"/>
      <c r="AO76" s="284"/>
      <c r="AP76" s="284"/>
      <c r="AQ76" s="284"/>
    </row>
    <row r="77" spans="1:43" ht="93.75" customHeight="1" x14ac:dyDescent="0.25">
      <c r="A77" s="232" t="s">
        <v>114</v>
      </c>
      <c r="B77" s="257" t="s">
        <v>12</v>
      </c>
      <c r="C77" s="74">
        <v>3</v>
      </c>
      <c r="D77" s="257" t="s">
        <v>390</v>
      </c>
      <c r="E77" s="257" t="s">
        <v>11</v>
      </c>
      <c r="F77" s="258" t="s">
        <v>378</v>
      </c>
      <c r="G77" s="258" t="s">
        <v>378</v>
      </c>
      <c r="H77" s="258" t="s">
        <v>378</v>
      </c>
      <c r="I77" s="258" t="s">
        <v>378</v>
      </c>
      <c r="J77" s="258" t="s">
        <v>378</v>
      </c>
      <c r="K77" s="258" t="s">
        <v>378</v>
      </c>
      <c r="L77" s="258" t="s">
        <v>378</v>
      </c>
      <c r="M77" s="258" t="s">
        <v>378</v>
      </c>
      <c r="N77" s="258" t="s">
        <v>378</v>
      </c>
      <c r="O77" s="258" t="s">
        <v>378</v>
      </c>
      <c r="P77" s="258" t="s">
        <v>378</v>
      </c>
      <c r="Q77" s="258" t="s">
        <v>378</v>
      </c>
      <c r="R77" s="258" t="s">
        <v>378</v>
      </c>
      <c r="S77" s="258" t="s">
        <v>378</v>
      </c>
      <c r="T77" s="258" t="s">
        <v>378</v>
      </c>
      <c r="U77" s="258" t="s">
        <v>378</v>
      </c>
      <c r="V77" s="258" t="s">
        <v>378</v>
      </c>
      <c r="W77" s="258" t="s">
        <v>378</v>
      </c>
      <c r="X77" s="258" t="s">
        <v>378</v>
      </c>
      <c r="Y77" s="63">
        <v>19</v>
      </c>
      <c r="Z77" s="259">
        <v>3</v>
      </c>
      <c r="AA77" s="259">
        <v>5</v>
      </c>
      <c r="AB77" s="259" t="s">
        <v>1186</v>
      </c>
      <c r="AC77" s="258" t="s">
        <v>144</v>
      </c>
      <c r="AD77" s="260" t="s">
        <v>464</v>
      </c>
      <c r="AE77" s="260" t="s">
        <v>477</v>
      </c>
      <c r="AF77" s="259" t="s">
        <v>1186</v>
      </c>
      <c r="AG77" s="259">
        <v>3</v>
      </c>
      <c r="AH77" s="259">
        <v>5</v>
      </c>
      <c r="AI77" s="257" t="s">
        <v>144</v>
      </c>
      <c r="AJ77" s="257" t="s">
        <v>464</v>
      </c>
      <c r="AK77" s="257" t="s">
        <v>477</v>
      </c>
      <c r="AL77" s="257" t="s">
        <v>1129</v>
      </c>
      <c r="AM77" s="257"/>
      <c r="AN77" s="284"/>
      <c r="AO77" s="284"/>
      <c r="AP77" s="284"/>
      <c r="AQ77" s="284"/>
    </row>
    <row r="78" spans="1:43" ht="93.75" customHeight="1" x14ac:dyDescent="0.25">
      <c r="A78" s="232" t="s">
        <v>114</v>
      </c>
      <c r="B78" s="64" t="s">
        <v>12</v>
      </c>
      <c r="C78" s="64">
        <v>4</v>
      </c>
      <c r="D78" s="64" t="s">
        <v>622</v>
      </c>
      <c r="E78" s="64" t="s">
        <v>11</v>
      </c>
      <c r="F78" s="209" t="s">
        <v>378</v>
      </c>
      <c r="G78" s="209" t="s">
        <v>378</v>
      </c>
      <c r="H78" s="209" t="s">
        <v>378</v>
      </c>
      <c r="I78" s="209" t="s">
        <v>378</v>
      </c>
      <c r="J78" s="209" t="s">
        <v>378</v>
      </c>
      <c r="K78" s="209" t="s">
        <v>378</v>
      </c>
      <c r="L78" s="209" t="s">
        <v>378</v>
      </c>
      <c r="M78" s="209" t="s">
        <v>378</v>
      </c>
      <c r="N78" s="209" t="s">
        <v>378</v>
      </c>
      <c r="O78" s="209" t="s">
        <v>378</v>
      </c>
      <c r="P78" s="209" t="s">
        <v>378</v>
      </c>
      <c r="Q78" s="209" t="s">
        <v>378</v>
      </c>
      <c r="R78" s="209" t="s">
        <v>378</v>
      </c>
      <c r="S78" s="209" t="s">
        <v>378</v>
      </c>
      <c r="T78" s="209" t="s">
        <v>378</v>
      </c>
      <c r="U78" s="209" t="s">
        <v>378</v>
      </c>
      <c r="V78" s="209" t="s">
        <v>378</v>
      </c>
      <c r="W78" s="209" t="s">
        <v>378</v>
      </c>
      <c r="X78" s="209" t="s">
        <v>378</v>
      </c>
      <c r="Y78" s="64">
        <v>19</v>
      </c>
      <c r="Z78" s="127" t="s">
        <v>378</v>
      </c>
      <c r="AA78" s="127" t="s">
        <v>378</v>
      </c>
      <c r="AB78" s="382" t="s">
        <v>378</v>
      </c>
      <c r="AC78" s="207" t="s">
        <v>144</v>
      </c>
      <c r="AD78" s="208" t="s">
        <v>464</v>
      </c>
      <c r="AE78" s="208" t="s">
        <v>824</v>
      </c>
      <c r="AF78" s="130" t="s">
        <v>824</v>
      </c>
      <c r="AG78" s="123" t="s">
        <v>378</v>
      </c>
      <c r="AH78" s="123" t="s">
        <v>378</v>
      </c>
      <c r="AI78" s="61" t="s">
        <v>824</v>
      </c>
      <c r="AJ78" s="61" t="s">
        <v>824</v>
      </c>
      <c r="AK78" s="61" t="s">
        <v>824</v>
      </c>
      <c r="AL78" s="61" t="s">
        <v>1129</v>
      </c>
      <c r="AM78" s="76"/>
      <c r="AN78" s="215"/>
      <c r="AO78" s="215"/>
      <c r="AP78" s="215"/>
      <c r="AQ78" s="215"/>
    </row>
    <row r="79" spans="1:43" ht="93.75" customHeight="1" x14ac:dyDescent="0.25">
      <c r="A79" s="232" t="s">
        <v>114</v>
      </c>
      <c r="B79" s="63" t="s">
        <v>12</v>
      </c>
      <c r="C79" s="63">
        <v>6</v>
      </c>
      <c r="D79" s="63" t="s">
        <v>639</v>
      </c>
      <c r="E79" s="63" t="s">
        <v>11</v>
      </c>
      <c r="F79" s="210" t="s">
        <v>378</v>
      </c>
      <c r="G79" s="210" t="s">
        <v>378</v>
      </c>
      <c r="H79" s="210" t="s">
        <v>378</v>
      </c>
      <c r="I79" s="210" t="s">
        <v>378</v>
      </c>
      <c r="J79" s="210" t="s">
        <v>378</v>
      </c>
      <c r="K79" s="210" t="s">
        <v>378</v>
      </c>
      <c r="L79" s="210" t="s">
        <v>378</v>
      </c>
      <c r="M79" s="210" t="s">
        <v>378</v>
      </c>
      <c r="N79" s="210" t="s">
        <v>378</v>
      </c>
      <c r="O79" s="210" t="s">
        <v>378</v>
      </c>
      <c r="P79" s="210" t="s">
        <v>378</v>
      </c>
      <c r="Q79" s="210" t="s">
        <v>378</v>
      </c>
      <c r="R79" s="210" t="s">
        <v>378</v>
      </c>
      <c r="S79" s="210" t="s">
        <v>378</v>
      </c>
      <c r="T79" s="210" t="s">
        <v>378</v>
      </c>
      <c r="U79" s="210" t="s">
        <v>378</v>
      </c>
      <c r="V79" s="210" t="s">
        <v>378</v>
      </c>
      <c r="W79" s="210" t="s">
        <v>378</v>
      </c>
      <c r="X79" s="210" t="s">
        <v>378</v>
      </c>
      <c r="Y79" s="63">
        <v>19</v>
      </c>
      <c r="Z79" s="127">
        <v>3</v>
      </c>
      <c r="AA79" s="127">
        <v>5</v>
      </c>
      <c r="AB79" s="126" t="s">
        <v>1186</v>
      </c>
      <c r="AC79" s="207" t="s">
        <v>144</v>
      </c>
      <c r="AD79" s="208" t="s">
        <v>464</v>
      </c>
      <c r="AE79" s="208" t="s">
        <v>477</v>
      </c>
      <c r="AF79" s="130" t="s">
        <v>1186</v>
      </c>
      <c r="AG79" s="123">
        <v>3</v>
      </c>
      <c r="AH79" s="123">
        <v>5</v>
      </c>
      <c r="AI79" s="61" t="s">
        <v>144</v>
      </c>
      <c r="AJ79" s="61" t="s">
        <v>464</v>
      </c>
      <c r="AK79" s="61" t="s">
        <v>477</v>
      </c>
      <c r="AL79" s="61" t="s">
        <v>1129</v>
      </c>
      <c r="AM79" s="76"/>
      <c r="AN79" s="215"/>
      <c r="AO79" s="215"/>
      <c r="AP79" s="215"/>
      <c r="AQ79" s="215"/>
    </row>
    <row r="80" spans="1:43" ht="93.75" customHeight="1" x14ac:dyDescent="0.25">
      <c r="A80" s="232" t="s">
        <v>114</v>
      </c>
      <c r="B80" s="64" t="s">
        <v>12</v>
      </c>
      <c r="C80" s="62">
        <v>7</v>
      </c>
      <c r="D80" s="64" t="s">
        <v>392</v>
      </c>
      <c r="E80" s="64" t="s">
        <v>11</v>
      </c>
      <c r="F80" s="209" t="s">
        <v>378</v>
      </c>
      <c r="G80" s="209" t="s">
        <v>378</v>
      </c>
      <c r="H80" s="209" t="s">
        <v>378</v>
      </c>
      <c r="I80" s="209" t="s">
        <v>378</v>
      </c>
      <c r="J80" s="209" t="s">
        <v>378</v>
      </c>
      <c r="K80" s="209" t="s">
        <v>378</v>
      </c>
      <c r="L80" s="209" t="s">
        <v>378</v>
      </c>
      <c r="M80" s="209" t="s">
        <v>378</v>
      </c>
      <c r="N80" s="209" t="s">
        <v>378</v>
      </c>
      <c r="O80" s="209" t="s">
        <v>378</v>
      </c>
      <c r="P80" s="209" t="s">
        <v>378</v>
      </c>
      <c r="Q80" s="209" t="s">
        <v>378</v>
      </c>
      <c r="R80" s="209" t="s">
        <v>378</v>
      </c>
      <c r="S80" s="209" t="s">
        <v>378</v>
      </c>
      <c r="T80" s="209" t="s">
        <v>378</v>
      </c>
      <c r="U80" s="209" t="s">
        <v>378</v>
      </c>
      <c r="V80" s="209" t="s">
        <v>378</v>
      </c>
      <c r="W80" s="209" t="s">
        <v>378</v>
      </c>
      <c r="X80" s="209" t="s">
        <v>378</v>
      </c>
      <c r="Y80" s="64">
        <v>19</v>
      </c>
      <c r="Z80" s="127">
        <v>3</v>
      </c>
      <c r="AA80" s="127">
        <v>5</v>
      </c>
      <c r="AB80" s="382" t="s">
        <v>1186</v>
      </c>
      <c r="AC80" s="207" t="s">
        <v>144</v>
      </c>
      <c r="AD80" s="208" t="s">
        <v>464</v>
      </c>
      <c r="AE80" s="208" t="s">
        <v>477</v>
      </c>
      <c r="AF80" s="130" t="s">
        <v>1186</v>
      </c>
      <c r="AG80" s="123">
        <v>3</v>
      </c>
      <c r="AH80" s="123">
        <v>5</v>
      </c>
      <c r="AI80" s="61" t="s">
        <v>144</v>
      </c>
      <c r="AJ80" s="61" t="s">
        <v>464</v>
      </c>
      <c r="AK80" s="61" t="s">
        <v>477</v>
      </c>
      <c r="AL80" s="61" t="s">
        <v>1129</v>
      </c>
      <c r="AM80" s="76"/>
      <c r="AN80" s="215"/>
      <c r="AO80" s="215"/>
      <c r="AP80" s="215"/>
      <c r="AQ80" s="215"/>
    </row>
    <row r="81" spans="1:43" ht="93.75" customHeight="1" x14ac:dyDescent="0.25">
      <c r="A81" s="232" t="s">
        <v>114</v>
      </c>
      <c r="B81" s="63" t="s">
        <v>12</v>
      </c>
      <c r="C81" s="63">
        <v>8</v>
      </c>
      <c r="D81" s="63" t="s">
        <v>641</v>
      </c>
      <c r="E81" s="63" t="s">
        <v>11</v>
      </c>
      <c r="F81" s="210" t="s">
        <v>378</v>
      </c>
      <c r="G81" s="210" t="s">
        <v>378</v>
      </c>
      <c r="H81" s="210" t="s">
        <v>378</v>
      </c>
      <c r="I81" s="210" t="s">
        <v>378</v>
      </c>
      <c r="J81" s="210" t="s">
        <v>378</v>
      </c>
      <c r="K81" s="210" t="s">
        <v>378</v>
      </c>
      <c r="L81" s="210" t="s">
        <v>378</v>
      </c>
      <c r="M81" s="210" t="s">
        <v>378</v>
      </c>
      <c r="N81" s="210" t="s">
        <v>378</v>
      </c>
      <c r="O81" s="210" t="s">
        <v>378</v>
      </c>
      <c r="P81" s="210" t="s">
        <v>378</v>
      </c>
      <c r="Q81" s="210" t="s">
        <v>378</v>
      </c>
      <c r="R81" s="210" t="s">
        <v>378</v>
      </c>
      <c r="S81" s="210" t="s">
        <v>378</v>
      </c>
      <c r="T81" s="210" t="s">
        <v>378</v>
      </c>
      <c r="U81" s="210" t="s">
        <v>378</v>
      </c>
      <c r="V81" s="210" t="s">
        <v>378</v>
      </c>
      <c r="W81" s="210" t="s">
        <v>378</v>
      </c>
      <c r="X81" s="210" t="s">
        <v>378</v>
      </c>
      <c r="Y81" s="63">
        <v>19</v>
      </c>
      <c r="Z81" s="127">
        <v>3</v>
      </c>
      <c r="AA81" s="127">
        <v>5</v>
      </c>
      <c r="AB81" s="126" t="s">
        <v>1186</v>
      </c>
      <c r="AC81" s="207" t="s">
        <v>144</v>
      </c>
      <c r="AD81" s="208" t="s">
        <v>464</v>
      </c>
      <c r="AE81" s="208" t="s">
        <v>477</v>
      </c>
      <c r="AF81" s="130" t="s">
        <v>1186</v>
      </c>
      <c r="AG81" s="123">
        <v>3</v>
      </c>
      <c r="AH81" s="123">
        <v>5</v>
      </c>
      <c r="AI81" s="61" t="s">
        <v>144</v>
      </c>
      <c r="AJ81" s="61" t="s">
        <v>464</v>
      </c>
      <c r="AK81" s="61" t="s">
        <v>477</v>
      </c>
      <c r="AL81" s="61" t="s">
        <v>1129</v>
      </c>
      <c r="AM81" s="76"/>
      <c r="AN81" s="215"/>
      <c r="AO81" s="215"/>
      <c r="AP81" s="215"/>
      <c r="AQ81" s="215"/>
    </row>
    <row r="82" spans="1:43" ht="93.75" customHeight="1" x14ac:dyDescent="0.25">
      <c r="A82" s="232" t="s">
        <v>114</v>
      </c>
      <c r="B82" s="64" t="s">
        <v>12</v>
      </c>
      <c r="C82" s="62">
        <v>9</v>
      </c>
      <c r="D82" s="64" t="s">
        <v>391</v>
      </c>
      <c r="E82" s="64" t="s">
        <v>11</v>
      </c>
      <c r="F82" s="209" t="s">
        <v>378</v>
      </c>
      <c r="G82" s="209" t="s">
        <v>378</v>
      </c>
      <c r="H82" s="209" t="s">
        <v>378</v>
      </c>
      <c r="I82" s="209" t="s">
        <v>378</v>
      </c>
      <c r="J82" s="209" t="s">
        <v>378</v>
      </c>
      <c r="K82" s="209" t="s">
        <v>378</v>
      </c>
      <c r="L82" s="209" t="s">
        <v>378</v>
      </c>
      <c r="M82" s="209" t="s">
        <v>378</v>
      </c>
      <c r="N82" s="209" t="s">
        <v>378</v>
      </c>
      <c r="O82" s="209" t="s">
        <v>378</v>
      </c>
      <c r="P82" s="209" t="s">
        <v>378</v>
      </c>
      <c r="Q82" s="209" t="s">
        <v>378</v>
      </c>
      <c r="R82" s="209" t="s">
        <v>378</v>
      </c>
      <c r="S82" s="209" t="s">
        <v>378</v>
      </c>
      <c r="T82" s="209" t="s">
        <v>378</v>
      </c>
      <c r="U82" s="209" t="s">
        <v>378</v>
      </c>
      <c r="V82" s="209" t="s">
        <v>378</v>
      </c>
      <c r="W82" s="209" t="s">
        <v>378</v>
      </c>
      <c r="X82" s="209" t="s">
        <v>378</v>
      </c>
      <c r="Y82" s="64">
        <v>19</v>
      </c>
      <c r="Z82" s="127">
        <v>3</v>
      </c>
      <c r="AA82" s="127">
        <v>5</v>
      </c>
      <c r="AB82" s="382" t="s">
        <v>1186</v>
      </c>
      <c r="AC82" s="207" t="s">
        <v>144</v>
      </c>
      <c r="AD82" s="208" t="s">
        <v>464</v>
      </c>
      <c r="AE82" s="208" t="s">
        <v>477</v>
      </c>
      <c r="AF82" s="130" t="s">
        <v>1186</v>
      </c>
      <c r="AG82" s="123">
        <v>3</v>
      </c>
      <c r="AH82" s="123">
        <v>5</v>
      </c>
      <c r="AI82" s="61" t="s">
        <v>144</v>
      </c>
      <c r="AJ82" s="61" t="s">
        <v>464</v>
      </c>
      <c r="AK82" s="61" t="s">
        <v>477</v>
      </c>
      <c r="AL82" s="61" t="s">
        <v>1129</v>
      </c>
      <c r="AM82" s="76"/>
      <c r="AN82" s="215"/>
      <c r="AO82" s="215"/>
      <c r="AP82" s="215"/>
      <c r="AQ82" s="215"/>
    </row>
    <row r="83" spans="1:43" ht="93.75" customHeight="1" x14ac:dyDescent="0.25">
      <c r="A83" s="232" t="s">
        <v>114</v>
      </c>
      <c r="B83" s="63" t="s">
        <v>12</v>
      </c>
      <c r="C83" s="63">
        <v>10</v>
      </c>
      <c r="D83" s="63" t="s">
        <v>623</v>
      </c>
      <c r="E83" s="63" t="s">
        <v>11</v>
      </c>
      <c r="F83" s="210" t="s">
        <v>378</v>
      </c>
      <c r="G83" s="210" t="s">
        <v>378</v>
      </c>
      <c r="H83" s="210" t="s">
        <v>378</v>
      </c>
      <c r="I83" s="210" t="s">
        <v>378</v>
      </c>
      <c r="J83" s="210" t="s">
        <v>378</v>
      </c>
      <c r="K83" s="210" t="s">
        <v>378</v>
      </c>
      <c r="L83" s="210" t="s">
        <v>378</v>
      </c>
      <c r="M83" s="210" t="s">
        <v>378</v>
      </c>
      <c r="N83" s="210" t="s">
        <v>378</v>
      </c>
      <c r="O83" s="210" t="s">
        <v>378</v>
      </c>
      <c r="P83" s="210" t="s">
        <v>378</v>
      </c>
      <c r="Q83" s="210" t="s">
        <v>378</v>
      </c>
      <c r="R83" s="210" t="s">
        <v>378</v>
      </c>
      <c r="S83" s="210" t="s">
        <v>378</v>
      </c>
      <c r="T83" s="210" t="s">
        <v>378</v>
      </c>
      <c r="U83" s="210" t="s">
        <v>378</v>
      </c>
      <c r="V83" s="210" t="s">
        <v>378</v>
      </c>
      <c r="W83" s="210" t="s">
        <v>378</v>
      </c>
      <c r="X83" s="210" t="s">
        <v>378</v>
      </c>
      <c r="Y83" s="63">
        <v>19</v>
      </c>
      <c r="Z83" s="127">
        <v>3</v>
      </c>
      <c r="AA83" s="127">
        <v>5</v>
      </c>
      <c r="AB83" s="126" t="s">
        <v>1186</v>
      </c>
      <c r="AC83" s="207" t="s">
        <v>144</v>
      </c>
      <c r="AD83" s="208" t="s">
        <v>464</v>
      </c>
      <c r="AE83" s="208" t="s">
        <v>477</v>
      </c>
      <c r="AF83" s="130" t="s">
        <v>1186</v>
      </c>
      <c r="AG83" s="123">
        <v>3</v>
      </c>
      <c r="AH83" s="123">
        <v>5</v>
      </c>
      <c r="AI83" s="61" t="s">
        <v>144</v>
      </c>
      <c r="AJ83" s="61" t="s">
        <v>464</v>
      </c>
      <c r="AK83" s="61" t="s">
        <v>477</v>
      </c>
      <c r="AL83" s="61" t="s">
        <v>1129</v>
      </c>
      <c r="AM83" s="76"/>
      <c r="AN83" s="215"/>
      <c r="AO83" s="215"/>
      <c r="AP83" s="215"/>
      <c r="AQ83" s="215"/>
    </row>
    <row r="84" spans="1:43" ht="93.75" customHeight="1" x14ac:dyDescent="0.25">
      <c r="A84" s="232" t="s">
        <v>114</v>
      </c>
      <c r="B84" s="64" t="s">
        <v>12</v>
      </c>
      <c r="C84" s="62">
        <v>11</v>
      </c>
      <c r="D84" s="64" t="s">
        <v>394</v>
      </c>
      <c r="E84" s="64" t="s">
        <v>11</v>
      </c>
      <c r="F84" s="209" t="s">
        <v>378</v>
      </c>
      <c r="G84" s="209" t="s">
        <v>378</v>
      </c>
      <c r="H84" s="209" t="s">
        <v>378</v>
      </c>
      <c r="I84" s="209" t="s">
        <v>378</v>
      </c>
      <c r="J84" s="209" t="s">
        <v>378</v>
      </c>
      <c r="K84" s="209" t="s">
        <v>378</v>
      </c>
      <c r="L84" s="209" t="s">
        <v>378</v>
      </c>
      <c r="M84" s="209" t="s">
        <v>378</v>
      </c>
      <c r="N84" s="209" t="s">
        <v>378</v>
      </c>
      <c r="O84" s="209" t="s">
        <v>378</v>
      </c>
      <c r="P84" s="209" t="s">
        <v>378</v>
      </c>
      <c r="Q84" s="209" t="s">
        <v>378</v>
      </c>
      <c r="R84" s="209" t="s">
        <v>378</v>
      </c>
      <c r="S84" s="209" t="s">
        <v>378</v>
      </c>
      <c r="T84" s="209" t="s">
        <v>378</v>
      </c>
      <c r="U84" s="209" t="s">
        <v>378</v>
      </c>
      <c r="V84" s="209" t="s">
        <v>378</v>
      </c>
      <c r="W84" s="209" t="s">
        <v>378</v>
      </c>
      <c r="X84" s="209" t="s">
        <v>378</v>
      </c>
      <c r="Y84" s="64">
        <v>19</v>
      </c>
      <c r="Z84" s="127">
        <v>3</v>
      </c>
      <c r="AA84" s="127">
        <v>5</v>
      </c>
      <c r="AB84" s="382" t="s">
        <v>1186</v>
      </c>
      <c r="AC84" s="207" t="s">
        <v>144</v>
      </c>
      <c r="AD84" s="208" t="s">
        <v>464</v>
      </c>
      <c r="AE84" s="208" t="s">
        <v>477</v>
      </c>
      <c r="AF84" s="130" t="s">
        <v>1186</v>
      </c>
      <c r="AG84" s="123">
        <v>3</v>
      </c>
      <c r="AH84" s="123">
        <v>5</v>
      </c>
      <c r="AI84" s="61" t="s">
        <v>144</v>
      </c>
      <c r="AJ84" s="61" t="s">
        <v>464</v>
      </c>
      <c r="AK84" s="61" t="s">
        <v>477</v>
      </c>
      <c r="AL84" s="61" t="s">
        <v>1129</v>
      </c>
      <c r="AM84" s="76"/>
      <c r="AN84" s="215"/>
      <c r="AO84" s="215"/>
      <c r="AP84" s="215"/>
      <c r="AQ84" s="215"/>
    </row>
    <row r="85" spans="1:43" ht="93.75" customHeight="1" x14ac:dyDescent="0.25">
      <c r="A85" s="232" t="s">
        <v>114</v>
      </c>
      <c r="B85" s="63" t="s">
        <v>12</v>
      </c>
      <c r="C85" s="63">
        <v>13</v>
      </c>
      <c r="D85" s="63" t="s">
        <v>15</v>
      </c>
      <c r="E85" s="63" t="s">
        <v>11</v>
      </c>
      <c r="F85" s="210" t="s">
        <v>378</v>
      </c>
      <c r="G85" s="210" t="s">
        <v>378</v>
      </c>
      <c r="H85" s="210" t="s">
        <v>378</v>
      </c>
      <c r="I85" s="210" t="s">
        <v>378</v>
      </c>
      <c r="J85" s="210" t="s">
        <v>378</v>
      </c>
      <c r="K85" s="210" t="s">
        <v>378</v>
      </c>
      <c r="L85" s="210" t="s">
        <v>378</v>
      </c>
      <c r="M85" s="210" t="s">
        <v>378</v>
      </c>
      <c r="N85" s="210" t="s">
        <v>378</v>
      </c>
      <c r="O85" s="210" t="s">
        <v>378</v>
      </c>
      <c r="P85" s="210" t="s">
        <v>378</v>
      </c>
      <c r="Q85" s="210" t="s">
        <v>378</v>
      </c>
      <c r="R85" s="210" t="s">
        <v>378</v>
      </c>
      <c r="S85" s="210" t="s">
        <v>378</v>
      </c>
      <c r="T85" s="210" t="s">
        <v>378</v>
      </c>
      <c r="U85" s="210" t="s">
        <v>378</v>
      </c>
      <c r="V85" s="210" t="s">
        <v>378</v>
      </c>
      <c r="W85" s="210" t="s">
        <v>378</v>
      </c>
      <c r="X85" s="210" t="s">
        <v>378</v>
      </c>
      <c r="Y85" s="63">
        <v>19</v>
      </c>
      <c r="Z85" s="127">
        <v>3</v>
      </c>
      <c r="AA85" s="127">
        <v>5</v>
      </c>
      <c r="AB85" s="126" t="s">
        <v>1186</v>
      </c>
      <c r="AC85" s="207" t="s">
        <v>144</v>
      </c>
      <c r="AD85" s="208" t="s">
        <v>464</v>
      </c>
      <c r="AE85" s="208" t="s">
        <v>477</v>
      </c>
      <c r="AF85" s="130" t="s">
        <v>1186</v>
      </c>
      <c r="AG85" s="123">
        <v>3</v>
      </c>
      <c r="AH85" s="123">
        <v>5</v>
      </c>
      <c r="AI85" s="61" t="s">
        <v>144</v>
      </c>
      <c r="AJ85" s="61" t="s">
        <v>464</v>
      </c>
      <c r="AK85" s="61" t="s">
        <v>477</v>
      </c>
      <c r="AL85" s="61" t="s">
        <v>1129</v>
      </c>
      <c r="AM85" s="76"/>
      <c r="AN85" s="215"/>
      <c r="AO85" s="215"/>
      <c r="AP85" s="215"/>
      <c r="AQ85" s="215"/>
    </row>
    <row r="86" spans="1:43" ht="93.75" customHeight="1" x14ac:dyDescent="0.25">
      <c r="A86" s="232" t="s">
        <v>112</v>
      </c>
      <c r="B86" s="64" t="s">
        <v>12</v>
      </c>
      <c r="C86" s="62">
        <v>1</v>
      </c>
      <c r="D86" s="64" t="s">
        <v>386</v>
      </c>
      <c r="E86" s="64" t="s">
        <v>11</v>
      </c>
      <c r="F86" s="209" t="s">
        <v>378</v>
      </c>
      <c r="G86" s="209" t="s">
        <v>378</v>
      </c>
      <c r="H86" s="209" t="s">
        <v>378</v>
      </c>
      <c r="I86" s="209" t="s">
        <v>378</v>
      </c>
      <c r="J86" s="209" t="s">
        <v>378</v>
      </c>
      <c r="K86" s="209" t="s">
        <v>378</v>
      </c>
      <c r="L86" s="209" t="s">
        <v>378</v>
      </c>
      <c r="M86" s="209" t="s">
        <v>378</v>
      </c>
      <c r="N86" s="209" t="s">
        <v>378</v>
      </c>
      <c r="O86" s="209" t="s">
        <v>378</v>
      </c>
      <c r="P86" s="209" t="s">
        <v>378</v>
      </c>
      <c r="Q86" s="209" t="s">
        <v>378</v>
      </c>
      <c r="R86" s="209" t="s">
        <v>378</v>
      </c>
      <c r="S86" s="209" t="s">
        <v>378</v>
      </c>
      <c r="T86" s="209" t="s">
        <v>378</v>
      </c>
      <c r="U86" s="209" t="s">
        <v>439</v>
      </c>
      <c r="V86" s="209" t="s">
        <v>378</v>
      </c>
      <c r="W86" s="209" t="s">
        <v>378</v>
      </c>
      <c r="X86" s="209" t="s">
        <v>439</v>
      </c>
      <c r="Y86" s="64">
        <v>17</v>
      </c>
      <c r="Z86" s="127">
        <v>1</v>
      </c>
      <c r="AA86" s="127">
        <v>5</v>
      </c>
      <c r="AB86" s="382" t="s">
        <v>1128</v>
      </c>
      <c r="AC86" s="207" t="s">
        <v>462</v>
      </c>
      <c r="AD86" s="208" t="s">
        <v>464</v>
      </c>
      <c r="AE86" s="208" t="s">
        <v>477</v>
      </c>
      <c r="AF86" s="130" t="s">
        <v>1128</v>
      </c>
      <c r="AG86" s="123">
        <v>1</v>
      </c>
      <c r="AH86" s="123">
        <v>5</v>
      </c>
      <c r="AI86" s="61" t="s">
        <v>462</v>
      </c>
      <c r="AJ86" s="61" t="s">
        <v>464</v>
      </c>
      <c r="AK86" s="61" t="s">
        <v>477</v>
      </c>
      <c r="AL86" s="61" t="s">
        <v>1129</v>
      </c>
      <c r="AM86" s="76"/>
      <c r="AN86" s="215"/>
      <c r="AO86" s="215"/>
      <c r="AP86" s="215"/>
      <c r="AQ86" s="215"/>
    </row>
    <row r="87" spans="1:43" ht="93.75" customHeight="1" x14ac:dyDescent="0.25">
      <c r="A87" s="232" t="s">
        <v>112</v>
      </c>
      <c r="B87" s="257" t="s">
        <v>12</v>
      </c>
      <c r="C87" s="257">
        <v>3</v>
      </c>
      <c r="D87" s="257" t="s">
        <v>1283</v>
      </c>
      <c r="E87" s="257" t="s">
        <v>11</v>
      </c>
      <c r="F87" s="258" t="s">
        <v>439</v>
      </c>
      <c r="G87" s="258" t="s">
        <v>439</v>
      </c>
      <c r="H87" s="258" t="s">
        <v>378</v>
      </c>
      <c r="I87" s="258" t="s">
        <v>378</v>
      </c>
      <c r="J87" s="258" t="s">
        <v>378</v>
      </c>
      <c r="K87" s="258" t="s">
        <v>439</v>
      </c>
      <c r="L87" s="258" t="s">
        <v>439</v>
      </c>
      <c r="M87" s="258" t="s">
        <v>439</v>
      </c>
      <c r="N87" s="258" t="s">
        <v>439</v>
      </c>
      <c r="O87" s="258" t="s">
        <v>378</v>
      </c>
      <c r="P87" s="258" t="s">
        <v>378</v>
      </c>
      <c r="Q87" s="258" t="s">
        <v>378</v>
      </c>
      <c r="R87" s="258" t="s">
        <v>378</v>
      </c>
      <c r="S87" s="258" t="s">
        <v>378</v>
      </c>
      <c r="T87" s="258" t="s">
        <v>378</v>
      </c>
      <c r="U87" s="258" t="s">
        <v>439</v>
      </c>
      <c r="V87" s="258" t="s">
        <v>378</v>
      </c>
      <c r="W87" s="258" t="s">
        <v>378</v>
      </c>
      <c r="X87" s="258" t="s">
        <v>439</v>
      </c>
      <c r="Y87" s="257">
        <v>11</v>
      </c>
      <c r="Z87" s="259">
        <v>1</v>
      </c>
      <c r="AA87" s="259">
        <v>4</v>
      </c>
      <c r="AB87" s="259" t="s">
        <v>1142</v>
      </c>
      <c r="AC87" s="258" t="s">
        <v>462</v>
      </c>
      <c r="AD87" s="260" t="s">
        <v>372</v>
      </c>
      <c r="AE87" s="260" t="s">
        <v>476</v>
      </c>
      <c r="AF87" s="259" t="s">
        <v>1142</v>
      </c>
      <c r="AG87" s="259">
        <v>1</v>
      </c>
      <c r="AH87" s="259">
        <v>4</v>
      </c>
      <c r="AI87" s="257" t="s">
        <v>462</v>
      </c>
      <c r="AJ87" s="257" t="s">
        <v>372</v>
      </c>
      <c r="AK87" s="257" t="s">
        <v>476</v>
      </c>
      <c r="AL87" s="257" t="s">
        <v>1129</v>
      </c>
      <c r="AM87" s="257"/>
      <c r="AN87" s="284"/>
      <c r="AO87" s="284"/>
      <c r="AP87" s="284"/>
      <c r="AQ87" s="284"/>
    </row>
    <row r="88" spans="1:43" ht="93.75" customHeight="1" x14ac:dyDescent="0.25">
      <c r="A88" s="232" t="s">
        <v>112</v>
      </c>
      <c r="B88" s="257" t="s">
        <v>12</v>
      </c>
      <c r="C88" s="74">
        <v>4</v>
      </c>
      <c r="D88" s="257" t="s">
        <v>622</v>
      </c>
      <c r="E88" s="257" t="s">
        <v>11</v>
      </c>
      <c r="F88" s="258" t="s">
        <v>378</v>
      </c>
      <c r="G88" s="258" t="s">
        <v>378</v>
      </c>
      <c r="H88" s="258" t="s">
        <v>378</v>
      </c>
      <c r="I88" s="258" t="s">
        <v>378</v>
      </c>
      <c r="J88" s="258" t="s">
        <v>378</v>
      </c>
      <c r="K88" s="258" t="s">
        <v>378</v>
      </c>
      <c r="L88" s="258" t="s">
        <v>439</v>
      </c>
      <c r="M88" s="258" t="s">
        <v>378</v>
      </c>
      <c r="N88" s="258" t="s">
        <v>439</v>
      </c>
      <c r="O88" s="258" t="s">
        <v>378</v>
      </c>
      <c r="P88" s="258" t="s">
        <v>378</v>
      </c>
      <c r="Q88" s="258" t="s">
        <v>378</v>
      </c>
      <c r="R88" s="258" t="s">
        <v>378</v>
      </c>
      <c r="S88" s="258" t="s">
        <v>378</v>
      </c>
      <c r="T88" s="258" t="s">
        <v>378</v>
      </c>
      <c r="U88" s="258" t="s">
        <v>439</v>
      </c>
      <c r="V88" s="258" t="s">
        <v>378</v>
      </c>
      <c r="W88" s="258" t="s">
        <v>378</v>
      </c>
      <c r="X88" s="258" t="s">
        <v>439</v>
      </c>
      <c r="Y88" s="63">
        <v>15</v>
      </c>
      <c r="Z88" s="259">
        <v>1</v>
      </c>
      <c r="AA88" s="259">
        <v>5</v>
      </c>
      <c r="AB88" s="259" t="s">
        <v>1128</v>
      </c>
      <c r="AC88" s="258" t="s">
        <v>462</v>
      </c>
      <c r="AD88" s="260" t="s">
        <v>464</v>
      </c>
      <c r="AE88" s="260" t="s">
        <v>477</v>
      </c>
      <c r="AF88" s="259" t="s">
        <v>1128</v>
      </c>
      <c r="AG88" s="259">
        <v>1</v>
      </c>
      <c r="AH88" s="259">
        <v>5</v>
      </c>
      <c r="AI88" s="257" t="s">
        <v>462</v>
      </c>
      <c r="AJ88" s="257" t="s">
        <v>464</v>
      </c>
      <c r="AK88" s="257" t="s">
        <v>477</v>
      </c>
      <c r="AL88" s="257" t="s">
        <v>1129</v>
      </c>
      <c r="AM88" s="257"/>
      <c r="AN88" s="284"/>
      <c r="AO88" s="284"/>
      <c r="AP88" s="284"/>
      <c r="AQ88" s="284"/>
    </row>
    <row r="89" spans="1:43" ht="93.75" customHeight="1" x14ac:dyDescent="0.25">
      <c r="A89" s="232" t="s">
        <v>112</v>
      </c>
      <c r="B89" s="64" t="s">
        <v>12</v>
      </c>
      <c r="C89" s="64">
        <v>6</v>
      </c>
      <c r="D89" s="64" t="s">
        <v>639</v>
      </c>
      <c r="E89" s="64" t="s">
        <v>11</v>
      </c>
      <c r="F89" s="209" t="s">
        <v>439</v>
      </c>
      <c r="G89" s="209" t="s">
        <v>439</v>
      </c>
      <c r="H89" s="209" t="s">
        <v>378</v>
      </c>
      <c r="I89" s="209" t="s">
        <v>378</v>
      </c>
      <c r="J89" s="209" t="s">
        <v>378</v>
      </c>
      <c r="K89" s="209" t="s">
        <v>439</v>
      </c>
      <c r="L89" s="209" t="s">
        <v>439</v>
      </c>
      <c r="M89" s="209" t="s">
        <v>378</v>
      </c>
      <c r="N89" s="209" t="s">
        <v>439</v>
      </c>
      <c r="O89" s="209" t="s">
        <v>378</v>
      </c>
      <c r="P89" s="209" t="s">
        <v>378</v>
      </c>
      <c r="Q89" s="209" t="s">
        <v>378</v>
      </c>
      <c r="R89" s="209" t="s">
        <v>378</v>
      </c>
      <c r="S89" s="209" t="s">
        <v>378</v>
      </c>
      <c r="T89" s="209" t="s">
        <v>378</v>
      </c>
      <c r="U89" s="209" t="s">
        <v>439</v>
      </c>
      <c r="V89" s="209" t="s">
        <v>378</v>
      </c>
      <c r="W89" s="209" t="s">
        <v>378</v>
      </c>
      <c r="X89" s="209" t="s">
        <v>439</v>
      </c>
      <c r="Y89" s="64">
        <v>12</v>
      </c>
      <c r="Z89" s="127">
        <v>1</v>
      </c>
      <c r="AA89" s="127">
        <v>5</v>
      </c>
      <c r="AB89" s="382" t="s">
        <v>1128</v>
      </c>
      <c r="AC89" s="207" t="s">
        <v>462</v>
      </c>
      <c r="AD89" s="208" t="s">
        <v>464</v>
      </c>
      <c r="AE89" s="208" t="s">
        <v>477</v>
      </c>
      <c r="AF89" s="130" t="s">
        <v>1128</v>
      </c>
      <c r="AG89" s="123">
        <v>1</v>
      </c>
      <c r="AH89" s="123">
        <v>5</v>
      </c>
      <c r="AI89" s="61" t="s">
        <v>462</v>
      </c>
      <c r="AJ89" s="61" t="s">
        <v>464</v>
      </c>
      <c r="AK89" s="61" t="s">
        <v>477</v>
      </c>
      <c r="AL89" s="61" t="s">
        <v>1129</v>
      </c>
      <c r="AM89" s="76"/>
      <c r="AN89" s="239"/>
      <c r="AO89" s="402"/>
      <c r="AP89" s="402"/>
      <c r="AQ89" s="402"/>
    </row>
    <row r="90" spans="1:43" ht="93.75" customHeight="1" x14ac:dyDescent="0.25">
      <c r="A90" s="232" t="s">
        <v>112</v>
      </c>
      <c r="B90" s="63" t="s">
        <v>12</v>
      </c>
      <c r="C90" s="63">
        <v>7</v>
      </c>
      <c r="D90" s="63" t="s">
        <v>392</v>
      </c>
      <c r="E90" s="63" t="s">
        <v>11</v>
      </c>
      <c r="F90" s="210" t="s">
        <v>378</v>
      </c>
      <c r="G90" s="210" t="s">
        <v>378</v>
      </c>
      <c r="H90" s="210" t="s">
        <v>378</v>
      </c>
      <c r="I90" s="210" t="s">
        <v>378</v>
      </c>
      <c r="J90" s="210" t="s">
        <v>378</v>
      </c>
      <c r="K90" s="210" t="s">
        <v>439</v>
      </c>
      <c r="L90" s="210" t="s">
        <v>439</v>
      </c>
      <c r="M90" s="210" t="s">
        <v>439</v>
      </c>
      <c r="N90" s="210" t="s">
        <v>439</v>
      </c>
      <c r="O90" s="210" t="s">
        <v>378</v>
      </c>
      <c r="P90" s="210" t="s">
        <v>378</v>
      </c>
      <c r="Q90" s="210" t="s">
        <v>378</v>
      </c>
      <c r="R90" s="210" t="s">
        <v>378</v>
      </c>
      <c r="S90" s="210" t="s">
        <v>378</v>
      </c>
      <c r="T90" s="210" t="s">
        <v>378</v>
      </c>
      <c r="U90" s="210" t="s">
        <v>439</v>
      </c>
      <c r="V90" s="210" t="s">
        <v>378</v>
      </c>
      <c r="W90" s="210" t="s">
        <v>378</v>
      </c>
      <c r="X90" s="210" t="s">
        <v>439</v>
      </c>
      <c r="Y90" s="63">
        <v>13</v>
      </c>
      <c r="Z90" s="127">
        <v>1</v>
      </c>
      <c r="AA90" s="127">
        <v>5</v>
      </c>
      <c r="AB90" s="126" t="s">
        <v>1128</v>
      </c>
      <c r="AC90" s="207" t="s">
        <v>462</v>
      </c>
      <c r="AD90" s="208" t="s">
        <v>464</v>
      </c>
      <c r="AE90" s="208" t="s">
        <v>477</v>
      </c>
      <c r="AF90" s="130" t="s">
        <v>1128</v>
      </c>
      <c r="AG90" s="123">
        <v>1</v>
      </c>
      <c r="AH90" s="123">
        <v>5</v>
      </c>
      <c r="AI90" s="61" t="s">
        <v>462</v>
      </c>
      <c r="AJ90" s="61" t="s">
        <v>464</v>
      </c>
      <c r="AK90" s="61" t="s">
        <v>477</v>
      </c>
      <c r="AL90" s="61" t="s">
        <v>1129</v>
      </c>
      <c r="AM90" s="76"/>
      <c r="AN90" s="239"/>
      <c r="AO90" s="402"/>
      <c r="AP90" s="402"/>
      <c r="AQ90" s="402"/>
    </row>
    <row r="91" spans="1:43" ht="93.75" customHeight="1" x14ac:dyDescent="0.25">
      <c r="A91" s="232" t="s">
        <v>112</v>
      </c>
      <c r="B91" s="64" t="s">
        <v>12</v>
      </c>
      <c r="C91" s="62">
        <v>8</v>
      </c>
      <c r="D91" s="64" t="s">
        <v>641</v>
      </c>
      <c r="E91" s="64" t="s">
        <v>11</v>
      </c>
      <c r="F91" s="209" t="s">
        <v>378</v>
      </c>
      <c r="G91" s="209" t="s">
        <v>378</v>
      </c>
      <c r="H91" s="209" t="s">
        <v>378</v>
      </c>
      <c r="I91" s="209" t="s">
        <v>378</v>
      </c>
      <c r="J91" s="209" t="s">
        <v>378</v>
      </c>
      <c r="K91" s="209" t="s">
        <v>378</v>
      </c>
      <c r="L91" s="209" t="s">
        <v>378</v>
      </c>
      <c r="M91" s="209" t="s">
        <v>378</v>
      </c>
      <c r="N91" s="209" t="s">
        <v>378</v>
      </c>
      <c r="O91" s="209" t="s">
        <v>378</v>
      </c>
      <c r="P91" s="209" t="s">
        <v>378</v>
      </c>
      <c r="Q91" s="209" t="s">
        <v>378</v>
      </c>
      <c r="R91" s="209" t="s">
        <v>378</v>
      </c>
      <c r="S91" s="209" t="s">
        <v>378</v>
      </c>
      <c r="T91" s="209" t="s">
        <v>378</v>
      </c>
      <c r="U91" s="209" t="s">
        <v>439</v>
      </c>
      <c r="V91" s="209" t="s">
        <v>378</v>
      </c>
      <c r="W91" s="209" t="s">
        <v>378</v>
      </c>
      <c r="X91" s="209" t="s">
        <v>439</v>
      </c>
      <c r="Y91" s="64">
        <v>17</v>
      </c>
      <c r="Z91" s="127">
        <v>1</v>
      </c>
      <c r="AA91" s="127">
        <v>5</v>
      </c>
      <c r="AB91" s="382" t="s">
        <v>1128</v>
      </c>
      <c r="AC91" s="207" t="s">
        <v>462</v>
      </c>
      <c r="AD91" s="208" t="s">
        <v>464</v>
      </c>
      <c r="AE91" s="208" t="s">
        <v>477</v>
      </c>
      <c r="AF91" s="130" t="s">
        <v>1128</v>
      </c>
      <c r="AG91" s="123">
        <v>1</v>
      </c>
      <c r="AH91" s="123">
        <v>5</v>
      </c>
      <c r="AI91" s="61" t="s">
        <v>462</v>
      </c>
      <c r="AJ91" s="61" t="s">
        <v>464</v>
      </c>
      <c r="AK91" s="61" t="s">
        <v>477</v>
      </c>
      <c r="AL91" s="61" t="s">
        <v>1129</v>
      </c>
      <c r="AM91" s="76"/>
      <c r="AN91" s="239"/>
      <c r="AO91" s="402"/>
      <c r="AP91" s="402"/>
      <c r="AQ91" s="402"/>
    </row>
    <row r="92" spans="1:43" ht="93.75" customHeight="1" x14ac:dyDescent="0.25">
      <c r="A92" s="232" t="s">
        <v>112</v>
      </c>
      <c r="B92" s="63" t="s">
        <v>12</v>
      </c>
      <c r="C92" s="63">
        <v>9</v>
      </c>
      <c r="D92" s="63" t="s">
        <v>391</v>
      </c>
      <c r="E92" s="63" t="s">
        <v>11</v>
      </c>
      <c r="F92" s="210" t="s">
        <v>378</v>
      </c>
      <c r="G92" s="210" t="s">
        <v>439</v>
      </c>
      <c r="H92" s="210" t="s">
        <v>378</v>
      </c>
      <c r="I92" s="210" t="s">
        <v>378</v>
      </c>
      <c r="J92" s="210" t="s">
        <v>378</v>
      </c>
      <c r="K92" s="210" t="s">
        <v>378</v>
      </c>
      <c r="L92" s="210" t="s">
        <v>439</v>
      </c>
      <c r="M92" s="210" t="s">
        <v>378</v>
      </c>
      <c r="N92" s="210" t="s">
        <v>439</v>
      </c>
      <c r="O92" s="210" t="s">
        <v>378</v>
      </c>
      <c r="P92" s="210" t="s">
        <v>378</v>
      </c>
      <c r="Q92" s="210" t="s">
        <v>378</v>
      </c>
      <c r="R92" s="210" t="s">
        <v>378</v>
      </c>
      <c r="S92" s="210" t="s">
        <v>378</v>
      </c>
      <c r="T92" s="210" t="s">
        <v>378</v>
      </c>
      <c r="U92" s="210" t="s">
        <v>439</v>
      </c>
      <c r="V92" s="210" t="s">
        <v>378</v>
      </c>
      <c r="W92" s="210" t="s">
        <v>378</v>
      </c>
      <c r="X92" s="210" t="s">
        <v>439</v>
      </c>
      <c r="Y92" s="63">
        <v>14</v>
      </c>
      <c r="Z92" s="127">
        <v>1</v>
      </c>
      <c r="AA92" s="127">
        <v>5</v>
      </c>
      <c r="AB92" s="126" t="s">
        <v>1128</v>
      </c>
      <c r="AC92" s="207" t="s">
        <v>462</v>
      </c>
      <c r="AD92" s="208" t="s">
        <v>464</v>
      </c>
      <c r="AE92" s="208" t="s">
        <v>477</v>
      </c>
      <c r="AF92" s="130" t="s">
        <v>1128</v>
      </c>
      <c r="AG92" s="123">
        <v>1</v>
      </c>
      <c r="AH92" s="123">
        <v>5</v>
      </c>
      <c r="AI92" s="61" t="s">
        <v>462</v>
      </c>
      <c r="AJ92" s="61" t="s">
        <v>464</v>
      </c>
      <c r="AK92" s="61" t="s">
        <v>477</v>
      </c>
      <c r="AL92" s="61" t="s">
        <v>1129</v>
      </c>
      <c r="AM92" s="76"/>
      <c r="AN92" s="239"/>
      <c r="AO92" s="402"/>
      <c r="AP92" s="402"/>
      <c r="AQ92" s="402"/>
    </row>
    <row r="93" spans="1:43" ht="93.75" customHeight="1" x14ac:dyDescent="0.25">
      <c r="A93" s="232" t="s">
        <v>112</v>
      </c>
      <c r="B93" s="64" t="s">
        <v>12</v>
      </c>
      <c r="C93" s="62">
        <v>10</v>
      </c>
      <c r="D93" s="64" t="s">
        <v>623</v>
      </c>
      <c r="E93" s="64" t="s">
        <v>11</v>
      </c>
      <c r="F93" s="209" t="s">
        <v>378</v>
      </c>
      <c r="G93" s="209" t="s">
        <v>439</v>
      </c>
      <c r="H93" s="209" t="s">
        <v>378</v>
      </c>
      <c r="I93" s="209" t="s">
        <v>378</v>
      </c>
      <c r="J93" s="209" t="s">
        <v>378</v>
      </c>
      <c r="K93" s="209" t="s">
        <v>378</v>
      </c>
      <c r="L93" s="209" t="s">
        <v>378</v>
      </c>
      <c r="M93" s="209" t="s">
        <v>378</v>
      </c>
      <c r="N93" s="209" t="s">
        <v>439</v>
      </c>
      <c r="O93" s="209" t="s">
        <v>378</v>
      </c>
      <c r="P93" s="209" t="s">
        <v>378</v>
      </c>
      <c r="Q93" s="209" t="s">
        <v>378</v>
      </c>
      <c r="R93" s="209" t="s">
        <v>378</v>
      </c>
      <c r="S93" s="209" t="s">
        <v>378</v>
      </c>
      <c r="T93" s="209" t="s">
        <v>378</v>
      </c>
      <c r="U93" s="209" t="s">
        <v>439</v>
      </c>
      <c r="V93" s="209" t="s">
        <v>378</v>
      </c>
      <c r="W93" s="209" t="s">
        <v>378</v>
      </c>
      <c r="X93" s="209" t="s">
        <v>439</v>
      </c>
      <c r="Y93" s="64">
        <v>15</v>
      </c>
      <c r="Z93" s="127">
        <v>1</v>
      </c>
      <c r="AA93" s="127">
        <v>5</v>
      </c>
      <c r="AB93" s="382" t="s">
        <v>1128</v>
      </c>
      <c r="AC93" s="207" t="s">
        <v>462</v>
      </c>
      <c r="AD93" s="208" t="s">
        <v>464</v>
      </c>
      <c r="AE93" s="208" t="s">
        <v>477</v>
      </c>
      <c r="AF93" s="130" t="s">
        <v>1128</v>
      </c>
      <c r="AG93" s="123">
        <v>1</v>
      </c>
      <c r="AH93" s="123">
        <v>5</v>
      </c>
      <c r="AI93" s="61" t="s">
        <v>462</v>
      </c>
      <c r="AJ93" s="61" t="s">
        <v>464</v>
      </c>
      <c r="AK93" s="61" t="s">
        <v>477</v>
      </c>
      <c r="AL93" s="61" t="s">
        <v>1129</v>
      </c>
      <c r="AM93" s="76"/>
      <c r="AN93" s="239"/>
      <c r="AO93" s="402"/>
      <c r="AP93" s="402"/>
      <c r="AQ93" s="402"/>
    </row>
    <row r="94" spans="1:43" ht="93.75" customHeight="1" x14ac:dyDescent="0.25">
      <c r="A94" s="232" t="s">
        <v>112</v>
      </c>
      <c r="B94" s="63" t="s">
        <v>12</v>
      </c>
      <c r="C94" s="63">
        <v>11</v>
      </c>
      <c r="D94" s="63" t="s">
        <v>394</v>
      </c>
      <c r="E94" s="63" t="s">
        <v>11</v>
      </c>
      <c r="F94" s="210" t="s">
        <v>439</v>
      </c>
      <c r="G94" s="210" t="s">
        <v>378</v>
      </c>
      <c r="H94" s="210" t="s">
        <v>378</v>
      </c>
      <c r="I94" s="210" t="s">
        <v>378</v>
      </c>
      <c r="J94" s="210" t="s">
        <v>378</v>
      </c>
      <c r="K94" s="210" t="s">
        <v>378</v>
      </c>
      <c r="L94" s="210" t="s">
        <v>378</v>
      </c>
      <c r="M94" s="210" t="s">
        <v>378</v>
      </c>
      <c r="N94" s="210" t="s">
        <v>378</v>
      </c>
      <c r="O94" s="210" t="s">
        <v>378</v>
      </c>
      <c r="P94" s="210" t="s">
        <v>378</v>
      </c>
      <c r="Q94" s="210" t="s">
        <v>378</v>
      </c>
      <c r="R94" s="210" t="s">
        <v>378</v>
      </c>
      <c r="S94" s="210" t="s">
        <v>378</v>
      </c>
      <c r="T94" s="210" t="s">
        <v>378</v>
      </c>
      <c r="U94" s="210" t="s">
        <v>439</v>
      </c>
      <c r="V94" s="210" t="s">
        <v>378</v>
      </c>
      <c r="W94" s="210" t="s">
        <v>378</v>
      </c>
      <c r="X94" s="210" t="s">
        <v>439</v>
      </c>
      <c r="Y94" s="63">
        <v>16</v>
      </c>
      <c r="Z94" s="127">
        <v>3</v>
      </c>
      <c r="AA94" s="127">
        <v>5</v>
      </c>
      <c r="AB94" s="126" t="s">
        <v>1186</v>
      </c>
      <c r="AC94" s="207" t="s">
        <v>144</v>
      </c>
      <c r="AD94" s="208" t="s">
        <v>464</v>
      </c>
      <c r="AE94" s="208" t="s">
        <v>477</v>
      </c>
      <c r="AF94" s="130" t="s">
        <v>1186</v>
      </c>
      <c r="AG94" s="123">
        <v>3</v>
      </c>
      <c r="AH94" s="123">
        <v>5</v>
      </c>
      <c r="AI94" s="61" t="s">
        <v>144</v>
      </c>
      <c r="AJ94" s="61" t="s">
        <v>464</v>
      </c>
      <c r="AK94" s="61" t="s">
        <v>477</v>
      </c>
      <c r="AL94" s="61" t="s">
        <v>1129</v>
      </c>
      <c r="AM94" s="76"/>
      <c r="AN94" s="239"/>
      <c r="AO94" s="402"/>
      <c r="AP94" s="402"/>
      <c r="AQ94" s="402"/>
    </row>
    <row r="95" spans="1:43" ht="93.75" customHeight="1" x14ac:dyDescent="0.25">
      <c r="A95" s="232" t="s">
        <v>112</v>
      </c>
      <c r="B95" s="64" t="s">
        <v>12</v>
      </c>
      <c r="C95" s="62">
        <v>13</v>
      </c>
      <c r="D95" s="64" t="s">
        <v>15</v>
      </c>
      <c r="E95" s="64" t="s">
        <v>11</v>
      </c>
      <c r="F95" s="209" t="s">
        <v>378</v>
      </c>
      <c r="G95" s="209" t="s">
        <v>378</v>
      </c>
      <c r="H95" s="209" t="s">
        <v>378</v>
      </c>
      <c r="I95" s="209" t="s">
        <v>378</v>
      </c>
      <c r="J95" s="209" t="s">
        <v>378</v>
      </c>
      <c r="K95" s="209" t="s">
        <v>378</v>
      </c>
      <c r="L95" s="209" t="s">
        <v>378</v>
      </c>
      <c r="M95" s="209" t="s">
        <v>378</v>
      </c>
      <c r="N95" s="209" t="s">
        <v>439</v>
      </c>
      <c r="O95" s="209" t="s">
        <v>378</v>
      </c>
      <c r="P95" s="209" t="s">
        <v>378</v>
      </c>
      <c r="Q95" s="209" t="s">
        <v>378</v>
      </c>
      <c r="R95" s="209" t="s">
        <v>378</v>
      </c>
      <c r="S95" s="209" t="s">
        <v>378</v>
      </c>
      <c r="T95" s="209" t="s">
        <v>378</v>
      </c>
      <c r="U95" s="209" t="s">
        <v>439</v>
      </c>
      <c r="V95" s="209" t="s">
        <v>378</v>
      </c>
      <c r="W95" s="209" t="s">
        <v>378</v>
      </c>
      <c r="X95" s="209" t="s">
        <v>439</v>
      </c>
      <c r="Y95" s="64">
        <v>16</v>
      </c>
      <c r="Z95" s="127">
        <v>5</v>
      </c>
      <c r="AA95" s="127">
        <v>5</v>
      </c>
      <c r="AB95" s="382" t="s">
        <v>1188</v>
      </c>
      <c r="AC95" s="207" t="s">
        <v>148</v>
      </c>
      <c r="AD95" s="208" t="s">
        <v>464</v>
      </c>
      <c r="AE95" s="208" t="s">
        <v>477</v>
      </c>
      <c r="AF95" s="130" t="s">
        <v>1188</v>
      </c>
      <c r="AG95" s="123">
        <v>5</v>
      </c>
      <c r="AH95" s="123">
        <v>5</v>
      </c>
      <c r="AI95" s="61" t="s">
        <v>148</v>
      </c>
      <c r="AJ95" s="61" t="s">
        <v>464</v>
      </c>
      <c r="AK95" s="61" t="s">
        <v>477</v>
      </c>
      <c r="AL95" s="61" t="s">
        <v>1129</v>
      </c>
      <c r="AM95" s="76"/>
      <c r="AN95" s="239"/>
      <c r="AO95" s="402"/>
      <c r="AP95" s="402"/>
      <c r="AQ95" s="402"/>
    </row>
    <row r="96" spans="1:43" ht="93.75" customHeight="1" x14ac:dyDescent="0.25">
      <c r="A96" s="232" t="s">
        <v>1314</v>
      </c>
      <c r="B96" s="63" t="s">
        <v>12</v>
      </c>
      <c r="C96" s="63">
        <v>1</v>
      </c>
      <c r="D96" s="63" t="s">
        <v>386</v>
      </c>
      <c r="E96" s="63" t="s">
        <v>11</v>
      </c>
      <c r="F96" s="210" t="s">
        <v>378</v>
      </c>
      <c r="G96" s="210" t="s">
        <v>378</v>
      </c>
      <c r="H96" s="210" t="s">
        <v>378</v>
      </c>
      <c r="I96" s="210" t="s">
        <v>378</v>
      </c>
      <c r="J96" s="210" t="s">
        <v>378</v>
      </c>
      <c r="K96" s="210" t="s">
        <v>378</v>
      </c>
      <c r="L96" s="210" t="s">
        <v>378</v>
      </c>
      <c r="M96" s="210" t="s">
        <v>439</v>
      </c>
      <c r="N96" s="210" t="s">
        <v>378</v>
      </c>
      <c r="O96" s="210" t="s">
        <v>378</v>
      </c>
      <c r="P96" s="210" t="s">
        <v>378</v>
      </c>
      <c r="Q96" s="210" t="s">
        <v>378</v>
      </c>
      <c r="R96" s="210" t="s">
        <v>378</v>
      </c>
      <c r="S96" s="210" t="s">
        <v>378</v>
      </c>
      <c r="T96" s="210" t="s">
        <v>378</v>
      </c>
      <c r="U96" s="210" t="s">
        <v>439</v>
      </c>
      <c r="V96" s="210" t="s">
        <v>439</v>
      </c>
      <c r="W96" s="210" t="s">
        <v>439</v>
      </c>
      <c r="X96" s="210" t="s">
        <v>439</v>
      </c>
      <c r="Y96" s="63">
        <v>14</v>
      </c>
      <c r="Z96" s="127">
        <v>2</v>
      </c>
      <c r="AA96" s="127">
        <v>5</v>
      </c>
      <c r="AB96" s="126" t="s">
        <v>1184</v>
      </c>
      <c r="AC96" s="207" t="s">
        <v>142</v>
      </c>
      <c r="AD96" s="208" t="s">
        <v>464</v>
      </c>
      <c r="AE96" s="208" t="s">
        <v>477</v>
      </c>
      <c r="AF96" s="130" t="s">
        <v>142</v>
      </c>
      <c r="AG96" s="123" t="s">
        <v>464</v>
      </c>
      <c r="AH96" s="123" t="s">
        <v>477</v>
      </c>
      <c r="AI96" s="61"/>
      <c r="AJ96" s="61"/>
      <c r="AK96" s="61"/>
      <c r="AL96" s="61"/>
      <c r="AM96" s="76"/>
      <c r="AN96" s="239"/>
      <c r="AO96" s="402"/>
      <c r="AP96" s="402"/>
      <c r="AQ96" s="402"/>
    </row>
    <row r="97" spans="1:43" ht="93.75" customHeight="1" x14ac:dyDescent="0.25">
      <c r="A97" s="232" t="s">
        <v>1314</v>
      </c>
      <c r="B97" s="64" t="s">
        <v>12</v>
      </c>
      <c r="C97" s="62">
        <v>3</v>
      </c>
      <c r="D97" s="64" t="s">
        <v>390</v>
      </c>
      <c r="E97" s="64" t="s">
        <v>11</v>
      </c>
      <c r="F97" s="209" t="s">
        <v>378</v>
      </c>
      <c r="G97" s="209" t="s">
        <v>378</v>
      </c>
      <c r="H97" s="209" t="s">
        <v>378</v>
      </c>
      <c r="I97" s="209" t="s">
        <v>378</v>
      </c>
      <c r="J97" s="209" t="s">
        <v>378</v>
      </c>
      <c r="K97" s="209" t="s">
        <v>378</v>
      </c>
      <c r="L97" s="209" t="s">
        <v>378</v>
      </c>
      <c r="M97" s="209" t="s">
        <v>439</v>
      </c>
      <c r="N97" s="209" t="s">
        <v>378</v>
      </c>
      <c r="O97" s="209" t="s">
        <v>378</v>
      </c>
      <c r="P97" s="209" t="s">
        <v>378</v>
      </c>
      <c r="Q97" s="209" t="s">
        <v>378</v>
      </c>
      <c r="R97" s="209" t="s">
        <v>378</v>
      </c>
      <c r="S97" s="209" t="s">
        <v>378</v>
      </c>
      <c r="T97" s="209" t="s">
        <v>439</v>
      </c>
      <c r="U97" s="209" t="s">
        <v>439</v>
      </c>
      <c r="V97" s="209" t="s">
        <v>439</v>
      </c>
      <c r="W97" s="209" t="s">
        <v>439</v>
      </c>
      <c r="X97" s="209" t="s">
        <v>439</v>
      </c>
      <c r="Y97" s="64">
        <v>13</v>
      </c>
      <c r="Z97" s="127">
        <v>3</v>
      </c>
      <c r="AA97" s="127">
        <v>5</v>
      </c>
      <c r="AB97" s="382" t="s">
        <v>1186</v>
      </c>
      <c r="AC97" s="207" t="s">
        <v>144</v>
      </c>
      <c r="AD97" s="208" t="s">
        <v>464</v>
      </c>
      <c r="AE97" s="208" t="s">
        <v>477</v>
      </c>
      <c r="AF97" s="130" t="s">
        <v>144</v>
      </c>
      <c r="AG97" s="123" t="s">
        <v>464</v>
      </c>
      <c r="AH97" s="123" t="s">
        <v>477</v>
      </c>
      <c r="AI97" s="61"/>
      <c r="AJ97" s="61"/>
      <c r="AK97" s="61"/>
      <c r="AL97" s="61"/>
      <c r="AM97" s="76"/>
      <c r="AN97" s="239"/>
      <c r="AO97" s="402"/>
      <c r="AP97" s="402"/>
      <c r="AQ97" s="402"/>
    </row>
    <row r="98" spans="1:43" ht="93.75" customHeight="1" x14ac:dyDescent="0.25">
      <c r="A98" s="232" t="s">
        <v>1314</v>
      </c>
      <c r="B98" s="257" t="s">
        <v>12</v>
      </c>
      <c r="C98" s="257">
        <v>4</v>
      </c>
      <c r="D98" s="257" t="s">
        <v>622</v>
      </c>
      <c r="E98" s="257" t="s">
        <v>11</v>
      </c>
      <c r="F98" s="210" t="s">
        <v>378</v>
      </c>
      <c r="G98" s="210" t="s">
        <v>378</v>
      </c>
      <c r="H98" s="210" t="s">
        <v>378</v>
      </c>
      <c r="I98" s="210" t="s">
        <v>378</v>
      </c>
      <c r="J98" s="210" t="s">
        <v>378</v>
      </c>
      <c r="K98" s="210" t="s">
        <v>378</v>
      </c>
      <c r="L98" s="210" t="s">
        <v>378</v>
      </c>
      <c r="M98" s="210" t="s">
        <v>439</v>
      </c>
      <c r="N98" s="210" t="s">
        <v>378</v>
      </c>
      <c r="O98" s="210" t="s">
        <v>378</v>
      </c>
      <c r="P98" s="210" t="s">
        <v>378</v>
      </c>
      <c r="Q98" s="210" t="s">
        <v>378</v>
      </c>
      <c r="R98" s="210" t="s">
        <v>378</v>
      </c>
      <c r="S98" s="210" t="s">
        <v>378</v>
      </c>
      <c r="T98" s="210" t="s">
        <v>439</v>
      </c>
      <c r="U98" s="210" t="s">
        <v>439</v>
      </c>
      <c r="V98" s="210" t="s">
        <v>439</v>
      </c>
      <c r="W98" s="210" t="s">
        <v>439</v>
      </c>
      <c r="X98" s="210" t="s">
        <v>439</v>
      </c>
      <c r="Y98" s="257" t="s">
        <v>144</v>
      </c>
      <c r="Z98" s="259" t="s">
        <v>464</v>
      </c>
      <c r="AA98" s="259" t="s">
        <v>477</v>
      </c>
      <c r="AB98" s="259" t="s">
        <v>144</v>
      </c>
      <c r="AC98" s="258" t="s">
        <v>464</v>
      </c>
      <c r="AD98" s="260" t="s">
        <v>464</v>
      </c>
      <c r="AE98" s="260" t="s">
        <v>824</v>
      </c>
      <c r="AF98" s="259" t="s">
        <v>824</v>
      </c>
      <c r="AG98" s="259" t="s">
        <v>824</v>
      </c>
      <c r="AH98" s="259" t="s">
        <v>824</v>
      </c>
      <c r="AI98" s="257"/>
      <c r="AJ98" s="257"/>
      <c r="AK98" s="257"/>
      <c r="AL98" s="257"/>
      <c r="AM98" s="257"/>
      <c r="AN98" s="403"/>
      <c r="AO98" s="404"/>
      <c r="AP98" s="404"/>
      <c r="AQ98" s="404"/>
    </row>
    <row r="99" spans="1:43" ht="93.75" customHeight="1" x14ac:dyDescent="0.25">
      <c r="A99" s="232" t="s">
        <v>1314</v>
      </c>
      <c r="B99" s="257" t="s">
        <v>12</v>
      </c>
      <c r="C99" s="74">
        <v>6</v>
      </c>
      <c r="D99" s="257" t="s">
        <v>639</v>
      </c>
      <c r="E99" s="257" t="s">
        <v>11</v>
      </c>
      <c r="F99" s="258" t="s">
        <v>378</v>
      </c>
      <c r="G99" s="258" t="s">
        <v>378</v>
      </c>
      <c r="H99" s="258" t="s">
        <v>378</v>
      </c>
      <c r="I99" s="258" t="s">
        <v>378</v>
      </c>
      <c r="J99" s="258" t="s">
        <v>378</v>
      </c>
      <c r="K99" s="258" t="s">
        <v>378</v>
      </c>
      <c r="L99" s="258" t="s">
        <v>378</v>
      </c>
      <c r="M99" s="258" t="s">
        <v>439</v>
      </c>
      <c r="N99" s="258" t="s">
        <v>378</v>
      </c>
      <c r="O99" s="258" t="s">
        <v>378</v>
      </c>
      <c r="P99" s="258" t="s">
        <v>378</v>
      </c>
      <c r="Q99" s="258" t="s">
        <v>378</v>
      </c>
      <c r="R99" s="258" t="s">
        <v>378</v>
      </c>
      <c r="S99" s="258" t="s">
        <v>378</v>
      </c>
      <c r="T99" s="258" t="s">
        <v>439</v>
      </c>
      <c r="U99" s="258" t="s">
        <v>439</v>
      </c>
      <c r="V99" s="258" t="s">
        <v>439</v>
      </c>
      <c r="W99" s="258" t="s">
        <v>439</v>
      </c>
      <c r="X99" s="258" t="s">
        <v>439</v>
      </c>
      <c r="Y99" s="257">
        <v>13</v>
      </c>
      <c r="Z99" s="259">
        <v>1</v>
      </c>
      <c r="AA99" s="259">
        <v>5</v>
      </c>
      <c r="AB99" s="259" t="s">
        <v>1128</v>
      </c>
      <c r="AC99" s="258" t="s">
        <v>462</v>
      </c>
      <c r="AD99" s="260" t="s">
        <v>464</v>
      </c>
      <c r="AE99" s="260" t="s">
        <v>477</v>
      </c>
      <c r="AF99" s="259" t="s">
        <v>462</v>
      </c>
      <c r="AG99" s="259" t="s">
        <v>464</v>
      </c>
      <c r="AH99" s="259" t="s">
        <v>477</v>
      </c>
      <c r="AI99" s="257"/>
      <c r="AJ99" s="257"/>
      <c r="AK99" s="257"/>
      <c r="AL99" s="257"/>
      <c r="AM99" s="257"/>
      <c r="AN99" s="404"/>
      <c r="AO99" s="404"/>
      <c r="AP99" s="404"/>
      <c r="AQ99" s="404"/>
    </row>
    <row r="100" spans="1:43" ht="93.75" customHeight="1" x14ac:dyDescent="0.25">
      <c r="A100" s="232" t="s">
        <v>1314</v>
      </c>
      <c r="B100" s="257" t="s">
        <v>12</v>
      </c>
      <c r="C100" s="74">
        <v>7</v>
      </c>
      <c r="D100" s="257" t="s">
        <v>392</v>
      </c>
      <c r="E100" s="257" t="s">
        <v>11</v>
      </c>
      <c r="F100" s="258" t="s">
        <v>378</v>
      </c>
      <c r="G100" s="258" t="s">
        <v>378</v>
      </c>
      <c r="H100" s="258" t="s">
        <v>378</v>
      </c>
      <c r="I100" s="258" t="s">
        <v>378</v>
      </c>
      <c r="J100" s="258" t="s">
        <v>378</v>
      </c>
      <c r="K100" s="258" t="s">
        <v>378</v>
      </c>
      <c r="L100" s="258" t="s">
        <v>378</v>
      </c>
      <c r="M100" s="258" t="s">
        <v>439</v>
      </c>
      <c r="N100" s="258" t="s">
        <v>378</v>
      </c>
      <c r="O100" s="258" t="s">
        <v>378</v>
      </c>
      <c r="P100" s="258" t="s">
        <v>378</v>
      </c>
      <c r="Q100" s="258" t="s">
        <v>378</v>
      </c>
      <c r="R100" s="258" t="s">
        <v>378</v>
      </c>
      <c r="S100" s="258" t="s">
        <v>378</v>
      </c>
      <c r="T100" s="258" t="s">
        <v>439</v>
      </c>
      <c r="U100" s="258" t="s">
        <v>439</v>
      </c>
      <c r="V100" s="258" t="s">
        <v>439</v>
      </c>
      <c r="W100" s="258" t="s">
        <v>439</v>
      </c>
      <c r="X100" s="258" t="s">
        <v>439</v>
      </c>
      <c r="Y100" s="257">
        <v>13</v>
      </c>
      <c r="Z100" s="259">
        <v>1</v>
      </c>
      <c r="AA100" s="259">
        <v>5</v>
      </c>
      <c r="AB100" s="259" t="s">
        <v>1128</v>
      </c>
      <c r="AC100" s="258" t="s">
        <v>462</v>
      </c>
      <c r="AD100" s="260" t="s">
        <v>464</v>
      </c>
      <c r="AE100" s="260" t="s">
        <v>477</v>
      </c>
      <c r="AF100" s="259" t="s">
        <v>462</v>
      </c>
      <c r="AG100" s="259" t="s">
        <v>464</v>
      </c>
      <c r="AH100" s="259" t="s">
        <v>477</v>
      </c>
      <c r="AI100" s="257"/>
      <c r="AJ100" s="257"/>
      <c r="AK100" s="257"/>
      <c r="AL100" s="257"/>
      <c r="AM100" s="257"/>
      <c r="AN100" s="284"/>
      <c r="AO100" s="284"/>
      <c r="AP100" s="284"/>
      <c r="AQ100" s="284"/>
    </row>
    <row r="101" spans="1:43" ht="93.75" customHeight="1" x14ac:dyDescent="0.25">
      <c r="A101" s="232" t="s">
        <v>1314</v>
      </c>
      <c r="B101" s="257" t="s">
        <v>12</v>
      </c>
      <c r="C101" s="74">
        <v>8</v>
      </c>
      <c r="D101" s="257" t="s">
        <v>641</v>
      </c>
      <c r="E101" s="257" t="s">
        <v>11</v>
      </c>
      <c r="F101" s="258" t="s">
        <v>378</v>
      </c>
      <c r="G101" s="258" t="s">
        <v>378</v>
      </c>
      <c r="H101" s="258" t="s">
        <v>378</v>
      </c>
      <c r="I101" s="258" t="s">
        <v>378</v>
      </c>
      <c r="J101" s="258" t="s">
        <v>378</v>
      </c>
      <c r="K101" s="258" t="s">
        <v>378</v>
      </c>
      <c r="L101" s="258" t="s">
        <v>378</v>
      </c>
      <c r="M101" s="258" t="s">
        <v>439</v>
      </c>
      <c r="N101" s="258" t="s">
        <v>378</v>
      </c>
      <c r="O101" s="258" t="s">
        <v>378</v>
      </c>
      <c r="P101" s="258" t="s">
        <v>378</v>
      </c>
      <c r="Q101" s="258" t="s">
        <v>378</v>
      </c>
      <c r="R101" s="258" t="s">
        <v>378</v>
      </c>
      <c r="S101" s="258" t="s">
        <v>378</v>
      </c>
      <c r="T101" s="258" t="s">
        <v>439</v>
      </c>
      <c r="U101" s="258" t="s">
        <v>439</v>
      </c>
      <c r="V101" s="258" t="s">
        <v>439</v>
      </c>
      <c r="W101" s="258" t="s">
        <v>439</v>
      </c>
      <c r="X101" s="258" t="s">
        <v>439</v>
      </c>
      <c r="Y101" s="257">
        <v>13</v>
      </c>
      <c r="Z101" s="259">
        <v>1</v>
      </c>
      <c r="AA101" s="259">
        <v>5</v>
      </c>
      <c r="AB101" s="259" t="s">
        <v>1128</v>
      </c>
      <c r="AC101" s="258" t="s">
        <v>462</v>
      </c>
      <c r="AD101" s="260" t="s">
        <v>464</v>
      </c>
      <c r="AE101" s="260" t="s">
        <v>477</v>
      </c>
      <c r="AF101" s="259" t="s">
        <v>462</v>
      </c>
      <c r="AG101" s="259" t="s">
        <v>464</v>
      </c>
      <c r="AH101" s="259" t="s">
        <v>477</v>
      </c>
      <c r="AI101" s="257"/>
      <c r="AJ101" s="257"/>
      <c r="AK101" s="257"/>
      <c r="AL101" s="257"/>
      <c r="AM101" s="257"/>
      <c r="AN101" s="284"/>
      <c r="AO101" s="284"/>
      <c r="AP101" s="284"/>
      <c r="AQ101" s="284"/>
    </row>
    <row r="102" spans="1:43" ht="93.75" customHeight="1" x14ac:dyDescent="0.25">
      <c r="A102" s="232" t="s">
        <v>1314</v>
      </c>
      <c r="B102" s="257" t="s">
        <v>12</v>
      </c>
      <c r="C102" s="74">
        <v>9</v>
      </c>
      <c r="D102" s="257" t="s">
        <v>391</v>
      </c>
      <c r="E102" s="257" t="s">
        <v>11</v>
      </c>
      <c r="F102" s="258" t="s">
        <v>378</v>
      </c>
      <c r="G102" s="258" t="s">
        <v>378</v>
      </c>
      <c r="H102" s="258" t="s">
        <v>378</v>
      </c>
      <c r="I102" s="258" t="s">
        <v>378</v>
      </c>
      <c r="J102" s="258" t="s">
        <v>378</v>
      </c>
      <c r="K102" s="258" t="s">
        <v>378</v>
      </c>
      <c r="L102" s="258" t="s">
        <v>378</v>
      </c>
      <c r="M102" s="258" t="s">
        <v>439</v>
      </c>
      <c r="N102" s="258" t="s">
        <v>378</v>
      </c>
      <c r="O102" s="258" t="s">
        <v>378</v>
      </c>
      <c r="P102" s="258" t="s">
        <v>378</v>
      </c>
      <c r="Q102" s="258" t="s">
        <v>378</v>
      </c>
      <c r="R102" s="258" t="s">
        <v>378</v>
      </c>
      <c r="S102" s="258" t="s">
        <v>378</v>
      </c>
      <c r="T102" s="258" t="s">
        <v>439</v>
      </c>
      <c r="U102" s="258" t="s">
        <v>439</v>
      </c>
      <c r="V102" s="258" t="s">
        <v>439</v>
      </c>
      <c r="W102" s="258" t="s">
        <v>439</v>
      </c>
      <c r="X102" s="258" t="s">
        <v>439</v>
      </c>
      <c r="Y102" s="257">
        <v>13</v>
      </c>
      <c r="Z102" s="259">
        <v>1</v>
      </c>
      <c r="AA102" s="259">
        <v>5</v>
      </c>
      <c r="AB102" s="259" t="s">
        <v>1128</v>
      </c>
      <c r="AC102" s="258" t="s">
        <v>462</v>
      </c>
      <c r="AD102" s="260" t="s">
        <v>464</v>
      </c>
      <c r="AE102" s="260" t="s">
        <v>477</v>
      </c>
      <c r="AF102" s="259" t="s">
        <v>462</v>
      </c>
      <c r="AG102" s="259" t="s">
        <v>464</v>
      </c>
      <c r="AH102" s="259" t="s">
        <v>477</v>
      </c>
      <c r="AI102" s="257"/>
      <c r="AJ102" s="257"/>
      <c r="AK102" s="257"/>
      <c r="AL102" s="257"/>
      <c r="AM102" s="257"/>
      <c r="AN102" s="284"/>
      <c r="AO102" s="284"/>
      <c r="AP102" s="284"/>
      <c r="AQ102" s="284"/>
    </row>
    <row r="103" spans="1:43" ht="93.75" customHeight="1" x14ac:dyDescent="0.25">
      <c r="A103" s="232" t="s">
        <v>1314</v>
      </c>
      <c r="B103" s="257" t="s">
        <v>12</v>
      </c>
      <c r="C103" s="74">
        <v>10</v>
      </c>
      <c r="D103" s="257" t="s">
        <v>623</v>
      </c>
      <c r="E103" s="257" t="s">
        <v>11</v>
      </c>
      <c r="F103" s="258" t="s">
        <v>378</v>
      </c>
      <c r="G103" s="258" t="s">
        <v>378</v>
      </c>
      <c r="H103" s="258" t="s">
        <v>378</v>
      </c>
      <c r="I103" s="258" t="s">
        <v>378</v>
      </c>
      <c r="J103" s="258" t="s">
        <v>378</v>
      </c>
      <c r="K103" s="258" t="s">
        <v>378</v>
      </c>
      <c r="L103" s="258" t="s">
        <v>378</v>
      </c>
      <c r="M103" s="258" t="s">
        <v>439</v>
      </c>
      <c r="N103" s="258" t="s">
        <v>378</v>
      </c>
      <c r="O103" s="258" t="s">
        <v>378</v>
      </c>
      <c r="P103" s="258" t="s">
        <v>378</v>
      </c>
      <c r="Q103" s="258" t="s">
        <v>378</v>
      </c>
      <c r="R103" s="258" t="s">
        <v>378</v>
      </c>
      <c r="S103" s="258" t="s">
        <v>378</v>
      </c>
      <c r="T103" s="258" t="s">
        <v>439</v>
      </c>
      <c r="U103" s="258" t="s">
        <v>439</v>
      </c>
      <c r="V103" s="258" t="s">
        <v>439</v>
      </c>
      <c r="W103" s="258" t="s">
        <v>439</v>
      </c>
      <c r="X103" s="258" t="s">
        <v>439</v>
      </c>
      <c r="Y103" s="257">
        <v>13</v>
      </c>
      <c r="Z103" s="259">
        <v>3</v>
      </c>
      <c r="AA103" s="259">
        <v>5</v>
      </c>
      <c r="AB103" s="259" t="s">
        <v>1186</v>
      </c>
      <c r="AC103" s="258" t="s">
        <v>144</v>
      </c>
      <c r="AD103" s="260" t="s">
        <v>464</v>
      </c>
      <c r="AE103" s="260" t="s">
        <v>477</v>
      </c>
      <c r="AF103" s="259" t="s">
        <v>144</v>
      </c>
      <c r="AG103" s="259" t="s">
        <v>464</v>
      </c>
      <c r="AH103" s="259" t="s">
        <v>477</v>
      </c>
      <c r="AI103" s="257"/>
      <c r="AJ103" s="257"/>
      <c r="AK103" s="257"/>
      <c r="AL103" s="257"/>
      <c r="AM103" s="257"/>
      <c r="AN103" s="284"/>
      <c r="AO103" s="284"/>
      <c r="AP103" s="284"/>
      <c r="AQ103" s="284"/>
    </row>
    <row r="104" spans="1:43" ht="93.75" customHeight="1" x14ac:dyDescent="0.25">
      <c r="A104" s="232" t="s">
        <v>1314</v>
      </c>
      <c r="B104" s="257" t="s">
        <v>12</v>
      </c>
      <c r="C104" s="74">
        <v>11</v>
      </c>
      <c r="D104" s="257" t="s">
        <v>394</v>
      </c>
      <c r="E104" s="257" t="s">
        <v>11</v>
      </c>
      <c r="F104" s="258" t="s">
        <v>378</v>
      </c>
      <c r="G104" s="258" t="s">
        <v>378</v>
      </c>
      <c r="H104" s="258" t="s">
        <v>378</v>
      </c>
      <c r="I104" s="258" t="s">
        <v>378</v>
      </c>
      <c r="J104" s="258" t="s">
        <v>378</v>
      </c>
      <c r="K104" s="258" t="s">
        <v>378</v>
      </c>
      <c r="L104" s="258" t="s">
        <v>378</v>
      </c>
      <c r="M104" s="258" t="s">
        <v>439</v>
      </c>
      <c r="N104" s="258" t="s">
        <v>378</v>
      </c>
      <c r="O104" s="258" t="s">
        <v>378</v>
      </c>
      <c r="P104" s="258" t="s">
        <v>378</v>
      </c>
      <c r="Q104" s="258" t="s">
        <v>378</v>
      </c>
      <c r="R104" s="258" t="s">
        <v>378</v>
      </c>
      <c r="S104" s="258" t="s">
        <v>378</v>
      </c>
      <c r="T104" s="258" t="s">
        <v>439</v>
      </c>
      <c r="U104" s="258" t="s">
        <v>439</v>
      </c>
      <c r="V104" s="258" t="s">
        <v>439</v>
      </c>
      <c r="W104" s="258" t="s">
        <v>439</v>
      </c>
      <c r="X104" s="258" t="s">
        <v>439</v>
      </c>
      <c r="Y104" s="257">
        <v>13</v>
      </c>
      <c r="Z104" s="259">
        <v>2</v>
      </c>
      <c r="AA104" s="259">
        <v>5</v>
      </c>
      <c r="AB104" s="259" t="s">
        <v>1184</v>
      </c>
      <c r="AC104" s="258" t="s">
        <v>142</v>
      </c>
      <c r="AD104" s="260" t="s">
        <v>464</v>
      </c>
      <c r="AE104" s="260" t="s">
        <v>477</v>
      </c>
      <c r="AF104" s="259" t="s">
        <v>142</v>
      </c>
      <c r="AG104" s="259" t="s">
        <v>464</v>
      </c>
      <c r="AH104" s="259" t="s">
        <v>477</v>
      </c>
      <c r="AI104" s="257"/>
      <c r="AJ104" s="257"/>
      <c r="AK104" s="257"/>
      <c r="AL104" s="257"/>
      <c r="AM104" s="257"/>
      <c r="AN104" s="284"/>
      <c r="AO104" s="284"/>
      <c r="AP104" s="284"/>
      <c r="AQ104" s="284"/>
    </row>
    <row r="105" spans="1:43" ht="93.75" customHeight="1" x14ac:dyDescent="0.25">
      <c r="A105" s="232" t="s">
        <v>1314</v>
      </c>
      <c r="B105" s="257" t="s">
        <v>12</v>
      </c>
      <c r="C105" s="74">
        <v>13</v>
      </c>
      <c r="D105" s="257" t="s">
        <v>15</v>
      </c>
      <c r="E105" s="257" t="s">
        <v>11</v>
      </c>
      <c r="F105" s="258" t="s">
        <v>378</v>
      </c>
      <c r="G105" s="258" t="s">
        <v>378</v>
      </c>
      <c r="H105" s="258" t="s">
        <v>378</v>
      </c>
      <c r="I105" s="258" t="s">
        <v>378</v>
      </c>
      <c r="J105" s="258" t="s">
        <v>378</v>
      </c>
      <c r="K105" s="258" t="s">
        <v>378</v>
      </c>
      <c r="L105" s="258" t="s">
        <v>378</v>
      </c>
      <c r="M105" s="258" t="s">
        <v>439</v>
      </c>
      <c r="N105" s="258" t="s">
        <v>378</v>
      </c>
      <c r="O105" s="258" t="s">
        <v>378</v>
      </c>
      <c r="P105" s="258" t="s">
        <v>378</v>
      </c>
      <c r="Q105" s="258" t="s">
        <v>378</v>
      </c>
      <c r="R105" s="258" t="s">
        <v>378</v>
      </c>
      <c r="S105" s="258" t="s">
        <v>378</v>
      </c>
      <c r="T105" s="258" t="s">
        <v>439</v>
      </c>
      <c r="U105" s="258" t="s">
        <v>439</v>
      </c>
      <c r="V105" s="258" t="s">
        <v>439</v>
      </c>
      <c r="W105" s="258" t="s">
        <v>439</v>
      </c>
      <c r="X105" s="258" t="s">
        <v>439</v>
      </c>
      <c r="Y105" s="257">
        <v>13</v>
      </c>
      <c r="Z105" s="259">
        <v>2</v>
      </c>
      <c r="AA105" s="259">
        <v>5</v>
      </c>
      <c r="AB105" s="259" t="s">
        <v>1184</v>
      </c>
      <c r="AC105" s="258" t="s">
        <v>142</v>
      </c>
      <c r="AD105" s="260" t="s">
        <v>464</v>
      </c>
      <c r="AE105" s="260" t="s">
        <v>477</v>
      </c>
      <c r="AF105" s="259" t="s">
        <v>142</v>
      </c>
      <c r="AG105" s="259" t="s">
        <v>464</v>
      </c>
      <c r="AH105" s="259" t="s">
        <v>477</v>
      </c>
      <c r="AI105" s="257"/>
      <c r="AJ105" s="257"/>
      <c r="AK105" s="257"/>
      <c r="AL105" s="257"/>
      <c r="AM105" s="257"/>
      <c r="AN105" s="284"/>
      <c r="AO105" s="284"/>
      <c r="AP105" s="284"/>
      <c r="AQ105" s="284"/>
    </row>
    <row r="106" spans="1:43" ht="93.75" customHeight="1" x14ac:dyDescent="0.25">
      <c r="A106" s="232" t="s">
        <v>109</v>
      </c>
      <c r="B106" s="257" t="s">
        <v>12</v>
      </c>
      <c r="C106" s="74">
        <v>1</v>
      </c>
      <c r="D106" s="257" t="s">
        <v>386</v>
      </c>
      <c r="E106" s="257" t="s">
        <v>11</v>
      </c>
      <c r="F106" s="258" t="s">
        <v>378</v>
      </c>
      <c r="G106" s="258" t="s">
        <v>378</v>
      </c>
      <c r="H106" s="258" t="s">
        <v>378</v>
      </c>
      <c r="I106" s="258" t="s">
        <v>378</v>
      </c>
      <c r="J106" s="258" t="s">
        <v>378</v>
      </c>
      <c r="K106" s="258" t="s">
        <v>378</v>
      </c>
      <c r="L106" s="258" t="s">
        <v>378</v>
      </c>
      <c r="M106" s="258" t="s">
        <v>378</v>
      </c>
      <c r="N106" s="258" t="s">
        <v>378</v>
      </c>
      <c r="O106" s="258" t="s">
        <v>378</v>
      </c>
      <c r="P106" s="258" t="s">
        <v>378</v>
      </c>
      <c r="Q106" s="258" t="s">
        <v>378</v>
      </c>
      <c r="R106" s="258" t="s">
        <v>378</v>
      </c>
      <c r="S106" s="258" t="s">
        <v>378</v>
      </c>
      <c r="T106" s="258" t="s">
        <v>378</v>
      </c>
      <c r="U106" s="258" t="s">
        <v>439</v>
      </c>
      <c r="V106" s="258" t="s">
        <v>378</v>
      </c>
      <c r="W106" s="258" t="s">
        <v>378</v>
      </c>
      <c r="X106" s="258" t="s">
        <v>378</v>
      </c>
      <c r="Y106" s="257">
        <v>18</v>
      </c>
      <c r="Z106" s="259">
        <v>1</v>
      </c>
      <c r="AA106" s="259">
        <v>5</v>
      </c>
      <c r="AB106" s="259" t="s">
        <v>1128</v>
      </c>
      <c r="AC106" s="258" t="s">
        <v>462</v>
      </c>
      <c r="AD106" s="260" t="s">
        <v>464</v>
      </c>
      <c r="AE106" s="260" t="s">
        <v>477</v>
      </c>
      <c r="AF106" s="259" t="s">
        <v>1128</v>
      </c>
      <c r="AG106" s="259">
        <v>1</v>
      </c>
      <c r="AH106" s="259">
        <v>5</v>
      </c>
      <c r="AI106" s="257" t="s">
        <v>462</v>
      </c>
      <c r="AJ106" s="257" t="s">
        <v>464</v>
      </c>
      <c r="AK106" s="257" t="s">
        <v>477</v>
      </c>
      <c r="AL106" s="257" t="s">
        <v>1129</v>
      </c>
      <c r="AM106" s="257"/>
      <c r="AN106" s="284"/>
      <c r="AO106" s="284"/>
      <c r="AP106" s="284"/>
      <c r="AQ106" s="284"/>
    </row>
    <row r="107" spans="1:43" ht="93.75" customHeight="1" x14ac:dyDescent="0.25">
      <c r="A107" s="232" t="s">
        <v>109</v>
      </c>
      <c r="B107" s="257" t="s">
        <v>12</v>
      </c>
      <c r="C107" s="74">
        <v>3</v>
      </c>
      <c r="D107" s="257" t="s">
        <v>390</v>
      </c>
      <c r="E107" s="257" t="s">
        <v>11</v>
      </c>
      <c r="F107" s="258" t="s">
        <v>378</v>
      </c>
      <c r="G107" s="258" t="s">
        <v>378</v>
      </c>
      <c r="H107" s="258" t="s">
        <v>378</v>
      </c>
      <c r="I107" s="258" t="s">
        <v>378</v>
      </c>
      <c r="J107" s="258" t="s">
        <v>378</v>
      </c>
      <c r="K107" s="258" t="s">
        <v>378</v>
      </c>
      <c r="L107" s="258" t="s">
        <v>378</v>
      </c>
      <c r="M107" s="258" t="s">
        <v>378</v>
      </c>
      <c r="N107" s="258" t="s">
        <v>378</v>
      </c>
      <c r="O107" s="258" t="s">
        <v>378</v>
      </c>
      <c r="P107" s="258" t="s">
        <v>378</v>
      </c>
      <c r="Q107" s="258" t="s">
        <v>378</v>
      </c>
      <c r="R107" s="258" t="s">
        <v>378</v>
      </c>
      <c r="S107" s="258" t="s">
        <v>378</v>
      </c>
      <c r="T107" s="258" t="s">
        <v>378</v>
      </c>
      <c r="U107" s="258" t="s">
        <v>439</v>
      </c>
      <c r="V107" s="258" t="s">
        <v>378</v>
      </c>
      <c r="W107" s="258" t="s">
        <v>378</v>
      </c>
      <c r="X107" s="258" t="s">
        <v>439</v>
      </c>
      <c r="Y107" s="257">
        <v>17</v>
      </c>
      <c r="Z107" s="259">
        <v>1</v>
      </c>
      <c r="AA107" s="259">
        <v>5</v>
      </c>
      <c r="AB107" s="259" t="s">
        <v>1128</v>
      </c>
      <c r="AC107" s="258" t="s">
        <v>462</v>
      </c>
      <c r="AD107" s="260" t="s">
        <v>464</v>
      </c>
      <c r="AE107" s="260" t="s">
        <v>477</v>
      </c>
      <c r="AF107" s="259" t="s">
        <v>1128</v>
      </c>
      <c r="AG107" s="259">
        <v>1</v>
      </c>
      <c r="AH107" s="259">
        <v>5</v>
      </c>
      <c r="AI107" s="257" t="s">
        <v>462</v>
      </c>
      <c r="AJ107" s="257" t="s">
        <v>464</v>
      </c>
      <c r="AK107" s="257" t="s">
        <v>477</v>
      </c>
      <c r="AL107" s="257" t="s">
        <v>1129</v>
      </c>
      <c r="AM107" s="257"/>
      <c r="AN107" s="284"/>
      <c r="AO107" s="284"/>
      <c r="AP107" s="284"/>
      <c r="AQ107" s="284"/>
    </row>
    <row r="108" spans="1:43" ht="93.75" customHeight="1" x14ac:dyDescent="0.25">
      <c r="A108" s="232" t="s">
        <v>109</v>
      </c>
      <c r="B108" s="257" t="s">
        <v>12</v>
      </c>
      <c r="C108" s="74">
        <v>4</v>
      </c>
      <c r="D108" s="257" t="s">
        <v>622</v>
      </c>
      <c r="E108" s="257" t="s">
        <v>11</v>
      </c>
      <c r="F108" s="258" t="s">
        <v>378</v>
      </c>
      <c r="G108" s="258" t="s">
        <v>378</v>
      </c>
      <c r="H108" s="258" t="s">
        <v>378</v>
      </c>
      <c r="I108" s="258" t="s">
        <v>378</v>
      </c>
      <c r="J108" s="258" t="s">
        <v>378</v>
      </c>
      <c r="K108" s="258" t="s">
        <v>378</v>
      </c>
      <c r="L108" s="258" t="s">
        <v>378</v>
      </c>
      <c r="M108" s="258" t="s">
        <v>378</v>
      </c>
      <c r="N108" s="258" t="s">
        <v>378</v>
      </c>
      <c r="O108" s="258" t="s">
        <v>378</v>
      </c>
      <c r="P108" s="258" t="s">
        <v>378</v>
      </c>
      <c r="Q108" s="258" t="s">
        <v>378</v>
      </c>
      <c r="R108" s="258" t="s">
        <v>378</v>
      </c>
      <c r="S108" s="258" t="s">
        <v>378</v>
      </c>
      <c r="T108" s="258" t="s">
        <v>378</v>
      </c>
      <c r="U108" s="258" t="s">
        <v>439</v>
      </c>
      <c r="V108" s="258" t="s">
        <v>378</v>
      </c>
      <c r="W108" s="258" t="s">
        <v>378</v>
      </c>
      <c r="X108" s="258" t="s">
        <v>439</v>
      </c>
      <c r="Y108" s="257">
        <v>17</v>
      </c>
      <c r="Z108" s="259">
        <v>1</v>
      </c>
      <c r="AA108" s="259">
        <v>5</v>
      </c>
      <c r="AB108" s="259" t="s">
        <v>1128</v>
      </c>
      <c r="AC108" s="258" t="s">
        <v>462</v>
      </c>
      <c r="AD108" s="260" t="s">
        <v>464</v>
      </c>
      <c r="AE108" s="260" t="s">
        <v>477</v>
      </c>
      <c r="AF108" s="259" t="s">
        <v>1128</v>
      </c>
      <c r="AG108" s="259">
        <v>1</v>
      </c>
      <c r="AH108" s="259">
        <v>5</v>
      </c>
      <c r="AI108" s="257" t="s">
        <v>462</v>
      </c>
      <c r="AJ108" s="257" t="s">
        <v>464</v>
      </c>
      <c r="AK108" s="257" t="s">
        <v>477</v>
      </c>
      <c r="AL108" s="257" t="s">
        <v>1129</v>
      </c>
      <c r="AM108" s="257"/>
      <c r="AN108" s="284"/>
      <c r="AO108" s="284"/>
      <c r="AP108" s="284"/>
      <c r="AQ108" s="284"/>
    </row>
    <row r="109" spans="1:43" ht="93.75" customHeight="1" x14ac:dyDescent="0.25">
      <c r="A109" s="232" t="s">
        <v>109</v>
      </c>
      <c r="B109" s="257" t="s">
        <v>12</v>
      </c>
      <c r="C109" s="74">
        <v>6</v>
      </c>
      <c r="D109" s="257" t="s">
        <v>639</v>
      </c>
      <c r="E109" s="257" t="s">
        <v>11</v>
      </c>
      <c r="F109" s="258" t="s">
        <v>378</v>
      </c>
      <c r="G109" s="258" t="s">
        <v>378</v>
      </c>
      <c r="H109" s="258" t="s">
        <v>378</v>
      </c>
      <c r="I109" s="258" t="s">
        <v>378</v>
      </c>
      <c r="J109" s="258" t="s">
        <v>378</v>
      </c>
      <c r="K109" s="258" t="s">
        <v>378</v>
      </c>
      <c r="L109" s="258" t="s">
        <v>378</v>
      </c>
      <c r="M109" s="258" t="s">
        <v>378</v>
      </c>
      <c r="N109" s="258" t="s">
        <v>378</v>
      </c>
      <c r="O109" s="258" t="s">
        <v>378</v>
      </c>
      <c r="P109" s="258" t="s">
        <v>378</v>
      </c>
      <c r="Q109" s="258" t="s">
        <v>378</v>
      </c>
      <c r="R109" s="258" t="s">
        <v>378</v>
      </c>
      <c r="S109" s="258" t="s">
        <v>378</v>
      </c>
      <c r="T109" s="258" t="s">
        <v>378</v>
      </c>
      <c r="U109" s="258" t="s">
        <v>439</v>
      </c>
      <c r="V109" s="258" t="s">
        <v>378</v>
      </c>
      <c r="W109" s="258" t="s">
        <v>378</v>
      </c>
      <c r="X109" s="258" t="s">
        <v>439</v>
      </c>
      <c r="Y109" s="257">
        <v>17</v>
      </c>
      <c r="Z109" s="259">
        <v>1</v>
      </c>
      <c r="AA109" s="259">
        <v>5</v>
      </c>
      <c r="AB109" s="259" t="s">
        <v>1128</v>
      </c>
      <c r="AC109" s="258" t="s">
        <v>462</v>
      </c>
      <c r="AD109" s="260" t="s">
        <v>464</v>
      </c>
      <c r="AE109" s="260" t="s">
        <v>477</v>
      </c>
      <c r="AF109" s="259" t="s">
        <v>1128</v>
      </c>
      <c r="AG109" s="259">
        <v>1</v>
      </c>
      <c r="AH109" s="259">
        <v>5</v>
      </c>
      <c r="AI109" s="257" t="s">
        <v>462</v>
      </c>
      <c r="AJ109" s="257" t="s">
        <v>464</v>
      </c>
      <c r="AK109" s="257" t="s">
        <v>477</v>
      </c>
      <c r="AL109" s="257" t="s">
        <v>1129</v>
      </c>
      <c r="AM109" s="257"/>
      <c r="AN109" s="284"/>
      <c r="AO109" s="284"/>
      <c r="AP109" s="284"/>
      <c r="AQ109" s="284"/>
    </row>
    <row r="110" spans="1:43" ht="93.75" customHeight="1" x14ac:dyDescent="0.25">
      <c r="A110" s="232" t="s">
        <v>109</v>
      </c>
      <c r="B110" s="257" t="s">
        <v>12</v>
      </c>
      <c r="C110" s="74">
        <v>7</v>
      </c>
      <c r="D110" s="257" t="s">
        <v>392</v>
      </c>
      <c r="E110" s="257" t="s">
        <v>11</v>
      </c>
      <c r="F110" s="258" t="s">
        <v>378</v>
      </c>
      <c r="G110" s="258" t="s">
        <v>378</v>
      </c>
      <c r="H110" s="258" t="s">
        <v>378</v>
      </c>
      <c r="I110" s="258" t="s">
        <v>378</v>
      </c>
      <c r="J110" s="258" t="s">
        <v>378</v>
      </c>
      <c r="K110" s="258" t="s">
        <v>378</v>
      </c>
      <c r="L110" s="258" t="s">
        <v>378</v>
      </c>
      <c r="M110" s="258" t="s">
        <v>378</v>
      </c>
      <c r="N110" s="258" t="s">
        <v>378</v>
      </c>
      <c r="O110" s="258" t="s">
        <v>378</v>
      </c>
      <c r="P110" s="258" t="s">
        <v>378</v>
      </c>
      <c r="Q110" s="258" t="s">
        <v>378</v>
      </c>
      <c r="R110" s="258" t="s">
        <v>378</v>
      </c>
      <c r="S110" s="258" t="s">
        <v>378</v>
      </c>
      <c r="T110" s="258" t="s">
        <v>378</v>
      </c>
      <c r="U110" s="258" t="s">
        <v>439</v>
      </c>
      <c r="V110" s="258" t="s">
        <v>378</v>
      </c>
      <c r="W110" s="258" t="s">
        <v>378</v>
      </c>
      <c r="X110" s="258" t="s">
        <v>439</v>
      </c>
      <c r="Y110" s="257">
        <v>17</v>
      </c>
      <c r="Z110" s="259">
        <v>1</v>
      </c>
      <c r="AA110" s="259">
        <v>5</v>
      </c>
      <c r="AB110" s="259" t="s">
        <v>1128</v>
      </c>
      <c r="AC110" s="258" t="s">
        <v>462</v>
      </c>
      <c r="AD110" s="260" t="s">
        <v>464</v>
      </c>
      <c r="AE110" s="260" t="s">
        <v>477</v>
      </c>
      <c r="AF110" s="259" t="s">
        <v>1128</v>
      </c>
      <c r="AG110" s="259">
        <v>1</v>
      </c>
      <c r="AH110" s="259">
        <v>5</v>
      </c>
      <c r="AI110" s="257" t="s">
        <v>462</v>
      </c>
      <c r="AJ110" s="257" t="s">
        <v>464</v>
      </c>
      <c r="AK110" s="257" t="s">
        <v>477</v>
      </c>
      <c r="AL110" s="257" t="s">
        <v>1129</v>
      </c>
      <c r="AM110" s="257"/>
      <c r="AN110" s="284"/>
      <c r="AO110" s="284"/>
      <c r="AP110" s="284"/>
      <c r="AQ110" s="284"/>
    </row>
    <row r="111" spans="1:43" ht="93.75" customHeight="1" x14ac:dyDescent="0.25">
      <c r="A111" s="232" t="s">
        <v>109</v>
      </c>
      <c r="B111" s="257" t="s">
        <v>12</v>
      </c>
      <c r="C111" s="74">
        <v>8</v>
      </c>
      <c r="D111" s="257" t="s">
        <v>641</v>
      </c>
      <c r="E111" s="257" t="s">
        <v>11</v>
      </c>
      <c r="F111" s="258" t="s">
        <v>378</v>
      </c>
      <c r="G111" s="258" t="s">
        <v>378</v>
      </c>
      <c r="H111" s="258" t="s">
        <v>378</v>
      </c>
      <c r="I111" s="258" t="s">
        <v>378</v>
      </c>
      <c r="J111" s="258" t="s">
        <v>378</v>
      </c>
      <c r="K111" s="258" t="s">
        <v>378</v>
      </c>
      <c r="L111" s="258" t="s">
        <v>378</v>
      </c>
      <c r="M111" s="258" t="s">
        <v>378</v>
      </c>
      <c r="N111" s="258" t="s">
        <v>378</v>
      </c>
      <c r="O111" s="258" t="s">
        <v>378</v>
      </c>
      <c r="P111" s="258" t="s">
        <v>378</v>
      </c>
      <c r="Q111" s="258" t="s">
        <v>378</v>
      </c>
      <c r="R111" s="258" t="s">
        <v>378</v>
      </c>
      <c r="S111" s="258" t="s">
        <v>378</v>
      </c>
      <c r="T111" s="258" t="s">
        <v>378</v>
      </c>
      <c r="U111" s="258" t="s">
        <v>439</v>
      </c>
      <c r="V111" s="258" t="s">
        <v>378</v>
      </c>
      <c r="W111" s="258" t="s">
        <v>378</v>
      </c>
      <c r="X111" s="258" t="s">
        <v>378</v>
      </c>
      <c r="Y111" s="257">
        <v>18</v>
      </c>
      <c r="Z111" s="259">
        <v>1</v>
      </c>
      <c r="AA111" s="259">
        <v>5</v>
      </c>
      <c r="AB111" s="259" t="s">
        <v>1128</v>
      </c>
      <c r="AC111" s="258" t="s">
        <v>462</v>
      </c>
      <c r="AD111" s="260" t="s">
        <v>464</v>
      </c>
      <c r="AE111" s="260" t="s">
        <v>477</v>
      </c>
      <c r="AF111" s="259" t="s">
        <v>1128</v>
      </c>
      <c r="AG111" s="259">
        <v>1</v>
      </c>
      <c r="AH111" s="259">
        <v>5</v>
      </c>
      <c r="AI111" s="257" t="s">
        <v>462</v>
      </c>
      <c r="AJ111" s="257" t="s">
        <v>464</v>
      </c>
      <c r="AK111" s="257" t="s">
        <v>477</v>
      </c>
      <c r="AL111" s="257" t="s">
        <v>1129</v>
      </c>
      <c r="AM111" s="257"/>
      <c r="AN111" s="284"/>
      <c r="AO111" s="284"/>
      <c r="AP111" s="284"/>
      <c r="AQ111" s="284"/>
    </row>
    <row r="112" spans="1:43" ht="93.75" customHeight="1" x14ac:dyDescent="0.25">
      <c r="A112" s="232" t="s">
        <v>109</v>
      </c>
      <c r="B112" s="257" t="s">
        <v>12</v>
      </c>
      <c r="C112" s="74">
        <v>9</v>
      </c>
      <c r="D112" s="257" t="s">
        <v>391</v>
      </c>
      <c r="E112" s="257" t="s">
        <v>11</v>
      </c>
      <c r="F112" s="258" t="s">
        <v>378</v>
      </c>
      <c r="G112" s="258" t="s">
        <v>378</v>
      </c>
      <c r="H112" s="258" t="s">
        <v>378</v>
      </c>
      <c r="I112" s="258" t="s">
        <v>378</v>
      </c>
      <c r="J112" s="258" t="s">
        <v>378</v>
      </c>
      <c r="K112" s="258" t="s">
        <v>378</v>
      </c>
      <c r="L112" s="258" t="s">
        <v>378</v>
      </c>
      <c r="M112" s="258" t="s">
        <v>378</v>
      </c>
      <c r="N112" s="258" t="s">
        <v>378</v>
      </c>
      <c r="O112" s="258" t="s">
        <v>378</v>
      </c>
      <c r="P112" s="258" t="s">
        <v>378</v>
      </c>
      <c r="Q112" s="258" t="s">
        <v>378</v>
      </c>
      <c r="R112" s="258" t="s">
        <v>378</v>
      </c>
      <c r="S112" s="258" t="s">
        <v>378</v>
      </c>
      <c r="T112" s="258" t="s">
        <v>378</v>
      </c>
      <c r="U112" s="258" t="s">
        <v>439</v>
      </c>
      <c r="V112" s="258" t="s">
        <v>378</v>
      </c>
      <c r="W112" s="258" t="s">
        <v>378</v>
      </c>
      <c r="X112" s="258" t="s">
        <v>439</v>
      </c>
      <c r="Y112" s="257">
        <v>17</v>
      </c>
      <c r="Z112" s="259">
        <v>1</v>
      </c>
      <c r="AA112" s="259">
        <v>5</v>
      </c>
      <c r="AB112" s="259" t="s">
        <v>1128</v>
      </c>
      <c r="AC112" s="258" t="s">
        <v>462</v>
      </c>
      <c r="AD112" s="260" t="s">
        <v>464</v>
      </c>
      <c r="AE112" s="260" t="s">
        <v>477</v>
      </c>
      <c r="AF112" s="259" t="s">
        <v>1128</v>
      </c>
      <c r="AG112" s="259">
        <v>1</v>
      </c>
      <c r="AH112" s="259">
        <v>5</v>
      </c>
      <c r="AI112" s="257" t="s">
        <v>462</v>
      </c>
      <c r="AJ112" s="257" t="s">
        <v>464</v>
      </c>
      <c r="AK112" s="257" t="s">
        <v>477</v>
      </c>
      <c r="AL112" s="257" t="s">
        <v>1129</v>
      </c>
      <c r="AM112" s="257"/>
      <c r="AN112" s="284"/>
      <c r="AO112" s="284"/>
      <c r="AP112" s="284"/>
      <c r="AQ112" s="284"/>
    </row>
    <row r="113" spans="1:43" ht="93.75" customHeight="1" x14ac:dyDescent="0.25">
      <c r="A113" s="232" t="s">
        <v>109</v>
      </c>
      <c r="B113" s="257" t="s">
        <v>12</v>
      </c>
      <c r="C113" s="74">
        <v>10</v>
      </c>
      <c r="D113" s="257" t="s">
        <v>623</v>
      </c>
      <c r="E113" s="257" t="s">
        <v>11</v>
      </c>
      <c r="F113" s="258" t="s">
        <v>378</v>
      </c>
      <c r="G113" s="258" t="s">
        <v>378</v>
      </c>
      <c r="H113" s="258" t="s">
        <v>378</v>
      </c>
      <c r="I113" s="258" t="s">
        <v>378</v>
      </c>
      <c r="J113" s="258" t="s">
        <v>378</v>
      </c>
      <c r="K113" s="258" t="s">
        <v>378</v>
      </c>
      <c r="L113" s="258" t="s">
        <v>378</v>
      </c>
      <c r="M113" s="258" t="s">
        <v>378</v>
      </c>
      <c r="N113" s="258" t="s">
        <v>378</v>
      </c>
      <c r="O113" s="258" t="s">
        <v>378</v>
      </c>
      <c r="P113" s="258" t="s">
        <v>378</v>
      </c>
      <c r="Q113" s="258" t="s">
        <v>378</v>
      </c>
      <c r="R113" s="258" t="s">
        <v>378</v>
      </c>
      <c r="S113" s="258" t="s">
        <v>378</v>
      </c>
      <c r="T113" s="258" t="s">
        <v>378</v>
      </c>
      <c r="U113" s="258" t="s">
        <v>439</v>
      </c>
      <c r="V113" s="258" t="s">
        <v>378</v>
      </c>
      <c r="W113" s="258" t="s">
        <v>378</v>
      </c>
      <c r="X113" s="258" t="s">
        <v>439</v>
      </c>
      <c r="Y113" s="257">
        <v>17</v>
      </c>
      <c r="Z113" s="259">
        <v>1</v>
      </c>
      <c r="AA113" s="259">
        <v>5</v>
      </c>
      <c r="AB113" s="259" t="s">
        <v>1128</v>
      </c>
      <c r="AC113" s="258" t="s">
        <v>462</v>
      </c>
      <c r="AD113" s="260" t="s">
        <v>464</v>
      </c>
      <c r="AE113" s="260" t="s">
        <v>477</v>
      </c>
      <c r="AF113" s="259" t="s">
        <v>1128</v>
      </c>
      <c r="AG113" s="259">
        <v>1</v>
      </c>
      <c r="AH113" s="259">
        <v>5</v>
      </c>
      <c r="AI113" s="257" t="s">
        <v>462</v>
      </c>
      <c r="AJ113" s="257" t="s">
        <v>464</v>
      </c>
      <c r="AK113" s="257" t="s">
        <v>477</v>
      </c>
      <c r="AL113" s="257" t="s">
        <v>1129</v>
      </c>
      <c r="AM113" s="257"/>
      <c r="AN113" s="284"/>
      <c r="AO113" s="284"/>
      <c r="AP113" s="284"/>
      <c r="AQ113" s="284"/>
    </row>
    <row r="114" spans="1:43" ht="93.75" customHeight="1" x14ac:dyDescent="0.25">
      <c r="A114" s="232" t="s">
        <v>109</v>
      </c>
      <c r="B114" s="257" t="s">
        <v>12</v>
      </c>
      <c r="C114" s="74">
        <v>11</v>
      </c>
      <c r="D114" s="257" t="s">
        <v>394</v>
      </c>
      <c r="E114" s="257" t="s">
        <v>11</v>
      </c>
      <c r="F114" s="258" t="s">
        <v>378</v>
      </c>
      <c r="G114" s="258" t="s">
        <v>378</v>
      </c>
      <c r="H114" s="258" t="s">
        <v>378</v>
      </c>
      <c r="I114" s="258" t="s">
        <v>378</v>
      </c>
      <c r="J114" s="258" t="s">
        <v>378</v>
      </c>
      <c r="K114" s="258" t="s">
        <v>378</v>
      </c>
      <c r="L114" s="258" t="s">
        <v>378</v>
      </c>
      <c r="M114" s="258" t="s">
        <v>378</v>
      </c>
      <c r="N114" s="258" t="s">
        <v>378</v>
      </c>
      <c r="O114" s="258" t="s">
        <v>378</v>
      </c>
      <c r="P114" s="258" t="s">
        <v>378</v>
      </c>
      <c r="Q114" s="258" t="s">
        <v>378</v>
      </c>
      <c r="R114" s="258" t="s">
        <v>378</v>
      </c>
      <c r="S114" s="258" t="s">
        <v>378</v>
      </c>
      <c r="T114" s="258" t="s">
        <v>378</v>
      </c>
      <c r="U114" s="258" t="s">
        <v>439</v>
      </c>
      <c r="V114" s="258" t="s">
        <v>378</v>
      </c>
      <c r="W114" s="258" t="s">
        <v>378</v>
      </c>
      <c r="X114" s="258" t="s">
        <v>439</v>
      </c>
      <c r="Y114" s="257">
        <v>17</v>
      </c>
      <c r="Z114" s="259">
        <v>1</v>
      </c>
      <c r="AA114" s="259">
        <v>5</v>
      </c>
      <c r="AB114" s="259" t="s">
        <v>1128</v>
      </c>
      <c r="AC114" s="258" t="s">
        <v>462</v>
      </c>
      <c r="AD114" s="260" t="s">
        <v>464</v>
      </c>
      <c r="AE114" s="260" t="s">
        <v>477</v>
      </c>
      <c r="AF114" s="259" t="s">
        <v>1128</v>
      </c>
      <c r="AG114" s="259">
        <v>1</v>
      </c>
      <c r="AH114" s="259">
        <v>5</v>
      </c>
      <c r="AI114" s="257" t="s">
        <v>462</v>
      </c>
      <c r="AJ114" s="257" t="s">
        <v>464</v>
      </c>
      <c r="AK114" s="257" t="s">
        <v>477</v>
      </c>
      <c r="AL114" s="257" t="s">
        <v>1129</v>
      </c>
      <c r="AM114" s="257"/>
      <c r="AN114" s="284"/>
      <c r="AO114" s="284"/>
      <c r="AP114" s="284"/>
      <c r="AQ114" s="284"/>
    </row>
    <row r="115" spans="1:43" ht="93.75" customHeight="1" x14ac:dyDescent="0.25">
      <c r="A115" s="232" t="s">
        <v>109</v>
      </c>
      <c r="B115" s="257" t="s">
        <v>12</v>
      </c>
      <c r="C115" s="74">
        <v>13</v>
      </c>
      <c r="D115" s="257" t="s">
        <v>15</v>
      </c>
      <c r="E115" s="257" t="s">
        <v>11</v>
      </c>
      <c r="F115" s="258" t="s">
        <v>378</v>
      </c>
      <c r="G115" s="258" t="s">
        <v>378</v>
      </c>
      <c r="H115" s="258" t="s">
        <v>378</v>
      </c>
      <c r="I115" s="258" t="s">
        <v>378</v>
      </c>
      <c r="J115" s="258" t="s">
        <v>378</v>
      </c>
      <c r="K115" s="258" t="s">
        <v>378</v>
      </c>
      <c r="L115" s="258" t="s">
        <v>378</v>
      </c>
      <c r="M115" s="258" t="s">
        <v>378</v>
      </c>
      <c r="N115" s="258" t="s">
        <v>378</v>
      </c>
      <c r="O115" s="258" t="s">
        <v>378</v>
      </c>
      <c r="P115" s="258" t="s">
        <v>378</v>
      </c>
      <c r="Q115" s="258" t="s">
        <v>378</v>
      </c>
      <c r="R115" s="258" t="s">
        <v>378</v>
      </c>
      <c r="S115" s="258" t="s">
        <v>378</v>
      </c>
      <c r="T115" s="258" t="s">
        <v>378</v>
      </c>
      <c r="U115" s="258" t="s">
        <v>378</v>
      </c>
      <c r="V115" s="258" t="s">
        <v>378</v>
      </c>
      <c r="W115" s="258" t="s">
        <v>378</v>
      </c>
      <c r="X115" s="258" t="s">
        <v>439</v>
      </c>
      <c r="Y115" s="257">
        <v>18</v>
      </c>
      <c r="Z115" s="259">
        <v>1</v>
      </c>
      <c r="AA115" s="259">
        <v>5</v>
      </c>
      <c r="AB115" s="259" t="s">
        <v>1128</v>
      </c>
      <c r="AC115" s="258" t="s">
        <v>462</v>
      </c>
      <c r="AD115" s="260" t="s">
        <v>464</v>
      </c>
      <c r="AE115" s="260" t="s">
        <v>477</v>
      </c>
      <c r="AF115" s="259" t="s">
        <v>1128</v>
      </c>
      <c r="AG115" s="259">
        <v>1</v>
      </c>
      <c r="AH115" s="259">
        <v>5</v>
      </c>
      <c r="AI115" s="257" t="s">
        <v>462</v>
      </c>
      <c r="AJ115" s="257" t="s">
        <v>464</v>
      </c>
      <c r="AK115" s="257" t="s">
        <v>477</v>
      </c>
      <c r="AL115" s="257" t="s">
        <v>1129</v>
      </c>
      <c r="AM115" s="257"/>
      <c r="AN115" s="284"/>
      <c r="AO115" s="284"/>
      <c r="AP115" s="284"/>
      <c r="AQ115" s="284"/>
    </row>
    <row r="116" spans="1:43" ht="93.75" customHeight="1" x14ac:dyDescent="0.25">
      <c r="A116" s="232" t="s">
        <v>1380</v>
      </c>
      <c r="B116" s="257" t="s">
        <v>12</v>
      </c>
      <c r="C116" s="74">
        <v>1</v>
      </c>
      <c r="D116" s="257" t="s">
        <v>386</v>
      </c>
      <c r="E116" s="257" t="s">
        <v>11</v>
      </c>
      <c r="F116" s="258" t="s">
        <v>378</v>
      </c>
      <c r="G116" s="258" t="s">
        <v>378</v>
      </c>
      <c r="H116" s="258" t="s">
        <v>378</v>
      </c>
      <c r="I116" s="258" t="s">
        <v>378</v>
      </c>
      <c r="J116" s="258" t="s">
        <v>378</v>
      </c>
      <c r="K116" s="258" t="s">
        <v>378</v>
      </c>
      <c r="L116" s="258" t="s">
        <v>378</v>
      </c>
      <c r="M116" s="258" t="s">
        <v>378</v>
      </c>
      <c r="N116" s="258" t="s">
        <v>378</v>
      </c>
      <c r="O116" s="258" t="s">
        <v>378</v>
      </c>
      <c r="P116" s="258" t="s">
        <v>378</v>
      </c>
      <c r="Q116" s="258" t="s">
        <v>378</v>
      </c>
      <c r="R116" s="258" t="s">
        <v>378</v>
      </c>
      <c r="S116" s="258" t="s">
        <v>378</v>
      </c>
      <c r="T116" s="258" t="s">
        <v>378</v>
      </c>
      <c r="U116" s="258" t="s">
        <v>439</v>
      </c>
      <c r="V116" s="258" t="s">
        <v>378</v>
      </c>
      <c r="W116" s="258" t="s">
        <v>378</v>
      </c>
      <c r="X116" s="258" t="s">
        <v>439</v>
      </c>
      <c r="Y116" s="257">
        <v>17</v>
      </c>
      <c r="Z116" s="259">
        <v>1</v>
      </c>
      <c r="AA116" s="259">
        <v>5</v>
      </c>
      <c r="AB116" s="259" t="s">
        <v>1128</v>
      </c>
      <c r="AC116" s="258" t="s">
        <v>462</v>
      </c>
      <c r="AD116" s="260" t="s">
        <v>464</v>
      </c>
      <c r="AE116" s="260" t="s">
        <v>477</v>
      </c>
      <c r="AF116" s="259" t="s">
        <v>1166</v>
      </c>
      <c r="AG116" s="259">
        <v>0</v>
      </c>
      <c r="AH116" s="259">
        <v>4</v>
      </c>
      <c r="AI116" s="257" t="s">
        <v>142</v>
      </c>
      <c r="AJ116" s="257" t="s">
        <v>372</v>
      </c>
      <c r="AK116" s="257" t="s">
        <v>476</v>
      </c>
      <c r="AL116" s="257" t="s">
        <v>1129</v>
      </c>
      <c r="AM116" s="257"/>
      <c r="AN116" s="284"/>
      <c r="AO116" s="284"/>
      <c r="AP116" s="284"/>
      <c r="AQ116" s="284"/>
    </row>
    <row r="117" spans="1:43" ht="93.75" customHeight="1" x14ac:dyDescent="0.25">
      <c r="A117" s="232" t="s">
        <v>1380</v>
      </c>
      <c r="B117" s="257" t="s">
        <v>12</v>
      </c>
      <c r="C117" s="74">
        <v>3</v>
      </c>
      <c r="D117" s="257" t="s">
        <v>390</v>
      </c>
      <c r="E117" s="257" t="s">
        <v>11</v>
      </c>
      <c r="F117" s="258" t="s">
        <v>378</v>
      </c>
      <c r="G117" s="258" t="s">
        <v>378</v>
      </c>
      <c r="H117" s="258" t="s">
        <v>378</v>
      </c>
      <c r="I117" s="258" t="s">
        <v>378</v>
      </c>
      <c r="J117" s="258" t="s">
        <v>378</v>
      </c>
      <c r="K117" s="258" t="s">
        <v>378</v>
      </c>
      <c r="L117" s="258" t="s">
        <v>378</v>
      </c>
      <c r="M117" s="258" t="s">
        <v>378</v>
      </c>
      <c r="N117" s="258" t="s">
        <v>378</v>
      </c>
      <c r="O117" s="258" t="s">
        <v>378</v>
      </c>
      <c r="P117" s="258" t="s">
        <v>378</v>
      </c>
      <c r="Q117" s="258" t="s">
        <v>378</v>
      </c>
      <c r="R117" s="258" t="s">
        <v>378</v>
      </c>
      <c r="S117" s="258" t="s">
        <v>378</v>
      </c>
      <c r="T117" s="258" t="s">
        <v>378</v>
      </c>
      <c r="U117" s="258" t="s">
        <v>439</v>
      </c>
      <c r="V117" s="258" t="s">
        <v>378</v>
      </c>
      <c r="W117" s="258" t="s">
        <v>378</v>
      </c>
      <c r="X117" s="258" t="s">
        <v>439</v>
      </c>
      <c r="Y117" s="257">
        <v>17</v>
      </c>
      <c r="Z117" s="259">
        <v>1</v>
      </c>
      <c r="AA117" s="259">
        <v>5</v>
      </c>
      <c r="AB117" s="259" t="s">
        <v>1128</v>
      </c>
      <c r="AC117" s="258" t="s">
        <v>462</v>
      </c>
      <c r="AD117" s="260" t="s">
        <v>464</v>
      </c>
      <c r="AE117" s="260" t="s">
        <v>477</v>
      </c>
      <c r="AF117" s="259" t="s">
        <v>1131</v>
      </c>
      <c r="AG117" s="259">
        <v>0</v>
      </c>
      <c r="AH117" s="259">
        <v>3</v>
      </c>
      <c r="AI117" s="257" t="s">
        <v>462</v>
      </c>
      <c r="AJ117" s="257" t="s">
        <v>371</v>
      </c>
      <c r="AK117" s="257" t="s">
        <v>371</v>
      </c>
      <c r="AL117" s="257" t="s">
        <v>1129</v>
      </c>
      <c r="AM117" s="257"/>
      <c r="AN117" s="284"/>
      <c r="AO117" s="284"/>
      <c r="AP117" s="284"/>
      <c r="AQ117" s="284"/>
    </row>
    <row r="118" spans="1:43" ht="93.75" customHeight="1" x14ac:dyDescent="0.25">
      <c r="A118" s="232" t="s">
        <v>1380</v>
      </c>
      <c r="B118" s="63" t="s">
        <v>12</v>
      </c>
      <c r="C118" s="63">
        <v>4</v>
      </c>
      <c r="D118" s="63" t="s">
        <v>622</v>
      </c>
      <c r="E118" s="63" t="s">
        <v>11</v>
      </c>
      <c r="F118" s="210" t="s">
        <v>378</v>
      </c>
      <c r="G118" s="210" t="s">
        <v>378</v>
      </c>
      <c r="H118" s="210" t="s">
        <v>378</v>
      </c>
      <c r="I118" s="210" t="s">
        <v>378</v>
      </c>
      <c r="J118" s="210" t="s">
        <v>378</v>
      </c>
      <c r="K118" s="210" t="s">
        <v>378</v>
      </c>
      <c r="L118" s="210" t="s">
        <v>378</v>
      </c>
      <c r="M118" s="210" t="s">
        <v>378</v>
      </c>
      <c r="N118" s="210" t="s">
        <v>378</v>
      </c>
      <c r="O118" s="210" t="s">
        <v>378</v>
      </c>
      <c r="P118" s="210" t="s">
        <v>378</v>
      </c>
      <c r="Q118" s="210" t="s">
        <v>378</v>
      </c>
      <c r="R118" s="210" t="s">
        <v>378</v>
      </c>
      <c r="S118" s="210" t="s">
        <v>378</v>
      </c>
      <c r="T118" s="210" t="s">
        <v>378</v>
      </c>
      <c r="U118" s="210" t="s">
        <v>439</v>
      </c>
      <c r="V118" s="210" t="s">
        <v>378</v>
      </c>
      <c r="W118" s="210" t="s">
        <v>378</v>
      </c>
      <c r="X118" s="210" t="s">
        <v>378</v>
      </c>
      <c r="Y118" s="63">
        <v>18</v>
      </c>
      <c r="Z118" s="126">
        <v>1</v>
      </c>
      <c r="AA118" s="126">
        <v>5</v>
      </c>
      <c r="AB118" s="126" t="s">
        <v>1128</v>
      </c>
      <c r="AC118" s="210" t="s">
        <v>462</v>
      </c>
      <c r="AD118" s="236" t="s">
        <v>464</v>
      </c>
      <c r="AE118" s="236" t="s">
        <v>477</v>
      </c>
      <c r="AF118" s="126" t="s">
        <v>1131</v>
      </c>
      <c r="AG118" s="126">
        <v>-1</v>
      </c>
      <c r="AH118" s="126">
        <v>3</v>
      </c>
      <c r="AI118" s="63" t="s">
        <v>462</v>
      </c>
      <c r="AJ118" s="63" t="s">
        <v>371</v>
      </c>
      <c r="AK118" s="63" t="s">
        <v>371</v>
      </c>
      <c r="AL118" s="63" t="s">
        <v>1129</v>
      </c>
      <c r="AM118" s="63"/>
      <c r="AN118" s="215"/>
      <c r="AO118" s="215"/>
      <c r="AP118" s="215"/>
      <c r="AQ118" s="215"/>
    </row>
    <row r="119" spans="1:43" ht="93.75" customHeight="1" x14ac:dyDescent="0.25">
      <c r="A119" s="232" t="s">
        <v>1380</v>
      </c>
      <c r="B119" s="63" t="s">
        <v>12</v>
      </c>
      <c r="C119" s="63">
        <v>6</v>
      </c>
      <c r="D119" s="63" t="s">
        <v>639</v>
      </c>
      <c r="E119" s="63" t="s">
        <v>11</v>
      </c>
      <c r="F119" s="210" t="s">
        <v>378</v>
      </c>
      <c r="G119" s="210" t="s">
        <v>378</v>
      </c>
      <c r="H119" s="210" t="s">
        <v>378</v>
      </c>
      <c r="I119" s="210" t="s">
        <v>378</v>
      </c>
      <c r="J119" s="210" t="s">
        <v>378</v>
      </c>
      <c r="K119" s="210" t="s">
        <v>378</v>
      </c>
      <c r="L119" s="210" t="s">
        <v>378</v>
      </c>
      <c r="M119" s="210" t="s">
        <v>378</v>
      </c>
      <c r="N119" s="210" t="s">
        <v>378</v>
      </c>
      <c r="O119" s="210" t="s">
        <v>378</v>
      </c>
      <c r="P119" s="210" t="s">
        <v>378</v>
      </c>
      <c r="Q119" s="210" t="s">
        <v>378</v>
      </c>
      <c r="R119" s="210" t="s">
        <v>378</v>
      </c>
      <c r="S119" s="210" t="s">
        <v>378</v>
      </c>
      <c r="T119" s="210" t="s">
        <v>378</v>
      </c>
      <c r="U119" s="210" t="s">
        <v>439</v>
      </c>
      <c r="V119" s="210" t="s">
        <v>378</v>
      </c>
      <c r="W119" s="210" t="s">
        <v>378</v>
      </c>
      <c r="X119" s="210" t="s">
        <v>378</v>
      </c>
      <c r="Y119" s="63">
        <v>18</v>
      </c>
      <c r="Z119" s="126">
        <v>1</v>
      </c>
      <c r="AA119" s="126">
        <v>5</v>
      </c>
      <c r="AB119" s="126" t="s">
        <v>1128</v>
      </c>
      <c r="AC119" s="210" t="s">
        <v>462</v>
      </c>
      <c r="AD119" s="236" t="s">
        <v>464</v>
      </c>
      <c r="AE119" s="236" t="s">
        <v>477</v>
      </c>
      <c r="AF119" s="126" t="s">
        <v>1131</v>
      </c>
      <c r="AG119" s="126">
        <v>1</v>
      </c>
      <c r="AH119" s="126">
        <v>3</v>
      </c>
      <c r="AI119" s="63" t="s">
        <v>462</v>
      </c>
      <c r="AJ119" s="63" t="s">
        <v>371</v>
      </c>
      <c r="AK119" s="63" t="s">
        <v>371</v>
      </c>
      <c r="AL119" s="63" t="s">
        <v>1129</v>
      </c>
      <c r="AM119" s="63"/>
      <c r="AN119" s="215"/>
      <c r="AO119" s="215"/>
      <c r="AP119" s="215"/>
      <c r="AQ119" s="215"/>
    </row>
    <row r="120" spans="1:43" ht="93.75" customHeight="1" x14ac:dyDescent="0.25">
      <c r="A120" s="232" t="s">
        <v>1380</v>
      </c>
      <c r="B120" s="63" t="s">
        <v>12</v>
      </c>
      <c r="C120" s="63">
        <v>7</v>
      </c>
      <c r="D120" s="63" t="s">
        <v>392</v>
      </c>
      <c r="E120" s="63" t="s">
        <v>11</v>
      </c>
      <c r="F120" s="210" t="s">
        <v>378</v>
      </c>
      <c r="G120" s="210" t="s">
        <v>378</v>
      </c>
      <c r="H120" s="210" t="s">
        <v>378</v>
      </c>
      <c r="I120" s="210" t="s">
        <v>378</v>
      </c>
      <c r="J120" s="210" t="s">
        <v>378</v>
      </c>
      <c r="K120" s="210" t="s">
        <v>378</v>
      </c>
      <c r="L120" s="210" t="s">
        <v>378</v>
      </c>
      <c r="M120" s="210" t="s">
        <v>378</v>
      </c>
      <c r="N120" s="210" t="s">
        <v>378</v>
      </c>
      <c r="O120" s="210" t="s">
        <v>378</v>
      </c>
      <c r="P120" s="210" t="s">
        <v>378</v>
      </c>
      <c r="Q120" s="210" t="s">
        <v>378</v>
      </c>
      <c r="R120" s="210" t="s">
        <v>378</v>
      </c>
      <c r="S120" s="210" t="s">
        <v>378</v>
      </c>
      <c r="T120" s="210" t="s">
        <v>378</v>
      </c>
      <c r="U120" s="210" t="s">
        <v>439</v>
      </c>
      <c r="V120" s="210" t="s">
        <v>378</v>
      </c>
      <c r="W120" s="210" t="s">
        <v>378</v>
      </c>
      <c r="X120" s="210" t="s">
        <v>378</v>
      </c>
      <c r="Y120" s="63">
        <v>18</v>
      </c>
      <c r="Z120" s="126">
        <v>1</v>
      </c>
      <c r="AA120" s="126">
        <v>5</v>
      </c>
      <c r="AB120" s="126" t="s">
        <v>1128</v>
      </c>
      <c r="AC120" s="210" t="s">
        <v>462</v>
      </c>
      <c r="AD120" s="236" t="s">
        <v>464</v>
      </c>
      <c r="AE120" s="236" t="s">
        <v>477</v>
      </c>
      <c r="AF120" s="126" t="s">
        <v>1131</v>
      </c>
      <c r="AG120" s="126">
        <v>1</v>
      </c>
      <c r="AH120" s="126">
        <v>3</v>
      </c>
      <c r="AI120" s="63" t="s">
        <v>462</v>
      </c>
      <c r="AJ120" s="63" t="s">
        <v>371</v>
      </c>
      <c r="AK120" s="63" t="s">
        <v>371</v>
      </c>
      <c r="AL120" s="63" t="s">
        <v>1129</v>
      </c>
      <c r="AM120" s="63"/>
      <c r="AN120" s="215"/>
      <c r="AO120" s="215"/>
      <c r="AP120" s="215"/>
      <c r="AQ120" s="215"/>
    </row>
    <row r="121" spans="1:43" ht="93.75" customHeight="1" x14ac:dyDescent="0.25">
      <c r="A121" s="232" t="s">
        <v>1380</v>
      </c>
      <c r="B121" s="63" t="s">
        <v>12</v>
      </c>
      <c r="C121" s="63">
        <v>8</v>
      </c>
      <c r="D121" s="63" t="s">
        <v>641</v>
      </c>
      <c r="E121" s="63" t="s">
        <v>11</v>
      </c>
      <c r="F121" s="210" t="s">
        <v>378</v>
      </c>
      <c r="G121" s="210" t="s">
        <v>378</v>
      </c>
      <c r="H121" s="210" t="s">
        <v>378</v>
      </c>
      <c r="I121" s="210" t="s">
        <v>378</v>
      </c>
      <c r="J121" s="210" t="s">
        <v>378</v>
      </c>
      <c r="K121" s="210" t="s">
        <v>378</v>
      </c>
      <c r="L121" s="210" t="s">
        <v>378</v>
      </c>
      <c r="M121" s="210" t="s">
        <v>378</v>
      </c>
      <c r="N121" s="210" t="s">
        <v>378</v>
      </c>
      <c r="O121" s="210" t="s">
        <v>378</v>
      </c>
      <c r="P121" s="210" t="s">
        <v>378</v>
      </c>
      <c r="Q121" s="210" t="s">
        <v>378</v>
      </c>
      <c r="R121" s="210" t="s">
        <v>378</v>
      </c>
      <c r="S121" s="210" t="s">
        <v>378</v>
      </c>
      <c r="T121" s="210" t="s">
        <v>378</v>
      </c>
      <c r="U121" s="210" t="s">
        <v>439</v>
      </c>
      <c r="V121" s="210" t="s">
        <v>378</v>
      </c>
      <c r="W121" s="210" t="s">
        <v>378</v>
      </c>
      <c r="X121" s="210" t="s">
        <v>439</v>
      </c>
      <c r="Y121" s="63">
        <v>17</v>
      </c>
      <c r="Z121" s="126">
        <v>1</v>
      </c>
      <c r="AA121" s="126">
        <v>5</v>
      </c>
      <c r="AB121" s="126" t="s">
        <v>1128</v>
      </c>
      <c r="AC121" s="210" t="s">
        <v>462</v>
      </c>
      <c r="AD121" s="236" t="s">
        <v>464</v>
      </c>
      <c r="AE121" s="236" t="s">
        <v>477</v>
      </c>
      <c r="AF121" s="126" t="s">
        <v>1131</v>
      </c>
      <c r="AG121" s="126">
        <v>-1</v>
      </c>
      <c r="AH121" s="126">
        <v>3</v>
      </c>
      <c r="AI121" s="63" t="s">
        <v>462</v>
      </c>
      <c r="AJ121" s="63" t="s">
        <v>371</v>
      </c>
      <c r="AK121" s="63" t="s">
        <v>371</v>
      </c>
      <c r="AL121" s="63" t="s">
        <v>1129</v>
      </c>
      <c r="AM121" s="63"/>
      <c r="AN121" s="215"/>
      <c r="AO121" s="215"/>
      <c r="AP121" s="215"/>
      <c r="AQ121" s="215"/>
    </row>
    <row r="122" spans="1:43" ht="93.75" customHeight="1" x14ac:dyDescent="0.25">
      <c r="A122" s="232" t="s">
        <v>1380</v>
      </c>
      <c r="B122" s="63" t="s">
        <v>12</v>
      </c>
      <c r="C122" s="63">
        <v>9</v>
      </c>
      <c r="D122" s="63" t="s">
        <v>391</v>
      </c>
      <c r="E122" s="63" t="s">
        <v>11</v>
      </c>
      <c r="F122" s="210" t="s">
        <v>378</v>
      </c>
      <c r="G122" s="210" t="s">
        <v>378</v>
      </c>
      <c r="H122" s="210" t="s">
        <v>378</v>
      </c>
      <c r="I122" s="210" t="s">
        <v>378</v>
      </c>
      <c r="J122" s="210" t="s">
        <v>378</v>
      </c>
      <c r="K122" s="210" t="s">
        <v>378</v>
      </c>
      <c r="L122" s="210" t="s">
        <v>378</v>
      </c>
      <c r="M122" s="210" t="s">
        <v>378</v>
      </c>
      <c r="N122" s="210" t="s">
        <v>378</v>
      </c>
      <c r="O122" s="210" t="s">
        <v>378</v>
      </c>
      <c r="P122" s="210" t="s">
        <v>378</v>
      </c>
      <c r="Q122" s="210" t="s">
        <v>378</v>
      </c>
      <c r="R122" s="210" t="s">
        <v>378</v>
      </c>
      <c r="S122" s="210" t="s">
        <v>378</v>
      </c>
      <c r="T122" s="210" t="s">
        <v>378</v>
      </c>
      <c r="U122" s="210" t="s">
        <v>439</v>
      </c>
      <c r="V122" s="210" t="s">
        <v>378</v>
      </c>
      <c r="W122" s="210" t="s">
        <v>378</v>
      </c>
      <c r="X122" s="210" t="s">
        <v>439</v>
      </c>
      <c r="Y122" s="63">
        <v>17</v>
      </c>
      <c r="Z122" s="126">
        <v>1</v>
      </c>
      <c r="AA122" s="126">
        <v>5</v>
      </c>
      <c r="AB122" s="126" t="s">
        <v>1128</v>
      </c>
      <c r="AC122" s="210" t="s">
        <v>462</v>
      </c>
      <c r="AD122" s="236" t="s">
        <v>464</v>
      </c>
      <c r="AE122" s="236" t="s">
        <v>477</v>
      </c>
      <c r="AF122" s="126" t="s">
        <v>1131</v>
      </c>
      <c r="AG122" s="126">
        <v>1</v>
      </c>
      <c r="AH122" s="126">
        <v>3</v>
      </c>
      <c r="AI122" s="63" t="s">
        <v>462</v>
      </c>
      <c r="AJ122" s="63" t="s">
        <v>371</v>
      </c>
      <c r="AK122" s="63" t="s">
        <v>371</v>
      </c>
      <c r="AL122" s="63" t="s">
        <v>1129</v>
      </c>
      <c r="AM122" s="63"/>
      <c r="AN122" s="215"/>
      <c r="AO122" s="215"/>
      <c r="AP122" s="215"/>
      <c r="AQ122" s="215"/>
    </row>
    <row r="123" spans="1:43" ht="93.75" customHeight="1" x14ac:dyDescent="0.25">
      <c r="A123" s="232" t="s">
        <v>1380</v>
      </c>
      <c r="B123" s="63" t="s">
        <v>12</v>
      </c>
      <c r="C123" s="63">
        <v>10</v>
      </c>
      <c r="D123" s="63" t="s">
        <v>623</v>
      </c>
      <c r="E123" s="63" t="s">
        <v>11</v>
      </c>
      <c r="F123" s="210" t="s">
        <v>378</v>
      </c>
      <c r="G123" s="210" t="s">
        <v>378</v>
      </c>
      <c r="H123" s="210" t="s">
        <v>378</v>
      </c>
      <c r="I123" s="210" t="s">
        <v>378</v>
      </c>
      <c r="J123" s="210" t="s">
        <v>378</v>
      </c>
      <c r="K123" s="210" t="s">
        <v>378</v>
      </c>
      <c r="L123" s="210" t="s">
        <v>378</v>
      </c>
      <c r="M123" s="210" t="s">
        <v>378</v>
      </c>
      <c r="N123" s="210" t="s">
        <v>378</v>
      </c>
      <c r="O123" s="210" t="s">
        <v>378</v>
      </c>
      <c r="P123" s="210" t="s">
        <v>378</v>
      </c>
      <c r="Q123" s="210" t="s">
        <v>378</v>
      </c>
      <c r="R123" s="210" t="s">
        <v>378</v>
      </c>
      <c r="S123" s="210" t="s">
        <v>378</v>
      </c>
      <c r="T123" s="210" t="s">
        <v>378</v>
      </c>
      <c r="U123" s="210" t="s">
        <v>439</v>
      </c>
      <c r="V123" s="210" t="s">
        <v>378</v>
      </c>
      <c r="W123" s="210" t="s">
        <v>378</v>
      </c>
      <c r="X123" s="210" t="s">
        <v>378</v>
      </c>
      <c r="Y123" s="63">
        <v>18</v>
      </c>
      <c r="Z123" s="126">
        <v>1</v>
      </c>
      <c r="AA123" s="126">
        <v>5</v>
      </c>
      <c r="AB123" s="126" t="s">
        <v>1128</v>
      </c>
      <c r="AC123" s="210" t="s">
        <v>462</v>
      </c>
      <c r="AD123" s="236" t="s">
        <v>464</v>
      </c>
      <c r="AE123" s="236" t="s">
        <v>477</v>
      </c>
      <c r="AF123" s="126" t="s">
        <v>1131</v>
      </c>
      <c r="AG123" s="126">
        <v>1</v>
      </c>
      <c r="AH123" s="126">
        <v>3</v>
      </c>
      <c r="AI123" s="63" t="s">
        <v>462</v>
      </c>
      <c r="AJ123" s="63" t="s">
        <v>371</v>
      </c>
      <c r="AK123" s="63" t="s">
        <v>371</v>
      </c>
      <c r="AL123" s="63" t="s">
        <v>1129</v>
      </c>
      <c r="AM123" s="63"/>
      <c r="AN123" s="215"/>
      <c r="AO123" s="215"/>
      <c r="AP123" s="215"/>
      <c r="AQ123" s="215"/>
    </row>
    <row r="124" spans="1:43" ht="93.75" customHeight="1" x14ac:dyDescent="0.25">
      <c r="A124" s="232" t="s">
        <v>1380</v>
      </c>
      <c r="B124" s="63" t="s">
        <v>12</v>
      </c>
      <c r="C124" s="63">
        <v>11</v>
      </c>
      <c r="D124" s="63" t="s">
        <v>394</v>
      </c>
      <c r="E124" s="63" t="s">
        <v>11</v>
      </c>
      <c r="F124" s="210" t="s">
        <v>378</v>
      </c>
      <c r="G124" s="210" t="s">
        <v>378</v>
      </c>
      <c r="H124" s="210" t="s">
        <v>378</v>
      </c>
      <c r="I124" s="210" t="s">
        <v>378</v>
      </c>
      <c r="J124" s="210" t="s">
        <v>378</v>
      </c>
      <c r="K124" s="210" t="s">
        <v>378</v>
      </c>
      <c r="L124" s="210" t="s">
        <v>378</v>
      </c>
      <c r="M124" s="210" t="s">
        <v>378</v>
      </c>
      <c r="N124" s="210" t="s">
        <v>378</v>
      </c>
      <c r="O124" s="210" t="s">
        <v>378</v>
      </c>
      <c r="P124" s="210" t="s">
        <v>378</v>
      </c>
      <c r="Q124" s="210" t="s">
        <v>378</v>
      </c>
      <c r="R124" s="210" t="s">
        <v>378</v>
      </c>
      <c r="S124" s="210" t="s">
        <v>378</v>
      </c>
      <c r="T124" s="210" t="s">
        <v>378</v>
      </c>
      <c r="U124" s="210" t="s">
        <v>439</v>
      </c>
      <c r="V124" s="210" t="s">
        <v>378</v>
      </c>
      <c r="W124" s="210" t="s">
        <v>378</v>
      </c>
      <c r="X124" s="210" t="s">
        <v>378</v>
      </c>
      <c r="Y124" s="63">
        <v>18</v>
      </c>
      <c r="Z124" s="126">
        <v>1</v>
      </c>
      <c r="AA124" s="126">
        <v>5</v>
      </c>
      <c r="AB124" s="126" t="s">
        <v>1128</v>
      </c>
      <c r="AC124" s="210" t="s">
        <v>462</v>
      </c>
      <c r="AD124" s="236" t="s">
        <v>464</v>
      </c>
      <c r="AE124" s="236" t="s">
        <v>477</v>
      </c>
      <c r="AF124" s="126" t="s">
        <v>1131</v>
      </c>
      <c r="AG124" s="126">
        <v>1</v>
      </c>
      <c r="AH124" s="126">
        <v>3</v>
      </c>
      <c r="AI124" s="63" t="s">
        <v>462</v>
      </c>
      <c r="AJ124" s="63" t="s">
        <v>371</v>
      </c>
      <c r="AK124" s="63" t="s">
        <v>371</v>
      </c>
      <c r="AL124" s="63" t="s">
        <v>1129</v>
      </c>
      <c r="AM124" s="63"/>
      <c r="AN124" s="215"/>
      <c r="AO124" s="215"/>
      <c r="AP124" s="215"/>
      <c r="AQ124" s="215"/>
    </row>
    <row r="125" spans="1:43" ht="93.75" customHeight="1" x14ac:dyDescent="0.25">
      <c r="A125" s="232" t="s">
        <v>1380</v>
      </c>
      <c r="B125" s="63" t="s">
        <v>12</v>
      </c>
      <c r="C125" s="63">
        <v>13</v>
      </c>
      <c r="D125" s="63" t="s">
        <v>15</v>
      </c>
      <c r="E125" s="63" t="s">
        <v>11</v>
      </c>
      <c r="F125" s="210" t="s">
        <v>378</v>
      </c>
      <c r="G125" s="210" t="s">
        <v>378</v>
      </c>
      <c r="H125" s="210" t="s">
        <v>378</v>
      </c>
      <c r="I125" s="210" t="s">
        <v>378</v>
      </c>
      <c r="J125" s="210" t="s">
        <v>378</v>
      </c>
      <c r="K125" s="210" t="s">
        <v>378</v>
      </c>
      <c r="L125" s="210" t="s">
        <v>378</v>
      </c>
      <c r="M125" s="210" t="s">
        <v>378</v>
      </c>
      <c r="N125" s="210" t="s">
        <v>378</v>
      </c>
      <c r="O125" s="210" t="s">
        <v>378</v>
      </c>
      <c r="P125" s="210" t="s">
        <v>378</v>
      </c>
      <c r="Q125" s="210" t="s">
        <v>378</v>
      </c>
      <c r="R125" s="210" t="s">
        <v>378</v>
      </c>
      <c r="S125" s="210" t="s">
        <v>378</v>
      </c>
      <c r="T125" s="210" t="s">
        <v>378</v>
      </c>
      <c r="U125" s="210" t="s">
        <v>439</v>
      </c>
      <c r="V125" s="210" t="s">
        <v>378</v>
      </c>
      <c r="W125" s="210" t="s">
        <v>378</v>
      </c>
      <c r="X125" s="210" t="s">
        <v>378</v>
      </c>
      <c r="Y125" s="63">
        <v>18</v>
      </c>
      <c r="Z125" s="126">
        <v>1</v>
      </c>
      <c r="AA125" s="126">
        <v>5</v>
      </c>
      <c r="AB125" s="126" t="s">
        <v>1128</v>
      </c>
      <c r="AC125" s="210" t="s">
        <v>462</v>
      </c>
      <c r="AD125" s="236" t="s">
        <v>464</v>
      </c>
      <c r="AE125" s="236" t="s">
        <v>477</v>
      </c>
      <c r="AF125" s="126" t="s">
        <v>1131</v>
      </c>
      <c r="AG125" s="126">
        <v>1</v>
      </c>
      <c r="AH125" s="126">
        <v>3</v>
      </c>
      <c r="AI125" s="63" t="s">
        <v>462</v>
      </c>
      <c r="AJ125" s="63" t="s">
        <v>371</v>
      </c>
      <c r="AK125" s="63" t="s">
        <v>371</v>
      </c>
      <c r="AL125" s="63" t="s">
        <v>1129</v>
      </c>
      <c r="AM125" s="63"/>
      <c r="AN125" s="215"/>
      <c r="AO125" s="215"/>
      <c r="AP125" s="215"/>
      <c r="AQ125" s="215"/>
    </row>
    <row r="126" spans="1:43" ht="93.75" customHeight="1" x14ac:dyDescent="0.25">
      <c r="A126" s="232" t="s">
        <v>1395</v>
      </c>
      <c r="B126" s="63" t="s">
        <v>12</v>
      </c>
      <c r="C126" s="63">
        <v>6</v>
      </c>
      <c r="D126" s="63" t="s">
        <v>639</v>
      </c>
      <c r="E126" s="63" t="s">
        <v>11</v>
      </c>
      <c r="F126" s="210" t="s">
        <v>439</v>
      </c>
      <c r="G126" s="210" t="s">
        <v>439</v>
      </c>
      <c r="H126" s="210" t="s">
        <v>439</v>
      </c>
      <c r="I126" s="210" t="s">
        <v>439</v>
      </c>
      <c r="J126" s="210" t="s">
        <v>439</v>
      </c>
      <c r="K126" s="210" t="s">
        <v>439</v>
      </c>
      <c r="L126" s="210" t="s">
        <v>439</v>
      </c>
      <c r="M126" s="210" t="s">
        <v>439</v>
      </c>
      <c r="N126" s="210" t="s">
        <v>439</v>
      </c>
      <c r="O126" s="210" t="s">
        <v>439</v>
      </c>
      <c r="P126" s="210" t="s">
        <v>439</v>
      </c>
      <c r="Q126" s="210" t="s">
        <v>439</v>
      </c>
      <c r="R126" s="210" t="s">
        <v>439</v>
      </c>
      <c r="S126" s="210" t="s">
        <v>439</v>
      </c>
      <c r="T126" s="210" t="s">
        <v>439</v>
      </c>
      <c r="U126" s="210" t="s">
        <v>439</v>
      </c>
      <c r="V126" s="210" t="s">
        <v>439</v>
      </c>
      <c r="W126" s="210" t="s">
        <v>439</v>
      </c>
      <c r="X126" s="210" t="s">
        <v>439</v>
      </c>
      <c r="Y126" s="63">
        <v>0</v>
      </c>
      <c r="Z126" s="126">
        <v>1</v>
      </c>
      <c r="AA126" s="126">
        <v>3</v>
      </c>
      <c r="AB126" s="126" t="s">
        <v>1131</v>
      </c>
      <c r="AC126" s="210" t="s">
        <v>462</v>
      </c>
      <c r="AD126" s="236" t="s">
        <v>371</v>
      </c>
      <c r="AE126" s="236" t="s">
        <v>371</v>
      </c>
      <c r="AF126" s="126" t="s">
        <v>1131</v>
      </c>
      <c r="AG126" s="126">
        <v>1</v>
      </c>
      <c r="AH126" s="126">
        <v>3</v>
      </c>
      <c r="AI126" s="63" t="s">
        <v>462</v>
      </c>
      <c r="AJ126" s="63" t="s">
        <v>371</v>
      </c>
      <c r="AK126" s="63" t="s">
        <v>371</v>
      </c>
      <c r="AL126" s="63"/>
      <c r="AM126" s="63"/>
      <c r="AN126" s="215"/>
      <c r="AO126" s="215"/>
      <c r="AP126" s="215"/>
      <c r="AQ126" s="215"/>
    </row>
    <row r="127" spans="1:43" ht="93.75" customHeight="1" x14ac:dyDescent="0.25">
      <c r="A127" s="232" t="s">
        <v>1395</v>
      </c>
      <c r="B127" s="63" t="s">
        <v>12</v>
      </c>
      <c r="C127" s="63">
        <v>7</v>
      </c>
      <c r="D127" s="63" t="s">
        <v>392</v>
      </c>
      <c r="E127" s="63" t="s">
        <v>11</v>
      </c>
      <c r="F127" s="210" t="s">
        <v>439</v>
      </c>
      <c r="G127" s="210" t="s">
        <v>439</v>
      </c>
      <c r="H127" s="210" t="s">
        <v>439</v>
      </c>
      <c r="I127" s="210" t="s">
        <v>439</v>
      </c>
      <c r="J127" s="210" t="s">
        <v>439</v>
      </c>
      <c r="K127" s="210" t="s">
        <v>439</v>
      </c>
      <c r="L127" s="210" t="s">
        <v>439</v>
      </c>
      <c r="M127" s="210" t="s">
        <v>439</v>
      </c>
      <c r="N127" s="210" t="s">
        <v>439</v>
      </c>
      <c r="O127" s="210" t="s">
        <v>439</v>
      </c>
      <c r="P127" s="210" t="s">
        <v>439</v>
      </c>
      <c r="Q127" s="210" t="s">
        <v>439</v>
      </c>
      <c r="R127" s="210" t="s">
        <v>439</v>
      </c>
      <c r="S127" s="210" t="s">
        <v>439</v>
      </c>
      <c r="T127" s="210" t="s">
        <v>439</v>
      </c>
      <c r="U127" s="210" t="s">
        <v>439</v>
      </c>
      <c r="V127" s="210" t="s">
        <v>439</v>
      </c>
      <c r="W127" s="210" t="s">
        <v>439</v>
      </c>
      <c r="X127" s="210" t="s">
        <v>439</v>
      </c>
      <c r="Y127" s="63">
        <v>0</v>
      </c>
      <c r="Z127" s="126">
        <v>1</v>
      </c>
      <c r="AA127" s="126">
        <v>3</v>
      </c>
      <c r="AB127" s="126" t="s">
        <v>1131</v>
      </c>
      <c r="AC127" s="210" t="s">
        <v>462</v>
      </c>
      <c r="AD127" s="236" t="s">
        <v>371</v>
      </c>
      <c r="AE127" s="236" t="s">
        <v>371</v>
      </c>
      <c r="AF127" s="126" t="s">
        <v>1131</v>
      </c>
      <c r="AG127" s="126">
        <v>1</v>
      </c>
      <c r="AH127" s="126">
        <v>3</v>
      </c>
      <c r="AI127" s="63" t="s">
        <v>462</v>
      </c>
      <c r="AJ127" s="63" t="s">
        <v>371</v>
      </c>
      <c r="AK127" s="63" t="s">
        <v>371</v>
      </c>
      <c r="AL127" s="63"/>
      <c r="AM127" s="63"/>
      <c r="AN127" s="215"/>
      <c r="AO127" s="215"/>
      <c r="AP127" s="215"/>
      <c r="AQ127" s="215"/>
    </row>
    <row r="128" spans="1:43" ht="93.75" customHeight="1" x14ac:dyDescent="0.25">
      <c r="A128" s="232" t="s">
        <v>1395</v>
      </c>
      <c r="B128" s="63" t="s">
        <v>12</v>
      </c>
      <c r="C128" s="63">
        <v>8</v>
      </c>
      <c r="D128" s="63" t="s">
        <v>641</v>
      </c>
      <c r="E128" s="63" t="s">
        <v>11</v>
      </c>
      <c r="F128" s="210" t="s">
        <v>439</v>
      </c>
      <c r="G128" s="210" t="s">
        <v>439</v>
      </c>
      <c r="H128" s="210" t="s">
        <v>439</v>
      </c>
      <c r="I128" s="210" t="s">
        <v>439</v>
      </c>
      <c r="J128" s="210" t="s">
        <v>439</v>
      </c>
      <c r="K128" s="210" t="s">
        <v>439</v>
      </c>
      <c r="L128" s="210" t="s">
        <v>439</v>
      </c>
      <c r="M128" s="210" t="s">
        <v>439</v>
      </c>
      <c r="N128" s="210" t="s">
        <v>439</v>
      </c>
      <c r="O128" s="210" t="s">
        <v>439</v>
      </c>
      <c r="P128" s="210" t="s">
        <v>439</v>
      </c>
      <c r="Q128" s="210" t="s">
        <v>439</v>
      </c>
      <c r="R128" s="210" t="s">
        <v>439</v>
      </c>
      <c r="S128" s="210" t="s">
        <v>439</v>
      </c>
      <c r="T128" s="210" t="s">
        <v>439</v>
      </c>
      <c r="U128" s="210" t="s">
        <v>439</v>
      </c>
      <c r="V128" s="210" t="s">
        <v>439</v>
      </c>
      <c r="W128" s="210" t="s">
        <v>439</v>
      </c>
      <c r="X128" s="210" t="s">
        <v>439</v>
      </c>
      <c r="Y128" s="63">
        <v>0</v>
      </c>
      <c r="Z128" s="126">
        <v>1</v>
      </c>
      <c r="AA128" s="126">
        <v>3</v>
      </c>
      <c r="AB128" s="126" t="s">
        <v>1131</v>
      </c>
      <c r="AC128" s="210" t="s">
        <v>462</v>
      </c>
      <c r="AD128" s="236" t="s">
        <v>371</v>
      </c>
      <c r="AE128" s="236" t="s">
        <v>371</v>
      </c>
      <c r="AF128" s="126" t="s">
        <v>1131</v>
      </c>
      <c r="AG128" s="126">
        <v>1</v>
      </c>
      <c r="AH128" s="126">
        <v>3</v>
      </c>
      <c r="AI128" s="63" t="s">
        <v>462</v>
      </c>
      <c r="AJ128" s="63" t="s">
        <v>371</v>
      </c>
      <c r="AK128" s="63" t="s">
        <v>371</v>
      </c>
      <c r="AL128" s="63"/>
      <c r="AM128" s="63"/>
      <c r="AN128" s="215"/>
      <c r="AO128" s="215"/>
      <c r="AP128" s="215"/>
      <c r="AQ128" s="215"/>
    </row>
    <row r="129" spans="1:43" ht="93.75" customHeight="1" x14ac:dyDescent="0.25">
      <c r="A129" s="232" t="s">
        <v>1395</v>
      </c>
      <c r="B129" s="63" t="s">
        <v>12</v>
      </c>
      <c r="C129" s="63">
        <v>9</v>
      </c>
      <c r="D129" s="63" t="s">
        <v>391</v>
      </c>
      <c r="E129" s="63" t="s">
        <v>11</v>
      </c>
      <c r="F129" s="210" t="s">
        <v>439</v>
      </c>
      <c r="G129" s="210" t="s">
        <v>439</v>
      </c>
      <c r="H129" s="210" t="s">
        <v>439</v>
      </c>
      <c r="I129" s="210" t="s">
        <v>439</v>
      </c>
      <c r="J129" s="210" t="s">
        <v>439</v>
      </c>
      <c r="K129" s="210" t="s">
        <v>439</v>
      </c>
      <c r="L129" s="210" t="s">
        <v>439</v>
      </c>
      <c r="M129" s="210" t="s">
        <v>439</v>
      </c>
      <c r="N129" s="210" t="s">
        <v>439</v>
      </c>
      <c r="O129" s="210" t="s">
        <v>439</v>
      </c>
      <c r="P129" s="210" t="s">
        <v>439</v>
      </c>
      <c r="Q129" s="210" t="s">
        <v>439</v>
      </c>
      <c r="R129" s="210" t="s">
        <v>439</v>
      </c>
      <c r="S129" s="210" t="s">
        <v>439</v>
      </c>
      <c r="T129" s="210" t="s">
        <v>439</v>
      </c>
      <c r="U129" s="210" t="s">
        <v>439</v>
      </c>
      <c r="V129" s="210" t="s">
        <v>439</v>
      </c>
      <c r="W129" s="210" t="s">
        <v>439</v>
      </c>
      <c r="X129" s="210" t="s">
        <v>439</v>
      </c>
      <c r="Y129" s="63">
        <v>0</v>
      </c>
      <c r="Z129" s="126">
        <v>1</v>
      </c>
      <c r="AA129" s="126">
        <v>3</v>
      </c>
      <c r="AB129" s="126" t="s">
        <v>1131</v>
      </c>
      <c r="AC129" s="210" t="s">
        <v>462</v>
      </c>
      <c r="AD129" s="236" t="s">
        <v>371</v>
      </c>
      <c r="AE129" s="236" t="s">
        <v>371</v>
      </c>
      <c r="AF129" s="126" t="s">
        <v>1131</v>
      </c>
      <c r="AG129" s="126">
        <v>1</v>
      </c>
      <c r="AH129" s="126">
        <v>3</v>
      </c>
      <c r="AI129" s="63" t="s">
        <v>462</v>
      </c>
      <c r="AJ129" s="63" t="s">
        <v>371</v>
      </c>
      <c r="AK129" s="63" t="s">
        <v>371</v>
      </c>
      <c r="AL129" s="63"/>
      <c r="AM129" s="63"/>
      <c r="AN129" s="215"/>
      <c r="AO129" s="215"/>
      <c r="AP129" s="215"/>
      <c r="AQ129" s="215"/>
    </row>
    <row r="130" spans="1:43" ht="93.75" customHeight="1" x14ac:dyDescent="0.25">
      <c r="A130" s="232" t="s">
        <v>1395</v>
      </c>
      <c r="B130" s="63" t="s">
        <v>12</v>
      </c>
      <c r="C130" s="63">
        <v>10</v>
      </c>
      <c r="D130" s="63" t="s">
        <v>623</v>
      </c>
      <c r="E130" s="63" t="s">
        <v>11</v>
      </c>
      <c r="F130" s="210" t="s">
        <v>439</v>
      </c>
      <c r="G130" s="210" t="s">
        <v>439</v>
      </c>
      <c r="H130" s="210" t="s">
        <v>439</v>
      </c>
      <c r="I130" s="210" t="s">
        <v>439</v>
      </c>
      <c r="J130" s="210" t="s">
        <v>439</v>
      </c>
      <c r="K130" s="210" t="s">
        <v>439</v>
      </c>
      <c r="L130" s="210" t="s">
        <v>439</v>
      </c>
      <c r="M130" s="210" t="s">
        <v>439</v>
      </c>
      <c r="N130" s="210" t="s">
        <v>439</v>
      </c>
      <c r="O130" s="210" t="s">
        <v>439</v>
      </c>
      <c r="P130" s="210" t="s">
        <v>439</v>
      </c>
      <c r="Q130" s="210" t="s">
        <v>439</v>
      </c>
      <c r="R130" s="210" t="s">
        <v>439</v>
      </c>
      <c r="S130" s="210" t="s">
        <v>439</v>
      </c>
      <c r="T130" s="210" t="s">
        <v>439</v>
      </c>
      <c r="U130" s="210" t="s">
        <v>439</v>
      </c>
      <c r="V130" s="210" t="s">
        <v>439</v>
      </c>
      <c r="W130" s="210" t="s">
        <v>439</v>
      </c>
      <c r="X130" s="210" t="s">
        <v>439</v>
      </c>
      <c r="Y130" s="63">
        <v>0</v>
      </c>
      <c r="Z130" s="126">
        <v>1</v>
      </c>
      <c r="AA130" s="126">
        <v>3</v>
      </c>
      <c r="AB130" s="126" t="s">
        <v>1131</v>
      </c>
      <c r="AC130" s="210" t="s">
        <v>462</v>
      </c>
      <c r="AD130" s="236" t="s">
        <v>371</v>
      </c>
      <c r="AE130" s="236" t="s">
        <v>371</v>
      </c>
      <c r="AF130" s="126" t="s">
        <v>1131</v>
      </c>
      <c r="AG130" s="126">
        <v>1</v>
      </c>
      <c r="AH130" s="126">
        <v>3</v>
      </c>
      <c r="AI130" s="63" t="s">
        <v>462</v>
      </c>
      <c r="AJ130" s="63" t="s">
        <v>371</v>
      </c>
      <c r="AK130" s="63" t="s">
        <v>371</v>
      </c>
      <c r="AL130" s="63"/>
      <c r="AM130" s="63"/>
      <c r="AN130" s="215"/>
      <c r="AO130" s="215"/>
      <c r="AP130" s="215"/>
      <c r="AQ130" s="215"/>
    </row>
    <row r="131" spans="1:43" ht="93.75" customHeight="1" x14ac:dyDescent="0.25">
      <c r="A131" s="232" t="s">
        <v>1395</v>
      </c>
      <c r="B131" s="63" t="s">
        <v>12</v>
      </c>
      <c r="C131" s="63">
        <v>11</v>
      </c>
      <c r="D131" s="63" t="s">
        <v>394</v>
      </c>
      <c r="E131" s="63" t="s">
        <v>11</v>
      </c>
      <c r="F131" s="210" t="s">
        <v>439</v>
      </c>
      <c r="G131" s="210" t="s">
        <v>439</v>
      </c>
      <c r="H131" s="210" t="s">
        <v>439</v>
      </c>
      <c r="I131" s="210" t="s">
        <v>439</v>
      </c>
      <c r="J131" s="210" t="s">
        <v>439</v>
      </c>
      <c r="K131" s="210" t="s">
        <v>439</v>
      </c>
      <c r="L131" s="210" t="s">
        <v>439</v>
      </c>
      <c r="M131" s="210" t="s">
        <v>439</v>
      </c>
      <c r="N131" s="210" t="s">
        <v>439</v>
      </c>
      <c r="O131" s="210" t="s">
        <v>439</v>
      </c>
      <c r="P131" s="210" t="s">
        <v>439</v>
      </c>
      <c r="Q131" s="210" t="s">
        <v>439</v>
      </c>
      <c r="R131" s="210" t="s">
        <v>439</v>
      </c>
      <c r="S131" s="210" t="s">
        <v>439</v>
      </c>
      <c r="T131" s="210" t="s">
        <v>439</v>
      </c>
      <c r="U131" s="210" t="s">
        <v>439</v>
      </c>
      <c r="V131" s="210" t="s">
        <v>439</v>
      </c>
      <c r="W131" s="210" t="s">
        <v>439</v>
      </c>
      <c r="X131" s="210" t="s">
        <v>439</v>
      </c>
      <c r="Y131" s="63">
        <v>0</v>
      </c>
      <c r="Z131" s="126">
        <v>1</v>
      </c>
      <c r="AA131" s="126">
        <v>3</v>
      </c>
      <c r="AB131" s="126" t="s">
        <v>1131</v>
      </c>
      <c r="AC131" s="210" t="s">
        <v>462</v>
      </c>
      <c r="AD131" s="236" t="s">
        <v>371</v>
      </c>
      <c r="AE131" s="236" t="s">
        <v>371</v>
      </c>
      <c r="AF131" s="126" t="s">
        <v>1131</v>
      </c>
      <c r="AG131" s="126">
        <v>1</v>
      </c>
      <c r="AH131" s="126">
        <v>3</v>
      </c>
      <c r="AI131" s="63" t="s">
        <v>462</v>
      </c>
      <c r="AJ131" s="63" t="s">
        <v>371</v>
      </c>
      <c r="AK131" s="63" t="s">
        <v>371</v>
      </c>
      <c r="AL131" s="63"/>
      <c r="AM131" s="63"/>
      <c r="AN131" s="215"/>
      <c r="AO131" s="215"/>
      <c r="AP131" s="215"/>
      <c r="AQ131" s="215"/>
    </row>
    <row r="132" spans="1:43" ht="93.75" customHeight="1" x14ac:dyDescent="0.25">
      <c r="A132" s="232" t="s">
        <v>1395</v>
      </c>
      <c r="B132" s="63" t="s">
        <v>12</v>
      </c>
      <c r="C132" s="63">
        <v>13</v>
      </c>
      <c r="D132" s="63" t="s">
        <v>15</v>
      </c>
      <c r="E132" s="63" t="s">
        <v>11</v>
      </c>
      <c r="F132" s="210" t="s">
        <v>439</v>
      </c>
      <c r="G132" s="210" t="s">
        <v>439</v>
      </c>
      <c r="H132" s="210" t="s">
        <v>439</v>
      </c>
      <c r="I132" s="210" t="s">
        <v>439</v>
      </c>
      <c r="J132" s="210" t="s">
        <v>439</v>
      </c>
      <c r="K132" s="210" t="s">
        <v>439</v>
      </c>
      <c r="L132" s="210" t="s">
        <v>439</v>
      </c>
      <c r="M132" s="210" t="s">
        <v>439</v>
      </c>
      <c r="N132" s="210" t="s">
        <v>439</v>
      </c>
      <c r="O132" s="210" t="s">
        <v>439</v>
      </c>
      <c r="P132" s="210" t="s">
        <v>439</v>
      </c>
      <c r="Q132" s="210" t="s">
        <v>439</v>
      </c>
      <c r="R132" s="210" t="s">
        <v>439</v>
      </c>
      <c r="S132" s="210" t="s">
        <v>439</v>
      </c>
      <c r="T132" s="210" t="s">
        <v>439</v>
      </c>
      <c r="U132" s="210" t="s">
        <v>439</v>
      </c>
      <c r="V132" s="210" t="s">
        <v>439</v>
      </c>
      <c r="W132" s="210" t="s">
        <v>439</v>
      </c>
      <c r="X132" s="210" t="s">
        <v>439</v>
      </c>
      <c r="Y132" s="63">
        <v>0</v>
      </c>
      <c r="Z132" s="126">
        <v>1</v>
      </c>
      <c r="AA132" s="126">
        <v>3</v>
      </c>
      <c r="AB132" s="126" t="s">
        <v>1131</v>
      </c>
      <c r="AC132" s="210" t="s">
        <v>462</v>
      </c>
      <c r="AD132" s="236" t="s">
        <v>371</v>
      </c>
      <c r="AE132" s="236" t="s">
        <v>371</v>
      </c>
      <c r="AF132" s="126" t="s">
        <v>1131</v>
      </c>
      <c r="AG132" s="126">
        <v>1</v>
      </c>
      <c r="AH132" s="126">
        <v>3</v>
      </c>
      <c r="AI132" s="63" t="s">
        <v>462</v>
      </c>
      <c r="AJ132" s="63" t="s">
        <v>371</v>
      </c>
      <c r="AK132" s="63" t="s">
        <v>371</v>
      </c>
      <c r="AL132" s="63"/>
      <c r="AM132" s="63"/>
      <c r="AN132" s="215"/>
      <c r="AO132" s="215"/>
      <c r="AP132" s="215"/>
      <c r="AQ132" s="215"/>
    </row>
    <row r="133" spans="1:43" ht="93.75" customHeight="1" x14ac:dyDescent="0.25">
      <c r="A133" s="232"/>
      <c r="B133" s="63"/>
      <c r="C133" s="63"/>
      <c r="D133" s="63"/>
      <c r="E133" s="63"/>
      <c r="F133" s="210"/>
      <c r="G133" s="210"/>
      <c r="H133" s="210"/>
      <c r="I133" s="210"/>
      <c r="J133" s="210"/>
      <c r="K133" s="210"/>
      <c r="L133" s="210"/>
      <c r="M133" s="210"/>
      <c r="N133" s="210"/>
      <c r="O133" s="210"/>
      <c r="P133" s="210"/>
      <c r="Q133" s="210"/>
      <c r="R133" s="210"/>
      <c r="S133" s="210"/>
      <c r="T133" s="210"/>
      <c r="U133" s="210"/>
      <c r="V133" s="210"/>
      <c r="W133" s="210"/>
      <c r="X133" s="210"/>
      <c r="Y133" s="63"/>
      <c r="Z133" s="126"/>
      <c r="AA133" s="126"/>
      <c r="AB133" s="126"/>
      <c r="AC133" s="210"/>
      <c r="AD133" s="236"/>
      <c r="AE133" s="236"/>
      <c r="AF133" s="126"/>
      <c r="AG133" s="126"/>
      <c r="AH133" s="126"/>
      <c r="AI133" s="63"/>
      <c r="AJ133" s="63"/>
      <c r="AK133" s="63"/>
      <c r="AL133" s="63"/>
      <c r="AM133" s="63"/>
      <c r="AN133" s="215"/>
      <c r="AO133" s="215"/>
      <c r="AP133" s="215"/>
      <c r="AQ133" s="215"/>
    </row>
    <row r="134" spans="1:43" ht="93.75" customHeight="1" x14ac:dyDescent="0.25">
      <c r="A134" s="232"/>
      <c r="B134" s="63"/>
      <c r="C134" s="63"/>
      <c r="D134" s="63"/>
      <c r="E134" s="63"/>
      <c r="F134" s="210"/>
      <c r="G134" s="210"/>
      <c r="H134" s="210"/>
      <c r="I134" s="210"/>
      <c r="J134" s="210"/>
      <c r="K134" s="210"/>
      <c r="L134" s="210"/>
      <c r="M134" s="210"/>
      <c r="N134" s="210"/>
      <c r="O134" s="210"/>
      <c r="P134" s="210"/>
      <c r="Q134" s="210"/>
      <c r="R134" s="210"/>
      <c r="S134" s="210"/>
      <c r="T134" s="210"/>
      <c r="U134" s="210"/>
      <c r="V134" s="210"/>
      <c r="W134" s="210"/>
      <c r="X134" s="210"/>
      <c r="Y134" s="63"/>
      <c r="Z134" s="126"/>
      <c r="AA134" s="126"/>
      <c r="AB134" s="126"/>
      <c r="AC134" s="210"/>
      <c r="AD134" s="236"/>
      <c r="AE134" s="236"/>
      <c r="AF134" s="126"/>
      <c r="AG134" s="126"/>
      <c r="AH134" s="126"/>
      <c r="AI134" s="63"/>
      <c r="AJ134" s="63"/>
      <c r="AK134" s="63"/>
      <c r="AL134" s="63"/>
      <c r="AM134" s="63"/>
      <c r="AN134" s="215"/>
      <c r="AO134" s="215"/>
      <c r="AP134" s="215"/>
      <c r="AQ134" s="215"/>
    </row>
    <row r="135" spans="1:43" ht="93.75" customHeight="1" x14ac:dyDescent="0.25">
      <c r="A135" s="232"/>
      <c r="B135" s="63"/>
      <c r="C135" s="63"/>
      <c r="D135" s="63"/>
      <c r="E135" s="63"/>
      <c r="F135" s="210"/>
      <c r="G135" s="210"/>
      <c r="H135" s="210"/>
      <c r="I135" s="210"/>
      <c r="J135" s="210"/>
      <c r="K135" s="210"/>
      <c r="L135" s="210"/>
      <c r="M135" s="210"/>
      <c r="N135" s="210"/>
      <c r="O135" s="210"/>
      <c r="P135" s="210"/>
      <c r="Q135" s="210"/>
      <c r="R135" s="210"/>
      <c r="S135" s="210"/>
      <c r="T135" s="210"/>
      <c r="U135" s="210"/>
      <c r="V135" s="210"/>
      <c r="W135" s="210"/>
      <c r="X135" s="210"/>
      <c r="Y135" s="63"/>
      <c r="Z135" s="126"/>
      <c r="AA135" s="126"/>
      <c r="AB135" s="126"/>
      <c r="AC135" s="210"/>
      <c r="AD135" s="236"/>
      <c r="AE135" s="236"/>
      <c r="AF135" s="126"/>
      <c r="AG135" s="126"/>
      <c r="AH135" s="126"/>
      <c r="AI135" s="63"/>
      <c r="AJ135" s="63"/>
      <c r="AK135" s="63"/>
      <c r="AL135" s="63"/>
      <c r="AM135" s="63"/>
      <c r="AN135" s="215"/>
      <c r="AO135" s="215"/>
      <c r="AP135" s="215"/>
      <c r="AQ135" s="215"/>
    </row>
    <row r="136" spans="1:43" ht="93.75" customHeight="1" x14ac:dyDescent="0.25">
      <c r="A136" s="232"/>
      <c r="B136" s="63"/>
      <c r="C136" s="63"/>
      <c r="D136" s="63"/>
      <c r="E136" s="63"/>
      <c r="F136" s="210"/>
      <c r="G136" s="210"/>
      <c r="H136" s="210"/>
      <c r="I136" s="210"/>
      <c r="J136" s="210"/>
      <c r="K136" s="210"/>
      <c r="L136" s="210"/>
      <c r="M136" s="210"/>
      <c r="N136" s="210"/>
      <c r="O136" s="210"/>
      <c r="P136" s="210"/>
      <c r="Q136" s="210"/>
      <c r="R136" s="210"/>
      <c r="S136" s="210"/>
      <c r="T136" s="210"/>
      <c r="U136" s="210"/>
      <c r="V136" s="210"/>
      <c r="W136" s="210"/>
      <c r="X136" s="210"/>
      <c r="Y136" s="63"/>
      <c r="Z136" s="126"/>
      <c r="AA136" s="126"/>
      <c r="AB136" s="126"/>
      <c r="AC136" s="210"/>
      <c r="AD136" s="236"/>
      <c r="AE136" s="236"/>
      <c r="AF136" s="126"/>
      <c r="AG136" s="126"/>
      <c r="AH136" s="126"/>
      <c r="AI136" s="63"/>
      <c r="AJ136" s="63"/>
      <c r="AK136" s="63"/>
      <c r="AL136" s="63"/>
      <c r="AM136" s="63"/>
      <c r="AN136" s="215"/>
      <c r="AO136" s="215"/>
      <c r="AP136" s="215"/>
      <c r="AQ136" s="215"/>
    </row>
    <row r="137" spans="1:43" ht="93.75" customHeight="1" x14ac:dyDescent="0.25">
      <c r="A137" s="232"/>
      <c r="B137" s="63"/>
      <c r="C137" s="63"/>
      <c r="D137" s="63"/>
      <c r="E137" s="63"/>
      <c r="F137" s="210"/>
      <c r="G137" s="210"/>
      <c r="H137" s="210"/>
      <c r="I137" s="210"/>
      <c r="J137" s="210"/>
      <c r="K137" s="210"/>
      <c r="L137" s="210"/>
      <c r="M137" s="210"/>
      <c r="N137" s="210"/>
      <c r="O137" s="210"/>
      <c r="P137" s="210"/>
      <c r="Q137" s="210"/>
      <c r="R137" s="210"/>
      <c r="S137" s="210"/>
      <c r="T137" s="210"/>
      <c r="U137" s="210"/>
      <c r="V137" s="210"/>
      <c r="W137" s="210"/>
      <c r="X137" s="210"/>
      <c r="Y137" s="63"/>
      <c r="Z137" s="126"/>
      <c r="AA137" s="126"/>
      <c r="AB137" s="126"/>
      <c r="AC137" s="210"/>
      <c r="AD137" s="236"/>
      <c r="AE137" s="236"/>
      <c r="AF137" s="126"/>
      <c r="AG137" s="126"/>
      <c r="AH137" s="126"/>
      <c r="AI137" s="63"/>
      <c r="AJ137" s="63"/>
      <c r="AK137" s="63"/>
      <c r="AL137" s="63"/>
      <c r="AM137" s="63"/>
      <c r="AN137" s="215"/>
      <c r="AO137" s="215"/>
      <c r="AP137" s="215"/>
      <c r="AQ137" s="215"/>
    </row>
    <row r="138" spans="1:43" ht="93.75" customHeight="1" x14ac:dyDescent="0.25">
      <c r="A138" s="232"/>
      <c r="B138" s="63"/>
      <c r="C138" s="63"/>
      <c r="D138" s="63"/>
      <c r="E138" s="63"/>
      <c r="F138" s="210"/>
      <c r="G138" s="210"/>
      <c r="H138" s="210"/>
      <c r="I138" s="210"/>
      <c r="J138" s="210"/>
      <c r="K138" s="210"/>
      <c r="L138" s="210"/>
      <c r="M138" s="210"/>
      <c r="N138" s="210"/>
      <c r="O138" s="210"/>
      <c r="P138" s="210"/>
      <c r="Q138" s="210"/>
      <c r="R138" s="210"/>
      <c r="S138" s="210"/>
      <c r="T138" s="210"/>
      <c r="U138" s="210"/>
      <c r="V138" s="210"/>
      <c r="W138" s="210"/>
      <c r="X138" s="210"/>
      <c r="Y138" s="63"/>
      <c r="Z138" s="126"/>
      <c r="AA138" s="126"/>
      <c r="AB138" s="126"/>
      <c r="AC138" s="210"/>
      <c r="AD138" s="236"/>
      <c r="AE138" s="236"/>
      <c r="AF138" s="126"/>
      <c r="AG138" s="126"/>
      <c r="AH138" s="126"/>
      <c r="AI138" s="63"/>
      <c r="AJ138" s="63"/>
      <c r="AK138" s="63"/>
      <c r="AL138" s="63"/>
      <c r="AM138" s="63"/>
      <c r="AN138" s="215"/>
      <c r="AO138" s="215"/>
      <c r="AP138" s="215"/>
      <c r="AQ138" s="215"/>
    </row>
    <row r="139" spans="1:43" ht="93.75" customHeight="1" x14ac:dyDescent="0.25">
      <c r="A139" s="232"/>
      <c r="B139" s="63"/>
      <c r="C139" s="63"/>
      <c r="D139" s="63"/>
      <c r="E139" s="63"/>
      <c r="F139" s="210"/>
      <c r="G139" s="210"/>
      <c r="H139" s="210"/>
      <c r="I139" s="210"/>
      <c r="J139" s="210"/>
      <c r="K139" s="210"/>
      <c r="L139" s="210"/>
      <c r="M139" s="210"/>
      <c r="N139" s="210"/>
      <c r="O139" s="210"/>
      <c r="P139" s="210"/>
      <c r="Q139" s="210"/>
      <c r="R139" s="210"/>
      <c r="S139" s="210"/>
      <c r="T139" s="210"/>
      <c r="U139" s="210"/>
      <c r="V139" s="210"/>
      <c r="W139" s="210"/>
      <c r="X139" s="210"/>
      <c r="Y139" s="63"/>
      <c r="Z139" s="126"/>
      <c r="AA139" s="126"/>
      <c r="AB139" s="126"/>
      <c r="AC139" s="210"/>
      <c r="AD139" s="236"/>
      <c r="AE139" s="236"/>
      <c r="AF139" s="126"/>
      <c r="AG139" s="126"/>
      <c r="AH139" s="126"/>
      <c r="AI139" s="63"/>
      <c r="AJ139" s="63"/>
      <c r="AK139" s="63"/>
      <c r="AL139" s="63"/>
      <c r="AM139" s="63"/>
      <c r="AN139" s="215"/>
      <c r="AO139" s="215"/>
      <c r="AP139" s="215"/>
      <c r="AQ139" s="215"/>
    </row>
    <row r="140" spans="1:43" ht="93.75" customHeight="1" x14ac:dyDescent="0.25">
      <c r="A140" s="232"/>
      <c r="B140" s="63"/>
      <c r="C140" s="63"/>
      <c r="D140" s="63"/>
      <c r="E140" s="63"/>
      <c r="F140" s="210"/>
      <c r="G140" s="210"/>
      <c r="H140" s="210"/>
      <c r="I140" s="210"/>
      <c r="J140" s="210"/>
      <c r="K140" s="210"/>
      <c r="L140" s="210"/>
      <c r="M140" s="210"/>
      <c r="N140" s="210"/>
      <c r="O140" s="210"/>
      <c r="P140" s="210"/>
      <c r="Q140" s="210"/>
      <c r="R140" s="210"/>
      <c r="S140" s="210"/>
      <c r="T140" s="210"/>
      <c r="U140" s="210"/>
      <c r="V140" s="210"/>
      <c r="W140" s="210"/>
      <c r="X140" s="210"/>
      <c r="Y140" s="63"/>
      <c r="Z140" s="126"/>
      <c r="AA140" s="126"/>
      <c r="AB140" s="126"/>
      <c r="AC140" s="210"/>
      <c r="AD140" s="236"/>
      <c r="AE140" s="236"/>
      <c r="AF140" s="126"/>
      <c r="AG140" s="126"/>
      <c r="AH140" s="126"/>
      <c r="AI140" s="63"/>
      <c r="AJ140" s="63"/>
      <c r="AK140" s="63"/>
      <c r="AL140" s="63"/>
      <c r="AM140" s="63"/>
      <c r="AN140" s="215"/>
      <c r="AO140" s="215"/>
      <c r="AP140" s="215"/>
      <c r="AQ140" s="215"/>
    </row>
    <row r="141" spans="1:43" ht="93.75" customHeight="1" x14ac:dyDescent="0.25">
      <c r="A141" s="232"/>
      <c r="B141" s="63"/>
      <c r="C141" s="63"/>
      <c r="D141" s="63"/>
      <c r="E141" s="63"/>
      <c r="F141" s="210"/>
      <c r="G141" s="210"/>
      <c r="H141" s="210"/>
      <c r="I141" s="210"/>
      <c r="J141" s="210"/>
      <c r="K141" s="210"/>
      <c r="L141" s="210"/>
      <c r="M141" s="210"/>
      <c r="N141" s="210"/>
      <c r="O141" s="210"/>
      <c r="P141" s="210"/>
      <c r="Q141" s="210"/>
      <c r="R141" s="210"/>
      <c r="S141" s="210"/>
      <c r="T141" s="210"/>
      <c r="U141" s="210"/>
      <c r="V141" s="210"/>
      <c r="W141" s="210"/>
      <c r="X141" s="210"/>
      <c r="Y141" s="63"/>
      <c r="Z141" s="126"/>
      <c r="AA141" s="126"/>
      <c r="AB141" s="126"/>
      <c r="AC141" s="210"/>
      <c r="AD141" s="236"/>
      <c r="AE141" s="236"/>
      <c r="AF141" s="126"/>
      <c r="AG141" s="126"/>
      <c r="AH141" s="126"/>
      <c r="AI141" s="63"/>
      <c r="AJ141" s="63"/>
      <c r="AK141" s="63"/>
      <c r="AL141" s="63"/>
      <c r="AM141" s="63"/>
      <c r="AN141" s="215"/>
      <c r="AO141" s="215"/>
      <c r="AP141" s="215"/>
      <c r="AQ141" s="215"/>
    </row>
    <row r="142" spans="1:43" ht="93.75" customHeight="1" x14ac:dyDescent="0.25">
      <c r="A142" s="232"/>
      <c r="B142" s="63"/>
      <c r="C142" s="63"/>
      <c r="D142" s="63"/>
      <c r="E142" s="63"/>
      <c r="F142" s="210"/>
      <c r="G142" s="210"/>
      <c r="H142" s="210"/>
      <c r="I142" s="210"/>
      <c r="J142" s="210"/>
      <c r="K142" s="210"/>
      <c r="L142" s="210"/>
      <c r="M142" s="210"/>
      <c r="N142" s="210"/>
      <c r="O142" s="210"/>
      <c r="P142" s="210"/>
      <c r="Q142" s="210"/>
      <c r="R142" s="210"/>
      <c r="S142" s="210"/>
      <c r="T142" s="210"/>
      <c r="U142" s="210"/>
      <c r="V142" s="210"/>
      <c r="W142" s="210"/>
      <c r="X142" s="210"/>
      <c r="Y142" s="63"/>
      <c r="Z142" s="126"/>
      <c r="AA142" s="126"/>
      <c r="AB142" s="126"/>
      <c r="AC142" s="210"/>
      <c r="AD142" s="236"/>
      <c r="AE142" s="236"/>
      <c r="AF142" s="126"/>
      <c r="AG142" s="126"/>
      <c r="AH142" s="126"/>
      <c r="AI142" s="63"/>
      <c r="AJ142" s="63"/>
      <c r="AK142" s="63"/>
      <c r="AL142" s="63"/>
      <c r="AM142" s="63"/>
      <c r="AN142" s="215"/>
      <c r="AO142" s="215"/>
      <c r="AP142" s="215"/>
      <c r="AQ142" s="215"/>
    </row>
    <row r="143" spans="1:43" ht="93.75" customHeight="1" x14ac:dyDescent="0.25">
      <c r="A143" s="232"/>
      <c r="B143" s="63"/>
      <c r="C143" s="63"/>
      <c r="D143" s="63"/>
      <c r="E143" s="63"/>
      <c r="F143" s="210"/>
      <c r="G143" s="210"/>
      <c r="H143" s="210"/>
      <c r="I143" s="210"/>
      <c r="J143" s="210"/>
      <c r="K143" s="210"/>
      <c r="L143" s="210"/>
      <c r="M143" s="210"/>
      <c r="N143" s="210"/>
      <c r="O143" s="210"/>
      <c r="P143" s="210"/>
      <c r="Q143" s="210"/>
      <c r="R143" s="210"/>
      <c r="S143" s="210"/>
      <c r="T143" s="210"/>
      <c r="U143" s="210"/>
      <c r="V143" s="210"/>
      <c r="W143" s="210"/>
      <c r="X143" s="210"/>
      <c r="Y143" s="63"/>
      <c r="Z143" s="126"/>
      <c r="AA143" s="126"/>
      <c r="AB143" s="126"/>
      <c r="AC143" s="210"/>
      <c r="AD143" s="236"/>
      <c r="AE143" s="236"/>
      <c r="AF143" s="126"/>
      <c r="AG143" s="126"/>
      <c r="AH143" s="126"/>
      <c r="AI143" s="63"/>
      <c r="AJ143" s="63"/>
      <c r="AK143" s="63"/>
      <c r="AL143" s="63"/>
      <c r="AM143" s="63"/>
      <c r="AN143" s="215"/>
      <c r="AO143" s="215"/>
      <c r="AP143" s="215"/>
      <c r="AQ143" s="215"/>
    </row>
    <row r="144" spans="1:43" ht="93.75" customHeight="1" x14ac:dyDescent="0.25">
      <c r="A144" s="232"/>
      <c r="B144" s="63"/>
      <c r="C144" s="63"/>
      <c r="D144" s="63"/>
      <c r="E144" s="63"/>
      <c r="F144" s="210"/>
      <c r="G144" s="210"/>
      <c r="H144" s="210"/>
      <c r="I144" s="210"/>
      <c r="J144" s="210"/>
      <c r="K144" s="210"/>
      <c r="L144" s="210"/>
      <c r="M144" s="210"/>
      <c r="N144" s="210"/>
      <c r="O144" s="210"/>
      <c r="P144" s="210"/>
      <c r="Q144" s="210"/>
      <c r="R144" s="210"/>
      <c r="S144" s="210"/>
      <c r="T144" s="210"/>
      <c r="U144" s="210"/>
      <c r="V144" s="210"/>
      <c r="W144" s="210"/>
      <c r="X144" s="210"/>
      <c r="Y144" s="63"/>
      <c r="Z144" s="126"/>
      <c r="AA144" s="126"/>
      <c r="AB144" s="126"/>
      <c r="AC144" s="210"/>
      <c r="AD144" s="236"/>
      <c r="AE144" s="236"/>
      <c r="AF144" s="126"/>
      <c r="AG144" s="126"/>
      <c r="AH144" s="126"/>
      <c r="AI144" s="63"/>
      <c r="AJ144" s="63"/>
      <c r="AK144" s="63"/>
      <c r="AL144" s="63"/>
      <c r="AM144" s="63"/>
      <c r="AN144" s="215"/>
      <c r="AO144" s="215"/>
      <c r="AP144" s="215"/>
      <c r="AQ144" s="215"/>
    </row>
    <row r="145" spans="1:43" ht="93.75" customHeight="1" x14ac:dyDescent="0.25">
      <c r="A145" s="232"/>
      <c r="B145" s="63"/>
      <c r="C145" s="63"/>
      <c r="D145" s="63"/>
      <c r="E145" s="63"/>
      <c r="F145" s="210"/>
      <c r="G145" s="210"/>
      <c r="H145" s="210"/>
      <c r="I145" s="210"/>
      <c r="J145" s="210"/>
      <c r="K145" s="210"/>
      <c r="L145" s="210"/>
      <c r="M145" s="210"/>
      <c r="N145" s="210"/>
      <c r="O145" s="210"/>
      <c r="P145" s="210"/>
      <c r="Q145" s="210"/>
      <c r="R145" s="210"/>
      <c r="S145" s="210"/>
      <c r="T145" s="210"/>
      <c r="U145" s="210"/>
      <c r="V145" s="210"/>
      <c r="W145" s="210"/>
      <c r="X145" s="210"/>
      <c r="Y145" s="63"/>
      <c r="Z145" s="126"/>
      <c r="AA145" s="126"/>
      <c r="AB145" s="126"/>
      <c r="AC145" s="210"/>
      <c r="AD145" s="236"/>
      <c r="AE145" s="236"/>
      <c r="AF145" s="126"/>
      <c r="AG145" s="126"/>
      <c r="AH145" s="126"/>
      <c r="AI145" s="63"/>
      <c r="AJ145" s="63"/>
      <c r="AK145" s="63"/>
      <c r="AL145" s="63"/>
      <c r="AM145" s="63"/>
      <c r="AN145" s="215"/>
      <c r="AO145" s="215"/>
      <c r="AP145" s="215"/>
      <c r="AQ145" s="215"/>
    </row>
    <row r="146" spans="1:43" ht="93.75" customHeight="1" x14ac:dyDescent="0.25">
      <c r="A146" s="232"/>
      <c r="B146" s="63"/>
      <c r="C146" s="63"/>
      <c r="D146" s="63"/>
      <c r="E146" s="63"/>
      <c r="F146" s="210"/>
      <c r="G146" s="210"/>
      <c r="H146" s="210"/>
      <c r="I146" s="210"/>
      <c r="J146" s="210"/>
      <c r="K146" s="210"/>
      <c r="L146" s="210"/>
      <c r="M146" s="210"/>
      <c r="N146" s="210"/>
      <c r="O146" s="210"/>
      <c r="P146" s="210"/>
      <c r="Q146" s="210"/>
      <c r="R146" s="210"/>
      <c r="S146" s="210"/>
      <c r="T146" s="210"/>
      <c r="U146" s="210"/>
      <c r="V146" s="210"/>
      <c r="W146" s="210"/>
      <c r="X146" s="210"/>
      <c r="Y146" s="63"/>
      <c r="Z146" s="126"/>
      <c r="AA146" s="126"/>
      <c r="AB146" s="126"/>
      <c r="AC146" s="210"/>
      <c r="AD146" s="236"/>
      <c r="AE146" s="236"/>
      <c r="AF146" s="126"/>
      <c r="AG146" s="126"/>
      <c r="AH146" s="126"/>
      <c r="AI146" s="63"/>
      <c r="AJ146" s="63"/>
      <c r="AK146" s="63"/>
      <c r="AL146" s="63"/>
      <c r="AM146" s="63"/>
      <c r="AN146" s="215"/>
      <c r="AO146" s="215"/>
      <c r="AP146" s="215"/>
      <c r="AQ146" s="215"/>
    </row>
    <row r="147" spans="1:43" ht="93.75" customHeight="1" x14ac:dyDescent="0.25">
      <c r="A147" s="232"/>
      <c r="B147" s="63"/>
      <c r="C147" s="63"/>
      <c r="D147" s="63"/>
      <c r="E147" s="63"/>
      <c r="F147" s="210"/>
      <c r="G147" s="210"/>
      <c r="H147" s="210"/>
      <c r="I147" s="210"/>
      <c r="J147" s="210"/>
      <c r="K147" s="210"/>
      <c r="L147" s="210"/>
      <c r="M147" s="210"/>
      <c r="N147" s="210"/>
      <c r="O147" s="210"/>
      <c r="P147" s="210"/>
      <c r="Q147" s="210"/>
      <c r="R147" s="210"/>
      <c r="S147" s="210"/>
      <c r="T147" s="210"/>
      <c r="U147" s="210"/>
      <c r="V147" s="210"/>
      <c r="W147" s="210"/>
      <c r="X147" s="210"/>
      <c r="Y147" s="63"/>
      <c r="Z147" s="126"/>
      <c r="AA147" s="126"/>
      <c r="AB147" s="126"/>
      <c r="AC147" s="210"/>
      <c r="AD147" s="236"/>
      <c r="AE147" s="236"/>
      <c r="AF147" s="126"/>
      <c r="AG147" s="126"/>
      <c r="AH147" s="126"/>
      <c r="AI147" s="63"/>
      <c r="AJ147" s="63"/>
      <c r="AK147" s="63"/>
      <c r="AL147" s="63"/>
      <c r="AM147" s="63"/>
      <c r="AN147" s="215"/>
      <c r="AO147" s="215"/>
      <c r="AP147" s="215"/>
      <c r="AQ147" s="215"/>
    </row>
    <row r="148" spans="1:43" ht="93.75" customHeight="1" x14ac:dyDescent="0.25">
      <c r="A148" s="232"/>
      <c r="B148" s="63"/>
      <c r="C148" s="63"/>
      <c r="D148" s="63"/>
      <c r="E148" s="63"/>
      <c r="F148" s="210"/>
      <c r="G148" s="210"/>
      <c r="H148" s="210"/>
      <c r="I148" s="210"/>
      <c r="J148" s="210"/>
      <c r="K148" s="210"/>
      <c r="L148" s="210"/>
      <c r="M148" s="210"/>
      <c r="N148" s="210"/>
      <c r="O148" s="210"/>
      <c r="P148" s="210"/>
      <c r="Q148" s="210"/>
      <c r="R148" s="210"/>
      <c r="S148" s="210"/>
      <c r="T148" s="210"/>
      <c r="U148" s="210"/>
      <c r="V148" s="210"/>
      <c r="W148" s="210"/>
      <c r="X148" s="210"/>
      <c r="Y148" s="63"/>
      <c r="Z148" s="126"/>
      <c r="AA148" s="126"/>
      <c r="AB148" s="126"/>
      <c r="AC148" s="210"/>
      <c r="AD148" s="236"/>
      <c r="AE148" s="236"/>
      <c r="AF148" s="126"/>
      <c r="AG148" s="126"/>
      <c r="AH148" s="126"/>
      <c r="AI148" s="63"/>
      <c r="AJ148" s="63"/>
      <c r="AK148" s="63"/>
      <c r="AL148" s="63"/>
      <c r="AM148" s="63"/>
      <c r="AN148" s="215"/>
      <c r="AO148" s="215"/>
      <c r="AP148" s="215"/>
      <c r="AQ148" s="215"/>
    </row>
    <row r="149" spans="1:43" ht="93.75" customHeight="1" x14ac:dyDescent="0.25">
      <c r="A149" s="232"/>
      <c r="B149" s="63"/>
      <c r="C149" s="63"/>
      <c r="D149" s="63"/>
      <c r="E149" s="63"/>
      <c r="F149" s="210"/>
      <c r="G149" s="210"/>
      <c r="H149" s="210"/>
      <c r="I149" s="210"/>
      <c r="J149" s="210"/>
      <c r="K149" s="210"/>
      <c r="L149" s="210"/>
      <c r="M149" s="210"/>
      <c r="N149" s="210"/>
      <c r="O149" s="210"/>
      <c r="P149" s="210"/>
      <c r="Q149" s="210"/>
      <c r="R149" s="210"/>
      <c r="S149" s="210"/>
      <c r="T149" s="210"/>
      <c r="U149" s="210"/>
      <c r="V149" s="210"/>
      <c r="W149" s="210"/>
      <c r="X149" s="210"/>
      <c r="Y149" s="63"/>
      <c r="Z149" s="126"/>
      <c r="AA149" s="126"/>
      <c r="AB149" s="126"/>
      <c r="AC149" s="210"/>
      <c r="AD149" s="236"/>
      <c r="AE149" s="236"/>
      <c r="AF149" s="126"/>
      <c r="AG149" s="126"/>
      <c r="AH149" s="126"/>
      <c r="AI149" s="63"/>
      <c r="AJ149" s="63"/>
      <c r="AK149" s="63"/>
      <c r="AL149" s="63"/>
      <c r="AM149" s="63"/>
      <c r="AN149" s="215"/>
      <c r="AO149" s="215"/>
      <c r="AP149" s="215"/>
      <c r="AQ149" s="215"/>
    </row>
    <row r="150" spans="1:43" ht="93.75" customHeight="1" x14ac:dyDescent="0.25">
      <c r="A150" s="232"/>
      <c r="B150" s="63"/>
      <c r="C150" s="63"/>
      <c r="D150" s="63"/>
      <c r="E150" s="63"/>
      <c r="F150" s="210"/>
      <c r="G150" s="210"/>
      <c r="H150" s="210"/>
      <c r="I150" s="210"/>
      <c r="J150" s="210"/>
      <c r="K150" s="210"/>
      <c r="L150" s="210"/>
      <c r="M150" s="210"/>
      <c r="N150" s="210"/>
      <c r="O150" s="210"/>
      <c r="P150" s="210"/>
      <c r="Q150" s="210"/>
      <c r="R150" s="210"/>
      <c r="S150" s="210"/>
      <c r="T150" s="210"/>
      <c r="U150" s="210"/>
      <c r="V150" s="210"/>
      <c r="W150" s="210"/>
      <c r="X150" s="210"/>
      <c r="Y150" s="63"/>
      <c r="Z150" s="126"/>
      <c r="AA150" s="126"/>
      <c r="AB150" s="126"/>
      <c r="AC150" s="210"/>
      <c r="AD150" s="236"/>
      <c r="AE150" s="236"/>
      <c r="AF150" s="126"/>
      <c r="AG150" s="126"/>
      <c r="AH150" s="126"/>
      <c r="AI150" s="63"/>
      <c r="AJ150" s="63"/>
      <c r="AK150" s="63"/>
      <c r="AL150" s="63"/>
      <c r="AM150" s="63"/>
      <c r="AN150" s="215"/>
      <c r="AO150" s="215"/>
      <c r="AP150" s="215"/>
      <c r="AQ150" s="215"/>
    </row>
    <row r="151" spans="1:43" ht="93.75" customHeight="1" x14ac:dyDescent="0.25">
      <c r="A151" s="232"/>
      <c r="B151" s="63"/>
      <c r="C151" s="63"/>
      <c r="D151" s="63"/>
      <c r="E151" s="63"/>
      <c r="F151" s="210"/>
      <c r="G151" s="210"/>
      <c r="H151" s="210"/>
      <c r="I151" s="210"/>
      <c r="J151" s="210"/>
      <c r="K151" s="210"/>
      <c r="L151" s="210"/>
      <c r="M151" s="210"/>
      <c r="N151" s="210"/>
      <c r="O151" s="210"/>
      <c r="P151" s="210"/>
      <c r="Q151" s="210"/>
      <c r="R151" s="210"/>
      <c r="S151" s="210"/>
      <c r="T151" s="210"/>
      <c r="U151" s="210"/>
      <c r="V151" s="210"/>
      <c r="W151" s="210"/>
      <c r="X151" s="210"/>
      <c r="Y151" s="63"/>
      <c r="Z151" s="126"/>
      <c r="AA151" s="126"/>
      <c r="AB151" s="126"/>
      <c r="AC151" s="210"/>
      <c r="AD151" s="236"/>
      <c r="AE151" s="236"/>
      <c r="AF151" s="126"/>
      <c r="AG151" s="126"/>
      <c r="AH151" s="126"/>
      <c r="AI151" s="63"/>
      <c r="AJ151" s="63"/>
      <c r="AK151" s="63"/>
      <c r="AL151" s="63"/>
      <c r="AM151" s="63"/>
      <c r="AN151" s="215"/>
      <c r="AO151" s="215"/>
      <c r="AP151" s="215"/>
      <c r="AQ151" s="215"/>
    </row>
    <row r="152" spans="1:43" ht="93.75" customHeight="1" x14ac:dyDescent="0.25">
      <c r="A152" s="232"/>
      <c r="B152" s="63"/>
      <c r="C152" s="63"/>
      <c r="D152" s="63"/>
      <c r="E152" s="63"/>
      <c r="F152" s="210"/>
      <c r="G152" s="210"/>
      <c r="H152" s="210"/>
      <c r="I152" s="210"/>
      <c r="J152" s="210"/>
      <c r="K152" s="210"/>
      <c r="L152" s="210"/>
      <c r="M152" s="210"/>
      <c r="N152" s="210"/>
      <c r="O152" s="210"/>
      <c r="P152" s="210"/>
      <c r="Q152" s="210"/>
      <c r="R152" s="210"/>
      <c r="S152" s="210"/>
      <c r="T152" s="210"/>
      <c r="U152" s="210"/>
      <c r="V152" s="210"/>
      <c r="W152" s="210"/>
      <c r="X152" s="210"/>
      <c r="Y152" s="63"/>
      <c r="Z152" s="126"/>
      <c r="AA152" s="126"/>
      <c r="AB152" s="126"/>
      <c r="AC152" s="210"/>
      <c r="AD152" s="236"/>
      <c r="AE152" s="236"/>
      <c r="AF152" s="126"/>
      <c r="AG152" s="126"/>
      <c r="AH152" s="126"/>
      <c r="AI152" s="63"/>
      <c r="AJ152" s="63"/>
      <c r="AK152" s="63"/>
      <c r="AL152" s="63"/>
      <c r="AM152" s="63"/>
      <c r="AN152" s="215"/>
      <c r="AO152" s="215"/>
      <c r="AP152" s="215"/>
      <c r="AQ152" s="215"/>
    </row>
    <row r="153" spans="1:43" ht="93.75" customHeight="1" x14ac:dyDescent="0.25">
      <c r="A153" s="232"/>
      <c r="B153" s="63"/>
      <c r="C153" s="63"/>
      <c r="D153" s="63"/>
      <c r="E153" s="63"/>
      <c r="F153" s="210"/>
      <c r="G153" s="210"/>
      <c r="H153" s="210"/>
      <c r="I153" s="210"/>
      <c r="J153" s="210"/>
      <c r="K153" s="210"/>
      <c r="L153" s="210"/>
      <c r="M153" s="210"/>
      <c r="N153" s="210"/>
      <c r="O153" s="210"/>
      <c r="P153" s="210"/>
      <c r="Q153" s="210"/>
      <c r="R153" s="210"/>
      <c r="S153" s="210"/>
      <c r="T153" s="210"/>
      <c r="U153" s="210"/>
      <c r="V153" s="210"/>
      <c r="W153" s="210"/>
      <c r="X153" s="210"/>
      <c r="Y153" s="63"/>
      <c r="Z153" s="126"/>
      <c r="AA153" s="126"/>
      <c r="AB153" s="126"/>
      <c r="AC153" s="210"/>
      <c r="AD153" s="236"/>
      <c r="AE153" s="236"/>
      <c r="AF153" s="126"/>
      <c r="AG153" s="126"/>
      <c r="AH153" s="126"/>
      <c r="AI153" s="63"/>
      <c r="AJ153" s="63"/>
      <c r="AK153" s="63"/>
      <c r="AL153" s="63"/>
      <c r="AM153" s="63"/>
      <c r="AN153" s="215"/>
      <c r="AO153" s="215"/>
      <c r="AP153" s="215"/>
      <c r="AQ153" s="215"/>
    </row>
    <row r="154" spans="1:43" ht="93.75" customHeight="1" x14ac:dyDescent="0.25">
      <c r="A154" s="232"/>
      <c r="B154" s="63"/>
      <c r="C154" s="63"/>
      <c r="D154" s="63"/>
      <c r="E154" s="63"/>
      <c r="F154" s="210"/>
      <c r="G154" s="210"/>
      <c r="H154" s="210"/>
      <c r="I154" s="210"/>
      <c r="J154" s="210"/>
      <c r="K154" s="210"/>
      <c r="L154" s="210"/>
      <c r="M154" s="210"/>
      <c r="N154" s="210"/>
      <c r="O154" s="210"/>
      <c r="P154" s="210"/>
      <c r="Q154" s="210"/>
      <c r="R154" s="210"/>
      <c r="S154" s="210"/>
      <c r="T154" s="210"/>
      <c r="U154" s="210"/>
      <c r="V154" s="210"/>
      <c r="W154" s="210"/>
      <c r="X154" s="210"/>
      <c r="Y154" s="63"/>
      <c r="Z154" s="126"/>
      <c r="AA154" s="126"/>
      <c r="AB154" s="126"/>
      <c r="AC154" s="210"/>
      <c r="AD154" s="236"/>
      <c r="AE154" s="236"/>
      <c r="AF154" s="126"/>
      <c r="AG154" s="126"/>
      <c r="AH154" s="126"/>
      <c r="AI154" s="63"/>
      <c r="AJ154" s="63"/>
      <c r="AK154" s="63"/>
      <c r="AL154" s="63"/>
      <c r="AM154" s="63"/>
      <c r="AN154" s="215"/>
      <c r="AO154" s="215"/>
      <c r="AP154" s="215"/>
      <c r="AQ154" s="215"/>
    </row>
    <row r="155" spans="1:43" ht="93.75" customHeight="1" x14ac:dyDescent="0.25">
      <c r="A155" s="232"/>
      <c r="B155" s="63"/>
      <c r="C155" s="63"/>
      <c r="D155" s="63"/>
      <c r="E155" s="63"/>
      <c r="F155" s="210"/>
      <c r="G155" s="210"/>
      <c r="H155" s="210"/>
      <c r="I155" s="210"/>
      <c r="J155" s="210"/>
      <c r="K155" s="210"/>
      <c r="L155" s="210"/>
      <c r="M155" s="210"/>
      <c r="N155" s="210"/>
      <c r="O155" s="210"/>
      <c r="P155" s="210"/>
      <c r="Q155" s="210"/>
      <c r="R155" s="210"/>
      <c r="S155" s="210"/>
      <c r="T155" s="210"/>
      <c r="U155" s="210"/>
      <c r="V155" s="210"/>
      <c r="W155" s="210"/>
      <c r="X155" s="210"/>
      <c r="Y155" s="63"/>
      <c r="Z155" s="126"/>
      <c r="AA155" s="126"/>
      <c r="AB155" s="126"/>
      <c r="AC155" s="210"/>
      <c r="AD155" s="236"/>
      <c r="AE155" s="236"/>
      <c r="AF155" s="126"/>
      <c r="AG155" s="126"/>
      <c r="AH155" s="126"/>
      <c r="AI155" s="63"/>
      <c r="AJ155" s="63"/>
      <c r="AK155" s="63"/>
      <c r="AL155" s="63"/>
      <c r="AM155" s="63"/>
      <c r="AN155" s="215"/>
      <c r="AO155" s="215"/>
      <c r="AP155" s="215"/>
      <c r="AQ155" s="215"/>
    </row>
    <row r="156" spans="1:43" ht="93.75" customHeight="1" x14ac:dyDescent="0.25">
      <c r="A156" s="232"/>
      <c r="B156" s="63"/>
      <c r="C156" s="63"/>
      <c r="D156" s="63"/>
      <c r="E156" s="63"/>
      <c r="F156" s="210"/>
      <c r="G156" s="210"/>
      <c r="H156" s="210"/>
      <c r="I156" s="210"/>
      <c r="J156" s="210"/>
      <c r="K156" s="210"/>
      <c r="L156" s="210"/>
      <c r="M156" s="210"/>
      <c r="N156" s="210"/>
      <c r="O156" s="210"/>
      <c r="P156" s="210"/>
      <c r="Q156" s="210"/>
      <c r="R156" s="210"/>
      <c r="S156" s="210"/>
      <c r="T156" s="210"/>
      <c r="U156" s="210"/>
      <c r="V156" s="210"/>
      <c r="W156" s="210"/>
      <c r="X156" s="210"/>
      <c r="Y156" s="63"/>
      <c r="Z156" s="126"/>
      <c r="AA156" s="126"/>
      <c r="AB156" s="126"/>
      <c r="AC156" s="210"/>
      <c r="AD156" s="236"/>
      <c r="AE156" s="236"/>
      <c r="AF156" s="126"/>
      <c r="AG156" s="126"/>
      <c r="AH156" s="126"/>
      <c r="AI156" s="63"/>
      <c r="AJ156" s="63"/>
      <c r="AK156" s="63"/>
      <c r="AL156" s="63"/>
      <c r="AM156" s="63"/>
      <c r="AN156" s="215"/>
      <c r="AO156" s="215"/>
      <c r="AP156" s="215"/>
      <c r="AQ156" s="215"/>
    </row>
    <row r="157" spans="1:43" ht="93.75" customHeight="1" x14ac:dyDescent="0.25">
      <c r="A157" s="232"/>
      <c r="B157" s="63"/>
      <c r="C157" s="63"/>
      <c r="D157" s="63"/>
      <c r="E157" s="63"/>
      <c r="F157" s="210"/>
      <c r="G157" s="210"/>
      <c r="H157" s="210"/>
      <c r="I157" s="210"/>
      <c r="J157" s="210"/>
      <c r="K157" s="210"/>
      <c r="L157" s="210"/>
      <c r="M157" s="210"/>
      <c r="N157" s="210"/>
      <c r="O157" s="210"/>
      <c r="P157" s="210"/>
      <c r="Q157" s="210"/>
      <c r="R157" s="210"/>
      <c r="S157" s="210"/>
      <c r="T157" s="210"/>
      <c r="U157" s="210"/>
      <c r="V157" s="210"/>
      <c r="W157" s="210"/>
      <c r="X157" s="210"/>
      <c r="Y157" s="63"/>
      <c r="Z157" s="126"/>
      <c r="AA157" s="126"/>
      <c r="AB157" s="126"/>
      <c r="AC157" s="210"/>
      <c r="AD157" s="236"/>
      <c r="AE157" s="236"/>
      <c r="AF157" s="126"/>
      <c r="AG157" s="126"/>
      <c r="AH157" s="126"/>
      <c r="AI157" s="63"/>
      <c r="AJ157" s="63"/>
      <c r="AK157" s="63"/>
      <c r="AL157" s="63"/>
      <c r="AM157" s="63"/>
      <c r="AN157" s="215"/>
      <c r="AO157" s="215"/>
      <c r="AP157" s="215"/>
      <c r="AQ157" s="215"/>
    </row>
    <row r="158" spans="1:43" ht="93.75" customHeight="1" x14ac:dyDescent="0.25">
      <c r="A158" s="232"/>
      <c r="B158" s="63"/>
      <c r="C158" s="63"/>
      <c r="D158" s="63"/>
      <c r="E158" s="63"/>
      <c r="F158" s="210"/>
      <c r="G158" s="210"/>
      <c r="H158" s="210"/>
      <c r="I158" s="210"/>
      <c r="J158" s="210"/>
      <c r="K158" s="210"/>
      <c r="L158" s="210"/>
      <c r="M158" s="210"/>
      <c r="N158" s="210"/>
      <c r="O158" s="210"/>
      <c r="P158" s="210"/>
      <c r="Q158" s="210"/>
      <c r="R158" s="210"/>
      <c r="S158" s="210"/>
      <c r="T158" s="210"/>
      <c r="U158" s="210"/>
      <c r="V158" s="210"/>
      <c r="W158" s="210"/>
      <c r="X158" s="210"/>
      <c r="Y158" s="63"/>
      <c r="Z158" s="126"/>
      <c r="AA158" s="126"/>
      <c r="AB158" s="126"/>
      <c r="AC158" s="210"/>
      <c r="AD158" s="236"/>
      <c r="AE158" s="236"/>
      <c r="AF158" s="126"/>
      <c r="AG158" s="126"/>
      <c r="AH158" s="126"/>
      <c r="AI158" s="63"/>
      <c r="AJ158" s="63"/>
      <c r="AK158" s="63"/>
      <c r="AL158" s="63"/>
      <c r="AM158" s="63"/>
      <c r="AN158" s="215"/>
      <c r="AO158" s="215"/>
      <c r="AP158" s="215"/>
      <c r="AQ158" s="215"/>
    </row>
    <row r="159" spans="1:43" ht="93.75" customHeight="1" x14ac:dyDescent="0.25">
      <c r="A159" s="232"/>
      <c r="B159" s="63"/>
      <c r="C159" s="63"/>
      <c r="D159" s="63"/>
      <c r="E159" s="63"/>
      <c r="F159" s="210"/>
      <c r="G159" s="210"/>
      <c r="H159" s="210"/>
      <c r="I159" s="210"/>
      <c r="J159" s="210"/>
      <c r="K159" s="210"/>
      <c r="L159" s="210"/>
      <c r="M159" s="210"/>
      <c r="N159" s="210"/>
      <c r="O159" s="210"/>
      <c r="P159" s="210"/>
      <c r="Q159" s="210"/>
      <c r="R159" s="210"/>
      <c r="S159" s="210"/>
      <c r="T159" s="210"/>
      <c r="U159" s="210"/>
      <c r="V159" s="210"/>
      <c r="W159" s="210"/>
      <c r="X159" s="210"/>
      <c r="Y159" s="63"/>
      <c r="Z159" s="126"/>
      <c r="AA159" s="126"/>
      <c r="AB159" s="126"/>
      <c r="AC159" s="210"/>
      <c r="AD159" s="236"/>
      <c r="AE159" s="236"/>
      <c r="AF159" s="126"/>
      <c r="AG159" s="126"/>
      <c r="AH159" s="126"/>
      <c r="AI159" s="63"/>
      <c r="AJ159" s="63"/>
      <c r="AK159" s="63"/>
      <c r="AL159" s="63"/>
      <c r="AM159" s="63"/>
      <c r="AN159" s="215"/>
      <c r="AO159" s="215"/>
      <c r="AP159" s="215"/>
      <c r="AQ159" s="215"/>
    </row>
    <row r="160" spans="1:43" ht="93.75" customHeight="1" x14ac:dyDescent="0.25">
      <c r="A160" s="232"/>
      <c r="B160" s="63"/>
      <c r="C160" s="63"/>
      <c r="D160" s="63"/>
      <c r="E160" s="63"/>
      <c r="F160" s="210"/>
      <c r="G160" s="210"/>
      <c r="H160" s="210"/>
      <c r="I160" s="210"/>
      <c r="J160" s="210"/>
      <c r="K160" s="210"/>
      <c r="L160" s="210"/>
      <c r="M160" s="210"/>
      <c r="N160" s="210"/>
      <c r="O160" s="210"/>
      <c r="P160" s="210"/>
      <c r="Q160" s="210"/>
      <c r="R160" s="210"/>
      <c r="S160" s="210"/>
      <c r="T160" s="210"/>
      <c r="U160" s="210"/>
      <c r="V160" s="210"/>
      <c r="W160" s="210"/>
      <c r="X160" s="210"/>
      <c r="Y160" s="63"/>
      <c r="Z160" s="126"/>
      <c r="AA160" s="126"/>
      <c r="AB160" s="126"/>
      <c r="AC160" s="210"/>
      <c r="AD160" s="236"/>
      <c r="AE160" s="236"/>
      <c r="AF160" s="126"/>
      <c r="AG160" s="126"/>
      <c r="AH160" s="126"/>
      <c r="AI160" s="63"/>
      <c r="AJ160" s="63"/>
      <c r="AK160" s="63"/>
      <c r="AL160" s="63"/>
      <c r="AM160" s="63"/>
      <c r="AN160" s="215"/>
      <c r="AO160" s="215"/>
      <c r="AP160" s="215"/>
      <c r="AQ160" s="215"/>
    </row>
    <row r="161" spans="1:45" ht="93.75" customHeight="1" x14ac:dyDescent="0.25">
      <c r="A161" s="232"/>
      <c r="B161" s="63"/>
      <c r="C161" s="63"/>
      <c r="D161" s="63"/>
      <c r="E161" s="63"/>
      <c r="F161" s="210"/>
      <c r="G161" s="210"/>
      <c r="H161" s="210"/>
      <c r="I161" s="210"/>
      <c r="J161" s="210"/>
      <c r="K161" s="210"/>
      <c r="L161" s="210"/>
      <c r="M161" s="210"/>
      <c r="N161" s="210"/>
      <c r="O161" s="210"/>
      <c r="P161" s="210"/>
      <c r="Q161" s="210"/>
      <c r="R161" s="210"/>
      <c r="S161" s="210"/>
      <c r="T161" s="210"/>
      <c r="U161" s="210"/>
      <c r="V161" s="210"/>
      <c r="W161" s="210"/>
      <c r="X161" s="210"/>
      <c r="Y161" s="63"/>
      <c r="Z161" s="126"/>
      <c r="AA161" s="126"/>
      <c r="AB161" s="126"/>
      <c r="AC161" s="210"/>
      <c r="AD161" s="236"/>
      <c r="AE161" s="236"/>
      <c r="AF161" s="126"/>
      <c r="AG161" s="126"/>
      <c r="AH161" s="126"/>
      <c r="AI161" s="63"/>
      <c r="AJ161" s="63"/>
      <c r="AK161" s="63"/>
      <c r="AL161" s="63"/>
      <c r="AM161" s="63"/>
      <c r="AN161" s="215"/>
      <c r="AO161" s="215"/>
      <c r="AP161" s="215"/>
      <c r="AQ161" s="215"/>
    </row>
    <row r="162" spans="1:45" ht="93.75" customHeight="1" x14ac:dyDescent="0.25">
      <c r="A162" s="232"/>
      <c r="B162" s="63"/>
      <c r="C162" s="63"/>
      <c r="D162" s="63"/>
      <c r="E162" s="63"/>
      <c r="F162" s="210"/>
      <c r="G162" s="210"/>
      <c r="H162" s="210"/>
      <c r="I162" s="210"/>
      <c r="J162" s="210"/>
      <c r="K162" s="210"/>
      <c r="L162" s="210"/>
      <c r="M162" s="210"/>
      <c r="N162" s="210"/>
      <c r="O162" s="210"/>
      <c r="P162" s="210"/>
      <c r="Q162" s="210"/>
      <c r="R162" s="210"/>
      <c r="S162" s="210"/>
      <c r="T162" s="210"/>
      <c r="U162" s="210"/>
      <c r="V162" s="210"/>
      <c r="W162" s="210"/>
      <c r="X162" s="210"/>
      <c r="Y162" s="63"/>
      <c r="Z162" s="126"/>
      <c r="AA162" s="126"/>
      <c r="AB162" s="126"/>
      <c r="AC162" s="210"/>
      <c r="AD162" s="236"/>
      <c r="AE162" s="236"/>
      <c r="AF162" s="126"/>
      <c r="AG162" s="126"/>
      <c r="AH162" s="126"/>
      <c r="AI162" s="63"/>
      <c r="AJ162" s="63"/>
      <c r="AK162" s="63"/>
      <c r="AL162" s="63"/>
      <c r="AM162" s="63"/>
      <c r="AN162" s="215"/>
      <c r="AO162" s="215"/>
      <c r="AP162" s="215"/>
      <c r="AQ162" s="215"/>
    </row>
    <row r="163" spans="1:45" ht="93.75" customHeight="1" x14ac:dyDescent="0.25">
      <c r="A163" s="244"/>
      <c r="B163" s="63"/>
      <c r="C163" s="63"/>
      <c r="D163" s="63"/>
      <c r="E163" s="63"/>
      <c r="F163" s="210"/>
      <c r="G163" s="210"/>
      <c r="H163" s="210"/>
      <c r="I163" s="210"/>
      <c r="J163" s="210"/>
      <c r="K163" s="210"/>
      <c r="L163" s="210"/>
      <c r="M163" s="210"/>
      <c r="N163" s="210"/>
      <c r="O163" s="210"/>
      <c r="P163" s="210"/>
      <c r="Q163" s="210"/>
      <c r="R163" s="210"/>
      <c r="S163" s="210"/>
      <c r="T163" s="210"/>
      <c r="U163" s="210"/>
      <c r="V163" s="210"/>
      <c r="W163" s="210"/>
      <c r="X163" s="210"/>
      <c r="Y163" s="63"/>
      <c r="Z163" s="126"/>
      <c r="AA163" s="126"/>
      <c r="AB163" s="126"/>
      <c r="AC163" s="210"/>
      <c r="AD163" s="236"/>
      <c r="AE163" s="236"/>
      <c r="AF163" s="126"/>
      <c r="AG163" s="126"/>
      <c r="AH163" s="126"/>
      <c r="AI163" s="63"/>
      <c r="AJ163" s="63"/>
      <c r="AK163" s="63"/>
      <c r="AL163" s="63"/>
      <c r="AM163" s="63"/>
      <c r="AN163" s="215"/>
      <c r="AO163" s="215"/>
      <c r="AP163" s="215"/>
      <c r="AQ163" s="215"/>
    </row>
    <row r="164" spans="1:45" ht="18.75" customHeight="1" x14ac:dyDescent="0.25">
      <c r="A164" s="231"/>
      <c r="B164" s="647" t="s">
        <v>472</v>
      </c>
      <c r="C164" s="647"/>
      <c r="D164" s="647"/>
      <c r="E164" s="647"/>
      <c r="F164" s="647"/>
      <c r="G164" s="647"/>
      <c r="H164" s="647"/>
      <c r="I164" s="647"/>
      <c r="J164" s="647"/>
      <c r="K164" s="647"/>
      <c r="L164" s="647"/>
      <c r="M164" s="647"/>
      <c r="N164" s="647"/>
      <c r="O164" s="647"/>
      <c r="P164" s="647"/>
      <c r="Q164" s="647"/>
      <c r="R164" s="647"/>
      <c r="S164" s="647"/>
      <c r="T164" s="647"/>
      <c r="U164" s="647"/>
      <c r="V164" s="647"/>
      <c r="W164" s="647"/>
      <c r="X164" s="647"/>
      <c r="Y164" s="647"/>
      <c r="Z164" s="647"/>
      <c r="AA164" s="647"/>
      <c r="AB164" s="647"/>
      <c r="AC164" s="647"/>
      <c r="AD164" s="647"/>
      <c r="AE164" s="647"/>
      <c r="AF164" s="647"/>
      <c r="AG164" s="647"/>
      <c r="AH164" s="647"/>
      <c r="AI164" s="647"/>
      <c r="AJ164" s="647"/>
      <c r="AK164" s="647"/>
      <c r="AL164" s="647"/>
      <c r="AM164" s="647"/>
      <c r="AN164" s="647"/>
      <c r="AO164" s="647"/>
      <c r="AP164" s="647"/>
      <c r="AQ164" s="647"/>
      <c r="AR164" s="647"/>
      <c r="AS164" s="647"/>
    </row>
    <row r="165" spans="1:45" ht="33" customHeight="1" x14ac:dyDescent="0.25">
      <c r="A165" s="230"/>
      <c r="B165" s="649" t="s">
        <v>466</v>
      </c>
      <c r="C165" s="650"/>
      <c r="D165" s="650"/>
      <c r="E165" s="651"/>
      <c r="F165" s="659" t="s">
        <v>469</v>
      </c>
      <c r="G165" s="660"/>
      <c r="H165" s="660"/>
      <c r="I165" s="660"/>
      <c r="J165" s="660"/>
      <c r="K165" s="660"/>
      <c r="L165" s="660"/>
      <c r="M165" s="660"/>
      <c r="N165" s="660"/>
      <c r="O165" s="660"/>
      <c r="P165" s="660"/>
      <c r="Q165" s="660"/>
      <c r="R165" s="660"/>
      <c r="S165" s="660"/>
      <c r="T165" s="660"/>
      <c r="U165" s="660"/>
      <c r="V165" s="660"/>
      <c r="W165" s="660"/>
      <c r="X165" s="660"/>
      <c r="Y165" s="660"/>
      <c r="Z165" s="655" t="s">
        <v>582</v>
      </c>
      <c r="AA165" s="656"/>
      <c r="AB165" s="657"/>
      <c r="AC165" s="652" t="s">
        <v>583</v>
      </c>
      <c r="AD165" s="653"/>
      <c r="AE165" s="654"/>
      <c r="AF165" s="131"/>
      <c r="AG165" s="662"/>
      <c r="AH165" s="663"/>
      <c r="AI165" s="663"/>
      <c r="AJ165" s="663"/>
      <c r="AK165" s="663"/>
      <c r="AL165" s="664" t="s">
        <v>373</v>
      </c>
      <c r="AM165" s="665"/>
      <c r="AN165" s="646" t="s">
        <v>627</v>
      </c>
      <c r="AO165" s="646"/>
      <c r="AP165" s="646" t="s">
        <v>628</v>
      </c>
      <c r="AQ165" s="646"/>
      <c r="AR165" s="646" t="s">
        <v>635</v>
      </c>
      <c r="AS165" s="646"/>
    </row>
    <row r="166" spans="1:45" ht="66" customHeight="1" x14ac:dyDescent="0.25">
      <c r="A166" s="214"/>
      <c r="B166" s="84" t="s">
        <v>1</v>
      </c>
      <c r="C166" s="84" t="s">
        <v>132</v>
      </c>
      <c r="D166" s="63" t="s">
        <v>133</v>
      </c>
      <c r="E166" s="75" t="s">
        <v>465</v>
      </c>
      <c r="F166" s="75" t="s">
        <v>151</v>
      </c>
      <c r="G166" s="75" t="s">
        <v>152</v>
      </c>
      <c r="H166" s="75" t="s">
        <v>153</v>
      </c>
      <c r="I166" s="75" t="s">
        <v>154</v>
      </c>
      <c r="J166" s="75" t="s">
        <v>155</v>
      </c>
      <c r="K166" s="75" t="s">
        <v>156</v>
      </c>
      <c r="L166" s="75" t="s">
        <v>157</v>
      </c>
      <c r="M166" s="75" t="s">
        <v>158</v>
      </c>
      <c r="N166" s="75" t="s">
        <v>159</v>
      </c>
      <c r="O166" s="75" t="s">
        <v>160</v>
      </c>
      <c r="P166" s="75" t="s">
        <v>161</v>
      </c>
      <c r="Q166" s="75" t="s">
        <v>162</v>
      </c>
      <c r="R166" s="75" t="s">
        <v>163</v>
      </c>
      <c r="S166" s="75" t="s">
        <v>164</v>
      </c>
      <c r="T166" s="75" t="s">
        <v>165</v>
      </c>
      <c r="U166" s="75" t="s">
        <v>166</v>
      </c>
      <c r="V166" s="75" t="s">
        <v>167</v>
      </c>
      <c r="W166" s="75" t="s">
        <v>168</v>
      </c>
      <c r="X166" s="75" t="s">
        <v>470</v>
      </c>
      <c r="Y166" s="75" t="s">
        <v>403</v>
      </c>
      <c r="Z166" s="126" t="s">
        <v>580</v>
      </c>
      <c r="AA166" s="126" t="s">
        <v>581</v>
      </c>
      <c r="AB166" s="126" t="s">
        <v>479</v>
      </c>
      <c r="AC166" s="78"/>
      <c r="AD166" s="78"/>
      <c r="AE166" s="78" t="s">
        <v>467</v>
      </c>
      <c r="AF166" s="129" t="s">
        <v>479</v>
      </c>
      <c r="AG166" s="129" t="s">
        <v>375</v>
      </c>
      <c r="AH166" s="129" t="s">
        <v>376</v>
      </c>
      <c r="AI166" s="79" t="s">
        <v>135</v>
      </c>
      <c r="AJ166" s="79" t="s">
        <v>376</v>
      </c>
      <c r="AK166" s="79" t="s">
        <v>367</v>
      </c>
      <c r="AL166" s="80" t="s">
        <v>374</v>
      </c>
      <c r="AM166" s="81" t="s">
        <v>373</v>
      </c>
      <c r="AN166" s="155" t="s">
        <v>629</v>
      </c>
      <c r="AO166" s="155" t="s">
        <v>630</v>
      </c>
      <c r="AP166" s="155" t="s">
        <v>631</v>
      </c>
      <c r="AQ166" s="155" t="s">
        <v>632</v>
      </c>
      <c r="AR166" s="155" t="s">
        <v>633</v>
      </c>
      <c r="AS166" s="155" t="s">
        <v>634</v>
      </c>
    </row>
    <row r="167" spans="1:45" ht="66" customHeight="1" x14ac:dyDescent="0.25">
      <c r="A167" s="232" t="s">
        <v>108</v>
      </c>
      <c r="B167" s="64" t="str">
        <f>VLOOKUP('Valoración 2.0'!C167,Tabla_Riesgos[#All],2,FALSE)</f>
        <v>TODOS LOS PROCESOS</v>
      </c>
      <c r="C167" s="74">
        <v>20</v>
      </c>
      <c r="D167" s="64" t="str">
        <f>VLOOKUP('Valoración 2.0'!C167,Tabla_Riesgos[#All],3,FALSE)</f>
        <v>Falta de programas de gestión de cambio y seguimientos en el uso y apropiación de TIC's</v>
      </c>
      <c r="E167" s="64" t="str">
        <f>VLOOKUP('Valoración 2.0'!C167,Tabla_Riesgos[#All],6,FALSE)</f>
        <v>Seguridad de la Información</v>
      </c>
      <c r="F167" s="209">
        <v>5</v>
      </c>
      <c r="G167" s="209">
        <v>4</v>
      </c>
      <c r="H167" s="209">
        <v>4</v>
      </c>
      <c r="I167" s="209">
        <v>3</v>
      </c>
      <c r="J167" s="209">
        <v>3</v>
      </c>
      <c r="K167" s="209"/>
      <c r="L167" s="209"/>
      <c r="M167" s="209"/>
      <c r="N167" s="209"/>
      <c r="O167" s="209"/>
      <c r="P167" s="209"/>
      <c r="Q167" s="209"/>
      <c r="R167" s="209"/>
      <c r="S167" s="209"/>
      <c r="T167" s="209"/>
      <c r="U167" s="209"/>
      <c r="V167" s="209"/>
      <c r="W167" s="209"/>
      <c r="X167" s="209"/>
      <c r="Y167" s="64">
        <f t="shared" ref="Y167" si="14">IFERROR(ROUND(AVERAGE(F167:X167),0),"")</f>
        <v>4</v>
      </c>
      <c r="Z167" s="127">
        <f>IFERROR(VLOOKUP(AC167,'Tablas de calculos'!$AA$25:$AC$29,3,FALSE),"")</f>
        <v>4</v>
      </c>
      <c r="AA167" s="127">
        <f>IFERROR(VLOOKUP(AD167,'Tablas de calculos'!$AB$25:$AC$29,2,FALSE),"")</f>
        <v>3</v>
      </c>
      <c r="AB167" s="481" t="str">
        <f>CONCATENATE(AC167,AD167)</f>
        <v>ProbableModerado</v>
      </c>
      <c r="AC167" s="250" t="str">
        <f>IFERROR(VLOOKUP(Y167,'Tablas de calculos'!$V$22:$W$26,2,FALSE),"")</f>
        <v>Probable</v>
      </c>
      <c r="AD167" s="232" t="s">
        <v>371</v>
      </c>
      <c r="AE167" s="250" t="str">
        <f>IFERROR(VLOOKUP(AB167,'Tablas de calculos'!$AF$4:$AI$28,4,FALSE),"")</f>
        <v>Alto</v>
      </c>
      <c r="AF167" s="130" t="str">
        <f ca="1">CONCATENATE(AI167,AJ167)</f>
        <v>ImprobableInsignificante</v>
      </c>
      <c r="AG167" s="117">
        <f ca="1">IFERROR(Z167-ROUND(AVERAGEIF('Control 2.0'!$B$3:$Z$220,'Valoración 2.0'!C167,'Control 2.0'!$Y$3:$Y$220),0),Z167)</f>
        <v>2</v>
      </c>
      <c r="AH167" s="117">
        <f ca="1">IFERROR(AA167-ROUND(AVERAGEIF('Control 2.0'!$B$3:$Z$220,'Valoración 2.0'!C167,'Control 2.0'!$Z$3:$Z$220),0),AA167)</f>
        <v>1</v>
      </c>
      <c r="AI167" s="250" t="str">
        <f ca="1">IFERROR(VLOOKUP(AG167,'Tablas de calculos'!$V$22:$W$26,2,FALSE),"")</f>
        <v>Improbable</v>
      </c>
      <c r="AJ167" s="250" t="str">
        <f ca="1">IFERROR(VLOOKUP(AH167,'Tablas de calculos'!$V$22:$X$26,3,FALSE),"")</f>
        <v>Insignificante</v>
      </c>
      <c r="AK167" s="250" t="str">
        <f ca="1">IFERROR(VLOOKUP(AF167,'Tablas de calculos'!$AF$4:$AI$28,4,FALSE),"")</f>
        <v>Bajo</v>
      </c>
      <c r="AL167" s="250" t="str">
        <f t="shared" ref="AL167" ca="1" si="15">IF(AK167="Bajo","No","Si")</f>
        <v>No</v>
      </c>
      <c r="AM167" s="490"/>
      <c r="AN167" s="281"/>
      <c r="AO167" s="281"/>
      <c r="AP167" s="281"/>
      <c r="AQ167" s="281"/>
      <c r="AR167" s="215"/>
      <c r="AS167" s="215"/>
    </row>
    <row r="168" spans="1:45" s="222" customFormat="1" ht="43.5" customHeight="1" x14ac:dyDescent="0.25">
      <c r="A168" s="232" t="s">
        <v>108</v>
      </c>
      <c r="B168" s="189" t="str">
        <f>VLOOKUP('Valoración 2.0'!C168,Tabla_Riesgos[#All],2,FALSE)</f>
        <v>TODOS LOS PROCESOS</v>
      </c>
      <c r="C168" s="189">
        <v>27</v>
      </c>
      <c r="D168" s="189" t="str">
        <f>VLOOKUP('Valoración 2.0'!C168,Tabla_Riesgos[#All],3,FALSE)</f>
        <v>Puede ocurrir que se filtre información privilegiada o sensible</v>
      </c>
      <c r="E168" s="189" t="str">
        <f>VLOOKUP('Valoración 2.0'!C168,Tabla_Riesgos[#All],6,FALSE)</f>
        <v>Seguridad de la Información</v>
      </c>
      <c r="F168" s="211"/>
      <c r="G168" s="211"/>
      <c r="H168" s="211"/>
      <c r="I168" s="211"/>
      <c r="J168" s="211"/>
      <c r="K168" s="211"/>
      <c r="L168" s="211"/>
      <c r="M168" s="211"/>
      <c r="N168" s="211"/>
      <c r="O168" s="211"/>
      <c r="P168" s="211"/>
      <c r="Q168" s="211"/>
      <c r="R168" s="211"/>
      <c r="S168" s="211"/>
      <c r="T168" s="211"/>
      <c r="U168" s="211"/>
      <c r="V168" s="211"/>
      <c r="W168" s="211"/>
      <c r="X168" s="211"/>
      <c r="Y168" s="189" t="str">
        <f t="shared" ref="Y168:Y175" si="16">IFERROR(ROUND(AVERAGE(F168:X168),0),"")</f>
        <v/>
      </c>
      <c r="Z168" s="127" t="str">
        <f>IFERROR(VLOOKUP(AC168,'Tablas de calculos'!$AA$25:$AC$29,3,FALSE),"")</f>
        <v/>
      </c>
      <c r="AA168" s="127" t="str">
        <f>IFERROR(VLOOKUP(AD168,'Tablas de calculos'!$AB$25:$AC$29,2,FALSE),"")</f>
        <v/>
      </c>
      <c r="AB168" s="481" t="str">
        <f>CONCATENATE(AC168,AD168)</f>
        <v/>
      </c>
      <c r="AC168" s="491" t="str">
        <f>IFERROR(VLOOKUP(Y168,'Tablas de calculos'!$V$22:$W$26,2,FALSE),"")</f>
        <v/>
      </c>
      <c r="AD168" s="396"/>
      <c r="AE168" s="491" t="str">
        <f>IFERROR(VLOOKUP(AB168,'Tablas de calculos'!$AF$4:$AI$28,4,FALSE),"")</f>
        <v/>
      </c>
      <c r="AF168" s="130" t="str">
        <f t="shared" ref="AF168:AF175" ca="1" si="17">CONCATENATE(AI168,AJ168)</f>
        <v/>
      </c>
      <c r="AG168" s="117" t="str">
        <f ca="1">IFERROR(Z168-ROUND(AVERAGEIF('Control 2.0'!$B$3:$Z$220,'Valoración 2.0'!C168,'Control 2.0'!$Y$3:$Y$220),0),Z168)</f>
        <v/>
      </c>
      <c r="AH168" s="117" t="str">
        <f ca="1">IFERROR(AA168-ROUND(AVERAGEIF('Control 2.0'!$B$3:$Z$220,'Valoración 2.0'!C168,'Control 2.0'!$Z$3:$Z$220),0),AA168)</f>
        <v/>
      </c>
      <c r="AI168" s="491" t="str">
        <f ca="1">IFERROR(VLOOKUP(AG168,'Tablas de calculos'!$V$22:$W$26,2,FALSE),"")</f>
        <v/>
      </c>
      <c r="AJ168" s="491" t="str">
        <f ca="1">IFERROR(VLOOKUP(AH168,'Tablas de calculos'!$V$22:$X$26,3,FALSE),"")</f>
        <v/>
      </c>
      <c r="AK168" s="491" t="str">
        <f ca="1">IFERROR(VLOOKUP(AF168,'Tablas de calculos'!$AF$4:$AI$28,4,FALSE),"")</f>
        <v/>
      </c>
      <c r="AL168" s="491" t="str">
        <f t="shared" ref="AL168:AL175" ca="1" si="18">IF(AK168="Bajo","No","Si")</f>
        <v>Si</v>
      </c>
      <c r="AM168" s="492"/>
      <c r="AN168" s="281"/>
      <c r="AO168" s="281"/>
      <c r="AP168" s="281"/>
      <c r="AQ168" s="281"/>
      <c r="AR168" s="215"/>
      <c r="AS168" s="215"/>
    </row>
    <row r="169" spans="1:45" s="222" customFormat="1" ht="43.5" customHeight="1" x14ac:dyDescent="0.25">
      <c r="A169" s="232" t="s">
        <v>108</v>
      </c>
      <c r="B169" s="189" t="str">
        <f>VLOOKUP('Valoración 2.0'!C169,Tabla_Riesgos[#All],2,FALSE)</f>
        <v>COMUNICACIÓN Y ATENCIÓN DE REQUERIMIENTOS</v>
      </c>
      <c r="C169" s="189">
        <v>53</v>
      </c>
      <c r="D169" s="189" t="str">
        <f>VLOOKUP('Valoración 2.0'!C169,Tabla_Riesgos[#All],3,FALSE)</f>
        <v>Se podrían contar con información errada  dentro de las comunicaciones externas</v>
      </c>
      <c r="E169" s="189" t="str">
        <f>VLOOKUP('Valoración 2.0'!C169,Tabla_Riesgos[#All],6,FALSE)</f>
        <v>Seguridad de la Información</v>
      </c>
      <c r="F169" s="211"/>
      <c r="G169" s="211"/>
      <c r="H169" s="211"/>
      <c r="I169" s="211"/>
      <c r="J169" s="211"/>
      <c r="K169" s="211"/>
      <c r="L169" s="211"/>
      <c r="M169" s="211"/>
      <c r="N169" s="211"/>
      <c r="O169" s="211"/>
      <c r="P169" s="211"/>
      <c r="Q169" s="211"/>
      <c r="R169" s="211"/>
      <c r="S169" s="211"/>
      <c r="T169" s="211"/>
      <c r="U169" s="211"/>
      <c r="V169" s="211"/>
      <c r="W169" s="211"/>
      <c r="X169" s="211"/>
      <c r="Y169" s="189" t="str">
        <f t="shared" ref="Y169:Y171" si="19">IFERROR(ROUND(AVERAGE(F169:X169),0),"")</f>
        <v/>
      </c>
      <c r="Z169" s="127" t="str">
        <f>IFERROR(VLOOKUP(AC169,'Tablas de calculos'!$AA$25:$AC$29,3,FALSE),"")</f>
        <v/>
      </c>
      <c r="AA169" s="127" t="str">
        <f>IFERROR(VLOOKUP(AD169,'Tablas de calculos'!$AB$25:$AC$29,2,FALSE),"")</f>
        <v/>
      </c>
      <c r="AB169" s="481" t="str">
        <f t="shared" ref="AB169:AB171" si="20">CONCATENATE(AC169,AD169)</f>
        <v/>
      </c>
      <c r="AC169" s="491" t="str">
        <f>IFERROR(VLOOKUP(Y169,'Tablas de calculos'!$V$22:$W$26,2,FALSE),"")</f>
        <v/>
      </c>
      <c r="AD169" s="396"/>
      <c r="AE169" s="491" t="str">
        <f>IFERROR(VLOOKUP(AB169,'Tablas de calculos'!$AF$4:$AI$28,4,FALSE),"")</f>
        <v/>
      </c>
      <c r="AF169" s="130" t="str">
        <f t="shared" ref="AF169:AF171" ca="1" si="21">CONCATENATE(AI169,AJ169)</f>
        <v/>
      </c>
      <c r="AG169" s="117" t="str">
        <f ca="1">IFERROR(Z169-ROUND(AVERAGEIF('Control 2.0'!$B$3:$Z$220,'Valoración 2.0'!C169,'Control 2.0'!$Y$3:$Y$220),0),Z169)</f>
        <v/>
      </c>
      <c r="AH169" s="117" t="str">
        <f ca="1">IFERROR(AA169-ROUND(AVERAGEIF('Control 2.0'!$B$3:$Z$220,'Valoración 2.0'!C169,'Control 2.0'!$Z$3:$Z$220),0),AA169)</f>
        <v/>
      </c>
      <c r="AI169" s="491" t="str">
        <f ca="1">IFERROR(VLOOKUP(AG169,'Tablas de calculos'!$V$22:$W$26,2,FALSE),"")</f>
        <v/>
      </c>
      <c r="AJ169" s="491" t="str">
        <f ca="1">IFERROR(VLOOKUP(AH169,'Tablas de calculos'!$V$22:$X$26,3,FALSE),"")</f>
        <v/>
      </c>
      <c r="AK169" s="491" t="str">
        <f ca="1">IFERROR(VLOOKUP(AF169,'Tablas de calculos'!$AF$4:$AI$28,4,FALSE),"")</f>
        <v/>
      </c>
      <c r="AL169" s="491" t="str">
        <f t="shared" ref="AL169:AL171" ca="1" si="22">IF(AK169="Bajo","No","Si")</f>
        <v>Si</v>
      </c>
      <c r="AM169" s="492"/>
      <c r="AN169" s="281"/>
      <c r="AO169" s="281"/>
      <c r="AP169" s="281"/>
      <c r="AQ169" s="281"/>
      <c r="AR169" s="215"/>
      <c r="AS169" s="215"/>
    </row>
    <row r="170" spans="1:45" ht="43.5" customHeight="1" x14ac:dyDescent="0.25">
      <c r="A170" s="232" t="s">
        <v>108</v>
      </c>
      <c r="B170" s="64" t="str">
        <f>VLOOKUP('Valoración 2.0'!C170,Tabla_Riesgos[#All],2,FALSE)</f>
        <v>MANTENIMIENTO Y SOPORTE DE APLICACIONES</v>
      </c>
      <c r="C170" s="64">
        <v>67</v>
      </c>
      <c r="D170" s="64" t="str">
        <f>VLOOKUP('Valoración 2.0'!C170,Tabla_Riesgos[#All],3,FALSE)</f>
        <v>Puede ocurrir que se presenten fallas en las aplicaciones o sistemas de información que apoyen los procesos del negocio.</v>
      </c>
      <c r="E170" s="64" t="str">
        <f>VLOOKUP('Valoración 2.0'!C170,Tabla_Riesgos[#All],6,FALSE)</f>
        <v>Seguridad de la Información</v>
      </c>
      <c r="F170" s="209"/>
      <c r="G170" s="209"/>
      <c r="H170" s="209"/>
      <c r="I170" s="209"/>
      <c r="J170" s="209"/>
      <c r="K170" s="209"/>
      <c r="L170" s="209"/>
      <c r="M170" s="209"/>
      <c r="N170" s="209"/>
      <c r="O170" s="209"/>
      <c r="P170" s="209"/>
      <c r="Q170" s="209"/>
      <c r="R170" s="209"/>
      <c r="S170" s="209"/>
      <c r="T170" s="209"/>
      <c r="U170" s="209"/>
      <c r="V170" s="209"/>
      <c r="W170" s="209"/>
      <c r="X170" s="209"/>
      <c r="Y170" s="64" t="str">
        <f t="shared" si="19"/>
        <v/>
      </c>
      <c r="Z170" s="127" t="str">
        <f>IFERROR(VLOOKUP(AC170,'Tablas de calculos'!$AA$25:$AC$29,3,FALSE),"")</f>
        <v/>
      </c>
      <c r="AA170" s="127" t="str">
        <f>IFERROR(VLOOKUP(AD170,'Tablas de calculos'!$AB$25:$AC$29,2,FALSE),"")</f>
        <v/>
      </c>
      <c r="AB170" s="481" t="str">
        <f t="shared" si="20"/>
        <v/>
      </c>
      <c r="AC170" s="250" t="str">
        <f>IFERROR(VLOOKUP(Y170,'Tablas de calculos'!$V$22:$W$26,2,FALSE),"")</f>
        <v/>
      </c>
      <c r="AD170" s="232"/>
      <c r="AE170" s="250" t="str">
        <f>IFERROR(VLOOKUP(AB170,'Tablas de calculos'!$AF$4:$AI$28,4,FALSE),"")</f>
        <v/>
      </c>
      <c r="AF170" s="130" t="str">
        <f t="shared" ca="1" si="21"/>
        <v/>
      </c>
      <c r="AG170" s="117" t="str">
        <f ca="1">IFERROR(Z170-ROUND(AVERAGEIF('Control 2.0'!$B$3:$Z$220,'Valoración 2.0'!C170,'Control 2.0'!$Y$3:$Y$220),0),Z170)</f>
        <v/>
      </c>
      <c r="AH170" s="117" t="str">
        <f ca="1">IFERROR(AA170-ROUND(AVERAGEIF('Control 2.0'!$B$3:$Z$220,'Valoración 2.0'!C170,'Control 2.0'!$Z$3:$Z$220),0),AA170)</f>
        <v/>
      </c>
      <c r="AI170" s="250" t="str">
        <f ca="1">IFERROR(VLOOKUP(AG170,'Tablas de calculos'!$V$22:$W$26,2,FALSE),"")</f>
        <v/>
      </c>
      <c r="AJ170" s="250" t="str">
        <f ca="1">IFERROR(VLOOKUP(AH170,'Tablas de calculos'!$V$22:$X$26,3,FALSE),"")</f>
        <v/>
      </c>
      <c r="AK170" s="250" t="str">
        <f ca="1">IFERROR(VLOOKUP(AF170,'Tablas de calculos'!$AF$4:$AI$28,4,FALSE),"")</f>
        <v/>
      </c>
      <c r="AL170" s="250" t="str">
        <f t="shared" ca="1" si="22"/>
        <v>Si</v>
      </c>
      <c r="AM170" s="490"/>
      <c r="AN170" s="281"/>
      <c r="AO170" s="281"/>
      <c r="AP170" s="281"/>
      <c r="AQ170" s="281"/>
      <c r="AR170" s="215"/>
      <c r="AS170" s="215"/>
    </row>
    <row r="171" spans="1:45" s="222" customFormat="1" ht="43.5" customHeight="1" x14ac:dyDescent="0.25">
      <c r="A171" s="232" t="s">
        <v>108</v>
      </c>
      <c r="B171" s="189" t="str">
        <f>VLOOKUP('Valoración 2.0'!C171,Tabla_Riesgos[#All],2,FALSE)</f>
        <v>GESTIÓN DE LA INFRAESTRUCTURA TECNOLOGICA</v>
      </c>
      <c r="C171" s="189">
        <v>68</v>
      </c>
      <c r="D171" s="189" t="str">
        <f>VLOOKUP('Valoración 2.0'!C171,Tabla_Riesgos[#All],3,FALSE)</f>
        <v>Inconsistencias o Pérdida de la Información</v>
      </c>
      <c r="E171" s="189" t="str">
        <f>VLOOKUP('Valoración 2.0'!C171,Tabla_Riesgos[#All],6,FALSE)</f>
        <v>Seguridad de la Información</v>
      </c>
      <c r="F171" s="211"/>
      <c r="G171" s="211"/>
      <c r="H171" s="211"/>
      <c r="I171" s="211"/>
      <c r="J171" s="211"/>
      <c r="K171" s="211"/>
      <c r="L171" s="211"/>
      <c r="M171" s="211"/>
      <c r="N171" s="211"/>
      <c r="O171" s="211"/>
      <c r="P171" s="211"/>
      <c r="Q171" s="211"/>
      <c r="R171" s="211"/>
      <c r="S171" s="211"/>
      <c r="T171" s="211"/>
      <c r="U171" s="211"/>
      <c r="V171" s="211"/>
      <c r="W171" s="211"/>
      <c r="X171" s="211"/>
      <c r="Y171" s="189" t="str">
        <f t="shared" si="19"/>
        <v/>
      </c>
      <c r="Z171" s="127" t="str">
        <f>IFERROR(VLOOKUP(AC171,'Tablas de calculos'!$AA$25:$AC$29,3,FALSE),"")</f>
        <v/>
      </c>
      <c r="AA171" s="127" t="str">
        <f>IFERROR(VLOOKUP(AD171,'Tablas de calculos'!$AB$25:$AC$29,2,FALSE),"")</f>
        <v/>
      </c>
      <c r="AB171" s="481" t="str">
        <f t="shared" si="20"/>
        <v/>
      </c>
      <c r="AC171" s="491" t="str">
        <f>IFERROR(VLOOKUP(Y171,'Tablas de calculos'!$V$22:$W$26,2,FALSE),"")</f>
        <v/>
      </c>
      <c r="AD171" s="396"/>
      <c r="AE171" s="491" t="str">
        <f>IFERROR(VLOOKUP(AB171,'Tablas de calculos'!$AF$4:$AI$28,4,FALSE),"")</f>
        <v/>
      </c>
      <c r="AF171" s="130" t="str">
        <f t="shared" ca="1" si="21"/>
        <v/>
      </c>
      <c r="AG171" s="117" t="str">
        <f ca="1">IFERROR(Z171-ROUND(AVERAGEIF('Control 2.0'!$B$3:$Z$220,'Valoración 2.0'!C171,'Control 2.0'!$Y$3:$Y$220),0),Z171)</f>
        <v/>
      </c>
      <c r="AH171" s="117" t="str">
        <f ca="1">IFERROR(AA171-ROUND(AVERAGEIF('Control 2.0'!$B$3:$Z$220,'Valoración 2.0'!C171,'Control 2.0'!$Z$3:$Z$220),0),AA171)</f>
        <v/>
      </c>
      <c r="AI171" s="491" t="str">
        <f ca="1">IFERROR(VLOOKUP(AG171,'Tablas de calculos'!$V$22:$W$26,2,FALSE),"")</f>
        <v/>
      </c>
      <c r="AJ171" s="491" t="str">
        <f ca="1">IFERROR(VLOOKUP(AH171,'Tablas de calculos'!$V$22:$X$26,3,FALSE),"")</f>
        <v/>
      </c>
      <c r="AK171" s="491" t="str">
        <f ca="1">IFERROR(VLOOKUP(AF171,'Tablas de calculos'!$AF$4:$AI$28,4,FALSE),"")</f>
        <v/>
      </c>
      <c r="AL171" s="491" t="str">
        <f t="shared" ca="1" si="22"/>
        <v>Si</v>
      </c>
      <c r="AM171" s="492"/>
      <c r="AN171" s="281"/>
      <c r="AO171" s="281"/>
      <c r="AP171" s="281"/>
      <c r="AQ171" s="281"/>
      <c r="AR171" s="215"/>
      <c r="AS171" s="215"/>
    </row>
    <row r="172" spans="1:45" ht="43.5" customHeight="1" x14ac:dyDescent="0.25">
      <c r="A172" s="232" t="s">
        <v>108</v>
      </c>
      <c r="B172" s="64" t="str">
        <f>VLOOKUP('Valoración 2.0'!C172,Tabla_Riesgos[#All],2,FALSE)</f>
        <v>GESTIÓN DE LA INFRAESTRUCTURA TECNOLOGICA</v>
      </c>
      <c r="C172" s="64">
        <v>70</v>
      </c>
      <c r="D172" s="64" t="str">
        <f>VLOOKUP('Valoración 2.0'!C172,Tabla_Riesgos[#All],3,FALSE)</f>
        <v>Puede ocurrir que no estén disponibles los Servicios de IT</v>
      </c>
      <c r="E172" s="64" t="str">
        <f>VLOOKUP('Valoración 2.0'!C172,Tabla_Riesgos[#All],6,FALSE)</f>
        <v>Seguridad de la Información</v>
      </c>
      <c r="F172" s="209"/>
      <c r="G172" s="209"/>
      <c r="H172" s="209"/>
      <c r="I172" s="209"/>
      <c r="J172" s="209"/>
      <c r="K172" s="209"/>
      <c r="L172" s="209"/>
      <c r="M172" s="209"/>
      <c r="N172" s="209"/>
      <c r="O172" s="209"/>
      <c r="P172" s="209"/>
      <c r="Q172" s="209"/>
      <c r="R172" s="209"/>
      <c r="S172" s="209"/>
      <c r="T172" s="209"/>
      <c r="U172" s="209"/>
      <c r="V172" s="209"/>
      <c r="W172" s="209"/>
      <c r="X172" s="209"/>
      <c r="Y172" s="64" t="str">
        <f t="shared" si="16"/>
        <v/>
      </c>
      <c r="Z172" s="127" t="str">
        <f>IFERROR(VLOOKUP(AC172,'Tablas de calculos'!$AA$25:$AC$29,3,FALSE),"")</f>
        <v/>
      </c>
      <c r="AA172" s="127" t="str">
        <f>IFERROR(VLOOKUP(AD172,'Tablas de calculos'!$AB$25:$AC$29,2,FALSE),"")</f>
        <v/>
      </c>
      <c r="AB172" s="481" t="str">
        <f>CONCATENATE(AC172,AD172)</f>
        <v/>
      </c>
      <c r="AC172" s="250" t="str">
        <f>IFERROR(VLOOKUP(Y172,'Tablas de calculos'!$V$22:$W$26,2,FALSE),"")</f>
        <v/>
      </c>
      <c r="AD172" s="232"/>
      <c r="AE172" s="250" t="str">
        <f>IFERROR(VLOOKUP(AB172,'Tablas de calculos'!$AF$4:$AI$28,4,FALSE),"")</f>
        <v/>
      </c>
      <c r="AF172" s="130" t="str">
        <f t="shared" ca="1" si="17"/>
        <v/>
      </c>
      <c r="AG172" s="117" t="str">
        <f ca="1">IFERROR(Z172-ROUND(AVERAGEIF('Control 2.0'!$B$3:$Z$220,'Valoración 2.0'!C172,'Control 2.0'!$Y$3:$Y$220),0),Z172)</f>
        <v/>
      </c>
      <c r="AH172" s="117" t="str">
        <f ca="1">IFERROR(AA172-ROUND(AVERAGEIF('Control 2.0'!$B$3:$Z$220,'Valoración 2.0'!C172,'Control 2.0'!$Z$3:$Z$220),0),AA172)</f>
        <v/>
      </c>
      <c r="AI172" s="250" t="str">
        <f ca="1">IFERROR(VLOOKUP(AG172,'Tablas de calculos'!$V$22:$W$26,2,FALSE),"")</f>
        <v/>
      </c>
      <c r="AJ172" s="250" t="str">
        <f ca="1">IFERROR(VLOOKUP(AH172,'Tablas de calculos'!$V$22:$X$26,3,FALSE),"")</f>
        <v/>
      </c>
      <c r="AK172" s="250" t="str">
        <f ca="1">IFERROR(VLOOKUP(AF172,'Tablas de calculos'!$AF$4:$AI$28,4,FALSE),"")</f>
        <v/>
      </c>
      <c r="AL172" s="250" t="str">
        <f t="shared" ca="1" si="18"/>
        <v>Si</v>
      </c>
      <c r="AM172" s="490"/>
      <c r="AN172" s="281"/>
      <c r="AO172" s="281"/>
      <c r="AP172" s="281"/>
      <c r="AQ172" s="281"/>
      <c r="AR172" s="215"/>
      <c r="AS172" s="215"/>
    </row>
    <row r="173" spans="1:45" ht="43.5" customHeight="1" x14ac:dyDescent="0.25">
      <c r="A173" s="232" t="s">
        <v>108</v>
      </c>
      <c r="B173" s="63" t="str">
        <f>VLOOKUP('Valoración 2.0'!C173,Tabla_Riesgos[#All],2,FALSE)</f>
        <v>GESTIÓN DE LA INFRAESTRUCTURA TECNOLOGICA</v>
      </c>
      <c r="C173" s="63">
        <v>73</v>
      </c>
      <c r="D173" s="63" t="str">
        <f>VLOOKUP('Valoración 2.0'!C173,Tabla_Riesgos[#All],3,FALSE)</f>
        <v>Puede ocurrir una operación inadecuada de los sistemas de información.</v>
      </c>
      <c r="E173" s="63" t="str">
        <f>VLOOKUP('Valoración 2.0'!C173,Tabla_Riesgos[#All],6,FALSE)</f>
        <v>Seguridad de la Información</v>
      </c>
      <c r="F173" s="210"/>
      <c r="G173" s="210"/>
      <c r="H173" s="210"/>
      <c r="I173" s="210"/>
      <c r="J173" s="210"/>
      <c r="K173" s="210"/>
      <c r="L173" s="210"/>
      <c r="M173" s="210"/>
      <c r="N173" s="210"/>
      <c r="O173" s="210"/>
      <c r="P173" s="210"/>
      <c r="Q173" s="210"/>
      <c r="R173" s="210"/>
      <c r="S173" s="210"/>
      <c r="T173" s="210"/>
      <c r="U173" s="210"/>
      <c r="V173" s="210"/>
      <c r="W173" s="210"/>
      <c r="X173" s="210"/>
      <c r="Y173" s="63" t="str">
        <f t="shared" si="16"/>
        <v/>
      </c>
      <c r="Z173" s="127" t="str">
        <f>IFERROR(VLOOKUP(AC173,'Tablas de calculos'!$AA$25:$AC$29,3,FALSE),"")</f>
        <v/>
      </c>
      <c r="AA173" s="127" t="str">
        <f>IFERROR(VLOOKUP(AD173,'Tablas de calculos'!$AB$25:$AC$29,2,FALSE),"")</f>
        <v/>
      </c>
      <c r="AB173" s="126" t="str">
        <f t="shared" ref="AB173" si="23">CONCATENATE(AC173,AD173)</f>
        <v/>
      </c>
      <c r="AC173" s="250" t="str">
        <f>IFERROR(VLOOKUP(Y173,'Tablas de calculos'!$V$22:$W$26,2,FALSE),"")</f>
        <v/>
      </c>
      <c r="AD173" s="232"/>
      <c r="AE173" s="250" t="str">
        <f>IFERROR(VLOOKUP(AB173,'Tablas de calculos'!$AF$4:$AI$28,4,FALSE),"")</f>
        <v/>
      </c>
      <c r="AF173" s="130" t="str">
        <f t="shared" ca="1" si="17"/>
        <v/>
      </c>
      <c r="AG173" s="117" t="str">
        <f ca="1">IFERROR(Z173-ROUND(AVERAGEIF('Control 2.0'!$B$3:$Z$220,'Valoración 2.0'!C173,'Control 2.0'!$Y$3:$Y$220),0),Z173)</f>
        <v/>
      </c>
      <c r="AH173" s="117" t="str">
        <f ca="1">IFERROR(AA173-ROUND(AVERAGEIF('Control 2.0'!$B$3:$Z$220,'Valoración 2.0'!C173,'Control 2.0'!$Z$3:$Z$220),0),AA173)</f>
        <v/>
      </c>
      <c r="AI173" s="250" t="str">
        <f ca="1">IFERROR(VLOOKUP(AG173,'Tablas de calculos'!$V$22:$W$26,2,FALSE),"")</f>
        <v/>
      </c>
      <c r="AJ173" s="250" t="str">
        <f ca="1">IFERROR(VLOOKUP(AH173,'Tablas de calculos'!$V$22:$X$26,3,FALSE),"")</f>
        <v/>
      </c>
      <c r="AK173" s="250" t="str">
        <f ca="1">IFERROR(VLOOKUP(AF173,'Tablas de calculos'!$AF$4:$AI$28,4,FALSE),"")</f>
        <v/>
      </c>
      <c r="AL173" s="250" t="str">
        <f t="shared" ca="1" si="18"/>
        <v>Si</v>
      </c>
      <c r="AM173" s="490"/>
      <c r="AN173" s="281"/>
      <c r="AO173" s="281"/>
      <c r="AP173" s="281"/>
      <c r="AQ173" s="281"/>
      <c r="AR173" s="215"/>
      <c r="AS173" s="215"/>
    </row>
    <row r="174" spans="1:45" ht="43.5" customHeight="1" x14ac:dyDescent="0.25">
      <c r="A174" s="232" t="s">
        <v>108</v>
      </c>
      <c r="B174" s="64" t="str">
        <f>VLOOKUP('Valoración 2.0'!C174,Tabla_Riesgos[#All],2,FALSE)</f>
        <v>GESTIÓN DOCUMENTAL</v>
      </c>
      <c r="C174" s="64">
        <v>74</v>
      </c>
      <c r="D174" s="64" t="str">
        <f>VLOOKUP('Valoración 2.0'!C174,Tabla_Riesgos[#All],3,FALSE)</f>
        <v>Puede ocurrir el filtro o utilización indebida de información  privilegiada de la información que reposa físicamente</v>
      </c>
      <c r="E174" s="64" t="str">
        <f>VLOOKUP('Valoración 2.0'!C174,Tabla_Riesgos[#All],6,FALSE)</f>
        <v>Seguridad de la Información</v>
      </c>
      <c r="F174" s="209"/>
      <c r="G174" s="209"/>
      <c r="H174" s="209"/>
      <c r="I174" s="209"/>
      <c r="J174" s="209"/>
      <c r="K174" s="209"/>
      <c r="L174" s="209"/>
      <c r="M174" s="209"/>
      <c r="N174" s="209"/>
      <c r="O174" s="209"/>
      <c r="P174" s="209"/>
      <c r="Q174" s="209"/>
      <c r="R174" s="209"/>
      <c r="S174" s="209"/>
      <c r="T174" s="209"/>
      <c r="U174" s="209"/>
      <c r="V174" s="209"/>
      <c r="W174" s="209"/>
      <c r="X174" s="209"/>
      <c r="Y174" s="64" t="str">
        <f t="shared" si="16"/>
        <v/>
      </c>
      <c r="Z174" s="127" t="str">
        <f>IFERROR(VLOOKUP(AC174,'Tablas de calculos'!$AA$25:$AC$29,3,FALSE),"")</f>
        <v/>
      </c>
      <c r="AA174" s="127" t="str">
        <f>IFERROR(VLOOKUP(AD174,'Tablas de calculos'!$AB$25:$AC$29,2,FALSE),"")</f>
        <v/>
      </c>
      <c r="AB174" s="481" t="str">
        <f>CONCATENATE(AC174,AD174)</f>
        <v/>
      </c>
      <c r="AC174" s="250" t="str">
        <f>IFERROR(VLOOKUP(Y174,'Tablas de calculos'!$V$22:$W$26,2,FALSE),"")</f>
        <v/>
      </c>
      <c r="AD174" s="232"/>
      <c r="AE174" s="250" t="str">
        <f>IFERROR(VLOOKUP(AB174,'Tablas de calculos'!$AF$4:$AI$28,4,FALSE),"")</f>
        <v/>
      </c>
      <c r="AF174" s="130" t="str">
        <f t="shared" ca="1" si="17"/>
        <v/>
      </c>
      <c r="AG174" s="117" t="str">
        <f ca="1">IFERROR(Z174-ROUND(AVERAGEIF('Control 2.0'!$B$3:$Z$220,'Valoración 2.0'!C174,'Control 2.0'!$Y$3:$Y$220),0),Z174)</f>
        <v/>
      </c>
      <c r="AH174" s="117" t="str">
        <f ca="1">IFERROR(AA174-ROUND(AVERAGEIF('Control 2.0'!$B$3:$Z$220,'Valoración 2.0'!C174,'Control 2.0'!$Z$3:$Z$220),0),AA174)</f>
        <v/>
      </c>
      <c r="AI174" s="250" t="str">
        <f ca="1">IFERROR(VLOOKUP(AG174,'Tablas de calculos'!$V$22:$W$26,2,FALSE),"")</f>
        <v/>
      </c>
      <c r="AJ174" s="250" t="str">
        <f ca="1">IFERROR(VLOOKUP(AH174,'Tablas de calculos'!$V$22:$X$26,3,FALSE),"")</f>
        <v/>
      </c>
      <c r="AK174" s="250" t="str">
        <f ca="1">IFERROR(VLOOKUP(AF174,'Tablas de calculos'!$AF$4:$AI$28,4,FALSE),"")</f>
        <v/>
      </c>
      <c r="AL174" s="250" t="str">
        <f t="shared" ca="1" si="18"/>
        <v>Si</v>
      </c>
      <c r="AM174" s="490"/>
      <c r="AN174" s="281"/>
      <c r="AO174" s="281"/>
      <c r="AP174" s="281"/>
      <c r="AQ174" s="281"/>
      <c r="AR174" s="215"/>
      <c r="AS174" s="215"/>
    </row>
    <row r="175" spans="1:45" ht="43.5" customHeight="1" x14ac:dyDescent="0.25">
      <c r="A175" s="232" t="s">
        <v>108</v>
      </c>
      <c r="B175" s="62" t="str">
        <f>VLOOKUP('Valoración 2.0'!C175,Tabla_Riesgos[#All],2,FALSE)</f>
        <v>TODOS LOS PROCESOS</v>
      </c>
      <c r="C175" s="62">
        <v>91</v>
      </c>
      <c r="D175" s="62" t="str">
        <f>VLOOKUP('Valoración 2.0'!C175,Tabla_Riesgos[#All],3,FALSE)</f>
        <v>Puede ocurrir que se presente fuga o pérdida de información.</v>
      </c>
      <c r="E175" s="62" t="str">
        <f>VLOOKUP('Valoración 2.0'!C175,Tabla_Riesgos[#All],6,FALSE)</f>
        <v>Seguridad de la Información</v>
      </c>
      <c r="F175" s="212">
        <v>4</v>
      </c>
      <c r="G175" s="212">
        <v>4</v>
      </c>
      <c r="H175" s="212">
        <v>4</v>
      </c>
      <c r="I175" s="212">
        <v>4</v>
      </c>
      <c r="J175" s="212">
        <v>2</v>
      </c>
      <c r="K175" s="212"/>
      <c r="L175" s="212"/>
      <c r="M175" s="212"/>
      <c r="N175" s="212"/>
      <c r="O175" s="212"/>
      <c r="P175" s="212"/>
      <c r="Q175" s="212"/>
      <c r="R175" s="212"/>
      <c r="S175" s="212"/>
      <c r="T175" s="212"/>
      <c r="U175" s="212"/>
      <c r="V175" s="212"/>
      <c r="W175" s="212"/>
      <c r="X175" s="212"/>
      <c r="Y175" s="62">
        <f t="shared" si="16"/>
        <v>4</v>
      </c>
      <c r="Z175" s="126">
        <f>IFERROR(VLOOKUP(AC175,'Tablas de calculos'!$AA$25:$AC$29,3,FALSE),"")</f>
        <v>4</v>
      </c>
      <c r="AA175" s="126">
        <f>IFERROR(VLOOKUP(AD175,'Tablas de calculos'!$AB$25:$AC$29,2,FALSE),"")</f>
        <v>4</v>
      </c>
      <c r="AB175" s="126" t="str">
        <f>CONCATENATE(AC175,AD175)</f>
        <v>ProbableMayor</v>
      </c>
      <c r="AC175" s="250" t="str">
        <f>IFERROR(VLOOKUP(Y175,'Tablas de calculos'!$V$22:$W$26,2,FALSE),"")</f>
        <v>Probable</v>
      </c>
      <c r="AD175" s="493" t="s">
        <v>372</v>
      </c>
      <c r="AE175" s="475" t="str">
        <f>IFERROR(VLOOKUP(AB175,'Tablas de calculos'!$AF$4:$AI$28,4,FALSE),"")</f>
        <v>Extremo</v>
      </c>
      <c r="AF175" s="234" t="str">
        <f t="shared" ca="1" si="17"/>
        <v>ProbableMayor</v>
      </c>
      <c r="AG175" s="494">
        <f ca="1">IFERROR(Z175-ROUND(AVERAGEIF('Control 2.0'!$B$3:$Z$220,'Valoración 2.0'!C175,'Control 2.0'!$Y$3:$Y$220),0),Z175)</f>
        <v>4</v>
      </c>
      <c r="AH175" s="494">
        <f ca="1">IFERROR(AA175-ROUND(AVERAGEIF('Control 2.0'!$B$3:$Z$220,'Valoración 2.0'!C175,'Control 2.0'!$Z$3:$Z$220),0),AA175)</f>
        <v>4</v>
      </c>
      <c r="AI175" s="475" t="str">
        <f ca="1">IFERROR(VLOOKUP(AG175,'Tablas de calculos'!$V$22:$W$26,2,FALSE),"")</f>
        <v>Probable</v>
      </c>
      <c r="AJ175" s="475" t="str">
        <f ca="1">IFERROR(VLOOKUP(AH175,'Tablas de calculos'!$V$22:$X$26,3,FALSE),"")</f>
        <v>Mayor</v>
      </c>
      <c r="AK175" s="475" t="str">
        <f ca="1">IFERROR(VLOOKUP(AF175,'Tablas de calculos'!$AF$4:$AI$28,4,FALSE),"")</f>
        <v>Extremo</v>
      </c>
      <c r="AL175" s="475" t="str">
        <f t="shared" ca="1" si="18"/>
        <v>Si</v>
      </c>
      <c r="AM175" s="495"/>
      <c r="AN175" s="281"/>
      <c r="AO175" s="281"/>
      <c r="AP175" s="281"/>
      <c r="AQ175" s="281"/>
      <c r="AR175" s="215"/>
      <c r="AS175" s="215"/>
    </row>
    <row r="176" spans="1:45" s="222" customFormat="1" ht="43.5" customHeight="1" x14ac:dyDescent="0.25">
      <c r="A176" s="232" t="s">
        <v>108</v>
      </c>
      <c r="B176" s="189" t="str">
        <f>VLOOKUP('Valoración 2.0'!C176,Tabla_Riesgos[#All],2,FALSE)</f>
        <v>RECEPCIÓN Y REGISTRO</v>
      </c>
      <c r="C176" s="190">
        <v>75</v>
      </c>
      <c r="D176" s="189" t="str">
        <f>VLOOKUP('Valoración 2.0'!C176,Tabla_Riesgos[#All],3,FALSE)</f>
        <v>No contar con la información real del inventario de los activos en administración</v>
      </c>
      <c r="E176" s="189" t="str">
        <f>VLOOKUP('Valoración 2.0'!C176,Tabla_Riesgos[#All],6,FALSE)</f>
        <v>Seguridad de la Información</v>
      </c>
      <c r="F176" s="211"/>
      <c r="G176" s="211"/>
      <c r="H176" s="211"/>
      <c r="I176" s="211"/>
      <c r="J176" s="211"/>
      <c r="K176" s="211"/>
      <c r="L176" s="211"/>
      <c r="M176" s="211"/>
      <c r="N176" s="211"/>
      <c r="O176" s="211"/>
      <c r="P176" s="211"/>
      <c r="Q176" s="211"/>
      <c r="R176" s="211"/>
      <c r="S176" s="211"/>
      <c r="T176" s="211"/>
      <c r="U176" s="211"/>
      <c r="V176" s="211"/>
      <c r="W176" s="211"/>
      <c r="X176" s="211"/>
      <c r="Y176" s="189" t="str">
        <f t="shared" ref="Y176:Y179" si="24">IFERROR(ROUND(AVERAGE(F176:X176),0),"")</f>
        <v/>
      </c>
      <c r="Z176" s="127" t="str">
        <f>IFERROR(VLOOKUP(AC176,'Tablas de calculos'!$AA$25:$AC$29,3,FALSE),"")</f>
        <v/>
      </c>
      <c r="AA176" s="127" t="str">
        <f>IFERROR(VLOOKUP(AD176,'Tablas de calculos'!$AB$25:$AC$29,2,FALSE),"")</f>
        <v/>
      </c>
      <c r="AB176" s="481" t="str">
        <f t="shared" ref="AB176:AB179" si="25">CONCATENATE(AC176,AD176)</f>
        <v/>
      </c>
      <c r="AC176" s="491" t="str">
        <f>IFERROR(VLOOKUP(Y176,'Tablas de calculos'!$V$22:$W$26,2,FALSE),"")</f>
        <v/>
      </c>
      <c r="AD176" s="396"/>
      <c r="AE176" s="491" t="str">
        <f>IFERROR(VLOOKUP(AB176,'Tablas de calculos'!$AF$4:$AI$28,4,FALSE),"")</f>
        <v/>
      </c>
      <c r="AF176" s="130" t="str">
        <f t="shared" ref="AF176:AF179" ca="1" si="26">CONCATENATE(AI176,AJ176)</f>
        <v/>
      </c>
      <c r="AG176" s="117" t="str">
        <f ca="1">IFERROR(Z176-ROUND(AVERAGEIF('Control 2.0'!$B$3:$Z$220,'Valoración 2.0'!C176,'Control 2.0'!$Y$3:$Y$220),0),Z176)</f>
        <v/>
      </c>
      <c r="AH176" s="117" t="str">
        <f ca="1">IFERROR(AA176-ROUND(AVERAGEIF('Control 2.0'!$B$3:$Z$220,'Valoración 2.0'!C176,'Control 2.0'!$Z$3:$Z$220),0),AA176)</f>
        <v/>
      </c>
      <c r="AI176" s="491" t="str">
        <f ca="1">IFERROR(VLOOKUP(AG176,'Tablas de calculos'!$V$22:$W$26,2,FALSE),"")</f>
        <v/>
      </c>
      <c r="AJ176" s="491" t="str">
        <f ca="1">IFERROR(VLOOKUP(AH176,'Tablas de calculos'!$V$22:$X$26,3,FALSE),"")</f>
        <v/>
      </c>
      <c r="AK176" s="491" t="str">
        <f ca="1">IFERROR(VLOOKUP(AF176,'Tablas de calculos'!$AF$4:$AI$28,4,FALSE),"")</f>
        <v/>
      </c>
      <c r="AL176" s="491" t="str">
        <f t="shared" ref="AL176:AL179" ca="1" si="27">IF(AK176="Bajo","No","Si")</f>
        <v>Si</v>
      </c>
      <c r="AM176" s="492"/>
      <c r="AN176" s="281"/>
      <c r="AO176" s="281"/>
      <c r="AP176" s="281"/>
      <c r="AQ176" s="281"/>
      <c r="AR176" s="215"/>
      <c r="AS176" s="215"/>
    </row>
    <row r="177" spans="1:45" ht="43.5" customHeight="1" x14ac:dyDescent="0.25">
      <c r="A177" s="232" t="s">
        <v>108</v>
      </c>
      <c r="B177" s="64" t="str">
        <f>VLOOKUP('Valoración 2.0'!C177,Tabla_Riesgos[#All],2,FALSE)</f>
        <v>RECEPCIÓN Y REGISTRO</v>
      </c>
      <c r="C177" s="62">
        <v>78</v>
      </c>
      <c r="D177" s="64" t="str">
        <f>VLOOKUP('Valoración 2.0'!C177,Tabla_Riesgos[#All],3,FALSE)</f>
        <v xml:space="preserve">Pueden presentar errores en la información en el registro de los activos 
</v>
      </c>
      <c r="E177" s="64" t="str">
        <f>VLOOKUP('Valoración 2.0'!C177,Tabla_Riesgos[#All],6,FALSE)</f>
        <v>Seguridad de la Información</v>
      </c>
      <c r="F177" s="209"/>
      <c r="G177" s="209"/>
      <c r="H177" s="209"/>
      <c r="I177" s="209"/>
      <c r="J177" s="209"/>
      <c r="K177" s="209"/>
      <c r="L177" s="209"/>
      <c r="M177" s="209"/>
      <c r="N177" s="209"/>
      <c r="O177" s="209"/>
      <c r="P177" s="209"/>
      <c r="Q177" s="209"/>
      <c r="R177" s="209"/>
      <c r="S177" s="209"/>
      <c r="T177" s="209"/>
      <c r="U177" s="209"/>
      <c r="V177" s="209"/>
      <c r="W177" s="209"/>
      <c r="X177" s="209"/>
      <c r="Y177" s="64" t="str">
        <f t="shared" si="24"/>
        <v/>
      </c>
      <c r="Z177" s="127" t="str">
        <f>IFERROR(VLOOKUP(AC177,'Tablas de calculos'!$AA$25:$AC$29,3,FALSE),"")</f>
        <v/>
      </c>
      <c r="AA177" s="127" t="str">
        <f>IFERROR(VLOOKUP(AD177,'Tablas de calculos'!$AB$25:$AC$29,2,FALSE),"")</f>
        <v/>
      </c>
      <c r="AB177" s="481" t="str">
        <f t="shared" si="25"/>
        <v/>
      </c>
      <c r="AC177" s="250" t="str">
        <f>IFERROR(VLOOKUP(Y177,'Tablas de calculos'!$V$22:$W$26,2,FALSE),"")</f>
        <v/>
      </c>
      <c r="AD177" s="232"/>
      <c r="AE177" s="250" t="str">
        <f>IFERROR(VLOOKUP(AB177,'Tablas de calculos'!$AF$4:$AI$28,4,FALSE),"")</f>
        <v/>
      </c>
      <c r="AF177" s="130" t="str">
        <f t="shared" ca="1" si="26"/>
        <v/>
      </c>
      <c r="AG177" s="117" t="str">
        <f ca="1">IFERROR(Z177-ROUND(AVERAGEIF('Control 2.0'!$B$3:$Z$220,'Valoración 2.0'!C177,'Control 2.0'!$Y$3:$Y$220),0),Z177)</f>
        <v/>
      </c>
      <c r="AH177" s="117" t="str">
        <f ca="1">IFERROR(AA177-ROUND(AVERAGEIF('Control 2.0'!$B$3:$Z$220,'Valoración 2.0'!C177,'Control 2.0'!$Z$3:$Z$220),0),AA177)</f>
        <v/>
      </c>
      <c r="AI177" s="250" t="str">
        <f ca="1">IFERROR(VLOOKUP(AG177,'Tablas de calculos'!$V$22:$W$26,2,FALSE),"")</f>
        <v/>
      </c>
      <c r="AJ177" s="250" t="str">
        <f ca="1">IFERROR(VLOOKUP(AH177,'Tablas de calculos'!$V$22:$X$26,3,FALSE),"")</f>
        <v/>
      </c>
      <c r="AK177" s="250" t="str">
        <f ca="1">IFERROR(VLOOKUP(AF177,'Tablas de calculos'!$AF$4:$AI$28,4,FALSE),"")</f>
        <v/>
      </c>
      <c r="AL177" s="250" t="str">
        <f t="shared" ca="1" si="27"/>
        <v>Si</v>
      </c>
      <c r="AM177" s="490"/>
      <c r="AN177" s="281"/>
      <c r="AO177" s="281"/>
      <c r="AP177" s="281"/>
      <c r="AQ177" s="281"/>
      <c r="AR177" s="215"/>
      <c r="AS177" s="215"/>
    </row>
    <row r="178" spans="1:45" ht="43.5" customHeight="1" x14ac:dyDescent="0.25">
      <c r="A178" s="232" t="s">
        <v>108</v>
      </c>
      <c r="B178" s="64" t="str">
        <f>VLOOKUP('Valoración 2.0'!C178,Tabla_Riesgos[#All],2,FALSE)</f>
        <v>INTELIGENCIA DE NEGOCIOS</v>
      </c>
      <c r="C178" s="62">
        <v>101</v>
      </c>
      <c r="D178" s="64" t="str">
        <f>VLOOKUP('Valoración 2.0'!C178,Tabla_Riesgos[#All],3,FALSE)</f>
        <v>Podría ocurrir que se publiquen datos o información sensible</v>
      </c>
      <c r="E178" s="64" t="str">
        <f>VLOOKUP('Valoración 2.0'!C178,Tabla_Riesgos[#All],6,FALSE)</f>
        <v>Seguridad de la Información</v>
      </c>
      <c r="F178" s="209"/>
      <c r="G178" s="209"/>
      <c r="H178" s="209"/>
      <c r="I178" s="209"/>
      <c r="J178" s="209"/>
      <c r="K178" s="209"/>
      <c r="L178" s="209"/>
      <c r="M178" s="209"/>
      <c r="N178" s="209"/>
      <c r="O178" s="209"/>
      <c r="P178" s="209"/>
      <c r="Q178" s="209"/>
      <c r="R178" s="209"/>
      <c r="S178" s="209"/>
      <c r="T178" s="209"/>
      <c r="U178" s="209"/>
      <c r="V178" s="209"/>
      <c r="W178" s="209"/>
      <c r="X178" s="209"/>
      <c r="Y178" s="64" t="str">
        <f t="shared" si="24"/>
        <v/>
      </c>
      <c r="Z178" s="127" t="str">
        <f>IFERROR(VLOOKUP(AC178,'Tablas de calculos'!$AA$25:$AC$29,3,FALSE),"")</f>
        <v/>
      </c>
      <c r="AA178" s="127" t="str">
        <f>IFERROR(VLOOKUP(AD178,'Tablas de calculos'!$AB$25:$AC$29,2,FALSE),"")</f>
        <v/>
      </c>
      <c r="AB178" s="481" t="str">
        <f t="shared" si="25"/>
        <v/>
      </c>
      <c r="AC178" s="250" t="str">
        <f>IFERROR(VLOOKUP(Y178,'Tablas de calculos'!$V$22:$W$26,2,FALSE),"")</f>
        <v/>
      </c>
      <c r="AD178" s="232"/>
      <c r="AE178" s="250" t="str">
        <f>IFERROR(VLOOKUP(AB178,'Tablas de calculos'!$AF$4:$AI$28,4,FALSE),"")</f>
        <v/>
      </c>
      <c r="AF178" s="130" t="str">
        <f t="shared" ca="1" si="26"/>
        <v/>
      </c>
      <c r="AG178" s="117" t="str">
        <f ca="1">IFERROR(Z178-ROUND(AVERAGEIF('Control 2.0'!$B$3:$Z$220,'Valoración 2.0'!C178,'Control 2.0'!$Y$3:$Y$220),0),Z178)</f>
        <v/>
      </c>
      <c r="AH178" s="117" t="str">
        <f ca="1">IFERROR(AA178-ROUND(AVERAGEIF('Control 2.0'!$B$3:$Z$220,'Valoración 2.0'!C178,'Control 2.0'!$Z$3:$Z$220),0),AA178)</f>
        <v/>
      </c>
      <c r="AI178" s="250" t="str">
        <f ca="1">IFERROR(VLOOKUP(AG178,'Tablas de calculos'!$V$22:$W$26,2,FALSE),"")</f>
        <v/>
      </c>
      <c r="AJ178" s="250" t="str">
        <f ca="1">IFERROR(VLOOKUP(AH178,'Tablas de calculos'!$V$22:$X$26,3,FALSE),"")</f>
        <v/>
      </c>
      <c r="AK178" s="250" t="str">
        <f ca="1">IFERROR(VLOOKUP(AF178,'Tablas de calculos'!$AF$4:$AI$28,4,FALSE),"")</f>
        <v/>
      </c>
      <c r="AL178" s="250" t="str">
        <f t="shared" ca="1" si="27"/>
        <v>Si</v>
      </c>
      <c r="AM178" s="490"/>
      <c r="AN178" s="281"/>
      <c r="AO178" s="281"/>
      <c r="AP178" s="281"/>
      <c r="AQ178" s="281"/>
      <c r="AR178" s="215"/>
      <c r="AS178" s="215"/>
    </row>
    <row r="179" spans="1:45" s="222" customFormat="1" ht="43.5" customHeight="1" x14ac:dyDescent="0.25">
      <c r="A179" s="232" t="s">
        <v>108</v>
      </c>
      <c r="B179" s="189" t="str">
        <f>VLOOKUP('Valoración 2.0'!C179,Tabla_Riesgos[#All],2,FALSE)</f>
        <v>GESTIÓN DEL TALENTO HUMANO</v>
      </c>
      <c r="C179" s="190">
        <v>124</v>
      </c>
      <c r="D179" s="189" t="str">
        <f>VLOOKUP('Valoración 2.0'!C179,Tabla_Riesgos[#All],3,FALSE)</f>
        <v>Podría presentarse divulgación de información personal de empleados</v>
      </c>
      <c r="E179" s="189" t="str">
        <f>VLOOKUP('Valoración 2.0'!C179,Tabla_Riesgos[#All],6,FALSE)</f>
        <v>Seguridad de la Información</v>
      </c>
      <c r="F179" s="211"/>
      <c r="G179" s="211"/>
      <c r="H179" s="211"/>
      <c r="I179" s="211"/>
      <c r="J179" s="211"/>
      <c r="K179" s="211"/>
      <c r="L179" s="211"/>
      <c r="M179" s="211"/>
      <c r="N179" s="211"/>
      <c r="O179" s="211"/>
      <c r="P179" s="211"/>
      <c r="Q179" s="211"/>
      <c r="R179" s="211"/>
      <c r="S179" s="211"/>
      <c r="T179" s="211"/>
      <c r="U179" s="211"/>
      <c r="V179" s="211"/>
      <c r="W179" s="211"/>
      <c r="X179" s="211"/>
      <c r="Y179" s="189" t="str">
        <f t="shared" si="24"/>
        <v/>
      </c>
      <c r="Z179" s="127" t="str">
        <f>IFERROR(VLOOKUP(AC179,'Tablas de calculos'!$AA$25:$AC$29,3,FALSE),"")</f>
        <v/>
      </c>
      <c r="AA179" s="127" t="str">
        <f>IFERROR(VLOOKUP(AD179,'Tablas de calculos'!$AB$25:$AC$29,2,FALSE),"")</f>
        <v/>
      </c>
      <c r="AB179" s="481" t="str">
        <f t="shared" si="25"/>
        <v/>
      </c>
      <c r="AC179" s="491" t="str">
        <f>IFERROR(VLOOKUP(Y179,'Tablas de calculos'!$V$22:$W$26,2,FALSE),"")</f>
        <v/>
      </c>
      <c r="AD179" s="396"/>
      <c r="AE179" s="491" t="str">
        <f>IFERROR(VLOOKUP(AB179,'Tablas de calculos'!$AF$4:$AI$28,4,FALSE),"")</f>
        <v/>
      </c>
      <c r="AF179" s="130" t="str">
        <f t="shared" ca="1" si="26"/>
        <v/>
      </c>
      <c r="AG179" s="117" t="str">
        <f ca="1">IFERROR(Z179-ROUND(AVERAGEIF('Control 2.0'!$B$3:$Z$220,'Valoración 2.0'!C179,'Control 2.0'!$Y$3:$Y$220),0),Z179)</f>
        <v/>
      </c>
      <c r="AH179" s="117" t="str">
        <f ca="1">IFERROR(AA179-ROUND(AVERAGEIF('Control 2.0'!$B$3:$Z$220,'Valoración 2.0'!C179,'Control 2.0'!$Z$3:$Z$220),0),AA179)</f>
        <v/>
      </c>
      <c r="AI179" s="491" t="str">
        <f ca="1">IFERROR(VLOOKUP(AG179,'Tablas de calculos'!$V$22:$W$26,2,FALSE),"")</f>
        <v/>
      </c>
      <c r="AJ179" s="491" t="str">
        <f ca="1">IFERROR(VLOOKUP(AH179,'Tablas de calculos'!$V$22:$X$26,3,FALSE),"")</f>
        <v/>
      </c>
      <c r="AK179" s="491" t="str">
        <f ca="1">IFERROR(VLOOKUP(AF179,'Tablas de calculos'!$AF$4:$AI$28,4,FALSE),"")</f>
        <v/>
      </c>
      <c r="AL179" s="491" t="str">
        <f t="shared" ca="1" si="27"/>
        <v>Si</v>
      </c>
      <c r="AM179" s="492"/>
      <c r="AN179" s="281"/>
      <c r="AO179" s="281"/>
      <c r="AP179" s="281"/>
      <c r="AQ179" s="281"/>
      <c r="AR179" s="215"/>
      <c r="AS179" s="215"/>
    </row>
    <row r="180" spans="1:45" s="222" customFormat="1" ht="43.5" customHeight="1" x14ac:dyDescent="0.25">
      <c r="A180" s="232" t="s">
        <v>1130</v>
      </c>
      <c r="B180" s="64" t="s">
        <v>12</v>
      </c>
      <c r="C180" s="74">
        <v>20</v>
      </c>
      <c r="D180" s="64" t="s">
        <v>24</v>
      </c>
      <c r="E180" s="64" t="s">
        <v>10</v>
      </c>
      <c r="F180" s="209">
        <v>1</v>
      </c>
      <c r="G180" s="209">
        <v>1</v>
      </c>
      <c r="H180" s="209">
        <v>1</v>
      </c>
      <c r="I180" s="209">
        <v>1</v>
      </c>
      <c r="J180" s="209">
        <v>1</v>
      </c>
      <c r="K180" s="209">
        <v>1</v>
      </c>
      <c r="L180" s="209">
        <v>1</v>
      </c>
      <c r="M180" s="209">
        <v>1</v>
      </c>
      <c r="N180" s="209">
        <v>1</v>
      </c>
      <c r="O180" s="209">
        <v>1</v>
      </c>
      <c r="P180" s="209">
        <v>1</v>
      </c>
      <c r="Q180" s="209">
        <v>1</v>
      </c>
      <c r="R180" s="209">
        <v>1</v>
      </c>
      <c r="S180" s="209"/>
      <c r="T180" s="209"/>
      <c r="U180" s="209"/>
      <c r="V180" s="209"/>
      <c r="W180" s="209"/>
      <c r="X180" s="209"/>
      <c r="Y180" s="64">
        <v>1</v>
      </c>
      <c r="Z180" s="127">
        <v>1</v>
      </c>
      <c r="AA180" s="127">
        <v>3</v>
      </c>
      <c r="AB180" s="481" t="s">
        <v>1131</v>
      </c>
      <c r="AC180" s="250" t="s">
        <v>462</v>
      </c>
      <c r="AD180" s="232" t="s">
        <v>371</v>
      </c>
      <c r="AE180" s="250" t="s">
        <v>371</v>
      </c>
      <c r="AF180" s="130" t="s">
        <v>1131</v>
      </c>
      <c r="AG180" s="117">
        <v>1</v>
      </c>
      <c r="AH180" s="117">
        <v>3</v>
      </c>
      <c r="AI180" s="250" t="s">
        <v>462</v>
      </c>
      <c r="AJ180" s="250" t="s">
        <v>371</v>
      </c>
      <c r="AK180" s="250" t="s">
        <v>371</v>
      </c>
      <c r="AL180" s="250" t="s">
        <v>1129</v>
      </c>
      <c r="AM180" s="490"/>
      <c r="AN180" s="281"/>
      <c r="AO180" s="281"/>
      <c r="AP180" s="281"/>
      <c r="AQ180" s="281"/>
      <c r="AR180" s="215"/>
      <c r="AS180" s="215"/>
    </row>
    <row r="181" spans="1:45" s="222" customFormat="1" ht="43.5" customHeight="1" x14ac:dyDescent="0.25">
      <c r="A181" s="232" t="s">
        <v>1130</v>
      </c>
      <c r="B181" s="189" t="s">
        <v>12</v>
      </c>
      <c r="C181" s="189">
        <v>27</v>
      </c>
      <c r="D181" s="189" t="s">
        <v>661</v>
      </c>
      <c r="E181" s="189" t="s">
        <v>10</v>
      </c>
      <c r="F181" s="211">
        <v>1</v>
      </c>
      <c r="G181" s="211">
        <v>1</v>
      </c>
      <c r="H181" s="211">
        <v>1</v>
      </c>
      <c r="I181" s="211">
        <v>1</v>
      </c>
      <c r="J181" s="211">
        <v>1</v>
      </c>
      <c r="K181" s="211">
        <v>1</v>
      </c>
      <c r="L181" s="211">
        <v>1</v>
      </c>
      <c r="M181" s="211">
        <v>1</v>
      </c>
      <c r="N181" s="211">
        <v>1</v>
      </c>
      <c r="O181" s="211">
        <v>1</v>
      </c>
      <c r="P181" s="211">
        <v>1</v>
      </c>
      <c r="Q181" s="211">
        <v>1</v>
      </c>
      <c r="R181" s="211">
        <v>1</v>
      </c>
      <c r="S181" s="211"/>
      <c r="T181" s="211"/>
      <c r="U181" s="211"/>
      <c r="V181" s="211"/>
      <c r="W181" s="211"/>
      <c r="X181" s="211"/>
      <c r="Y181" s="189">
        <v>1</v>
      </c>
      <c r="Z181" s="127">
        <v>1</v>
      </c>
      <c r="AA181" s="127">
        <v>3</v>
      </c>
      <c r="AB181" s="481" t="s">
        <v>1131</v>
      </c>
      <c r="AC181" s="491" t="s">
        <v>462</v>
      </c>
      <c r="AD181" s="396" t="s">
        <v>371</v>
      </c>
      <c r="AE181" s="491" t="s">
        <v>371</v>
      </c>
      <c r="AF181" s="130" t="s">
        <v>1131</v>
      </c>
      <c r="AG181" s="117">
        <v>1</v>
      </c>
      <c r="AH181" s="117">
        <v>3</v>
      </c>
      <c r="AI181" s="491" t="s">
        <v>462</v>
      </c>
      <c r="AJ181" s="491" t="s">
        <v>371</v>
      </c>
      <c r="AK181" s="491" t="s">
        <v>371</v>
      </c>
      <c r="AL181" s="491" t="s">
        <v>1129</v>
      </c>
      <c r="AM181" s="492"/>
      <c r="AN181" s="281"/>
      <c r="AO181" s="281"/>
      <c r="AP181" s="281"/>
      <c r="AQ181" s="281"/>
      <c r="AR181" s="215"/>
      <c r="AS181" s="215"/>
    </row>
    <row r="182" spans="1:45" s="222" customFormat="1" ht="43.5" customHeight="1" x14ac:dyDescent="0.25">
      <c r="A182" s="232" t="s">
        <v>1130</v>
      </c>
      <c r="B182" s="64" t="s">
        <v>45</v>
      </c>
      <c r="C182" s="64">
        <v>45</v>
      </c>
      <c r="D182" s="64" t="s">
        <v>46</v>
      </c>
      <c r="E182" s="64" t="s">
        <v>9</v>
      </c>
      <c r="F182" s="209">
        <v>1</v>
      </c>
      <c r="G182" s="209">
        <v>1</v>
      </c>
      <c r="H182" s="209">
        <v>1</v>
      </c>
      <c r="I182" s="209">
        <v>1</v>
      </c>
      <c r="J182" s="209">
        <v>1</v>
      </c>
      <c r="K182" s="209">
        <v>1</v>
      </c>
      <c r="L182" s="209">
        <v>1</v>
      </c>
      <c r="M182" s="209">
        <v>1</v>
      </c>
      <c r="N182" s="209">
        <v>1</v>
      </c>
      <c r="O182" s="209">
        <v>1</v>
      </c>
      <c r="P182" s="209">
        <v>1</v>
      </c>
      <c r="Q182" s="209">
        <v>1</v>
      </c>
      <c r="R182" s="209">
        <v>1</v>
      </c>
      <c r="S182" s="209"/>
      <c r="T182" s="209"/>
      <c r="U182" s="209"/>
      <c r="V182" s="209"/>
      <c r="W182" s="209"/>
      <c r="X182" s="209"/>
      <c r="Y182" s="189"/>
      <c r="Z182" s="127"/>
      <c r="AA182" s="127"/>
      <c r="AB182" s="481"/>
      <c r="AC182" s="491" t="s">
        <v>824</v>
      </c>
      <c r="AD182" s="396"/>
      <c r="AE182" s="491" t="s">
        <v>824</v>
      </c>
      <c r="AF182" s="130" t="s">
        <v>824</v>
      </c>
      <c r="AG182" s="117">
        <v>0</v>
      </c>
      <c r="AH182" s="117">
        <v>-2</v>
      </c>
      <c r="AI182" s="491" t="s">
        <v>824</v>
      </c>
      <c r="AJ182" s="491" t="s">
        <v>824</v>
      </c>
      <c r="AK182" s="491" t="s">
        <v>824</v>
      </c>
      <c r="AL182" s="491" t="s">
        <v>1129</v>
      </c>
      <c r="AM182" s="492"/>
      <c r="AN182" s="281"/>
      <c r="AO182" s="281"/>
      <c r="AP182" s="281"/>
      <c r="AQ182" s="281"/>
      <c r="AR182" s="215"/>
      <c r="AS182" s="215"/>
    </row>
    <row r="183" spans="1:45" s="222" customFormat="1" ht="43.5" customHeight="1" x14ac:dyDescent="0.25">
      <c r="A183" s="232" t="s">
        <v>1130</v>
      </c>
      <c r="B183" s="189" t="s">
        <v>57</v>
      </c>
      <c r="C183" s="189">
        <v>53</v>
      </c>
      <c r="D183" s="189" t="s">
        <v>58</v>
      </c>
      <c r="E183" s="189" t="s">
        <v>10</v>
      </c>
      <c r="F183" s="211"/>
      <c r="G183" s="211"/>
      <c r="H183" s="211"/>
      <c r="I183" s="211"/>
      <c r="J183" s="211"/>
      <c r="K183" s="211"/>
      <c r="L183" s="211"/>
      <c r="M183" s="211"/>
      <c r="N183" s="211"/>
      <c r="O183" s="211"/>
      <c r="P183" s="211"/>
      <c r="Q183" s="211"/>
      <c r="R183" s="211"/>
      <c r="S183" s="211"/>
      <c r="T183" s="211"/>
      <c r="U183" s="211"/>
      <c r="V183" s="211"/>
      <c r="W183" s="211"/>
      <c r="X183" s="211"/>
      <c r="Y183" s="189" t="s">
        <v>824</v>
      </c>
      <c r="Z183" s="127" t="s">
        <v>824</v>
      </c>
      <c r="AA183" s="127" t="s">
        <v>824</v>
      </c>
      <c r="AB183" s="481" t="s">
        <v>824</v>
      </c>
      <c r="AC183" s="491" t="s">
        <v>824</v>
      </c>
      <c r="AD183" s="396"/>
      <c r="AE183" s="491" t="s">
        <v>824</v>
      </c>
      <c r="AF183" s="130" t="s">
        <v>824</v>
      </c>
      <c r="AG183" s="117" t="s">
        <v>824</v>
      </c>
      <c r="AH183" s="117" t="s">
        <v>824</v>
      </c>
      <c r="AI183" s="491" t="s">
        <v>824</v>
      </c>
      <c r="AJ183" s="491" t="s">
        <v>824</v>
      </c>
      <c r="AK183" s="491" t="s">
        <v>824</v>
      </c>
      <c r="AL183" s="491" t="s">
        <v>1129</v>
      </c>
      <c r="AM183" s="492"/>
      <c r="AN183" s="281"/>
      <c r="AO183" s="281"/>
      <c r="AP183" s="281"/>
      <c r="AQ183" s="281"/>
      <c r="AR183" s="215"/>
      <c r="AS183" s="215"/>
    </row>
    <row r="184" spans="1:45" s="222" customFormat="1" ht="43.5" customHeight="1" x14ac:dyDescent="0.25">
      <c r="A184" s="232" t="s">
        <v>1130</v>
      </c>
      <c r="B184" s="64" t="s">
        <v>676</v>
      </c>
      <c r="C184" s="64">
        <v>67</v>
      </c>
      <c r="D184" s="64" t="s">
        <v>677</v>
      </c>
      <c r="E184" s="64" t="s">
        <v>10</v>
      </c>
      <c r="F184" s="209"/>
      <c r="G184" s="209"/>
      <c r="H184" s="209"/>
      <c r="I184" s="209"/>
      <c r="J184" s="209"/>
      <c r="K184" s="209"/>
      <c r="L184" s="209"/>
      <c r="M184" s="209"/>
      <c r="N184" s="209"/>
      <c r="O184" s="209"/>
      <c r="P184" s="209"/>
      <c r="Q184" s="209"/>
      <c r="R184" s="209"/>
      <c r="S184" s="209"/>
      <c r="T184" s="209"/>
      <c r="U184" s="209"/>
      <c r="V184" s="209"/>
      <c r="W184" s="209"/>
      <c r="X184" s="209"/>
      <c r="Y184" s="64" t="s">
        <v>824</v>
      </c>
      <c r="Z184" s="127" t="s">
        <v>824</v>
      </c>
      <c r="AA184" s="127" t="s">
        <v>824</v>
      </c>
      <c r="AB184" s="481" t="s">
        <v>824</v>
      </c>
      <c r="AC184" s="250" t="s">
        <v>824</v>
      </c>
      <c r="AD184" s="232"/>
      <c r="AE184" s="250" t="s">
        <v>824</v>
      </c>
      <c r="AF184" s="130" t="s">
        <v>824</v>
      </c>
      <c r="AG184" s="117" t="s">
        <v>824</v>
      </c>
      <c r="AH184" s="117" t="s">
        <v>824</v>
      </c>
      <c r="AI184" s="250" t="s">
        <v>824</v>
      </c>
      <c r="AJ184" s="250" t="s">
        <v>824</v>
      </c>
      <c r="AK184" s="250" t="s">
        <v>824</v>
      </c>
      <c r="AL184" s="250" t="s">
        <v>1129</v>
      </c>
      <c r="AM184" s="490"/>
      <c r="AN184" s="281"/>
      <c r="AO184" s="281"/>
      <c r="AP184" s="281"/>
      <c r="AQ184" s="281"/>
      <c r="AR184" s="215"/>
      <c r="AS184" s="215"/>
    </row>
    <row r="185" spans="1:45" s="222" customFormat="1" ht="43.5" customHeight="1" x14ac:dyDescent="0.25">
      <c r="A185" s="232" t="s">
        <v>1130</v>
      </c>
      <c r="B185" s="189" t="s">
        <v>102</v>
      </c>
      <c r="C185" s="189">
        <v>68</v>
      </c>
      <c r="D185" s="189" t="s">
        <v>81</v>
      </c>
      <c r="E185" s="189" t="s">
        <v>10</v>
      </c>
      <c r="F185" s="211"/>
      <c r="G185" s="211"/>
      <c r="H185" s="211"/>
      <c r="I185" s="211"/>
      <c r="J185" s="211"/>
      <c r="K185" s="211"/>
      <c r="L185" s="211"/>
      <c r="M185" s="211"/>
      <c r="N185" s="211"/>
      <c r="O185" s="211"/>
      <c r="P185" s="211"/>
      <c r="Q185" s="211"/>
      <c r="R185" s="211"/>
      <c r="S185" s="211"/>
      <c r="T185" s="211"/>
      <c r="U185" s="211"/>
      <c r="V185" s="211"/>
      <c r="W185" s="211"/>
      <c r="X185" s="211"/>
      <c r="Y185" s="189" t="s">
        <v>824</v>
      </c>
      <c r="Z185" s="127" t="s">
        <v>824</v>
      </c>
      <c r="AA185" s="127" t="s">
        <v>824</v>
      </c>
      <c r="AB185" s="481" t="s">
        <v>824</v>
      </c>
      <c r="AC185" s="491" t="s">
        <v>824</v>
      </c>
      <c r="AD185" s="396"/>
      <c r="AE185" s="491" t="s">
        <v>824</v>
      </c>
      <c r="AF185" s="130" t="s">
        <v>824</v>
      </c>
      <c r="AG185" s="117" t="s">
        <v>824</v>
      </c>
      <c r="AH185" s="117" t="s">
        <v>824</v>
      </c>
      <c r="AI185" s="491" t="s">
        <v>824</v>
      </c>
      <c r="AJ185" s="491" t="s">
        <v>824</v>
      </c>
      <c r="AK185" s="491" t="s">
        <v>824</v>
      </c>
      <c r="AL185" s="491" t="s">
        <v>1129</v>
      </c>
      <c r="AM185" s="492"/>
      <c r="AN185" s="281"/>
      <c r="AO185" s="281"/>
      <c r="AP185" s="281"/>
      <c r="AQ185" s="281"/>
      <c r="AR185" s="215"/>
      <c r="AS185" s="215"/>
    </row>
    <row r="186" spans="1:45" s="222" customFormat="1" ht="43.5" customHeight="1" x14ac:dyDescent="0.25">
      <c r="A186" s="232" t="s">
        <v>1130</v>
      </c>
      <c r="B186" s="64" t="s">
        <v>102</v>
      </c>
      <c r="C186" s="64">
        <v>70</v>
      </c>
      <c r="D186" s="64" t="s">
        <v>678</v>
      </c>
      <c r="E186" s="64" t="s">
        <v>10</v>
      </c>
      <c r="F186" s="209"/>
      <c r="G186" s="209"/>
      <c r="H186" s="209"/>
      <c r="I186" s="209"/>
      <c r="J186" s="209"/>
      <c r="K186" s="209"/>
      <c r="L186" s="209"/>
      <c r="M186" s="209"/>
      <c r="N186" s="209"/>
      <c r="O186" s="209"/>
      <c r="P186" s="209"/>
      <c r="Q186" s="209"/>
      <c r="R186" s="209"/>
      <c r="S186" s="209"/>
      <c r="T186" s="209"/>
      <c r="U186" s="209"/>
      <c r="V186" s="209"/>
      <c r="W186" s="209"/>
      <c r="X186" s="209"/>
      <c r="Y186" s="64" t="s">
        <v>824</v>
      </c>
      <c r="Z186" s="127" t="s">
        <v>824</v>
      </c>
      <c r="AA186" s="127" t="s">
        <v>824</v>
      </c>
      <c r="AB186" s="481" t="s">
        <v>824</v>
      </c>
      <c r="AC186" s="250" t="s">
        <v>824</v>
      </c>
      <c r="AD186" s="496"/>
      <c r="AE186" s="250" t="s">
        <v>824</v>
      </c>
      <c r="AF186" s="130" t="s">
        <v>824</v>
      </c>
      <c r="AG186" s="117" t="s">
        <v>824</v>
      </c>
      <c r="AH186" s="117" t="s">
        <v>824</v>
      </c>
      <c r="AI186" s="250" t="s">
        <v>824</v>
      </c>
      <c r="AJ186" s="250" t="s">
        <v>824</v>
      </c>
      <c r="AK186" s="250" t="s">
        <v>824</v>
      </c>
      <c r="AL186" s="250" t="s">
        <v>1129</v>
      </c>
      <c r="AM186" s="490"/>
      <c r="AN186" s="281"/>
      <c r="AO186" s="281"/>
      <c r="AP186" s="281"/>
      <c r="AQ186" s="281"/>
      <c r="AR186" s="215"/>
      <c r="AS186" s="215"/>
    </row>
    <row r="187" spans="1:45" s="222" customFormat="1" ht="43.5" customHeight="1" x14ac:dyDescent="0.25">
      <c r="A187" s="232" t="s">
        <v>1130</v>
      </c>
      <c r="B187" s="62" t="s">
        <v>12</v>
      </c>
      <c r="C187" s="62">
        <v>91</v>
      </c>
      <c r="D187" s="62" t="s">
        <v>685</v>
      </c>
      <c r="E187" s="62" t="s">
        <v>10</v>
      </c>
      <c r="F187" s="212">
        <v>1</v>
      </c>
      <c r="G187" s="212">
        <v>1</v>
      </c>
      <c r="H187" s="212">
        <v>1</v>
      </c>
      <c r="I187" s="212">
        <v>1</v>
      </c>
      <c r="J187" s="212">
        <v>1</v>
      </c>
      <c r="K187" s="212">
        <v>1</v>
      </c>
      <c r="L187" s="212">
        <v>1</v>
      </c>
      <c r="M187" s="212">
        <v>1</v>
      </c>
      <c r="N187" s="212">
        <v>1</v>
      </c>
      <c r="O187" s="212">
        <v>1</v>
      </c>
      <c r="P187" s="212">
        <v>1</v>
      </c>
      <c r="Q187" s="212">
        <v>1</v>
      </c>
      <c r="R187" s="212">
        <v>1</v>
      </c>
      <c r="S187" s="212"/>
      <c r="T187" s="212"/>
      <c r="U187" s="212"/>
      <c r="V187" s="212"/>
      <c r="W187" s="212"/>
      <c r="X187" s="212"/>
      <c r="Y187" s="62">
        <v>1</v>
      </c>
      <c r="Z187" s="126">
        <v>1</v>
      </c>
      <c r="AA187" s="126">
        <v>3</v>
      </c>
      <c r="AB187" s="126" t="s">
        <v>1131</v>
      </c>
      <c r="AC187" s="250" t="s">
        <v>462</v>
      </c>
      <c r="AD187" s="497" t="s">
        <v>371</v>
      </c>
      <c r="AE187" s="475" t="s">
        <v>371</v>
      </c>
      <c r="AF187" s="156" t="s">
        <v>1131</v>
      </c>
      <c r="AG187" s="494">
        <v>1</v>
      </c>
      <c r="AH187" s="494">
        <v>3</v>
      </c>
      <c r="AI187" s="475" t="s">
        <v>462</v>
      </c>
      <c r="AJ187" s="475" t="s">
        <v>371</v>
      </c>
      <c r="AK187" s="475" t="s">
        <v>371</v>
      </c>
      <c r="AL187" s="475" t="s">
        <v>1129</v>
      </c>
      <c r="AM187" s="495"/>
      <c r="AN187" s="281"/>
      <c r="AO187" s="281"/>
      <c r="AP187" s="281"/>
      <c r="AQ187" s="281"/>
      <c r="AR187" s="215"/>
      <c r="AS187" s="215"/>
    </row>
    <row r="188" spans="1:45" s="222" customFormat="1" ht="43.5" customHeight="1" x14ac:dyDescent="0.25">
      <c r="A188" s="232" t="s">
        <v>1130</v>
      </c>
      <c r="B188" s="189" t="s">
        <v>26</v>
      </c>
      <c r="C188" s="190">
        <v>75</v>
      </c>
      <c r="D188" s="189" t="s">
        <v>681</v>
      </c>
      <c r="E188" s="189" t="s">
        <v>10</v>
      </c>
      <c r="F188" s="211"/>
      <c r="G188" s="211"/>
      <c r="H188" s="211"/>
      <c r="I188" s="211"/>
      <c r="J188" s="211"/>
      <c r="K188" s="211"/>
      <c r="L188" s="211"/>
      <c r="M188" s="211"/>
      <c r="N188" s="211"/>
      <c r="O188" s="211"/>
      <c r="P188" s="211"/>
      <c r="Q188" s="211"/>
      <c r="R188" s="211"/>
      <c r="S188" s="211"/>
      <c r="T188" s="211"/>
      <c r="U188" s="211"/>
      <c r="V188" s="211"/>
      <c r="W188" s="211"/>
      <c r="X188" s="211"/>
      <c r="Y188" s="189" t="s">
        <v>824</v>
      </c>
      <c r="Z188" s="127" t="s">
        <v>824</v>
      </c>
      <c r="AA188" s="127" t="s">
        <v>824</v>
      </c>
      <c r="AB188" s="481" t="s">
        <v>824</v>
      </c>
      <c r="AC188" s="491" t="s">
        <v>824</v>
      </c>
      <c r="AD188" s="396"/>
      <c r="AE188" s="491" t="s">
        <v>824</v>
      </c>
      <c r="AF188" s="130" t="s">
        <v>824</v>
      </c>
      <c r="AG188" s="117" t="s">
        <v>824</v>
      </c>
      <c r="AH188" s="117" t="s">
        <v>824</v>
      </c>
      <c r="AI188" s="491" t="s">
        <v>824</v>
      </c>
      <c r="AJ188" s="491" t="s">
        <v>824</v>
      </c>
      <c r="AK188" s="491" t="s">
        <v>824</v>
      </c>
      <c r="AL188" s="491" t="s">
        <v>1129</v>
      </c>
      <c r="AM188" s="492"/>
      <c r="AN188" s="281"/>
      <c r="AO188" s="281"/>
      <c r="AP188" s="281"/>
      <c r="AQ188" s="281"/>
      <c r="AR188" s="215"/>
      <c r="AS188" s="215"/>
    </row>
    <row r="189" spans="1:45" s="222" customFormat="1" ht="43.5" customHeight="1" x14ac:dyDescent="0.25">
      <c r="A189" s="232" t="s">
        <v>1130</v>
      </c>
      <c r="B189" s="64" t="s">
        <v>26</v>
      </c>
      <c r="C189" s="62">
        <v>78</v>
      </c>
      <c r="D189" s="64" t="s">
        <v>682</v>
      </c>
      <c r="E189" s="64" t="s">
        <v>10</v>
      </c>
      <c r="F189" s="209"/>
      <c r="G189" s="209"/>
      <c r="H189" s="209"/>
      <c r="I189" s="209"/>
      <c r="J189" s="209"/>
      <c r="K189" s="209"/>
      <c r="L189" s="209"/>
      <c r="M189" s="209"/>
      <c r="N189" s="209"/>
      <c r="O189" s="209"/>
      <c r="P189" s="209"/>
      <c r="Q189" s="209"/>
      <c r="R189" s="209"/>
      <c r="S189" s="209"/>
      <c r="T189" s="209"/>
      <c r="U189" s="209"/>
      <c r="V189" s="209"/>
      <c r="W189" s="209"/>
      <c r="X189" s="209"/>
      <c r="Y189" s="64" t="s">
        <v>824</v>
      </c>
      <c r="Z189" s="127" t="s">
        <v>824</v>
      </c>
      <c r="AA189" s="127" t="s">
        <v>824</v>
      </c>
      <c r="AB189" s="481" t="s">
        <v>824</v>
      </c>
      <c r="AC189" s="250" t="s">
        <v>824</v>
      </c>
      <c r="AD189" s="232"/>
      <c r="AE189" s="250" t="s">
        <v>824</v>
      </c>
      <c r="AF189" s="130" t="s">
        <v>824</v>
      </c>
      <c r="AG189" s="117" t="s">
        <v>824</v>
      </c>
      <c r="AH189" s="117" t="s">
        <v>824</v>
      </c>
      <c r="AI189" s="250" t="s">
        <v>824</v>
      </c>
      <c r="AJ189" s="250" t="s">
        <v>824</v>
      </c>
      <c r="AK189" s="250" t="s">
        <v>824</v>
      </c>
      <c r="AL189" s="250" t="s">
        <v>1129</v>
      </c>
      <c r="AM189" s="490"/>
      <c r="AN189" s="281"/>
      <c r="AO189" s="281"/>
      <c r="AP189" s="281"/>
      <c r="AQ189" s="281"/>
      <c r="AR189" s="215"/>
      <c r="AS189" s="215"/>
    </row>
    <row r="190" spans="1:45" s="222" customFormat="1" ht="43.5" customHeight="1" x14ac:dyDescent="0.25">
      <c r="A190" s="232" t="s">
        <v>1130</v>
      </c>
      <c r="B190" s="64" t="s">
        <v>687</v>
      </c>
      <c r="C190" s="62">
        <v>101</v>
      </c>
      <c r="D190" s="64" t="s">
        <v>755</v>
      </c>
      <c r="E190" s="64" t="s">
        <v>10</v>
      </c>
      <c r="F190" s="209"/>
      <c r="G190" s="209"/>
      <c r="H190" s="209"/>
      <c r="I190" s="209"/>
      <c r="J190" s="209"/>
      <c r="K190" s="209"/>
      <c r="L190" s="209"/>
      <c r="M190" s="209"/>
      <c r="N190" s="209"/>
      <c r="O190" s="209"/>
      <c r="P190" s="209"/>
      <c r="Q190" s="209"/>
      <c r="R190" s="209"/>
      <c r="S190" s="209"/>
      <c r="T190" s="209"/>
      <c r="U190" s="209"/>
      <c r="V190" s="209"/>
      <c r="W190" s="209"/>
      <c r="X190" s="209"/>
      <c r="Y190" s="64" t="s">
        <v>824</v>
      </c>
      <c r="Z190" s="127" t="s">
        <v>824</v>
      </c>
      <c r="AA190" s="127" t="s">
        <v>824</v>
      </c>
      <c r="AB190" s="481" t="s">
        <v>824</v>
      </c>
      <c r="AC190" s="250" t="s">
        <v>824</v>
      </c>
      <c r="AD190" s="232"/>
      <c r="AE190" s="250" t="s">
        <v>824</v>
      </c>
      <c r="AF190" s="130" t="s">
        <v>824</v>
      </c>
      <c r="AG190" s="117" t="s">
        <v>824</v>
      </c>
      <c r="AH190" s="117" t="s">
        <v>824</v>
      </c>
      <c r="AI190" s="250" t="s">
        <v>824</v>
      </c>
      <c r="AJ190" s="250" t="s">
        <v>824</v>
      </c>
      <c r="AK190" s="250" t="s">
        <v>824</v>
      </c>
      <c r="AL190" s="250" t="s">
        <v>1129</v>
      </c>
      <c r="AM190" s="490"/>
      <c r="AN190" s="281"/>
      <c r="AO190" s="281"/>
      <c r="AP190" s="281"/>
      <c r="AQ190" s="281"/>
      <c r="AR190" s="215"/>
      <c r="AS190" s="215"/>
    </row>
    <row r="191" spans="1:45" s="222" customFormat="1" ht="43.5" customHeight="1" x14ac:dyDescent="0.25">
      <c r="A191" s="232" t="s">
        <v>1130</v>
      </c>
      <c r="B191" s="189" t="s">
        <v>66</v>
      </c>
      <c r="C191" s="190">
        <v>124</v>
      </c>
      <c r="D191" s="189" t="s">
        <v>716</v>
      </c>
      <c r="E191" s="189" t="s">
        <v>10</v>
      </c>
      <c r="F191" s="211"/>
      <c r="G191" s="211"/>
      <c r="H191" s="211"/>
      <c r="I191" s="211"/>
      <c r="J191" s="211"/>
      <c r="K191" s="211"/>
      <c r="L191" s="211"/>
      <c r="M191" s="211"/>
      <c r="N191" s="211"/>
      <c r="O191" s="211"/>
      <c r="P191" s="211"/>
      <c r="Q191" s="211"/>
      <c r="R191" s="211"/>
      <c r="S191" s="211"/>
      <c r="T191" s="211"/>
      <c r="U191" s="211"/>
      <c r="V191" s="211"/>
      <c r="W191" s="211"/>
      <c r="X191" s="211"/>
      <c r="Y191" s="189" t="s">
        <v>824</v>
      </c>
      <c r="Z191" s="127" t="s">
        <v>824</v>
      </c>
      <c r="AA191" s="127" t="s">
        <v>824</v>
      </c>
      <c r="AB191" s="481" t="s">
        <v>824</v>
      </c>
      <c r="AC191" s="491" t="s">
        <v>824</v>
      </c>
      <c r="AD191" s="396"/>
      <c r="AE191" s="491" t="s">
        <v>824</v>
      </c>
      <c r="AF191" s="130" t="s">
        <v>824</v>
      </c>
      <c r="AG191" s="117" t="s">
        <v>824</v>
      </c>
      <c r="AH191" s="117" t="s">
        <v>824</v>
      </c>
      <c r="AI191" s="491" t="s">
        <v>824</v>
      </c>
      <c r="AJ191" s="491" t="s">
        <v>824</v>
      </c>
      <c r="AK191" s="491" t="s">
        <v>824</v>
      </c>
      <c r="AL191" s="491" t="s">
        <v>1129</v>
      </c>
      <c r="AM191" s="492"/>
      <c r="AN191" s="281"/>
      <c r="AO191" s="281"/>
      <c r="AP191" s="281"/>
      <c r="AQ191" s="281"/>
      <c r="AR191" s="215"/>
      <c r="AS191" s="215"/>
    </row>
    <row r="192" spans="1:45" s="222" customFormat="1" ht="43.5" customHeight="1" x14ac:dyDescent="0.25">
      <c r="A192" s="232" t="s">
        <v>1141</v>
      </c>
      <c r="B192" s="435" t="s">
        <v>12</v>
      </c>
      <c r="C192" s="74">
        <v>20</v>
      </c>
      <c r="D192" s="64" t="s">
        <v>24</v>
      </c>
      <c r="E192" s="64" t="s">
        <v>10</v>
      </c>
      <c r="F192" s="209">
        <v>4</v>
      </c>
      <c r="G192" s="209">
        <v>4</v>
      </c>
      <c r="H192" s="209">
        <v>4</v>
      </c>
      <c r="I192" s="209">
        <v>4</v>
      </c>
      <c r="J192" s="209">
        <v>4</v>
      </c>
      <c r="K192" s="209"/>
      <c r="L192" s="209"/>
      <c r="M192" s="209"/>
      <c r="N192" s="209"/>
      <c r="O192" s="209"/>
      <c r="P192" s="209"/>
      <c r="Q192" s="209"/>
      <c r="R192" s="209"/>
      <c r="S192" s="209"/>
      <c r="T192" s="209"/>
      <c r="U192" s="209"/>
      <c r="V192" s="209"/>
      <c r="W192" s="209"/>
      <c r="X192" s="209"/>
      <c r="Y192" s="64">
        <v>4</v>
      </c>
      <c r="Z192" s="127">
        <v>4</v>
      </c>
      <c r="AA192" s="127">
        <v>4</v>
      </c>
      <c r="AB192" s="481" t="s">
        <v>146</v>
      </c>
      <c r="AC192" s="250" t="s">
        <v>146</v>
      </c>
      <c r="AD192" s="241" t="s">
        <v>372</v>
      </c>
      <c r="AE192" s="250" t="s">
        <v>824</v>
      </c>
      <c r="AF192" s="130" t="s">
        <v>146</v>
      </c>
      <c r="AG192" s="117">
        <v>4</v>
      </c>
      <c r="AH192" s="117">
        <v>4</v>
      </c>
      <c r="AI192" s="250" t="s">
        <v>146</v>
      </c>
      <c r="AJ192" s="250" t="s">
        <v>824</v>
      </c>
      <c r="AK192" s="250" t="s">
        <v>824</v>
      </c>
      <c r="AL192" s="498" t="s">
        <v>1129</v>
      </c>
      <c r="AM192" s="499"/>
      <c r="AN192" s="281"/>
      <c r="AO192" s="281"/>
      <c r="AP192" s="281"/>
      <c r="AQ192" s="281"/>
      <c r="AR192" s="215"/>
      <c r="AS192" s="215"/>
    </row>
    <row r="193" spans="1:45" s="222" customFormat="1" ht="43.5" customHeight="1" x14ac:dyDescent="0.25">
      <c r="A193" s="232" t="s">
        <v>1141</v>
      </c>
      <c r="B193" s="152" t="s">
        <v>12</v>
      </c>
      <c r="C193" s="152">
        <v>27</v>
      </c>
      <c r="D193" s="152" t="s">
        <v>661</v>
      </c>
      <c r="E193" s="152" t="s">
        <v>10</v>
      </c>
      <c r="F193" s="216">
        <v>4</v>
      </c>
      <c r="G193" s="216">
        <v>5</v>
      </c>
      <c r="H193" s="216">
        <v>5</v>
      </c>
      <c r="I193" s="216">
        <v>3</v>
      </c>
      <c r="J193" s="216">
        <v>4</v>
      </c>
      <c r="K193" s="216"/>
      <c r="L193" s="216"/>
      <c r="M193" s="216"/>
      <c r="N193" s="216"/>
      <c r="O193" s="216"/>
      <c r="P193" s="216"/>
      <c r="Q193" s="216"/>
      <c r="R193" s="216"/>
      <c r="S193" s="216"/>
      <c r="T193" s="216"/>
      <c r="U193" s="216"/>
      <c r="V193" s="216"/>
      <c r="W193" s="216"/>
      <c r="X193" s="216"/>
      <c r="Y193" s="152">
        <v>4</v>
      </c>
      <c r="Z193" s="152">
        <v>4</v>
      </c>
      <c r="AA193" s="152">
        <v>4</v>
      </c>
      <c r="AB193" s="152" t="s">
        <v>1147</v>
      </c>
      <c r="AC193" s="392" t="s">
        <v>146</v>
      </c>
      <c r="AD193" s="241" t="s">
        <v>372</v>
      </c>
      <c r="AE193" s="392" t="s">
        <v>477</v>
      </c>
      <c r="AF193" s="406" t="s">
        <v>1147</v>
      </c>
      <c r="AG193" s="392">
        <v>4</v>
      </c>
      <c r="AH193" s="392">
        <v>4</v>
      </c>
      <c r="AI193" s="392" t="s">
        <v>146</v>
      </c>
      <c r="AJ193" s="392" t="s">
        <v>372</v>
      </c>
      <c r="AK193" s="392" t="s">
        <v>477</v>
      </c>
      <c r="AL193" s="392" t="s">
        <v>1129</v>
      </c>
      <c r="AM193" s="500"/>
      <c r="AN193" s="501"/>
      <c r="AO193" s="501"/>
      <c r="AP193" s="501"/>
      <c r="AQ193" s="501"/>
      <c r="AR193" s="219"/>
      <c r="AS193" s="219"/>
    </row>
    <row r="194" spans="1:45" s="222" customFormat="1" ht="43.5" customHeight="1" x14ac:dyDescent="0.25">
      <c r="A194" s="232" t="s">
        <v>1141</v>
      </c>
      <c r="B194" s="189" t="s">
        <v>57</v>
      </c>
      <c r="C194" s="189">
        <v>53</v>
      </c>
      <c r="D194" s="189" t="s">
        <v>58</v>
      </c>
      <c r="E194" s="189" t="s">
        <v>10</v>
      </c>
      <c r="F194" s="211"/>
      <c r="G194" s="211"/>
      <c r="H194" s="211"/>
      <c r="I194" s="211"/>
      <c r="J194" s="211"/>
      <c r="K194" s="211"/>
      <c r="L194" s="211"/>
      <c r="M194" s="211"/>
      <c r="N194" s="211"/>
      <c r="O194" s="211"/>
      <c r="P194" s="211"/>
      <c r="Q194" s="211"/>
      <c r="R194" s="211"/>
      <c r="S194" s="211"/>
      <c r="T194" s="211"/>
      <c r="U194" s="211"/>
      <c r="V194" s="211"/>
      <c r="W194" s="211"/>
      <c r="X194" s="211"/>
      <c r="Y194" s="189" t="s">
        <v>824</v>
      </c>
      <c r="Z194" s="127" t="s">
        <v>824</v>
      </c>
      <c r="AA194" s="127" t="s">
        <v>824</v>
      </c>
      <c r="AB194" s="481" t="s">
        <v>824</v>
      </c>
      <c r="AC194" s="491" t="s">
        <v>824</v>
      </c>
      <c r="AD194" s="396"/>
      <c r="AE194" s="491" t="s">
        <v>824</v>
      </c>
      <c r="AF194" s="130" t="s">
        <v>824</v>
      </c>
      <c r="AG194" s="117" t="s">
        <v>824</v>
      </c>
      <c r="AH194" s="117" t="s">
        <v>824</v>
      </c>
      <c r="AI194" s="491" t="s">
        <v>824</v>
      </c>
      <c r="AJ194" s="491" t="s">
        <v>824</v>
      </c>
      <c r="AK194" s="491" t="s">
        <v>824</v>
      </c>
      <c r="AL194" s="498" t="s">
        <v>1129</v>
      </c>
      <c r="AM194" s="499"/>
      <c r="AN194" s="281"/>
      <c r="AO194" s="281"/>
      <c r="AP194" s="281"/>
      <c r="AQ194" s="281"/>
      <c r="AR194" s="215"/>
      <c r="AS194" s="215"/>
    </row>
    <row r="195" spans="1:45" s="222" customFormat="1" ht="43.5" customHeight="1" x14ac:dyDescent="0.25">
      <c r="A195" s="232" t="s">
        <v>1141</v>
      </c>
      <c r="B195" s="64" t="s">
        <v>676</v>
      </c>
      <c r="C195" s="64">
        <v>67</v>
      </c>
      <c r="D195" s="64" t="s">
        <v>677</v>
      </c>
      <c r="E195" s="64" t="s">
        <v>10</v>
      </c>
      <c r="F195" s="209"/>
      <c r="G195" s="209"/>
      <c r="H195" s="209"/>
      <c r="I195" s="209"/>
      <c r="J195" s="209"/>
      <c r="K195" s="209"/>
      <c r="L195" s="209"/>
      <c r="M195" s="209"/>
      <c r="N195" s="209"/>
      <c r="O195" s="209"/>
      <c r="P195" s="209"/>
      <c r="Q195" s="209"/>
      <c r="R195" s="209"/>
      <c r="S195" s="209"/>
      <c r="T195" s="209"/>
      <c r="U195" s="209"/>
      <c r="V195" s="209"/>
      <c r="W195" s="209"/>
      <c r="X195" s="209"/>
      <c r="Y195" s="64" t="s">
        <v>824</v>
      </c>
      <c r="Z195" s="127" t="s">
        <v>824</v>
      </c>
      <c r="AA195" s="127" t="s">
        <v>824</v>
      </c>
      <c r="AB195" s="481" t="s">
        <v>824</v>
      </c>
      <c r="AC195" s="250" t="s">
        <v>824</v>
      </c>
      <c r="AD195" s="232"/>
      <c r="AE195" s="250" t="s">
        <v>824</v>
      </c>
      <c r="AF195" s="130" t="s">
        <v>824</v>
      </c>
      <c r="AG195" s="117" t="s">
        <v>824</v>
      </c>
      <c r="AH195" s="117" t="s">
        <v>824</v>
      </c>
      <c r="AI195" s="250" t="s">
        <v>824</v>
      </c>
      <c r="AJ195" s="250" t="s">
        <v>824</v>
      </c>
      <c r="AK195" s="250" t="s">
        <v>824</v>
      </c>
      <c r="AL195" s="498" t="s">
        <v>1129</v>
      </c>
      <c r="AM195" s="499"/>
      <c r="AN195" s="281"/>
      <c r="AO195" s="281"/>
      <c r="AP195" s="281"/>
      <c r="AQ195" s="281"/>
      <c r="AR195" s="215"/>
      <c r="AS195" s="215"/>
    </row>
    <row r="196" spans="1:45" s="222" customFormat="1" ht="43.5" customHeight="1" x14ac:dyDescent="0.25">
      <c r="A196" s="232" t="s">
        <v>1141</v>
      </c>
      <c r="B196" s="189" t="s">
        <v>102</v>
      </c>
      <c r="C196" s="189">
        <v>68</v>
      </c>
      <c r="D196" s="189" t="s">
        <v>81</v>
      </c>
      <c r="E196" s="189" t="s">
        <v>10</v>
      </c>
      <c r="F196" s="211"/>
      <c r="G196" s="211"/>
      <c r="H196" s="211"/>
      <c r="I196" s="211"/>
      <c r="J196" s="211"/>
      <c r="K196" s="211"/>
      <c r="L196" s="211"/>
      <c r="M196" s="211"/>
      <c r="N196" s="211"/>
      <c r="O196" s="211"/>
      <c r="P196" s="211"/>
      <c r="Q196" s="211"/>
      <c r="R196" s="211"/>
      <c r="S196" s="211"/>
      <c r="T196" s="211"/>
      <c r="U196" s="211"/>
      <c r="V196" s="211"/>
      <c r="W196" s="211"/>
      <c r="X196" s="211"/>
      <c r="Y196" s="189" t="s">
        <v>824</v>
      </c>
      <c r="Z196" s="127" t="s">
        <v>824</v>
      </c>
      <c r="AA196" s="127" t="s">
        <v>824</v>
      </c>
      <c r="AB196" s="481" t="s">
        <v>824</v>
      </c>
      <c r="AC196" s="491" t="s">
        <v>824</v>
      </c>
      <c r="AD196" s="396"/>
      <c r="AE196" s="491" t="s">
        <v>824</v>
      </c>
      <c r="AF196" s="130" t="s">
        <v>824</v>
      </c>
      <c r="AG196" s="117" t="s">
        <v>824</v>
      </c>
      <c r="AH196" s="117" t="s">
        <v>824</v>
      </c>
      <c r="AI196" s="491" t="s">
        <v>824</v>
      </c>
      <c r="AJ196" s="491" t="s">
        <v>824</v>
      </c>
      <c r="AK196" s="491" t="s">
        <v>824</v>
      </c>
      <c r="AL196" s="498" t="s">
        <v>1129</v>
      </c>
      <c r="AM196" s="499"/>
      <c r="AN196" s="281"/>
      <c r="AO196" s="281"/>
      <c r="AP196" s="281"/>
      <c r="AQ196" s="281"/>
      <c r="AR196" s="215"/>
      <c r="AS196" s="215"/>
    </row>
    <row r="197" spans="1:45" s="222" customFormat="1" ht="43.5" customHeight="1" x14ac:dyDescent="0.25">
      <c r="A197" s="232" t="s">
        <v>1141</v>
      </c>
      <c r="B197" s="64" t="s">
        <v>102</v>
      </c>
      <c r="C197" s="64">
        <v>70</v>
      </c>
      <c r="D197" s="64" t="s">
        <v>678</v>
      </c>
      <c r="E197" s="64" t="s">
        <v>10</v>
      </c>
      <c r="F197" s="209"/>
      <c r="G197" s="209"/>
      <c r="H197" s="209"/>
      <c r="I197" s="209"/>
      <c r="J197" s="209"/>
      <c r="K197" s="209"/>
      <c r="L197" s="209"/>
      <c r="M197" s="209"/>
      <c r="N197" s="209"/>
      <c r="O197" s="209"/>
      <c r="P197" s="209"/>
      <c r="Q197" s="209"/>
      <c r="R197" s="209"/>
      <c r="S197" s="209"/>
      <c r="T197" s="209"/>
      <c r="U197" s="209"/>
      <c r="V197" s="209"/>
      <c r="W197" s="209"/>
      <c r="X197" s="209"/>
      <c r="Y197" s="64" t="s">
        <v>824</v>
      </c>
      <c r="Z197" s="127" t="s">
        <v>824</v>
      </c>
      <c r="AA197" s="127" t="s">
        <v>824</v>
      </c>
      <c r="AB197" s="481" t="s">
        <v>824</v>
      </c>
      <c r="AC197" s="250" t="s">
        <v>824</v>
      </c>
      <c r="AD197" s="496"/>
      <c r="AE197" s="250" t="s">
        <v>824</v>
      </c>
      <c r="AF197" s="130" t="s">
        <v>824</v>
      </c>
      <c r="AG197" s="117" t="s">
        <v>824</v>
      </c>
      <c r="AH197" s="117" t="s">
        <v>824</v>
      </c>
      <c r="AI197" s="250" t="s">
        <v>824</v>
      </c>
      <c r="AJ197" s="250" t="s">
        <v>824</v>
      </c>
      <c r="AK197" s="250" t="s">
        <v>824</v>
      </c>
      <c r="AL197" s="498" t="s">
        <v>1129</v>
      </c>
      <c r="AM197" s="499"/>
      <c r="AN197" s="281"/>
      <c r="AO197" s="281"/>
      <c r="AP197" s="281"/>
      <c r="AQ197" s="281"/>
      <c r="AR197" s="215"/>
      <c r="AS197" s="215"/>
    </row>
    <row r="198" spans="1:45" s="222" customFormat="1" ht="43.5" customHeight="1" x14ac:dyDescent="0.25">
      <c r="A198" s="232" t="s">
        <v>1141</v>
      </c>
      <c r="B198" s="63" t="s">
        <v>102</v>
      </c>
      <c r="C198" s="63">
        <v>73</v>
      </c>
      <c r="D198" s="63" t="s">
        <v>86</v>
      </c>
      <c r="E198" s="63" t="s">
        <v>10</v>
      </c>
      <c r="F198" s="210"/>
      <c r="G198" s="210"/>
      <c r="H198" s="210"/>
      <c r="I198" s="210"/>
      <c r="J198" s="210"/>
      <c r="K198" s="210"/>
      <c r="L198" s="210"/>
      <c r="M198" s="210"/>
      <c r="N198" s="210"/>
      <c r="O198" s="210"/>
      <c r="P198" s="210"/>
      <c r="Q198" s="210"/>
      <c r="R198" s="210"/>
      <c r="S198" s="210"/>
      <c r="T198" s="210"/>
      <c r="U198" s="210"/>
      <c r="V198" s="210"/>
      <c r="W198" s="210"/>
      <c r="X198" s="210"/>
      <c r="Y198" s="63" t="s">
        <v>824</v>
      </c>
      <c r="Z198" s="127" t="s">
        <v>824</v>
      </c>
      <c r="AA198" s="127" t="s">
        <v>824</v>
      </c>
      <c r="AB198" s="126" t="s">
        <v>824</v>
      </c>
      <c r="AC198" s="250" t="s">
        <v>824</v>
      </c>
      <c r="AD198" s="496"/>
      <c r="AE198" s="250" t="s">
        <v>824</v>
      </c>
      <c r="AF198" s="130" t="s">
        <v>824</v>
      </c>
      <c r="AG198" s="117" t="s">
        <v>824</v>
      </c>
      <c r="AH198" s="117" t="s">
        <v>824</v>
      </c>
      <c r="AI198" s="250" t="s">
        <v>824</v>
      </c>
      <c r="AJ198" s="250" t="s">
        <v>824</v>
      </c>
      <c r="AK198" s="250" t="s">
        <v>824</v>
      </c>
      <c r="AL198" s="498" t="s">
        <v>1129</v>
      </c>
      <c r="AM198" s="499"/>
      <c r="AN198" s="281"/>
      <c r="AO198" s="281"/>
      <c r="AP198" s="281"/>
      <c r="AQ198" s="281"/>
      <c r="AR198" s="215"/>
      <c r="AS198" s="215"/>
    </row>
    <row r="199" spans="1:45" s="222" customFormat="1" ht="43.5" customHeight="1" x14ac:dyDescent="0.25">
      <c r="A199" s="232" t="s">
        <v>1141</v>
      </c>
      <c r="B199" s="64" t="s">
        <v>45</v>
      </c>
      <c r="C199" s="64">
        <v>74</v>
      </c>
      <c r="D199" s="64" t="s">
        <v>636</v>
      </c>
      <c r="E199" s="64" t="s">
        <v>10</v>
      </c>
      <c r="F199" s="209"/>
      <c r="G199" s="209"/>
      <c r="H199" s="209"/>
      <c r="I199" s="209"/>
      <c r="J199" s="209"/>
      <c r="K199" s="209"/>
      <c r="L199" s="209"/>
      <c r="M199" s="209"/>
      <c r="N199" s="209"/>
      <c r="O199" s="209"/>
      <c r="P199" s="209"/>
      <c r="Q199" s="209"/>
      <c r="R199" s="209"/>
      <c r="S199" s="209"/>
      <c r="T199" s="209"/>
      <c r="U199" s="209"/>
      <c r="V199" s="209"/>
      <c r="W199" s="209"/>
      <c r="X199" s="209"/>
      <c r="Y199" s="64" t="s">
        <v>824</v>
      </c>
      <c r="Z199" s="127" t="s">
        <v>824</v>
      </c>
      <c r="AA199" s="127" t="s">
        <v>824</v>
      </c>
      <c r="AB199" s="481" t="s">
        <v>824</v>
      </c>
      <c r="AC199" s="250" t="s">
        <v>824</v>
      </c>
      <c r="AD199" s="496"/>
      <c r="AE199" s="250" t="s">
        <v>824</v>
      </c>
      <c r="AF199" s="130" t="s">
        <v>824</v>
      </c>
      <c r="AG199" s="117" t="s">
        <v>824</v>
      </c>
      <c r="AH199" s="117" t="s">
        <v>824</v>
      </c>
      <c r="AI199" s="250" t="s">
        <v>824</v>
      </c>
      <c r="AJ199" s="250" t="s">
        <v>824</v>
      </c>
      <c r="AK199" s="250" t="s">
        <v>824</v>
      </c>
      <c r="AL199" s="498" t="s">
        <v>1129</v>
      </c>
      <c r="AM199" s="499"/>
      <c r="AN199" s="281"/>
      <c r="AO199" s="281"/>
      <c r="AP199" s="281"/>
      <c r="AQ199" s="281"/>
      <c r="AR199" s="215"/>
      <c r="AS199" s="215"/>
    </row>
    <row r="200" spans="1:45" s="222" customFormat="1" ht="43.5" customHeight="1" x14ac:dyDescent="0.25">
      <c r="A200" s="232" t="s">
        <v>1141</v>
      </c>
      <c r="B200" s="62" t="s">
        <v>12</v>
      </c>
      <c r="C200" s="62">
        <v>91</v>
      </c>
      <c r="D200" s="62" t="s">
        <v>685</v>
      </c>
      <c r="E200" s="62" t="s">
        <v>10</v>
      </c>
      <c r="F200" s="212"/>
      <c r="G200" s="212"/>
      <c r="H200" s="212"/>
      <c r="I200" s="212"/>
      <c r="J200" s="212"/>
      <c r="K200" s="212"/>
      <c r="L200" s="212"/>
      <c r="M200" s="212"/>
      <c r="N200" s="212"/>
      <c r="O200" s="212"/>
      <c r="P200" s="212"/>
      <c r="Q200" s="212"/>
      <c r="R200" s="212"/>
      <c r="S200" s="212"/>
      <c r="T200" s="212"/>
      <c r="U200" s="212"/>
      <c r="V200" s="212"/>
      <c r="W200" s="212"/>
      <c r="X200" s="212"/>
      <c r="Y200" s="62" t="s">
        <v>824</v>
      </c>
      <c r="Z200" s="126" t="s">
        <v>824</v>
      </c>
      <c r="AA200" s="126" t="s">
        <v>824</v>
      </c>
      <c r="AB200" s="126" t="s">
        <v>824</v>
      </c>
      <c r="AC200" s="250" t="s">
        <v>824</v>
      </c>
      <c r="AD200" s="497"/>
      <c r="AE200" s="475" t="s">
        <v>824</v>
      </c>
      <c r="AF200" s="156" t="s">
        <v>824</v>
      </c>
      <c r="AG200" s="494" t="s">
        <v>824</v>
      </c>
      <c r="AH200" s="494" t="s">
        <v>824</v>
      </c>
      <c r="AI200" s="475" t="s">
        <v>824</v>
      </c>
      <c r="AJ200" s="475" t="s">
        <v>824</v>
      </c>
      <c r="AK200" s="475" t="s">
        <v>824</v>
      </c>
      <c r="AL200" s="502" t="s">
        <v>1129</v>
      </c>
      <c r="AM200" s="503"/>
      <c r="AN200" s="281"/>
      <c r="AO200" s="281"/>
      <c r="AP200" s="281"/>
      <c r="AQ200" s="281"/>
      <c r="AR200" s="215"/>
      <c r="AS200" s="215"/>
    </row>
    <row r="201" spans="1:45" s="222" customFormat="1" ht="43.5" customHeight="1" x14ac:dyDescent="0.25">
      <c r="A201" s="232" t="s">
        <v>1141</v>
      </c>
      <c r="B201" s="189" t="s">
        <v>26</v>
      </c>
      <c r="C201" s="190">
        <v>75</v>
      </c>
      <c r="D201" s="189" t="s">
        <v>681</v>
      </c>
      <c r="E201" s="189" t="s">
        <v>10</v>
      </c>
      <c r="F201" s="211"/>
      <c r="G201" s="211"/>
      <c r="H201" s="211"/>
      <c r="I201" s="211"/>
      <c r="J201" s="211"/>
      <c r="K201" s="211"/>
      <c r="L201" s="211"/>
      <c r="M201" s="211"/>
      <c r="N201" s="211"/>
      <c r="O201" s="211"/>
      <c r="P201" s="211"/>
      <c r="Q201" s="211"/>
      <c r="R201" s="211"/>
      <c r="S201" s="211"/>
      <c r="T201" s="211"/>
      <c r="U201" s="211"/>
      <c r="V201" s="211"/>
      <c r="W201" s="211"/>
      <c r="X201" s="211"/>
      <c r="Y201" s="189" t="s">
        <v>824</v>
      </c>
      <c r="Z201" s="127" t="s">
        <v>824</v>
      </c>
      <c r="AA201" s="127" t="s">
        <v>824</v>
      </c>
      <c r="AB201" s="481" t="s">
        <v>824</v>
      </c>
      <c r="AC201" s="491" t="s">
        <v>824</v>
      </c>
      <c r="AD201" s="396"/>
      <c r="AE201" s="491" t="s">
        <v>824</v>
      </c>
      <c r="AF201" s="130" t="s">
        <v>824</v>
      </c>
      <c r="AG201" s="117" t="s">
        <v>824</v>
      </c>
      <c r="AH201" s="117" t="s">
        <v>824</v>
      </c>
      <c r="AI201" s="491" t="s">
        <v>824</v>
      </c>
      <c r="AJ201" s="491" t="s">
        <v>824</v>
      </c>
      <c r="AK201" s="491" t="s">
        <v>824</v>
      </c>
      <c r="AL201" s="498" t="s">
        <v>1129</v>
      </c>
      <c r="AM201" s="499"/>
      <c r="AN201" s="281"/>
      <c r="AO201" s="281"/>
      <c r="AP201" s="281"/>
      <c r="AQ201" s="281"/>
      <c r="AR201" s="215"/>
      <c r="AS201" s="215"/>
    </row>
    <row r="202" spans="1:45" s="222" customFormat="1" ht="43.5" customHeight="1" x14ac:dyDescent="0.25">
      <c r="A202" s="232" t="s">
        <v>1141</v>
      </c>
      <c r="B202" s="64" t="s">
        <v>26</v>
      </c>
      <c r="C202" s="62">
        <v>78</v>
      </c>
      <c r="D202" s="64" t="s">
        <v>682</v>
      </c>
      <c r="E202" s="64" t="s">
        <v>10</v>
      </c>
      <c r="F202" s="209"/>
      <c r="G202" s="209"/>
      <c r="H202" s="209"/>
      <c r="I202" s="209"/>
      <c r="J202" s="209"/>
      <c r="K202" s="209"/>
      <c r="L202" s="209"/>
      <c r="M202" s="209"/>
      <c r="N202" s="209"/>
      <c r="O202" s="209"/>
      <c r="P202" s="209"/>
      <c r="Q202" s="209"/>
      <c r="R202" s="209"/>
      <c r="S202" s="209"/>
      <c r="T202" s="209"/>
      <c r="U202" s="209"/>
      <c r="V202" s="209"/>
      <c r="W202" s="209"/>
      <c r="X202" s="209"/>
      <c r="Y202" s="64" t="s">
        <v>824</v>
      </c>
      <c r="Z202" s="127" t="s">
        <v>824</v>
      </c>
      <c r="AA202" s="127" t="s">
        <v>824</v>
      </c>
      <c r="AB202" s="481" t="s">
        <v>824</v>
      </c>
      <c r="AC202" s="250" t="s">
        <v>824</v>
      </c>
      <c r="AD202" s="232"/>
      <c r="AE202" s="250" t="s">
        <v>824</v>
      </c>
      <c r="AF202" s="130" t="s">
        <v>824</v>
      </c>
      <c r="AG202" s="117" t="s">
        <v>824</v>
      </c>
      <c r="AH202" s="117" t="s">
        <v>824</v>
      </c>
      <c r="AI202" s="250" t="s">
        <v>824</v>
      </c>
      <c r="AJ202" s="250" t="s">
        <v>824</v>
      </c>
      <c r="AK202" s="250" t="s">
        <v>824</v>
      </c>
      <c r="AL202" s="498" t="s">
        <v>1129</v>
      </c>
      <c r="AM202" s="499"/>
      <c r="AN202" s="281"/>
      <c r="AO202" s="281"/>
      <c r="AP202" s="281"/>
      <c r="AQ202" s="281"/>
      <c r="AR202" s="215"/>
      <c r="AS202" s="215"/>
    </row>
    <row r="203" spans="1:45" s="222" customFormat="1" ht="43.5" customHeight="1" x14ac:dyDescent="0.25">
      <c r="A203" s="232" t="s">
        <v>1141</v>
      </c>
      <c r="B203" s="189" t="s">
        <v>26</v>
      </c>
      <c r="C203" s="190">
        <v>88</v>
      </c>
      <c r="D203" s="189" t="s">
        <v>1148</v>
      </c>
      <c r="E203" s="189" t="s">
        <v>10</v>
      </c>
      <c r="F203" s="211"/>
      <c r="G203" s="211"/>
      <c r="H203" s="211"/>
      <c r="I203" s="211"/>
      <c r="J203" s="211"/>
      <c r="K203" s="211"/>
      <c r="L203" s="211"/>
      <c r="M203" s="211"/>
      <c r="N203" s="211"/>
      <c r="O203" s="211"/>
      <c r="P203" s="211"/>
      <c r="Q203" s="211"/>
      <c r="R203" s="211"/>
      <c r="S203" s="211"/>
      <c r="T203" s="211"/>
      <c r="U203" s="211"/>
      <c r="V203" s="211"/>
      <c r="W203" s="211"/>
      <c r="X203" s="211"/>
      <c r="Y203" s="189" t="s">
        <v>824</v>
      </c>
      <c r="Z203" s="127" t="s">
        <v>824</v>
      </c>
      <c r="AA203" s="127" t="s">
        <v>824</v>
      </c>
      <c r="AB203" s="481" t="s">
        <v>824</v>
      </c>
      <c r="AC203" s="491" t="s">
        <v>824</v>
      </c>
      <c r="AD203" s="396"/>
      <c r="AE203" s="491" t="s">
        <v>824</v>
      </c>
      <c r="AF203" s="130" t="s">
        <v>824</v>
      </c>
      <c r="AG203" s="117" t="s">
        <v>824</v>
      </c>
      <c r="AH203" s="117" t="s">
        <v>824</v>
      </c>
      <c r="AI203" s="491" t="s">
        <v>824</v>
      </c>
      <c r="AJ203" s="491" t="s">
        <v>824</v>
      </c>
      <c r="AK203" s="491" t="s">
        <v>824</v>
      </c>
      <c r="AL203" s="498" t="s">
        <v>1129</v>
      </c>
      <c r="AM203" s="499"/>
      <c r="AN203" s="281"/>
      <c r="AO203" s="281"/>
      <c r="AP203" s="281"/>
      <c r="AQ203" s="281"/>
      <c r="AR203" s="215"/>
      <c r="AS203" s="215"/>
    </row>
    <row r="204" spans="1:45" s="222" customFormat="1" ht="43.5" customHeight="1" x14ac:dyDescent="0.25">
      <c r="A204" s="232" t="s">
        <v>1141</v>
      </c>
      <c r="B204" s="64" t="s">
        <v>26</v>
      </c>
      <c r="C204" s="62">
        <v>89</v>
      </c>
      <c r="D204" s="64" t="s">
        <v>1149</v>
      </c>
      <c r="E204" s="64" t="s">
        <v>10</v>
      </c>
      <c r="F204" s="209"/>
      <c r="G204" s="209"/>
      <c r="H204" s="209"/>
      <c r="I204" s="209"/>
      <c r="J204" s="209"/>
      <c r="K204" s="209"/>
      <c r="L204" s="209"/>
      <c r="M204" s="209"/>
      <c r="N204" s="209"/>
      <c r="O204" s="209"/>
      <c r="P204" s="209"/>
      <c r="Q204" s="209"/>
      <c r="R204" s="209"/>
      <c r="S204" s="209"/>
      <c r="T204" s="209"/>
      <c r="U204" s="209"/>
      <c r="V204" s="209"/>
      <c r="W204" s="209"/>
      <c r="X204" s="209"/>
      <c r="Y204" s="64" t="s">
        <v>824</v>
      </c>
      <c r="Z204" s="127" t="s">
        <v>824</v>
      </c>
      <c r="AA204" s="127" t="s">
        <v>824</v>
      </c>
      <c r="AB204" s="481" t="s">
        <v>824</v>
      </c>
      <c r="AC204" s="250" t="s">
        <v>824</v>
      </c>
      <c r="AD204" s="232"/>
      <c r="AE204" s="250" t="s">
        <v>824</v>
      </c>
      <c r="AF204" s="130" t="s">
        <v>824</v>
      </c>
      <c r="AG204" s="117" t="s">
        <v>824</v>
      </c>
      <c r="AH204" s="117" t="s">
        <v>824</v>
      </c>
      <c r="AI204" s="250" t="s">
        <v>824</v>
      </c>
      <c r="AJ204" s="250" t="s">
        <v>824</v>
      </c>
      <c r="AK204" s="250" t="s">
        <v>824</v>
      </c>
      <c r="AL204" s="498" t="s">
        <v>1129</v>
      </c>
      <c r="AM204" s="499"/>
      <c r="AN204" s="281"/>
      <c r="AO204" s="281"/>
      <c r="AP204" s="281"/>
      <c r="AQ204" s="281"/>
      <c r="AR204" s="215"/>
      <c r="AS204" s="215"/>
    </row>
    <row r="205" spans="1:45" s="222" customFormat="1" ht="43.5" customHeight="1" x14ac:dyDescent="0.25">
      <c r="A205" s="232" t="s">
        <v>1141</v>
      </c>
      <c r="B205" s="64" t="s">
        <v>687</v>
      </c>
      <c r="C205" s="62">
        <v>101</v>
      </c>
      <c r="D205" s="64" t="s">
        <v>755</v>
      </c>
      <c r="E205" s="64" t="s">
        <v>10</v>
      </c>
      <c r="F205" s="209"/>
      <c r="G205" s="209"/>
      <c r="H205" s="209"/>
      <c r="I205" s="209"/>
      <c r="J205" s="209"/>
      <c r="K205" s="209"/>
      <c r="L205" s="209"/>
      <c r="M205" s="209"/>
      <c r="N205" s="209"/>
      <c r="O205" s="209"/>
      <c r="P205" s="209"/>
      <c r="Q205" s="209"/>
      <c r="R205" s="209"/>
      <c r="S205" s="209"/>
      <c r="T205" s="209"/>
      <c r="U205" s="209"/>
      <c r="V205" s="209"/>
      <c r="W205" s="209"/>
      <c r="X205" s="209"/>
      <c r="Y205" s="64" t="s">
        <v>824</v>
      </c>
      <c r="Z205" s="127" t="s">
        <v>824</v>
      </c>
      <c r="AA205" s="127" t="s">
        <v>824</v>
      </c>
      <c r="AB205" s="481" t="s">
        <v>824</v>
      </c>
      <c r="AC205" s="250" t="s">
        <v>824</v>
      </c>
      <c r="AD205" s="232"/>
      <c r="AE205" s="250" t="s">
        <v>824</v>
      </c>
      <c r="AF205" s="130" t="s">
        <v>824</v>
      </c>
      <c r="AG205" s="117" t="s">
        <v>824</v>
      </c>
      <c r="AH205" s="117" t="s">
        <v>824</v>
      </c>
      <c r="AI205" s="250" t="s">
        <v>824</v>
      </c>
      <c r="AJ205" s="250" t="s">
        <v>824</v>
      </c>
      <c r="AK205" s="250" t="s">
        <v>824</v>
      </c>
      <c r="AL205" s="498" t="s">
        <v>1129</v>
      </c>
      <c r="AM205" s="499"/>
      <c r="AN205" s="281"/>
      <c r="AO205" s="281"/>
      <c r="AP205" s="281"/>
      <c r="AQ205" s="281"/>
      <c r="AR205" s="215"/>
      <c r="AS205" s="215"/>
    </row>
    <row r="206" spans="1:45" s="222" customFormat="1" ht="43.5" customHeight="1" x14ac:dyDescent="0.25">
      <c r="A206" s="232" t="s">
        <v>1141</v>
      </c>
      <c r="B206" s="189" t="s">
        <v>66</v>
      </c>
      <c r="C206" s="190">
        <v>124</v>
      </c>
      <c r="D206" s="189" t="s">
        <v>716</v>
      </c>
      <c r="E206" s="189" t="s">
        <v>10</v>
      </c>
      <c r="F206" s="211"/>
      <c r="G206" s="211"/>
      <c r="H206" s="211"/>
      <c r="I206" s="211"/>
      <c r="J206" s="211"/>
      <c r="K206" s="211"/>
      <c r="L206" s="211"/>
      <c r="M206" s="211"/>
      <c r="N206" s="211"/>
      <c r="O206" s="211"/>
      <c r="P206" s="211"/>
      <c r="Q206" s="211"/>
      <c r="R206" s="211"/>
      <c r="S206" s="211"/>
      <c r="T206" s="211"/>
      <c r="U206" s="211"/>
      <c r="V206" s="211"/>
      <c r="W206" s="211"/>
      <c r="X206" s="211"/>
      <c r="Y206" s="189" t="s">
        <v>824</v>
      </c>
      <c r="Z206" s="127" t="s">
        <v>824</v>
      </c>
      <c r="AA206" s="127" t="s">
        <v>824</v>
      </c>
      <c r="AB206" s="481" t="s">
        <v>824</v>
      </c>
      <c r="AC206" s="491" t="s">
        <v>824</v>
      </c>
      <c r="AD206" s="396"/>
      <c r="AE206" s="491" t="s">
        <v>824</v>
      </c>
      <c r="AF206" s="130" t="s">
        <v>824</v>
      </c>
      <c r="AG206" s="117" t="s">
        <v>824</v>
      </c>
      <c r="AH206" s="117" t="s">
        <v>824</v>
      </c>
      <c r="AI206" s="491" t="s">
        <v>824</v>
      </c>
      <c r="AJ206" s="491" t="s">
        <v>824</v>
      </c>
      <c r="AK206" s="491" t="s">
        <v>824</v>
      </c>
      <c r="AL206" s="498" t="s">
        <v>1129</v>
      </c>
      <c r="AM206" s="499"/>
      <c r="AN206" s="281"/>
      <c r="AO206" s="281"/>
      <c r="AP206" s="281"/>
      <c r="AQ206" s="281"/>
      <c r="AR206" s="215"/>
      <c r="AS206" s="215"/>
    </row>
    <row r="207" spans="1:45" s="222" customFormat="1" ht="43.5" customHeight="1" x14ac:dyDescent="0.25">
      <c r="A207" s="232" t="s">
        <v>122</v>
      </c>
      <c r="B207" s="128" t="s">
        <v>12</v>
      </c>
      <c r="C207" s="62">
        <v>20</v>
      </c>
      <c r="D207" s="64" t="s">
        <v>24</v>
      </c>
      <c r="E207" s="64" t="s">
        <v>10</v>
      </c>
      <c r="F207" s="209"/>
      <c r="G207" s="209"/>
      <c r="H207" s="209"/>
      <c r="I207" s="209"/>
      <c r="J207" s="209"/>
      <c r="K207" s="209"/>
      <c r="L207" s="209"/>
      <c r="M207" s="209"/>
      <c r="N207" s="209"/>
      <c r="O207" s="209"/>
      <c r="P207" s="209"/>
      <c r="Q207" s="209"/>
      <c r="R207" s="209"/>
      <c r="S207" s="209"/>
      <c r="T207" s="209"/>
      <c r="U207" s="209"/>
      <c r="V207" s="209"/>
      <c r="W207" s="209"/>
      <c r="X207" s="209"/>
      <c r="Y207" s="64" t="s">
        <v>824</v>
      </c>
      <c r="Z207" s="127" t="s">
        <v>824</v>
      </c>
      <c r="AA207" s="127" t="s">
        <v>824</v>
      </c>
      <c r="AB207" s="481" t="s">
        <v>824</v>
      </c>
      <c r="AC207" s="250" t="s">
        <v>824</v>
      </c>
      <c r="AD207" s="232"/>
      <c r="AE207" s="250" t="s">
        <v>824</v>
      </c>
      <c r="AF207" s="130" t="s">
        <v>824</v>
      </c>
      <c r="AG207" s="117" t="s">
        <v>824</v>
      </c>
      <c r="AH207" s="117" t="s">
        <v>824</v>
      </c>
      <c r="AI207" s="250" t="s">
        <v>824</v>
      </c>
      <c r="AJ207" s="250" t="s">
        <v>824</v>
      </c>
      <c r="AK207" s="491" t="s">
        <v>824</v>
      </c>
      <c r="AL207" s="491" t="s">
        <v>1129</v>
      </c>
      <c r="AM207" s="504"/>
      <c r="AN207" s="281"/>
      <c r="AO207" s="281"/>
      <c r="AP207" s="281"/>
      <c r="AQ207" s="281"/>
      <c r="AR207" s="215"/>
      <c r="AS207" s="215"/>
    </row>
    <row r="208" spans="1:45" s="222" customFormat="1" ht="43.5" customHeight="1" x14ac:dyDescent="0.25">
      <c r="A208" s="232" t="s">
        <v>122</v>
      </c>
      <c r="B208" s="64" t="s">
        <v>12</v>
      </c>
      <c r="C208" s="62">
        <v>27</v>
      </c>
      <c r="D208" s="64" t="s">
        <v>661</v>
      </c>
      <c r="E208" s="64" t="s">
        <v>10</v>
      </c>
      <c r="F208" s="209">
        <v>2</v>
      </c>
      <c r="G208" s="209">
        <v>2</v>
      </c>
      <c r="H208" s="209">
        <v>2</v>
      </c>
      <c r="I208" s="209">
        <v>3</v>
      </c>
      <c r="J208" s="209"/>
      <c r="K208" s="209"/>
      <c r="L208" s="209"/>
      <c r="M208" s="209"/>
      <c r="N208" s="209"/>
      <c r="O208" s="209"/>
      <c r="P208" s="209"/>
      <c r="Q208" s="209"/>
      <c r="R208" s="209"/>
      <c r="S208" s="209"/>
      <c r="T208" s="209"/>
      <c r="U208" s="209"/>
      <c r="V208" s="209"/>
      <c r="W208" s="209"/>
      <c r="X208" s="209"/>
      <c r="Y208" s="64">
        <v>2</v>
      </c>
      <c r="Z208" s="127">
        <v>2</v>
      </c>
      <c r="AA208" s="127">
        <v>4</v>
      </c>
      <c r="AB208" s="481" t="s">
        <v>1166</v>
      </c>
      <c r="AC208" s="250" t="s">
        <v>142</v>
      </c>
      <c r="AD208" s="232" t="s">
        <v>372</v>
      </c>
      <c r="AE208" s="250" t="s">
        <v>476</v>
      </c>
      <c r="AF208" s="130" t="s">
        <v>384</v>
      </c>
      <c r="AG208" s="117">
        <v>0</v>
      </c>
      <c r="AH208" s="117">
        <v>2</v>
      </c>
      <c r="AI208" s="250" t="s">
        <v>824</v>
      </c>
      <c r="AJ208" s="250" t="s">
        <v>384</v>
      </c>
      <c r="AK208" s="250" t="s">
        <v>824</v>
      </c>
      <c r="AL208" s="491" t="s">
        <v>1129</v>
      </c>
      <c r="AM208" s="504"/>
      <c r="AN208" s="281"/>
      <c r="AO208" s="281"/>
      <c r="AP208" s="281"/>
      <c r="AQ208" s="281"/>
      <c r="AR208" s="215"/>
      <c r="AS208" s="215"/>
    </row>
    <row r="209" spans="1:45" s="222" customFormat="1" ht="43.5" customHeight="1" x14ac:dyDescent="0.25">
      <c r="A209" s="232" t="s">
        <v>122</v>
      </c>
      <c r="B209" s="189" t="s">
        <v>57</v>
      </c>
      <c r="C209" s="190">
        <v>53</v>
      </c>
      <c r="D209" s="189" t="s">
        <v>58</v>
      </c>
      <c r="E209" s="189" t="s">
        <v>10</v>
      </c>
      <c r="F209" s="211"/>
      <c r="G209" s="211"/>
      <c r="H209" s="211"/>
      <c r="I209" s="211"/>
      <c r="J209" s="211"/>
      <c r="K209" s="211"/>
      <c r="L209" s="211"/>
      <c r="M209" s="211"/>
      <c r="N209" s="211"/>
      <c r="O209" s="211"/>
      <c r="P209" s="211"/>
      <c r="Q209" s="211"/>
      <c r="R209" s="211"/>
      <c r="S209" s="211"/>
      <c r="T209" s="211"/>
      <c r="U209" s="211"/>
      <c r="V209" s="211"/>
      <c r="W209" s="211"/>
      <c r="X209" s="211"/>
      <c r="Y209" s="189" t="s">
        <v>824</v>
      </c>
      <c r="Z209" s="127" t="s">
        <v>824</v>
      </c>
      <c r="AA209" s="127" t="s">
        <v>824</v>
      </c>
      <c r="AB209" s="481" t="s">
        <v>824</v>
      </c>
      <c r="AC209" s="491" t="s">
        <v>824</v>
      </c>
      <c r="AD209" s="396"/>
      <c r="AE209" s="491" t="s">
        <v>824</v>
      </c>
      <c r="AF209" s="130" t="s">
        <v>824</v>
      </c>
      <c r="AG209" s="117" t="s">
        <v>824</v>
      </c>
      <c r="AH209" s="117" t="s">
        <v>824</v>
      </c>
      <c r="AI209" s="491" t="s">
        <v>824</v>
      </c>
      <c r="AJ209" s="491" t="s">
        <v>824</v>
      </c>
      <c r="AK209" s="491" t="s">
        <v>824</v>
      </c>
      <c r="AL209" s="491" t="s">
        <v>1129</v>
      </c>
      <c r="AM209" s="504"/>
      <c r="AN209" s="281"/>
      <c r="AO209" s="281"/>
      <c r="AP209" s="281"/>
      <c r="AQ209" s="281"/>
      <c r="AR209" s="215"/>
      <c r="AS209" s="215"/>
    </row>
    <row r="210" spans="1:45" s="222" customFormat="1" ht="43.5" customHeight="1" x14ac:dyDescent="0.25">
      <c r="A210" s="232" t="s">
        <v>122</v>
      </c>
      <c r="B210" s="64" t="s">
        <v>676</v>
      </c>
      <c r="C210" s="74">
        <v>67</v>
      </c>
      <c r="D210" s="64" t="s">
        <v>677</v>
      </c>
      <c r="E210" s="64" t="s">
        <v>10</v>
      </c>
      <c r="F210" s="209"/>
      <c r="G210" s="209"/>
      <c r="H210" s="209"/>
      <c r="I210" s="209"/>
      <c r="J210" s="209"/>
      <c r="K210" s="209"/>
      <c r="L210" s="209"/>
      <c r="M210" s="209"/>
      <c r="N210" s="209"/>
      <c r="O210" s="209"/>
      <c r="P210" s="209"/>
      <c r="Q210" s="209"/>
      <c r="R210" s="209"/>
      <c r="S210" s="209"/>
      <c r="T210" s="209"/>
      <c r="U210" s="209"/>
      <c r="V210" s="209"/>
      <c r="W210" s="209"/>
      <c r="X210" s="209"/>
      <c r="Y210" s="64" t="s">
        <v>824</v>
      </c>
      <c r="Z210" s="127" t="s">
        <v>824</v>
      </c>
      <c r="AA210" s="127" t="s">
        <v>824</v>
      </c>
      <c r="AB210" s="481" t="s">
        <v>824</v>
      </c>
      <c r="AC210" s="250" t="s">
        <v>824</v>
      </c>
      <c r="AD210" s="232"/>
      <c r="AE210" s="250" t="s">
        <v>824</v>
      </c>
      <c r="AF210" s="130" t="s">
        <v>824</v>
      </c>
      <c r="AG210" s="117" t="s">
        <v>824</v>
      </c>
      <c r="AH210" s="117" t="s">
        <v>824</v>
      </c>
      <c r="AI210" s="250" t="s">
        <v>824</v>
      </c>
      <c r="AJ210" s="250" t="s">
        <v>824</v>
      </c>
      <c r="AK210" s="250" t="s">
        <v>824</v>
      </c>
      <c r="AL210" s="250" t="s">
        <v>1129</v>
      </c>
      <c r="AM210" s="490"/>
      <c r="AN210" s="281"/>
      <c r="AO210" s="281"/>
      <c r="AP210" s="281"/>
      <c r="AQ210" s="281"/>
      <c r="AR210" s="215"/>
      <c r="AS210" s="215"/>
    </row>
    <row r="211" spans="1:45" s="222" customFormat="1" ht="43.5" customHeight="1" x14ac:dyDescent="0.25">
      <c r="A211" s="232" t="s">
        <v>122</v>
      </c>
      <c r="B211" s="189" t="s">
        <v>102</v>
      </c>
      <c r="C211" s="189">
        <v>68</v>
      </c>
      <c r="D211" s="189" t="s">
        <v>81</v>
      </c>
      <c r="E211" s="189" t="s">
        <v>10</v>
      </c>
      <c r="F211" s="211"/>
      <c r="G211" s="211"/>
      <c r="H211" s="211"/>
      <c r="I211" s="211"/>
      <c r="J211" s="211"/>
      <c r="K211" s="211"/>
      <c r="L211" s="211"/>
      <c r="M211" s="211"/>
      <c r="N211" s="211"/>
      <c r="O211" s="211"/>
      <c r="P211" s="211"/>
      <c r="Q211" s="211"/>
      <c r="R211" s="211"/>
      <c r="S211" s="211"/>
      <c r="T211" s="211"/>
      <c r="U211" s="211"/>
      <c r="V211" s="211"/>
      <c r="W211" s="211"/>
      <c r="X211" s="211"/>
      <c r="Y211" s="189" t="s">
        <v>824</v>
      </c>
      <c r="Z211" s="127" t="s">
        <v>824</v>
      </c>
      <c r="AA211" s="127" t="s">
        <v>824</v>
      </c>
      <c r="AB211" s="481" t="s">
        <v>824</v>
      </c>
      <c r="AC211" s="491" t="s">
        <v>824</v>
      </c>
      <c r="AD211" s="396"/>
      <c r="AE211" s="491" t="s">
        <v>824</v>
      </c>
      <c r="AF211" s="130" t="s">
        <v>824</v>
      </c>
      <c r="AG211" s="117" t="s">
        <v>824</v>
      </c>
      <c r="AH211" s="117" t="s">
        <v>824</v>
      </c>
      <c r="AI211" s="491" t="s">
        <v>824</v>
      </c>
      <c r="AJ211" s="491" t="s">
        <v>824</v>
      </c>
      <c r="AK211" s="491" t="s">
        <v>824</v>
      </c>
      <c r="AL211" s="491" t="s">
        <v>1129</v>
      </c>
      <c r="AM211" s="492"/>
      <c r="AN211" s="281"/>
      <c r="AO211" s="281"/>
      <c r="AP211" s="281"/>
      <c r="AQ211" s="281"/>
      <c r="AR211" s="215"/>
      <c r="AS211" s="215"/>
    </row>
    <row r="212" spans="1:45" s="222" customFormat="1" ht="43.5" customHeight="1" x14ac:dyDescent="0.25">
      <c r="A212" s="232" t="s">
        <v>122</v>
      </c>
      <c r="B212" s="189" t="s">
        <v>102</v>
      </c>
      <c r="C212" s="189">
        <v>70</v>
      </c>
      <c r="D212" s="189" t="s">
        <v>678</v>
      </c>
      <c r="E212" s="189" t="s">
        <v>10</v>
      </c>
      <c r="F212" s="211"/>
      <c r="G212" s="211"/>
      <c r="H212" s="211"/>
      <c r="I212" s="211"/>
      <c r="J212" s="211"/>
      <c r="K212" s="211"/>
      <c r="L212" s="211"/>
      <c r="M212" s="211"/>
      <c r="N212" s="211"/>
      <c r="O212" s="211"/>
      <c r="P212" s="211"/>
      <c r="Q212" s="211"/>
      <c r="R212" s="211"/>
      <c r="S212" s="211"/>
      <c r="T212" s="211"/>
      <c r="U212" s="211"/>
      <c r="V212" s="211"/>
      <c r="W212" s="211"/>
      <c r="X212" s="211"/>
      <c r="Y212" s="189" t="s">
        <v>824</v>
      </c>
      <c r="Z212" s="127" t="s">
        <v>824</v>
      </c>
      <c r="AA212" s="127" t="s">
        <v>824</v>
      </c>
      <c r="AB212" s="481" t="s">
        <v>824</v>
      </c>
      <c r="AC212" s="491" t="s">
        <v>824</v>
      </c>
      <c r="AD212" s="396"/>
      <c r="AE212" s="491" t="s">
        <v>824</v>
      </c>
      <c r="AF212" s="130" t="s">
        <v>824</v>
      </c>
      <c r="AG212" s="117" t="s">
        <v>824</v>
      </c>
      <c r="AH212" s="117" t="s">
        <v>824</v>
      </c>
      <c r="AI212" s="491" t="s">
        <v>824</v>
      </c>
      <c r="AJ212" s="491" t="s">
        <v>824</v>
      </c>
      <c r="AK212" s="491" t="s">
        <v>824</v>
      </c>
      <c r="AL212" s="491" t="s">
        <v>1129</v>
      </c>
      <c r="AM212" s="492"/>
      <c r="AN212" s="281"/>
      <c r="AO212" s="281"/>
      <c r="AP212" s="281"/>
      <c r="AQ212" s="281"/>
      <c r="AR212" s="215"/>
      <c r="AS212" s="215"/>
    </row>
    <row r="213" spans="1:45" s="222" customFormat="1" ht="43.5" customHeight="1" x14ac:dyDescent="0.25">
      <c r="A213" s="232" t="s">
        <v>122</v>
      </c>
      <c r="B213" s="64" t="s">
        <v>102</v>
      </c>
      <c r="C213" s="64">
        <v>73</v>
      </c>
      <c r="D213" s="64" t="s">
        <v>86</v>
      </c>
      <c r="E213" s="64" t="s">
        <v>10</v>
      </c>
      <c r="F213" s="209"/>
      <c r="G213" s="209"/>
      <c r="H213" s="209"/>
      <c r="I213" s="209"/>
      <c r="J213" s="209"/>
      <c r="K213" s="209"/>
      <c r="L213" s="209"/>
      <c r="M213" s="209"/>
      <c r="N213" s="209"/>
      <c r="O213" s="209"/>
      <c r="P213" s="209"/>
      <c r="Q213" s="209"/>
      <c r="R213" s="209"/>
      <c r="S213" s="209"/>
      <c r="T213" s="209"/>
      <c r="U213" s="209"/>
      <c r="V213" s="209"/>
      <c r="W213" s="209"/>
      <c r="X213" s="209"/>
      <c r="Y213" s="64" t="s">
        <v>824</v>
      </c>
      <c r="Z213" s="127" t="s">
        <v>824</v>
      </c>
      <c r="AA213" s="127" t="s">
        <v>824</v>
      </c>
      <c r="AB213" s="481" t="s">
        <v>824</v>
      </c>
      <c r="AC213" s="250" t="s">
        <v>824</v>
      </c>
      <c r="AD213" s="232"/>
      <c r="AE213" s="250" t="s">
        <v>824</v>
      </c>
      <c r="AF213" s="130" t="s">
        <v>824</v>
      </c>
      <c r="AG213" s="117" t="s">
        <v>824</v>
      </c>
      <c r="AH213" s="117" t="s">
        <v>824</v>
      </c>
      <c r="AI213" s="250" t="s">
        <v>824</v>
      </c>
      <c r="AJ213" s="250" t="s">
        <v>824</v>
      </c>
      <c r="AK213" s="250" t="s">
        <v>824</v>
      </c>
      <c r="AL213" s="250" t="s">
        <v>1129</v>
      </c>
      <c r="AM213" s="490"/>
      <c r="AN213" s="281"/>
      <c r="AO213" s="281"/>
      <c r="AP213" s="281"/>
      <c r="AQ213" s="281"/>
      <c r="AR213" s="215"/>
      <c r="AS213" s="215"/>
    </row>
    <row r="214" spans="1:45" s="222" customFormat="1" ht="43.5" customHeight="1" x14ac:dyDescent="0.25">
      <c r="A214" s="232" t="s">
        <v>122</v>
      </c>
      <c r="B214" s="189" t="s">
        <v>45</v>
      </c>
      <c r="C214" s="189">
        <v>74</v>
      </c>
      <c r="D214" s="189" t="s">
        <v>636</v>
      </c>
      <c r="E214" s="189" t="s">
        <v>10</v>
      </c>
      <c r="F214" s="211"/>
      <c r="G214" s="211"/>
      <c r="H214" s="211"/>
      <c r="I214" s="211"/>
      <c r="J214" s="211"/>
      <c r="K214" s="211"/>
      <c r="L214" s="211"/>
      <c r="M214" s="211"/>
      <c r="N214" s="211"/>
      <c r="O214" s="211"/>
      <c r="P214" s="211"/>
      <c r="Q214" s="211"/>
      <c r="R214" s="211"/>
      <c r="S214" s="211"/>
      <c r="T214" s="211"/>
      <c r="U214" s="211"/>
      <c r="V214" s="211"/>
      <c r="W214" s="211"/>
      <c r="X214" s="211"/>
      <c r="Y214" s="189" t="s">
        <v>824</v>
      </c>
      <c r="Z214" s="127" t="s">
        <v>824</v>
      </c>
      <c r="AA214" s="127" t="s">
        <v>824</v>
      </c>
      <c r="AB214" s="481" t="s">
        <v>824</v>
      </c>
      <c r="AC214" s="491" t="s">
        <v>824</v>
      </c>
      <c r="AD214" s="396"/>
      <c r="AE214" s="491" t="s">
        <v>824</v>
      </c>
      <c r="AF214" s="130" t="s">
        <v>824</v>
      </c>
      <c r="AG214" s="117" t="s">
        <v>824</v>
      </c>
      <c r="AH214" s="117" t="s">
        <v>824</v>
      </c>
      <c r="AI214" s="491" t="s">
        <v>824</v>
      </c>
      <c r="AJ214" s="491" t="s">
        <v>824</v>
      </c>
      <c r="AK214" s="491" t="s">
        <v>824</v>
      </c>
      <c r="AL214" s="491" t="s">
        <v>1129</v>
      </c>
      <c r="AM214" s="492"/>
      <c r="AN214" s="281"/>
      <c r="AO214" s="281"/>
      <c r="AP214" s="281"/>
      <c r="AQ214" s="281"/>
      <c r="AR214" s="215"/>
      <c r="AS214" s="215"/>
    </row>
    <row r="215" spans="1:45" s="222" customFormat="1" ht="43.5" customHeight="1" x14ac:dyDescent="0.25">
      <c r="A215" s="232" t="s">
        <v>122</v>
      </c>
      <c r="B215" s="64" t="s">
        <v>12</v>
      </c>
      <c r="C215" s="64">
        <v>91</v>
      </c>
      <c r="D215" s="64" t="s">
        <v>685</v>
      </c>
      <c r="E215" s="64" t="s">
        <v>10</v>
      </c>
      <c r="F215" s="209">
        <v>3</v>
      </c>
      <c r="G215" s="209">
        <v>3</v>
      </c>
      <c r="H215" s="209">
        <v>3</v>
      </c>
      <c r="I215" s="209">
        <v>3</v>
      </c>
      <c r="J215" s="209"/>
      <c r="K215" s="209"/>
      <c r="L215" s="209"/>
      <c r="M215" s="209"/>
      <c r="N215" s="209"/>
      <c r="O215" s="209"/>
      <c r="P215" s="209"/>
      <c r="Q215" s="209"/>
      <c r="R215" s="209"/>
      <c r="S215" s="209"/>
      <c r="T215" s="209"/>
      <c r="U215" s="209"/>
      <c r="V215" s="209"/>
      <c r="W215" s="209"/>
      <c r="X215" s="209"/>
      <c r="Y215" s="64">
        <v>3</v>
      </c>
      <c r="Z215" s="127">
        <v>3</v>
      </c>
      <c r="AA215" s="127">
        <v>4</v>
      </c>
      <c r="AB215" s="481" t="s">
        <v>1167</v>
      </c>
      <c r="AC215" s="250" t="s">
        <v>144</v>
      </c>
      <c r="AD215" s="232" t="s">
        <v>372</v>
      </c>
      <c r="AE215" s="250" t="s">
        <v>477</v>
      </c>
      <c r="AF215" s="130" t="s">
        <v>1167</v>
      </c>
      <c r="AG215" s="117">
        <v>3</v>
      </c>
      <c r="AH215" s="117">
        <v>4</v>
      </c>
      <c r="AI215" s="250" t="s">
        <v>144</v>
      </c>
      <c r="AJ215" s="250" t="s">
        <v>372</v>
      </c>
      <c r="AK215" s="250" t="s">
        <v>477</v>
      </c>
      <c r="AL215" s="250" t="s">
        <v>1129</v>
      </c>
      <c r="AM215" s="490"/>
      <c r="AN215" s="281"/>
      <c r="AO215" s="281"/>
      <c r="AP215" s="281"/>
      <c r="AQ215" s="281"/>
      <c r="AR215" s="215"/>
      <c r="AS215" s="215"/>
    </row>
    <row r="216" spans="1:45" s="222" customFormat="1" ht="43.5" customHeight="1" x14ac:dyDescent="0.25">
      <c r="A216" s="232" t="s">
        <v>122</v>
      </c>
      <c r="B216" s="63" t="s">
        <v>26</v>
      </c>
      <c r="C216" s="63">
        <v>75</v>
      </c>
      <c r="D216" s="63" t="s">
        <v>681</v>
      </c>
      <c r="E216" s="63" t="s">
        <v>10</v>
      </c>
      <c r="F216" s="210"/>
      <c r="G216" s="210"/>
      <c r="H216" s="210">
        <v>3</v>
      </c>
      <c r="I216" s="210"/>
      <c r="J216" s="210"/>
      <c r="K216" s="210"/>
      <c r="L216" s="210"/>
      <c r="M216" s="210"/>
      <c r="N216" s="210"/>
      <c r="O216" s="210"/>
      <c r="P216" s="210"/>
      <c r="Q216" s="210"/>
      <c r="R216" s="210"/>
      <c r="S216" s="210"/>
      <c r="T216" s="210"/>
      <c r="U216" s="210"/>
      <c r="V216" s="210"/>
      <c r="W216" s="210"/>
      <c r="X216" s="210"/>
      <c r="Y216" s="63">
        <v>3</v>
      </c>
      <c r="Z216" s="127">
        <v>3</v>
      </c>
      <c r="AA216" s="127">
        <v>3</v>
      </c>
      <c r="AB216" s="126" t="s">
        <v>1132</v>
      </c>
      <c r="AC216" s="250" t="s">
        <v>144</v>
      </c>
      <c r="AD216" s="232" t="s">
        <v>371</v>
      </c>
      <c r="AE216" s="250" t="s">
        <v>476</v>
      </c>
      <c r="AF216" s="130" t="s">
        <v>1168</v>
      </c>
      <c r="AG216" s="117">
        <v>1</v>
      </c>
      <c r="AH216" s="117">
        <v>1</v>
      </c>
      <c r="AI216" s="250" t="s">
        <v>462</v>
      </c>
      <c r="AJ216" s="250" t="s">
        <v>463</v>
      </c>
      <c r="AK216" s="250" t="s">
        <v>475</v>
      </c>
      <c r="AL216" s="250" t="s">
        <v>377</v>
      </c>
      <c r="AM216" s="490"/>
      <c r="AN216" s="281"/>
      <c r="AO216" s="281"/>
      <c r="AP216" s="281"/>
      <c r="AQ216" s="281"/>
      <c r="AR216" s="215"/>
      <c r="AS216" s="215"/>
    </row>
    <row r="217" spans="1:45" s="222" customFormat="1" ht="43.5" customHeight="1" x14ac:dyDescent="0.25">
      <c r="A217" s="232" t="s">
        <v>122</v>
      </c>
      <c r="B217" s="64" t="s">
        <v>26</v>
      </c>
      <c r="C217" s="64">
        <v>78</v>
      </c>
      <c r="D217" s="64" t="s">
        <v>682</v>
      </c>
      <c r="E217" s="64" t="s">
        <v>10</v>
      </c>
      <c r="F217" s="209"/>
      <c r="G217" s="209"/>
      <c r="H217" s="209"/>
      <c r="I217" s="209"/>
      <c r="J217" s="209"/>
      <c r="K217" s="209"/>
      <c r="L217" s="209"/>
      <c r="M217" s="209"/>
      <c r="N217" s="209"/>
      <c r="O217" s="209"/>
      <c r="P217" s="209"/>
      <c r="Q217" s="209"/>
      <c r="R217" s="209"/>
      <c r="S217" s="209"/>
      <c r="T217" s="209"/>
      <c r="U217" s="209"/>
      <c r="V217" s="209"/>
      <c r="W217" s="209"/>
      <c r="X217" s="209"/>
      <c r="Y217" s="64" t="s">
        <v>824</v>
      </c>
      <c r="Z217" s="127" t="s">
        <v>824</v>
      </c>
      <c r="AA217" s="127" t="s">
        <v>824</v>
      </c>
      <c r="AB217" s="481" t="s">
        <v>824</v>
      </c>
      <c r="AC217" s="250" t="s">
        <v>824</v>
      </c>
      <c r="AD217" s="232"/>
      <c r="AE217" s="250" t="s">
        <v>824</v>
      </c>
      <c r="AF217" s="130" t="s">
        <v>824</v>
      </c>
      <c r="AG217" s="117" t="s">
        <v>824</v>
      </c>
      <c r="AH217" s="117" t="s">
        <v>824</v>
      </c>
      <c r="AI217" s="250" t="s">
        <v>824</v>
      </c>
      <c r="AJ217" s="250" t="s">
        <v>824</v>
      </c>
      <c r="AK217" s="250" t="s">
        <v>824</v>
      </c>
      <c r="AL217" s="250" t="s">
        <v>1129</v>
      </c>
      <c r="AM217" s="490"/>
      <c r="AN217" s="281"/>
      <c r="AO217" s="281"/>
      <c r="AP217" s="281"/>
      <c r="AQ217" s="281"/>
      <c r="AR217" s="215"/>
      <c r="AS217" s="215"/>
    </row>
    <row r="218" spans="1:45" s="222" customFormat="1" ht="43.5" customHeight="1" x14ac:dyDescent="0.25">
      <c r="A218" s="232" t="s">
        <v>122</v>
      </c>
      <c r="B218" s="62" t="s">
        <v>26</v>
      </c>
      <c r="C218" s="62">
        <v>88</v>
      </c>
      <c r="D218" s="62" t="s">
        <v>1148</v>
      </c>
      <c r="E218" s="62" t="s">
        <v>10</v>
      </c>
      <c r="F218" s="212"/>
      <c r="G218" s="212"/>
      <c r="H218" s="212"/>
      <c r="I218" s="212"/>
      <c r="J218" s="212"/>
      <c r="K218" s="212"/>
      <c r="L218" s="212"/>
      <c r="M218" s="212"/>
      <c r="N218" s="212"/>
      <c r="O218" s="212"/>
      <c r="P218" s="212"/>
      <c r="Q218" s="212"/>
      <c r="R218" s="212"/>
      <c r="S218" s="212"/>
      <c r="T218" s="212"/>
      <c r="U218" s="212"/>
      <c r="V218" s="212"/>
      <c r="W218" s="212"/>
      <c r="X218" s="212"/>
      <c r="Y218" s="62" t="s">
        <v>824</v>
      </c>
      <c r="Z218" s="126" t="s">
        <v>824</v>
      </c>
      <c r="AA218" s="126" t="s">
        <v>824</v>
      </c>
      <c r="AB218" s="126" t="s">
        <v>824</v>
      </c>
      <c r="AC218" s="250" t="s">
        <v>824</v>
      </c>
      <c r="AD218" s="493"/>
      <c r="AE218" s="475" t="s">
        <v>824</v>
      </c>
      <c r="AF218" s="234" t="s">
        <v>824</v>
      </c>
      <c r="AG218" s="494" t="s">
        <v>824</v>
      </c>
      <c r="AH218" s="494" t="s">
        <v>824</v>
      </c>
      <c r="AI218" s="475" t="s">
        <v>824</v>
      </c>
      <c r="AJ218" s="475" t="s">
        <v>824</v>
      </c>
      <c r="AK218" s="475" t="s">
        <v>824</v>
      </c>
      <c r="AL218" s="475" t="s">
        <v>1129</v>
      </c>
      <c r="AM218" s="495"/>
      <c r="AN218" s="281"/>
      <c r="AO218" s="281"/>
      <c r="AP218" s="281"/>
      <c r="AQ218" s="281"/>
      <c r="AR218" s="215"/>
      <c r="AS218" s="215"/>
    </row>
    <row r="219" spans="1:45" s="222" customFormat="1" ht="43.5" customHeight="1" x14ac:dyDescent="0.25">
      <c r="A219" s="232" t="s">
        <v>122</v>
      </c>
      <c r="B219" s="189" t="s">
        <v>26</v>
      </c>
      <c r="C219" s="190">
        <v>89</v>
      </c>
      <c r="D219" s="189" t="s">
        <v>1149</v>
      </c>
      <c r="E219" s="189" t="s">
        <v>10</v>
      </c>
      <c r="F219" s="211"/>
      <c r="G219" s="211"/>
      <c r="H219" s="211"/>
      <c r="I219" s="211"/>
      <c r="J219" s="211"/>
      <c r="K219" s="211"/>
      <c r="L219" s="211"/>
      <c r="M219" s="211"/>
      <c r="N219" s="211"/>
      <c r="O219" s="211"/>
      <c r="P219" s="211"/>
      <c r="Q219" s="211"/>
      <c r="R219" s="211"/>
      <c r="S219" s="211"/>
      <c r="T219" s="211"/>
      <c r="U219" s="211"/>
      <c r="V219" s="211"/>
      <c r="W219" s="211"/>
      <c r="X219" s="211"/>
      <c r="Y219" s="189" t="s">
        <v>824</v>
      </c>
      <c r="Z219" s="127" t="s">
        <v>824</v>
      </c>
      <c r="AA219" s="127" t="s">
        <v>824</v>
      </c>
      <c r="AB219" s="481" t="s">
        <v>824</v>
      </c>
      <c r="AC219" s="491" t="s">
        <v>824</v>
      </c>
      <c r="AD219" s="396"/>
      <c r="AE219" s="491" t="s">
        <v>824</v>
      </c>
      <c r="AF219" s="130" t="s">
        <v>824</v>
      </c>
      <c r="AG219" s="117" t="s">
        <v>824</v>
      </c>
      <c r="AH219" s="117" t="s">
        <v>824</v>
      </c>
      <c r="AI219" s="491" t="s">
        <v>824</v>
      </c>
      <c r="AJ219" s="491" t="s">
        <v>824</v>
      </c>
      <c r="AK219" s="491" t="s">
        <v>824</v>
      </c>
      <c r="AL219" s="491" t="s">
        <v>1129</v>
      </c>
      <c r="AM219" s="492"/>
      <c r="AN219" s="281"/>
      <c r="AO219" s="281"/>
      <c r="AP219" s="281"/>
      <c r="AQ219" s="281"/>
      <c r="AR219" s="215"/>
      <c r="AS219" s="215"/>
    </row>
    <row r="220" spans="1:45" s="222" customFormat="1" ht="43.5" customHeight="1" x14ac:dyDescent="0.25">
      <c r="A220" s="232" t="s">
        <v>122</v>
      </c>
      <c r="B220" s="64" t="s">
        <v>687</v>
      </c>
      <c r="C220" s="62">
        <v>101</v>
      </c>
      <c r="D220" s="64" t="s">
        <v>755</v>
      </c>
      <c r="E220" s="64" t="s">
        <v>10</v>
      </c>
      <c r="F220" s="209"/>
      <c r="G220" s="209"/>
      <c r="H220" s="209"/>
      <c r="I220" s="209"/>
      <c r="J220" s="209"/>
      <c r="K220" s="209"/>
      <c r="L220" s="209"/>
      <c r="M220" s="209"/>
      <c r="N220" s="209"/>
      <c r="O220" s="209"/>
      <c r="P220" s="209"/>
      <c r="Q220" s="209"/>
      <c r="R220" s="209"/>
      <c r="S220" s="209"/>
      <c r="T220" s="209"/>
      <c r="U220" s="209"/>
      <c r="V220" s="209"/>
      <c r="W220" s="209"/>
      <c r="X220" s="209"/>
      <c r="Y220" s="64" t="s">
        <v>824</v>
      </c>
      <c r="Z220" s="127" t="s">
        <v>824</v>
      </c>
      <c r="AA220" s="127" t="s">
        <v>824</v>
      </c>
      <c r="AB220" s="481" t="s">
        <v>824</v>
      </c>
      <c r="AC220" s="250" t="s">
        <v>824</v>
      </c>
      <c r="AD220" s="232"/>
      <c r="AE220" s="250" t="s">
        <v>824</v>
      </c>
      <c r="AF220" s="130" t="s">
        <v>824</v>
      </c>
      <c r="AG220" s="117" t="s">
        <v>824</v>
      </c>
      <c r="AH220" s="117" t="s">
        <v>824</v>
      </c>
      <c r="AI220" s="250" t="s">
        <v>824</v>
      </c>
      <c r="AJ220" s="250" t="s">
        <v>824</v>
      </c>
      <c r="AK220" s="250" t="s">
        <v>824</v>
      </c>
      <c r="AL220" s="250" t="s">
        <v>1129</v>
      </c>
      <c r="AM220" s="490"/>
      <c r="AN220" s="281"/>
      <c r="AO220" s="281"/>
      <c r="AP220" s="281"/>
      <c r="AQ220" s="281"/>
      <c r="AR220" s="215"/>
      <c r="AS220" s="215"/>
    </row>
    <row r="221" spans="1:45" s="222" customFormat="1" ht="43.5" customHeight="1" x14ac:dyDescent="0.25">
      <c r="A221" s="232" t="s">
        <v>122</v>
      </c>
      <c r="B221" s="64" t="s">
        <v>66</v>
      </c>
      <c r="C221" s="62">
        <v>124</v>
      </c>
      <c r="D221" s="64" t="s">
        <v>716</v>
      </c>
      <c r="E221" s="64" t="s">
        <v>10</v>
      </c>
      <c r="F221" s="209"/>
      <c r="G221" s="209"/>
      <c r="H221" s="209"/>
      <c r="I221" s="209"/>
      <c r="J221" s="209"/>
      <c r="K221" s="209"/>
      <c r="L221" s="209"/>
      <c r="M221" s="209"/>
      <c r="N221" s="209"/>
      <c r="O221" s="209"/>
      <c r="P221" s="209"/>
      <c r="Q221" s="209"/>
      <c r="R221" s="209"/>
      <c r="S221" s="209"/>
      <c r="T221" s="209"/>
      <c r="U221" s="209"/>
      <c r="V221" s="209"/>
      <c r="W221" s="209"/>
      <c r="X221" s="209"/>
      <c r="Y221" s="64" t="s">
        <v>824</v>
      </c>
      <c r="Z221" s="127" t="s">
        <v>824</v>
      </c>
      <c r="AA221" s="127" t="s">
        <v>824</v>
      </c>
      <c r="AB221" s="481" t="s">
        <v>824</v>
      </c>
      <c r="AC221" s="250" t="s">
        <v>824</v>
      </c>
      <c r="AD221" s="232"/>
      <c r="AE221" s="250" t="s">
        <v>824</v>
      </c>
      <c r="AF221" s="130" t="s">
        <v>824</v>
      </c>
      <c r="AG221" s="117" t="s">
        <v>824</v>
      </c>
      <c r="AH221" s="117" t="s">
        <v>824</v>
      </c>
      <c r="AI221" s="250" t="s">
        <v>824</v>
      </c>
      <c r="AJ221" s="250" t="s">
        <v>824</v>
      </c>
      <c r="AK221" s="250" t="s">
        <v>824</v>
      </c>
      <c r="AL221" s="250" t="s">
        <v>1129</v>
      </c>
      <c r="AM221" s="490"/>
      <c r="AN221" s="281"/>
      <c r="AO221" s="281"/>
      <c r="AP221" s="281"/>
      <c r="AQ221" s="281"/>
      <c r="AR221" s="215"/>
      <c r="AS221" s="215"/>
    </row>
    <row r="222" spans="1:45" s="222" customFormat="1" ht="43.5" customHeight="1" x14ac:dyDescent="0.25">
      <c r="A222" s="232" t="s">
        <v>1187</v>
      </c>
      <c r="B222" s="64" t="s">
        <v>12</v>
      </c>
      <c r="C222" s="74">
        <v>20</v>
      </c>
      <c r="D222" s="64" t="s">
        <v>24</v>
      </c>
      <c r="E222" s="64" t="s">
        <v>10</v>
      </c>
      <c r="F222" s="209">
        <v>3</v>
      </c>
      <c r="G222" s="209">
        <v>2</v>
      </c>
      <c r="H222" s="209">
        <v>5</v>
      </c>
      <c r="I222" s="209">
        <v>5</v>
      </c>
      <c r="J222" s="209">
        <v>5</v>
      </c>
      <c r="K222" s="209">
        <v>5</v>
      </c>
      <c r="L222" s="209">
        <v>4</v>
      </c>
      <c r="M222" s="209">
        <v>5</v>
      </c>
      <c r="N222" s="209">
        <v>4</v>
      </c>
      <c r="O222" s="209">
        <v>5</v>
      </c>
      <c r="P222" s="209"/>
      <c r="Q222" s="209"/>
      <c r="R222" s="209"/>
      <c r="S222" s="209"/>
      <c r="T222" s="209"/>
      <c r="U222" s="209"/>
      <c r="V222" s="209"/>
      <c r="W222" s="209"/>
      <c r="X222" s="209"/>
      <c r="Y222" s="64">
        <v>4</v>
      </c>
      <c r="Z222" s="127">
        <v>4</v>
      </c>
      <c r="AA222" s="127">
        <v>5</v>
      </c>
      <c r="AB222" s="481" t="s">
        <v>1185</v>
      </c>
      <c r="AC222" s="250" t="s">
        <v>146</v>
      </c>
      <c r="AD222" s="232" t="s">
        <v>464</v>
      </c>
      <c r="AE222" s="250" t="s">
        <v>477</v>
      </c>
      <c r="AF222" s="130" t="s">
        <v>1185</v>
      </c>
      <c r="AG222" s="117">
        <v>4</v>
      </c>
      <c r="AH222" s="117">
        <v>5</v>
      </c>
      <c r="AI222" s="250" t="s">
        <v>146</v>
      </c>
      <c r="AJ222" s="250" t="s">
        <v>464</v>
      </c>
      <c r="AK222" s="250" t="s">
        <v>477</v>
      </c>
      <c r="AL222" s="250" t="s">
        <v>1129</v>
      </c>
      <c r="AM222" s="490"/>
      <c r="AN222" s="281"/>
      <c r="AO222" s="281"/>
      <c r="AP222" s="281"/>
      <c r="AQ222" s="281"/>
      <c r="AR222" s="215"/>
      <c r="AS222" s="215"/>
    </row>
    <row r="223" spans="1:45" s="222" customFormat="1" ht="43.5" customHeight="1" x14ac:dyDescent="0.25">
      <c r="A223" s="232" t="s">
        <v>1187</v>
      </c>
      <c r="B223" s="189" t="s">
        <v>12</v>
      </c>
      <c r="C223" s="189">
        <v>27</v>
      </c>
      <c r="D223" s="189" t="s">
        <v>661</v>
      </c>
      <c r="E223" s="189" t="s">
        <v>10</v>
      </c>
      <c r="F223" s="211">
        <v>4</v>
      </c>
      <c r="G223" s="211">
        <v>5</v>
      </c>
      <c r="H223" s="211">
        <v>5</v>
      </c>
      <c r="I223" s="211">
        <v>4</v>
      </c>
      <c r="J223" s="211">
        <v>5</v>
      </c>
      <c r="K223" s="211">
        <v>5</v>
      </c>
      <c r="L223" s="211">
        <v>4</v>
      </c>
      <c r="M223" s="211">
        <v>5</v>
      </c>
      <c r="N223" s="211">
        <v>5</v>
      </c>
      <c r="O223" s="211">
        <v>5</v>
      </c>
      <c r="P223" s="211"/>
      <c r="Q223" s="211"/>
      <c r="R223" s="211"/>
      <c r="S223" s="211"/>
      <c r="T223" s="211"/>
      <c r="U223" s="211"/>
      <c r="V223" s="211"/>
      <c r="W223" s="211"/>
      <c r="X223" s="211"/>
      <c r="Y223" s="189">
        <v>5</v>
      </c>
      <c r="Z223" s="127">
        <v>5</v>
      </c>
      <c r="AA223" s="127">
        <v>5</v>
      </c>
      <c r="AB223" s="481" t="s">
        <v>1188</v>
      </c>
      <c r="AC223" s="491" t="s">
        <v>148</v>
      </c>
      <c r="AD223" s="396" t="s">
        <v>464</v>
      </c>
      <c r="AE223" s="491" t="s">
        <v>477</v>
      </c>
      <c r="AF223" s="130" t="s">
        <v>1188</v>
      </c>
      <c r="AG223" s="117">
        <v>5</v>
      </c>
      <c r="AH223" s="117">
        <v>5</v>
      </c>
      <c r="AI223" s="491" t="s">
        <v>148</v>
      </c>
      <c r="AJ223" s="491" t="s">
        <v>464</v>
      </c>
      <c r="AK223" s="491" t="s">
        <v>477</v>
      </c>
      <c r="AL223" s="491" t="s">
        <v>1129</v>
      </c>
      <c r="AM223" s="492"/>
      <c r="AN223" s="281"/>
      <c r="AO223" s="281"/>
      <c r="AP223" s="281"/>
      <c r="AQ223" s="281"/>
      <c r="AR223" s="215"/>
      <c r="AS223" s="215"/>
    </row>
    <row r="224" spans="1:45" s="222" customFormat="1" ht="43.5" customHeight="1" x14ac:dyDescent="0.25">
      <c r="A224" s="232" t="s">
        <v>1187</v>
      </c>
      <c r="B224" s="189" t="s">
        <v>57</v>
      </c>
      <c r="C224" s="189">
        <v>53</v>
      </c>
      <c r="D224" s="189" t="s">
        <v>58</v>
      </c>
      <c r="E224" s="189" t="s">
        <v>10</v>
      </c>
      <c r="F224" s="211">
        <v>5</v>
      </c>
      <c r="G224" s="211">
        <v>5</v>
      </c>
      <c r="H224" s="211">
        <v>5</v>
      </c>
      <c r="I224" s="211">
        <v>5</v>
      </c>
      <c r="J224" s="211">
        <v>5</v>
      </c>
      <c r="K224" s="211">
        <v>5</v>
      </c>
      <c r="L224" s="211">
        <v>5</v>
      </c>
      <c r="M224" s="211">
        <v>5</v>
      </c>
      <c r="N224" s="211">
        <v>5</v>
      </c>
      <c r="O224" s="211">
        <v>5</v>
      </c>
      <c r="P224" s="211"/>
      <c r="Q224" s="211"/>
      <c r="R224" s="211"/>
      <c r="S224" s="211"/>
      <c r="T224" s="211"/>
      <c r="U224" s="211"/>
      <c r="V224" s="211"/>
      <c r="W224" s="211"/>
      <c r="X224" s="211"/>
      <c r="Y224" s="189">
        <v>5</v>
      </c>
      <c r="Z224" s="127">
        <v>5</v>
      </c>
      <c r="AA224" s="127">
        <v>5</v>
      </c>
      <c r="AB224" s="481" t="s">
        <v>1188</v>
      </c>
      <c r="AC224" s="491" t="s">
        <v>148</v>
      </c>
      <c r="AD224" s="396" t="s">
        <v>464</v>
      </c>
      <c r="AE224" s="491" t="s">
        <v>477</v>
      </c>
      <c r="AF224" s="130" t="s">
        <v>1188</v>
      </c>
      <c r="AG224" s="117">
        <v>5</v>
      </c>
      <c r="AH224" s="117">
        <v>5</v>
      </c>
      <c r="AI224" s="491" t="s">
        <v>148</v>
      </c>
      <c r="AJ224" s="491" t="s">
        <v>464</v>
      </c>
      <c r="AK224" s="491" t="s">
        <v>477</v>
      </c>
      <c r="AL224" s="491" t="s">
        <v>1129</v>
      </c>
      <c r="AM224" s="492"/>
      <c r="AN224" s="281"/>
      <c r="AO224" s="281"/>
      <c r="AP224" s="281"/>
      <c r="AQ224" s="281"/>
      <c r="AR224" s="215"/>
      <c r="AS224" s="215"/>
    </row>
    <row r="225" spans="1:45" s="222" customFormat="1" ht="43.5" customHeight="1" x14ac:dyDescent="0.25">
      <c r="A225" s="232" t="s">
        <v>1187</v>
      </c>
      <c r="B225" s="64" t="s">
        <v>676</v>
      </c>
      <c r="C225" s="64">
        <v>67</v>
      </c>
      <c r="D225" s="64" t="s">
        <v>677</v>
      </c>
      <c r="E225" s="64" t="s">
        <v>10</v>
      </c>
      <c r="F225" s="209">
        <v>5</v>
      </c>
      <c r="G225" s="209">
        <v>5</v>
      </c>
      <c r="H225" s="209">
        <v>5</v>
      </c>
      <c r="I225" s="209">
        <v>5</v>
      </c>
      <c r="J225" s="209">
        <v>5</v>
      </c>
      <c r="K225" s="209">
        <v>5</v>
      </c>
      <c r="L225" s="209">
        <v>5</v>
      </c>
      <c r="M225" s="209">
        <v>5</v>
      </c>
      <c r="N225" s="209">
        <v>5</v>
      </c>
      <c r="O225" s="209">
        <v>5</v>
      </c>
      <c r="P225" s="209"/>
      <c r="Q225" s="209"/>
      <c r="R225" s="209"/>
      <c r="S225" s="209"/>
      <c r="T225" s="209"/>
      <c r="U225" s="209"/>
      <c r="V225" s="209"/>
      <c r="W225" s="209"/>
      <c r="X225" s="209"/>
      <c r="Y225" s="64">
        <v>5</v>
      </c>
      <c r="Z225" s="127">
        <v>5</v>
      </c>
      <c r="AA225" s="127">
        <v>5</v>
      </c>
      <c r="AB225" s="481" t="s">
        <v>1188</v>
      </c>
      <c r="AC225" s="250" t="s">
        <v>148</v>
      </c>
      <c r="AD225" s="232" t="s">
        <v>464</v>
      </c>
      <c r="AE225" s="250" t="s">
        <v>477</v>
      </c>
      <c r="AF225" s="130" t="s">
        <v>1188</v>
      </c>
      <c r="AG225" s="117">
        <v>5</v>
      </c>
      <c r="AH225" s="117">
        <v>5</v>
      </c>
      <c r="AI225" s="250" t="s">
        <v>148</v>
      </c>
      <c r="AJ225" s="250" t="s">
        <v>464</v>
      </c>
      <c r="AK225" s="250" t="s">
        <v>477</v>
      </c>
      <c r="AL225" s="250" t="s">
        <v>1129</v>
      </c>
      <c r="AM225" s="490"/>
      <c r="AN225" s="281"/>
      <c r="AO225" s="281"/>
      <c r="AP225" s="281"/>
      <c r="AQ225" s="281"/>
      <c r="AR225" s="215"/>
      <c r="AS225" s="215"/>
    </row>
    <row r="226" spans="1:45" s="222" customFormat="1" ht="43.5" customHeight="1" x14ac:dyDescent="0.25">
      <c r="A226" s="232" t="s">
        <v>1187</v>
      </c>
      <c r="B226" s="189" t="s">
        <v>102</v>
      </c>
      <c r="C226" s="189">
        <v>68</v>
      </c>
      <c r="D226" s="189" t="s">
        <v>81</v>
      </c>
      <c r="E226" s="189" t="s">
        <v>10</v>
      </c>
      <c r="F226" s="211"/>
      <c r="G226" s="211"/>
      <c r="H226" s="211"/>
      <c r="I226" s="211"/>
      <c r="J226" s="211"/>
      <c r="K226" s="211"/>
      <c r="L226" s="211"/>
      <c r="M226" s="211"/>
      <c r="N226" s="211"/>
      <c r="O226" s="211"/>
      <c r="P226" s="211"/>
      <c r="Q226" s="211"/>
      <c r="R226" s="211"/>
      <c r="S226" s="211"/>
      <c r="T226" s="211"/>
      <c r="U226" s="211"/>
      <c r="V226" s="211"/>
      <c r="W226" s="211"/>
      <c r="X226" s="211"/>
      <c r="Y226" s="189" t="s">
        <v>824</v>
      </c>
      <c r="Z226" s="127" t="s">
        <v>824</v>
      </c>
      <c r="AA226" s="127" t="s">
        <v>824</v>
      </c>
      <c r="AB226" s="481" t="s">
        <v>824</v>
      </c>
      <c r="AC226" s="491" t="s">
        <v>824</v>
      </c>
      <c r="AD226" s="396"/>
      <c r="AE226" s="491" t="s">
        <v>824</v>
      </c>
      <c r="AF226" s="130" t="s">
        <v>824</v>
      </c>
      <c r="AG226" s="117" t="s">
        <v>824</v>
      </c>
      <c r="AH226" s="117" t="s">
        <v>824</v>
      </c>
      <c r="AI226" s="491" t="s">
        <v>824</v>
      </c>
      <c r="AJ226" s="491" t="s">
        <v>824</v>
      </c>
      <c r="AK226" s="491" t="s">
        <v>824</v>
      </c>
      <c r="AL226" s="491" t="s">
        <v>1129</v>
      </c>
      <c r="AM226" s="492"/>
      <c r="AN226" s="281"/>
      <c r="AO226" s="281"/>
      <c r="AP226" s="281"/>
      <c r="AQ226" s="281"/>
      <c r="AR226" s="215"/>
      <c r="AS226" s="215"/>
    </row>
    <row r="227" spans="1:45" s="222" customFormat="1" ht="43.5" customHeight="1" x14ac:dyDescent="0.25">
      <c r="A227" s="232" t="s">
        <v>1187</v>
      </c>
      <c r="B227" s="64" t="s">
        <v>102</v>
      </c>
      <c r="C227" s="64">
        <v>70</v>
      </c>
      <c r="D227" s="64" t="s">
        <v>678</v>
      </c>
      <c r="E227" s="64" t="s">
        <v>10</v>
      </c>
      <c r="F227" s="209">
        <v>4</v>
      </c>
      <c r="G227" s="209">
        <v>4</v>
      </c>
      <c r="H227" s="209">
        <v>4</v>
      </c>
      <c r="I227" s="209">
        <v>4</v>
      </c>
      <c r="J227" s="209">
        <v>3</v>
      </c>
      <c r="K227" s="209">
        <v>4</v>
      </c>
      <c r="L227" s="209">
        <v>3</v>
      </c>
      <c r="M227" s="209">
        <v>4</v>
      </c>
      <c r="N227" s="209">
        <v>4</v>
      </c>
      <c r="O227" s="209">
        <v>4</v>
      </c>
      <c r="P227" s="209"/>
      <c r="Q227" s="209"/>
      <c r="R227" s="209"/>
      <c r="S227" s="209"/>
      <c r="T227" s="209"/>
      <c r="U227" s="209"/>
      <c r="V227" s="209"/>
      <c r="W227" s="209"/>
      <c r="X227" s="209"/>
      <c r="Y227" s="64">
        <v>4</v>
      </c>
      <c r="Z227" s="127">
        <v>4</v>
      </c>
      <c r="AA227" s="127">
        <v>4</v>
      </c>
      <c r="AB227" s="481" t="s">
        <v>1147</v>
      </c>
      <c r="AC227" s="250" t="s">
        <v>146</v>
      </c>
      <c r="AD227" s="496" t="s">
        <v>372</v>
      </c>
      <c r="AE227" s="250" t="s">
        <v>477</v>
      </c>
      <c r="AF227" s="130" t="s">
        <v>1147</v>
      </c>
      <c r="AG227" s="117">
        <v>4</v>
      </c>
      <c r="AH227" s="117">
        <v>4</v>
      </c>
      <c r="AI227" s="250" t="s">
        <v>146</v>
      </c>
      <c r="AJ227" s="250" t="s">
        <v>372</v>
      </c>
      <c r="AK227" s="250" t="s">
        <v>477</v>
      </c>
      <c r="AL227" s="250" t="s">
        <v>1129</v>
      </c>
      <c r="AM227" s="490"/>
      <c r="AN227" s="281"/>
      <c r="AO227" s="281"/>
      <c r="AP227" s="281"/>
      <c r="AQ227" s="281"/>
      <c r="AR227" s="215"/>
      <c r="AS227" s="215"/>
    </row>
    <row r="228" spans="1:45" s="222" customFormat="1" ht="43.5" customHeight="1" x14ac:dyDescent="0.25">
      <c r="A228" s="232" t="s">
        <v>1187</v>
      </c>
      <c r="B228" s="63" t="s">
        <v>102</v>
      </c>
      <c r="C228" s="63">
        <v>73</v>
      </c>
      <c r="D228" s="63" t="s">
        <v>86</v>
      </c>
      <c r="E228" s="63" t="s">
        <v>10</v>
      </c>
      <c r="F228" s="210">
        <v>4</v>
      </c>
      <c r="G228" s="210">
        <v>4</v>
      </c>
      <c r="H228" s="210">
        <v>4</v>
      </c>
      <c r="I228" s="210">
        <v>3</v>
      </c>
      <c r="J228" s="210">
        <v>4</v>
      </c>
      <c r="K228" s="210">
        <v>5</v>
      </c>
      <c r="L228" s="210">
        <v>4</v>
      </c>
      <c r="M228" s="210">
        <v>4</v>
      </c>
      <c r="N228" s="210">
        <v>4</v>
      </c>
      <c r="O228" s="210">
        <v>4</v>
      </c>
      <c r="P228" s="210"/>
      <c r="Q228" s="210"/>
      <c r="R228" s="210"/>
      <c r="S228" s="210"/>
      <c r="T228" s="210"/>
      <c r="U228" s="210"/>
      <c r="V228" s="210"/>
      <c r="W228" s="210"/>
      <c r="X228" s="210"/>
      <c r="Y228" s="63">
        <v>4</v>
      </c>
      <c r="Z228" s="127">
        <v>4</v>
      </c>
      <c r="AA228" s="127">
        <v>4</v>
      </c>
      <c r="AB228" s="126" t="s">
        <v>1147</v>
      </c>
      <c r="AC228" s="250" t="s">
        <v>146</v>
      </c>
      <c r="AD228" s="496" t="s">
        <v>372</v>
      </c>
      <c r="AE228" s="250" t="s">
        <v>477</v>
      </c>
      <c r="AF228" s="130" t="s">
        <v>1147</v>
      </c>
      <c r="AG228" s="117">
        <v>4</v>
      </c>
      <c r="AH228" s="117">
        <v>4</v>
      </c>
      <c r="AI228" s="250" t="s">
        <v>146</v>
      </c>
      <c r="AJ228" s="250" t="s">
        <v>372</v>
      </c>
      <c r="AK228" s="250" t="s">
        <v>477</v>
      </c>
      <c r="AL228" s="250" t="s">
        <v>1129</v>
      </c>
      <c r="AM228" s="490"/>
      <c r="AN228" s="281"/>
      <c r="AO228" s="281"/>
      <c r="AP228" s="281"/>
      <c r="AQ228" s="281"/>
      <c r="AR228" s="215"/>
      <c r="AS228" s="215"/>
    </row>
    <row r="229" spans="1:45" s="222" customFormat="1" ht="43.5" customHeight="1" x14ac:dyDescent="0.25">
      <c r="A229" s="232" t="s">
        <v>1187</v>
      </c>
      <c r="B229" s="64" t="s">
        <v>45</v>
      </c>
      <c r="C229" s="64">
        <v>74</v>
      </c>
      <c r="D229" s="64" t="s">
        <v>636</v>
      </c>
      <c r="E229" s="64" t="s">
        <v>10</v>
      </c>
      <c r="F229" s="209">
        <v>4</v>
      </c>
      <c r="G229" s="209">
        <v>4</v>
      </c>
      <c r="H229" s="209">
        <v>4</v>
      </c>
      <c r="I229" s="209">
        <v>4</v>
      </c>
      <c r="J229" s="209">
        <v>3</v>
      </c>
      <c r="K229" s="209">
        <v>3</v>
      </c>
      <c r="L229" s="209">
        <v>4</v>
      </c>
      <c r="M229" s="209">
        <v>4</v>
      </c>
      <c r="N229" s="209">
        <v>4</v>
      </c>
      <c r="O229" s="209">
        <v>4</v>
      </c>
      <c r="P229" s="209"/>
      <c r="Q229" s="209"/>
      <c r="R229" s="209"/>
      <c r="S229" s="209"/>
      <c r="T229" s="209"/>
      <c r="U229" s="209"/>
      <c r="V229" s="209"/>
      <c r="W229" s="209"/>
      <c r="X229" s="209"/>
      <c r="Y229" s="64">
        <v>4</v>
      </c>
      <c r="Z229" s="127">
        <v>4</v>
      </c>
      <c r="AA229" s="127">
        <v>4</v>
      </c>
      <c r="AB229" s="481" t="s">
        <v>1147</v>
      </c>
      <c r="AC229" s="250" t="s">
        <v>146</v>
      </c>
      <c r="AD229" s="496" t="s">
        <v>372</v>
      </c>
      <c r="AE229" s="250" t="s">
        <v>477</v>
      </c>
      <c r="AF229" s="130" t="s">
        <v>1147</v>
      </c>
      <c r="AG229" s="117">
        <v>4</v>
      </c>
      <c r="AH229" s="117">
        <v>4</v>
      </c>
      <c r="AI229" s="250" t="s">
        <v>146</v>
      </c>
      <c r="AJ229" s="250" t="s">
        <v>372</v>
      </c>
      <c r="AK229" s="250" t="s">
        <v>477</v>
      </c>
      <c r="AL229" s="250" t="s">
        <v>1129</v>
      </c>
      <c r="AM229" s="490"/>
      <c r="AN229" s="281"/>
      <c r="AO229" s="281"/>
      <c r="AP229" s="281"/>
      <c r="AQ229" s="281"/>
      <c r="AR229" s="215"/>
      <c r="AS229" s="215"/>
    </row>
    <row r="230" spans="1:45" s="222" customFormat="1" ht="43.5" customHeight="1" x14ac:dyDescent="0.25">
      <c r="A230" s="232" t="s">
        <v>1187</v>
      </c>
      <c r="B230" s="62" t="s">
        <v>12</v>
      </c>
      <c r="C230" s="62">
        <v>91</v>
      </c>
      <c r="D230" s="62" t="s">
        <v>685</v>
      </c>
      <c r="E230" s="62" t="s">
        <v>10</v>
      </c>
      <c r="F230" s="212">
        <v>5</v>
      </c>
      <c r="G230" s="212">
        <v>5</v>
      </c>
      <c r="H230" s="212">
        <v>5</v>
      </c>
      <c r="I230" s="212">
        <v>4</v>
      </c>
      <c r="J230" s="212">
        <v>5</v>
      </c>
      <c r="K230" s="212">
        <v>5</v>
      </c>
      <c r="L230" s="212">
        <v>4</v>
      </c>
      <c r="M230" s="212">
        <v>4</v>
      </c>
      <c r="N230" s="212">
        <v>5</v>
      </c>
      <c r="O230" s="212">
        <v>4</v>
      </c>
      <c r="P230" s="212"/>
      <c r="Q230" s="212"/>
      <c r="R230" s="212"/>
      <c r="S230" s="212"/>
      <c r="T230" s="212"/>
      <c r="U230" s="212"/>
      <c r="V230" s="212"/>
      <c r="W230" s="212"/>
      <c r="X230" s="212"/>
      <c r="Y230" s="62">
        <v>5</v>
      </c>
      <c r="Z230" s="126">
        <v>5</v>
      </c>
      <c r="AA230" s="126">
        <v>5</v>
      </c>
      <c r="AB230" s="126" t="s">
        <v>1188</v>
      </c>
      <c r="AC230" s="250" t="s">
        <v>148</v>
      </c>
      <c r="AD230" s="232" t="s">
        <v>372</v>
      </c>
      <c r="AE230" s="475" t="s">
        <v>477</v>
      </c>
      <c r="AF230" s="156" t="s">
        <v>1188</v>
      </c>
      <c r="AG230" s="494">
        <v>5</v>
      </c>
      <c r="AH230" s="494">
        <v>5</v>
      </c>
      <c r="AI230" s="475" t="s">
        <v>148</v>
      </c>
      <c r="AJ230" s="475" t="s">
        <v>464</v>
      </c>
      <c r="AK230" s="475" t="s">
        <v>477</v>
      </c>
      <c r="AL230" s="475" t="s">
        <v>1129</v>
      </c>
      <c r="AM230" s="495"/>
      <c r="AN230" s="281"/>
      <c r="AO230" s="281"/>
      <c r="AP230" s="281"/>
      <c r="AQ230" s="281"/>
      <c r="AR230" s="215"/>
      <c r="AS230" s="215"/>
    </row>
    <row r="231" spans="1:45" s="222" customFormat="1" ht="43.5" customHeight="1" x14ac:dyDescent="0.25">
      <c r="A231" s="232" t="s">
        <v>1187</v>
      </c>
      <c r="B231" s="189" t="s">
        <v>26</v>
      </c>
      <c r="C231" s="190">
        <v>75</v>
      </c>
      <c r="D231" s="189" t="s">
        <v>681</v>
      </c>
      <c r="E231" s="189" t="s">
        <v>10</v>
      </c>
      <c r="F231" s="211">
        <v>4</v>
      </c>
      <c r="G231" s="211">
        <v>5</v>
      </c>
      <c r="H231" s="211">
        <v>5</v>
      </c>
      <c r="I231" s="211">
        <v>3</v>
      </c>
      <c r="J231" s="211">
        <v>5</v>
      </c>
      <c r="K231" s="211">
        <v>5</v>
      </c>
      <c r="L231" s="211">
        <v>5</v>
      </c>
      <c r="M231" s="211">
        <v>5</v>
      </c>
      <c r="N231" s="211">
        <v>5</v>
      </c>
      <c r="O231" s="211">
        <v>5</v>
      </c>
      <c r="P231" s="211"/>
      <c r="Q231" s="211"/>
      <c r="R231" s="211"/>
      <c r="S231" s="211"/>
      <c r="T231" s="211"/>
      <c r="U231" s="211"/>
      <c r="V231" s="211"/>
      <c r="W231" s="211"/>
      <c r="X231" s="211"/>
      <c r="Y231" s="189">
        <v>5</v>
      </c>
      <c r="Z231" s="127">
        <v>5</v>
      </c>
      <c r="AA231" s="127">
        <v>5</v>
      </c>
      <c r="AB231" s="481" t="s">
        <v>1188</v>
      </c>
      <c r="AC231" s="491" t="s">
        <v>148</v>
      </c>
      <c r="AD231" s="396" t="s">
        <v>464</v>
      </c>
      <c r="AE231" s="491" t="s">
        <v>477</v>
      </c>
      <c r="AF231" s="130" t="s">
        <v>1188</v>
      </c>
      <c r="AG231" s="117">
        <v>5</v>
      </c>
      <c r="AH231" s="117">
        <v>5</v>
      </c>
      <c r="AI231" s="491" t="s">
        <v>148</v>
      </c>
      <c r="AJ231" s="491" t="s">
        <v>464</v>
      </c>
      <c r="AK231" s="491" t="s">
        <v>477</v>
      </c>
      <c r="AL231" s="491" t="s">
        <v>1129</v>
      </c>
      <c r="AM231" s="492"/>
      <c r="AN231" s="281"/>
      <c r="AO231" s="281"/>
      <c r="AP231" s="281"/>
      <c r="AQ231" s="281"/>
      <c r="AR231" s="215"/>
      <c r="AS231" s="215"/>
    </row>
    <row r="232" spans="1:45" s="222" customFormat="1" ht="43.5" customHeight="1" x14ac:dyDescent="0.25">
      <c r="A232" s="232" t="s">
        <v>1187</v>
      </c>
      <c r="B232" s="64" t="s">
        <v>26</v>
      </c>
      <c r="C232" s="62">
        <v>78</v>
      </c>
      <c r="D232" s="64" t="s">
        <v>682</v>
      </c>
      <c r="E232" s="64" t="s">
        <v>10</v>
      </c>
      <c r="F232" s="209">
        <v>4</v>
      </c>
      <c r="G232" s="209">
        <v>5</v>
      </c>
      <c r="H232" s="209">
        <v>5</v>
      </c>
      <c r="I232" s="209">
        <v>4</v>
      </c>
      <c r="J232" s="209">
        <v>4</v>
      </c>
      <c r="K232" s="209">
        <v>4</v>
      </c>
      <c r="L232" s="209">
        <v>4</v>
      </c>
      <c r="M232" s="209">
        <v>4</v>
      </c>
      <c r="N232" s="209">
        <v>5</v>
      </c>
      <c r="O232" s="209">
        <v>5</v>
      </c>
      <c r="P232" s="209"/>
      <c r="Q232" s="209"/>
      <c r="R232" s="209"/>
      <c r="S232" s="209"/>
      <c r="T232" s="209"/>
      <c r="U232" s="209"/>
      <c r="V232" s="209"/>
      <c r="W232" s="209"/>
      <c r="X232" s="209"/>
      <c r="Y232" s="64">
        <v>4</v>
      </c>
      <c r="Z232" s="127">
        <v>4</v>
      </c>
      <c r="AA232" s="127">
        <v>4</v>
      </c>
      <c r="AB232" s="481" t="s">
        <v>1147</v>
      </c>
      <c r="AC232" s="250" t="s">
        <v>146</v>
      </c>
      <c r="AD232" s="232" t="s">
        <v>372</v>
      </c>
      <c r="AE232" s="250" t="s">
        <v>477</v>
      </c>
      <c r="AF232" s="130" t="s">
        <v>1147</v>
      </c>
      <c r="AG232" s="117">
        <v>4</v>
      </c>
      <c r="AH232" s="117">
        <v>4</v>
      </c>
      <c r="AI232" s="250" t="s">
        <v>146</v>
      </c>
      <c r="AJ232" s="250" t="s">
        <v>372</v>
      </c>
      <c r="AK232" s="250" t="s">
        <v>477</v>
      </c>
      <c r="AL232" s="250" t="s">
        <v>1129</v>
      </c>
      <c r="AM232" s="490"/>
      <c r="AN232" s="281"/>
      <c r="AO232" s="281"/>
      <c r="AP232" s="281"/>
      <c r="AQ232" s="281"/>
      <c r="AR232" s="215"/>
      <c r="AS232" s="215"/>
    </row>
    <row r="233" spans="1:45" s="222" customFormat="1" ht="43.5" customHeight="1" x14ac:dyDescent="0.25">
      <c r="A233" s="232" t="s">
        <v>1187</v>
      </c>
      <c r="B233" s="189" t="s">
        <v>26</v>
      </c>
      <c r="C233" s="190">
        <v>88</v>
      </c>
      <c r="D233" s="189" t="s">
        <v>1148</v>
      </c>
      <c r="E233" s="189" t="s">
        <v>10</v>
      </c>
      <c r="F233" s="211">
        <v>5</v>
      </c>
      <c r="G233" s="211">
        <v>3</v>
      </c>
      <c r="H233" s="211">
        <v>5</v>
      </c>
      <c r="I233" s="211">
        <v>4</v>
      </c>
      <c r="J233" s="211">
        <v>3</v>
      </c>
      <c r="K233" s="211">
        <v>4</v>
      </c>
      <c r="L233" s="211">
        <v>4</v>
      </c>
      <c r="M233" s="211">
        <v>3</v>
      </c>
      <c r="N233" s="211">
        <v>4</v>
      </c>
      <c r="O233" s="211">
        <v>4</v>
      </c>
      <c r="P233" s="211"/>
      <c r="Q233" s="211"/>
      <c r="R233" s="211"/>
      <c r="S233" s="211"/>
      <c r="T233" s="211"/>
      <c r="U233" s="211"/>
      <c r="V233" s="211"/>
      <c r="W233" s="211"/>
      <c r="X233" s="211"/>
      <c r="Y233" s="189">
        <v>4</v>
      </c>
      <c r="Z233" s="127">
        <v>4</v>
      </c>
      <c r="AA233" s="127">
        <v>3</v>
      </c>
      <c r="AB233" s="481" t="s">
        <v>1189</v>
      </c>
      <c r="AC233" s="491" t="s">
        <v>146</v>
      </c>
      <c r="AD233" s="396" t="s">
        <v>371</v>
      </c>
      <c r="AE233" s="491" t="s">
        <v>476</v>
      </c>
      <c r="AF233" s="130" t="s">
        <v>1189</v>
      </c>
      <c r="AG233" s="117">
        <v>4</v>
      </c>
      <c r="AH233" s="117">
        <v>3</v>
      </c>
      <c r="AI233" s="491" t="s">
        <v>146</v>
      </c>
      <c r="AJ233" s="491" t="s">
        <v>371</v>
      </c>
      <c r="AK233" s="491" t="s">
        <v>476</v>
      </c>
      <c r="AL233" s="491" t="s">
        <v>1129</v>
      </c>
      <c r="AM233" s="492"/>
      <c r="AN233" s="281"/>
      <c r="AO233" s="281"/>
      <c r="AP233" s="281"/>
      <c r="AQ233" s="281"/>
      <c r="AR233" s="215"/>
      <c r="AS233" s="215"/>
    </row>
    <row r="234" spans="1:45" s="222" customFormat="1" ht="43.5" customHeight="1" x14ac:dyDescent="0.25">
      <c r="A234" s="232" t="s">
        <v>1187</v>
      </c>
      <c r="B234" s="64" t="s">
        <v>26</v>
      </c>
      <c r="C234" s="62">
        <v>89</v>
      </c>
      <c r="D234" s="64" t="s">
        <v>1149</v>
      </c>
      <c r="E234" s="64" t="s">
        <v>10</v>
      </c>
      <c r="F234" s="209"/>
      <c r="G234" s="209"/>
      <c r="H234" s="209"/>
      <c r="I234" s="209"/>
      <c r="J234" s="209"/>
      <c r="K234" s="209"/>
      <c r="L234" s="209"/>
      <c r="M234" s="209"/>
      <c r="N234" s="209"/>
      <c r="O234" s="209"/>
      <c r="P234" s="209"/>
      <c r="Q234" s="209"/>
      <c r="R234" s="209"/>
      <c r="S234" s="209"/>
      <c r="T234" s="209"/>
      <c r="U234" s="209"/>
      <c r="V234" s="209"/>
      <c r="W234" s="209"/>
      <c r="X234" s="209"/>
      <c r="Y234" s="64" t="s">
        <v>824</v>
      </c>
      <c r="Z234" s="127" t="s">
        <v>824</v>
      </c>
      <c r="AA234" s="127" t="s">
        <v>824</v>
      </c>
      <c r="AB234" s="481" t="s">
        <v>824</v>
      </c>
      <c r="AC234" s="250" t="s">
        <v>824</v>
      </c>
      <c r="AD234" s="232"/>
      <c r="AE234" s="250" t="s">
        <v>824</v>
      </c>
      <c r="AF234" s="130" t="s">
        <v>824</v>
      </c>
      <c r="AG234" s="117" t="s">
        <v>824</v>
      </c>
      <c r="AH234" s="117" t="s">
        <v>824</v>
      </c>
      <c r="AI234" s="250" t="s">
        <v>824</v>
      </c>
      <c r="AJ234" s="250" t="s">
        <v>824</v>
      </c>
      <c r="AK234" s="250" t="s">
        <v>824</v>
      </c>
      <c r="AL234" s="250" t="s">
        <v>1129</v>
      </c>
      <c r="AM234" s="490"/>
      <c r="AN234" s="281"/>
      <c r="AO234" s="281"/>
      <c r="AP234" s="281"/>
      <c r="AQ234" s="281"/>
      <c r="AR234" s="215"/>
      <c r="AS234" s="215"/>
    </row>
    <row r="235" spans="1:45" s="222" customFormat="1" ht="43.5" customHeight="1" x14ac:dyDescent="0.25">
      <c r="A235" s="232" t="s">
        <v>1187</v>
      </c>
      <c r="B235" s="64" t="s">
        <v>687</v>
      </c>
      <c r="C235" s="62">
        <v>101</v>
      </c>
      <c r="D235" s="64" t="s">
        <v>755</v>
      </c>
      <c r="E235" s="64" t="s">
        <v>10</v>
      </c>
      <c r="F235" s="209"/>
      <c r="G235" s="209"/>
      <c r="H235" s="209"/>
      <c r="I235" s="209"/>
      <c r="J235" s="209"/>
      <c r="K235" s="209"/>
      <c r="L235" s="209"/>
      <c r="M235" s="209"/>
      <c r="N235" s="209"/>
      <c r="O235" s="209"/>
      <c r="P235" s="209"/>
      <c r="Q235" s="209"/>
      <c r="R235" s="209"/>
      <c r="S235" s="209"/>
      <c r="T235" s="209"/>
      <c r="U235" s="209"/>
      <c r="V235" s="209"/>
      <c r="W235" s="209"/>
      <c r="X235" s="209"/>
      <c r="Y235" s="64" t="s">
        <v>824</v>
      </c>
      <c r="Z235" s="127" t="s">
        <v>824</v>
      </c>
      <c r="AA235" s="127" t="s">
        <v>824</v>
      </c>
      <c r="AB235" s="481" t="s">
        <v>824</v>
      </c>
      <c r="AC235" s="250" t="s">
        <v>824</v>
      </c>
      <c r="AD235" s="232"/>
      <c r="AE235" s="250" t="s">
        <v>824</v>
      </c>
      <c r="AF235" s="130" t="s">
        <v>824</v>
      </c>
      <c r="AG235" s="117" t="s">
        <v>824</v>
      </c>
      <c r="AH235" s="117" t="s">
        <v>824</v>
      </c>
      <c r="AI235" s="250" t="s">
        <v>824</v>
      </c>
      <c r="AJ235" s="250" t="s">
        <v>824</v>
      </c>
      <c r="AK235" s="250" t="s">
        <v>824</v>
      </c>
      <c r="AL235" s="250" t="s">
        <v>1129</v>
      </c>
      <c r="AM235" s="490"/>
      <c r="AN235" s="281"/>
      <c r="AO235" s="281"/>
      <c r="AP235" s="281"/>
      <c r="AQ235" s="281"/>
      <c r="AR235" s="215"/>
      <c r="AS235" s="215"/>
    </row>
    <row r="236" spans="1:45" s="222" customFormat="1" ht="43.5" customHeight="1" x14ac:dyDescent="0.25">
      <c r="A236" s="232" t="s">
        <v>1187</v>
      </c>
      <c r="B236" s="189" t="s">
        <v>66</v>
      </c>
      <c r="C236" s="190">
        <v>124</v>
      </c>
      <c r="D236" s="189" t="s">
        <v>716</v>
      </c>
      <c r="E236" s="189" t="s">
        <v>10</v>
      </c>
      <c r="F236" s="211"/>
      <c r="G236" s="211"/>
      <c r="H236" s="211"/>
      <c r="I236" s="211"/>
      <c r="J236" s="211"/>
      <c r="K236" s="211"/>
      <c r="L236" s="211"/>
      <c r="M236" s="211"/>
      <c r="N236" s="211"/>
      <c r="O236" s="211"/>
      <c r="P236" s="211"/>
      <c r="Q236" s="211"/>
      <c r="R236" s="211"/>
      <c r="S236" s="211"/>
      <c r="T236" s="211"/>
      <c r="U236" s="211"/>
      <c r="V236" s="211"/>
      <c r="W236" s="211"/>
      <c r="X236" s="211"/>
      <c r="Y236" s="189" t="s">
        <v>824</v>
      </c>
      <c r="Z236" s="127" t="s">
        <v>824</v>
      </c>
      <c r="AA236" s="127" t="s">
        <v>824</v>
      </c>
      <c r="AB236" s="481" t="s">
        <v>824</v>
      </c>
      <c r="AC236" s="491" t="s">
        <v>824</v>
      </c>
      <c r="AD236" s="396"/>
      <c r="AE236" s="491" t="s">
        <v>824</v>
      </c>
      <c r="AF236" s="130" t="s">
        <v>824</v>
      </c>
      <c r="AG236" s="117" t="s">
        <v>824</v>
      </c>
      <c r="AH236" s="117" t="s">
        <v>824</v>
      </c>
      <c r="AI236" s="491" t="s">
        <v>824</v>
      </c>
      <c r="AJ236" s="491" t="s">
        <v>824</v>
      </c>
      <c r="AK236" s="491" t="s">
        <v>824</v>
      </c>
      <c r="AL236" s="491" t="s">
        <v>1129</v>
      </c>
      <c r="AM236" s="492"/>
      <c r="AN236" s="281"/>
      <c r="AO236" s="281"/>
      <c r="AP236" s="281"/>
      <c r="AQ236" s="281"/>
      <c r="AR236" s="215"/>
      <c r="AS236" s="215"/>
    </row>
    <row r="237" spans="1:45" s="222" customFormat="1" ht="43.5" customHeight="1" x14ac:dyDescent="0.25">
      <c r="A237" s="232" t="s">
        <v>1194</v>
      </c>
      <c r="B237" s="189" t="s">
        <v>12</v>
      </c>
      <c r="C237" s="189">
        <v>20</v>
      </c>
      <c r="D237" s="189" t="s">
        <v>24</v>
      </c>
      <c r="E237" s="211" t="s">
        <v>10</v>
      </c>
      <c r="F237" s="211">
        <v>4</v>
      </c>
      <c r="G237" s="211">
        <v>3</v>
      </c>
      <c r="H237" s="211">
        <v>3</v>
      </c>
      <c r="I237" s="211">
        <v>4</v>
      </c>
      <c r="J237" s="211">
        <v>4</v>
      </c>
      <c r="K237" s="211">
        <v>4</v>
      </c>
      <c r="L237" s="211">
        <v>3</v>
      </c>
      <c r="M237" s="211">
        <v>4</v>
      </c>
      <c r="N237" s="211">
        <v>4</v>
      </c>
      <c r="O237" s="211">
        <v>3</v>
      </c>
      <c r="P237" s="211">
        <v>3</v>
      </c>
      <c r="Q237" s="211"/>
      <c r="R237" s="211"/>
      <c r="S237" s="211"/>
      <c r="T237" s="211"/>
      <c r="U237" s="211"/>
      <c r="V237" s="211"/>
      <c r="W237" s="211"/>
      <c r="X237" s="189"/>
      <c r="Y237" s="211">
        <v>4</v>
      </c>
      <c r="Z237" s="127">
        <v>4</v>
      </c>
      <c r="AA237" s="481">
        <v>4</v>
      </c>
      <c r="AB237" s="117" t="s">
        <v>1147</v>
      </c>
      <c r="AC237" s="396" t="s">
        <v>146</v>
      </c>
      <c r="AD237" s="491" t="s">
        <v>372</v>
      </c>
      <c r="AE237" s="505" t="s">
        <v>477</v>
      </c>
      <c r="AF237" s="117" t="s">
        <v>146</v>
      </c>
      <c r="AG237" s="117" t="s">
        <v>371</v>
      </c>
      <c r="AH237" s="130" t="s">
        <v>476</v>
      </c>
      <c r="AI237" s="491"/>
      <c r="AJ237" s="491"/>
      <c r="AK237" s="491"/>
      <c r="AL237" s="491"/>
      <c r="AM237" s="281"/>
      <c r="AN237" s="281"/>
      <c r="AO237" s="281"/>
      <c r="AP237" s="281"/>
      <c r="AQ237" s="281"/>
      <c r="AR237" s="215"/>
      <c r="AS237" s="240"/>
    </row>
    <row r="238" spans="1:45" s="222" customFormat="1" ht="43.5" customHeight="1" x14ac:dyDescent="0.25">
      <c r="A238" s="232" t="s">
        <v>1194</v>
      </c>
      <c r="B238" s="189" t="s">
        <v>12</v>
      </c>
      <c r="C238" s="189">
        <v>27</v>
      </c>
      <c r="D238" s="189" t="s">
        <v>661</v>
      </c>
      <c r="E238" s="211" t="s">
        <v>10</v>
      </c>
      <c r="F238" s="211">
        <v>5</v>
      </c>
      <c r="G238" s="211">
        <v>3</v>
      </c>
      <c r="H238" s="211">
        <v>5</v>
      </c>
      <c r="I238" s="211">
        <v>4</v>
      </c>
      <c r="J238" s="211">
        <v>3</v>
      </c>
      <c r="K238" s="211">
        <v>4</v>
      </c>
      <c r="L238" s="211">
        <v>5</v>
      </c>
      <c r="M238" s="211">
        <v>5</v>
      </c>
      <c r="N238" s="211">
        <v>4</v>
      </c>
      <c r="O238" s="211">
        <v>4</v>
      </c>
      <c r="P238" s="211">
        <v>5</v>
      </c>
      <c r="Q238" s="211"/>
      <c r="R238" s="211"/>
      <c r="S238" s="211"/>
      <c r="T238" s="211"/>
      <c r="U238" s="211"/>
      <c r="V238" s="211"/>
      <c r="W238" s="211"/>
      <c r="X238" s="189"/>
      <c r="Y238" s="211">
        <v>4</v>
      </c>
      <c r="Z238" s="127">
        <v>4</v>
      </c>
      <c r="AA238" s="481">
        <v>4</v>
      </c>
      <c r="AB238" s="117" t="s">
        <v>1147</v>
      </c>
      <c r="AC238" s="396" t="s">
        <v>146</v>
      </c>
      <c r="AD238" s="491" t="s">
        <v>372</v>
      </c>
      <c r="AE238" s="505" t="s">
        <v>477</v>
      </c>
      <c r="AF238" s="117" t="s">
        <v>146</v>
      </c>
      <c r="AG238" s="117" t="s">
        <v>372</v>
      </c>
      <c r="AH238" s="130" t="s">
        <v>477</v>
      </c>
      <c r="AI238" s="491"/>
      <c r="AJ238" s="491"/>
      <c r="AK238" s="491"/>
      <c r="AL238" s="491"/>
      <c r="AM238" s="281"/>
      <c r="AN238" s="281"/>
      <c r="AO238" s="281"/>
      <c r="AP238" s="281"/>
      <c r="AQ238" s="281"/>
      <c r="AR238" s="215"/>
      <c r="AS238" s="240"/>
    </row>
    <row r="239" spans="1:45" s="222" customFormat="1" ht="43.5" customHeight="1" x14ac:dyDescent="0.25">
      <c r="A239" s="232" t="s">
        <v>1194</v>
      </c>
      <c r="B239" s="64" t="s">
        <v>57</v>
      </c>
      <c r="C239" s="64">
        <v>53</v>
      </c>
      <c r="D239" s="64" t="s">
        <v>58</v>
      </c>
      <c r="E239" s="209" t="s">
        <v>10</v>
      </c>
      <c r="F239" s="209"/>
      <c r="G239" s="209"/>
      <c r="H239" s="209"/>
      <c r="I239" s="209"/>
      <c r="J239" s="209"/>
      <c r="K239" s="209"/>
      <c r="L239" s="209"/>
      <c r="M239" s="209"/>
      <c r="N239" s="209"/>
      <c r="O239" s="209"/>
      <c r="P239" s="209"/>
      <c r="Q239" s="209"/>
      <c r="R239" s="209"/>
      <c r="S239" s="209"/>
      <c r="T239" s="209"/>
      <c r="U239" s="209"/>
      <c r="V239" s="209"/>
      <c r="W239" s="209"/>
      <c r="X239" s="64"/>
      <c r="Y239" s="209" t="s">
        <v>824</v>
      </c>
      <c r="Z239" s="127" t="s">
        <v>824</v>
      </c>
      <c r="AA239" s="481" t="s">
        <v>824</v>
      </c>
      <c r="AB239" s="117" t="s">
        <v>824</v>
      </c>
      <c r="AC239" s="232" t="s">
        <v>824</v>
      </c>
      <c r="AD239" s="250"/>
      <c r="AE239" s="505" t="s">
        <v>824</v>
      </c>
      <c r="AF239" s="117" t="s">
        <v>824</v>
      </c>
      <c r="AG239" s="117" t="s">
        <v>824</v>
      </c>
      <c r="AH239" s="130" t="s">
        <v>824</v>
      </c>
      <c r="AI239" s="250"/>
      <c r="AJ239" s="250"/>
      <c r="AK239" s="250"/>
      <c r="AL239" s="250"/>
      <c r="AM239" s="281"/>
      <c r="AN239" s="281"/>
      <c r="AO239" s="281"/>
      <c r="AP239" s="281"/>
      <c r="AQ239" s="281"/>
      <c r="AR239" s="215"/>
      <c r="AS239" s="240"/>
    </row>
    <row r="240" spans="1:45" s="222" customFormat="1" ht="43.5" customHeight="1" x14ac:dyDescent="0.25">
      <c r="A240" s="232" t="s">
        <v>1194</v>
      </c>
      <c r="B240" s="189" t="s">
        <v>676</v>
      </c>
      <c r="C240" s="189">
        <v>67</v>
      </c>
      <c r="D240" s="189" t="s">
        <v>677</v>
      </c>
      <c r="E240" s="211" t="s">
        <v>10</v>
      </c>
      <c r="F240" s="211"/>
      <c r="G240" s="211"/>
      <c r="H240" s="211"/>
      <c r="I240" s="211"/>
      <c r="J240" s="211"/>
      <c r="K240" s="211"/>
      <c r="L240" s="211"/>
      <c r="M240" s="211"/>
      <c r="N240" s="211"/>
      <c r="O240" s="211"/>
      <c r="P240" s="211"/>
      <c r="Q240" s="211"/>
      <c r="R240" s="211"/>
      <c r="S240" s="211"/>
      <c r="T240" s="211"/>
      <c r="U240" s="211"/>
      <c r="V240" s="211"/>
      <c r="W240" s="211"/>
      <c r="X240" s="189"/>
      <c r="Y240" s="211" t="s">
        <v>824</v>
      </c>
      <c r="Z240" s="127" t="s">
        <v>824</v>
      </c>
      <c r="AA240" s="481" t="s">
        <v>824</v>
      </c>
      <c r="AB240" s="117" t="s">
        <v>824</v>
      </c>
      <c r="AC240" s="396" t="s">
        <v>824</v>
      </c>
      <c r="AD240" s="491"/>
      <c r="AE240" s="505" t="s">
        <v>824</v>
      </c>
      <c r="AF240" s="117" t="s">
        <v>824</v>
      </c>
      <c r="AG240" s="117" t="s">
        <v>824</v>
      </c>
      <c r="AH240" s="130" t="s">
        <v>824</v>
      </c>
      <c r="AI240" s="491"/>
      <c r="AJ240" s="491"/>
      <c r="AK240" s="491"/>
      <c r="AL240" s="491"/>
      <c r="AM240" s="281"/>
      <c r="AN240" s="281"/>
      <c r="AO240" s="281"/>
      <c r="AP240" s="281"/>
      <c r="AQ240" s="281"/>
      <c r="AR240" s="215"/>
      <c r="AS240" s="240"/>
    </row>
    <row r="241" spans="1:45" s="222" customFormat="1" ht="43.5" customHeight="1" x14ac:dyDescent="0.25">
      <c r="A241" s="232" t="s">
        <v>1194</v>
      </c>
      <c r="B241" s="64" t="s">
        <v>102</v>
      </c>
      <c r="C241" s="64">
        <v>68</v>
      </c>
      <c r="D241" s="64" t="s">
        <v>81</v>
      </c>
      <c r="E241" s="209" t="s">
        <v>10</v>
      </c>
      <c r="F241" s="209"/>
      <c r="G241" s="209"/>
      <c r="H241" s="209"/>
      <c r="I241" s="209"/>
      <c r="J241" s="209"/>
      <c r="K241" s="209"/>
      <c r="L241" s="209"/>
      <c r="M241" s="209"/>
      <c r="N241" s="209"/>
      <c r="O241" s="209"/>
      <c r="P241" s="209"/>
      <c r="Q241" s="209"/>
      <c r="R241" s="209"/>
      <c r="S241" s="209"/>
      <c r="T241" s="209"/>
      <c r="U241" s="209"/>
      <c r="V241" s="209"/>
      <c r="W241" s="209"/>
      <c r="X241" s="64"/>
      <c r="Y241" s="209" t="s">
        <v>824</v>
      </c>
      <c r="Z241" s="127" t="s">
        <v>824</v>
      </c>
      <c r="AA241" s="481" t="s">
        <v>824</v>
      </c>
      <c r="AB241" s="117" t="s">
        <v>824</v>
      </c>
      <c r="AC241" s="232" t="s">
        <v>824</v>
      </c>
      <c r="AD241" s="250"/>
      <c r="AE241" s="505" t="s">
        <v>824</v>
      </c>
      <c r="AF241" s="117" t="s">
        <v>824</v>
      </c>
      <c r="AG241" s="117" t="s">
        <v>824</v>
      </c>
      <c r="AH241" s="130" t="s">
        <v>824</v>
      </c>
      <c r="AI241" s="250"/>
      <c r="AJ241" s="250"/>
      <c r="AK241" s="250"/>
      <c r="AL241" s="250"/>
      <c r="AM241" s="281"/>
      <c r="AN241" s="281"/>
      <c r="AO241" s="281"/>
      <c r="AP241" s="281"/>
      <c r="AQ241" s="281"/>
      <c r="AR241" s="215"/>
      <c r="AS241" s="240"/>
    </row>
    <row r="242" spans="1:45" s="222" customFormat="1" ht="43.5" customHeight="1" x14ac:dyDescent="0.25">
      <c r="A242" s="232" t="s">
        <v>1194</v>
      </c>
      <c r="B242" s="63" t="s">
        <v>102</v>
      </c>
      <c r="C242" s="63">
        <v>70</v>
      </c>
      <c r="D242" s="63" t="s">
        <v>678</v>
      </c>
      <c r="E242" s="210" t="s">
        <v>10</v>
      </c>
      <c r="F242" s="210"/>
      <c r="G242" s="210"/>
      <c r="H242" s="210"/>
      <c r="I242" s="210"/>
      <c r="J242" s="210"/>
      <c r="K242" s="210"/>
      <c r="L242" s="210"/>
      <c r="M242" s="210"/>
      <c r="N242" s="210"/>
      <c r="O242" s="210"/>
      <c r="P242" s="210"/>
      <c r="Q242" s="210"/>
      <c r="R242" s="210"/>
      <c r="S242" s="210"/>
      <c r="T242" s="210"/>
      <c r="U242" s="210"/>
      <c r="V242" s="210"/>
      <c r="W242" s="210"/>
      <c r="X242" s="63"/>
      <c r="Y242" s="210" t="s">
        <v>824</v>
      </c>
      <c r="Z242" s="127" t="s">
        <v>824</v>
      </c>
      <c r="AA242" s="126" t="s">
        <v>824</v>
      </c>
      <c r="AB242" s="117" t="s">
        <v>824</v>
      </c>
      <c r="AC242" s="232" t="s">
        <v>824</v>
      </c>
      <c r="AD242" s="250"/>
      <c r="AE242" s="505" t="s">
        <v>824</v>
      </c>
      <c r="AF242" s="117" t="s">
        <v>824</v>
      </c>
      <c r="AG242" s="117" t="s">
        <v>824</v>
      </c>
      <c r="AH242" s="130" t="s">
        <v>824</v>
      </c>
      <c r="AI242" s="250"/>
      <c r="AJ242" s="250"/>
      <c r="AK242" s="250"/>
      <c r="AL242" s="250"/>
      <c r="AM242" s="281"/>
      <c r="AN242" s="281"/>
      <c r="AO242" s="281"/>
      <c r="AP242" s="281"/>
      <c r="AQ242" s="281"/>
      <c r="AR242" s="215"/>
      <c r="AS242" s="240"/>
    </row>
    <row r="243" spans="1:45" s="222" customFormat="1" ht="43.5" customHeight="1" x14ac:dyDescent="0.25">
      <c r="A243" s="232" t="s">
        <v>1194</v>
      </c>
      <c r="B243" s="64" t="s">
        <v>102</v>
      </c>
      <c r="C243" s="64">
        <v>73</v>
      </c>
      <c r="D243" s="64" t="s">
        <v>86</v>
      </c>
      <c r="E243" s="209" t="s">
        <v>10</v>
      </c>
      <c r="F243" s="209"/>
      <c r="G243" s="209"/>
      <c r="H243" s="209"/>
      <c r="I243" s="209"/>
      <c r="J243" s="209"/>
      <c r="K243" s="209"/>
      <c r="L243" s="209"/>
      <c r="M243" s="209"/>
      <c r="N243" s="209"/>
      <c r="O243" s="209"/>
      <c r="P243" s="209"/>
      <c r="Q243" s="209"/>
      <c r="R243" s="209"/>
      <c r="S243" s="209"/>
      <c r="T243" s="209"/>
      <c r="U243" s="209"/>
      <c r="V243" s="209"/>
      <c r="W243" s="209"/>
      <c r="X243" s="64"/>
      <c r="Y243" s="209" t="s">
        <v>824</v>
      </c>
      <c r="Z243" s="127" t="s">
        <v>824</v>
      </c>
      <c r="AA243" s="481" t="s">
        <v>824</v>
      </c>
      <c r="AB243" s="117" t="s">
        <v>824</v>
      </c>
      <c r="AC243" s="232" t="s">
        <v>824</v>
      </c>
      <c r="AD243" s="250"/>
      <c r="AE243" s="505" t="s">
        <v>824</v>
      </c>
      <c r="AF243" s="117" t="s">
        <v>824</v>
      </c>
      <c r="AG243" s="117" t="s">
        <v>824</v>
      </c>
      <c r="AH243" s="130" t="s">
        <v>824</v>
      </c>
      <c r="AI243" s="250"/>
      <c r="AJ243" s="250"/>
      <c r="AK243" s="250"/>
      <c r="AL243" s="250"/>
      <c r="AM243" s="281"/>
      <c r="AN243" s="281"/>
      <c r="AO243" s="281"/>
      <c r="AP243" s="281"/>
      <c r="AQ243" s="281"/>
      <c r="AR243" s="215"/>
      <c r="AS243" s="240"/>
    </row>
    <row r="244" spans="1:45" s="222" customFormat="1" ht="43.5" customHeight="1" x14ac:dyDescent="0.25">
      <c r="A244" s="232" t="s">
        <v>1194</v>
      </c>
      <c r="B244" s="62" t="s">
        <v>45</v>
      </c>
      <c r="C244" s="62">
        <v>74</v>
      </c>
      <c r="D244" s="62" t="s">
        <v>636</v>
      </c>
      <c r="E244" s="212" t="s">
        <v>10</v>
      </c>
      <c r="F244" s="212"/>
      <c r="G244" s="212"/>
      <c r="H244" s="212"/>
      <c r="I244" s="212"/>
      <c r="J244" s="212"/>
      <c r="K244" s="212"/>
      <c r="L244" s="212"/>
      <c r="M244" s="212"/>
      <c r="N244" s="212"/>
      <c r="O244" s="212"/>
      <c r="P244" s="212"/>
      <c r="Q244" s="212"/>
      <c r="R244" s="212"/>
      <c r="S244" s="212"/>
      <c r="T244" s="212"/>
      <c r="U244" s="212"/>
      <c r="V244" s="212"/>
      <c r="W244" s="212"/>
      <c r="X244" s="62"/>
      <c r="Y244" s="212" t="s">
        <v>824</v>
      </c>
      <c r="Z244" s="126" t="s">
        <v>824</v>
      </c>
      <c r="AA244" s="126" t="s">
        <v>824</v>
      </c>
      <c r="AB244" s="117" t="s">
        <v>824</v>
      </c>
      <c r="AC244" s="493" t="s">
        <v>824</v>
      </c>
      <c r="AD244" s="475"/>
      <c r="AE244" s="505" t="s">
        <v>824</v>
      </c>
      <c r="AF244" s="494" t="s">
        <v>824</v>
      </c>
      <c r="AG244" s="494" t="s">
        <v>824</v>
      </c>
      <c r="AH244" s="234" t="s">
        <v>824</v>
      </c>
      <c r="AI244" s="475"/>
      <c r="AJ244" s="475"/>
      <c r="AK244" s="475"/>
      <c r="AL244" s="475"/>
      <c r="AM244" s="281"/>
      <c r="AN244" s="281"/>
      <c r="AO244" s="281"/>
      <c r="AP244" s="281"/>
      <c r="AQ244" s="281"/>
      <c r="AR244" s="215"/>
      <c r="AS244" s="240"/>
    </row>
    <row r="245" spans="1:45" s="222" customFormat="1" ht="43.5" customHeight="1" x14ac:dyDescent="0.25">
      <c r="A245" s="232" t="s">
        <v>1194</v>
      </c>
      <c r="B245" s="190" t="s">
        <v>12</v>
      </c>
      <c r="C245" s="189">
        <v>91</v>
      </c>
      <c r="D245" s="189" t="s">
        <v>685</v>
      </c>
      <c r="E245" s="211" t="s">
        <v>10</v>
      </c>
      <c r="F245" s="211">
        <v>5</v>
      </c>
      <c r="G245" s="211">
        <v>5</v>
      </c>
      <c r="H245" s="211">
        <v>5</v>
      </c>
      <c r="I245" s="211">
        <v>5</v>
      </c>
      <c r="J245" s="211">
        <v>5</v>
      </c>
      <c r="K245" s="211">
        <v>4</v>
      </c>
      <c r="L245" s="211">
        <v>5</v>
      </c>
      <c r="M245" s="211">
        <v>5</v>
      </c>
      <c r="N245" s="211">
        <v>4</v>
      </c>
      <c r="O245" s="211">
        <v>5</v>
      </c>
      <c r="P245" s="211">
        <v>5</v>
      </c>
      <c r="Q245" s="211"/>
      <c r="R245" s="211"/>
      <c r="S245" s="211"/>
      <c r="T245" s="211"/>
      <c r="U245" s="211"/>
      <c r="V245" s="211"/>
      <c r="W245" s="211"/>
      <c r="X245" s="189"/>
      <c r="Y245" s="211">
        <v>5</v>
      </c>
      <c r="Z245" s="127">
        <v>5</v>
      </c>
      <c r="AA245" s="481">
        <v>4</v>
      </c>
      <c r="AB245" s="117" t="s">
        <v>1159</v>
      </c>
      <c r="AC245" s="396" t="s">
        <v>148</v>
      </c>
      <c r="AD245" s="491" t="s">
        <v>372</v>
      </c>
      <c r="AE245" s="505" t="s">
        <v>477</v>
      </c>
      <c r="AF245" s="117" t="s">
        <v>148</v>
      </c>
      <c r="AG245" s="117" t="s">
        <v>372</v>
      </c>
      <c r="AH245" s="234" t="s">
        <v>477</v>
      </c>
      <c r="AI245" s="491"/>
      <c r="AJ245" s="491"/>
      <c r="AK245" s="491"/>
      <c r="AL245" s="491"/>
      <c r="AM245" s="281"/>
      <c r="AN245" s="281"/>
      <c r="AO245" s="281"/>
      <c r="AP245" s="281"/>
      <c r="AQ245" s="281"/>
      <c r="AR245" s="215"/>
      <c r="AS245" s="240"/>
    </row>
    <row r="246" spans="1:45" s="222" customFormat="1" ht="43.5" customHeight="1" x14ac:dyDescent="0.25">
      <c r="A246" s="232" t="s">
        <v>1194</v>
      </c>
      <c r="B246" s="62" t="s">
        <v>26</v>
      </c>
      <c r="C246" s="64">
        <v>75</v>
      </c>
      <c r="D246" s="64" t="s">
        <v>681</v>
      </c>
      <c r="E246" s="209" t="s">
        <v>10</v>
      </c>
      <c r="F246" s="209"/>
      <c r="G246" s="209"/>
      <c r="H246" s="209"/>
      <c r="I246" s="209"/>
      <c r="J246" s="209"/>
      <c r="K246" s="209"/>
      <c r="L246" s="209"/>
      <c r="M246" s="209"/>
      <c r="N246" s="209"/>
      <c r="O246" s="209"/>
      <c r="P246" s="209"/>
      <c r="Q246" s="209"/>
      <c r="R246" s="209"/>
      <c r="S246" s="209"/>
      <c r="T246" s="209"/>
      <c r="U246" s="209"/>
      <c r="V246" s="209"/>
      <c r="W246" s="209"/>
      <c r="X246" s="64"/>
      <c r="Y246" s="209" t="s">
        <v>824</v>
      </c>
      <c r="Z246" s="127" t="s">
        <v>824</v>
      </c>
      <c r="AA246" s="481" t="s">
        <v>824</v>
      </c>
      <c r="AB246" s="117" t="s">
        <v>824</v>
      </c>
      <c r="AC246" s="232" t="s">
        <v>824</v>
      </c>
      <c r="AD246" s="250"/>
      <c r="AE246" s="505" t="s">
        <v>824</v>
      </c>
      <c r="AF246" s="117" t="s">
        <v>824</v>
      </c>
      <c r="AG246" s="117" t="s">
        <v>824</v>
      </c>
      <c r="AH246" s="234" t="s">
        <v>824</v>
      </c>
      <c r="AI246" s="250"/>
      <c r="AJ246" s="250"/>
      <c r="AK246" s="250"/>
      <c r="AL246" s="250"/>
      <c r="AM246" s="281"/>
      <c r="AN246" s="281"/>
      <c r="AO246" s="281"/>
      <c r="AP246" s="281"/>
      <c r="AQ246" s="281"/>
      <c r="AR246" s="215"/>
      <c r="AS246" s="240"/>
    </row>
    <row r="247" spans="1:45" s="222" customFormat="1" ht="43.5" customHeight="1" x14ac:dyDescent="0.25">
      <c r="A247" s="232" t="s">
        <v>1194</v>
      </c>
      <c r="B247" s="62" t="s">
        <v>26</v>
      </c>
      <c r="C247" s="64">
        <v>78</v>
      </c>
      <c r="D247" s="64" t="s">
        <v>682</v>
      </c>
      <c r="E247" s="209" t="s">
        <v>10</v>
      </c>
      <c r="F247" s="209"/>
      <c r="G247" s="209"/>
      <c r="H247" s="209"/>
      <c r="I247" s="209"/>
      <c r="J247" s="209"/>
      <c r="K247" s="209"/>
      <c r="L247" s="209"/>
      <c r="M247" s="209"/>
      <c r="N247" s="209"/>
      <c r="O247" s="209"/>
      <c r="P247" s="209"/>
      <c r="Q247" s="209"/>
      <c r="R247" s="209"/>
      <c r="S247" s="209"/>
      <c r="T247" s="209"/>
      <c r="U247" s="209"/>
      <c r="V247" s="209"/>
      <c r="W247" s="209"/>
      <c r="X247" s="64"/>
      <c r="Y247" s="209" t="s">
        <v>824</v>
      </c>
      <c r="Z247" s="127" t="s">
        <v>824</v>
      </c>
      <c r="AA247" s="481" t="s">
        <v>824</v>
      </c>
      <c r="AB247" s="117" t="s">
        <v>824</v>
      </c>
      <c r="AC247" s="232" t="s">
        <v>824</v>
      </c>
      <c r="AD247" s="250"/>
      <c r="AE247" s="505" t="s">
        <v>824</v>
      </c>
      <c r="AF247" s="117" t="s">
        <v>824</v>
      </c>
      <c r="AG247" s="117" t="s">
        <v>824</v>
      </c>
      <c r="AH247" s="130" t="s">
        <v>824</v>
      </c>
      <c r="AI247" s="250"/>
      <c r="AJ247" s="250"/>
      <c r="AK247" s="250"/>
      <c r="AL247" s="250"/>
      <c r="AM247" s="281"/>
      <c r="AN247" s="281"/>
      <c r="AO247" s="281"/>
      <c r="AP247" s="281"/>
      <c r="AQ247" s="281"/>
      <c r="AR247" s="215"/>
      <c r="AS247" s="240"/>
    </row>
    <row r="248" spans="1:45" s="222" customFormat="1" ht="43.5" customHeight="1" x14ac:dyDescent="0.25">
      <c r="A248" s="232" t="s">
        <v>1194</v>
      </c>
      <c r="B248" s="190" t="s">
        <v>26</v>
      </c>
      <c r="C248" s="189">
        <v>88</v>
      </c>
      <c r="D248" s="189" t="s">
        <v>1148</v>
      </c>
      <c r="E248" s="211" t="s">
        <v>10</v>
      </c>
      <c r="F248" s="211"/>
      <c r="G248" s="211"/>
      <c r="H248" s="211"/>
      <c r="I248" s="211"/>
      <c r="J248" s="211"/>
      <c r="K248" s="211"/>
      <c r="L248" s="211"/>
      <c r="M248" s="211"/>
      <c r="N248" s="211"/>
      <c r="O248" s="211"/>
      <c r="P248" s="211"/>
      <c r="Q248" s="211"/>
      <c r="R248" s="211"/>
      <c r="S248" s="211"/>
      <c r="T248" s="211"/>
      <c r="U248" s="211"/>
      <c r="V248" s="211"/>
      <c r="W248" s="211"/>
      <c r="X248" s="189"/>
      <c r="Y248" s="211" t="s">
        <v>824</v>
      </c>
      <c r="Z248" s="127" t="s">
        <v>824</v>
      </c>
      <c r="AA248" s="481" t="s">
        <v>824</v>
      </c>
      <c r="AB248" s="117" t="s">
        <v>824</v>
      </c>
      <c r="AC248" s="396" t="s">
        <v>824</v>
      </c>
      <c r="AD248" s="491"/>
      <c r="AE248" s="505" t="s">
        <v>824</v>
      </c>
      <c r="AF248" s="117" t="s">
        <v>824</v>
      </c>
      <c r="AG248" s="117" t="s">
        <v>824</v>
      </c>
      <c r="AH248" s="130" t="s">
        <v>824</v>
      </c>
      <c r="AI248" s="491"/>
      <c r="AJ248" s="491"/>
      <c r="AK248" s="491"/>
      <c r="AL248" s="491"/>
      <c r="AM248" s="281"/>
      <c r="AN248" s="281"/>
      <c r="AO248" s="281"/>
      <c r="AP248" s="281"/>
      <c r="AQ248" s="281"/>
      <c r="AR248" s="215"/>
      <c r="AS248" s="240"/>
    </row>
    <row r="249" spans="1:45" s="222" customFormat="1" ht="43.5" customHeight="1" x14ac:dyDescent="0.25">
      <c r="A249" s="232" t="s">
        <v>1194</v>
      </c>
      <c r="B249" s="64" t="s">
        <v>26</v>
      </c>
      <c r="C249" s="74">
        <v>89</v>
      </c>
      <c r="D249" s="64" t="s">
        <v>1149</v>
      </c>
      <c r="E249" s="64" t="s">
        <v>10</v>
      </c>
      <c r="F249" s="209"/>
      <c r="G249" s="209"/>
      <c r="H249" s="209"/>
      <c r="I249" s="209"/>
      <c r="J249" s="209"/>
      <c r="K249" s="209"/>
      <c r="L249" s="209"/>
      <c r="M249" s="209"/>
      <c r="N249" s="209"/>
      <c r="O249" s="209"/>
      <c r="P249" s="209"/>
      <c r="Q249" s="209"/>
      <c r="R249" s="209"/>
      <c r="S249" s="209"/>
      <c r="T249" s="209"/>
      <c r="U249" s="209"/>
      <c r="V249" s="209"/>
      <c r="W249" s="209"/>
      <c r="X249" s="209"/>
      <c r="Y249" s="209" t="s">
        <v>824</v>
      </c>
      <c r="Z249" s="127" t="s">
        <v>824</v>
      </c>
      <c r="AA249" s="127" t="s">
        <v>824</v>
      </c>
      <c r="AB249" s="481" t="s">
        <v>824</v>
      </c>
      <c r="AC249" s="250" t="s">
        <v>824</v>
      </c>
      <c r="AD249" s="232"/>
      <c r="AE249" s="250" t="s">
        <v>824</v>
      </c>
      <c r="AF249" s="130" t="s">
        <v>824</v>
      </c>
      <c r="AG249" s="117" t="s">
        <v>824</v>
      </c>
      <c r="AH249" s="117" t="s">
        <v>824</v>
      </c>
      <c r="AI249" s="250"/>
      <c r="AJ249" s="232"/>
      <c r="AK249" s="491"/>
      <c r="AL249" s="250"/>
      <c r="AM249" s="490"/>
      <c r="AN249" s="281"/>
      <c r="AO249" s="281"/>
      <c r="AP249" s="281"/>
      <c r="AQ249" s="281"/>
      <c r="AR249" s="215"/>
      <c r="AS249" s="215"/>
    </row>
    <row r="250" spans="1:45" s="222" customFormat="1" ht="43.5" customHeight="1" x14ac:dyDescent="0.25">
      <c r="A250" s="232" t="s">
        <v>1194</v>
      </c>
      <c r="B250" s="189" t="s">
        <v>687</v>
      </c>
      <c r="C250" s="189">
        <v>101</v>
      </c>
      <c r="D250" s="189" t="s">
        <v>755</v>
      </c>
      <c r="E250" s="189" t="s">
        <v>10</v>
      </c>
      <c r="F250" s="211"/>
      <c r="G250" s="211"/>
      <c r="H250" s="211"/>
      <c r="I250" s="211"/>
      <c r="J250" s="211"/>
      <c r="K250" s="211"/>
      <c r="L250" s="211"/>
      <c r="M250" s="211"/>
      <c r="N250" s="211"/>
      <c r="O250" s="211"/>
      <c r="P250" s="211"/>
      <c r="Q250" s="211"/>
      <c r="R250" s="211"/>
      <c r="S250" s="211"/>
      <c r="T250" s="211"/>
      <c r="U250" s="211"/>
      <c r="V250" s="211"/>
      <c r="W250" s="211"/>
      <c r="X250" s="211"/>
      <c r="Y250" s="189" t="s">
        <v>824</v>
      </c>
      <c r="Z250" s="127" t="s">
        <v>824</v>
      </c>
      <c r="AA250" s="127" t="s">
        <v>824</v>
      </c>
      <c r="AB250" s="481" t="s">
        <v>824</v>
      </c>
      <c r="AC250" s="491" t="s">
        <v>824</v>
      </c>
      <c r="AD250" s="396"/>
      <c r="AE250" s="491" t="s">
        <v>824</v>
      </c>
      <c r="AF250" s="130" t="s">
        <v>824</v>
      </c>
      <c r="AG250" s="117" t="s">
        <v>824</v>
      </c>
      <c r="AH250" s="117" t="s">
        <v>824</v>
      </c>
      <c r="AI250" s="491"/>
      <c r="AJ250" s="491"/>
      <c r="AK250" s="491"/>
      <c r="AL250" s="491"/>
      <c r="AM250" s="492"/>
      <c r="AN250" s="281"/>
      <c r="AO250" s="281"/>
      <c r="AP250" s="281"/>
      <c r="AQ250" s="281"/>
      <c r="AR250" s="215"/>
      <c r="AS250" s="215"/>
    </row>
    <row r="251" spans="1:45" s="222" customFormat="1" ht="43.5" customHeight="1" x14ac:dyDescent="0.25">
      <c r="A251" s="232" t="s">
        <v>1194</v>
      </c>
      <c r="B251" s="64" t="s">
        <v>66</v>
      </c>
      <c r="C251" s="64">
        <v>124</v>
      </c>
      <c r="D251" s="64" t="s">
        <v>716</v>
      </c>
      <c r="E251" s="64" t="s">
        <v>10</v>
      </c>
      <c r="F251" s="209">
        <v>4</v>
      </c>
      <c r="G251" s="209">
        <v>4</v>
      </c>
      <c r="H251" s="209">
        <v>5</v>
      </c>
      <c r="I251" s="209">
        <v>4</v>
      </c>
      <c r="J251" s="209">
        <v>3</v>
      </c>
      <c r="K251" s="209">
        <v>4</v>
      </c>
      <c r="L251" s="209">
        <v>3</v>
      </c>
      <c r="M251" s="209">
        <v>4</v>
      </c>
      <c r="N251" s="209">
        <v>4</v>
      </c>
      <c r="O251" s="209">
        <v>5</v>
      </c>
      <c r="P251" s="209">
        <v>4</v>
      </c>
      <c r="Q251" s="209"/>
      <c r="R251" s="209"/>
      <c r="S251" s="209"/>
      <c r="T251" s="209"/>
      <c r="U251" s="209"/>
      <c r="V251" s="209"/>
      <c r="W251" s="209"/>
      <c r="X251" s="209"/>
      <c r="Y251" s="189">
        <v>4</v>
      </c>
      <c r="Z251" s="127">
        <v>4</v>
      </c>
      <c r="AA251" s="127">
        <v>3</v>
      </c>
      <c r="AB251" s="481" t="s">
        <v>1189</v>
      </c>
      <c r="AC251" s="491" t="s">
        <v>146</v>
      </c>
      <c r="AD251" s="396" t="s">
        <v>371</v>
      </c>
      <c r="AE251" s="491" t="s">
        <v>476</v>
      </c>
      <c r="AF251" s="130" t="s">
        <v>146</v>
      </c>
      <c r="AG251" s="117" t="s">
        <v>371</v>
      </c>
      <c r="AH251" s="117" t="s">
        <v>476</v>
      </c>
      <c r="AI251" s="491"/>
      <c r="AJ251" s="491"/>
      <c r="AK251" s="491"/>
      <c r="AL251" s="491"/>
      <c r="AM251" s="492"/>
      <c r="AN251" s="281"/>
      <c r="AO251" s="281"/>
      <c r="AP251" s="281"/>
      <c r="AQ251" s="281"/>
      <c r="AR251" s="215"/>
      <c r="AS251" s="215"/>
    </row>
    <row r="252" spans="1:45" s="222" customFormat="1" ht="43.5" customHeight="1" x14ac:dyDescent="0.25">
      <c r="A252" s="232" t="s">
        <v>1200</v>
      </c>
      <c r="B252" s="189" t="s">
        <v>12</v>
      </c>
      <c r="C252" s="189">
        <v>20</v>
      </c>
      <c r="D252" s="189" t="s">
        <v>24</v>
      </c>
      <c r="E252" s="189" t="s">
        <v>10</v>
      </c>
      <c r="F252" s="211">
        <v>4</v>
      </c>
      <c r="G252" s="211">
        <v>1</v>
      </c>
      <c r="H252" s="211">
        <v>2</v>
      </c>
      <c r="I252" s="211">
        <v>3</v>
      </c>
      <c r="J252" s="211">
        <v>2</v>
      </c>
      <c r="K252" s="211">
        <v>2</v>
      </c>
      <c r="L252" s="211">
        <v>2</v>
      </c>
      <c r="M252" s="211">
        <v>2</v>
      </c>
      <c r="N252" s="211">
        <v>3</v>
      </c>
      <c r="O252" s="211">
        <v>2</v>
      </c>
      <c r="P252" s="211">
        <v>2</v>
      </c>
      <c r="Q252" s="211">
        <v>2</v>
      </c>
      <c r="R252" s="211">
        <v>3</v>
      </c>
      <c r="S252" s="211">
        <v>2</v>
      </c>
      <c r="T252" s="211"/>
      <c r="U252" s="211"/>
      <c r="V252" s="211"/>
      <c r="W252" s="211"/>
      <c r="X252" s="211"/>
      <c r="Y252" s="189">
        <v>2</v>
      </c>
      <c r="Z252" s="127">
        <v>2</v>
      </c>
      <c r="AA252" s="127">
        <v>2</v>
      </c>
      <c r="AB252" s="481" t="s">
        <v>1182</v>
      </c>
      <c r="AC252" s="491" t="s">
        <v>142</v>
      </c>
      <c r="AD252" s="396" t="s">
        <v>384</v>
      </c>
      <c r="AE252" s="491" t="s">
        <v>475</v>
      </c>
      <c r="AF252" s="130" t="s">
        <v>1182</v>
      </c>
      <c r="AG252" s="117">
        <v>2</v>
      </c>
      <c r="AH252" s="117">
        <v>2</v>
      </c>
      <c r="AI252" s="491" t="s">
        <v>142</v>
      </c>
      <c r="AJ252" s="491" t="s">
        <v>384</v>
      </c>
      <c r="AK252" s="491" t="s">
        <v>475</v>
      </c>
      <c r="AL252" s="491" t="s">
        <v>377</v>
      </c>
      <c r="AM252" s="492"/>
      <c r="AN252" s="281"/>
      <c r="AO252" s="281"/>
      <c r="AP252" s="281"/>
      <c r="AQ252" s="281"/>
      <c r="AR252" s="215"/>
      <c r="AS252" s="215"/>
    </row>
    <row r="253" spans="1:45" s="222" customFormat="1" ht="43.5" customHeight="1" x14ac:dyDescent="0.25">
      <c r="A253" s="232" t="s">
        <v>1200</v>
      </c>
      <c r="B253" s="64" t="s">
        <v>12</v>
      </c>
      <c r="C253" s="64">
        <v>27</v>
      </c>
      <c r="D253" s="64" t="s">
        <v>661</v>
      </c>
      <c r="E253" s="64" t="s">
        <v>10</v>
      </c>
      <c r="F253" s="209">
        <v>3</v>
      </c>
      <c r="G253" s="209">
        <v>3</v>
      </c>
      <c r="H253" s="209">
        <v>3</v>
      </c>
      <c r="I253" s="209">
        <v>4</v>
      </c>
      <c r="J253" s="209">
        <v>4</v>
      </c>
      <c r="K253" s="209">
        <v>3</v>
      </c>
      <c r="L253" s="209">
        <v>3</v>
      </c>
      <c r="M253" s="209">
        <v>2</v>
      </c>
      <c r="N253" s="209">
        <v>4</v>
      </c>
      <c r="O253" s="209">
        <v>3</v>
      </c>
      <c r="P253" s="209">
        <v>3</v>
      </c>
      <c r="Q253" s="209">
        <v>3</v>
      </c>
      <c r="R253" s="209">
        <v>3</v>
      </c>
      <c r="S253" s="209">
        <v>3</v>
      </c>
      <c r="T253" s="209"/>
      <c r="U253" s="209"/>
      <c r="V253" s="209"/>
      <c r="W253" s="209"/>
      <c r="X253" s="209"/>
      <c r="Y253" s="64">
        <v>3</v>
      </c>
      <c r="Z253" s="127">
        <v>3</v>
      </c>
      <c r="AA253" s="127">
        <v>3</v>
      </c>
      <c r="AB253" s="481" t="s">
        <v>1132</v>
      </c>
      <c r="AC253" s="250" t="s">
        <v>144</v>
      </c>
      <c r="AD253" s="232" t="s">
        <v>371</v>
      </c>
      <c r="AE253" s="250" t="s">
        <v>476</v>
      </c>
      <c r="AF253" s="130" t="s">
        <v>1132</v>
      </c>
      <c r="AG253" s="117">
        <v>3</v>
      </c>
      <c r="AH253" s="117">
        <v>3</v>
      </c>
      <c r="AI253" s="250" t="s">
        <v>144</v>
      </c>
      <c r="AJ253" s="250" t="s">
        <v>371</v>
      </c>
      <c r="AK253" s="250" t="s">
        <v>476</v>
      </c>
      <c r="AL253" s="250" t="s">
        <v>1129</v>
      </c>
      <c r="AM253" s="490"/>
      <c r="AN253" s="281"/>
      <c r="AO253" s="281"/>
      <c r="AP253" s="281"/>
      <c r="AQ253" s="281"/>
      <c r="AR253" s="215"/>
      <c r="AS253" s="215"/>
    </row>
    <row r="254" spans="1:45" s="222" customFormat="1" ht="43.5" customHeight="1" x14ac:dyDescent="0.25">
      <c r="A254" s="232" t="s">
        <v>1200</v>
      </c>
      <c r="B254" s="189" t="s">
        <v>57</v>
      </c>
      <c r="C254" s="189">
        <v>53</v>
      </c>
      <c r="D254" s="189" t="s">
        <v>58</v>
      </c>
      <c r="E254" s="189" t="s">
        <v>10</v>
      </c>
      <c r="F254" s="211">
        <v>2</v>
      </c>
      <c r="G254" s="211">
        <v>2</v>
      </c>
      <c r="H254" s="211">
        <v>2</v>
      </c>
      <c r="I254" s="211">
        <v>2</v>
      </c>
      <c r="J254" s="211">
        <v>2</v>
      </c>
      <c r="K254" s="211">
        <v>3</v>
      </c>
      <c r="L254" s="211">
        <v>3</v>
      </c>
      <c r="M254" s="211">
        <v>2</v>
      </c>
      <c r="N254" s="211">
        <v>3</v>
      </c>
      <c r="O254" s="211">
        <v>3</v>
      </c>
      <c r="P254" s="211">
        <v>3</v>
      </c>
      <c r="Q254" s="211">
        <v>2</v>
      </c>
      <c r="R254" s="211">
        <v>3</v>
      </c>
      <c r="S254" s="211">
        <v>2</v>
      </c>
      <c r="T254" s="211"/>
      <c r="U254" s="211"/>
      <c r="V254" s="211"/>
      <c r="W254" s="211"/>
      <c r="X254" s="211"/>
      <c r="Y254" s="189">
        <v>2</v>
      </c>
      <c r="Z254" s="127">
        <v>2</v>
      </c>
      <c r="AA254" s="127">
        <v>3</v>
      </c>
      <c r="AB254" s="481" t="s">
        <v>1181</v>
      </c>
      <c r="AC254" s="491" t="s">
        <v>142</v>
      </c>
      <c r="AD254" s="396" t="s">
        <v>371</v>
      </c>
      <c r="AE254" s="491" t="s">
        <v>371</v>
      </c>
      <c r="AF254" s="130" t="s">
        <v>1181</v>
      </c>
      <c r="AG254" s="117">
        <v>2</v>
      </c>
      <c r="AH254" s="117">
        <v>3</v>
      </c>
      <c r="AI254" s="491" t="s">
        <v>142</v>
      </c>
      <c r="AJ254" s="491" t="s">
        <v>371</v>
      </c>
      <c r="AK254" s="491" t="s">
        <v>371</v>
      </c>
      <c r="AL254" s="491" t="s">
        <v>1129</v>
      </c>
      <c r="AM254" s="492"/>
      <c r="AN254" s="281"/>
      <c r="AO254" s="281"/>
      <c r="AP254" s="281"/>
      <c r="AQ254" s="281"/>
      <c r="AR254" s="215"/>
      <c r="AS254" s="215"/>
    </row>
    <row r="255" spans="1:45" s="222" customFormat="1" ht="43.5" customHeight="1" x14ac:dyDescent="0.25">
      <c r="A255" s="232" t="s">
        <v>1200</v>
      </c>
      <c r="B255" s="64" t="s">
        <v>676</v>
      </c>
      <c r="C255" s="64">
        <v>67</v>
      </c>
      <c r="D255" s="64" t="s">
        <v>677</v>
      </c>
      <c r="E255" s="64" t="s">
        <v>10</v>
      </c>
      <c r="F255" s="209"/>
      <c r="G255" s="209"/>
      <c r="H255" s="209"/>
      <c r="I255" s="209"/>
      <c r="J255" s="209"/>
      <c r="K255" s="209"/>
      <c r="L255" s="209"/>
      <c r="M255" s="209"/>
      <c r="N255" s="209"/>
      <c r="O255" s="209"/>
      <c r="P255" s="209"/>
      <c r="Q255" s="209"/>
      <c r="R255" s="209"/>
      <c r="S255" s="209"/>
      <c r="T255" s="209"/>
      <c r="U255" s="209"/>
      <c r="V255" s="209"/>
      <c r="W255" s="209"/>
      <c r="X255" s="209"/>
      <c r="Y255" s="64" t="s">
        <v>824</v>
      </c>
      <c r="Z255" s="127" t="s">
        <v>824</v>
      </c>
      <c r="AA255" s="127" t="s">
        <v>824</v>
      </c>
      <c r="AB255" s="481" t="s">
        <v>824</v>
      </c>
      <c r="AC255" s="250" t="s">
        <v>824</v>
      </c>
      <c r="AD255" s="232"/>
      <c r="AE255" s="250" t="s">
        <v>824</v>
      </c>
      <c r="AF255" s="130" t="s">
        <v>824</v>
      </c>
      <c r="AG255" s="117" t="s">
        <v>824</v>
      </c>
      <c r="AH255" s="117" t="s">
        <v>824</v>
      </c>
      <c r="AI255" s="250" t="s">
        <v>824</v>
      </c>
      <c r="AJ255" s="250" t="s">
        <v>824</v>
      </c>
      <c r="AK255" s="250" t="s">
        <v>824</v>
      </c>
      <c r="AL255" s="250" t="s">
        <v>1129</v>
      </c>
      <c r="AM255" s="490"/>
      <c r="AN255" s="281"/>
      <c r="AO255" s="281"/>
      <c r="AP255" s="281"/>
      <c r="AQ255" s="281"/>
      <c r="AR255" s="215"/>
      <c r="AS255" s="215"/>
    </row>
    <row r="256" spans="1:45" s="222" customFormat="1" ht="43.5" customHeight="1" x14ac:dyDescent="0.25">
      <c r="A256" s="232" t="s">
        <v>1200</v>
      </c>
      <c r="B256" s="62" t="s">
        <v>102</v>
      </c>
      <c r="C256" s="62">
        <v>68</v>
      </c>
      <c r="D256" s="62" t="s">
        <v>81</v>
      </c>
      <c r="E256" s="62" t="s">
        <v>10</v>
      </c>
      <c r="F256" s="212"/>
      <c r="G256" s="212"/>
      <c r="H256" s="212"/>
      <c r="I256" s="212"/>
      <c r="J256" s="212"/>
      <c r="K256" s="212"/>
      <c r="L256" s="212"/>
      <c r="M256" s="212"/>
      <c r="N256" s="212"/>
      <c r="O256" s="212"/>
      <c r="P256" s="212"/>
      <c r="Q256" s="212"/>
      <c r="R256" s="212"/>
      <c r="S256" s="212"/>
      <c r="T256" s="212"/>
      <c r="U256" s="212"/>
      <c r="V256" s="212"/>
      <c r="W256" s="212"/>
      <c r="X256" s="212"/>
      <c r="Y256" s="62" t="s">
        <v>824</v>
      </c>
      <c r="Z256" s="126" t="s">
        <v>824</v>
      </c>
      <c r="AA256" s="126" t="s">
        <v>824</v>
      </c>
      <c r="AB256" s="126" t="s">
        <v>824</v>
      </c>
      <c r="AC256" s="250" t="s">
        <v>824</v>
      </c>
      <c r="AD256" s="493"/>
      <c r="AE256" s="475" t="s">
        <v>824</v>
      </c>
      <c r="AF256" s="156" t="s">
        <v>824</v>
      </c>
      <c r="AG256" s="494" t="s">
        <v>824</v>
      </c>
      <c r="AH256" s="494" t="s">
        <v>824</v>
      </c>
      <c r="AI256" s="475" t="s">
        <v>824</v>
      </c>
      <c r="AJ256" s="475" t="s">
        <v>824</v>
      </c>
      <c r="AK256" s="475" t="s">
        <v>824</v>
      </c>
      <c r="AL256" s="475" t="s">
        <v>1129</v>
      </c>
      <c r="AM256" s="495"/>
      <c r="AN256" s="281"/>
      <c r="AO256" s="281"/>
      <c r="AP256" s="281"/>
      <c r="AQ256" s="281"/>
      <c r="AR256" s="215"/>
      <c r="AS256" s="215"/>
    </row>
    <row r="257" spans="1:45" s="222" customFormat="1" ht="43.5" customHeight="1" x14ac:dyDescent="0.25">
      <c r="A257" s="232" t="s">
        <v>1200</v>
      </c>
      <c r="B257" s="189" t="s">
        <v>102</v>
      </c>
      <c r="C257" s="190">
        <v>70</v>
      </c>
      <c r="D257" s="189" t="s">
        <v>678</v>
      </c>
      <c r="E257" s="189" t="s">
        <v>10</v>
      </c>
      <c r="F257" s="211"/>
      <c r="G257" s="211"/>
      <c r="H257" s="211"/>
      <c r="I257" s="211"/>
      <c r="J257" s="211"/>
      <c r="K257" s="211"/>
      <c r="L257" s="211"/>
      <c r="M257" s="211"/>
      <c r="N257" s="211"/>
      <c r="O257" s="211"/>
      <c r="P257" s="211"/>
      <c r="Q257" s="211"/>
      <c r="R257" s="211"/>
      <c r="S257" s="211"/>
      <c r="T257" s="211"/>
      <c r="U257" s="211"/>
      <c r="V257" s="211"/>
      <c r="W257" s="211"/>
      <c r="X257" s="211"/>
      <c r="Y257" s="189" t="s">
        <v>824</v>
      </c>
      <c r="Z257" s="127" t="s">
        <v>824</v>
      </c>
      <c r="AA257" s="127" t="s">
        <v>824</v>
      </c>
      <c r="AB257" s="481" t="s">
        <v>824</v>
      </c>
      <c r="AC257" s="491" t="s">
        <v>824</v>
      </c>
      <c r="AD257" s="396"/>
      <c r="AE257" s="491" t="s">
        <v>824</v>
      </c>
      <c r="AF257" s="130" t="s">
        <v>824</v>
      </c>
      <c r="AG257" s="117" t="s">
        <v>824</v>
      </c>
      <c r="AH257" s="117" t="s">
        <v>824</v>
      </c>
      <c r="AI257" s="491" t="s">
        <v>824</v>
      </c>
      <c r="AJ257" s="491" t="s">
        <v>824</v>
      </c>
      <c r="AK257" s="491" t="s">
        <v>824</v>
      </c>
      <c r="AL257" s="491" t="s">
        <v>1129</v>
      </c>
      <c r="AM257" s="492"/>
      <c r="AN257" s="281"/>
      <c r="AO257" s="281"/>
      <c r="AP257" s="281"/>
      <c r="AQ257" s="281"/>
      <c r="AR257" s="215"/>
      <c r="AS257" s="215"/>
    </row>
    <row r="258" spans="1:45" s="222" customFormat="1" ht="43.5" customHeight="1" x14ac:dyDescent="0.25">
      <c r="A258" s="232" t="s">
        <v>1200</v>
      </c>
      <c r="B258" s="64" t="s">
        <v>102</v>
      </c>
      <c r="C258" s="62">
        <v>73</v>
      </c>
      <c r="D258" s="64" t="s">
        <v>86</v>
      </c>
      <c r="E258" s="64" t="s">
        <v>10</v>
      </c>
      <c r="F258" s="209"/>
      <c r="G258" s="209"/>
      <c r="H258" s="209"/>
      <c r="I258" s="209"/>
      <c r="J258" s="209"/>
      <c r="K258" s="209"/>
      <c r="L258" s="209"/>
      <c r="M258" s="209"/>
      <c r="N258" s="209"/>
      <c r="O258" s="209"/>
      <c r="P258" s="209"/>
      <c r="Q258" s="209"/>
      <c r="R258" s="209"/>
      <c r="S258" s="209"/>
      <c r="T258" s="209"/>
      <c r="U258" s="209"/>
      <c r="V258" s="209"/>
      <c r="W258" s="209"/>
      <c r="X258" s="209"/>
      <c r="Y258" s="64" t="s">
        <v>824</v>
      </c>
      <c r="Z258" s="127" t="s">
        <v>824</v>
      </c>
      <c r="AA258" s="127" t="s">
        <v>824</v>
      </c>
      <c r="AB258" s="481" t="s">
        <v>824</v>
      </c>
      <c r="AC258" s="250" t="s">
        <v>824</v>
      </c>
      <c r="AD258" s="232"/>
      <c r="AE258" s="250" t="s">
        <v>824</v>
      </c>
      <c r="AF258" s="130" t="s">
        <v>824</v>
      </c>
      <c r="AG258" s="117" t="s">
        <v>824</v>
      </c>
      <c r="AH258" s="117" t="s">
        <v>824</v>
      </c>
      <c r="AI258" s="250" t="s">
        <v>824</v>
      </c>
      <c r="AJ258" s="250" t="s">
        <v>824</v>
      </c>
      <c r="AK258" s="250" t="s">
        <v>824</v>
      </c>
      <c r="AL258" s="250" t="s">
        <v>1129</v>
      </c>
      <c r="AM258" s="490"/>
      <c r="AN258" s="281"/>
      <c r="AO258" s="281"/>
      <c r="AP258" s="281"/>
      <c r="AQ258" s="281"/>
      <c r="AR258" s="215"/>
      <c r="AS258" s="215"/>
    </row>
    <row r="259" spans="1:45" s="222" customFormat="1" ht="43.5" customHeight="1" x14ac:dyDescent="0.25">
      <c r="A259" s="232" t="s">
        <v>1200</v>
      </c>
      <c r="B259" s="64" t="s">
        <v>45</v>
      </c>
      <c r="C259" s="62">
        <v>74</v>
      </c>
      <c r="D259" s="64" t="s">
        <v>636</v>
      </c>
      <c r="E259" s="64" t="s">
        <v>10</v>
      </c>
      <c r="F259" s="209"/>
      <c r="G259" s="209"/>
      <c r="H259" s="209"/>
      <c r="I259" s="209"/>
      <c r="J259" s="209"/>
      <c r="K259" s="209"/>
      <c r="L259" s="209"/>
      <c r="M259" s="209"/>
      <c r="N259" s="209"/>
      <c r="O259" s="209"/>
      <c r="P259" s="209"/>
      <c r="Q259" s="209"/>
      <c r="R259" s="209"/>
      <c r="S259" s="209"/>
      <c r="T259" s="209"/>
      <c r="U259" s="209"/>
      <c r="V259" s="209"/>
      <c r="W259" s="209"/>
      <c r="X259" s="209"/>
      <c r="Y259" s="64" t="s">
        <v>824</v>
      </c>
      <c r="Z259" s="127" t="s">
        <v>824</v>
      </c>
      <c r="AA259" s="127" t="s">
        <v>824</v>
      </c>
      <c r="AB259" s="481" t="s">
        <v>824</v>
      </c>
      <c r="AC259" s="250" t="s">
        <v>824</v>
      </c>
      <c r="AD259" s="232"/>
      <c r="AE259" s="250" t="s">
        <v>824</v>
      </c>
      <c r="AF259" s="130" t="s">
        <v>824</v>
      </c>
      <c r="AG259" s="117" t="s">
        <v>824</v>
      </c>
      <c r="AH259" s="117" t="s">
        <v>824</v>
      </c>
      <c r="AI259" s="250" t="s">
        <v>824</v>
      </c>
      <c r="AJ259" s="250" t="s">
        <v>824</v>
      </c>
      <c r="AK259" s="250" t="s">
        <v>824</v>
      </c>
      <c r="AL259" s="250" t="s">
        <v>1129</v>
      </c>
      <c r="AM259" s="490"/>
      <c r="AN259" s="281"/>
      <c r="AO259" s="281"/>
      <c r="AP259" s="281"/>
      <c r="AQ259" s="281"/>
      <c r="AR259" s="215"/>
      <c r="AS259" s="215"/>
    </row>
    <row r="260" spans="1:45" s="222" customFormat="1" ht="43.5" customHeight="1" x14ac:dyDescent="0.25">
      <c r="A260" s="232" t="s">
        <v>1200</v>
      </c>
      <c r="B260" s="189" t="s">
        <v>12</v>
      </c>
      <c r="C260" s="190">
        <v>91</v>
      </c>
      <c r="D260" s="189" t="s">
        <v>685</v>
      </c>
      <c r="E260" s="189" t="s">
        <v>10</v>
      </c>
      <c r="F260" s="211">
        <v>3</v>
      </c>
      <c r="G260" s="211">
        <v>3</v>
      </c>
      <c r="H260" s="211">
        <v>3</v>
      </c>
      <c r="I260" s="211">
        <v>4</v>
      </c>
      <c r="J260" s="211">
        <v>4</v>
      </c>
      <c r="K260" s="211">
        <v>3</v>
      </c>
      <c r="L260" s="211">
        <v>3</v>
      </c>
      <c r="M260" s="211">
        <v>2</v>
      </c>
      <c r="N260" s="211">
        <v>4</v>
      </c>
      <c r="O260" s="211">
        <v>3</v>
      </c>
      <c r="P260" s="211">
        <v>3</v>
      </c>
      <c r="Q260" s="211">
        <v>3</v>
      </c>
      <c r="R260" s="211">
        <v>3</v>
      </c>
      <c r="S260" s="211">
        <v>3</v>
      </c>
      <c r="T260" s="211"/>
      <c r="U260" s="211"/>
      <c r="V260" s="211"/>
      <c r="W260" s="211"/>
      <c r="X260" s="211"/>
      <c r="Y260" s="189">
        <v>3</v>
      </c>
      <c r="Z260" s="127">
        <v>3</v>
      </c>
      <c r="AA260" s="127">
        <v>3</v>
      </c>
      <c r="AB260" s="481" t="s">
        <v>1132</v>
      </c>
      <c r="AC260" s="491" t="s">
        <v>144</v>
      </c>
      <c r="AD260" s="396" t="s">
        <v>371</v>
      </c>
      <c r="AE260" s="491" t="s">
        <v>476</v>
      </c>
      <c r="AF260" s="130" t="s">
        <v>1132</v>
      </c>
      <c r="AG260" s="117">
        <v>3</v>
      </c>
      <c r="AH260" s="117">
        <v>3</v>
      </c>
      <c r="AI260" s="491" t="s">
        <v>144</v>
      </c>
      <c r="AJ260" s="491" t="s">
        <v>371</v>
      </c>
      <c r="AK260" s="491" t="s">
        <v>476</v>
      </c>
      <c r="AL260" s="491" t="s">
        <v>1129</v>
      </c>
      <c r="AM260" s="492"/>
      <c r="AN260" s="281"/>
      <c r="AO260" s="281"/>
      <c r="AP260" s="281"/>
      <c r="AQ260" s="281"/>
      <c r="AR260" s="215"/>
      <c r="AS260" s="215"/>
    </row>
    <row r="261" spans="1:45" s="222" customFormat="1" ht="43.5" customHeight="1" x14ac:dyDescent="0.25">
      <c r="A261" s="232" t="s">
        <v>1200</v>
      </c>
      <c r="B261" s="64" t="s">
        <v>26</v>
      </c>
      <c r="C261" s="74">
        <v>75</v>
      </c>
      <c r="D261" s="64" t="s">
        <v>681</v>
      </c>
      <c r="E261" s="64" t="s">
        <v>10</v>
      </c>
      <c r="F261" s="209">
        <v>3</v>
      </c>
      <c r="G261" s="209">
        <v>4</v>
      </c>
      <c r="H261" s="209">
        <v>3</v>
      </c>
      <c r="I261" s="209">
        <v>3</v>
      </c>
      <c r="J261" s="209">
        <v>3</v>
      </c>
      <c r="K261" s="209">
        <v>2</v>
      </c>
      <c r="L261" s="209">
        <v>3</v>
      </c>
      <c r="M261" s="209">
        <v>3</v>
      </c>
      <c r="N261" s="209">
        <v>3</v>
      </c>
      <c r="O261" s="209">
        <v>2</v>
      </c>
      <c r="P261" s="209">
        <v>3</v>
      </c>
      <c r="Q261" s="209">
        <v>2</v>
      </c>
      <c r="R261" s="209">
        <v>2</v>
      </c>
      <c r="S261" s="209">
        <v>2</v>
      </c>
      <c r="T261" s="209"/>
      <c r="U261" s="209"/>
      <c r="V261" s="209"/>
      <c r="W261" s="209"/>
      <c r="X261" s="209"/>
      <c r="Y261" s="64">
        <v>3</v>
      </c>
      <c r="Z261" s="127">
        <v>3</v>
      </c>
      <c r="AA261" s="127">
        <v>3</v>
      </c>
      <c r="AB261" s="481" t="s">
        <v>1132</v>
      </c>
      <c r="AC261" s="250" t="s">
        <v>144</v>
      </c>
      <c r="AD261" s="232" t="s">
        <v>371</v>
      </c>
      <c r="AE261" s="250" t="s">
        <v>476</v>
      </c>
      <c r="AF261" s="130" t="s">
        <v>1168</v>
      </c>
      <c r="AG261" s="117">
        <v>1</v>
      </c>
      <c r="AH261" s="117">
        <v>1</v>
      </c>
      <c r="AI261" s="250" t="s">
        <v>462</v>
      </c>
      <c r="AJ261" s="250" t="s">
        <v>463</v>
      </c>
      <c r="AK261" s="250" t="s">
        <v>475</v>
      </c>
      <c r="AL261" s="250" t="s">
        <v>377</v>
      </c>
      <c r="AM261" s="490"/>
      <c r="AN261" s="281" t="s">
        <v>1201</v>
      </c>
      <c r="AO261" s="281" t="s">
        <v>1202</v>
      </c>
      <c r="AP261" s="281" t="s">
        <v>917</v>
      </c>
      <c r="AQ261" s="281" t="s">
        <v>1203</v>
      </c>
      <c r="AR261" s="215"/>
      <c r="AS261" s="215"/>
    </row>
    <row r="262" spans="1:45" s="222" customFormat="1" ht="43.5" customHeight="1" x14ac:dyDescent="0.25">
      <c r="A262" s="232" t="s">
        <v>1200</v>
      </c>
      <c r="B262" s="189" t="s">
        <v>26</v>
      </c>
      <c r="C262" s="189">
        <v>78</v>
      </c>
      <c r="D262" s="189" t="s">
        <v>682</v>
      </c>
      <c r="E262" s="189" t="s">
        <v>10</v>
      </c>
      <c r="F262" s="211"/>
      <c r="G262" s="211"/>
      <c r="H262" s="211"/>
      <c r="I262" s="211"/>
      <c r="J262" s="211"/>
      <c r="K262" s="211"/>
      <c r="L262" s="211"/>
      <c r="M262" s="211"/>
      <c r="N262" s="211"/>
      <c r="O262" s="211"/>
      <c r="P262" s="211"/>
      <c r="Q262" s="211"/>
      <c r="R262" s="211"/>
      <c r="S262" s="211"/>
      <c r="T262" s="211"/>
      <c r="U262" s="211"/>
      <c r="V262" s="211"/>
      <c r="W262" s="211"/>
      <c r="X262" s="211"/>
      <c r="Y262" s="189" t="s">
        <v>824</v>
      </c>
      <c r="Z262" s="127" t="s">
        <v>824</v>
      </c>
      <c r="AA262" s="127" t="s">
        <v>824</v>
      </c>
      <c r="AB262" s="481" t="s">
        <v>824</v>
      </c>
      <c r="AC262" s="491" t="s">
        <v>824</v>
      </c>
      <c r="AD262" s="396"/>
      <c r="AE262" s="491" t="s">
        <v>824</v>
      </c>
      <c r="AF262" s="130" t="s">
        <v>824</v>
      </c>
      <c r="AG262" s="117" t="s">
        <v>824</v>
      </c>
      <c r="AH262" s="117" t="s">
        <v>824</v>
      </c>
      <c r="AI262" s="491" t="s">
        <v>824</v>
      </c>
      <c r="AJ262" s="491" t="s">
        <v>824</v>
      </c>
      <c r="AK262" s="491" t="s">
        <v>824</v>
      </c>
      <c r="AL262" s="491" t="s">
        <v>1129</v>
      </c>
      <c r="AM262" s="492"/>
      <c r="AN262" s="281"/>
      <c r="AO262" s="281"/>
      <c r="AP262" s="281"/>
      <c r="AQ262" s="281"/>
      <c r="AR262" s="215"/>
      <c r="AS262" s="215"/>
    </row>
    <row r="263" spans="1:45" s="222" customFormat="1" ht="43.5" customHeight="1" x14ac:dyDescent="0.25">
      <c r="A263" s="232" t="s">
        <v>1200</v>
      </c>
      <c r="B263" s="64" t="s">
        <v>26</v>
      </c>
      <c r="C263" s="64">
        <v>88</v>
      </c>
      <c r="D263" s="64" t="s">
        <v>1148</v>
      </c>
      <c r="E263" s="64" t="s">
        <v>10</v>
      </c>
      <c r="F263" s="209"/>
      <c r="G263" s="209"/>
      <c r="H263" s="209"/>
      <c r="I263" s="209"/>
      <c r="J263" s="209"/>
      <c r="K263" s="209"/>
      <c r="L263" s="209"/>
      <c r="M263" s="209"/>
      <c r="N263" s="209"/>
      <c r="O263" s="209"/>
      <c r="P263" s="209"/>
      <c r="Q263" s="209"/>
      <c r="R263" s="209"/>
      <c r="S263" s="209"/>
      <c r="T263" s="209"/>
      <c r="U263" s="209"/>
      <c r="V263" s="209"/>
      <c r="W263" s="209"/>
      <c r="X263" s="209"/>
      <c r="Y263" s="189" t="s">
        <v>824</v>
      </c>
      <c r="Z263" s="127" t="s">
        <v>824</v>
      </c>
      <c r="AA263" s="127" t="s">
        <v>824</v>
      </c>
      <c r="AB263" s="481" t="s">
        <v>824</v>
      </c>
      <c r="AC263" s="506" t="s">
        <v>824</v>
      </c>
      <c r="AD263" s="396"/>
      <c r="AE263" s="250" t="s">
        <v>824</v>
      </c>
      <c r="AF263" s="130" t="s">
        <v>824</v>
      </c>
      <c r="AG263" s="117" t="s">
        <v>824</v>
      </c>
      <c r="AH263" s="117" t="s">
        <v>824</v>
      </c>
      <c r="AI263" s="491" t="s">
        <v>824</v>
      </c>
      <c r="AJ263" s="491" t="s">
        <v>824</v>
      </c>
      <c r="AK263" s="491" t="s">
        <v>824</v>
      </c>
      <c r="AL263" s="491" t="s">
        <v>1129</v>
      </c>
      <c r="AM263" s="492"/>
      <c r="AN263" s="281"/>
      <c r="AO263" s="281"/>
      <c r="AP263" s="281"/>
      <c r="AQ263" s="281"/>
      <c r="AR263" s="215"/>
      <c r="AS263" s="215"/>
    </row>
    <row r="264" spans="1:45" s="222" customFormat="1" ht="43.5" customHeight="1" x14ac:dyDescent="0.25">
      <c r="A264" s="232" t="s">
        <v>1200</v>
      </c>
      <c r="B264" s="189" t="s">
        <v>26</v>
      </c>
      <c r="C264" s="189">
        <v>89</v>
      </c>
      <c r="D264" s="189" t="s">
        <v>1149</v>
      </c>
      <c r="E264" s="189" t="s">
        <v>10</v>
      </c>
      <c r="F264" s="211"/>
      <c r="G264" s="211"/>
      <c r="H264" s="211"/>
      <c r="I264" s="211"/>
      <c r="J264" s="211"/>
      <c r="K264" s="211"/>
      <c r="L264" s="211"/>
      <c r="M264" s="211"/>
      <c r="N264" s="211"/>
      <c r="O264" s="211"/>
      <c r="P264" s="211"/>
      <c r="Q264" s="211"/>
      <c r="R264" s="211"/>
      <c r="S264" s="211"/>
      <c r="T264" s="211"/>
      <c r="U264" s="211"/>
      <c r="V264" s="211"/>
      <c r="W264" s="211"/>
      <c r="X264" s="211"/>
      <c r="Y264" s="189" t="s">
        <v>824</v>
      </c>
      <c r="Z264" s="127" t="s">
        <v>824</v>
      </c>
      <c r="AA264" s="127" t="s">
        <v>824</v>
      </c>
      <c r="AB264" s="481" t="s">
        <v>824</v>
      </c>
      <c r="AC264" s="491" t="s">
        <v>824</v>
      </c>
      <c r="AD264" s="396"/>
      <c r="AE264" s="491" t="s">
        <v>824</v>
      </c>
      <c r="AF264" s="130" t="s">
        <v>824</v>
      </c>
      <c r="AG264" s="117" t="s">
        <v>824</v>
      </c>
      <c r="AH264" s="117" t="s">
        <v>824</v>
      </c>
      <c r="AI264" s="491" t="s">
        <v>824</v>
      </c>
      <c r="AJ264" s="491" t="s">
        <v>824</v>
      </c>
      <c r="AK264" s="491" t="s">
        <v>824</v>
      </c>
      <c r="AL264" s="491" t="s">
        <v>1129</v>
      </c>
      <c r="AM264" s="492"/>
      <c r="AN264" s="281"/>
      <c r="AO264" s="281"/>
      <c r="AP264" s="281"/>
      <c r="AQ264" s="281"/>
      <c r="AR264" s="215"/>
      <c r="AS264" s="215"/>
    </row>
    <row r="265" spans="1:45" s="222" customFormat="1" ht="43.5" customHeight="1" x14ac:dyDescent="0.25">
      <c r="A265" s="232" t="s">
        <v>1200</v>
      </c>
      <c r="B265" s="64" t="s">
        <v>687</v>
      </c>
      <c r="C265" s="64">
        <v>101</v>
      </c>
      <c r="D265" s="64" t="s">
        <v>755</v>
      </c>
      <c r="E265" s="64" t="s">
        <v>10</v>
      </c>
      <c r="F265" s="209"/>
      <c r="G265" s="209"/>
      <c r="H265" s="209"/>
      <c r="I265" s="209"/>
      <c r="J265" s="209"/>
      <c r="K265" s="209"/>
      <c r="L265" s="209"/>
      <c r="M265" s="209"/>
      <c r="N265" s="209"/>
      <c r="O265" s="209"/>
      <c r="P265" s="209"/>
      <c r="Q265" s="209"/>
      <c r="R265" s="209"/>
      <c r="S265" s="209"/>
      <c r="T265" s="209"/>
      <c r="U265" s="209"/>
      <c r="V265" s="209"/>
      <c r="W265" s="209"/>
      <c r="X265" s="209"/>
      <c r="Y265" s="64" t="s">
        <v>824</v>
      </c>
      <c r="Z265" s="127" t="s">
        <v>824</v>
      </c>
      <c r="AA265" s="127" t="s">
        <v>824</v>
      </c>
      <c r="AB265" s="481" t="s">
        <v>824</v>
      </c>
      <c r="AC265" s="250" t="s">
        <v>824</v>
      </c>
      <c r="AD265" s="232"/>
      <c r="AE265" s="250" t="s">
        <v>824</v>
      </c>
      <c r="AF265" s="130" t="s">
        <v>824</v>
      </c>
      <c r="AG265" s="117" t="s">
        <v>824</v>
      </c>
      <c r="AH265" s="117" t="s">
        <v>824</v>
      </c>
      <c r="AI265" s="250" t="s">
        <v>824</v>
      </c>
      <c r="AJ265" s="250" t="s">
        <v>824</v>
      </c>
      <c r="AK265" s="250" t="s">
        <v>824</v>
      </c>
      <c r="AL265" s="250" t="s">
        <v>1129</v>
      </c>
      <c r="AM265" s="490"/>
      <c r="AN265" s="281"/>
      <c r="AO265" s="281"/>
      <c r="AP265" s="281"/>
      <c r="AQ265" s="281"/>
      <c r="AR265" s="215"/>
      <c r="AS265" s="215"/>
    </row>
    <row r="266" spans="1:45" s="222" customFormat="1" ht="43.5" customHeight="1" x14ac:dyDescent="0.25">
      <c r="A266" s="232" t="s">
        <v>1200</v>
      </c>
      <c r="B266" s="189" t="s">
        <v>66</v>
      </c>
      <c r="C266" s="189">
        <v>124</v>
      </c>
      <c r="D266" s="189" t="s">
        <v>716</v>
      </c>
      <c r="E266" s="189" t="s">
        <v>10</v>
      </c>
      <c r="F266" s="211"/>
      <c r="G266" s="211"/>
      <c r="H266" s="211"/>
      <c r="I266" s="211"/>
      <c r="J266" s="211"/>
      <c r="K266" s="211"/>
      <c r="L266" s="211"/>
      <c r="M266" s="211"/>
      <c r="N266" s="211"/>
      <c r="O266" s="211"/>
      <c r="P266" s="211"/>
      <c r="Q266" s="211"/>
      <c r="R266" s="211"/>
      <c r="S266" s="211"/>
      <c r="T266" s="211"/>
      <c r="U266" s="211"/>
      <c r="V266" s="211"/>
      <c r="W266" s="211"/>
      <c r="X266" s="211"/>
      <c r="Y266" s="189" t="s">
        <v>824</v>
      </c>
      <c r="Z266" s="127" t="s">
        <v>824</v>
      </c>
      <c r="AA266" s="127" t="s">
        <v>824</v>
      </c>
      <c r="AB266" s="481" t="s">
        <v>824</v>
      </c>
      <c r="AC266" s="491" t="s">
        <v>824</v>
      </c>
      <c r="AD266" s="396"/>
      <c r="AE266" s="491" t="s">
        <v>824</v>
      </c>
      <c r="AF266" s="130" t="s">
        <v>824</v>
      </c>
      <c r="AG266" s="117" t="s">
        <v>824</v>
      </c>
      <c r="AH266" s="117" t="s">
        <v>824</v>
      </c>
      <c r="AI266" s="491" t="s">
        <v>824</v>
      </c>
      <c r="AJ266" s="491" t="s">
        <v>824</v>
      </c>
      <c r="AK266" s="491" t="s">
        <v>824</v>
      </c>
      <c r="AL266" s="491" t="s">
        <v>1129</v>
      </c>
      <c r="AM266" s="492"/>
      <c r="AN266" s="281"/>
      <c r="AO266" s="281"/>
      <c r="AP266" s="281"/>
      <c r="AQ266" s="281"/>
      <c r="AR266" s="215"/>
      <c r="AS266" s="215"/>
    </row>
    <row r="267" spans="1:45" s="222" customFormat="1" ht="43.5" customHeight="1" x14ac:dyDescent="0.25">
      <c r="A267" s="232" t="s">
        <v>114</v>
      </c>
      <c r="B267" s="64" t="s">
        <v>12</v>
      </c>
      <c r="C267" s="64">
        <v>20</v>
      </c>
      <c r="D267" s="64" t="s">
        <v>24</v>
      </c>
      <c r="E267" s="64" t="s">
        <v>10</v>
      </c>
      <c r="F267" s="209">
        <v>5</v>
      </c>
      <c r="G267" s="209">
        <v>3</v>
      </c>
      <c r="H267" s="209">
        <v>3</v>
      </c>
      <c r="I267" s="209">
        <v>3</v>
      </c>
      <c r="J267" s="209">
        <v>3</v>
      </c>
      <c r="K267" s="209">
        <v>3</v>
      </c>
      <c r="L267" s="209">
        <v>5</v>
      </c>
      <c r="M267" s="209">
        <v>3</v>
      </c>
      <c r="N267" s="209">
        <v>5</v>
      </c>
      <c r="O267" s="209">
        <v>3</v>
      </c>
      <c r="P267" s="209">
        <v>5</v>
      </c>
      <c r="Q267" s="209">
        <v>3</v>
      </c>
      <c r="R267" s="209"/>
      <c r="S267" s="209"/>
      <c r="T267" s="209"/>
      <c r="U267" s="209"/>
      <c r="V267" s="209"/>
      <c r="W267" s="209"/>
      <c r="X267" s="209"/>
      <c r="Y267" s="64">
        <v>4</v>
      </c>
      <c r="Z267" s="127">
        <v>4</v>
      </c>
      <c r="AA267" s="127">
        <v>3</v>
      </c>
      <c r="AB267" s="481" t="s">
        <v>1189</v>
      </c>
      <c r="AC267" s="250" t="s">
        <v>146</v>
      </c>
      <c r="AD267" s="232" t="s">
        <v>371</v>
      </c>
      <c r="AE267" s="250" t="s">
        <v>476</v>
      </c>
      <c r="AF267" s="130" t="s">
        <v>1189</v>
      </c>
      <c r="AG267" s="117">
        <v>4</v>
      </c>
      <c r="AH267" s="117">
        <v>3</v>
      </c>
      <c r="AI267" s="250" t="s">
        <v>146</v>
      </c>
      <c r="AJ267" s="250" t="s">
        <v>371</v>
      </c>
      <c r="AK267" s="250" t="s">
        <v>476</v>
      </c>
      <c r="AL267" s="250" t="s">
        <v>1129</v>
      </c>
      <c r="AM267" s="490"/>
      <c r="AN267" s="281"/>
      <c r="AO267" s="281"/>
      <c r="AP267" s="281"/>
      <c r="AQ267" s="281"/>
      <c r="AR267" s="215"/>
      <c r="AS267" s="215"/>
    </row>
    <row r="268" spans="1:45" s="222" customFormat="1" ht="43.5" customHeight="1" x14ac:dyDescent="0.25">
      <c r="A268" s="232" t="s">
        <v>114</v>
      </c>
      <c r="B268" s="62" t="s">
        <v>12</v>
      </c>
      <c r="C268" s="62">
        <v>27</v>
      </c>
      <c r="D268" s="62" t="s">
        <v>661</v>
      </c>
      <c r="E268" s="62" t="s">
        <v>10</v>
      </c>
      <c r="F268" s="212">
        <v>3</v>
      </c>
      <c r="G268" s="212">
        <v>3</v>
      </c>
      <c r="H268" s="212">
        <v>3</v>
      </c>
      <c r="I268" s="212">
        <v>3</v>
      </c>
      <c r="J268" s="212">
        <v>3</v>
      </c>
      <c r="K268" s="212">
        <v>3</v>
      </c>
      <c r="L268" s="212">
        <v>5</v>
      </c>
      <c r="M268" s="212">
        <v>3</v>
      </c>
      <c r="N268" s="212">
        <v>3</v>
      </c>
      <c r="O268" s="212">
        <v>4</v>
      </c>
      <c r="P268" s="212">
        <v>5</v>
      </c>
      <c r="Q268" s="212">
        <v>3</v>
      </c>
      <c r="R268" s="212"/>
      <c r="S268" s="212"/>
      <c r="T268" s="212"/>
      <c r="U268" s="212"/>
      <c r="V268" s="212"/>
      <c r="W268" s="212"/>
      <c r="X268" s="212"/>
      <c r="Y268" s="62">
        <v>3</v>
      </c>
      <c r="Z268" s="126">
        <v>3</v>
      </c>
      <c r="AA268" s="126">
        <v>3</v>
      </c>
      <c r="AB268" s="126" t="s">
        <v>1132</v>
      </c>
      <c r="AC268" s="250" t="s">
        <v>144</v>
      </c>
      <c r="AD268" s="493" t="s">
        <v>371</v>
      </c>
      <c r="AE268" s="475" t="s">
        <v>476</v>
      </c>
      <c r="AF268" s="156" t="s">
        <v>1132</v>
      </c>
      <c r="AG268" s="494">
        <v>3</v>
      </c>
      <c r="AH268" s="494">
        <v>3</v>
      </c>
      <c r="AI268" s="475" t="s">
        <v>144</v>
      </c>
      <c r="AJ268" s="475" t="s">
        <v>371</v>
      </c>
      <c r="AK268" s="475" t="s">
        <v>476</v>
      </c>
      <c r="AL268" s="475" t="s">
        <v>1129</v>
      </c>
      <c r="AM268" s="495"/>
      <c r="AN268" s="281"/>
      <c r="AO268" s="281"/>
      <c r="AP268" s="281"/>
      <c r="AQ268" s="281"/>
      <c r="AR268" s="215"/>
      <c r="AS268" s="215"/>
    </row>
    <row r="269" spans="1:45" s="222" customFormat="1" ht="43.5" customHeight="1" x14ac:dyDescent="0.25">
      <c r="A269" s="232" t="s">
        <v>114</v>
      </c>
      <c r="B269" s="189" t="s">
        <v>57</v>
      </c>
      <c r="C269" s="190">
        <v>53</v>
      </c>
      <c r="D269" s="189" t="s">
        <v>58</v>
      </c>
      <c r="E269" s="189" t="s">
        <v>10</v>
      </c>
      <c r="F269" s="211"/>
      <c r="G269" s="211"/>
      <c r="H269" s="211"/>
      <c r="I269" s="211"/>
      <c r="J269" s="211"/>
      <c r="K269" s="211"/>
      <c r="L269" s="211"/>
      <c r="M269" s="211"/>
      <c r="N269" s="211"/>
      <c r="O269" s="211"/>
      <c r="P269" s="211"/>
      <c r="Q269" s="211"/>
      <c r="R269" s="211"/>
      <c r="S269" s="211"/>
      <c r="T269" s="211"/>
      <c r="U269" s="211"/>
      <c r="V269" s="211"/>
      <c r="W269" s="211"/>
      <c r="X269" s="211"/>
      <c r="Y269" s="189" t="s">
        <v>824</v>
      </c>
      <c r="Z269" s="127" t="s">
        <v>824</v>
      </c>
      <c r="AA269" s="127" t="s">
        <v>824</v>
      </c>
      <c r="AB269" s="481" t="s">
        <v>824</v>
      </c>
      <c r="AC269" s="491"/>
      <c r="AD269" s="396"/>
      <c r="AE269" s="491" t="s">
        <v>824</v>
      </c>
      <c r="AF269" s="130" t="s">
        <v>824</v>
      </c>
      <c r="AG269" s="117" t="s">
        <v>824</v>
      </c>
      <c r="AH269" s="117" t="s">
        <v>824</v>
      </c>
      <c r="AI269" s="491" t="s">
        <v>824</v>
      </c>
      <c r="AJ269" s="491" t="s">
        <v>824</v>
      </c>
      <c r="AK269" s="491" t="s">
        <v>824</v>
      </c>
      <c r="AL269" s="491" t="s">
        <v>1129</v>
      </c>
      <c r="AM269" s="492"/>
      <c r="AN269" s="281"/>
      <c r="AO269" s="281"/>
      <c r="AP269" s="281"/>
      <c r="AQ269" s="281"/>
      <c r="AR269" s="215"/>
      <c r="AS269" s="215"/>
    </row>
    <row r="270" spans="1:45" s="222" customFormat="1" ht="43.5" customHeight="1" x14ac:dyDescent="0.25">
      <c r="A270" s="232" t="s">
        <v>114</v>
      </c>
      <c r="B270" s="64" t="s">
        <v>676</v>
      </c>
      <c r="C270" s="62">
        <v>67</v>
      </c>
      <c r="D270" s="64" t="s">
        <v>677</v>
      </c>
      <c r="E270" s="64" t="s">
        <v>10</v>
      </c>
      <c r="F270" s="209"/>
      <c r="G270" s="209"/>
      <c r="H270" s="209"/>
      <c r="I270" s="209"/>
      <c r="J270" s="209"/>
      <c r="K270" s="209"/>
      <c r="L270" s="209"/>
      <c r="M270" s="209"/>
      <c r="N270" s="209"/>
      <c r="O270" s="209"/>
      <c r="P270" s="209"/>
      <c r="Q270" s="209"/>
      <c r="R270" s="209"/>
      <c r="S270" s="209"/>
      <c r="T270" s="209"/>
      <c r="U270" s="209"/>
      <c r="V270" s="209"/>
      <c r="W270" s="209"/>
      <c r="X270" s="209"/>
      <c r="Y270" s="64" t="s">
        <v>824</v>
      </c>
      <c r="Z270" s="127" t="s">
        <v>824</v>
      </c>
      <c r="AA270" s="127" t="s">
        <v>824</v>
      </c>
      <c r="AB270" s="481" t="s">
        <v>824</v>
      </c>
      <c r="AC270" s="250"/>
      <c r="AD270" s="232"/>
      <c r="AE270" s="250" t="s">
        <v>824</v>
      </c>
      <c r="AF270" s="130" t="s">
        <v>824</v>
      </c>
      <c r="AG270" s="117" t="s">
        <v>824</v>
      </c>
      <c r="AH270" s="117" t="s">
        <v>824</v>
      </c>
      <c r="AI270" s="250" t="s">
        <v>824</v>
      </c>
      <c r="AJ270" s="250" t="s">
        <v>824</v>
      </c>
      <c r="AK270" s="250" t="s">
        <v>824</v>
      </c>
      <c r="AL270" s="250" t="s">
        <v>1129</v>
      </c>
      <c r="AM270" s="490"/>
      <c r="AN270" s="281"/>
      <c r="AO270" s="281"/>
      <c r="AP270" s="281"/>
      <c r="AQ270" s="281"/>
      <c r="AR270" s="215"/>
      <c r="AS270" s="215"/>
    </row>
    <row r="271" spans="1:45" s="222" customFormat="1" ht="43.5" customHeight="1" x14ac:dyDescent="0.25">
      <c r="A271" s="232" t="s">
        <v>114</v>
      </c>
      <c r="B271" s="64" t="s">
        <v>102</v>
      </c>
      <c r="C271" s="62">
        <v>68</v>
      </c>
      <c r="D271" s="64" t="s">
        <v>81</v>
      </c>
      <c r="E271" s="64" t="s">
        <v>10</v>
      </c>
      <c r="F271" s="209"/>
      <c r="G271" s="209"/>
      <c r="H271" s="209"/>
      <c r="I271" s="209"/>
      <c r="J271" s="209"/>
      <c r="K271" s="209"/>
      <c r="L271" s="209"/>
      <c r="M271" s="209"/>
      <c r="N271" s="209"/>
      <c r="O271" s="209"/>
      <c r="P271" s="209"/>
      <c r="Q271" s="209"/>
      <c r="R271" s="209"/>
      <c r="S271" s="209"/>
      <c r="T271" s="209"/>
      <c r="U271" s="209"/>
      <c r="V271" s="209"/>
      <c r="W271" s="209"/>
      <c r="X271" s="209"/>
      <c r="Y271" s="64" t="s">
        <v>824</v>
      </c>
      <c r="Z271" s="127" t="s">
        <v>824</v>
      </c>
      <c r="AA271" s="127" t="s">
        <v>824</v>
      </c>
      <c r="AB271" s="481" t="s">
        <v>824</v>
      </c>
      <c r="AC271" s="250"/>
      <c r="AD271" s="232"/>
      <c r="AE271" s="250" t="s">
        <v>824</v>
      </c>
      <c r="AF271" s="130" t="s">
        <v>824</v>
      </c>
      <c r="AG271" s="117" t="s">
        <v>824</v>
      </c>
      <c r="AH271" s="117" t="s">
        <v>824</v>
      </c>
      <c r="AI271" s="250" t="s">
        <v>824</v>
      </c>
      <c r="AJ271" s="250" t="s">
        <v>824</v>
      </c>
      <c r="AK271" s="250" t="s">
        <v>824</v>
      </c>
      <c r="AL271" s="250" t="s">
        <v>1129</v>
      </c>
      <c r="AM271" s="490"/>
      <c r="AN271" s="281"/>
      <c r="AO271" s="281"/>
      <c r="AP271" s="281"/>
      <c r="AQ271" s="281"/>
      <c r="AR271" s="215"/>
      <c r="AS271" s="215"/>
    </row>
    <row r="272" spans="1:45" s="222" customFormat="1" ht="43.5" customHeight="1" x14ac:dyDescent="0.25">
      <c r="A272" s="232" t="s">
        <v>114</v>
      </c>
      <c r="B272" s="189" t="s">
        <v>102</v>
      </c>
      <c r="C272" s="190">
        <v>70</v>
      </c>
      <c r="D272" s="189" t="s">
        <v>678</v>
      </c>
      <c r="E272" s="189" t="s">
        <v>10</v>
      </c>
      <c r="F272" s="211"/>
      <c r="G272" s="211"/>
      <c r="H272" s="211"/>
      <c r="I272" s="211"/>
      <c r="J272" s="211"/>
      <c r="K272" s="211"/>
      <c r="L272" s="211"/>
      <c r="M272" s="211"/>
      <c r="N272" s="211"/>
      <c r="O272" s="211"/>
      <c r="P272" s="211"/>
      <c r="Q272" s="211"/>
      <c r="R272" s="211"/>
      <c r="S272" s="211"/>
      <c r="T272" s="211"/>
      <c r="U272" s="211"/>
      <c r="V272" s="211"/>
      <c r="W272" s="211"/>
      <c r="X272" s="211"/>
      <c r="Y272" s="189" t="s">
        <v>824</v>
      </c>
      <c r="Z272" s="127" t="s">
        <v>824</v>
      </c>
      <c r="AA272" s="127" t="s">
        <v>824</v>
      </c>
      <c r="AB272" s="481" t="s">
        <v>824</v>
      </c>
      <c r="AC272" s="491"/>
      <c r="AD272" s="396"/>
      <c r="AE272" s="491" t="s">
        <v>824</v>
      </c>
      <c r="AF272" s="130" t="s">
        <v>824</v>
      </c>
      <c r="AG272" s="117" t="s">
        <v>824</v>
      </c>
      <c r="AH272" s="117" t="s">
        <v>824</v>
      </c>
      <c r="AI272" s="491" t="s">
        <v>824</v>
      </c>
      <c r="AJ272" s="491" t="s">
        <v>824</v>
      </c>
      <c r="AK272" s="491" t="s">
        <v>824</v>
      </c>
      <c r="AL272" s="491" t="s">
        <v>1129</v>
      </c>
      <c r="AM272" s="492"/>
      <c r="AN272" s="281"/>
      <c r="AO272" s="281"/>
      <c r="AP272" s="281"/>
      <c r="AQ272" s="281"/>
      <c r="AR272" s="215"/>
      <c r="AS272" s="215"/>
    </row>
    <row r="273" spans="1:45" s="222" customFormat="1" ht="43.5" customHeight="1" x14ac:dyDescent="0.25">
      <c r="A273" s="232" t="s">
        <v>114</v>
      </c>
      <c r="B273" s="64" t="s">
        <v>102</v>
      </c>
      <c r="C273" s="74">
        <v>73</v>
      </c>
      <c r="D273" s="64" t="s">
        <v>86</v>
      </c>
      <c r="E273" s="64" t="s">
        <v>10</v>
      </c>
      <c r="F273" s="209"/>
      <c r="G273" s="209"/>
      <c r="H273" s="209"/>
      <c r="I273" s="209"/>
      <c r="J273" s="209"/>
      <c r="K273" s="209"/>
      <c r="L273" s="209"/>
      <c r="M273" s="209"/>
      <c r="N273" s="209"/>
      <c r="O273" s="209"/>
      <c r="P273" s="209"/>
      <c r="Q273" s="209"/>
      <c r="R273" s="209"/>
      <c r="S273" s="209"/>
      <c r="T273" s="209"/>
      <c r="U273" s="209"/>
      <c r="V273" s="209"/>
      <c r="W273" s="209"/>
      <c r="X273" s="209"/>
      <c r="Y273" s="64" t="s">
        <v>824</v>
      </c>
      <c r="Z273" s="127" t="s">
        <v>824</v>
      </c>
      <c r="AA273" s="127" t="s">
        <v>824</v>
      </c>
      <c r="AB273" s="481" t="s">
        <v>824</v>
      </c>
      <c r="AC273" s="250"/>
      <c r="AD273" s="232"/>
      <c r="AE273" s="250" t="s">
        <v>824</v>
      </c>
      <c r="AF273" s="130" t="s">
        <v>824</v>
      </c>
      <c r="AG273" s="117" t="s">
        <v>824</v>
      </c>
      <c r="AH273" s="117" t="s">
        <v>824</v>
      </c>
      <c r="AI273" s="250" t="s">
        <v>824</v>
      </c>
      <c r="AJ273" s="250" t="s">
        <v>824</v>
      </c>
      <c r="AK273" s="250" t="s">
        <v>824</v>
      </c>
      <c r="AL273" s="250" t="s">
        <v>1129</v>
      </c>
      <c r="AM273" s="250"/>
      <c r="AN273" s="239"/>
      <c r="AO273" s="239"/>
      <c r="AP273" s="239"/>
      <c r="AQ273" s="239"/>
      <c r="AR273" s="239"/>
      <c r="AS273" s="239"/>
    </row>
    <row r="274" spans="1:45" s="222" customFormat="1" ht="43.5" customHeight="1" x14ac:dyDescent="0.25">
      <c r="A274" s="232" t="s">
        <v>114</v>
      </c>
      <c r="B274" s="189" t="s">
        <v>45</v>
      </c>
      <c r="C274" s="189">
        <v>74</v>
      </c>
      <c r="D274" s="189" t="s">
        <v>636</v>
      </c>
      <c r="E274" s="189" t="s">
        <v>10</v>
      </c>
      <c r="F274" s="211"/>
      <c r="G274" s="211"/>
      <c r="H274" s="211"/>
      <c r="I274" s="211"/>
      <c r="J274" s="211"/>
      <c r="K274" s="211"/>
      <c r="L274" s="211"/>
      <c r="M274" s="211"/>
      <c r="N274" s="211"/>
      <c r="O274" s="211"/>
      <c r="P274" s="211"/>
      <c r="Q274" s="211"/>
      <c r="R274" s="211"/>
      <c r="S274" s="211"/>
      <c r="T274" s="211"/>
      <c r="U274" s="211"/>
      <c r="V274" s="211"/>
      <c r="W274" s="211"/>
      <c r="X274" s="211"/>
      <c r="Y274" s="189" t="s">
        <v>824</v>
      </c>
      <c r="Z274" s="127" t="s">
        <v>824</v>
      </c>
      <c r="AA274" s="127" t="s">
        <v>824</v>
      </c>
      <c r="AB274" s="481" t="s">
        <v>824</v>
      </c>
      <c r="AC274" s="491"/>
      <c r="AD274" s="396"/>
      <c r="AE274" s="491" t="s">
        <v>824</v>
      </c>
      <c r="AF274" s="130" t="s">
        <v>824</v>
      </c>
      <c r="AG274" s="117" t="s">
        <v>824</v>
      </c>
      <c r="AH274" s="117" t="s">
        <v>824</v>
      </c>
      <c r="AI274" s="250" t="s">
        <v>824</v>
      </c>
      <c r="AJ274" s="491" t="s">
        <v>824</v>
      </c>
      <c r="AK274" s="491" t="s">
        <v>824</v>
      </c>
      <c r="AL274" s="491" t="s">
        <v>1129</v>
      </c>
      <c r="AM274" s="491"/>
      <c r="AN274" s="239"/>
      <c r="AO274" s="239"/>
      <c r="AP274" s="239"/>
      <c r="AQ274" s="244"/>
      <c r="AR274" s="239"/>
      <c r="AS274" s="239"/>
    </row>
    <row r="275" spans="1:45" s="222" customFormat="1" ht="43.5" customHeight="1" x14ac:dyDescent="0.25">
      <c r="A275" s="232" t="s">
        <v>114</v>
      </c>
      <c r="B275" s="189" t="s">
        <v>12</v>
      </c>
      <c r="C275" s="189">
        <v>91</v>
      </c>
      <c r="D275" s="189" t="s">
        <v>685</v>
      </c>
      <c r="E275" s="189" t="s">
        <v>10</v>
      </c>
      <c r="F275" s="211">
        <v>3</v>
      </c>
      <c r="G275" s="211">
        <v>3</v>
      </c>
      <c r="H275" s="211">
        <v>3</v>
      </c>
      <c r="I275" s="211">
        <v>3</v>
      </c>
      <c r="J275" s="211">
        <v>3</v>
      </c>
      <c r="K275" s="211">
        <v>3</v>
      </c>
      <c r="L275" s="211">
        <v>5</v>
      </c>
      <c r="M275" s="211">
        <v>3</v>
      </c>
      <c r="N275" s="211">
        <v>3</v>
      </c>
      <c r="O275" s="211">
        <v>3</v>
      </c>
      <c r="P275" s="211">
        <v>5</v>
      </c>
      <c r="Q275" s="211">
        <v>3</v>
      </c>
      <c r="R275" s="211"/>
      <c r="S275" s="211"/>
      <c r="T275" s="211"/>
      <c r="U275" s="211"/>
      <c r="V275" s="211"/>
      <c r="W275" s="211"/>
      <c r="X275" s="211"/>
      <c r="Y275" s="189">
        <v>3</v>
      </c>
      <c r="Z275" s="127">
        <v>3</v>
      </c>
      <c r="AA275" s="127">
        <v>3</v>
      </c>
      <c r="AB275" s="481" t="s">
        <v>1132</v>
      </c>
      <c r="AC275" s="491" t="s">
        <v>144</v>
      </c>
      <c r="AD275" s="396" t="s">
        <v>371</v>
      </c>
      <c r="AE275" s="491" t="s">
        <v>476</v>
      </c>
      <c r="AF275" s="130" t="s">
        <v>1132</v>
      </c>
      <c r="AG275" s="117">
        <v>3</v>
      </c>
      <c r="AH275" s="117">
        <v>3</v>
      </c>
      <c r="AI275" s="491" t="s">
        <v>144</v>
      </c>
      <c r="AJ275" s="491" t="s">
        <v>371</v>
      </c>
      <c r="AK275" s="491" t="s">
        <v>476</v>
      </c>
      <c r="AL275" s="491" t="s">
        <v>1129</v>
      </c>
      <c r="AM275" s="491"/>
      <c r="AN275" s="239"/>
      <c r="AO275" s="239"/>
      <c r="AP275" s="239"/>
      <c r="AQ275" s="244"/>
      <c r="AR275" s="239"/>
      <c r="AS275" s="239"/>
    </row>
    <row r="276" spans="1:45" s="222" customFormat="1" ht="43.5" customHeight="1" x14ac:dyDescent="0.25">
      <c r="A276" s="232" t="s">
        <v>114</v>
      </c>
      <c r="B276" s="64" t="s">
        <v>26</v>
      </c>
      <c r="C276" s="64">
        <v>75</v>
      </c>
      <c r="D276" s="64" t="s">
        <v>681</v>
      </c>
      <c r="E276" s="64" t="s">
        <v>10</v>
      </c>
      <c r="F276" s="209">
        <v>5</v>
      </c>
      <c r="G276" s="209">
        <v>4</v>
      </c>
      <c r="H276" s="209">
        <v>4</v>
      </c>
      <c r="I276" s="209">
        <v>3</v>
      </c>
      <c r="J276" s="209">
        <v>3</v>
      </c>
      <c r="K276" s="209">
        <v>3</v>
      </c>
      <c r="L276" s="209">
        <v>5</v>
      </c>
      <c r="M276" s="209">
        <v>4</v>
      </c>
      <c r="N276" s="209">
        <v>5</v>
      </c>
      <c r="O276" s="209">
        <v>5</v>
      </c>
      <c r="P276" s="209">
        <v>5</v>
      </c>
      <c r="Q276" s="209">
        <v>4</v>
      </c>
      <c r="R276" s="209"/>
      <c r="S276" s="209"/>
      <c r="T276" s="209"/>
      <c r="U276" s="209"/>
      <c r="V276" s="209"/>
      <c r="W276" s="209"/>
      <c r="X276" s="209"/>
      <c r="Y276" s="64">
        <v>4</v>
      </c>
      <c r="Z276" s="127">
        <v>4</v>
      </c>
      <c r="AA276" s="127">
        <v>3</v>
      </c>
      <c r="AB276" s="481" t="s">
        <v>1189</v>
      </c>
      <c r="AC276" s="250" t="s">
        <v>146</v>
      </c>
      <c r="AD276" s="232" t="s">
        <v>371</v>
      </c>
      <c r="AE276" s="250" t="s">
        <v>476</v>
      </c>
      <c r="AF276" s="130" t="s">
        <v>1157</v>
      </c>
      <c r="AG276" s="117">
        <v>2</v>
      </c>
      <c r="AH276" s="117">
        <v>1</v>
      </c>
      <c r="AI276" s="250" t="s">
        <v>142</v>
      </c>
      <c r="AJ276" s="250" t="s">
        <v>463</v>
      </c>
      <c r="AK276" s="250" t="s">
        <v>475</v>
      </c>
      <c r="AL276" s="250" t="s">
        <v>377</v>
      </c>
      <c r="AM276" s="250"/>
      <c r="AN276" s="239" t="s">
        <v>1243</v>
      </c>
      <c r="AO276" s="239" t="s">
        <v>1244</v>
      </c>
      <c r="AP276" s="239" t="s">
        <v>1245</v>
      </c>
      <c r="AQ276" s="244" t="s">
        <v>1246</v>
      </c>
      <c r="AR276" s="239"/>
      <c r="AS276" s="239"/>
    </row>
    <row r="277" spans="1:45" s="222" customFormat="1" ht="43.5" customHeight="1" x14ac:dyDescent="0.25">
      <c r="A277" s="232" t="s">
        <v>114</v>
      </c>
      <c r="B277" s="189" t="s">
        <v>26</v>
      </c>
      <c r="C277" s="189">
        <v>78</v>
      </c>
      <c r="D277" s="189" t="s">
        <v>682</v>
      </c>
      <c r="E277" s="189" t="s">
        <v>10</v>
      </c>
      <c r="F277" s="211">
        <v>4</v>
      </c>
      <c r="G277" s="211">
        <v>4</v>
      </c>
      <c r="H277" s="211">
        <v>4</v>
      </c>
      <c r="I277" s="211">
        <v>3</v>
      </c>
      <c r="J277" s="211">
        <v>3</v>
      </c>
      <c r="K277" s="211">
        <v>3</v>
      </c>
      <c r="L277" s="211">
        <v>5</v>
      </c>
      <c r="M277" s="211">
        <v>4</v>
      </c>
      <c r="N277" s="211">
        <v>4</v>
      </c>
      <c r="O277" s="211">
        <v>3</v>
      </c>
      <c r="P277" s="211">
        <v>5</v>
      </c>
      <c r="Q277" s="211">
        <v>4</v>
      </c>
      <c r="R277" s="211"/>
      <c r="S277" s="211"/>
      <c r="T277" s="211"/>
      <c r="U277" s="211"/>
      <c r="V277" s="211"/>
      <c r="W277" s="211"/>
      <c r="X277" s="211"/>
      <c r="Y277" s="189">
        <v>4</v>
      </c>
      <c r="Z277" s="127">
        <v>4</v>
      </c>
      <c r="AA277" s="127">
        <v>3</v>
      </c>
      <c r="AB277" s="481" t="s">
        <v>1189</v>
      </c>
      <c r="AC277" s="491" t="s">
        <v>146</v>
      </c>
      <c r="AD277" s="396" t="s">
        <v>371</v>
      </c>
      <c r="AE277" s="491" t="s">
        <v>476</v>
      </c>
      <c r="AF277" s="130" t="s">
        <v>1157</v>
      </c>
      <c r="AG277" s="117">
        <v>2</v>
      </c>
      <c r="AH277" s="117">
        <v>1</v>
      </c>
      <c r="AI277" s="491" t="s">
        <v>142</v>
      </c>
      <c r="AJ277" s="491" t="s">
        <v>463</v>
      </c>
      <c r="AK277" s="491" t="s">
        <v>475</v>
      </c>
      <c r="AL277" s="491" t="s">
        <v>377</v>
      </c>
      <c r="AM277" s="491"/>
      <c r="AN277" s="239" t="s">
        <v>1243</v>
      </c>
      <c r="AO277" s="239" t="s">
        <v>1244</v>
      </c>
      <c r="AP277" s="239" t="s">
        <v>1245</v>
      </c>
      <c r="AQ277" s="244" t="s">
        <v>1246</v>
      </c>
      <c r="AR277" s="239"/>
      <c r="AS277" s="239"/>
    </row>
    <row r="278" spans="1:45" s="222" customFormat="1" ht="43.5" customHeight="1" x14ac:dyDescent="0.25">
      <c r="A278" s="232" t="s">
        <v>114</v>
      </c>
      <c r="B278" s="64" t="s">
        <v>26</v>
      </c>
      <c r="C278" s="64">
        <v>88</v>
      </c>
      <c r="D278" s="64" t="s">
        <v>1148</v>
      </c>
      <c r="E278" s="64" t="s">
        <v>10</v>
      </c>
      <c r="F278" s="209">
        <v>3</v>
      </c>
      <c r="G278" s="209">
        <v>3</v>
      </c>
      <c r="H278" s="209">
        <v>3</v>
      </c>
      <c r="I278" s="209">
        <v>3</v>
      </c>
      <c r="J278" s="209">
        <v>3</v>
      </c>
      <c r="K278" s="209">
        <v>3</v>
      </c>
      <c r="L278" s="209">
        <v>3</v>
      </c>
      <c r="M278" s="209">
        <v>3</v>
      </c>
      <c r="N278" s="209">
        <v>3</v>
      </c>
      <c r="O278" s="209">
        <v>3</v>
      </c>
      <c r="P278" s="209">
        <v>3</v>
      </c>
      <c r="Q278" s="209">
        <v>3</v>
      </c>
      <c r="R278" s="209"/>
      <c r="S278" s="209"/>
      <c r="T278" s="209"/>
      <c r="U278" s="209"/>
      <c r="V278" s="209"/>
      <c r="W278" s="209"/>
      <c r="X278" s="209"/>
      <c r="Y278" s="64">
        <v>3</v>
      </c>
      <c r="Z278" s="127">
        <v>3</v>
      </c>
      <c r="AA278" s="127">
        <v>2</v>
      </c>
      <c r="AB278" s="481" t="s">
        <v>1191</v>
      </c>
      <c r="AC278" s="250" t="s">
        <v>144</v>
      </c>
      <c r="AD278" s="232" t="s">
        <v>384</v>
      </c>
      <c r="AE278" s="250" t="s">
        <v>371</v>
      </c>
      <c r="AF278" s="130" t="s">
        <v>1191</v>
      </c>
      <c r="AG278" s="117">
        <v>3</v>
      </c>
      <c r="AH278" s="117">
        <v>2</v>
      </c>
      <c r="AI278" s="250" t="s">
        <v>144</v>
      </c>
      <c r="AJ278" s="250" t="s">
        <v>384</v>
      </c>
      <c r="AK278" s="250" t="s">
        <v>371</v>
      </c>
      <c r="AL278" s="250" t="s">
        <v>1129</v>
      </c>
      <c r="AM278" s="250"/>
      <c r="AN278" s="239"/>
      <c r="AO278" s="239"/>
      <c r="AP278" s="239"/>
      <c r="AQ278" s="244"/>
      <c r="AR278" s="239"/>
      <c r="AS278" s="239"/>
    </row>
    <row r="279" spans="1:45" s="222" customFormat="1" ht="43.5" customHeight="1" x14ac:dyDescent="0.25">
      <c r="A279" s="232" t="s">
        <v>114</v>
      </c>
      <c r="B279" s="63" t="s">
        <v>26</v>
      </c>
      <c r="C279" s="63">
        <v>89</v>
      </c>
      <c r="D279" s="63" t="s">
        <v>1149</v>
      </c>
      <c r="E279" s="63" t="s">
        <v>10</v>
      </c>
      <c r="F279" s="210">
        <v>4</v>
      </c>
      <c r="G279" s="210">
        <v>5</v>
      </c>
      <c r="H279" s="210">
        <v>4</v>
      </c>
      <c r="I279" s="210">
        <v>3</v>
      </c>
      <c r="J279" s="210">
        <v>3</v>
      </c>
      <c r="K279" s="210">
        <v>3</v>
      </c>
      <c r="L279" s="210">
        <v>5</v>
      </c>
      <c r="M279" s="210">
        <v>5</v>
      </c>
      <c r="N279" s="210">
        <v>4</v>
      </c>
      <c r="O279" s="210">
        <v>3</v>
      </c>
      <c r="P279" s="210">
        <v>5</v>
      </c>
      <c r="Q279" s="210">
        <v>5</v>
      </c>
      <c r="R279" s="210"/>
      <c r="S279" s="210"/>
      <c r="T279" s="210"/>
      <c r="U279" s="210"/>
      <c r="V279" s="210"/>
      <c r="W279" s="210"/>
      <c r="X279" s="210"/>
      <c r="Y279" s="63">
        <v>4</v>
      </c>
      <c r="Z279" s="127">
        <v>4</v>
      </c>
      <c r="AA279" s="127">
        <v>2</v>
      </c>
      <c r="AB279" s="126" t="s">
        <v>1190</v>
      </c>
      <c r="AC279" s="250" t="s">
        <v>146</v>
      </c>
      <c r="AD279" s="232" t="s">
        <v>384</v>
      </c>
      <c r="AE279" s="250" t="s">
        <v>476</v>
      </c>
      <c r="AF279" s="130" t="s">
        <v>142</v>
      </c>
      <c r="AG279" s="117">
        <v>2</v>
      </c>
      <c r="AH279" s="117">
        <v>0</v>
      </c>
      <c r="AI279" s="250" t="s">
        <v>142</v>
      </c>
      <c r="AJ279" s="250" t="s">
        <v>824</v>
      </c>
      <c r="AK279" s="250" t="s">
        <v>824</v>
      </c>
      <c r="AL279" s="250" t="s">
        <v>1129</v>
      </c>
      <c r="AM279" s="250"/>
      <c r="AN279" s="239"/>
      <c r="AO279" s="239"/>
      <c r="AP279" s="239"/>
      <c r="AQ279" s="244"/>
      <c r="AR279" s="239"/>
      <c r="AS279" s="239"/>
    </row>
    <row r="280" spans="1:45" s="222" customFormat="1" ht="43.5" customHeight="1" x14ac:dyDescent="0.25">
      <c r="A280" s="232" t="s">
        <v>114</v>
      </c>
      <c r="B280" s="64" t="s">
        <v>687</v>
      </c>
      <c r="C280" s="64">
        <v>101</v>
      </c>
      <c r="D280" s="64" t="s">
        <v>755</v>
      </c>
      <c r="E280" s="64" t="s">
        <v>10</v>
      </c>
      <c r="F280" s="209"/>
      <c r="G280" s="209"/>
      <c r="H280" s="209">
        <v>3</v>
      </c>
      <c r="I280" s="209"/>
      <c r="J280" s="209"/>
      <c r="K280" s="209"/>
      <c r="L280" s="209"/>
      <c r="M280" s="209"/>
      <c r="N280" s="209"/>
      <c r="O280" s="209"/>
      <c r="P280" s="209"/>
      <c r="Q280" s="209"/>
      <c r="R280" s="209"/>
      <c r="S280" s="209"/>
      <c r="T280" s="209"/>
      <c r="U280" s="209"/>
      <c r="V280" s="209"/>
      <c r="W280" s="209"/>
      <c r="X280" s="209"/>
      <c r="Y280" s="64">
        <v>3</v>
      </c>
      <c r="Z280" s="127" t="s">
        <v>824</v>
      </c>
      <c r="AA280" s="127" t="s">
        <v>824</v>
      </c>
      <c r="AB280" s="481" t="s">
        <v>824</v>
      </c>
      <c r="AC280" s="250"/>
      <c r="AD280" s="232"/>
      <c r="AE280" s="250" t="s">
        <v>824</v>
      </c>
      <c r="AF280" s="130" t="s">
        <v>824</v>
      </c>
      <c r="AG280" s="117" t="s">
        <v>824</v>
      </c>
      <c r="AH280" s="117" t="s">
        <v>824</v>
      </c>
      <c r="AI280" s="250" t="s">
        <v>824</v>
      </c>
      <c r="AJ280" s="250" t="s">
        <v>824</v>
      </c>
      <c r="AK280" s="250" t="s">
        <v>824</v>
      </c>
      <c r="AL280" s="250" t="s">
        <v>1129</v>
      </c>
      <c r="AM280" s="250"/>
      <c r="AN280" s="239"/>
      <c r="AO280" s="239"/>
      <c r="AP280" s="239"/>
      <c r="AQ280" s="244"/>
      <c r="AR280" s="239"/>
      <c r="AS280" s="239"/>
    </row>
    <row r="281" spans="1:45" s="222" customFormat="1" ht="43.5" customHeight="1" x14ac:dyDescent="0.25">
      <c r="A281" s="232" t="s">
        <v>114</v>
      </c>
      <c r="B281" s="62" t="s">
        <v>66</v>
      </c>
      <c r="C281" s="62">
        <v>124</v>
      </c>
      <c r="D281" s="62" t="s">
        <v>716</v>
      </c>
      <c r="E281" s="62" t="s">
        <v>10</v>
      </c>
      <c r="F281" s="212"/>
      <c r="G281" s="212"/>
      <c r="H281" s="212">
        <v>3</v>
      </c>
      <c r="I281" s="212"/>
      <c r="J281" s="212"/>
      <c r="K281" s="212"/>
      <c r="L281" s="212"/>
      <c r="M281" s="212"/>
      <c r="N281" s="212"/>
      <c r="O281" s="212"/>
      <c r="P281" s="212"/>
      <c r="Q281" s="212"/>
      <c r="R281" s="212"/>
      <c r="S281" s="212"/>
      <c r="T281" s="212"/>
      <c r="U281" s="212"/>
      <c r="V281" s="212"/>
      <c r="W281" s="212"/>
      <c r="X281" s="212"/>
      <c r="Y281" s="62">
        <v>3</v>
      </c>
      <c r="Z281" s="126" t="s">
        <v>824</v>
      </c>
      <c r="AA281" s="126" t="s">
        <v>824</v>
      </c>
      <c r="AB281" s="126" t="s">
        <v>824</v>
      </c>
      <c r="AC281" s="250"/>
      <c r="AD281" s="232"/>
      <c r="AE281" s="250" t="s">
        <v>824</v>
      </c>
      <c r="AF281" s="156" t="s">
        <v>824</v>
      </c>
      <c r="AG281" s="494" t="s">
        <v>824</v>
      </c>
      <c r="AH281" s="494" t="s">
        <v>824</v>
      </c>
      <c r="AI281" s="250" t="s">
        <v>824</v>
      </c>
      <c r="AJ281" s="491" t="s">
        <v>824</v>
      </c>
      <c r="AK281" s="491" t="s">
        <v>824</v>
      </c>
      <c r="AL281" s="475" t="s">
        <v>1129</v>
      </c>
      <c r="AM281" s="475"/>
      <c r="AN281" s="239"/>
      <c r="AO281" s="239"/>
      <c r="AP281" s="239"/>
      <c r="AQ281" s="239"/>
      <c r="AR281" s="239"/>
      <c r="AS281" s="239"/>
    </row>
    <row r="282" spans="1:45" s="222" customFormat="1" ht="43.5" customHeight="1" x14ac:dyDescent="0.25">
      <c r="A282" s="232" t="s">
        <v>112</v>
      </c>
      <c r="B282" s="189" t="s">
        <v>12</v>
      </c>
      <c r="C282" s="190">
        <v>20</v>
      </c>
      <c r="D282" s="189" t="s">
        <v>24</v>
      </c>
      <c r="E282" s="189" t="s">
        <v>10</v>
      </c>
      <c r="F282" s="211">
        <v>3</v>
      </c>
      <c r="G282" s="211">
        <v>4</v>
      </c>
      <c r="H282" s="211">
        <v>4</v>
      </c>
      <c r="I282" s="211">
        <v>4</v>
      </c>
      <c r="J282" s="211">
        <v>4</v>
      </c>
      <c r="K282" s="211">
        <v>5</v>
      </c>
      <c r="L282" s="211">
        <v>4</v>
      </c>
      <c r="M282" s="211"/>
      <c r="N282" s="211"/>
      <c r="O282" s="211"/>
      <c r="P282" s="211"/>
      <c r="Q282" s="211"/>
      <c r="R282" s="211"/>
      <c r="S282" s="211"/>
      <c r="T282" s="211"/>
      <c r="U282" s="211"/>
      <c r="V282" s="211"/>
      <c r="W282" s="211"/>
      <c r="X282" s="211"/>
      <c r="Y282" s="189">
        <v>4</v>
      </c>
      <c r="Z282" s="127">
        <v>4</v>
      </c>
      <c r="AA282" s="127">
        <v>4</v>
      </c>
      <c r="AB282" s="481" t="s">
        <v>1147</v>
      </c>
      <c r="AC282" s="491" t="s">
        <v>146</v>
      </c>
      <c r="AD282" s="396" t="s">
        <v>372</v>
      </c>
      <c r="AE282" s="491" t="s">
        <v>477</v>
      </c>
      <c r="AF282" s="130" t="s">
        <v>1147</v>
      </c>
      <c r="AG282" s="117">
        <v>4</v>
      </c>
      <c r="AH282" s="117">
        <v>4</v>
      </c>
      <c r="AI282" s="491" t="s">
        <v>146</v>
      </c>
      <c r="AJ282" s="491" t="s">
        <v>372</v>
      </c>
      <c r="AK282" s="491" t="s">
        <v>477</v>
      </c>
      <c r="AL282" s="491" t="s">
        <v>1129</v>
      </c>
      <c r="AM282" s="491"/>
      <c r="AN282" s="239"/>
      <c r="AO282" s="239"/>
      <c r="AP282" s="239"/>
      <c r="AQ282" s="239"/>
      <c r="AR282" s="239"/>
      <c r="AS282" s="239"/>
    </row>
    <row r="283" spans="1:45" s="222" customFormat="1" ht="43.5" customHeight="1" x14ac:dyDescent="0.25">
      <c r="A283" s="232" t="s">
        <v>112</v>
      </c>
      <c r="B283" s="64" t="s">
        <v>12</v>
      </c>
      <c r="C283" s="62">
        <v>27</v>
      </c>
      <c r="D283" s="64" t="s">
        <v>661</v>
      </c>
      <c r="E283" s="64" t="s">
        <v>10</v>
      </c>
      <c r="F283" s="209">
        <v>4</v>
      </c>
      <c r="G283" s="209">
        <v>4</v>
      </c>
      <c r="H283" s="209">
        <v>4</v>
      </c>
      <c r="I283" s="209">
        <v>4</v>
      </c>
      <c r="J283" s="209">
        <v>4</v>
      </c>
      <c r="K283" s="209">
        <v>5</v>
      </c>
      <c r="L283" s="209">
        <v>5</v>
      </c>
      <c r="M283" s="209"/>
      <c r="N283" s="209"/>
      <c r="O283" s="209"/>
      <c r="P283" s="209"/>
      <c r="Q283" s="209"/>
      <c r="R283" s="209"/>
      <c r="S283" s="209"/>
      <c r="T283" s="209"/>
      <c r="U283" s="209"/>
      <c r="V283" s="209"/>
      <c r="W283" s="209"/>
      <c r="X283" s="209"/>
      <c r="Y283" s="64">
        <v>4</v>
      </c>
      <c r="Z283" s="127">
        <v>4</v>
      </c>
      <c r="AA283" s="127">
        <v>4</v>
      </c>
      <c r="AB283" s="481" t="s">
        <v>1147</v>
      </c>
      <c r="AC283" s="250" t="s">
        <v>146</v>
      </c>
      <c r="AD283" s="232" t="s">
        <v>372</v>
      </c>
      <c r="AE283" s="250" t="s">
        <v>477</v>
      </c>
      <c r="AF283" s="130" t="s">
        <v>1147</v>
      </c>
      <c r="AG283" s="117">
        <v>4</v>
      </c>
      <c r="AH283" s="117">
        <v>4</v>
      </c>
      <c r="AI283" s="250" t="s">
        <v>146</v>
      </c>
      <c r="AJ283" s="250" t="s">
        <v>372</v>
      </c>
      <c r="AK283" s="250" t="s">
        <v>477</v>
      </c>
      <c r="AL283" s="250" t="s">
        <v>1129</v>
      </c>
      <c r="AM283" s="250"/>
      <c r="AN283" s="239"/>
      <c r="AO283" s="239"/>
      <c r="AP283" s="239"/>
      <c r="AQ283" s="239"/>
      <c r="AR283" s="239"/>
      <c r="AS283" s="239"/>
    </row>
    <row r="284" spans="1:45" s="222" customFormat="1" ht="43.5" customHeight="1" x14ac:dyDescent="0.25">
      <c r="A284" s="232" t="s">
        <v>112</v>
      </c>
      <c r="B284" s="189" t="s">
        <v>57</v>
      </c>
      <c r="C284" s="190">
        <v>53</v>
      </c>
      <c r="D284" s="189" t="s">
        <v>58</v>
      </c>
      <c r="E284" s="189" t="s">
        <v>10</v>
      </c>
      <c r="F284" s="211"/>
      <c r="G284" s="211"/>
      <c r="H284" s="211"/>
      <c r="I284" s="211"/>
      <c r="J284" s="211"/>
      <c r="K284" s="211"/>
      <c r="L284" s="211"/>
      <c r="M284" s="211"/>
      <c r="N284" s="211"/>
      <c r="O284" s="211"/>
      <c r="P284" s="211"/>
      <c r="Q284" s="211"/>
      <c r="R284" s="211"/>
      <c r="S284" s="211"/>
      <c r="T284" s="211"/>
      <c r="U284" s="211"/>
      <c r="V284" s="211"/>
      <c r="W284" s="211"/>
      <c r="X284" s="211"/>
      <c r="Y284" s="189" t="s">
        <v>824</v>
      </c>
      <c r="Z284" s="127" t="s">
        <v>824</v>
      </c>
      <c r="AA284" s="127" t="s">
        <v>824</v>
      </c>
      <c r="AB284" s="481" t="s">
        <v>824</v>
      </c>
      <c r="AC284" s="491" t="s">
        <v>824</v>
      </c>
      <c r="AD284" s="396"/>
      <c r="AE284" s="491" t="s">
        <v>824</v>
      </c>
      <c r="AF284" s="130" t="s">
        <v>824</v>
      </c>
      <c r="AG284" s="117" t="s">
        <v>824</v>
      </c>
      <c r="AH284" s="117" t="s">
        <v>824</v>
      </c>
      <c r="AI284" s="491" t="s">
        <v>824</v>
      </c>
      <c r="AJ284" s="491" t="s">
        <v>824</v>
      </c>
      <c r="AK284" s="491" t="s">
        <v>824</v>
      </c>
      <c r="AL284" s="491" t="s">
        <v>1129</v>
      </c>
      <c r="AM284" s="491"/>
      <c r="AN284" s="239"/>
      <c r="AO284" s="239"/>
      <c r="AP284" s="239"/>
      <c r="AQ284" s="239"/>
      <c r="AR284" s="239"/>
      <c r="AS284" s="239"/>
    </row>
    <row r="285" spans="1:45" s="222" customFormat="1" ht="43.5" customHeight="1" x14ac:dyDescent="0.25">
      <c r="A285" s="232" t="s">
        <v>112</v>
      </c>
      <c r="B285" s="64" t="s">
        <v>676</v>
      </c>
      <c r="C285" s="62">
        <v>67</v>
      </c>
      <c r="D285" s="64" t="s">
        <v>677</v>
      </c>
      <c r="E285" s="64" t="s">
        <v>10</v>
      </c>
      <c r="F285" s="209"/>
      <c r="G285" s="209"/>
      <c r="H285" s="209"/>
      <c r="I285" s="209"/>
      <c r="J285" s="209"/>
      <c r="K285" s="209"/>
      <c r="L285" s="209"/>
      <c r="M285" s="209"/>
      <c r="N285" s="209"/>
      <c r="O285" s="209"/>
      <c r="P285" s="209"/>
      <c r="Q285" s="209"/>
      <c r="R285" s="209"/>
      <c r="S285" s="209"/>
      <c r="T285" s="209"/>
      <c r="U285" s="209"/>
      <c r="V285" s="209"/>
      <c r="W285" s="209"/>
      <c r="X285" s="209"/>
      <c r="Y285" s="64" t="s">
        <v>824</v>
      </c>
      <c r="Z285" s="127" t="s">
        <v>824</v>
      </c>
      <c r="AA285" s="127" t="s">
        <v>824</v>
      </c>
      <c r="AB285" s="481" t="s">
        <v>824</v>
      </c>
      <c r="AC285" s="250" t="s">
        <v>824</v>
      </c>
      <c r="AD285" s="232"/>
      <c r="AE285" s="250" t="s">
        <v>824</v>
      </c>
      <c r="AF285" s="130" t="s">
        <v>824</v>
      </c>
      <c r="AG285" s="117" t="s">
        <v>824</v>
      </c>
      <c r="AH285" s="117" t="s">
        <v>824</v>
      </c>
      <c r="AI285" s="250" t="s">
        <v>824</v>
      </c>
      <c r="AJ285" s="250" t="s">
        <v>824</v>
      </c>
      <c r="AK285" s="250" t="s">
        <v>824</v>
      </c>
      <c r="AL285" s="250" t="s">
        <v>1129</v>
      </c>
      <c r="AM285" s="250"/>
      <c r="AN285" s="239"/>
      <c r="AO285" s="239"/>
      <c r="AP285" s="239"/>
      <c r="AQ285" s="239"/>
      <c r="AR285" s="239"/>
      <c r="AS285" s="239"/>
    </row>
    <row r="286" spans="1:45" s="222" customFormat="1" ht="43.5" customHeight="1" x14ac:dyDescent="0.25">
      <c r="A286" s="232" t="s">
        <v>112</v>
      </c>
      <c r="B286" s="64" t="s">
        <v>102</v>
      </c>
      <c r="C286" s="62">
        <v>68</v>
      </c>
      <c r="D286" s="64" t="s">
        <v>81</v>
      </c>
      <c r="E286" s="64" t="s">
        <v>10</v>
      </c>
      <c r="F286" s="209"/>
      <c r="G286" s="209"/>
      <c r="H286" s="209"/>
      <c r="I286" s="209"/>
      <c r="J286" s="209"/>
      <c r="K286" s="209"/>
      <c r="L286" s="209"/>
      <c r="M286" s="209"/>
      <c r="N286" s="209"/>
      <c r="O286" s="209"/>
      <c r="P286" s="209"/>
      <c r="Q286" s="209"/>
      <c r="R286" s="209"/>
      <c r="S286" s="209"/>
      <c r="T286" s="209"/>
      <c r="U286" s="209"/>
      <c r="V286" s="209"/>
      <c r="W286" s="209"/>
      <c r="X286" s="209"/>
      <c r="Y286" s="64" t="s">
        <v>824</v>
      </c>
      <c r="Z286" s="127" t="s">
        <v>824</v>
      </c>
      <c r="AA286" s="127" t="s">
        <v>824</v>
      </c>
      <c r="AB286" s="481" t="s">
        <v>824</v>
      </c>
      <c r="AC286" s="250" t="s">
        <v>824</v>
      </c>
      <c r="AD286" s="232"/>
      <c r="AE286" s="250" t="s">
        <v>824</v>
      </c>
      <c r="AF286" s="130" t="s">
        <v>824</v>
      </c>
      <c r="AG286" s="117" t="s">
        <v>824</v>
      </c>
      <c r="AH286" s="117" t="s">
        <v>824</v>
      </c>
      <c r="AI286" s="250" t="s">
        <v>824</v>
      </c>
      <c r="AJ286" s="250" t="s">
        <v>824</v>
      </c>
      <c r="AK286" s="250" t="s">
        <v>824</v>
      </c>
      <c r="AL286" s="250" t="s">
        <v>1129</v>
      </c>
      <c r="AM286" s="250"/>
      <c r="AN286" s="239"/>
      <c r="AO286" s="239"/>
      <c r="AP286" s="239"/>
      <c r="AQ286" s="239"/>
      <c r="AR286" s="239"/>
      <c r="AS286" s="239"/>
    </row>
    <row r="287" spans="1:45" s="222" customFormat="1" ht="43.5" customHeight="1" x14ac:dyDescent="0.25">
      <c r="A287" s="232" t="s">
        <v>112</v>
      </c>
      <c r="B287" s="152" t="s">
        <v>102</v>
      </c>
      <c r="C287" s="405">
        <v>70</v>
      </c>
      <c r="D287" s="152" t="s">
        <v>678</v>
      </c>
      <c r="E287" s="152" t="s">
        <v>10</v>
      </c>
      <c r="F287" s="216"/>
      <c r="G287" s="216"/>
      <c r="H287" s="216"/>
      <c r="I287" s="216"/>
      <c r="J287" s="216"/>
      <c r="K287" s="216"/>
      <c r="L287" s="216"/>
      <c r="M287" s="216"/>
      <c r="N287" s="216"/>
      <c r="O287" s="216"/>
      <c r="P287" s="216"/>
      <c r="Q287" s="216"/>
      <c r="R287" s="216"/>
      <c r="S287" s="216"/>
      <c r="T287" s="216"/>
      <c r="U287" s="216"/>
      <c r="V287" s="216"/>
      <c r="W287" s="216"/>
      <c r="X287" s="216"/>
      <c r="Y287" s="152" t="s">
        <v>824</v>
      </c>
      <c r="Z287" s="152" t="s">
        <v>824</v>
      </c>
      <c r="AA287" s="152" t="s">
        <v>824</v>
      </c>
      <c r="AB287" s="152" t="s">
        <v>824</v>
      </c>
      <c r="AC287" s="250" t="s">
        <v>824</v>
      </c>
      <c r="AD287" s="241"/>
      <c r="AE287" s="392" t="s">
        <v>824</v>
      </c>
      <c r="AF287" s="406" t="s">
        <v>824</v>
      </c>
      <c r="AG287" s="392" t="s">
        <v>824</v>
      </c>
      <c r="AH287" s="392" t="s">
        <v>824</v>
      </c>
      <c r="AI287" s="250" t="s">
        <v>824</v>
      </c>
      <c r="AJ287" s="250" t="s">
        <v>824</v>
      </c>
      <c r="AK287" s="250" t="s">
        <v>824</v>
      </c>
      <c r="AL287" s="392" t="s">
        <v>1129</v>
      </c>
      <c r="AM287" s="392"/>
      <c r="AN287" s="241"/>
      <c r="AO287" s="241"/>
      <c r="AP287" s="241"/>
      <c r="AQ287" s="241"/>
      <c r="AR287" s="241"/>
      <c r="AS287" s="241"/>
    </row>
    <row r="288" spans="1:45" s="222" customFormat="1" ht="43.5" customHeight="1" x14ac:dyDescent="0.25">
      <c r="A288" s="232" t="s">
        <v>112</v>
      </c>
      <c r="B288" s="152" t="s">
        <v>102</v>
      </c>
      <c r="C288" s="405">
        <v>73</v>
      </c>
      <c r="D288" s="152" t="s">
        <v>86</v>
      </c>
      <c r="E288" s="152" t="s">
        <v>10</v>
      </c>
      <c r="F288" s="216"/>
      <c r="G288" s="216"/>
      <c r="H288" s="216"/>
      <c r="I288" s="216"/>
      <c r="J288" s="216"/>
      <c r="K288" s="216"/>
      <c r="L288" s="216"/>
      <c r="M288" s="216"/>
      <c r="N288" s="216"/>
      <c r="O288" s="216"/>
      <c r="P288" s="216"/>
      <c r="Q288" s="216"/>
      <c r="R288" s="216"/>
      <c r="S288" s="216"/>
      <c r="T288" s="216"/>
      <c r="U288" s="216"/>
      <c r="V288" s="216"/>
      <c r="W288" s="216"/>
      <c r="X288" s="216"/>
      <c r="Y288" s="152" t="s">
        <v>824</v>
      </c>
      <c r="Z288" s="152" t="s">
        <v>824</v>
      </c>
      <c r="AA288" s="152" t="s">
        <v>824</v>
      </c>
      <c r="AB288" s="152" t="s">
        <v>824</v>
      </c>
      <c r="AC288" s="250" t="s">
        <v>824</v>
      </c>
      <c r="AD288" s="241"/>
      <c r="AE288" s="392" t="s">
        <v>824</v>
      </c>
      <c r="AF288" s="406" t="s">
        <v>824</v>
      </c>
      <c r="AG288" s="392" t="s">
        <v>824</v>
      </c>
      <c r="AH288" s="392" t="s">
        <v>824</v>
      </c>
      <c r="AI288" s="250" t="s">
        <v>824</v>
      </c>
      <c r="AJ288" s="250" t="s">
        <v>824</v>
      </c>
      <c r="AK288" s="250" t="s">
        <v>824</v>
      </c>
      <c r="AL288" s="392" t="s">
        <v>1129</v>
      </c>
      <c r="AM288" s="392"/>
      <c r="AN288" s="241"/>
      <c r="AO288" s="241"/>
      <c r="AP288" s="241"/>
      <c r="AQ288" s="241"/>
      <c r="AR288" s="241"/>
      <c r="AS288" s="241"/>
    </row>
    <row r="289" spans="1:45" s="222" customFormat="1" ht="43.5" customHeight="1" x14ac:dyDescent="0.25">
      <c r="A289" s="232" t="s">
        <v>112</v>
      </c>
      <c r="B289" s="189" t="s">
        <v>45</v>
      </c>
      <c r="C289" s="190">
        <v>74</v>
      </c>
      <c r="D289" s="189" t="s">
        <v>636</v>
      </c>
      <c r="E289" s="189" t="s">
        <v>10</v>
      </c>
      <c r="F289" s="211"/>
      <c r="G289" s="211"/>
      <c r="H289" s="211"/>
      <c r="I289" s="211"/>
      <c r="J289" s="211"/>
      <c r="K289" s="211"/>
      <c r="L289" s="211"/>
      <c r="M289" s="211"/>
      <c r="N289" s="211"/>
      <c r="O289" s="211"/>
      <c r="P289" s="211"/>
      <c r="Q289" s="211"/>
      <c r="R289" s="211"/>
      <c r="S289" s="211"/>
      <c r="T289" s="211"/>
      <c r="U289" s="211"/>
      <c r="V289" s="211"/>
      <c r="W289" s="211"/>
      <c r="X289" s="211"/>
      <c r="Y289" s="189" t="s">
        <v>824</v>
      </c>
      <c r="Z289" s="127" t="s">
        <v>824</v>
      </c>
      <c r="AA289" s="127" t="s">
        <v>824</v>
      </c>
      <c r="AB289" s="481" t="s">
        <v>824</v>
      </c>
      <c r="AC289" s="491" t="s">
        <v>824</v>
      </c>
      <c r="AD289" s="396"/>
      <c r="AE289" s="491" t="s">
        <v>824</v>
      </c>
      <c r="AF289" s="130" t="s">
        <v>824</v>
      </c>
      <c r="AG289" s="117" t="s">
        <v>824</v>
      </c>
      <c r="AH289" s="117" t="s">
        <v>824</v>
      </c>
      <c r="AI289" s="491" t="s">
        <v>824</v>
      </c>
      <c r="AJ289" s="491" t="s">
        <v>824</v>
      </c>
      <c r="AK289" s="491" t="s">
        <v>824</v>
      </c>
      <c r="AL289" s="491" t="s">
        <v>1129</v>
      </c>
      <c r="AM289" s="491"/>
      <c r="AN289" s="239"/>
      <c r="AO289" s="239"/>
      <c r="AP289" s="239"/>
      <c r="AQ289" s="239"/>
      <c r="AR289" s="239"/>
      <c r="AS289" s="239"/>
    </row>
    <row r="290" spans="1:45" s="222" customFormat="1" ht="43.5" customHeight="1" x14ac:dyDescent="0.25">
      <c r="A290" s="232" t="s">
        <v>112</v>
      </c>
      <c r="B290" s="64" t="s">
        <v>12</v>
      </c>
      <c r="C290" s="74">
        <v>91</v>
      </c>
      <c r="D290" s="64" t="s">
        <v>685</v>
      </c>
      <c r="E290" s="64" t="s">
        <v>10</v>
      </c>
      <c r="F290" s="209">
        <v>3</v>
      </c>
      <c r="G290" s="209">
        <v>3</v>
      </c>
      <c r="H290" s="209">
        <v>3</v>
      </c>
      <c r="I290" s="209">
        <v>3</v>
      </c>
      <c r="J290" s="209">
        <v>3</v>
      </c>
      <c r="K290" s="209">
        <v>4</v>
      </c>
      <c r="L290" s="209">
        <v>4</v>
      </c>
      <c r="M290" s="209"/>
      <c r="N290" s="209"/>
      <c r="O290" s="209"/>
      <c r="P290" s="209"/>
      <c r="Q290" s="209"/>
      <c r="R290" s="209"/>
      <c r="S290" s="209"/>
      <c r="T290" s="209"/>
      <c r="U290" s="209"/>
      <c r="V290" s="209"/>
      <c r="W290" s="209"/>
      <c r="X290" s="209"/>
      <c r="Y290" s="64">
        <v>3</v>
      </c>
      <c r="Z290" s="127">
        <v>3</v>
      </c>
      <c r="AA290" s="127">
        <v>3</v>
      </c>
      <c r="AB290" s="481" t="s">
        <v>1132</v>
      </c>
      <c r="AC290" s="250" t="s">
        <v>144</v>
      </c>
      <c r="AD290" s="232" t="s">
        <v>371</v>
      </c>
      <c r="AE290" s="250" t="s">
        <v>476</v>
      </c>
      <c r="AF290" s="130" t="s">
        <v>1132</v>
      </c>
      <c r="AG290" s="117">
        <v>3</v>
      </c>
      <c r="AH290" s="117">
        <v>3</v>
      </c>
      <c r="AI290" s="250" t="s">
        <v>144</v>
      </c>
      <c r="AJ290" s="250" t="s">
        <v>371</v>
      </c>
      <c r="AK290" s="250" t="s">
        <v>476</v>
      </c>
      <c r="AL290" s="250" t="s">
        <v>1129</v>
      </c>
      <c r="AM290" s="490"/>
      <c r="AN290" s="281"/>
      <c r="AO290" s="281"/>
      <c r="AP290" s="281"/>
      <c r="AQ290" s="281"/>
      <c r="AR290" s="215"/>
      <c r="AS290" s="215"/>
    </row>
    <row r="291" spans="1:45" s="222" customFormat="1" ht="43.5" customHeight="1" x14ac:dyDescent="0.25">
      <c r="A291" s="232" t="s">
        <v>112</v>
      </c>
      <c r="B291" s="189" t="s">
        <v>26</v>
      </c>
      <c r="C291" s="189">
        <v>75</v>
      </c>
      <c r="D291" s="189" t="s">
        <v>681</v>
      </c>
      <c r="E291" s="189" t="s">
        <v>10</v>
      </c>
      <c r="F291" s="211">
        <v>2</v>
      </c>
      <c r="G291" s="211">
        <v>2</v>
      </c>
      <c r="H291" s="211">
        <v>2</v>
      </c>
      <c r="I291" s="211">
        <v>2</v>
      </c>
      <c r="J291" s="211">
        <v>3</v>
      </c>
      <c r="K291" s="211">
        <v>3</v>
      </c>
      <c r="L291" s="211">
        <v>3</v>
      </c>
      <c r="M291" s="211"/>
      <c r="N291" s="211"/>
      <c r="O291" s="211"/>
      <c r="P291" s="211"/>
      <c r="Q291" s="211"/>
      <c r="R291" s="211"/>
      <c r="S291" s="211"/>
      <c r="T291" s="211"/>
      <c r="U291" s="211"/>
      <c r="V291" s="211"/>
      <c r="W291" s="211"/>
      <c r="X291" s="211"/>
      <c r="Y291" s="189">
        <v>2</v>
      </c>
      <c r="Z291" s="127">
        <v>2</v>
      </c>
      <c r="AA291" s="127">
        <v>3</v>
      </c>
      <c r="AB291" s="481" t="s">
        <v>1181</v>
      </c>
      <c r="AC291" s="491" t="s">
        <v>142</v>
      </c>
      <c r="AD291" s="396" t="s">
        <v>371</v>
      </c>
      <c r="AE291" s="491" t="s">
        <v>371</v>
      </c>
      <c r="AF291" s="130" t="s">
        <v>1143</v>
      </c>
      <c r="AG291" s="117">
        <v>1</v>
      </c>
      <c r="AH291" s="117">
        <v>2</v>
      </c>
      <c r="AI291" s="491" t="s">
        <v>462</v>
      </c>
      <c r="AJ291" s="491" t="s">
        <v>384</v>
      </c>
      <c r="AK291" s="491" t="s">
        <v>475</v>
      </c>
      <c r="AL291" s="491" t="s">
        <v>377</v>
      </c>
      <c r="AM291" s="492"/>
      <c r="AN291" s="281" t="s">
        <v>1284</v>
      </c>
      <c r="AO291" s="281" t="s">
        <v>1285</v>
      </c>
      <c r="AP291" s="281" t="s">
        <v>940</v>
      </c>
      <c r="AQ291" s="281" t="s">
        <v>887</v>
      </c>
      <c r="AR291" s="215"/>
      <c r="AS291" s="215"/>
    </row>
    <row r="292" spans="1:45" s="222" customFormat="1" ht="43.5" customHeight="1" x14ac:dyDescent="0.25">
      <c r="A292" s="232" t="s">
        <v>112</v>
      </c>
      <c r="B292" s="64" t="s">
        <v>26</v>
      </c>
      <c r="C292" s="64">
        <v>78</v>
      </c>
      <c r="D292" s="64" t="s">
        <v>682</v>
      </c>
      <c r="E292" s="64" t="s">
        <v>10</v>
      </c>
      <c r="F292" s="209">
        <v>1</v>
      </c>
      <c r="G292" s="209">
        <v>2</v>
      </c>
      <c r="H292" s="209">
        <v>1</v>
      </c>
      <c r="I292" s="209">
        <v>2</v>
      </c>
      <c r="J292" s="209">
        <v>2</v>
      </c>
      <c r="K292" s="209">
        <v>1</v>
      </c>
      <c r="L292" s="209">
        <v>2</v>
      </c>
      <c r="M292" s="209"/>
      <c r="N292" s="209"/>
      <c r="O292" s="209"/>
      <c r="P292" s="209"/>
      <c r="Q292" s="209"/>
      <c r="R292" s="209"/>
      <c r="S292" s="209"/>
      <c r="T292" s="209"/>
      <c r="U292" s="209"/>
      <c r="V292" s="209"/>
      <c r="W292" s="209"/>
      <c r="X292" s="209"/>
      <c r="Y292" s="189">
        <v>2</v>
      </c>
      <c r="Z292" s="127">
        <v>2</v>
      </c>
      <c r="AA292" s="127">
        <v>2</v>
      </c>
      <c r="AB292" s="481" t="s">
        <v>1182</v>
      </c>
      <c r="AC292" s="491" t="s">
        <v>142</v>
      </c>
      <c r="AD292" s="396" t="s">
        <v>384</v>
      </c>
      <c r="AE292" s="491" t="s">
        <v>475</v>
      </c>
      <c r="AF292" s="130" t="s">
        <v>1182</v>
      </c>
      <c r="AG292" s="117">
        <v>2</v>
      </c>
      <c r="AH292" s="117">
        <v>2</v>
      </c>
      <c r="AI292" s="491" t="s">
        <v>142</v>
      </c>
      <c r="AJ292" s="491" t="s">
        <v>384</v>
      </c>
      <c r="AK292" s="491" t="s">
        <v>475</v>
      </c>
      <c r="AL292" s="491" t="s">
        <v>377</v>
      </c>
      <c r="AM292" s="492"/>
      <c r="AN292" s="281"/>
      <c r="AO292" s="281"/>
      <c r="AP292" s="281"/>
      <c r="AQ292" s="281"/>
      <c r="AR292" s="215"/>
      <c r="AS292" s="215"/>
    </row>
    <row r="293" spans="1:45" s="222" customFormat="1" ht="43.5" customHeight="1" x14ac:dyDescent="0.25">
      <c r="A293" s="232" t="s">
        <v>112</v>
      </c>
      <c r="B293" s="189" t="s">
        <v>26</v>
      </c>
      <c r="C293" s="189">
        <v>88</v>
      </c>
      <c r="D293" s="189" t="s">
        <v>1148</v>
      </c>
      <c r="E293" s="189" t="s">
        <v>10</v>
      </c>
      <c r="F293" s="211">
        <v>1</v>
      </c>
      <c r="G293" s="211">
        <v>2</v>
      </c>
      <c r="H293" s="211">
        <v>2</v>
      </c>
      <c r="I293" s="211">
        <v>1</v>
      </c>
      <c r="J293" s="211">
        <v>2</v>
      </c>
      <c r="K293" s="211">
        <v>1</v>
      </c>
      <c r="L293" s="211">
        <v>2</v>
      </c>
      <c r="M293" s="211"/>
      <c r="N293" s="211"/>
      <c r="O293" s="211"/>
      <c r="P293" s="211"/>
      <c r="Q293" s="211"/>
      <c r="R293" s="211"/>
      <c r="S293" s="211"/>
      <c r="T293" s="211"/>
      <c r="U293" s="211"/>
      <c r="V293" s="211"/>
      <c r="W293" s="211"/>
      <c r="X293" s="211"/>
      <c r="Y293" s="189">
        <v>2</v>
      </c>
      <c r="Z293" s="127">
        <v>2</v>
      </c>
      <c r="AA293" s="127">
        <v>2</v>
      </c>
      <c r="AB293" s="481" t="s">
        <v>1182</v>
      </c>
      <c r="AC293" s="491" t="s">
        <v>142</v>
      </c>
      <c r="AD293" s="396" t="s">
        <v>384</v>
      </c>
      <c r="AE293" s="491" t="s">
        <v>475</v>
      </c>
      <c r="AF293" s="130" t="s">
        <v>1182</v>
      </c>
      <c r="AG293" s="117">
        <v>2</v>
      </c>
      <c r="AH293" s="117">
        <v>2</v>
      </c>
      <c r="AI293" s="491" t="s">
        <v>142</v>
      </c>
      <c r="AJ293" s="475" t="s">
        <v>384</v>
      </c>
      <c r="AK293" s="475" t="s">
        <v>475</v>
      </c>
      <c r="AL293" s="491" t="s">
        <v>377</v>
      </c>
      <c r="AM293" s="492"/>
      <c r="AN293" s="285"/>
      <c r="AO293" s="281"/>
      <c r="AP293" s="281"/>
      <c r="AQ293" s="281"/>
      <c r="AR293" s="215"/>
      <c r="AS293" s="215"/>
    </row>
    <row r="294" spans="1:45" s="222" customFormat="1" ht="43.5" customHeight="1" x14ac:dyDescent="0.25">
      <c r="A294" s="232" t="s">
        <v>112</v>
      </c>
      <c r="B294" s="64" t="s">
        <v>26</v>
      </c>
      <c r="C294" s="64">
        <v>89</v>
      </c>
      <c r="D294" s="64" t="s">
        <v>1286</v>
      </c>
      <c r="E294" s="64" t="s">
        <v>10</v>
      </c>
      <c r="F294" s="209">
        <v>2</v>
      </c>
      <c r="G294" s="209">
        <v>1</v>
      </c>
      <c r="H294" s="209">
        <v>1</v>
      </c>
      <c r="I294" s="209">
        <v>1</v>
      </c>
      <c r="J294" s="209">
        <v>1</v>
      </c>
      <c r="K294" s="209">
        <v>2</v>
      </c>
      <c r="L294" s="209">
        <v>2</v>
      </c>
      <c r="M294" s="209"/>
      <c r="N294" s="209"/>
      <c r="O294" s="209"/>
      <c r="P294" s="209"/>
      <c r="Q294" s="209"/>
      <c r="R294" s="209"/>
      <c r="S294" s="209"/>
      <c r="T294" s="209"/>
      <c r="U294" s="209"/>
      <c r="V294" s="209"/>
      <c r="W294" s="209"/>
      <c r="X294" s="209"/>
      <c r="Y294" s="64">
        <v>1</v>
      </c>
      <c r="Z294" s="127">
        <v>1</v>
      </c>
      <c r="AA294" s="127">
        <v>2</v>
      </c>
      <c r="AB294" s="481" t="s">
        <v>1143</v>
      </c>
      <c r="AC294" s="250" t="s">
        <v>462</v>
      </c>
      <c r="AD294" s="232" t="s">
        <v>384</v>
      </c>
      <c r="AE294" s="250" t="s">
        <v>475</v>
      </c>
      <c r="AF294" s="130" t="s">
        <v>1143</v>
      </c>
      <c r="AG294" s="117">
        <v>1</v>
      </c>
      <c r="AH294" s="117">
        <v>2</v>
      </c>
      <c r="AI294" s="250" t="s">
        <v>462</v>
      </c>
      <c r="AJ294" s="250" t="s">
        <v>384</v>
      </c>
      <c r="AK294" s="250" t="s">
        <v>475</v>
      </c>
      <c r="AL294" s="250" t="s">
        <v>377</v>
      </c>
      <c r="AM294" s="490"/>
      <c r="AN294" s="281"/>
      <c r="AO294" s="281"/>
      <c r="AP294" s="281"/>
      <c r="AQ294" s="281"/>
      <c r="AR294" s="215"/>
      <c r="AS294" s="215"/>
    </row>
    <row r="295" spans="1:45" s="222" customFormat="1" ht="43.5" customHeight="1" x14ac:dyDescent="0.25">
      <c r="A295" s="232" t="s">
        <v>112</v>
      </c>
      <c r="B295" s="189" t="s">
        <v>687</v>
      </c>
      <c r="C295" s="189">
        <v>101</v>
      </c>
      <c r="D295" s="189" t="s">
        <v>755</v>
      </c>
      <c r="E295" s="189" t="s">
        <v>10</v>
      </c>
      <c r="F295" s="211"/>
      <c r="G295" s="211"/>
      <c r="H295" s="211"/>
      <c r="I295" s="211"/>
      <c r="J295" s="211"/>
      <c r="K295" s="211"/>
      <c r="L295" s="211"/>
      <c r="M295" s="211"/>
      <c r="N295" s="211"/>
      <c r="O295" s="211"/>
      <c r="P295" s="211"/>
      <c r="Q295" s="211"/>
      <c r="R295" s="211"/>
      <c r="S295" s="211"/>
      <c r="T295" s="211"/>
      <c r="U295" s="211"/>
      <c r="V295" s="211"/>
      <c r="W295" s="211"/>
      <c r="X295" s="211"/>
      <c r="Y295" s="189" t="s">
        <v>824</v>
      </c>
      <c r="Z295" s="127" t="s">
        <v>824</v>
      </c>
      <c r="AA295" s="127" t="s">
        <v>824</v>
      </c>
      <c r="AB295" s="481" t="s">
        <v>824</v>
      </c>
      <c r="AC295" s="491" t="s">
        <v>824</v>
      </c>
      <c r="AD295" s="396"/>
      <c r="AE295" s="491" t="s">
        <v>824</v>
      </c>
      <c r="AF295" s="130" t="s">
        <v>824</v>
      </c>
      <c r="AG295" s="117" t="s">
        <v>824</v>
      </c>
      <c r="AH295" s="117" t="s">
        <v>824</v>
      </c>
      <c r="AI295" s="491" t="s">
        <v>824</v>
      </c>
      <c r="AJ295" s="491" t="s">
        <v>824</v>
      </c>
      <c r="AK295" s="491" t="s">
        <v>824</v>
      </c>
      <c r="AL295" s="491" t="s">
        <v>1129</v>
      </c>
      <c r="AM295" s="492"/>
      <c r="AN295" s="281"/>
      <c r="AO295" s="281"/>
      <c r="AP295" s="281"/>
      <c r="AQ295" s="281"/>
      <c r="AR295" s="215"/>
      <c r="AS295" s="215"/>
    </row>
    <row r="296" spans="1:45" s="222" customFormat="1" ht="43.5" customHeight="1" x14ac:dyDescent="0.25">
      <c r="A296" s="232" t="s">
        <v>112</v>
      </c>
      <c r="B296" s="64" t="s">
        <v>66</v>
      </c>
      <c r="C296" s="64">
        <v>124</v>
      </c>
      <c r="D296" s="64" t="s">
        <v>716</v>
      </c>
      <c r="E296" s="64" t="s">
        <v>10</v>
      </c>
      <c r="F296" s="209"/>
      <c r="G296" s="209"/>
      <c r="H296" s="209"/>
      <c r="I296" s="209"/>
      <c r="J296" s="209"/>
      <c r="K296" s="209"/>
      <c r="L296" s="209"/>
      <c r="M296" s="209"/>
      <c r="N296" s="209"/>
      <c r="O296" s="209"/>
      <c r="P296" s="209"/>
      <c r="Q296" s="209"/>
      <c r="R296" s="209"/>
      <c r="S296" s="209"/>
      <c r="T296" s="209"/>
      <c r="U296" s="209"/>
      <c r="V296" s="209"/>
      <c r="W296" s="209"/>
      <c r="X296" s="209"/>
      <c r="Y296" s="64" t="s">
        <v>824</v>
      </c>
      <c r="Z296" s="127" t="s">
        <v>824</v>
      </c>
      <c r="AA296" s="127" t="s">
        <v>824</v>
      </c>
      <c r="AB296" s="481" t="s">
        <v>824</v>
      </c>
      <c r="AC296" s="250" t="s">
        <v>824</v>
      </c>
      <c r="AD296" s="232"/>
      <c r="AE296" s="250" t="s">
        <v>824</v>
      </c>
      <c r="AF296" s="130" t="s">
        <v>824</v>
      </c>
      <c r="AG296" s="117" t="s">
        <v>824</v>
      </c>
      <c r="AH296" s="117" t="s">
        <v>824</v>
      </c>
      <c r="AI296" s="250" t="s">
        <v>824</v>
      </c>
      <c r="AJ296" s="250" t="s">
        <v>824</v>
      </c>
      <c r="AK296" s="250" t="s">
        <v>824</v>
      </c>
      <c r="AL296" s="250" t="s">
        <v>1129</v>
      </c>
      <c r="AM296" s="490"/>
      <c r="AN296" s="281"/>
      <c r="AO296" s="281"/>
      <c r="AP296" s="281"/>
      <c r="AQ296" s="281"/>
      <c r="AR296" s="215"/>
      <c r="AS296" s="215"/>
    </row>
    <row r="297" spans="1:45" s="222" customFormat="1" ht="43.5" customHeight="1" x14ac:dyDescent="0.25">
      <c r="A297" s="232" t="s">
        <v>1314</v>
      </c>
      <c r="B297" s="62" t="s">
        <v>12</v>
      </c>
      <c r="C297" s="62">
        <v>20</v>
      </c>
      <c r="D297" s="62" t="s">
        <v>24</v>
      </c>
      <c r="E297" s="62" t="s">
        <v>10</v>
      </c>
      <c r="F297" s="212">
        <v>1</v>
      </c>
      <c r="G297" s="212">
        <v>1</v>
      </c>
      <c r="H297" s="212">
        <v>1</v>
      </c>
      <c r="I297" s="212">
        <v>1</v>
      </c>
      <c r="J297" s="212">
        <v>1</v>
      </c>
      <c r="K297" s="212">
        <v>1</v>
      </c>
      <c r="L297" s="212"/>
      <c r="M297" s="212"/>
      <c r="N297" s="212"/>
      <c r="O297" s="212"/>
      <c r="P297" s="212"/>
      <c r="Q297" s="212"/>
      <c r="R297" s="212"/>
      <c r="S297" s="212"/>
      <c r="T297" s="212"/>
      <c r="U297" s="212"/>
      <c r="V297" s="212"/>
      <c r="W297" s="212"/>
      <c r="X297" s="212"/>
      <c r="Y297" s="62">
        <v>1</v>
      </c>
      <c r="Z297" s="126">
        <v>1</v>
      </c>
      <c r="AA297" s="126">
        <v>2</v>
      </c>
      <c r="AB297" s="126" t="s">
        <v>1143</v>
      </c>
      <c r="AC297" s="250" t="s">
        <v>462</v>
      </c>
      <c r="AD297" s="493" t="s">
        <v>384</v>
      </c>
      <c r="AE297" s="475" t="s">
        <v>475</v>
      </c>
      <c r="AF297" s="156" t="s">
        <v>462</v>
      </c>
      <c r="AG297" s="494" t="s">
        <v>384</v>
      </c>
      <c r="AH297" s="494" t="s">
        <v>475</v>
      </c>
      <c r="AI297" s="475"/>
      <c r="AJ297" s="475"/>
      <c r="AK297" s="475"/>
      <c r="AL297" s="475"/>
      <c r="AM297" s="495"/>
      <c r="AN297" s="281"/>
      <c r="AO297" s="281"/>
      <c r="AP297" s="281"/>
      <c r="AQ297" s="281"/>
      <c r="AR297" s="215"/>
      <c r="AS297" s="215"/>
    </row>
    <row r="298" spans="1:45" s="222" customFormat="1" ht="43.5" customHeight="1" x14ac:dyDescent="0.25">
      <c r="A298" s="232" t="s">
        <v>1314</v>
      </c>
      <c r="B298" s="189" t="s">
        <v>12</v>
      </c>
      <c r="C298" s="190">
        <v>27</v>
      </c>
      <c r="D298" s="189" t="s">
        <v>661</v>
      </c>
      <c r="E298" s="189" t="s">
        <v>10</v>
      </c>
      <c r="F298" s="211">
        <v>4</v>
      </c>
      <c r="G298" s="211">
        <v>4</v>
      </c>
      <c r="H298" s="211">
        <v>4</v>
      </c>
      <c r="I298" s="211">
        <v>4</v>
      </c>
      <c r="J298" s="211">
        <v>3</v>
      </c>
      <c r="K298" s="211">
        <v>4</v>
      </c>
      <c r="L298" s="211"/>
      <c r="M298" s="211"/>
      <c r="N298" s="211"/>
      <c r="O298" s="211"/>
      <c r="P298" s="211"/>
      <c r="Q298" s="211"/>
      <c r="R298" s="211"/>
      <c r="S298" s="211"/>
      <c r="T298" s="211"/>
      <c r="U298" s="211"/>
      <c r="V298" s="211"/>
      <c r="W298" s="211"/>
      <c r="X298" s="211"/>
      <c r="Y298" s="189">
        <v>4</v>
      </c>
      <c r="Z298" s="127">
        <v>4</v>
      </c>
      <c r="AA298" s="127">
        <v>3</v>
      </c>
      <c r="AB298" s="481" t="s">
        <v>1189</v>
      </c>
      <c r="AC298" s="491" t="s">
        <v>146</v>
      </c>
      <c r="AD298" s="396" t="s">
        <v>371</v>
      </c>
      <c r="AE298" s="491" t="s">
        <v>476</v>
      </c>
      <c r="AF298" s="130" t="s">
        <v>146</v>
      </c>
      <c r="AG298" s="117" t="s">
        <v>371</v>
      </c>
      <c r="AH298" s="117" t="s">
        <v>476</v>
      </c>
      <c r="AI298" s="491"/>
      <c r="AJ298" s="491"/>
      <c r="AK298" s="491"/>
      <c r="AL298" s="491"/>
      <c r="AM298" s="492"/>
      <c r="AN298" s="281"/>
      <c r="AO298" s="281"/>
      <c r="AP298" s="281"/>
      <c r="AQ298" s="281"/>
      <c r="AR298" s="215"/>
      <c r="AS298" s="215"/>
    </row>
    <row r="299" spans="1:45" s="222" customFormat="1" ht="43.5" customHeight="1" x14ac:dyDescent="0.25">
      <c r="A299" s="232" t="s">
        <v>1314</v>
      </c>
      <c r="B299" s="64" t="s">
        <v>57</v>
      </c>
      <c r="C299" s="62">
        <v>53</v>
      </c>
      <c r="D299" s="64" t="s">
        <v>58</v>
      </c>
      <c r="E299" s="64" t="s">
        <v>10</v>
      </c>
      <c r="F299" s="209">
        <v>2</v>
      </c>
      <c r="G299" s="209">
        <v>2</v>
      </c>
      <c r="H299" s="209">
        <v>2</v>
      </c>
      <c r="I299" s="209">
        <v>3</v>
      </c>
      <c r="J299" s="209">
        <v>2</v>
      </c>
      <c r="K299" s="209">
        <v>3</v>
      </c>
      <c r="L299" s="209"/>
      <c r="M299" s="209"/>
      <c r="N299" s="209"/>
      <c r="O299" s="209"/>
      <c r="P299" s="209"/>
      <c r="Q299" s="209"/>
      <c r="R299" s="209"/>
      <c r="S299" s="209"/>
      <c r="T299" s="209"/>
      <c r="U299" s="209"/>
      <c r="V299" s="209"/>
      <c r="W299" s="209"/>
      <c r="X299" s="209"/>
      <c r="Y299" s="64">
        <v>2</v>
      </c>
      <c r="Z299" s="127">
        <v>2</v>
      </c>
      <c r="AA299" s="127">
        <v>1</v>
      </c>
      <c r="AB299" s="481" t="s">
        <v>1157</v>
      </c>
      <c r="AC299" s="250" t="s">
        <v>142</v>
      </c>
      <c r="AD299" s="232" t="s">
        <v>463</v>
      </c>
      <c r="AE299" s="250" t="s">
        <v>475</v>
      </c>
      <c r="AF299" s="130" t="s">
        <v>142</v>
      </c>
      <c r="AG299" s="117" t="s">
        <v>463</v>
      </c>
      <c r="AH299" s="117" t="s">
        <v>475</v>
      </c>
      <c r="AI299" s="250"/>
      <c r="AJ299" s="250"/>
      <c r="AK299" s="250"/>
      <c r="AL299" s="250"/>
      <c r="AM299" s="490"/>
      <c r="AN299" s="281"/>
      <c r="AO299" s="281"/>
      <c r="AP299" s="281"/>
      <c r="AQ299" s="281"/>
      <c r="AR299" s="215"/>
      <c r="AS299" s="215"/>
    </row>
    <row r="300" spans="1:45" s="222" customFormat="1" ht="43.5" customHeight="1" x14ac:dyDescent="0.25">
      <c r="A300" s="232" t="s">
        <v>1314</v>
      </c>
      <c r="B300" s="64" t="s">
        <v>676</v>
      </c>
      <c r="C300" s="62">
        <v>67</v>
      </c>
      <c r="D300" s="64" t="s">
        <v>677</v>
      </c>
      <c r="E300" s="64" t="s">
        <v>10</v>
      </c>
      <c r="F300" s="209"/>
      <c r="G300" s="209"/>
      <c r="H300" s="209"/>
      <c r="I300" s="209"/>
      <c r="J300" s="209"/>
      <c r="K300" s="209"/>
      <c r="L300" s="209"/>
      <c r="M300" s="209"/>
      <c r="N300" s="209"/>
      <c r="O300" s="209"/>
      <c r="P300" s="209"/>
      <c r="Q300" s="209"/>
      <c r="R300" s="209"/>
      <c r="S300" s="209"/>
      <c r="T300" s="209"/>
      <c r="U300" s="209"/>
      <c r="V300" s="209"/>
      <c r="W300" s="209"/>
      <c r="X300" s="209"/>
      <c r="Y300" s="64" t="s">
        <v>824</v>
      </c>
      <c r="Z300" s="127" t="s">
        <v>824</v>
      </c>
      <c r="AA300" s="127" t="s">
        <v>824</v>
      </c>
      <c r="AB300" s="481" t="s">
        <v>824</v>
      </c>
      <c r="AC300" s="250" t="s">
        <v>824</v>
      </c>
      <c r="AD300" s="232"/>
      <c r="AE300" s="250" t="s">
        <v>824</v>
      </c>
      <c r="AF300" s="130" t="s">
        <v>824</v>
      </c>
      <c r="AG300" s="117" t="s">
        <v>824</v>
      </c>
      <c r="AH300" s="117" t="s">
        <v>824</v>
      </c>
      <c r="AI300" s="250"/>
      <c r="AJ300" s="250"/>
      <c r="AK300" s="250"/>
      <c r="AL300" s="250"/>
      <c r="AM300" s="490"/>
      <c r="AN300" s="281"/>
      <c r="AO300" s="281"/>
      <c r="AP300" s="281"/>
      <c r="AQ300" s="281"/>
      <c r="AR300" s="215"/>
      <c r="AS300" s="215"/>
    </row>
    <row r="301" spans="1:45" s="222" customFormat="1" ht="43.5" customHeight="1" x14ac:dyDescent="0.25">
      <c r="A301" s="232" t="s">
        <v>1314</v>
      </c>
      <c r="B301" s="189" t="s">
        <v>102</v>
      </c>
      <c r="C301" s="190">
        <v>68</v>
      </c>
      <c r="D301" s="189" t="s">
        <v>81</v>
      </c>
      <c r="E301" s="189" t="s">
        <v>10</v>
      </c>
      <c r="F301" s="211"/>
      <c r="G301" s="211"/>
      <c r="H301" s="211"/>
      <c r="I301" s="211"/>
      <c r="J301" s="211"/>
      <c r="K301" s="211"/>
      <c r="L301" s="211"/>
      <c r="M301" s="211"/>
      <c r="N301" s="211"/>
      <c r="O301" s="211"/>
      <c r="P301" s="211"/>
      <c r="Q301" s="211"/>
      <c r="R301" s="211"/>
      <c r="S301" s="211"/>
      <c r="T301" s="211"/>
      <c r="U301" s="211"/>
      <c r="V301" s="211"/>
      <c r="W301" s="211"/>
      <c r="X301" s="211"/>
      <c r="Y301" s="189" t="s">
        <v>824</v>
      </c>
      <c r="Z301" s="127" t="s">
        <v>824</v>
      </c>
      <c r="AA301" s="127" t="s">
        <v>824</v>
      </c>
      <c r="AB301" s="481" t="s">
        <v>824</v>
      </c>
      <c r="AC301" s="491" t="s">
        <v>824</v>
      </c>
      <c r="AD301" s="396"/>
      <c r="AE301" s="491" t="s">
        <v>824</v>
      </c>
      <c r="AF301" s="130" t="s">
        <v>824</v>
      </c>
      <c r="AG301" s="117" t="s">
        <v>824</v>
      </c>
      <c r="AH301" s="117" t="s">
        <v>824</v>
      </c>
      <c r="AI301" s="491"/>
      <c r="AJ301" s="491"/>
      <c r="AK301" s="491"/>
      <c r="AL301" s="491"/>
      <c r="AM301" s="492"/>
      <c r="AN301" s="281"/>
      <c r="AO301" s="281"/>
      <c r="AP301" s="281"/>
      <c r="AQ301" s="281"/>
      <c r="AR301" s="215"/>
      <c r="AS301" s="215"/>
    </row>
    <row r="302" spans="1:45" s="222" customFormat="1" ht="43.5" customHeight="1" x14ac:dyDescent="0.25">
      <c r="A302" s="232" t="s">
        <v>1314</v>
      </c>
      <c r="B302" s="64" t="s">
        <v>102</v>
      </c>
      <c r="C302" s="74">
        <v>70</v>
      </c>
      <c r="D302" s="64" t="s">
        <v>678</v>
      </c>
      <c r="E302" s="64" t="s">
        <v>10</v>
      </c>
      <c r="F302" s="209"/>
      <c r="G302" s="209"/>
      <c r="H302" s="209"/>
      <c r="I302" s="209"/>
      <c r="J302" s="209"/>
      <c r="K302" s="209"/>
      <c r="L302" s="209"/>
      <c r="M302" s="209"/>
      <c r="N302" s="209"/>
      <c r="O302" s="209"/>
      <c r="P302" s="209"/>
      <c r="Q302" s="209"/>
      <c r="R302" s="209"/>
      <c r="S302" s="209"/>
      <c r="T302" s="209"/>
      <c r="U302" s="209"/>
      <c r="V302" s="209"/>
      <c r="W302" s="209"/>
      <c r="X302" s="209"/>
      <c r="Y302" s="64" t="s">
        <v>824</v>
      </c>
      <c r="Z302" s="127" t="s">
        <v>824</v>
      </c>
      <c r="AA302" s="127" t="s">
        <v>824</v>
      </c>
      <c r="AB302" s="481" t="s">
        <v>824</v>
      </c>
      <c r="AC302" s="250" t="s">
        <v>824</v>
      </c>
      <c r="AD302" s="232"/>
      <c r="AE302" s="250" t="s">
        <v>824</v>
      </c>
      <c r="AF302" s="130" t="s">
        <v>824</v>
      </c>
      <c r="AG302" s="117" t="s">
        <v>824</v>
      </c>
      <c r="AH302" s="117" t="s">
        <v>824</v>
      </c>
      <c r="AI302" s="250"/>
      <c r="AJ302" s="250"/>
      <c r="AK302" s="250"/>
      <c r="AL302" s="250"/>
      <c r="AM302" s="490"/>
      <c r="AN302" s="281"/>
      <c r="AO302" s="281"/>
      <c r="AP302" s="281"/>
      <c r="AQ302" s="281"/>
      <c r="AR302" s="215"/>
      <c r="AS302" s="215"/>
    </row>
    <row r="303" spans="1:45" s="222" customFormat="1" ht="43.5" customHeight="1" x14ac:dyDescent="0.25">
      <c r="A303" s="232" t="s">
        <v>1314</v>
      </c>
      <c r="B303" s="189" t="s">
        <v>102</v>
      </c>
      <c r="C303" s="189">
        <v>73</v>
      </c>
      <c r="D303" s="189" t="s">
        <v>86</v>
      </c>
      <c r="E303" s="189" t="s">
        <v>10</v>
      </c>
      <c r="F303" s="211"/>
      <c r="G303" s="211"/>
      <c r="H303" s="211"/>
      <c r="I303" s="211"/>
      <c r="J303" s="211"/>
      <c r="K303" s="211"/>
      <c r="L303" s="211"/>
      <c r="M303" s="211"/>
      <c r="N303" s="211"/>
      <c r="O303" s="211"/>
      <c r="P303" s="211"/>
      <c r="Q303" s="211"/>
      <c r="R303" s="211"/>
      <c r="S303" s="211"/>
      <c r="T303" s="211"/>
      <c r="U303" s="211"/>
      <c r="V303" s="211"/>
      <c r="W303" s="211"/>
      <c r="X303" s="211"/>
      <c r="Y303" s="189" t="s">
        <v>824</v>
      </c>
      <c r="Z303" s="127" t="s">
        <v>824</v>
      </c>
      <c r="AA303" s="127" t="s">
        <v>824</v>
      </c>
      <c r="AB303" s="481" t="s">
        <v>824</v>
      </c>
      <c r="AC303" s="491" t="s">
        <v>824</v>
      </c>
      <c r="AD303" s="396"/>
      <c r="AE303" s="491" t="s">
        <v>824</v>
      </c>
      <c r="AF303" s="130" t="s">
        <v>824</v>
      </c>
      <c r="AG303" s="117" t="s">
        <v>824</v>
      </c>
      <c r="AH303" s="117" t="s">
        <v>824</v>
      </c>
      <c r="AI303" s="491"/>
      <c r="AJ303" s="491"/>
      <c r="AK303" s="491"/>
      <c r="AL303" s="491"/>
      <c r="AM303" s="492"/>
      <c r="AN303" s="281"/>
      <c r="AO303" s="281"/>
      <c r="AP303" s="281"/>
      <c r="AQ303" s="281"/>
      <c r="AR303" s="215"/>
      <c r="AS303" s="215"/>
    </row>
    <row r="304" spans="1:45" s="222" customFormat="1" ht="43.5" customHeight="1" x14ac:dyDescent="0.25">
      <c r="A304" s="232" t="s">
        <v>1314</v>
      </c>
      <c r="B304" s="64" t="s">
        <v>45</v>
      </c>
      <c r="C304" s="64">
        <v>74</v>
      </c>
      <c r="D304" s="64" t="s">
        <v>636</v>
      </c>
      <c r="E304" s="64" t="s">
        <v>10</v>
      </c>
      <c r="F304" s="209"/>
      <c r="G304" s="209"/>
      <c r="H304" s="209"/>
      <c r="I304" s="209"/>
      <c r="J304" s="209"/>
      <c r="K304" s="209"/>
      <c r="L304" s="209"/>
      <c r="M304" s="209"/>
      <c r="N304" s="209"/>
      <c r="O304" s="209"/>
      <c r="P304" s="209"/>
      <c r="Q304" s="209"/>
      <c r="R304" s="209"/>
      <c r="S304" s="209"/>
      <c r="T304" s="209"/>
      <c r="U304" s="209"/>
      <c r="V304" s="209"/>
      <c r="W304" s="209"/>
      <c r="X304" s="209"/>
      <c r="Y304" s="189" t="s">
        <v>824</v>
      </c>
      <c r="Z304" s="127" t="s">
        <v>824</v>
      </c>
      <c r="AA304" s="127" t="s">
        <v>824</v>
      </c>
      <c r="AB304" s="481" t="s">
        <v>824</v>
      </c>
      <c r="AC304" s="491" t="s">
        <v>824</v>
      </c>
      <c r="AD304" s="396"/>
      <c r="AE304" s="491" t="s">
        <v>824</v>
      </c>
      <c r="AF304" s="130" t="s">
        <v>824</v>
      </c>
      <c r="AG304" s="117" t="s">
        <v>824</v>
      </c>
      <c r="AH304" s="117" t="s">
        <v>824</v>
      </c>
      <c r="AI304" s="491"/>
      <c r="AJ304" s="491"/>
      <c r="AK304" s="491"/>
      <c r="AL304" s="491"/>
      <c r="AM304" s="492"/>
      <c r="AN304" s="281"/>
      <c r="AO304" s="281"/>
      <c r="AP304" s="281"/>
      <c r="AQ304" s="281"/>
      <c r="AR304" s="215"/>
      <c r="AS304" s="215"/>
    </row>
    <row r="305" spans="1:45" s="222" customFormat="1" ht="43.5" customHeight="1" x14ac:dyDescent="0.25">
      <c r="A305" s="232" t="s">
        <v>1314</v>
      </c>
      <c r="B305" s="189" t="s">
        <v>12</v>
      </c>
      <c r="C305" s="189">
        <v>91</v>
      </c>
      <c r="D305" s="189" t="s">
        <v>685</v>
      </c>
      <c r="E305" s="189" t="s">
        <v>10</v>
      </c>
      <c r="F305" s="211">
        <v>3</v>
      </c>
      <c r="G305" s="211">
        <v>4</v>
      </c>
      <c r="H305" s="211">
        <v>4</v>
      </c>
      <c r="I305" s="211">
        <v>3</v>
      </c>
      <c r="J305" s="211">
        <v>4</v>
      </c>
      <c r="K305" s="211">
        <v>3</v>
      </c>
      <c r="L305" s="211">
        <v>4</v>
      </c>
      <c r="M305" s="211"/>
      <c r="N305" s="211"/>
      <c r="O305" s="211"/>
      <c r="P305" s="211"/>
      <c r="Q305" s="211"/>
      <c r="R305" s="211"/>
      <c r="S305" s="211"/>
      <c r="T305" s="211"/>
      <c r="U305" s="211"/>
      <c r="V305" s="211"/>
      <c r="W305" s="211"/>
      <c r="X305" s="211"/>
      <c r="Y305" s="189">
        <v>4</v>
      </c>
      <c r="Z305" s="127">
        <v>4</v>
      </c>
      <c r="AA305" s="127">
        <v>3</v>
      </c>
      <c r="AB305" s="481" t="s">
        <v>1189</v>
      </c>
      <c r="AC305" s="491" t="s">
        <v>146</v>
      </c>
      <c r="AD305" s="396" t="s">
        <v>371</v>
      </c>
      <c r="AE305" s="491" t="s">
        <v>476</v>
      </c>
      <c r="AF305" s="130" t="s">
        <v>146</v>
      </c>
      <c r="AG305" s="117" t="s">
        <v>371</v>
      </c>
      <c r="AH305" s="117" t="s">
        <v>476</v>
      </c>
      <c r="AI305" s="491"/>
      <c r="AJ305" s="491"/>
      <c r="AK305" s="491"/>
      <c r="AL305" s="491"/>
      <c r="AM305" s="492"/>
      <c r="AN305" s="281"/>
      <c r="AO305" s="281"/>
      <c r="AP305" s="281"/>
      <c r="AQ305" s="281"/>
      <c r="AR305" s="215"/>
      <c r="AS305" s="215"/>
    </row>
    <row r="306" spans="1:45" s="222" customFormat="1" ht="43.5" customHeight="1" x14ac:dyDescent="0.25">
      <c r="A306" s="232" t="s">
        <v>1314</v>
      </c>
      <c r="B306" s="64" t="s">
        <v>26</v>
      </c>
      <c r="C306" s="64">
        <v>75</v>
      </c>
      <c r="D306" s="64" t="s">
        <v>681</v>
      </c>
      <c r="E306" s="64" t="s">
        <v>10</v>
      </c>
      <c r="F306" s="209">
        <v>2</v>
      </c>
      <c r="G306" s="209">
        <v>2</v>
      </c>
      <c r="H306" s="209">
        <v>2</v>
      </c>
      <c r="I306" s="209">
        <v>2</v>
      </c>
      <c r="J306" s="209">
        <v>2</v>
      </c>
      <c r="K306" s="209">
        <v>2</v>
      </c>
      <c r="L306" s="209">
        <v>2</v>
      </c>
      <c r="M306" s="209"/>
      <c r="N306" s="209"/>
      <c r="O306" s="209"/>
      <c r="P306" s="209"/>
      <c r="Q306" s="209"/>
      <c r="R306" s="209"/>
      <c r="S306" s="209"/>
      <c r="T306" s="209"/>
      <c r="U306" s="209"/>
      <c r="V306" s="209"/>
      <c r="W306" s="209"/>
      <c r="X306" s="209"/>
      <c r="Y306" s="64">
        <v>2</v>
      </c>
      <c r="Z306" s="127">
        <v>2</v>
      </c>
      <c r="AA306" s="127">
        <v>2</v>
      </c>
      <c r="AB306" s="481" t="s">
        <v>1182</v>
      </c>
      <c r="AC306" s="250" t="s">
        <v>142</v>
      </c>
      <c r="AD306" s="232" t="s">
        <v>384</v>
      </c>
      <c r="AE306" s="250" t="s">
        <v>475</v>
      </c>
      <c r="AF306" s="130" t="s">
        <v>142</v>
      </c>
      <c r="AG306" s="117" t="s">
        <v>384</v>
      </c>
      <c r="AH306" s="117" t="s">
        <v>475</v>
      </c>
      <c r="AI306" s="250"/>
      <c r="AJ306" s="250"/>
      <c r="AK306" s="250"/>
      <c r="AL306" s="250"/>
      <c r="AM306" s="490"/>
      <c r="AN306" s="281"/>
      <c r="AO306" s="281"/>
      <c r="AP306" s="281"/>
      <c r="AQ306" s="281"/>
      <c r="AR306" s="215"/>
      <c r="AS306" s="215"/>
    </row>
    <row r="307" spans="1:45" s="222" customFormat="1" ht="43.5" customHeight="1" x14ac:dyDescent="0.25">
      <c r="A307" s="232" t="s">
        <v>1314</v>
      </c>
      <c r="B307" s="189" t="s">
        <v>26</v>
      </c>
      <c r="C307" s="189">
        <v>78</v>
      </c>
      <c r="D307" s="189" t="s">
        <v>682</v>
      </c>
      <c r="E307" s="189" t="s">
        <v>10</v>
      </c>
      <c r="F307" s="211">
        <v>3</v>
      </c>
      <c r="G307" s="211">
        <v>4</v>
      </c>
      <c r="H307" s="211">
        <v>4</v>
      </c>
      <c r="I307" s="211">
        <v>3</v>
      </c>
      <c r="J307" s="211">
        <v>4</v>
      </c>
      <c r="K307" s="211">
        <v>4</v>
      </c>
      <c r="L307" s="211">
        <v>3</v>
      </c>
      <c r="M307" s="211">
        <v>4</v>
      </c>
      <c r="N307" s="211"/>
      <c r="O307" s="211"/>
      <c r="P307" s="211"/>
      <c r="Q307" s="211"/>
      <c r="R307" s="211"/>
      <c r="S307" s="211"/>
      <c r="T307" s="211"/>
      <c r="U307" s="211"/>
      <c r="V307" s="211"/>
      <c r="W307" s="211"/>
      <c r="X307" s="211"/>
      <c r="Y307" s="189">
        <v>4</v>
      </c>
      <c r="Z307" s="127">
        <v>4</v>
      </c>
      <c r="AA307" s="127">
        <v>1</v>
      </c>
      <c r="AB307" s="481" t="s">
        <v>1197</v>
      </c>
      <c r="AC307" s="491" t="s">
        <v>146</v>
      </c>
      <c r="AD307" s="396" t="s">
        <v>463</v>
      </c>
      <c r="AE307" s="491" t="s">
        <v>371</v>
      </c>
      <c r="AF307" s="130" t="s">
        <v>146</v>
      </c>
      <c r="AG307" s="117" t="s">
        <v>463</v>
      </c>
      <c r="AH307" s="117" t="s">
        <v>371</v>
      </c>
      <c r="AI307" s="491"/>
      <c r="AJ307" s="491"/>
      <c r="AK307" s="491"/>
      <c r="AL307" s="491"/>
      <c r="AM307" s="492"/>
      <c r="AN307" s="281"/>
      <c r="AO307" s="281"/>
      <c r="AP307" s="281"/>
      <c r="AQ307" s="281"/>
      <c r="AR307" s="215"/>
      <c r="AS307" s="215"/>
    </row>
    <row r="308" spans="1:45" s="222" customFormat="1" ht="43.5" customHeight="1" x14ac:dyDescent="0.25">
      <c r="A308" s="232" t="s">
        <v>1314</v>
      </c>
      <c r="B308" s="64" t="s">
        <v>26</v>
      </c>
      <c r="C308" s="64">
        <v>88</v>
      </c>
      <c r="D308" s="64" t="s">
        <v>1148</v>
      </c>
      <c r="E308" s="64" t="s">
        <v>10</v>
      </c>
      <c r="F308" s="209">
        <v>3</v>
      </c>
      <c r="G308" s="209">
        <v>3</v>
      </c>
      <c r="H308" s="209">
        <v>3</v>
      </c>
      <c r="I308" s="209">
        <v>3</v>
      </c>
      <c r="J308" s="209">
        <v>3</v>
      </c>
      <c r="K308" s="209">
        <v>3</v>
      </c>
      <c r="L308" s="209">
        <v>3</v>
      </c>
      <c r="M308" s="209">
        <v>3</v>
      </c>
      <c r="N308" s="209"/>
      <c r="O308" s="209"/>
      <c r="P308" s="209"/>
      <c r="Q308" s="209"/>
      <c r="R308" s="209"/>
      <c r="S308" s="209"/>
      <c r="T308" s="209"/>
      <c r="U308" s="209"/>
      <c r="V308" s="209"/>
      <c r="W308" s="209"/>
      <c r="X308" s="209"/>
      <c r="Y308" s="64">
        <v>3</v>
      </c>
      <c r="Z308" s="127">
        <v>3</v>
      </c>
      <c r="AA308" s="127">
        <v>1</v>
      </c>
      <c r="AB308" s="481" t="s">
        <v>1133</v>
      </c>
      <c r="AC308" s="250" t="s">
        <v>144</v>
      </c>
      <c r="AD308" s="496" t="s">
        <v>463</v>
      </c>
      <c r="AE308" s="250" t="s">
        <v>475</v>
      </c>
      <c r="AF308" s="130" t="s">
        <v>144</v>
      </c>
      <c r="AG308" s="117" t="s">
        <v>463</v>
      </c>
      <c r="AH308" s="117" t="s">
        <v>475</v>
      </c>
      <c r="AI308" s="250"/>
      <c r="AJ308" s="250"/>
      <c r="AK308" s="250"/>
      <c r="AL308" s="250"/>
      <c r="AM308" s="490"/>
      <c r="AN308" s="281"/>
      <c r="AO308" s="281"/>
      <c r="AP308" s="281"/>
      <c r="AQ308" s="281"/>
      <c r="AR308" s="215"/>
      <c r="AS308" s="215"/>
    </row>
    <row r="309" spans="1:45" s="222" customFormat="1" ht="43.5" customHeight="1" x14ac:dyDescent="0.25">
      <c r="A309" s="232" t="s">
        <v>1314</v>
      </c>
      <c r="B309" s="62" t="s">
        <v>26</v>
      </c>
      <c r="C309" s="62">
        <v>89</v>
      </c>
      <c r="D309" s="62" t="s">
        <v>1149</v>
      </c>
      <c r="E309" s="62" t="s">
        <v>10</v>
      </c>
      <c r="F309" s="212">
        <v>2</v>
      </c>
      <c r="G309" s="212">
        <v>1</v>
      </c>
      <c r="H309" s="212">
        <v>1</v>
      </c>
      <c r="I309" s="212">
        <v>2</v>
      </c>
      <c r="J309" s="212">
        <v>1</v>
      </c>
      <c r="K309" s="212">
        <v>1</v>
      </c>
      <c r="L309" s="212">
        <v>3</v>
      </c>
      <c r="M309" s="212">
        <v>2</v>
      </c>
      <c r="N309" s="212"/>
      <c r="O309" s="212"/>
      <c r="P309" s="212"/>
      <c r="Q309" s="212"/>
      <c r="R309" s="212"/>
      <c r="S309" s="212"/>
      <c r="T309" s="212"/>
      <c r="U309" s="212"/>
      <c r="V309" s="212"/>
      <c r="W309" s="212"/>
      <c r="X309" s="212"/>
      <c r="Y309" s="62">
        <v>2</v>
      </c>
      <c r="Z309" s="126">
        <v>2</v>
      </c>
      <c r="AA309" s="126">
        <v>2</v>
      </c>
      <c r="AB309" s="126" t="s">
        <v>1182</v>
      </c>
      <c r="AC309" s="250" t="s">
        <v>142</v>
      </c>
      <c r="AD309" s="396" t="s">
        <v>384</v>
      </c>
      <c r="AE309" s="475" t="s">
        <v>475</v>
      </c>
      <c r="AF309" s="156" t="s">
        <v>142</v>
      </c>
      <c r="AG309" s="494" t="s">
        <v>384</v>
      </c>
      <c r="AH309" s="494" t="s">
        <v>475</v>
      </c>
      <c r="AI309" s="475"/>
      <c r="AJ309" s="475"/>
      <c r="AK309" s="475"/>
      <c r="AL309" s="475"/>
      <c r="AM309" s="495"/>
      <c r="AN309" s="281"/>
      <c r="AO309" s="281"/>
      <c r="AP309" s="281"/>
      <c r="AQ309" s="281"/>
      <c r="AR309" s="215"/>
      <c r="AS309" s="215"/>
    </row>
    <row r="310" spans="1:45" s="222" customFormat="1" ht="43.5" customHeight="1" x14ac:dyDescent="0.25">
      <c r="A310" s="232" t="s">
        <v>1314</v>
      </c>
      <c r="B310" s="189" t="s">
        <v>687</v>
      </c>
      <c r="C310" s="190">
        <v>101</v>
      </c>
      <c r="D310" s="189" t="s">
        <v>755</v>
      </c>
      <c r="E310" s="189" t="s">
        <v>10</v>
      </c>
      <c r="F310" s="211"/>
      <c r="G310" s="211"/>
      <c r="H310" s="211"/>
      <c r="I310" s="211"/>
      <c r="J310" s="211"/>
      <c r="K310" s="211"/>
      <c r="L310" s="211"/>
      <c r="M310" s="211"/>
      <c r="N310" s="211"/>
      <c r="O310" s="211"/>
      <c r="P310" s="211"/>
      <c r="Q310" s="211"/>
      <c r="R310" s="211"/>
      <c r="S310" s="211"/>
      <c r="T310" s="211"/>
      <c r="U310" s="211"/>
      <c r="V310" s="211"/>
      <c r="W310" s="211"/>
      <c r="X310" s="211"/>
      <c r="Y310" s="189" t="s">
        <v>824</v>
      </c>
      <c r="Z310" s="127" t="s">
        <v>824</v>
      </c>
      <c r="AA310" s="127" t="s">
        <v>824</v>
      </c>
      <c r="AB310" s="481" t="s">
        <v>824</v>
      </c>
      <c r="AC310" s="491" t="s">
        <v>824</v>
      </c>
      <c r="AD310" s="396"/>
      <c r="AE310" s="491" t="s">
        <v>824</v>
      </c>
      <c r="AF310" s="130" t="s">
        <v>824</v>
      </c>
      <c r="AG310" s="117" t="s">
        <v>824</v>
      </c>
      <c r="AH310" s="117" t="s">
        <v>824</v>
      </c>
      <c r="AI310" s="491"/>
      <c r="AJ310" s="491"/>
      <c r="AK310" s="491"/>
      <c r="AL310" s="491"/>
      <c r="AM310" s="492"/>
      <c r="AN310" s="281"/>
      <c r="AO310" s="281"/>
      <c r="AP310" s="281"/>
      <c r="AQ310" s="281"/>
      <c r="AR310" s="215"/>
      <c r="AS310" s="215"/>
    </row>
    <row r="311" spans="1:45" s="222" customFormat="1" ht="43.5" customHeight="1" x14ac:dyDescent="0.25">
      <c r="A311" s="232" t="s">
        <v>1314</v>
      </c>
      <c r="B311" s="64" t="s">
        <v>66</v>
      </c>
      <c r="C311" s="62">
        <v>124</v>
      </c>
      <c r="D311" s="64" t="s">
        <v>716</v>
      </c>
      <c r="E311" s="64" t="s">
        <v>10</v>
      </c>
      <c r="F311" s="209"/>
      <c r="G311" s="209"/>
      <c r="H311" s="209"/>
      <c r="I311" s="209"/>
      <c r="J311" s="209"/>
      <c r="K311" s="209"/>
      <c r="L311" s="209"/>
      <c r="M311" s="209"/>
      <c r="N311" s="209"/>
      <c r="O311" s="209"/>
      <c r="P311" s="209"/>
      <c r="Q311" s="209"/>
      <c r="R311" s="209"/>
      <c r="S311" s="209"/>
      <c r="T311" s="209"/>
      <c r="U311" s="209"/>
      <c r="V311" s="209"/>
      <c r="W311" s="209"/>
      <c r="X311" s="209"/>
      <c r="Y311" s="64" t="s">
        <v>824</v>
      </c>
      <c r="Z311" s="127" t="s">
        <v>824</v>
      </c>
      <c r="AA311" s="127" t="s">
        <v>824</v>
      </c>
      <c r="AB311" s="481" t="s">
        <v>824</v>
      </c>
      <c r="AC311" s="250" t="s">
        <v>824</v>
      </c>
      <c r="AD311" s="232"/>
      <c r="AE311" s="250" t="s">
        <v>824</v>
      </c>
      <c r="AF311" s="130" t="s">
        <v>824</v>
      </c>
      <c r="AG311" s="117" t="s">
        <v>824</v>
      </c>
      <c r="AH311" s="117" t="s">
        <v>824</v>
      </c>
      <c r="AI311" s="250"/>
      <c r="AJ311" s="250"/>
      <c r="AK311" s="250"/>
      <c r="AL311" s="250"/>
      <c r="AM311" s="490"/>
      <c r="AN311" s="281"/>
      <c r="AO311" s="281"/>
      <c r="AP311" s="281"/>
      <c r="AQ311" s="281"/>
      <c r="AR311" s="215"/>
      <c r="AS311" s="215"/>
    </row>
    <row r="312" spans="1:45" s="222" customFormat="1" ht="43.5" customHeight="1" x14ac:dyDescent="0.25">
      <c r="A312" s="232" t="s">
        <v>109</v>
      </c>
      <c r="B312" s="64" t="s">
        <v>12</v>
      </c>
      <c r="C312" s="62">
        <v>20</v>
      </c>
      <c r="D312" s="64" t="s">
        <v>24</v>
      </c>
      <c r="E312" s="64" t="s">
        <v>10</v>
      </c>
      <c r="F312" s="209">
        <v>4</v>
      </c>
      <c r="G312" s="209">
        <v>4</v>
      </c>
      <c r="H312" s="209">
        <v>5</v>
      </c>
      <c r="I312" s="209">
        <v>5</v>
      </c>
      <c r="J312" s="209"/>
      <c r="K312" s="209"/>
      <c r="L312" s="209"/>
      <c r="M312" s="209"/>
      <c r="N312" s="209"/>
      <c r="O312" s="209"/>
      <c r="P312" s="209"/>
      <c r="Q312" s="209"/>
      <c r="R312" s="209"/>
      <c r="S312" s="209"/>
      <c r="T312" s="209"/>
      <c r="U312" s="209"/>
      <c r="V312" s="209"/>
      <c r="W312" s="209"/>
      <c r="X312" s="209"/>
      <c r="Y312" s="64">
        <v>5</v>
      </c>
      <c r="Z312" s="127">
        <v>5</v>
      </c>
      <c r="AA312" s="127">
        <v>3</v>
      </c>
      <c r="AB312" s="481" t="s">
        <v>1192</v>
      </c>
      <c r="AC312" s="250" t="s">
        <v>148</v>
      </c>
      <c r="AD312" s="232" t="s">
        <v>371</v>
      </c>
      <c r="AE312" s="250" t="s">
        <v>477</v>
      </c>
      <c r="AF312" s="130" t="s">
        <v>1192</v>
      </c>
      <c r="AG312" s="117">
        <v>5</v>
      </c>
      <c r="AH312" s="117">
        <v>3</v>
      </c>
      <c r="AI312" s="250" t="s">
        <v>148</v>
      </c>
      <c r="AJ312" s="250" t="s">
        <v>371</v>
      </c>
      <c r="AK312" s="250" t="s">
        <v>477</v>
      </c>
      <c r="AL312" s="250" t="s">
        <v>1129</v>
      </c>
      <c r="AM312" s="490"/>
      <c r="AN312" s="281"/>
      <c r="AO312" s="281"/>
      <c r="AP312" s="281"/>
      <c r="AQ312" s="281"/>
      <c r="AR312" s="215"/>
      <c r="AS312" s="215"/>
    </row>
    <row r="313" spans="1:45" s="222" customFormat="1" ht="43.5" customHeight="1" x14ac:dyDescent="0.25">
      <c r="A313" s="232" t="s">
        <v>109</v>
      </c>
      <c r="B313" s="64" t="s">
        <v>12</v>
      </c>
      <c r="C313" s="62">
        <v>27</v>
      </c>
      <c r="D313" s="64" t="s">
        <v>661</v>
      </c>
      <c r="E313" s="64" t="s">
        <v>10</v>
      </c>
      <c r="F313" s="209">
        <v>5</v>
      </c>
      <c r="G313" s="209">
        <v>5</v>
      </c>
      <c r="H313" s="209">
        <v>3</v>
      </c>
      <c r="I313" s="209">
        <v>4</v>
      </c>
      <c r="J313" s="209"/>
      <c r="K313" s="209"/>
      <c r="L313" s="209"/>
      <c r="M313" s="209"/>
      <c r="N313" s="209"/>
      <c r="O313" s="209"/>
      <c r="P313" s="209"/>
      <c r="Q313" s="209"/>
      <c r="R313" s="209"/>
      <c r="S313" s="209"/>
      <c r="T313" s="209"/>
      <c r="U313" s="209"/>
      <c r="V313" s="209"/>
      <c r="W313" s="209"/>
      <c r="X313" s="209"/>
      <c r="Y313" s="64">
        <v>4</v>
      </c>
      <c r="Z313" s="127">
        <v>4</v>
      </c>
      <c r="AA313" s="127">
        <v>2</v>
      </c>
      <c r="AB313" s="481" t="s">
        <v>1190</v>
      </c>
      <c r="AC313" s="250" t="s">
        <v>146</v>
      </c>
      <c r="AD313" s="232" t="s">
        <v>384</v>
      </c>
      <c r="AE313" s="250" t="s">
        <v>476</v>
      </c>
      <c r="AF313" s="130" t="s">
        <v>1190</v>
      </c>
      <c r="AG313" s="117">
        <v>4</v>
      </c>
      <c r="AH313" s="117">
        <v>2</v>
      </c>
      <c r="AI313" s="250" t="s">
        <v>146</v>
      </c>
      <c r="AJ313" s="250" t="s">
        <v>384</v>
      </c>
      <c r="AK313" s="250" t="s">
        <v>476</v>
      </c>
      <c r="AL313" s="250" t="s">
        <v>1129</v>
      </c>
      <c r="AM313" s="490"/>
      <c r="AN313" s="281"/>
      <c r="AO313" s="281"/>
      <c r="AP313" s="281"/>
      <c r="AQ313" s="281"/>
      <c r="AR313" s="215"/>
      <c r="AS313" s="215"/>
    </row>
    <row r="314" spans="1:45" s="222" customFormat="1" ht="43.5" customHeight="1" x14ac:dyDescent="0.25">
      <c r="A314" s="232" t="s">
        <v>109</v>
      </c>
      <c r="B314" s="64" t="s">
        <v>57</v>
      </c>
      <c r="C314" s="62">
        <v>53</v>
      </c>
      <c r="D314" s="64" t="s">
        <v>58</v>
      </c>
      <c r="E314" s="64" t="s">
        <v>10</v>
      </c>
      <c r="F314" s="209"/>
      <c r="G314" s="209"/>
      <c r="H314" s="209"/>
      <c r="I314" s="209"/>
      <c r="J314" s="209"/>
      <c r="K314" s="209"/>
      <c r="L314" s="209"/>
      <c r="M314" s="209"/>
      <c r="N314" s="209"/>
      <c r="O314" s="209"/>
      <c r="P314" s="209"/>
      <c r="Q314" s="209"/>
      <c r="R314" s="209"/>
      <c r="S314" s="209"/>
      <c r="T314" s="209"/>
      <c r="U314" s="209"/>
      <c r="V314" s="209"/>
      <c r="W314" s="209"/>
      <c r="X314" s="209"/>
      <c r="Y314" s="64" t="s">
        <v>824</v>
      </c>
      <c r="Z314" s="127" t="s">
        <v>824</v>
      </c>
      <c r="AA314" s="127" t="s">
        <v>824</v>
      </c>
      <c r="AB314" s="481" t="s">
        <v>824</v>
      </c>
      <c r="AC314" s="250" t="s">
        <v>824</v>
      </c>
      <c r="AD314" s="232"/>
      <c r="AE314" s="250" t="s">
        <v>824</v>
      </c>
      <c r="AF314" s="130" t="s">
        <v>824</v>
      </c>
      <c r="AG314" s="117" t="s">
        <v>824</v>
      </c>
      <c r="AH314" s="117" t="s">
        <v>824</v>
      </c>
      <c r="AI314" s="250" t="s">
        <v>824</v>
      </c>
      <c r="AJ314" s="250" t="s">
        <v>824</v>
      </c>
      <c r="AK314" s="250" t="s">
        <v>824</v>
      </c>
      <c r="AL314" s="250" t="s">
        <v>1129</v>
      </c>
      <c r="AM314" s="490"/>
      <c r="AN314" s="281"/>
      <c r="AO314" s="281"/>
      <c r="AP314" s="281"/>
      <c r="AQ314" s="281"/>
      <c r="AR314" s="215"/>
      <c r="AS314" s="215"/>
    </row>
    <row r="315" spans="1:45" s="222" customFormat="1" ht="43.5" customHeight="1" x14ac:dyDescent="0.25">
      <c r="A315" s="232" t="s">
        <v>109</v>
      </c>
      <c r="B315" s="64" t="s">
        <v>676</v>
      </c>
      <c r="C315" s="62">
        <v>67</v>
      </c>
      <c r="D315" s="64" t="s">
        <v>677</v>
      </c>
      <c r="E315" s="64" t="s">
        <v>10</v>
      </c>
      <c r="F315" s="209"/>
      <c r="G315" s="209"/>
      <c r="H315" s="209"/>
      <c r="I315" s="209"/>
      <c r="J315" s="209"/>
      <c r="K315" s="209"/>
      <c r="L315" s="209"/>
      <c r="M315" s="209"/>
      <c r="N315" s="209"/>
      <c r="O315" s="209"/>
      <c r="P315" s="209"/>
      <c r="Q315" s="209"/>
      <c r="R315" s="209"/>
      <c r="S315" s="209"/>
      <c r="T315" s="209"/>
      <c r="U315" s="209"/>
      <c r="V315" s="209"/>
      <c r="W315" s="209"/>
      <c r="X315" s="209"/>
      <c r="Y315" s="64" t="s">
        <v>824</v>
      </c>
      <c r="Z315" s="127" t="s">
        <v>824</v>
      </c>
      <c r="AA315" s="127" t="s">
        <v>824</v>
      </c>
      <c r="AB315" s="481" t="s">
        <v>824</v>
      </c>
      <c r="AC315" s="250" t="s">
        <v>824</v>
      </c>
      <c r="AD315" s="232"/>
      <c r="AE315" s="250" t="s">
        <v>824</v>
      </c>
      <c r="AF315" s="130" t="s">
        <v>824</v>
      </c>
      <c r="AG315" s="117" t="s">
        <v>824</v>
      </c>
      <c r="AH315" s="117" t="s">
        <v>824</v>
      </c>
      <c r="AI315" s="250" t="s">
        <v>824</v>
      </c>
      <c r="AJ315" s="250" t="s">
        <v>824</v>
      </c>
      <c r="AK315" s="250" t="s">
        <v>824</v>
      </c>
      <c r="AL315" s="250" t="s">
        <v>1129</v>
      </c>
      <c r="AM315" s="490"/>
      <c r="AN315" s="281"/>
      <c r="AO315" s="281"/>
      <c r="AP315" s="281"/>
      <c r="AQ315" s="281"/>
      <c r="AR315" s="215"/>
      <c r="AS315" s="215"/>
    </row>
    <row r="316" spans="1:45" s="222" customFormat="1" ht="43.5" customHeight="1" x14ac:dyDescent="0.25">
      <c r="A316" s="232" t="s">
        <v>109</v>
      </c>
      <c r="B316" s="64" t="s">
        <v>102</v>
      </c>
      <c r="C316" s="62">
        <v>68</v>
      </c>
      <c r="D316" s="64" t="s">
        <v>81</v>
      </c>
      <c r="E316" s="64" t="s">
        <v>10</v>
      </c>
      <c r="F316" s="209"/>
      <c r="G316" s="209"/>
      <c r="H316" s="209"/>
      <c r="I316" s="209"/>
      <c r="J316" s="209"/>
      <c r="K316" s="209"/>
      <c r="L316" s="209"/>
      <c r="M316" s="209"/>
      <c r="N316" s="209"/>
      <c r="O316" s="209"/>
      <c r="P316" s="209"/>
      <c r="Q316" s="209"/>
      <c r="R316" s="209"/>
      <c r="S316" s="209"/>
      <c r="T316" s="209"/>
      <c r="U316" s="209"/>
      <c r="V316" s="209"/>
      <c r="W316" s="209"/>
      <c r="X316" s="209"/>
      <c r="Y316" s="64" t="s">
        <v>824</v>
      </c>
      <c r="Z316" s="127" t="s">
        <v>824</v>
      </c>
      <c r="AA316" s="127" t="s">
        <v>824</v>
      </c>
      <c r="AB316" s="481" t="s">
        <v>824</v>
      </c>
      <c r="AC316" s="250" t="s">
        <v>824</v>
      </c>
      <c r="AD316" s="232"/>
      <c r="AE316" s="250" t="s">
        <v>824</v>
      </c>
      <c r="AF316" s="130" t="s">
        <v>824</v>
      </c>
      <c r="AG316" s="117" t="s">
        <v>824</v>
      </c>
      <c r="AH316" s="117" t="s">
        <v>824</v>
      </c>
      <c r="AI316" s="250" t="s">
        <v>824</v>
      </c>
      <c r="AJ316" s="250" t="s">
        <v>824</v>
      </c>
      <c r="AK316" s="250" t="s">
        <v>824</v>
      </c>
      <c r="AL316" s="250" t="s">
        <v>1129</v>
      </c>
      <c r="AM316" s="490"/>
      <c r="AN316" s="281"/>
      <c r="AO316" s="281"/>
      <c r="AP316" s="281"/>
      <c r="AQ316" s="281"/>
      <c r="AR316" s="215"/>
      <c r="AS316" s="215"/>
    </row>
    <row r="317" spans="1:45" s="222" customFormat="1" ht="43.5" customHeight="1" x14ac:dyDescent="0.25">
      <c r="A317" s="232" t="s">
        <v>109</v>
      </c>
      <c r="B317" s="64" t="s">
        <v>102</v>
      </c>
      <c r="C317" s="62">
        <v>70</v>
      </c>
      <c r="D317" s="64" t="s">
        <v>678</v>
      </c>
      <c r="E317" s="64" t="s">
        <v>10</v>
      </c>
      <c r="F317" s="209"/>
      <c r="G317" s="209"/>
      <c r="H317" s="209"/>
      <c r="I317" s="209"/>
      <c r="J317" s="209"/>
      <c r="K317" s="209"/>
      <c r="L317" s="209"/>
      <c r="M317" s="209"/>
      <c r="N317" s="209"/>
      <c r="O317" s="209"/>
      <c r="P317" s="209"/>
      <c r="Q317" s="209"/>
      <c r="R317" s="209"/>
      <c r="S317" s="209"/>
      <c r="T317" s="209"/>
      <c r="U317" s="209"/>
      <c r="V317" s="209"/>
      <c r="W317" s="209"/>
      <c r="X317" s="209"/>
      <c r="Y317" s="64" t="s">
        <v>824</v>
      </c>
      <c r="Z317" s="127" t="s">
        <v>824</v>
      </c>
      <c r="AA317" s="127" t="s">
        <v>824</v>
      </c>
      <c r="AB317" s="481" t="s">
        <v>824</v>
      </c>
      <c r="AC317" s="250" t="s">
        <v>824</v>
      </c>
      <c r="AD317" s="232"/>
      <c r="AE317" s="250" t="s">
        <v>824</v>
      </c>
      <c r="AF317" s="130" t="s">
        <v>824</v>
      </c>
      <c r="AG317" s="117" t="s">
        <v>824</v>
      </c>
      <c r="AH317" s="117" t="s">
        <v>824</v>
      </c>
      <c r="AI317" s="250" t="s">
        <v>824</v>
      </c>
      <c r="AJ317" s="250" t="s">
        <v>824</v>
      </c>
      <c r="AK317" s="250" t="s">
        <v>824</v>
      </c>
      <c r="AL317" s="250" t="s">
        <v>1129</v>
      </c>
      <c r="AM317" s="490"/>
      <c r="AN317" s="281"/>
      <c r="AO317" s="281"/>
      <c r="AP317" s="281"/>
      <c r="AQ317" s="281"/>
      <c r="AR317" s="215"/>
      <c r="AS317" s="215"/>
    </row>
    <row r="318" spans="1:45" s="222" customFormat="1" ht="43.5" customHeight="1" x14ac:dyDescent="0.25">
      <c r="A318" s="232" t="s">
        <v>109</v>
      </c>
      <c r="B318" s="64" t="s">
        <v>102</v>
      </c>
      <c r="C318" s="62">
        <v>73</v>
      </c>
      <c r="D318" s="64" t="s">
        <v>86</v>
      </c>
      <c r="E318" s="64" t="s">
        <v>10</v>
      </c>
      <c r="F318" s="209"/>
      <c r="G318" s="209"/>
      <c r="H318" s="209"/>
      <c r="I318" s="209"/>
      <c r="J318" s="209"/>
      <c r="K318" s="209"/>
      <c r="L318" s="209"/>
      <c r="M318" s="209"/>
      <c r="N318" s="209"/>
      <c r="O318" s="209"/>
      <c r="P318" s="209"/>
      <c r="Q318" s="209"/>
      <c r="R318" s="209"/>
      <c r="S318" s="209"/>
      <c r="T318" s="209"/>
      <c r="U318" s="209"/>
      <c r="V318" s="209"/>
      <c r="W318" s="209"/>
      <c r="X318" s="209"/>
      <c r="Y318" s="64" t="s">
        <v>824</v>
      </c>
      <c r="Z318" s="127" t="s">
        <v>824</v>
      </c>
      <c r="AA318" s="127" t="s">
        <v>824</v>
      </c>
      <c r="AB318" s="481" t="s">
        <v>824</v>
      </c>
      <c r="AC318" s="250" t="s">
        <v>824</v>
      </c>
      <c r="AD318" s="232"/>
      <c r="AE318" s="250" t="s">
        <v>824</v>
      </c>
      <c r="AF318" s="130" t="s">
        <v>824</v>
      </c>
      <c r="AG318" s="117" t="s">
        <v>824</v>
      </c>
      <c r="AH318" s="117" t="s">
        <v>824</v>
      </c>
      <c r="AI318" s="250" t="s">
        <v>824</v>
      </c>
      <c r="AJ318" s="250" t="s">
        <v>824</v>
      </c>
      <c r="AK318" s="250" t="s">
        <v>824</v>
      </c>
      <c r="AL318" s="250" t="s">
        <v>1129</v>
      </c>
      <c r="AM318" s="490"/>
      <c r="AN318" s="281"/>
      <c r="AO318" s="281"/>
      <c r="AP318" s="281"/>
      <c r="AQ318" s="281"/>
      <c r="AR318" s="215"/>
      <c r="AS318" s="215"/>
    </row>
    <row r="319" spans="1:45" s="222" customFormat="1" ht="43.5" customHeight="1" x14ac:dyDescent="0.25">
      <c r="A319" s="232" t="s">
        <v>109</v>
      </c>
      <c r="B319" s="64" t="s">
        <v>45</v>
      </c>
      <c r="C319" s="62">
        <v>74</v>
      </c>
      <c r="D319" s="64" t="s">
        <v>636</v>
      </c>
      <c r="E319" s="64" t="s">
        <v>10</v>
      </c>
      <c r="F319" s="209"/>
      <c r="G319" s="209"/>
      <c r="H319" s="209"/>
      <c r="I319" s="209"/>
      <c r="J319" s="209"/>
      <c r="K319" s="209"/>
      <c r="L319" s="209"/>
      <c r="M319" s="209"/>
      <c r="N319" s="209"/>
      <c r="O319" s="209"/>
      <c r="P319" s="209"/>
      <c r="Q319" s="209"/>
      <c r="R319" s="209"/>
      <c r="S319" s="209"/>
      <c r="T319" s="209"/>
      <c r="U319" s="209"/>
      <c r="V319" s="209"/>
      <c r="W319" s="209"/>
      <c r="X319" s="209"/>
      <c r="Y319" s="64" t="s">
        <v>824</v>
      </c>
      <c r="Z319" s="127" t="s">
        <v>824</v>
      </c>
      <c r="AA319" s="127" t="s">
        <v>824</v>
      </c>
      <c r="AB319" s="481" t="s">
        <v>824</v>
      </c>
      <c r="AC319" s="250" t="s">
        <v>824</v>
      </c>
      <c r="AD319" s="232"/>
      <c r="AE319" s="250" t="s">
        <v>824</v>
      </c>
      <c r="AF319" s="130" t="s">
        <v>824</v>
      </c>
      <c r="AG319" s="117" t="s">
        <v>824</v>
      </c>
      <c r="AH319" s="117" t="s">
        <v>824</v>
      </c>
      <c r="AI319" s="250" t="s">
        <v>824</v>
      </c>
      <c r="AJ319" s="250" t="s">
        <v>824</v>
      </c>
      <c r="AK319" s="250" t="s">
        <v>824</v>
      </c>
      <c r="AL319" s="250" t="s">
        <v>1129</v>
      </c>
      <c r="AM319" s="490"/>
      <c r="AN319" s="281"/>
      <c r="AO319" s="281"/>
      <c r="AP319" s="281"/>
      <c r="AQ319" s="281"/>
      <c r="AR319" s="215"/>
      <c r="AS319" s="215"/>
    </row>
    <row r="320" spans="1:45" s="222" customFormat="1" ht="43.5" customHeight="1" x14ac:dyDescent="0.25">
      <c r="A320" s="232" t="s">
        <v>109</v>
      </c>
      <c r="B320" s="64" t="s">
        <v>12</v>
      </c>
      <c r="C320" s="62">
        <v>91</v>
      </c>
      <c r="D320" s="64" t="s">
        <v>685</v>
      </c>
      <c r="E320" s="64" t="s">
        <v>10</v>
      </c>
      <c r="F320" s="209">
        <v>4</v>
      </c>
      <c r="G320" s="209">
        <v>3</v>
      </c>
      <c r="H320" s="209">
        <v>1</v>
      </c>
      <c r="I320" s="209">
        <v>1</v>
      </c>
      <c r="J320" s="209"/>
      <c r="K320" s="209"/>
      <c r="L320" s="209"/>
      <c r="M320" s="209"/>
      <c r="N320" s="209"/>
      <c r="O320" s="209"/>
      <c r="P320" s="209"/>
      <c r="Q320" s="209"/>
      <c r="R320" s="209"/>
      <c r="S320" s="209"/>
      <c r="T320" s="209"/>
      <c r="U320" s="209"/>
      <c r="V320" s="209"/>
      <c r="W320" s="209"/>
      <c r="X320" s="209"/>
      <c r="Y320" s="64">
        <v>2</v>
      </c>
      <c r="Z320" s="127">
        <v>2</v>
      </c>
      <c r="AA320" s="127">
        <v>2</v>
      </c>
      <c r="AB320" s="481" t="s">
        <v>1182</v>
      </c>
      <c r="AC320" s="250" t="s">
        <v>142</v>
      </c>
      <c r="AD320" s="232" t="s">
        <v>384</v>
      </c>
      <c r="AE320" s="250" t="s">
        <v>475</v>
      </c>
      <c r="AF320" s="130" t="s">
        <v>1182</v>
      </c>
      <c r="AG320" s="117">
        <v>2</v>
      </c>
      <c r="AH320" s="117">
        <v>2</v>
      </c>
      <c r="AI320" s="250" t="s">
        <v>142</v>
      </c>
      <c r="AJ320" s="250" t="s">
        <v>384</v>
      </c>
      <c r="AK320" s="250" t="s">
        <v>475</v>
      </c>
      <c r="AL320" s="250" t="s">
        <v>377</v>
      </c>
      <c r="AM320" s="490"/>
      <c r="AN320" s="281"/>
      <c r="AO320" s="281"/>
      <c r="AP320" s="281"/>
      <c r="AQ320" s="281"/>
      <c r="AR320" s="215"/>
      <c r="AS320" s="215"/>
    </row>
    <row r="321" spans="1:45" s="222" customFormat="1" ht="43.5" customHeight="1" x14ac:dyDescent="0.25">
      <c r="A321" s="232" t="s">
        <v>109</v>
      </c>
      <c r="B321" s="64" t="s">
        <v>26</v>
      </c>
      <c r="C321" s="62">
        <v>75</v>
      </c>
      <c r="D321" s="64" t="s">
        <v>681</v>
      </c>
      <c r="E321" s="64" t="s">
        <v>10</v>
      </c>
      <c r="F321" s="209"/>
      <c r="G321" s="209"/>
      <c r="H321" s="209"/>
      <c r="I321" s="209"/>
      <c r="J321" s="209"/>
      <c r="K321" s="209"/>
      <c r="L321" s="209"/>
      <c r="M321" s="209"/>
      <c r="N321" s="209"/>
      <c r="O321" s="209"/>
      <c r="P321" s="209"/>
      <c r="Q321" s="209"/>
      <c r="R321" s="209"/>
      <c r="S321" s="209"/>
      <c r="T321" s="209"/>
      <c r="U321" s="209"/>
      <c r="V321" s="209"/>
      <c r="W321" s="209"/>
      <c r="X321" s="209"/>
      <c r="Y321" s="64" t="s">
        <v>824</v>
      </c>
      <c r="Z321" s="127" t="s">
        <v>824</v>
      </c>
      <c r="AA321" s="127" t="s">
        <v>824</v>
      </c>
      <c r="AB321" s="481" t="s">
        <v>824</v>
      </c>
      <c r="AC321" s="250" t="s">
        <v>824</v>
      </c>
      <c r="AD321" s="232"/>
      <c r="AE321" s="250" t="s">
        <v>824</v>
      </c>
      <c r="AF321" s="130" t="s">
        <v>824</v>
      </c>
      <c r="AG321" s="117" t="s">
        <v>824</v>
      </c>
      <c r="AH321" s="117" t="s">
        <v>824</v>
      </c>
      <c r="AI321" s="250" t="s">
        <v>824</v>
      </c>
      <c r="AJ321" s="250" t="s">
        <v>824</v>
      </c>
      <c r="AK321" s="250" t="s">
        <v>824</v>
      </c>
      <c r="AL321" s="250" t="s">
        <v>1129</v>
      </c>
      <c r="AM321" s="490"/>
      <c r="AN321" s="281"/>
      <c r="AO321" s="281"/>
      <c r="AP321" s="281"/>
      <c r="AQ321" s="281"/>
      <c r="AR321" s="215"/>
      <c r="AS321" s="215"/>
    </row>
    <row r="322" spans="1:45" s="222" customFormat="1" ht="43.5" customHeight="1" x14ac:dyDescent="0.25">
      <c r="A322" s="232" t="s">
        <v>109</v>
      </c>
      <c r="B322" s="64" t="s">
        <v>26</v>
      </c>
      <c r="C322" s="62">
        <v>78</v>
      </c>
      <c r="D322" s="64" t="s">
        <v>682</v>
      </c>
      <c r="E322" s="64" t="s">
        <v>10</v>
      </c>
      <c r="F322" s="209"/>
      <c r="G322" s="209"/>
      <c r="H322" s="209"/>
      <c r="I322" s="209"/>
      <c r="J322" s="209"/>
      <c r="K322" s="209"/>
      <c r="L322" s="209"/>
      <c r="M322" s="209"/>
      <c r="N322" s="209"/>
      <c r="O322" s="209"/>
      <c r="P322" s="209"/>
      <c r="Q322" s="209"/>
      <c r="R322" s="209"/>
      <c r="S322" s="209"/>
      <c r="T322" s="209"/>
      <c r="U322" s="209"/>
      <c r="V322" s="209"/>
      <c r="W322" s="209"/>
      <c r="X322" s="209"/>
      <c r="Y322" s="64" t="s">
        <v>824</v>
      </c>
      <c r="Z322" s="127" t="s">
        <v>824</v>
      </c>
      <c r="AA322" s="127" t="s">
        <v>824</v>
      </c>
      <c r="AB322" s="481" t="s">
        <v>824</v>
      </c>
      <c r="AC322" s="250" t="s">
        <v>824</v>
      </c>
      <c r="AD322" s="232"/>
      <c r="AE322" s="250" t="s">
        <v>824</v>
      </c>
      <c r="AF322" s="130" t="s">
        <v>824</v>
      </c>
      <c r="AG322" s="117" t="s">
        <v>824</v>
      </c>
      <c r="AH322" s="117" t="s">
        <v>824</v>
      </c>
      <c r="AI322" s="250" t="s">
        <v>824</v>
      </c>
      <c r="AJ322" s="250" t="s">
        <v>824</v>
      </c>
      <c r="AK322" s="250" t="s">
        <v>824</v>
      </c>
      <c r="AL322" s="250" t="s">
        <v>1129</v>
      </c>
      <c r="AM322" s="490"/>
      <c r="AN322" s="281"/>
      <c r="AO322" s="281"/>
      <c r="AP322" s="281"/>
      <c r="AQ322" s="281"/>
      <c r="AR322" s="215"/>
      <c r="AS322" s="215"/>
    </row>
    <row r="323" spans="1:45" s="222" customFormat="1" ht="43.5" customHeight="1" x14ac:dyDescent="0.25">
      <c r="A323" s="232" t="s">
        <v>109</v>
      </c>
      <c r="B323" s="64" t="s">
        <v>26</v>
      </c>
      <c r="C323" s="62">
        <v>88</v>
      </c>
      <c r="D323" s="64" t="s">
        <v>1148</v>
      </c>
      <c r="E323" s="64" t="s">
        <v>10</v>
      </c>
      <c r="F323" s="209"/>
      <c r="G323" s="209"/>
      <c r="H323" s="209"/>
      <c r="I323" s="209"/>
      <c r="J323" s="209"/>
      <c r="K323" s="209"/>
      <c r="L323" s="209"/>
      <c r="M323" s="209"/>
      <c r="N323" s="209"/>
      <c r="O323" s="209"/>
      <c r="P323" s="209"/>
      <c r="Q323" s="209"/>
      <c r="R323" s="209"/>
      <c r="S323" s="209"/>
      <c r="T323" s="209"/>
      <c r="U323" s="209"/>
      <c r="V323" s="209"/>
      <c r="W323" s="209"/>
      <c r="X323" s="209"/>
      <c r="Y323" s="64" t="s">
        <v>824</v>
      </c>
      <c r="Z323" s="127" t="s">
        <v>824</v>
      </c>
      <c r="AA323" s="127" t="s">
        <v>824</v>
      </c>
      <c r="AB323" s="481" t="s">
        <v>824</v>
      </c>
      <c r="AC323" s="250" t="s">
        <v>824</v>
      </c>
      <c r="AD323" s="232"/>
      <c r="AE323" s="250" t="s">
        <v>824</v>
      </c>
      <c r="AF323" s="130" t="s">
        <v>824</v>
      </c>
      <c r="AG323" s="117" t="s">
        <v>824</v>
      </c>
      <c r="AH323" s="117" t="s">
        <v>824</v>
      </c>
      <c r="AI323" s="250" t="s">
        <v>824</v>
      </c>
      <c r="AJ323" s="250" t="s">
        <v>824</v>
      </c>
      <c r="AK323" s="250" t="s">
        <v>824</v>
      </c>
      <c r="AL323" s="250" t="s">
        <v>1129</v>
      </c>
      <c r="AM323" s="490"/>
      <c r="AN323" s="281"/>
      <c r="AO323" s="281"/>
      <c r="AP323" s="281"/>
      <c r="AQ323" s="281"/>
      <c r="AR323" s="215"/>
      <c r="AS323" s="215"/>
    </row>
    <row r="324" spans="1:45" s="222" customFormat="1" ht="43.5" customHeight="1" x14ac:dyDescent="0.25">
      <c r="A324" s="232" t="s">
        <v>109</v>
      </c>
      <c r="B324" s="64" t="s">
        <v>26</v>
      </c>
      <c r="C324" s="62">
        <v>89</v>
      </c>
      <c r="D324" s="64" t="s">
        <v>1149</v>
      </c>
      <c r="E324" s="64" t="s">
        <v>10</v>
      </c>
      <c r="F324" s="209"/>
      <c r="G324" s="209"/>
      <c r="H324" s="209"/>
      <c r="I324" s="209"/>
      <c r="J324" s="209"/>
      <c r="K324" s="209"/>
      <c r="L324" s="209"/>
      <c r="M324" s="209"/>
      <c r="N324" s="209"/>
      <c r="O324" s="209"/>
      <c r="P324" s="209"/>
      <c r="Q324" s="209"/>
      <c r="R324" s="209"/>
      <c r="S324" s="209"/>
      <c r="T324" s="209"/>
      <c r="U324" s="209"/>
      <c r="V324" s="209"/>
      <c r="W324" s="209"/>
      <c r="X324" s="209"/>
      <c r="Y324" s="64" t="s">
        <v>824</v>
      </c>
      <c r="Z324" s="127" t="s">
        <v>824</v>
      </c>
      <c r="AA324" s="127" t="s">
        <v>824</v>
      </c>
      <c r="AB324" s="481" t="s">
        <v>824</v>
      </c>
      <c r="AC324" s="250" t="s">
        <v>824</v>
      </c>
      <c r="AD324" s="232"/>
      <c r="AE324" s="250" t="s">
        <v>824</v>
      </c>
      <c r="AF324" s="130" t="s">
        <v>824</v>
      </c>
      <c r="AG324" s="117" t="s">
        <v>824</v>
      </c>
      <c r="AH324" s="117" t="s">
        <v>824</v>
      </c>
      <c r="AI324" s="250" t="s">
        <v>824</v>
      </c>
      <c r="AJ324" s="250" t="s">
        <v>824</v>
      </c>
      <c r="AK324" s="250" t="s">
        <v>824</v>
      </c>
      <c r="AL324" s="250" t="s">
        <v>1129</v>
      </c>
      <c r="AM324" s="490"/>
      <c r="AN324" s="281"/>
      <c r="AO324" s="281"/>
      <c r="AP324" s="281"/>
      <c r="AQ324" s="281"/>
      <c r="AR324" s="215"/>
      <c r="AS324" s="215"/>
    </row>
    <row r="325" spans="1:45" s="222" customFormat="1" ht="43.5" customHeight="1" x14ac:dyDescent="0.25">
      <c r="A325" s="232" t="s">
        <v>109</v>
      </c>
      <c r="B325" s="64" t="s">
        <v>687</v>
      </c>
      <c r="C325" s="62">
        <v>101</v>
      </c>
      <c r="D325" s="64" t="s">
        <v>755</v>
      </c>
      <c r="E325" s="64" t="s">
        <v>10</v>
      </c>
      <c r="F325" s="209"/>
      <c r="G325" s="209"/>
      <c r="H325" s="209"/>
      <c r="I325" s="209"/>
      <c r="J325" s="209"/>
      <c r="K325" s="209"/>
      <c r="L325" s="209"/>
      <c r="M325" s="209"/>
      <c r="N325" s="209"/>
      <c r="O325" s="209"/>
      <c r="P325" s="209"/>
      <c r="Q325" s="209"/>
      <c r="R325" s="209"/>
      <c r="S325" s="209"/>
      <c r="T325" s="209"/>
      <c r="U325" s="209"/>
      <c r="V325" s="209"/>
      <c r="W325" s="209"/>
      <c r="X325" s="209"/>
      <c r="Y325" s="64" t="s">
        <v>824</v>
      </c>
      <c r="Z325" s="127" t="s">
        <v>824</v>
      </c>
      <c r="AA325" s="127" t="s">
        <v>824</v>
      </c>
      <c r="AB325" s="481" t="s">
        <v>824</v>
      </c>
      <c r="AC325" s="250" t="s">
        <v>824</v>
      </c>
      <c r="AD325" s="232"/>
      <c r="AE325" s="250" t="s">
        <v>824</v>
      </c>
      <c r="AF325" s="130" t="s">
        <v>824</v>
      </c>
      <c r="AG325" s="117" t="s">
        <v>824</v>
      </c>
      <c r="AH325" s="117" t="s">
        <v>824</v>
      </c>
      <c r="AI325" s="250" t="s">
        <v>824</v>
      </c>
      <c r="AJ325" s="250" t="s">
        <v>824</v>
      </c>
      <c r="AK325" s="250" t="s">
        <v>824</v>
      </c>
      <c r="AL325" s="250" t="s">
        <v>1129</v>
      </c>
      <c r="AM325" s="490"/>
      <c r="AN325" s="281"/>
      <c r="AO325" s="281"/>
      <c r="AP325" s="281"/>
      <c r="AQ325" s="281"/>
      <c r="AR325" s="215"/>
      <c r="AS325" s="215"/>
    </row>
    <row r="326" spans="1:45" s="222" customFormat="1" ht="43.5" customHeight="1" x14ac:dyDescent="0.25">
      <c r="A326" s="232" t="s">
        <v>109</v>
      </c>
      <c r="B326" s="64" t="s">
        <v>66</v>
      </c>
      <c r="C326" s="62">
        <v>124</v>
      </c>
      <c r="D326" s="64" t="s">
        <v>716</v>
      </c>
      <c r="E326" s="64" t="s">
        <v>10</v>
      </c>
      <c r="F326" s="209"/>
      <c r="G326" s="209"/>
      <c r="H326" s="209"/>
      <c r="I326" s="209"/>
      <c r="J326" s="209"/>
      <c r="K326" s="209"/>
      <c r="L326" s="209"/>
      <c r="M326" s="209"/>
      <c r="N326" s="209"/>
      <c r="O326" s="209"/>
      <c r="P326" s="209"/>
      <c r="Q326" s="209"/>
      <c r="R326" s="209"/>
      <c r="S326" s="209"/>
      <c r="T326" s="209"/>
      <c r="U326" s="209"/>
      <c r="V326" s="209"/>
      <c r="W326" s="209"/>
      <c r="X326" s="209"/>
      <c r="Y326" s="64" t="s">
        <v>824</v>
      </c>
      <c r="Z326" s="127" t="s">
        <v>824</v>
      </c>
      <c r="AA326" s="127" t="s">
        <v>824</v>
      </c>
      <c r="AB326" s="481" t="s">
        <v>824</v>
      </c>
      <c r="AC326" s="250" t="s">
        <v>824</v>
      </c>
      <c r="AD326" s="232"/>
      <c r="AE326" s="250" t="s">
        <v>824</v>
      </c>
      <c r="AF326" s="130" t="s">
        <v>824</v>
      </c>
      <c r="AG326" s="117" t="s">
        <v>824</v>
      </c>
      <c r="AH326" s="117" t="s">
        <v>824</v>
      </c>
      <c r="AI326" s="250" t="s">
        <v>824</v>
      </c>
      <c r="AJ326" s="250" t="s">
        <v>824</v>
      </c>
      <c r="AK326" s="250" t="s">
        <v>824</v>
      </c>
      <c r="AL326" s="250" t="s">
        <v>1129</v>
      </c>
      <c r="AM326" s="490"/>
      <c r="AN326" s="281"/>
      <c r="AO326" s="281"/>
      <c r="AP326" s="281"/>
      <c r="AQ326" s="281"/>
      <c r="AR326" s="215"/>
      <c r="AS326" s="215"/>
    </row>
    <row r="327" spans="1:45" s="222" customFormat="1" ht="43.5" customHeight="1" x14ac:dyDescent="0.25">
      <c r="A327" s="232" t="s">
        <v>1380</v>
      </c>
      <c r="B327" s="64" t="s">
        <v>12</v>
      </c>
      <c r="C327" s="62">
        <v>20</v>
      </c>
      <c r="D327" s="64" t="s">
        <v>24</v>
      </c>
      <c r="E327" s="64" t="s">
        <v>10</v>
      </c>
      <c r="F327" s="209">
        <v>1</v>
      </c>
      <c r="G327" s="209">
        <v>1</v>
      </c>
      <c r="H327" s="209">
        <v>1</v>
      </c>
      <c r="I327" s="209">
        <v>1</v>
      </c>
      <c r="J327" s="209">
        <v>1</v>
      </c>
      <c r="K327" s="209"/>
      <c r="L327" s="209"/>
      <c r="M327" s="209"/>
      <c r="N327" s="209"/>
      <c r="O327" s="209"/>
      <c r="P327" s="209"/>
      <c r="Q327" s="209"/>
      <c r="R327" s="209"/>
      <c r="S327" s="209"/>
      <c r="T327" s="209"/>
      <c r="U327" s="209"/>
      <c r="V327" s="209"/>
      <c r="W327" s="209"/>
      <c r="X327" s="209"/>
      <c r="Y327" s="64">
        <v>1</v>
      </c>
      <c r="Z327" s="127">
        <v>1</v>
      </c>
      <c r="AA327" s="127">
        <v>3</v>
      </c>
      <c r="AB327" s="481" t="s">
        <v>1131</v>
      </c>
      <c r="AC327" s="250" t="s">
        <v>462</v>
      </c>
      <c r="AD327" s="232" t="s">
        <v>371</v>
      </c>
      <c r="AE327" s="250" t="s">
        <v>371</v>
      </c>
      <c r="AF327" s="130" t="s">
        <v>1168</v>
      </c>
      <c r="AG327" s="117">
        <v>1</v>
      </c>
      <c r="AH327" s="117">
        <v>1</v>
      </c>
      <c r="AI327" s="250" t="s">
        <v>462</v>
      </c>
      <c r="AJ327" s="250" t="s">
        <v>463</v>
      </c>
      <c r="AK327" s="250" t="s">
        <v>475</v>
      </c>
      <c r="AL327" s="250" t="s">
        <v>377</v>
      </c>
      <c r="AM327" s="490"/>
      <c r="AN327" s="281"/>
      <c r="AO327" s="281"/>
      <c r="AP327" s="281"/>
      <c r="AQ327" s="281"/>
      <c r="AR327" s="215"/>
      <c r="AS327" s="215"/>
    </row>
    <row r="328" spans="1:45" s="222" customFormat="1" ht="43.5" customHeight="1" x14ac:dyDescent="0.25">
      <c r="A328" s="232" t="s">
        <v>1380</v>
      </c>
      <c r="B328" s="64" t="s">
        <v>12</v>
      </c>
      <c r="C328" s="62">
        <v>27</v>
      </c>
      <c r="D328" s="64" t="s">
        <v>661</v>
      </c>
      <c r="E328" s="64" t="s">
        <v>10</v>
      </c>
      <c r="F328" s="209">
        <v>1</v>
      </c>
      <c r="G328" s="209">
        <v>1</v>
      </c>
      <c r="H328" s="209">
        <v>1</v>
      </c>
      <c r="I328" s="209">
        <v>1</v>
      </c>
      <c r="J328" s="209">
        <v>1</v>
      </c>
      <c r="K328" s="209"/>
      <c r="L328" s="209"/>
      <c r="M328" s="209"/>
      <c r="N328" s="209"/>
      <c r="O328" s="209"/>
      <c r="P328" s="209"/>
      <c r="Q328" s="209"/>
      <c r="R328" s="209"/>
      <c r="S328" s="209"/>
      <c r="T328" s="209"/>
      <c r="U328" s="209"/>
      <c r="V328" s="209"/>
      <c r="W328" s="209"/>
      <c r="X328" s="209"/>
      <c r="Y328" s="64">
        <v>1</v>
      </c>
      <c r="Z328" s="127">
        <v>1</v>
      </c>
      <c r="AA328" s="127">
        <v>3</v>
      </c>
      <c r="AB328" s="481" t="s">
        <v>1131</v>
      </c>
      <c r="AC328" s="250" t="s">
        <v>462</v>
      </c>
      <c r="AD328" s="232" t="s">
        <v>371</v>
      </c>
      <c r="AE328" s="250" t="s">
        <v>371</v>
      </c>
      <c r="AF328" s="130" t="s">
        <v>1168</v>
      </c>
      <c r="AG328" s="117">
        <v>1</v>
      </c>
      <c r="AH328" s="117">
        <v>1</v>
      </c>
      <c r="AI328" s="250" t="s">
        <v>462</v>
      </c>
      <c r="AJ328" s="250" t="s">
        <v>463</v>
      </c>
      <c r="AK328" s="250" t="s">
        <v>475</v>
      </c>
      <c r="AL328" s="250" t="s">
        <v>377</v>
      </c>
      <c r="AM328" s="490"/>
      <c r="AN328" s="281"/>
      <c r="AO328" s="281"/>
      <c r="AP328" s="281"/>
      <c r="AQ328" s="281"/>
      <c r="AR328" s="215"/>
      <c r="AS328" s="215"/>
    </row>
    <row r="329" spans="1:45" s="222" customFormat="1" ht="43.5" customHeight="1" x14ac:dyDescent="0.25">
      <c r="A329" s="232" t="s">
        <v>1380</v>
      </c>
      <c r="B329" s="64" t="s">
        <v>57</v>
      </c>
      <c r="C329" s="62">
        <v>53</v>
      </c>
      <c r="D329" s="64" t="s">
        <v>58</v>
      </c>
      <c r="E329" s="64" t="s">
        <v>10</v>
      </c>
      <c r="F329" s="209">
        <v>3</v>
      </c>
      <c r="G329" s="209">
        <v>3</v>
      </c>
      <c r="H329" s="209">
        <v>3</v>
      </c>
      <c r="I329" s="209">
        <v>2</v>
      </c>
      <c r="J329" s="209">
        <v>1</v>
      </c>
      <c r="K329" s="209"/>
      <c r="L329" s="209"/>
      <c r="M329" s="209"/>
      <c r="N329" s="209"/>
      <c r="O329" s="209"/>
      <c r="P329" s="209"/>
      <c r="Q329" s="209"/>
      <c r="R329" s="209"/>
      <c r="S329" s="209"/>
      <c r="T329" s="209"/>
      <c r="U329" s="209"/>
      <c r="V329" s="209"/>
      <c r="W329" s="209"/>
      <c r="X329" s="209"/>
      <c r="Y329" s="64">
        <v>2</v>
      </c>
      <c r="Z329" s="127">
        <v>2</v>
      </c>
      <c r="AA329" s="127">
        <v>3</v>
      </c>
      <c r="AB329" s="481" t="s">
        <v>1181</v>
      </c>
      <c r="AC329" s="250" t="s">
        <v>142</v>
      </c>
      <c r="AD329" s="232" t="s">
        <v>371</v>
      </c>
      <c r="AE329" s="250" t="s">
        <v>371</v>
      </c>
      <c r="AF329" s="130" t="s">
        <v>1181</v>
      </c>
      <c r="AG329" s="117">
        <v>2</v>
      </c>
      <c r="AH329" s="117">
        <v>3</v>
      </c>
      <c r="AI329" s="250" t="s">
        <v>142</v>
      </c>
      <c r="AJ329" s="250" t="s">
        <v>371</v>
      </c>
      <c r="AK329" s="250" t="s">
        <v>371</v>
      </c>
      <c r="AL329" s="250" t="s">
        <v>1129</v>
      </c>
      <c r="AM329" s="490"/>
      <c r="AN329" s="281" t="s">
        <v>1381</v>
      </c>
      <c r="AO329" s="281" t="s">
        <v>1382</v>
      </c>
      <c r="AP329" s="281"/>
      <c r="AQ329" s="281"/>
      <c r="AR329" s="215"/>
      <c r="AS329" s="215"/>
    </row>
    <row r="330" spans="1:45" s="222" customFormat="1" ht="43.5" customHeight="1" x14ac:dyDescent="0.25">
      <c r="A330" s="232" t="s">
        <v>1380</v>
      </c>
      <c r="B330" s="64" t="s">
        <v>676</v>
      </c>
      <c r="C330" s="62">
        <v>67</v>
      </c>
      <c r="D330" s="64" t="s">
        <v>677</v>
      </c>
      <c r="E330" s="64" t="s">
        <v>10</v>
      </c>
      <c r="F330" s="209"/>
      <c r="G330" s="209"/>
      <c r="H330" s="209"/>
      <c r="I330" s="209"/>
      <c r="J330" s="209"/>
      <c r="K330" s="209"/>
      <c r="L330" s="209"/>
      <c r="M330" s="209"/>
      <c r="N330" s="209"/>
      <c r="O330" s="209"/>
      <c r="P330" s="209"/>
      <c r="Q330" s="209"/>
      <c r="R330" s="209"/>
      <c r="S330" s="209"/>
      <c r="T330" s="209"/>
      <c r="U330" s="209"/>
      <c r="V330" s="209"/>
      <c r="W330" s="209"/>
      <c r="X330" s="209"/>
      <c r="Y330" s="64" t="s">
        <v>824</v>
      </c>
      <c r="Z330" s="127" t="s">
        <v>824</v>
      </c>
      <c r="AA330" s="127" t="s">
        <v>824</v>
      </c>
      <c r="AB330" s="481" t="s">
        <v>824</v>
      </c>
      <c r="AC330" s="250" t="s">
        <v>824</v>
      </c>
      <c r="AD330" s="232"/>
      <c r="AE330" s="250" t="s">
        <v>824</v>
      </c>
      <c r="AF330" s="130" t="s">
        <v>824</v>
      </c>
      <c r="AG330" s="117" t="s">
        <v>824</v>
      </c>
      <c r="AH330" s="117" t="s">
        <v>824</v>
      </c>
      <c r="AI330" s="250" t="s">
        <v>824</v>
      </c>
      <c r="AJ330" s="250" t="s">
        <v>824</v>
      </c>
      <c r="AK330" s="250" t="s">
        <v>824</v>
      </c>
      <c r="AL330" s="250" t="s">
        <v>1129</v>
      </c>
      <c r="AM330" s="490"/>
      <c r="AN330" s="281"/>
      <c r="AO330" s="281"/>
      <c r="AP330" s="281"/>
      <c r="AQ330" s="281"/>
      <c r="AR330" s="215"/>
      <c r="AS330" s="215"/>
    </row>
    <row r="331" spans="1:45" s="222" customFormat="1" ht="43.5" customHeight="1" x14ac:dyDescent="0.25">
      <c r="A331" s="232" t="s">
        <v>1380</v>
      </c>
      <c r="B331" s="64" t="s">
        <v>102</v>
      </c>
      <c r="C331" s="62">
        <v>68</v>
      </c>
      <c r="D331" s="64" t="s">
        <v>81</v>
      </c>
      <c r="E331" s="64" t="s">
        <v>10</v>
      </c>
      <c r="F331" s="209"/>
      <c r="G331" s="209"/>
      <c r="H331" s="209"/>
      <c r="I331" s="209"/>
      <c r="J331" s="209"/>
      <c r="K331" s="209"/>
      <c r="L331" s="209"/>
      <c r="M331" s="209"/>
      <c r="N331" s="209"/>
      <c r="O331" s="209"/>
      <c r="P331" s="209"/>
      <c r="Q331" s="209"/>
      <c r="R331" s="209"/>
      <c r="S331" s="209"/>
      <c r="T331" s="209"/>
      <c r="U331" s="209"/>
      <c r="V331" s="209"/>
      <c r="W331" s="209"/>
      <c r="X331" s="209"/>
      <c r="Y331" s="64" t="s">
        <v>824</v>
      </c>
      <c r="Z331" s="127" t="s">
        <v>824</v>
      </c>
      <c r="AA331" s="127" t="s">
        <v>824</v>
      </c>
      <c r="AB331" s="481" t="s">
        <v>824</v>
      </c>
      <c r="AC331" s="250" t="s">
        <v>824</v>
      </c>
      <c r="AD331" s="232"/>
      <c r="AE331" s="250" t="s">
        <v>824</v>
      </c>
      <c r="AF331" s="130" t="s">
        <v>824</v>
      </c>
      <c r="AG331" s="117" t="s">
        <v>824</v>
      </c>
      <c r="AH331" s="117" t="s">
        <v>824</v>
      </c>
      <c r="AI331" s="250" t="s">
        <v>824</v>
      </c>
      <c r="AJ331" s="250" t="s">
        <v>824</v>
      </c>
      <c r="AK331" s="250" t="s">
        <v>824</v>
      </c>
      <c r="AL331" s="250" t="s">
        <v>1129</v>
      </c>
      <c r="AM331" s="490"/>
      <c r="AN331" s="281"/>
      <c r="AO331" s="281"/>
      <c r="AP331" s="281"/>
      <c r="AQ331" s="281"/>
      <c r="AR331" s="215"/>
      <c r="AS331" s="215"/>
    </row>
    <row r="332" spans="1:45" s="222" customFormat="1" ht="43.5" customHeight="1" x14ac:dyDescent="0.25">
      <c r="A332" s="232" t="s">
        <v>1380</v>
      </c>
      <c r="B332" s="64" t="s">
        <v>102</v>
      </c>
      <c r="C332" s="62">
        <v>70</v>
      </c>
      <c r="D332" s="64" t="s">
        <v>678</v>
      </c>
      <c r="E332" s="64" t="s">
        <v>10</v>
      </c>
      <c r="F332" s="209"/>
      <c r="G332" s="209"/>
      <c r="H332" s="209"/>
      <c r="I332" s="209"/>
      <c r="J332" s="209"/>
      <c r="K332" s="209"/>
      <c r="L332" s="209"/>
      <c r="M332" s="209"/>
      <c r="N332" s="209"/>
      <c r="O332" s="209"/>
      <c r="P332" s="209"/>
      <c r="Q332" s="209"/>
      <c r="R332" s="209"/>
      <c r="S332" s="209"/>
      <c r="T332" s="209"/>
      <c r="U332" s="209"/>
      <c r="V332" s="209"/>
      <c r="W332" s="209"/>
      <c r="X332" s="209"/>
      <c r="Y332" s="64" t="s">
        <v>824</v>
      </c>
      <c r="Z332" s="127" t="s">
        <v>824</v>
      </c>
      <c r="AA332" s="127" t="s">
        <v>824</v>
      </c>
      <c r="AB332" s="481" t="s">
        <v>824</v>
      </c>
      <c r="AC332" s="250" t="s">
        <v>824</v>
      </c>
      <c r="AD332" s="232"/>
      <c r="AE332" s="250" t="s">
        <v>824</v>
      </c>
      <c r="AF332" s="130" t="s">
        <v>824</v>
      </c>
      <c r="AG332" s="117" t="s">
        <v>824</v>
      </c>
      <c r="AH332" s="117" t="s">
        <v>824</v>
      </c>
      <c r="AI332" s="250" t="s">
        <v>824</v>
      </c>
      <c r="AJ332" s="250" t="s">
        <v>824</v>
      </c>
      <c r="AK332" s="250" t="s">
        <v>824</v>
      </c>
      <c r="AL332" s="250" t="s">
        <v>1129</v>
      </c>
      <c r="AM332" s="490"/>
      <c r="AN332" s="281"/>
      <c r="AO332" s="281"/>
      <c r="AP332" s="281"/>
      <c r="AQ332" s="281"/>
      <c r="AR332" s="215"/>
      <c r="AS332" s="215"/>
    </row>
    <row r="333" spans="1:45" s="222" customFormat="1" ht="43.5" customHeight="1" x14ac:dyDescent="0.25">
      <c r="A333" s="232" t="s">
        <v>1380</v>
      </c>
      <c r="B333" s="64" t="s">
        <v>102</v>
      </c>
      <c r="C333" s="62">
        <v>73</v>
      </c>
      <c r="D333" s="64" t="s">
        <v>86</v>
      </c>
      <c r="E333" s="64" t="s">
        <v>10</v>
      </c>
      <c r="F333" s="209"/>
      <c r="G333" s="209"/>
      <c r="H333" s="209"/>
      <c r="I333" s="209"/>
      <c r="J333" s="209"/>
      <c r="K333" s="209"/>
      <c r="L333" s="209"/>
      <c r="M333" s="209"/>
      <c r="N333" s="209"/>
      <c r="O333" s="209"/>
      <c r="P333" s="209"/>
      <c r="Q333" s="209"/>
      <c r="R333" s="209"/>
      <c r="S333" s="209"/>
      <c r="T333" s="209"/>
      <c r="U333" s="209"/>
      <c r="V333" s="209"/>
      <c r="W333" s="209"/>
      <c r="X333" s="209"/>
      <c r="Y333" s="64" t="s">
        <v>824</v>
      </c>
      <c r="Z333" s="127" t="s">
        <v>824</v>
      </c>
      <c r="AA333" s="127" t="s">
        <v>824</v>
      </c>
      <c r="AB333" s="481" t="s">
        <v>824</v>
      </c>
      <c r="AC333" s="250" t="s">
        <v>824</v>
      </c>
      <c r="AD333" s="232"/>
      <c r="AE333" s="250" t="s">
        <v>824</v>
      </c>
      <c r="AF333" s="130" t="s">
        <v>824</v>
      </c>
      <c r="AG333" s="117" t="s">
        <v>824</v>
      </c>
      <c r="AH333" s="117" t="s">
        <v>824</v>
      </c>
      <c r="AI333" s="250" t="s">
        <v>824</v>
      </c>
      <c r="AJ333" s="250" t="s">
        <v>824</v>
      </c>
      <c r="AK333" s="250" t="s">
        <v>824</v>
      </c>
      <c r="AL333" s="250" t="s">
        <v>1129</v>
      </c>
      <c r="AM333" s="490"/>
      <c r="AN333" s="281"/>
      <c r="AO333" s="281"/>
      <c r="AP333" s="281"/>
      <c r="AQ333" s="281"/>
      <c r="AR333" s="215"/>
      <c r="AS333" s="215"/>
    </row>
    <row r="334" spans="1:45" s="222" customFormat="1" ht="43.5" customHeight="1" x14ac:dyDescent="0.25">
      <c r="A334" s="232" t="s">
        <v>1380</v>
      </c>
      <c r="B334" s="64" t="s">
        <v>45</v>
      </c>
      <c r="C334" s="62">
        <v>74</v>
      </c>
      <c r="D334" s="64" t="s">
        <v>636</v>
      </c>
      <c r="E334" s="64" t="s">
        <v>10</v>
      </c>
      <c r="F334" s="209"/>
      <c r="G334" s="209"/>
      <c r="H334" s="209"/>
      <c r="I334" s="209"/>
      <c r="J334" s="209"/>
      <c r="K334" s="209"/>
      <c r="L334" s="209"/>
      <c r="M334" s="209"/>
      <c r="N334" s="209"/>
      <c r="O334" s="209"/>
      <c r="P334" s="209"/>
      <c r="Q334" s="209"/>
      <c r="R334" s="209"/>
      <c r="S334" s="209"/>
      <c r="T334" s="209"/>
      <c r="U334" s="209"/>
      <c r="V334" s="209"/>
      <c r="W334" s="209"/>
      <c r="X334" s="209"/>
      <c r="Y334" s="64" t="s">
        <v>824</v>
      </c>
      <c r="Z334" s="127" t="s">
        <v>824</v>
      </c>
      <c r="AA334" s="127" t="s">
        <v>824</v>
      </c>
      <c r="AB334" s="481" t="s">
        <v>824</v>
      </c>
      <c r="AC334" s="250" t="s">
        <v>824</v>
      </c>
      <c r="AD334" s="232"/>
      <c r="AE334" s="250" t="s">
        <v>824</v>
      </c>
      <c r="AF334" s="130" t="s">
        <v>824</v>
      </c>
      <c r="AG334" s="117" t="s">
        <v>824</v>
      </c>
      <c r="AH334" s="117" t="s">
        <v>824</v>
      </c>
      <c r="AI334" s="250" t="s">
        <v>824</v>
      </c>
      <c r="AJ334" s="250" t="s">
        <v>824</v>
      </c>
      <c r="AK334" s="250" t="s">
        <v>824</v>
      </c>
      <c r="AL334" s="250" t="s">
        <v>1129</v>
      </c>
      <c r="AM334" s="490"/>
      <c r="AN334" s="281"/>
      <c r="AO334" s="281"/>
      <c r="AP334" s="281"/>
      <c r="AQ334" s="281"/>
      <c r="AR334" s="215"/>
      <c r="AS334" s="215"/>
    </row>
    <row r="335" spans="1:45" s="222" customFormat="1" ht="43.5" customHeight="1" x14ac:dyDescent="0.25">
      <c r="A335" s="232" t="s">
        <v>1380</v>
      </c>
      <c r="B335" s="64" t="s">
        <v>12</v>
      </c>
      <c r="C335" s="62">
        <v>91</v>
      </c>
      <c r="D335" s="64" t="s">
        <v>685</v>
      </c>
      <c r="E335" s="64" t="s">
        <v>10</v>
      </c>
      <c r="F335" s="209">
        <v>1</v>
      </c>
      <c r="G335" s="209">
        <v>1</v>
      </c>
      <c r="H335" s="209">
        <v>1</v>
      </c>
      <c r="I335" s="209">
        <v>1</v>
      </c>
      <c r="J335" s="209">
        <v>1</v>
      </c>
      <c r="K335" s="209"/>
      <c r="L335" s="209"/>
      <c r="M335" s="209"/>
      <c r="N335" s="209"/>
      <c r="O335" s="209"/>
      <c r="P335" s="209"/>
      <c r="Q335" s="209"/>
      <c r="R335" s="209"/>
      <c r="S335" s="209"/>
      <c r="T335" s="209"/>
      <c r="U335" s="209"/>
      <c r="V335" s="209"/>
      <c r="W335" s="209"/>
      <c r="X335" s="209"/>
      <c r="Y335" s="64">
        <v>1</v>
      </c>
      <c r="Z335" s="127">
        <v>1</v>
      </c>
      <c r="AA335" s="127">
        <v>3</v>
      </c>
      <c r="AB335" s="481" t="s">
        <v>1131</v>
      </c>
      <c r="AC335" s="250" t="s">
        <v>462</v>
      </c>
      <c r="AD335" s="232" t="s">
        <v>371</v>
      </c>
      <c r="AE335" s="250" t="s">
        <v>371</v>
      </c>
      <c r="AF335" s="130" t="s">
        <v>1131</v>
      </c>
      <c r="AG335" s="117">
        <v>1</v>
      </c>
      <c r="AH335" s="117">
        <v>3</v>
      </c>
      <c r="AI335" s="250" t="s">
        <v>462</v>
      </c>
      <c r="AJ335" s="250" t="s">
        <v>371</v>
      </c>
      <c r="AK335" s="250" t="s">
        <v>371</v>
      </c>
      <c r="AL335" s="250" t="s">
        <v>1129</v>
      </c>
      <c r="AM335" s="490"/>
      <c r="AN335" s="281"/>
      <c r="AO335" s="281"/>
      <c r="AP335" s="281"/>
      <c r="AQ335" s="281"/>
      <c r="AR335" s="215"/>
      <c r="AS335" s="215"/>
    </row>
    <row r="336" spans="1:45" s="222" customFormat="1" ht="43.5" customHeight="1" x14ac:dyDescent="0.25">
      <c r="A336" s="232" t="s">
        <v>1380</v>
      </c>
      <c r="B336" s="64" t="s">
        <v>26</v>
      </c>
      <c r="C336" s="62">
        <v>75</v>
      </c>
      <c r="D336" s="64" t="s">
        <v>681</v>
      </c>
      <c r="E336" s="64" t="s">
        <v>10</v>
      </c>
      <c r="F336" s="209"/>
      <c r="G336" s="209"/>
      <c r="H336" s="209"/>
      <c r="I336" s="209"/>
      <c r="J336" s="209"/>
      <c r="K336" s="209"/>
      <c r="L336" s="209"/>
      <c r="M336" s="209"/>
      <c r="N336" s="209"/>
      <c r="O336" s="209"/>
      <c r="P336" s="209"/>
      <c r="Q336" s="209"/>
      <c r="R336" s="209"/>
      <c r="S336" s="209"/>
      <c r="T336" s="209"/>
      <c r="U336" s="209"/>
      <c r="V336" s="209"/>
      <c r="W336" s="209"/>
      <c r="X336" s="209"/>
      <c r="Y336" s="64" t="s">
        <v>824</v>
      </c>
      <c r="Z336" s="127" t="s">
        <v>824</v>
      </c>
      <c r="AA336" s="127" t="s">
        <v>824</v>
      </c>
      <c r="AB336" s="481" t="s">
        <v>824</v>
      </c>
      <c r="AC336" s="250" t="s">
        <v>824</v>
      </c>
      <c r="AD336" s="232"/>
      <c r="AE336" s="250" t="s">
        <v>824</v>
      </c>
      <c r="AF336" s="130" t="s">
        <v>824</v>
      </c>
      <c r="AG336" s="117" t="s">
        <v>824</v>
      </c>
      <c r="AH336" s="117" t="s">
        <v>824</v>
      </c>
      <c r="AI336" s="250" t="s">
        <v>824</v>
      </c>
      <c r="AJ336" s="250" t="s">
        <v>824</v>
      </c>
      <c r="AK336" s="250" t="s">
        <v>824</v>
      </c>
      <c r="AL336" s="250" t="s">
        <v>1129</v>
      </c>
      <c r="AM336" s="490"/>
      <c r="AN336" s="281"/>
      <c r="AO336" s="281"/>
      <c r="AP336" s="281"/>
      <c r="AQ336" s="281"/>
      <c r="AR336" s="215"/>
      <c r="AS336" s="215"/>
    </row>
    <row r="337" spans="1:45" s="222" customFormat="1" ht="43.5" customHeight="1" x14ac:dyDescent="0.25">
      <c r="A337" s="232" t="s">
        <v>1380</v>
      </c>
      <c r="B337" s="64" t="s">
        <v>26</v>
      </c>
      <c r="C337" s="62">
        <v>78</v>
      </c>
      <c r="D337" s="64" t="s">
        <v>682</v>
      </c>
      <c r="E337" s="64" t="s">
        <v>10</v>
      </c>
      <c r="F337" s="209"/>
      <c r="G337" s="209"/>
      <c r="H337" s="209"/>
      <c r="I337" s="209"/>
      <c r="J337" s="209"/>
      <c r="K337" s="209"/>
      <c r="L337" s="209"/>
      <c r="M337" s="209"/>
      <c r="N337" s="209"/>
      <c r="O337" s="209"/>
      <c r="P337" s="209"/>
      <c r="Q337" s="209"/>
      <c r="R337" s="209"/>
      <c r="S337" s="209"/>
      <c r="T337" s="209"/>
      <c r="U337" s="209"/>
      <c r="V337" s="209"/>
      <c r="W337" s="209"/>
      <c r="X337" s="209"/>
      <c r="Y337" s="64" t="s">
        <v>824</v>
      </c>
      <c r="Z337" s="127" t="s">
        <v>824</v>
      </c>
      <c r="AA337" s="127" t="s">
        <v>824</v>
      </c>
      <c r="AB337" s="481" t="s">
        <v>824</v>
      </c>
      <c r="AC337" s="250" t="s">
        <v>824</v>
      </c>
      <c r="AD337" s="232"/>
      <c r="AE337" s="250" t="s">
        <v>824</v>
      </c>
      <c r="AF337" s="130" t="s">
        <v>824</v>
      </c>
      <c r="AG337" s="117" t="s">
        <v>824</v>
      </c>
      <c r="AH337" s="117" t="s">
        <v>824</v>
      </c>
      <c r="AI337" s="250" t="s">
        <v>824</v>
      </c>
      <c r="AJ337" s="250" t="s">
        <v>824</v>
      </c>
      <c r="AK337" s="250" t="s">
        <v>824</v>
      </c>
      <c r="AL337" s="250" t="s">
        <v>1129</v>
      </c>
      <c r="AM337" s="490"/>
      <c r="AN337" s="281"/>
      <c r="AO337" s="281"/>
      <c r="AP337" s="281"/>
      <c r="AQ337" s="281"/>
      <c r="AR337" s="215"/>
      <c r="AS337" s="215"/>
    </row>
    <row r="338" spans="1:45" s="222" customFormat="1" ht="43.5" customHeight="1" x14ac:dyDescent="0.25">
      <c r="A338" s="232" t="s">
        <v>1380</v>
      </c>
      <c r="B338" s="64" t="s">
        <v>26</v>
      </c>
      <c r="C338" s="62">
        <v>88</v>
      </c>
      <c r="D338" s="64" t="s">
        <v>1148</v>
      </c>
      <c r="E338" s="64" t="s">
        <v>10</v>
      </c>
      <c r="F338" s="209"/>
      <c r="G338" s="209"/>
      <c r="H338" s="209"/>
      <c r="I338" s="209"/>
      <c r="J338" s="209"/>
      <c r="K338" s="209"/>
      <c r="L338" s="209"/>
      <c r="M338" s="209"/>
      <c r="N338" s="209"/>
      <c r="O338" s="209"/>
      <c r="P338" s="209"/>
      <c r="Q338" s="209"/>
      <c r="R338" s="209"/>
      <c r="S338" s="209"/>
      <c r="T338" s="209"/>
      <c r="U338" s="209"/>
      <c r="V338" s="209"/>
      <c r="W338" s="209"/>
      <c r="X338" s="209"/>
      <c r="Y338" s="64" t="s">
        <v>824</v>
      </c>
      <c r="Z338" s="127" t="s">
        <v>824</v>
      </c>
      <c r="AA338" s="127" t="s">
        <v>824</v>
      </c>
      <c r="AB338" s="481" t="s">
        <v>824</v>
      </c>
      <c r="AC338" s="250" t="s">
        <v>824</v>
      </c>
      <c r="AD338" s="232"/>
      <c r="AE338" s="250" t="s">
        <v>824</v>
      </c>
      <c r="AF338" s="130" t="s">
        <v>824</v>
      </c>
      <c r="AG338" s="117" t="s">
        <v>824</v>
      </c>
      <c r="AH338" s="117" t="s">
        <v>824</v>
      </c>
      <c r="AI338" s="250" t="s">
        <v>824</v>
      </c>
      <c r="AJ338" s="250" t="s">
        <v>824</v>
      </c>
      <c r="AK338" s="250" t="s">
        <v>824</v>
      </c>
      <c r="AL338" s="250" t="s">
        <v>1129</v>
      </c>
      <c r="AM338" s="490"/>
      <c r="AN338" s="281"/>
      <c r="AO338" s="281"/>
      <c r="AP338" s="281"/>
      <c r="AQ338" s="281"/>
      <c r="AR338" s="215"/>
      <c r="AS338" s="215"/>
    </row>
    <row r="339" spans="1:45" s="222" customFormat="1" ht="43.5" customHeight="1" x14ac:dyDescent="0.25">
      <c r="A339" s="232" t="s">
        <v>1380</v>
      </c>
      <c r="B339" s="64" t="s">
        <v>26</v>
      </c>
      <c r="C339" s="62">
        <v>89</v>
      </c>
      <c r="D339" s="64" t="s">
        <v>1149</v>
      </c>
      <c r="E339" s="64" t="s">
        <v>10</v>
      </c>
      <c r="F339" s="209"/>
      <c r="G339" s="209"/>
      <c r="H339" s="209"/>
      <c r="I339" s="209"/>
      <c r="J339" s="209"/>
      <c r="K339" s="209"/>
      <c r="L339" s="209"/>
      <c r="M339" s="209"/>
      <c r="N339" s="209"/>
      <c r="O339" s="209"/>
      <c r="P339" s="209"/>
      <c r="Q339" s="209"/>
      <c r="R339" s="209"/>
      <c r="S339" s="209"/>
      <c r="T339" s="209"/>
      <c r="U339" s="209"/>
      <c r="V339" s="209"/>
      <c r="W339" s="209"/>
      <c r="X339" s="209"/>
      <c r="Y339" s="64" t="s">
        <v>824</v>
      </c>
      <c r="Z339" s="127" t="s">
        <v>824</v>
      </c>
      <c r="AA339" s="127" t="s">
        <v>824</v>
      </c>
      <c r="AB339" s="481" t="s">
        <v>824</v>
      </c>
      <c r="AC339" s="250" t="s">
        <v>824</v>
      </c>
      <c r="AD339" s="232"/>
      <c r="AE339" s="250" t="s">
        <v>824</v>
      </c>
      <c r="AF339" s="130" t="s">
        <v>824</v>
      </c>
      <c r="AG339" s="117" t="s">
        <v>824</v>
      </c>
      <c r="AH339" s="117" t="s">
        <v>824</v>
      </c>
      <c r="AI339" s="250" t="s">
        <v>824</v>
      </c>
      <c r="AJ339" s="250" t="s">
        <v>824</v>
      </c>
      <c r="AK339" s="250" t="s">
        <v>824</v>
      </c>
      <c r="AL339" s="250" t="s">
        <v>1129</v>
      </c>
      <c r="AM339" s="490"/>
      <c r="AN339" s="281"/>
      <c r="AO339" s="281"/>
      <c r="AP339" s="281"/>
      <c r="AQ339" s="281"/>
      <c r="AR339" s="215"/>
      <c r="AS339" s="215"/>
    </row>
    <row r="340" spans="1:45" s="222" customFormat="1" ht="43.5" customHeight="1" x14ac:dyDescent="0.25">
      <c r="A340" s="232" t="s">
        <v>1380</v>
      </c>
      <c r="B340" s="64" t="s">
        <v>687</v>
      </c>
      <c r="C340" s="62">
        <v>101</v>
      </c>
      <c r="D340" s="64" t="s">
        <v>755</v>
      </c>
      <c r="E340" s="64" t="s">
        <v>10</v>
      </c>
      <c r="F340" s="209"/>
      <c r="G340" s="209"/>
      <c r="H340" s="209"/>
      <c r="I340" s="209"/>
      <c r="J340" s="209"/>
      <c r="K340" s="209"/>
      <c r="L340" s="209"/>
      <c r="M340" s="209"/>
      <c r="N340" s="209"/>
      <c r="O340" s="209"/>
      <c r="P340" s="209"/>
      <c r="Q340" s="209"/>
      <c r="R340" s="209"/>
      <c r="S340" s="209"/>
      <c r="T340" s="209"/>
      <c r="U340" s="209"/>
      <c r="V340" s="209"/>
      <c r="W340" s="209"/>
      <c r="X340" s="209"/>
      <c r="Y340" s="64" t="s">
        <v>824</v>
      </c>
      <c r="Z340" s="127" t="s">
        <v>824</v>
      </c>
      <c r="AA340" s="127" t="s">
        <v>824</v>
      </c>
      <c r="AB340" s="481" t="s">
        <v>824</v>
      </c>
      <c r="AC340" s="250" t="s">
        <v>824</v>
      </c>
      <c r="AD340" s="232"/>
      <c r="AE340" s="250" t="s">
        <v>824</v>
      </c>
      <c r="AF340" s="130" t="s">
        <v>824</v>
      </c>
      <c r="AG340" s="117" t="s">
        <v>824</v>
      </c>
      <c r="AH340" s="117" t="s">
        <v>824</v>
      </c>
      <c r="AI340" s="250" t="s">
        <v>824</v>
      </c>
      <c r="AJ340" s="250" t="s">
        <v>824</v>
      </c>
      <c r="AK340" s="250" t="s">
        <v>824</v>
      </c>
      <c r="AL340" s="250" t="s">
        <v>1129</v>
      </c>
      <c r="AM340" s="490"/>
      <c r="AN340" s="281"/>
      <c r="AO340" s="281"/>
      <c r="AP340" s="281"/>
      <c r="AQ340" s="281"/>
      <c r="AR340" s="215"/>
      <c r="AS340" s="215"/>
    </row>
    <row r="341" spans="1:45" s="222" customFormat="1" ht="43.5" customHeight="1" x14ac:dyDescent="0.25">
      <c r="A341" s="232" t="s">
        <v>1380</v>
      </c>
      <c r="B341" s="64" t="s">
        <v>66</v>
      </c>
      <c r="C341" s="62">
        <v>124</v>
      </c>
      <c r="D341" s="64" t="s">
        <v>716</v>
      </c>
      <c r="E341" s="64" t="s">
        <v>10</v>
      </c>
      <c r="F341" s="209"/>
      <c r="G341" s="209"/>
      <c r="H341" s="209"/>
      <c r="I341" s="209"/>
      <c r="J341" s="209"/>
      <c r="K341" s="209"/>
      <c r="L341" s="209"/>
      <c r="M341" s="209"/>
      <c r="N341" s="209"/>
      <c r="O341" s="209"/>
      <c r="P341" s="209"/>
      <c r="Q341" s="209"/>
      <c r="R341" s="209"/>
      <c r="S341" s="209"/>
      <c r="T341" s="209"/>
      <c r="U341" s="209"/>
      <c r="V341" s="209"/>
      <c r="W341" s="209"/>
      <c r="X341" s="209"/>
      <c r="Y341" s="64" t="s">
        <v>824</v>
      </c>
      <c r="Z341" s="127" t="s">
        <v>824</v>
      </c>
      <c r="AA341" s="127" t="s">
        <v>824</v>
      </c>
      <c r="AB341" s="481" t="s">
        <v>824</v>
      </c>
      <c r="AC341" s="250" t="s">
        <v>824</v>
      </c>
      <c r="AD341" s="232"/>
      <c r="AE341" s="250" t="s">
        <v>824</v>
      </c>
      <c r="AF341" s="130" t="s">
        <v>824</v>
      </c>
      <c r="AG341" s="117" t="s">
        <v>824</v>
      </c>
      <c r="AH341" s="117" t="s">
        <v>824</v>
      </c>
      <c r="AI341" s="250" t="s">
        <v>824</v>
      </c>
      <c r="AJ341" s="250" t="s">
        <v>824</v>
      </c>
      <c r="AK341" s="250" t="s">
        <v>824</v>
      </c>
      <c r="AL341" s="250" t="s">
        <v>1129</v>
      </c>
      <c r="AM341" s="490"/>
      <c r="AN341" s="281"/>
      <c r="AO341" s="281"/>
      <c r="AP341" s="281"/>
      <c r="AQ341" s="281"/>
      <c r="AR341" s="215"/>
      <c r="AS341" s="215"/>
    </row>
    <row r="342" spans="1:45" s="222" customFormat="1" ht="43.5" customHeight="1" x14ac:dyDescent="0.25">
      <c r="A342" s="232" t="s">
        <v>1395</v>
      </c>
      <c r="B342" s="64" t="s">
        <v>12</v>
      </c>
      <c r="C342" s="62">
        <v>20</v>
      </c>
      <c r="D342" s="64" t="s">
        <v>24</v>
      </c>
      <c r="E342" s="64" t="s">
        <v>10</v>
      </c>
      <c r="F342" s="209">
        <v>1</v>
      </c>
      <c r="G342" s="209">
        <v>1</v>
      </c>
      <c r="H342" s="209">
        <v>1</v>
      </c>
      <c r="I342" s="209">
        <v>1</v>
      </c>
      <c r="J342" s="209">
        <v>1</v>
      </c>
      <c r="K342" s="209">
        <v>1</v>
      </c>
      <c r="L342" s="209">
        <v>1</v>
      </c>
      <c r="M342" s="209">
        <v>1</v>
      </c>
      <c r="N342" s="209"/>
      <c r="O342" s="209"/>
      <c r="P342" s="209"/>
      <c r="Q342" s="209"/>
      <c r="R342" s="209"/>
      <c r="S342" s="209"/>
      <c r="T342" s="209"/>
      <c r="U342" s="209"/>
      <c r="V342" s="209"/>
      <c r="W342" s="209"/>
      <c r="X342" s="209"/>
      <c r="Y342" s="64">
        <v>1</v>
      </c>
      <c r="Z342" s="127">
        <v>1</v>
      </c>
      <c r="AA342" s="127">
        <v>1</v>
      </c>
      <c r="AB342" s="481" t="s">
        <v>1168</v>
      </c>
      <c r="AC342" s="250" t="s">
        <v>462</v>
      </c>
      <c r="AD342" s="232" t="s">
        <v>463</v>
      </c>
      <c r="AE342" s="250" t="s">
        <v>475</v>
      </c>
      <c r="AF342" s="130" t="s">
        <v>1168</v>
      </c>
      <c r="AG342" s="117">
        <v>1</v>
      </c>
      <c r="AH342" s="117">
        <v>1</v>
      </c>
      <c r="AI342" s="250" t="s">
        <v>462</v>
      </c>
      <c r="AJ342" s="250" t="s">
        <v>463</v>
      </c>
      <c r="AK342" s="250" t="s">
        <v>475</v>
      </c>
      <c r="AL342" s="250" t="s">
        <v>377</v>
      </c>
      <c r="AM342" s="490"/>
      <c r="AN342" s="281"/>
      <c r="AO342" s="281"/>
      <c r="AP342" s="281"/>
      <c r="AQ342" s="281"/>
      <c r="AR342" s="215"/>
      <c r="AS342" s="215"/>
    </row>
    <row r="343" spans="1:45" s="222" customFormat="1" ht="43.5" customHeight="1" x14ac:dyDescent="0.25">
      <c r="A343" s="232" t="s">
        <v>1395</v>
      </c>
      <c r="B343" s="64" t="s">
        <v>12</v>
      </c>
      <c r="C343" s="62">
        <v>27</v>
      </c>
      <c r="D343" s="64" t="s">
        <v>661</v>
      </c>
      <c r="E343" s="64" t="s">
        <v>10</v>
      </c>
      <c r="F343" s="209">
        <v>1</v>
      </c>
      <c r="G343" s="209">
        <v>1</v>
      </c>
      <c r="H343" s="209">
        <v>1</v>
      </c>
      <c r="I343" s="209">
        <v>1</v>
      </c>
      <c r="J343" s="209">
        <v>1</v>
      </c>
      <c r="K343" s="209">
        <v>1</v>
      </c>
      <c r="L343" s="209">
        <v>1</v>
      </c>
      <c r="M343" s="209">
        <v>1</v>
      </c>
      <c r="N343" s="209"/>
      <c r="O343" s="209"/>
      <c r="P343" s="209"/>
      <c r="Q343" s="209"/>
      <c r="R343" s="209"/>
      <c r="S343" s="209"/>
      <c r="T343" s="209"/>
      <c r="U343" s="209"/>
      <c r="V343" s="209"/>
      <c r="W343" s="209"/>
      <c r="X343" s="209"/>
      <c r="Y343" s="64">
        <v>1</v>
      </c>
      <c r="Z343" s="127">
        <v>1</v>
      </c>
      <c r="AA343" s="127">
        <v>1</v>
      </c>
      <c r="AB343" s="481" t="s">
        <v>1168</v>
      </c>
      <c r="AC343" s="250" t="s">
        <v>462</v>
      </c>
      <c r="AD343" s="232" t="s">
        <v>463</v>
      </c>
      <c r="AE343" s="250" t="s">
        <v>475</v>
      </c>
      <c r="AF343" s="130" t="s">
        <v>1168</v>
      </c>
      <c r="AG343" s="117">
        <v>1</v>
      </c>
      <c r="AH343" s="117">
        <v>1</v>
      </c>
      <c r="AI343" s="250" t="s">
        <v>462</v>
      </c>
      <c r="AJ343" s="250" t="s">
        <v>463</v>
      </c>
      <c r="AK343" s="250" t="s">
        <v>475</v>
      </c>
      <c r="AL343" s="250" t="s">
        <v>377</v>
      </c>
      <c r="AM343" s="490"/>
      <c r="AN343" s="281"/>
      <c r="AO343" s="281"/>
      <c r="AP343" s="281"/>
      <c r="AQ343" s="281"/>
      <c r="AR343" s="215"/>
      <c r="AS343" s="215"/>
    </row>
    <row r="344" spans="1:45" s="222" customFormat="1" ht="43.5" customHeight="1" x14ac:dyDescent="0.25">
      <c r="A344" s="232" t="s">
        <v>1395</v>
      </c>
      <c r="B344" s="64" t="s">
        <v>57</v>
      </c>
      <c r="C344" s="62">
        <v>53</v>
      </c>
      <c r="D344" s="64" t="s">
        <v>58</v>
      </c>
      <c r="E344" s="64" t="s">
        <v>10</v>
      </c>
      <c r="F344" s="209">
        <v>1</v>
      </c>
      <c r="G344" s="209">
        <v>1</v>
      </c>
      <c r="H344" s="209">
        <v>1</v>
      </c>
      <c r="I344" s="209">
        <v>1</v>
      </c>
      <c r="J344" s="209">
        <v>1</v>
      </c>
      <c r="K344" s="209">
        <v>1</v>
      </c>
      <c r="L344" s="209">
        <v>1</v>
      </c>
      <c r="M344" s="209">
        <v>1</v>
      </c>
      <c r="N344" s="209"/>
      <c r="O344" s="209"/>
      <c r="P344" s="209"/>
      <c r="Q344" s="209"/>
      <c r="R344" s="209"/>
      <c r="S344" s="209"/>
      <c r="T344" s="209"/>
      <c r="U344" s="209"/>
      <c r="V344" s="209"/>
      <c r="W344" s="209"/>
      <c r="X344" s="209"/>
      <c r="Y344" s="64">
        <v>1</v>
      </c>
      <c r="Z344" s="127">
        <v>1</v>
      </c>
      <c r="AA344" s="127">
        <v>1</v>
      </c>
      <c r="AB344" s="481" t="s">
        <v>1168</v>
      </c>
      <c r="AC344" s="250" t="s">
        <v>462</v>
      </c>
      <c r="AD344" s="232" t="s">
        <v>463</v>
      </c>
      <c r="AE344" s="250" t="s">
        <v>475</v>
      </c>
      <c r="AF344" s="130" t="s">
        <v>1168</v>
      </c>
      <c r="AG344" s="117">
        <v>1</v>
      </c>
      <c r="AH344" s="117">
        <v>1</v>
      </c>
      <c r="AI344" s="250" t="s">
        <v>462</v>
      </c>
      <c r="AJ344" s="250" t="s">
        <v>463</v>
      </c>
      <c r="AK344" s="250" t="s">
        <v>475</v>
      </c>
      <c r="AL344" s="250" t="s">
        <v>377</v>
      </c>
      <c r="AM344" s="490"/>
      <c r="AN344" s="281"/>
      <c r="AO344" s="281"/>
      <c r="AP344" s="281"/>
      <c r="AQ344" s="281"/>
      <c r="AR344" s="215"/>
      <c r="AS344" s="215"/>
    </row>
    <row r="345" spans="1:45" s="222" customFormat="1" ht="43.5" customHeight="1" x14ac:dyDescent="0.25">
      <c r="A345" s="232" t="s">
        <v>1395</v>
      </c>
      <c r="B345" s="64" t="s">
        <v>676</v>
      </c>
      <c r="C345" s="62">
        <v>67</v>
      </c>
      <c r="D345" s="64" t="s">
        <v>677</v>
      </c>
      <c r="E345" s="64" t="s">
        <v>10</v>
      </c>
      <c r="F345" s="209"/>
      <c r="G345" s="209"/>
      <c r="H345" s="209"/>
      <c r="I345" s="209"/>
      <c r="J345" s="209"/>
      <c r="K345" s="209"/>
      <c r="L345" s="209"/>
      <c r="M345" s="209"/>
      <c r="N345" s="209"/>
      <c r="O345" s="209"/>
      <c r="P345" s="209"/>
      <c r="Q345" s="209"/>
      <c r="R345" s="209"/>
      <c r="S345" s="209"/>
      <c r="T345" s="209"/>
      <c r="U345" s="209"/>
      <c r="V345" s="209"/>
      <c r="W345" s="209"/>
      <c r="X345" s="209"/>
      <c r="Y345" s="64" t="s">
        <v>824</v>
      </c>
      <c r="Z345" s="127" t="s">
        <v>824</v>
      </c>
      <c r="AA345" s="127" t="s">
        <v>824</v>
      </c>
      <c r="AB345" s="481" t="s">
        <v>824</v>
      </c>
      <c r="AC345" s="250" t="s">
        <v>824</v>
      </c>
      <c r="AD345" s="232"/>
      <c r="AE345" s="250" t="s">
        <v>824</v>
      </c>
      <c r="AF345" s="130" t="s">
        <v>824</v>
      </c>
      <c r="AG345" s="117" t="s">
        <v>824</v>
      </c>
      <c r="AH345" s="117" t="s">
        <v>824</v>
      </c>
      <c r="AI345" s="250" t="s">
        <v>824</v>
      </c>
      <c r="AJ345" s="250" t="s">
        <v>824</v>
      </c>
      <c r="AK345" s="250" t="s">
        <v>824</v>
      </c>
      <c r="AL345" s="250" t="s">
        <v>1129</v>
      </c>
      <c r="AM345" s="490"/>
      <c r="AN345" s="281"/>
      <c r="AO345" s="281"/>
      <c r="AP345" s="281"/>
      <c r="AQ345" s="281"/>
      <c r="AR345" s="215"/>
      <c r="AS345" s="215"/>
    </row>
    <row r="346" spans="1:45" s="222" customFormat="1" ht="43.5" customHeight="1" x14ac:dyDescent="0.25">
      <c r="A346" s="232" t="s">
        <v>1395</v>
      </c>
      <c r="B346" s="64" t="s">
        <v>102</v>
      </c>
      <c r="C346" s="62">
        <v>68</v>
      </c>
      <c r="D346" s="64" t="s">
        <v>81</v>
      </c>
      <c r="E346" s="64" t="s">
        <v>10</v>
      </c>
      <c r="F346" s="209"/>
      <c r="G346" s="209"/>
      <c r="H346" s="209"/>
      <c r="I346" s="209"/>
      <c r="J346" s="209"/>
      <c r="K346" s="209"/>
      <c r="L346" s="209"/>
      <c r="M346" s="209"/>
      <c r="N346" s="209"/>
      <c r="O346" s="209"/>
      <c r="P346" s="209"/>
      <c r="Q346" s="209"/>
      <c r="R346" s="209"/>
      <c r="S346" s="209"/>
      <c r="T346" s="209"/>
      <c r="U346" s="209"/>
      <c r="V346" s="209"/>
      <c r="W346" s="209"/>
      <c r="X346" s="209"/>
      <c r="Y346" s="64" t="s">
        <v>824</v>
      </c>
      <c r="Z346" s="127" t="s">
        <v>824</v>
      </c>
      <c r="AA346" s="127" t="s">
        <v>824</v>
      </c>
      <c r="AB346" s="481" t="s">
        <v>824</v>
      </c>
      <c r="AC346" s="250" t="s">
        <v>824</v>
      </c>
      <c r="AD346" s="232"/>
      <c r="AE346" s="250" t="s">
        <v>824</v>
      </c>
      <c r="AF346" s="130" t="s">
        <v>824</v>
      </c>
      <c r="AG346" s="117" t="s">
        <v>824</v>
      </c>
      <c r="AH346" s="117" t="s">
        <v>824</v>
      </c>
      <c r="AI346" s="250" t="s">
        <v>824</v>
      </c>
      <c r="AJ346" s="250" t="s">
        <v>824</v>
      </c>
      <c r="AK346" s="250" t="s">
        <v>824</v>
      </c>
      <c r="AL346" s="250" t="s">
        <v>1129</v>
      </c>
      <c r="AM346" s="490"/>
      <c r="AN346" s="281"/>
      <c r="AO346" s="281"/>
      <c r="AP346" s="281"/>
      <c r="AQ346" s="281"/>
      <c r="AR346" s="215"/>
      <c r="AS346" s="215"/>
    </row>
    <row r="347" spans="1:45" s="222" customFormat="1" ht="43.5" customHeight="1" x14ac:dyDescent="0.25">
      <c r="A347" s="232" t="s">
        <v>1395</v>
      </c>
      <c r="B347" s="64" t="s">
        <v>102</v>
      </c>
      <c r="C347" s="62">
        <v>70</v>
      </c>
      <c r="D347" s="64" t="s">
        <v>678</v>
      </c>
      <c r="E347" s="64" t="s">
        <v>10</v>
      </c>
      <c r="F347" s="209"/>
      <c r="G347" s="209"/>
      <c r="H347" s="209"/>
      <c r="I347" s="209"/>
      <c r="J347" s="209"/>
      <c r="K347" s="209"/>
      <c r="L347" s="209"/>
      <c r="M347" s="209"/>
      <c r="N347" s="209"/>
      <c r="O347" s="209"/>
      <c r="P347" s="209"/>
      <c r="Q347" s="209"/>
      <c r="R347" s="209"/>
      <c r="S347" s="209"/>
      <c r="T347" s="209"/>
      <c r="U347" s="209"/>
      <c r="V347" s="209"/>
      <c r="W347" s="209"/>
      <c r="X347" s="209"/>
      <c r="Y347" s="64" t="s">
        <v>824</v>
      </c>
      <c r="Z347" s="127" t="s">
        <v>824</v>
      </c>
      <c r="AA347" s="127" t="s">
        <v>824</v>
      </c>
      <c r="AB347" s="481" t="s">
        <v>824</v>
      </c>
      <c r="AC347" s="250" t="s">
        <v>824</v>
      </c>
      <c r="AD347" s="232"/>
      <c r="AE347" s="250" t="s">
        <v>824</v>
      </c>
      <c r="AF347" s="130" t="s">
        <v>824</v>
      </c>
      <c r="AG347" s="117" t="s">
        <v>824</v>
      </c>
      <c r="AH347" s="117" t="s">
        <v>824</v>
      </c>
      <c r="AI347" s="250" t="s">
        <v>824</v>
      </c>
      <c r="AJ347" s="250" t="s">
        <v>824</v>
      </c>
      <c r="AK347" s="250" t="s">
        <v>824</v>
      </c>
      <c r="AL347" s="250" t="s">
        <v>1129</v>
      </c>
      <c r="AM347" s="490"/>
      <c r="AN347" s="281"/>
      <c r="AO347" s="281"/>
      <c r="AP347" s="281"/>
      <c r="AQ347" s="281"/>
      <c r="AR347" s="215"/>
      <c r="AS347" s="215"/>
    </row>
    <row r="348" spans="1:45" s="222" customFormat="1" ht="43.5" customHeight="1" x14ac:dyDescent="0.25">
      <c r="A348" s="232" t="s">
        <v>1395</v>
      </c>
      <c r="B348" s="64" t="s">
        <v>102</v>
      </c>
      <c r="C348" s="62">
        <v>73</v>
      </c>
      <c r="D348" s="64" t="s">
        <v>86</v>
      </c>
      <c r="E348" s="64" t="s">
        <v>10</v>
      </c>
      <c r="F348" s="209"/>
      <c r="G348" s="209"/>
      <c r="H348" s="209"/>
      <c r="I348" s="209"/>
      <c r="J348" s="209"/>
      <c r="K348" s="209"/>
      <c r="L348" s="209"/>
      <c r="M348" s="209"/>
      <c r="N348" s="209"/>
      <c r="O348" s="209"/>
      <c r="P348" s="209"/>
      <c r="Q348" s="209"/>
      <c r="R348" s="209"/>
      <c r="S348" s="209"/>
      <c r="T348" s="209"/>
      <c r="U348" s="209"/>
      <c r="V348" s="209"/>
      <c r="W348" s="209"/>
      <c r="X348" s="209"/>
      <c r="Y348" s="64" t="s">
        <v>824</v>
      </c>
      <c r="Z348" s="127" t="s">
        <v>824</v>
      </c>
      <c r="AA348" s="127" t="s">
        <v>824</v>
      </c>
      <c r="AB348" s="481" t="s">
        <v>824</v>
      </c>
      <c r="AC348" s="250" t="s">
        <v>824</v>
      </c>
      <c r="AD348" s="232"/>
      <c r="AE348" s="250" t="s">
        <v>824</v>
      </c>
      <c r="AF348" s="130" t="s">
        <v>824</v>
      </c>
      <c r="AG348" s="117" t="s">
        <v>824</v>
      </c>
      <c r="AH348" s="117" t="s">
        <v>824</v>
      </c>
      <c r="AI348" s="250" t="s">
        <v>824</v>
      </c>
      <c r="AJ348" s="250" t="s">
        <v>824</v>
      </c>
      <c r="AK348" s="250" t="s">
        <v>824</v>
      </c>
      <c r="AL348" s="250" t="s">
        <v>1129</v>
      </c>
      <c r="AM348" s="490"/>
      <c r="AN348" s="281"/>
      <c r="AO348" s="281"/>
      <c r="AP348" s="281"/>
      <c r="AQ348" s="281"/>
      <c r="AR348" s="215"/>
      <c r="AS348" s="215"/>
    </row>
    <row r="349" spans="1:45" s="222" customFormat="1" ht="43.5" customHeight="1" x14ac:dyDescent="0.25">
      <c r="A349" s="232" t="s">
        <v>1395</v>
      </c>
      <c r="B349" s="64" t="s">
        <v>45</v>
      </c>
      <c r="C349" s="62">
        <v>74</v>
      </c>
      <c r="D349" s="64" t="s">
        <v>636</v>
      </c>
      <c r="E349" s="64" t="s">
        <v>10</v>
      </c>
      <c r="F349" s="209"/>
      <c r="G349" s="209"/>
      <c r="H349" s="209"/>
      <c r="I349" s="209"/>
      <c r="J349" s="209"/>
      <c r="K349" s="209"/>
      <c r="L349" s="209"/>
      <c r="M349" s="209"/>
      <c r="N349" s="209"/>
      <c r="O349" s="209"/>
      <c r="P349" s="209"/>
      <c r="Q349" s="209"/>
      <c r="R349" s="209"/>
      <c r="S349" s="209"/>
      <c r="T349" s="209"/>
      <c r="U349" s="209"/>
      <c r="V349" s="209"/>
      <c r="W349" s="209"/>
      <c r="X349" s="209"/>
      <c r="Y349" s="64" t="s">
        <v>824</v>
      </c>
      <c r="Z349" s="127" t="s">
        <v>824</v>
      </c>
      <c r="AA349" s="127" t="s">
        <v>824</v>
      </c>
      <c r="AB349" s="481" t="s">
        <v>824</v>
      </c>
      <c r="AC349" s="250" t="s">
        <v>824</v>
      </c>
      <c r="AD349" s="232"/>
      <c r="AE349" s="250" t="s">
        <v>824</v>
      </c>
      <c r="AF349" s="130" t="s">
        <v>824</v>
      </c>
      <c r="AG349" s="117" t="s">
        <v>824</v>
      </c>
      <c r="AH349" s="117" t="s">
        <v>824</v>
      </c>
      <c r="AI349" s="250" t="s">
        <v>824</v>
      </c>
      <c r="AJ349" s="250" t="s">
        <v>824</v>
      </c>
      <c r="AK349" s="250" t="s">
        <v>824</v>
      </c>
      <c r="AL349" s="250" t="s">
        <v>1129</v>
      </c>
      <c r="AM349" s="490"/>
      <c r="AN349" s="281"/>
      <c r="AO349" s="281"/>
      <c r="AP349" s="281"/>
      <c r="AQ349" s="281"/>
      <c r="AR349" s="215"/>
      <c r="AS349" s="215"/>
    </row>
    <row r="350" spans="1:45" s="222" customFormat="1" ht="43.5" customHeight="1" x14ac:dyDescent="0.25">
      <c r="A350" s="232" t="s">
        <v>1395</v>
      </c>
      <c r="B350" s="64" t="s">
        <v>12</v>
      </c>
      <c r="C350" s="62">
        <v>91</v>
      </c>
      <c r="D350" s="64" t="s">
        <v>685</v>
      </c>
      <c r="E350" s="64" t="s">
        <v>10</v>
      </c>
      <c r="F350" s="209">
        <v>1</v>
      </c>
      <c r="G350" s="209">
        <v>1</v>
      </c>
      <c r="H350" s="209">
        <v>1</v>
      </c>
      <c r="I350" s="209">
        <v>1</v>
      </c>
      <c r="J350" s="209">
        <v>1</v>
      </c>
      <c r="K350" s="209">
        <v>1</v>
      </c>
      <c r="L350" s="209">
        <v>1</v>
      </c>
      <c r="M350" s="209">
        <v>1</v>
      </c>
      <c r="N350" s="209"/>
      <c r="O350" s="209"/>
      <c r="P350" s="209"/>
      <c r="Q350" s="209"/>
      <c r="R350" s="209"/>
      <c r="S350" s="209"/>
      <c r="T350" s="209"/>
      <c r="U350" s="209"/>
      <c r="V350" s="209"/>
      <c r="W350" s="209"/>
      <c r="X350" s="209"/>
      <c r="Y350" s="64">
        <v>1</v>
      </c>
      <c r="Z350" s="127">
        <v>1</v>
      </c>
      <c r="AA350" s="127">
        <v>1</v>
      </c>
      <c r="AB350" s="481" t="s">
        <v>1168</v>
      </c>
      <c r="AC350" s="250" t="s">
        <v>462</v>
      </c>
      <c r="AD350" s="232" t="s">
        <v>463</v>
      </c>
      <c r="AE350" s="250" t="s">
        <v>475</v>
      </c>
      <c r="AF350" s="130" t="s">
        <v>1168</v>
      </c>
      <c r="AG350" s="117">
        <v>1</v>
      </c>
      <c r="AH350" s="117">
        <v>1</v>
      </c>
      <c r="AI350" s="250" t="s">
        <v>462</v>
      </c>
      <c r="AJ350" s="250" t="s">
        <v>463</v>
      </c>
      <c r="AK350" s="250" t="s">
        <v>475</v>
      </c>
      <c r="AL350" s="250" t="s">
        <v>377</v>
      </c>
      <c r="AM350" s="490"/>
      <c r="AN350" s="281"/>
      <c r="AO350" s="281"/>
      <c r="AP350" s="281"/>
      <c r="AQ350" s="281"/>
      <c r="AR350" s="215"/>
      <c r="AS350" s="215"/>
    </row>
    <row r="351" spans="1:45" s="222" customFormat="1" ht="43.5" customHeight="1" x14ac:dyDescent="0.25">
      <c r="A351" s="232" t="s">
        <v>1395</v>
      </c>
      <c r="B351" s="64" t="s">
        <v>26</v>
      </c>
      <c r="C351" s="62">
        <v>75</v>
      </c>
      <c r="D351" s="64" t="s">
        <v>681</v>
      </c>
      <c r="E351" s="64" t="s">
        <v>10</v>
      </c>
      <c r="F351" s="209"/>
      <c r="G351" s="209"/>
      <c r="H351" s="209"/>
      <c r="I351" s="209"/>
      <c r="J351" s="209"/>
      <c r="K351" s="209"/>
      <c r="L351" s="209"/>
      <c r="M351" s="209"/>
      <c r="N351" s="209"/>
      <c r="O351" s="209"/>
      <c r="P351" s="209"/>
      <c r="Q351" s="209"/>
      <c r="R351" s="209"/>
      <c r="S351" s="209"/>
      <c r="T351" s="209"/>
      <c r="U351" s="209"/>
      <c r="V351" s="209"/>
      <c r="W351" s="209"/>
      <c r="X351" s="209"/>
      <c r="Y351" s="64" t="s">
        <v>824</v>
      </c>
      <c r="Z351" s="127" t="s">
        <v>824</v>
      </c>
      <c r="AA351" s="127" t="s">
        <v>824</v>
      </c>
      <c r="AB351" s="481" t="s">
        <v>824</v>
      </c>
      <c r="AC351" s="250" t="s">
        <v>824</v>
      </c>
      <c r="AD351" s="232"/>
      <c r="AE351" s="250" t="s">
        <v>824</v>
      </c>
      <c r="AF351" s="130" t="s">
        <v>824</v>
      </c>
      <c r="AG351" s="117" t="s">
        <v>824</v>
      </c>
      <c r="AH351" s="117" t="s">
        <v>824</v>
      </c>
      <c r="AI351" s="250" t="s">
        <v>824</v>
      </c>
      <c r="AJ351" s="250" t="s">
        <v>824</v>
      </c>
      <c r="AK351" s="250" t="s">
        <v>824</v>
      </c>
      <c r="AL351" s="250" t="s">
        <v>1129</v>
      </c>
      <c r="AM351" s="490"/>
      <c r="AN351" s="281"/>
      <c r="AO351" s="281"/>
      <c r="AP351" s="281"/>
      <c r="AQ351" s="281"/>
      <c r="AR351" s="215"/>
      <c r="AS351" s="215"/>
    </row>
    <row r="352" spans="1:45" s="222" customFormat="1" ht="43.5" customHeight="1" x14ac:dyDescent="0.25">
      <c r="A352" s="232" t="s">
        <v>1395</v>
      </c>
      <c r="B352" s="64" t="s">
        <v>26</v>
      </c>
      <c r="C352" s="62">
        <v>78</v>
      </c>
      <c r="D352" s="64" t="s">
        <v>682</v>
      </c>
      <c r="E352" s="64" t="s">
        <v>10</v>
      </c>
      <c r="F352" s="209"/>
      <c r="G352" s="209"/>
      <c r="H352" s="209"/>
      <c r="I352" s="209"/>
      <c r="J352" s="209"/>
      <c r="K352" s="209"/>
      <c r="L352" s="209"/>
      <c r="M352" s="209"/>
      <c r="N352" s="209"/>
      <c r="O352" s="209"/>
      <c r="P352" s="209"/>
      <c r="Q352" s="209"/>
      <c r="R352" s="209"/>
      <c r="S352" s="209"/>
      <c r="T352" s="209"/>
      <c r="U352" s="209"/>
      <c r="V352" s="209"/>
      <c r="W352" s="209"/>
      <c r="X352" s="209"/>
      <c r="Y352" s="64" t="s">
        <v>824</v>
      </c>
      <c r="Z352" s="127" t="s">
        <v>824</v>
      </c>
      <c r="AA352" s="127" t="s">
        <v>824</v>
      </c>
      <c r="AB352" s="481" t="s">
        <v>824</v>
      </c>
      <c r="AC352" s="250" t="s">
        <v>824</v>
      </c>
      <c r="AD352" s="232"/>
      <c r="AE352" s="250" t="s">
        <v>824</v>
      </c>
      <c r="AF352" s="130" t="s">
        <v>824</v>
      </c>
      <c r="AG352" s="117" t="s">
        <v>824</v>
      </c>
      <c r="AH352" s="117" t="s">
        <v>824</v>
      </c>
      <c r="AI352" s="250" t="s">
        <v>824</v>
      </c>
      <c r="AJ352" s="250" t="s">
        <v>824</v>
      </c>
      <c r="AK352" s="250" t="s">
        <v>824</v>
      </c>
      <c r="AL352" s="250" t="s">
        <v>1129</v>
      </c>
      <c r="AM352" s="490"/>
      <c r="AN352" s="281"/>
      <c r="AO352" s="281"/>
      <c r="AP352" s="281"/>
      <c r="AQ352" s="281"/>
      <c r="AR352" s="215"/>
      <c r="AS352" s="215"/>
    </row>
    <row r="353" spans="1:45" s="222" customFormat="1" ht="43.5" customHeight="1" x14ac:dyDescent="0.25">
      <c r="A353" s="232" t="s">
        <v>1395</v>
      </c>
      <c r="B353" s="64" t="s">
        <v>26</v>
      </c>
      <c r="C353" s="62">
        <v>88</v>
      </c>
      <c r="D353" s="64" t="s">
        <v>1148</v>
      </c>
      <c r="E353" s="64" t="s">
        <v>10</v>
      </c>
      <c r="F353" s="209"/>
      <c r="G353" s="209"/>
      <c r="H353" s="209"/>
      <c r="I353" s="209"/>
      <c r="J353" s="209"/>
      <c r="K353" s="209"/>
      <c r="L353" s="209"/>
      <c r="M353" s="209"/>
      <c r="N353" s="209"/>
      <c r="O353" s="209"/>
      <c r="P353" s="209"/>
      <c r="Q353" s="209"/>
      <c r="R353" s="209"/>
      <c r="S353" s="209"/>
      <c r="T353" s="209"/>
      <c r="U353" s="209"/>
      <c r="V353" s="209"/>
      <c r="W353" s="209"/>
      <c r="X353" s="209"/>
      <c r="Y353" s="64" t="s">
        <v>824</v>
      </c>
      <c r="Z353" s="127" t="s">
        <v>824</v>
      </c>
      <c r="AA353" s="127" t="s">
        <v>824</v>
      </c>
      <c r="AB353" s="481" t="s">
        <v>824</v>
      </c>
      <c r="AC353" s="250" t="s">
        <v>824</v>
      </c>
      <c r="AD353" s="232"/>
      <c r="AE353" s="250" t="s">
        <v>824</v>
      </c>
      <c r="AF353" s="130" t="s">
        <v>824</v>
      </c>
      <c r="AG353" s="117" t="s">
        <v>824</v>
      </c>
      <c r="AH353" s="117" t="s">
        <v>824</v>
      </c>
      <c r="AI353" s="250" t="s">
        <v>824</v>
      </c>
      <c r="AJ353" s="250" t="s">
        <v>824</v>
      </c>
      <c r="AK353" s="250" t="s">
        <v>824</v>
      </c>
      <c r="AL353" s="250" t="s">
        <v>1129</v>
      </c>
      <c r="AM353" s="490"/>
      <c r="AN353" s="281"/>
      <c r="AO353" s="281"/>
      <c r="AP353" s="281"/>
      <c r="AQ353" s="281"/>
      <c r="AR353" s="215"/>
      <c r="AS353" s="215"/>
    </row>
    <row r="354" spans="1:45" s="222" customFormat="1" ht="43.5" customHeight="1" x14ac:dyDescent="0.25">
      <c r="A354" s="232" t="s">
        <v>1395</v>
      </c>
      <c r="B354" s="64" t="s">
        <v>26</v>
      </c>
      <c r="C354" s="62">
        <v>89</v>
      </c>
      <c r="D354" s="64" t="s">
        <v>1149</v>
      </c>
      <c r="E354" s="64" t="s">
        <v>10</v>
      </c>
      <c r="F354" s="209"/>
      <c r="G354" s="209"/>
      <c r="H354" s="209"/>
      <c r="I354" s="209"/>
      <c r="J354" s="209"/>
      <c r="K354" s="209"/>
      <c r="L354" s="209"/>
      <c r="M354" s="209"/>
      <c r="N354" s="209"/>
      <c r="O354" s="209"/>
      <c r="P354" s="209"/>
      <c r="Q354" s="209"/>
      <c r="R354" s="209"/>
      <c r="S354" s="209"/>
      <c r="T354" s="209"/>
      <c r="U354" s="209"/>
      <c r="V354" s="209"/>
      <c r="W354" s="209"/>
      <c r="X354" s="209"/>
      <c r="Y354" s="64" t="s">
        <v>824</v>
      </c>
      <c r="Z354" s="127" t="s">
        <v>824</v>
      </c>
      <c r="AA354" s="127" t="s">
        <v>824</v>
      </c>
      <c r="AB354" s="481" t="s">
        <v>824</v>
      </c>
      <c r="AC354" s="250" t="s">
        <v>824</v>
      </c>
      <c r="AD354" s="232"/>
      <c r="AE354" s="250" t="s">
        <v>824</v>
      </c>
      <c r="AF354" s="130" t="s">
        <v>824</v>
      </c>
      <c r="AG354" s="117" t="s">
        <v>824</v>
      </c>
      <c r="AH354" s="117" t="s">
        <v>824</v>
      </c>
      <c r="AI354" s="250" t="s">
        <v>824</v>
      </c>
      <c r="AJ354" s="250" t="s">
        <v>824</v>
      </c>
      <c r="AK354" s="250" t="s">
        <v>824</v>
      </c>
      <c r="AL354" s="250" t="s">
        <v>1129</v>
      </c>
      <c r="AM354" s="490"/>
      <c r="AN354" s="281"/>
      <c r="AO354" s="281"/>
      <c r="AP354" s="281"/>
      <c r="AQ354" s="281"/>
      <c r="AR354" s="215"/>
      <c r="AS354" s="215"/>
    </row>
    <row r="355" spans="1:45" s="222" customFormat="1" ht="43.5" customHeight="1" x14ac:dyDescent="0.25">
      <c r="A355" s="232" t="s">
        <v>1395</v>
      </c>
      <c r="B355" s="64" t="s">
        <v>687</v>
      </c>
      <c r="C355" s="62">
        <v>101</v>
      </c>
      <c r="D355" s="64" t="s">
        <v>755</v>
      </c>
      <c r="E355" s="64" t="s">
        <v>10</v>
      </c>
      <c r="F355" s="209"/>
      <c r="G355" s="209"/>
      <c r="H355" s="209"/>
      <c r="I355" s="209"/>
      <c r="J355" s="209"/>
      <c r="K355" s="209"/>
      <c r="L355" s="209"/>
      <c r="M355" s="209"/>
      <c r="N355" s="209"/>
      <c r="O355" s="209"/>
      <c r="P355" s="209"/>
      <c r="Q355" s="209"/>
      <c r="R355" s="209"/>
      <c r="S355" s="209"/>
      <c r="T355" s="209"/>
      <c r="U355" s="209"/>
      <c r="V355" s="209"/>
      <c r="W355" s="209"/>
      <c r="X355" s="209"/>
      <c r="Y355" s="64" t="s">
        <v>824</v>
      </c>
      <c r="Z355" s="127" t="s">
        <v>824</v>
      </c>
      <c r="AA355" s="127" t="s">
        <v>824</v>
      </c>
      <c r="AB355" s="481" t="s">
        <v>824</v>
      </c>
      <c r="AC355" s="250" t="s">
        <v>824</v>
      </c>
      <c r="AD355" s="232"/>
      <c r="AE355" s="250" t="s">
        <v>824</v>
      </c>
      <c r="AF355" s="130" t="s">
        <v>824</v>
      </c>
      <c r="AG355" s="117" t="s">
        <v>824</v>
      </c>
      <c r="AH355" s="117" t="s">
        <v>824</v>
      </c>
      <c r="AI355" s="250" t="s">
        <v>824</v>
      </c>
      <c r="AJ355" s="250" t="s">
        <v>824</v>
      </c>
      <c r="AK355" s="250" t="s">
        <v>824</v>
      </c>
      <c r="AL355" s="250" t="s">
        <v>1129</v>
      </c>
      <c r="AM355" s="490"/>
      <c r="AN355" s="281"/>
      <c r="AO355" s="281"/>
      <c r="AP355" s="281"/>
      <c r="AQ355" s="281"/>
      <c r="AR355" s="215"/>
      <c r="AS355" s="215"/>
    </row>
    <row r="356" spans="1:45" s="222" customFormat="1" ht="43.5" customHeight="1" x14ac:dyDescent="0.25">
      <c r="A356" s="232" t="s">
        <v>1395</v>
      </c>
      <c r="B356" s="64" t="s">
        <v>66</v>
      </c>
      <c r="C356" s="62">
        <v>124</v>
      </c>
      <c r="D356" s="64" t="s">
        <v>716</v>
      </c>
      <c r="E356" s="64" t="s">
        <v>10</v>
      </c>
      <c r="F356" s="209"/>
      <c r="G356" s="209"/>
      <c r="H356" s="209"/>
      <c r="I356" s="209"/>
      <c r="J356" s="209"/>
      <c r="K356" s="209"/>
      <c r="L356" s="209"/>
      <c r="M356" s="209"/>
      <c r="N356" s="209"/>
      <c r="O356" s="209"/>
      <c r="P356" s="209"/>
      <c r="Q356" s="209"/>
      <c r="R356" s="209"/>
      <c r="S356" s="209"/>
      <c r="T356" s="209"/>
      <c r="U356" s="209"/>
      <c r="V356" s="209"/>
      <c r="W356" s="209"/>
      <c r="X356" s="209"/>
      <c r="Y356" s="64" t="s">
        <v>824</v>
      </c>
      <c r="Z356" s="127" t="s">
        <v>824</v>
      </c>
      <c r="AA356" s="127" t="s">
        <v>824</v>
      </c>
      <c r="AB356" s="481" t="s">
        <v>824</v>
      </c>
      <c r="AC356" s="250" t="s">
        <v>824</v>
      </c>
      <c r="AD356" s="232"/>
      <c r="AE356" s="250" t="s">
        <v>824</v>
      </c>
      <c r="AF356" s="130" t="s">
        <v>824</v>
      </c>
      <c r="AG356" s="117" t="s">
        <v>824</v>
      </c>
      <c r="AH356" s="117" t="s">
        <v>824</v>
      </c>
      <c r="AI356" s="250" t="s">
        <v>824</v>
      </c>
      <c r="AJ356" s="250" t="s">
        <v>824</v>
      </c>
      <c r="AK356" s="250" t="s">
        <v>824</v>
      </c>
      <c r="AL356" s="250" t="s">
        <v>1129</v>
      </c>
      <c r="AM356" s="490"/>
      <c r="AN356" s="281"/>
      <c r="AO356" s="281"/>
      <c r="AP356" s="281"/>
      <c r="AQ356" s="281"/>
      <c r="AR356" s="215"/>
      <c r="AS356" s="215"/>
    </row>
    <row r="357" spans="1:45" s="222" customFormat="1" ht="43.5" customHeight="1" x14ac:dyDescent="0.25">
      <c r="A357" s="232" t="s">
        <v>947</v>
      </c>
      <c r="B357" s="64" t="s">
        <v>12</v>
      </c>
      <c r="C357" s="62">
        <v>20</v>
      </c>
      <c r="D357" s="64" t="s">
        <v>24</v>
      </c>
      <c r="E357" s="64" t="s">
        <v>10</v>
      </c>
      <c r="F357" s="209">
        <v>3</v>
      </c>
      <c r="G357" s="209">
        <v>3</v>
      </c>
      <c r="H357" s="209">
        <v>3</v>
      </c>
      <c r="I357" s="209">
        <v>3</v>
      </c>
      <c r="J357" s="209">
        <v>1</v>
      </c>
      <c r="K357" s="209">
        <v>1</v>
      </c>
      <c r="L357" s="209">
        <v>3</v>
      </c>
      <c r="M357" s="209">
        <v>2</v>
      </c>
      <c r="N357" s="209">
        <v>2</v>
      </c>
      <c r="O357" s="209">
        <v>2</v>
      </c>
      <c r="P357" s="209">
        <v>3</v>
      </c>
      <c r="Q357" s="209">
        <v>5</v>
      </c>
      <c r="R357" s="209">
        <v>1</v>
      </c>
      <c r="S357" s="209">
        <v>1</v>
      </c>
      <c r="T357" s="209">
        <v>5</v>
      </c>
      <c r="U357" s="209">
        <v>2</v>
      </c>
      <c r="V357" s="209">
        <v>2</v>
      </c>
      <c r="W357" s="209">
        <v>3</v>
      </c>
      <c r="X357" s="209">
        <v>3</v>
      </c>
      <c r="Y357" s="64">
        <v>3</v>
      </c>
      <c r="Z357" s="127">
        <v>3</v>
      </c>
      <c r="AA357" s="127">
        <v>4</v>
      </c>
      <c r="AB357" s="481" t="s">
        <v>1167</v>
      </c>
      <c r="AC357" s="250" t="s">
        <v>144</v>
      </c>
      <c r="AD357" s="232" t="s">
        <v>372</v>
      </c>
      <c r="AE357" s="250" t="s">
        <v>477</v>
      </c>
      <c r="AF357" s="130" t="s">
        <v>1143</v>
      </c>
      <c r="AG357" s="117">
        <v>1</v>
      </c>
      <c r="AH357" s="117">
        <v>2</v>
      </c>
      <c r="AI357" s="250" t="s">
        <v>462</v>
      </c>
      <c r="AJ357" s="250" t="s">
        <v>384</v>
      </c>
      <c r="AK357" s="250" t="s">
        <v>475</v>
      </c>
      <c r="AL357" s="250" t="s">
        <v>377</v>
      </c>
      <c r="AM357" s="490"/>
      <c r="AN357" s="281" t="s">
        <v>1397</v>
      </c>
      <c r="AO357" s="281" t="s">
        <v>1398</v>
      </c>
      <c r="AP357" s="281" t="s">
        <v>1399</v>
      </c>
      <c r="AQ357" s="281" t="s">
        <v>1400</v>
      </c>
      <c r="AR357" s="215" t="s">
        <v>1097</v>
      </c>
      <c r="AS357" s="215" t="s">
        <v>1098</v>
      </c>
    </row>
    <row r="358" spans="1:45" s="222" customFormat="1" ht="43.5" customHeight="1" x14ac:dyDescent="0.25">
      <c r="A358" s="232" t="s">
        <v>947</v>
      </c>
      <c r="B358" s="64" t="s">
        <v>12</v>
      </c>
      <c r="C358" s="62">
        <v>27</v>
      </c>
      <c r="D358" s="64" t="s">
        <v>661</v>
      </c>
      <c r="E358" s="64" t="s">
        <v>10</v>
      </c>
      <c r="F358" s="209">
        <v>4</v>
      </c>
      <c r="G358" s="209">
        <v>2</v>
      </c>
      <c r="H358" s="209">
        <v>1</v>
      </c>
      <c r="I358" s="209">
        <v>1</v>
      </c>
      <c r="J358" s="209">
        <v>2</v>
      </c>
      <c r="K358" s="209">
        <v>2</v>
      </c>
      <c r="L358" s="209">
        <v>3</v>
      </c>
      <c r="M358" s="209">
        <v>3</v>
      </c>
      <c r="N358" s="209">
        <v>4</v>
      </c>
      <c r="O358" s="209">
        <v>3</v>
      </c>
      <c r="P358" s="209">
        <v>1</v>
      </c>
      <c r="Q358" s="209">
        <v>3</v>
      </c>
      <c r="R358" s="209">
        <v>2</v>
      </c>
      <c r="S358" s="209">
        <v>2</v>
      </c>
      <c r="T358" s="209">
        <v>4</v>
      </c>
      <c r="U358" s="209">
        <v>4</v>
      </c>
      <c r="V358" s="209">
        <v>3</v>
      </c>
      <c r="W358" s="209">
        <v>1</v>
      </c>
      <c r="X358" s="209">
        <v>3</v>
      </c>
      <c r="Y358" s="64">
        <v>3</v>
      </c>
      <c r="Z358" s="127">
        <v>3</v>
      </c>
      <c r="AA358" s="127">
        <v>4</v>
      </c>
      <c r="AB358" s="481" t="s">
        <v>1167</v>
      </c>
      <c r="AC358" s="250" t="s">
        <v>144</v>
      </c>
      <c r="AD358" s="232" t="s">
        <v>372</v>
      </c>
      <c r="AE358" s="250" t="s">
        <v>477</v>
      </c>
      <c r="AF358" s="130" t="s">
        <v>1143</v>
      </c>
      <c r="AG358" s="117">
        <v>1</v>
      </c>
      <c r="AH358" s="117">
        <v>2</v>
      </c>
      <c r="AI358" s="250" t="s">
        <v>462</v>
      </c>
      <c r="AJ358" s="250" t="s">
        <v>384</v>
      </c>
      <c r="AK358" s="250" t="s">
        <v>475</v>
      </c>
      <c r="AL358" s="250" t="s">
        <v>377</v>
      </c>
      <c r="AM358" s="490"/>
      <c r="AN358" s="281" t="s">
        <v>1401</v>
      </c>
      <c r="AO358" s="281" t="s">
        <v>1402</v>
      </c>
      <c r="AP358" s="281" t="s">
        <v>1403</v>
      </c>
      <c r="AQ358" s="281" t="s">
        <v>1404</v>
      </c>
      <c r="AR358" s="215" t="s">
        <v>1097</v>
      </c>
      <c r="AS358" s="215" t="s">
        <v>1098</v>
      </c>
    </row>
    <row r="359" spans="1:45" s="222" customFormat="1" ht="43.5" customHeight="1" x14ac:dyDescent="0.25">
      <c r="A359" s="232" t="s">
        <v>947</v>
      </c>
      <c r="B359" s="64" t="s">
        <v>57</v>
      </c>
      <c r="C359" s="62">
        <v>53</v>
      </c>
      <c r="D359" s="64" t="s">
        <v>1396</v>
      </c>
      <c r="E359" s="64" t="s">
        <v>10</v>
      </c>
      <c r="F359" s="209">
        <v>2</v>
      </c>
      <c r="G359" s="209">
        <v>2</v>
      </c>
      <c r="H359" s="209">
        <v>2</v>
      </c>
      <c r="I359" s="209">
        <v>1</v>
      </c>
      <c r="J359" s="209">
        <v>2</v>
      </c>
      <c r="K359" s="209">
        <v>4</v>
      </c>
      <c r="L359" s="209">
        <v>3</v>
      </c>
      <c r="M359" s="209">
        <v>4</v>
      </c>
      <c r="N359" s="209">
        <v>2</v>
      </c>
      <c r="O359" s="209">
        <v>2</v>
      </c>
      <c r="P359" s="209">
        <v>2</v>
      </c>
      <c r="Q359" s="209">
        <v>3</v>
      </c>
      <c r="R359" s="209">
        <v>2</v>
      </c>
      <c r="S359" s="209">
        <v>3</v>
      </c>
      <c r="T359" s="209">
        <v>3</v>
      </c>
      <c r="U359" s="209">
        <v>2</v>
      </c>
      <c r="V359" s="209">
        <v>2</v>
      </c>
      <c r="W359" s="209">
        <v>2</v>
      </c>
      <c r="X359" s="209">
        <v>1</v>
      </c>
      <c r="Y359" s="64">
        <v>2</v>
      </c>
      <c r="Z359" s="127">
        <v>2</v>
      </c>
      <c r="AA359" s="127" t="s">
        <v>824</v>
      </c>
      <c r="AB359" s="481" t="s">
        <v>142</v>
      </c>
      <c r="AC359" s="250" t="s">
        <v>142</v>
      </c>
      <c r="AD359" s="232"/>
      <c r="AE359" s="250" t="s">
        <v>824</v>
      </c>
      <c r="AF359" s="130" t="s">
        <v>142</v>
      </c>
      <c r="AG359" s="117">
        <v>2</v>
      </c>
      <c r="AH359" s="117" t="s">
        <v>824</v>
      </c>
      <c r="AI359" s="250" t="s">
        <v>142</v>
      </c>
      <c r="AJ359" s="250" t="s">
        <v>824</v>
      </c>
      <c r="AK359" s="250" t="s">
        <v>824</v>
      </c>
      <c r="AL359" s="250" t="s">
        <v>1129</v>
      </c>
      <c r="AM359" s="490"/>
      <c r="AN359" s="281"/>
      <c r="AO359" s="281"/>
      <c r="AP359" s="281"/>
      <c r="AQ359" s="281"/>
      <c r="AR359" s="215"/>
      <c r="AS359" s="215"/>
    </row>
    <row r="360" spans="1:45" s="222" customFormat="1" ht="43.5" customHeight="1" x14ac:dyDescent="0.25">
      <c r="A360" s="232" t="s">
        <v>947</v>
      </c>
      <c r="B360" s="64" t="s">
        <v>676</v>
      </c>
      <c r="C360" s="62">
        <v>67</v>
      </c>
      <c r="D360" s="64" t="s">
        <v>677</v>
      </c>
      <c r="E360" s="64" t="s">
        <v>10</v>
      </c>
      <c r="F360" s="209">
        <v>3</v>
      </c>
      <c r="G360" s="209">
        <v>3</v>
      </c>
      <c r="H360" s="209">
        <v>3</v>
      </c>
      <c r="I360" s="209">
        <v>4</v>
      </c>
      <c r="J360" s="209">
        <v>3</v>
      </c>
      <c r="K360" s="209">
        <v>2</v>
      </c>
      <c r="L360" s="209">
        <v>4</v>
      </c>
      <c r="M360" s="209">
        <v>5</v>
      </c>
      <c r="N360" s="209">
        <v>2</v>
      </c>
      <c r="O360" s="209">
        <v>2</v>
      </c>
      <c r="P360" s="209">
        <v>2</v>
      </c>
      <c r="Q360" s="209">
        <v>5</v>
      </c>
      <c r="R360" s="209">
        <v>3</v>
      </c>
      <c r="S360" s="209">
        <v>2</v>
      </c>
      <c r="T360" s="209">
        <v>5</v>
      </c>
      <c r="U360" s="209">
        <v>5</v>
      </c>
      <c r="V360" s="209">
        <v>2</v>
      </c>
      <c r="W360" s="209">
        <v>2</v>
      </c>
      <c r="X360" s="209">
        <v>3</v>
      </c>
      <c r="Y360" s="64">
        <v>3</v>
      </c>
      <c r="Z360" s="127">
        <v>3</v>
      </c>
      <c r="AA360" s="127">
        <v>4</v>
      </c>
      <c r="AB360" s="481" t="s">
        <v>1167</v>
      </c>
      <c r="AC360" s="250" t="s">
        <v>144</v>
      </c>
      <c r="AD360" s="232" t="s">
        <v>372</v>
      </c>
      <c r="AE360" s="250" t="s">
        <v>477</v>
      </c>
      <c r="AF360" s="130" t="s">
        <v>1181</v>
      </c>
      <c r="AG360" s="117">
        <v>2</v>
      </c>
      <c r="AH360" s="117">
        <v>3</v>
      </c>
      <c r="AI360" s="250" t="s">
        <v>142</v>
      </c>
      <c r="AJ360" s="250" t="s">
        <v>371</v>
      </c>
      <c r="AK360" s="250" t="s">
        <v>371</v>
      </c>
      <c r="AL360" s="250" t="s">
        <v>1129</v>
      </c>
      <c r="AM360" s="490"/>
      <c r="AN360" s="281" t="s">
        <v>1405</v>
      </c>
      <c r="AO360" s="281" t="s">
        <v>1099</v>
      </c>
      <c r="AP360" s="281" t="s">
        <v>1100</v>
      </c>
      <c r="AQ360" s="281" t="s">
        <v>1406</v>
      </c>
      <c r="AR360" s="215" t="s">
        <v>1097</v>
      </c>
      <c r="AS360" s="215" t="s">
        <v>1098</v>
      </c>
    </row>
    <row r="361" spans="1:45" s="222" customFormat="1" ht="43.5" customHeight="1" x14ac:dyDescent="0.25">
      <c r="A361" s="232" t="s">
        <v>947</v>
      </c>
      <c r="B361" s="64" t="s">
        <v>102</v>
      </c>
      <c r="C361" s="62">
        <v>68</v>
      </c>
      <c r="D361" s="64" t="s">
        <v>81</v>
      </c>
      <c r="E361" s="64" t="s">
        <v>10</v>
      </c>
      <c r="F361" s="209">
        <v>3</v>
      </c>
      <c r="G361" s="209">
        <v>2</v>
      </c>
      <c r="H361" s="209">
        <v>2</v>
      </c>
      <c r="I361" s="209">
        <v>2</v>
      </c>
      <c r="J361" s="209">
        <v>2</v>
      </c>
      <c r="K361" s="209">
        <v>1</v>
      </c>
      <c r="L361" s="209">
        <v>2</v>
      </c>
      <c r="M361" s="209">
        <v>3</v>
      </c>
      <c r="N361" s="209">
        <v>3</v>
      </c>
      <c r="O361" s="209">
        <v>2</v>
      </c>
      <c r="P361" s="209">
        <v>1</v>
      </c>
      <c r="Q361" s="209">
        <v>2</v>
      </c>
      <c r="R361" s="209">
        <v>2</v>
      </c>
      <c r="S361" s="209">
        <v>2</v>
      </c>
      <c r="T361" s="209">
        <v>1</v>
      </c>
      <c r="U361" s="209">
        <v>2</v>
      </c>
      <c r="V361" s="209">
        <v>1</v>
      </c>
      <c r="W361" s="209">
        <v>1</v>
      </c>
      <c r="X361" s="209">
        <v>2</v>
      </c>
      <c r="Y361" s="64">
        <v>2</v>
      </c>
      <c r="Z361" s="127">
        <v>2</v>
      </c>
      <c r="AA361" s="127">
        <v>5</v>
      </c>
      <c r="AB361" s="481" t="s">
        <v>1184</v>
      </c>
      <c r="AC361" s="250" t="s">
        <v>142</v>
      </c>
      <c r="AD361" s="232" t="s">
        <v>464</v>
      </c>
      <c r="AE361" s="250" t="s">
        <v>477</v>
      </c>
      <c r="AF361" s="130" t="s">
        <v>371</v>
      </c>
      <c r="AG361" s="117">
        <v>0</v>
      </c>
      <c r="AH361" s="117">
        <v>3</v>
      </c>
      <c r="AI361" s="250" t="s">
        <v>824</v>
      </c>
      <c r="AJ361" s="250" t="s">
        <v>371</v>
      </c>
      <c r="AK361" s="250" t="s">
        <v>824</v>
      </c>
      <c r="AL361" s="250" t="s">
        <v>1129</v>
      </c>
      <c r="AM361" s="490"/>
      <c r="AN361" s="281" t="s">
        <v>1407</v>
      </c>
      <c r="AO361" s="281" t="s">
        <v>1408</v>
      </c>
      <c r="AP361" s="281" t="s">
        <v>1409</v>
      </c>
      <c r="AQ361" s="281" t="s">
        <v>1410</v>
      </c>
      <c r="AR361" s="215" t="s">
        <v>1097</v>
      </c>
      <c r="AS361" s="215" t="s">
        <v>1098</v>
      </c>
    </row>
    <row r="362" spans="1:45" s="222" customFormat="1" ht="43.5" customHeight="1" x14ac:dyDescent="0.25">
      <c r="A362" s="232" t="s">
        <v>947</v>
      </c>
      <c r="B362" s="64" t="s">
        <v>102</v>
      </c>
      <c r="C362" s="62">
        <v>70</v>
      </c>
      <c r="D362" s="64" t="s">
        <v>678</v>
      </c>
      <c r="E362" s="64" t="s">
        <v>10</v>
      </c>
      <c r="F362" s="209">
        <v>4</v>
      </c>
      <c r="G362" s="209">
        <v>3</v>
      </c>
      <c r="H362" s="209">
        <v>2</v>
      </c>
      <c r="I362" s="209">
        <v>2</v>
      </c>
      <c r="J362" s="209">
        <v>2</v>
      </c>
      <c r="K362" s="209">
        <v>1</v>
      </c>
      <c r="L362" s="209">
        <v>2</v>
      </c>
      <c r="M362" s="209">
        <v>3</v>
      </c>
      <c r="N362" s="209">
        <v>2</v>
      </c>
      <c r="O362" s="209">
        <v>3</v>
      </c>
      <c r="P362" s="209">
        <v>1</v>
      </c>
      <c r="Q362" s="209">
        <v>4</v>
      </c>
      <c r="R362" s="209">
        <v>2</v>
      </c>
      <c r="S362" s="209">
        <v>1</v>
      </c>
      <c r="T362" s="209">
        <v>5</v>
      </c>
      <c r="U362" s="209">
        <v>3</v>
      </c>
      <c r="V362" s="209">
        <v>2</v>
      </c>
      <c r="W362" s="209">
        <v>2</v>
      </c>
      <c r="X362" s="209">
        <v>2</v>
      </c>
      <c r="Y362" s="64">
        <v>2</v>
      </c>
      <c r="Z362" s="127">
        <v>2</v>
      </c>
      <c r="AA362" s="127">
        <v>3</v>
      </c>
      <c r="AB362" s="481" t="s">
        <v>1181</v>
      </c>
      <c r="AC362" s="250" t="s">
        <v>142</v>
      </c>
      <c r="AD362" s="232" t="s">
        <v>371</v>
      </c>
      <c r="AE362" s="250" t="s">
        <v>371</v>
      </c>
      <c r="AF362" s="130" t="s">
        <v>463</v>
      </c>
      <c r="AG362" s="117">
        <v>0</v>
      </c>
      <c r="AH362" s="117">
        <v>1</v>
      </c>
      <c r="AI362" s="250" t="s">
        <v>824</v>
      </c>
      <c r="AJ362" s="250" t="s">
        <v>463</v>
      </c>
      <c r="AK362" s="250" t="s">
        <v>824</v>
      </c>
      <c r="AL362" s="250" t="s">
        <v>1129</v>
      </c>
      <c r="AM362" s="490"/>
      <c r="AN362" s="281" t="s">
        <v>1411</v>
      </c>
      <c r="AO362" s="281" t="s">
        <v>1412</v>
      </c>
      <c r="AP362" s="281" t="s">
        <v>1100</v>
      </c>
      <c r="AQ362" s="281" t="s">
        <v>1413</v>
      </c>
      <c r="AR362" s="215" t="s">
        <v>1097</v>
      </c>
      <c r="AS362" s="215" t="s">
        <v>1098</v>
      </c>
    </row>
    <row r="363" spans="1:45" s="222" customFormat="1" ht="43.5" customHeight="1" x14ac:dyDescent="0.25">
      <c r="A363" s="232" t="s">
        <v>947</v>
      </c>
      <c r="B363" s="64" t="s">
        <v>102</v>
      </c>
      <c r="C363" s="62">
        <v>73</v>
      </c>
      <c r="D363" s="64" t="s">
        <v>86</v>
      </c>
      <c r="E363" s="64" t="s">
        <v>10</v>
      </c>
      <c r="F363" s="209">
        <v>1</v>
      </c>
      <c r="G363" s="209">
        <v>1</v>
      </c>
      <c r="H363" s="209">
        <v>2</v>
      </c>
      <c r="I363" s="209">
        <v>3</v>
      </c>
      <c r="J363" s="209">
        <v>3</v>
      </c>
      <c r="K363" s="209">
        <v>1</v>
      </c>
      <c r="L363" s="209">
        <v>3</v>
      </c>
      <c r="M363" s="209">
        <v>2</v>
      </c>
      <c r="N363" s="209">
        <v>2</v>
      </c>
      <c r="O363" s="209">
        <v>3</v>
      </c>
      <c r="P363" s="209">
        <v>1</v>
      </c>
      <c r="Q363" s="209">
        <v>4</v>
      </c>
      <c r="R363" s="209">
        <v>3</v>
      </c>
      <c r="S363" s="209">
        <v>3</v>
      </c>
      <c r="T363" s="209">
        <v>3</v>
      </c>
      <c r="U363" s="209">
        <v>2</v>
      </c>
      <c r="V363" s="209">
        <v>1</v>
      </c>
      <c r="W363" s="209">
        <v>3</v>
      </c>
      <c r="X363" s="209">
        <v>2</v>
      </c>
      <c r="Y363" s="64">
        <v>2</v>
      </c>
      <c r="Z363" s="127">
        <v>2</v>
      </c>
      <c r="AA363" s="127">
        <v>3</v>
      </c>
      <c r="AB363" s="481" t="s">
        <v>1181</v>
      </c>
      <c r="AC363" s="250" t="s">
        <v>142</v>
      </c>
      <c r="AD363" s="232" t="s">
        <v>371</v>
      </c>
      <c r="AE363" s="250" t="s">
        <v>371</v>
      </c>
      <c r="AF363" s="130" t="s">
        <v>463</v>
      </c>
      <c r="AG363" s="117">
        <v>0</v>
      </c>
      <c r="AH363" s="117">
        <v>1</v>
      </c>
      <c r="AI363" s="250" t="s">
        <v>824</v>
      </c>
      <c r="AJ363" s="250" t="s">
        <v>463</v>
      </c>
      <c r="AK363" s="250" t="s">
        <v>824</v>
      </c>
      <c r="AL363" s="250" t="s">
        <v>1129</v>
      </c>
      <c r="AM363" s="490"/>
      <c r="AN363" s="281" t="s">
        <v>1101</v>
      </c>
      <c r="AO363" s="281" t="s">
        <v>1102</v>
      </c>
      <c r="AP363" s="281" t="s">
        <v>1414</v>
      </c>
      <c r="AQ363" s="281" t="s">
        <v>1415</v>
      </c>
      <c r="AR363" s="215" t="s">
        <v>1097</v>
      </c>
      <c r="AS363" s="215" t="s">
        <v>1098</v>
      </c>
    </row>
    <row r="364" spans="1:45" s="222" customFormat="1" ht="43.5" customHeight="1" x14ac:dyDescent="0.25">
      <c r="A364" s="232" t="s">
        <v>947</v>
      </c>
      <c r="B364" s="64" t="s">
        <v>45</v>
      </c>
      <c r="C364" s="62">
        <v>74</v>
      </c>
      <c r="D364" s="64" t="s">
        <v>636</v>
      </c>
      <c r="E364" s="64" t="s">
        <v>10</v>
      </c>
      <c r="F364" s="209">
        <v>1</v>
      </c>
      <c r="G364" s="209">
        <v>1</v>
      </c>
      <c r="H364" s="209">
        <v>2</v>
      </c>
      <c r="I364" s="209">
        <v>3</v>
      </c>
      <c r="J364" s="209">
        <v>3</v>
      </c>
      <c r="K364" s="209">
        <v>2</v>
      </c>
      <c r="L364" s="209">
        <v>2</v>
      </c>
      <c r="M364" s="209">
        <v>1</v>
      </c>
      <c r="N364" s="209">
        <v>1</v>
      </c>
      <c r="O364" s="209">
        <v>2</v>
      </c>
      <c r="P364" s="209">
        <v>1</v>
      </c>
      <c r="Q364" s="209">
        <v>3</v>
      </c>
      <c r="R364" s="209">
        <v>3</v>
      </c>
      <c r="S364" s="209">
        <v>2</v>
      </c>
      <c r="T364" s="209">
        <v>1</v>
      </c>
      <c r="U364" s="209">
        <v>1</v>
      </c>
      <c r="V364" s="209">
        <v>1</v>
      </c>
      <c r="W364" s="209">
        <v>2</v>
      </c>
      <c r="X364" s="209">
        <v>2</v>
      </c>
      <c r="Y364" s="64">
        <v>2</v>
      </c>
      <c r="Z364" s="127">
        <v>2</v>
      </c>
      <c r="AA364" s="127">
        <v>3</v>
      </c>
      <c r="AB364" s="481" t="s">
        <v>142</v>
      </c>
      <c r="AC364" s="250" t="s">
        <v>142</v>
      </c>
      <c r="AD364" s="232" t="s">
        <v>371</v>
      </c>
      <c r="AE364" s="250" t="s">
        <v>824</v>
      </c>
      <c r="AF364" s="130" t="s">
        <v>462</v>
      </c>
      <c r="AG364" s="117">
        <v>1</v>
      </c>
      <c r="AH364" s="117" t="s">
        <v>824</v>
      </c>
      <c r="AI364" s="250" t="s">
        <v>462</v>
      </c>
      <c r="AJ364" s="250" t="s">
        <v>824</v>
      </c>
      <c r="AK364" s="250" t="s">
        <v>824</v>
      </c>
      <c r="AL364" s="250" t="s">
        <v>1129</v>
      </c>
      <c r="AM364" s="490"/>
      <c r="AN364" s="281"/>
      <c r="AO364" s="281"/>
      <c r="AP364" s="281"/>
      <c r="AQ364" s="281"/>
      <c r="AR364" s="215"/>
      <c r="AS364" s="215"/>
    </row>
    <row r="365" spans="1:45" s="222" customFormat="1" ht="43.5" customHeight="1" x14ac:dyDescent="0.25">
      <c r="A365" s="232" t="s">
        <v>947</v>
      </c>
      <c r="B365" s="64" t="s">
        <v>12</v>
      </c>
      <c r="C365" s="62">
        <v>91</v>
      </c>
      <c r="D365" s="64" t="s">
        <v>685</v>
      </c>
      <c r="E365" s="64" t="s">
        <v>10</v>
      </c>
      <c r="F365" s="209">
        <v>3</v>
      </c>
      <c r="G365" s="209">
        <v>2</v>
      </c>
      <c r="H365" s="209">
        <v>2</v>
      </c>
      <c r="I365" s="209">
        <v>3</v>
      </c>
      <c r="J365" s="209">
        <v>2</v>
      </c>
      <c r="K365" s="209">
        <v>2</v>
      </c>
      <c r="L365" s="209">
        <v>3</v>
      </c>
      <c r="M365" s="209">
        <v>2</v>
      </c>
      <c r="N365" s="209">
        <v>2</v>
      </c>
      <c r="O365" s="209">
        <v>2</v>
      </c>
      <c r="P365" s="209">
        <v>1</v>
      </c>
      <c r="Q365" s="209">
        <v>3</v>
      </c>
      <c r="R365" s="209">
        <v>2</v>
      </c>
      <c r="S365" s="209">
        <v>2</v>
      </c>
      <c r="T365" s="209">
        <v>4</v>
      </c>
      <c r="U365" s="209">
        <v>3</v>
      </c>
      <c r="V365" s="209">
        <v>2</v>
      </c>
      <c r="W365" s="209">
        <v>2</v>
      </c>
      <c r="X365" s="209">
        <v>3</v>
      </c>
      <c r="Y365" s="64">
        <v>2</v>
      </c>
      <c r="Z365" s="127">
        <v>2</v>
      </c>
      <c r="AA365" s="127">
        <v>3</v>
      </c>
      <c r="AB365" s="481" t="s">
        <v>1181</v>
      </c>
      <c r="AC365" s="250" t="s">
        <v>142</v>
      </c>
      <c r="AD365" s="232" t="s">
        <v>371</v>
      </c>
      <c r="AE365" s="250" t="s">
        <v>371</v>
      </c>
      <c r="AF365" s="130" t="s">
        <v>1181</v>
      </c>
      <c r="AG365" s="117">
        <v>2</v>
      </c>
      <c r="AH365" s="117">
        <v>3</v>
      </c>
      <c r="AI365" s="250" t="s">
        <v>142</v>
      </c>
      <c r="AJ365" s="250" t="s">
        <v>371</v>
      </c>
      <c r="AK365" s="250" t="s">
        <v>371</v>
      </c>
      <c r="AL365" s="250" t="s">
        <v>1129</v>
      </c>
      <c r="AM365" s="490"/>
      <c r="AN365" s="281" t="s">
        <v>1416</v>
      </c>
      <c r="AO365" s="281" t="s">
        <v>1408</v>
      </c>
      <c r="AP365" s="281" t="s">
        <v>1100</v>
      </c>
      <c r="AQ365" s="281" t="s">
        <v>1417</v>
      </c>
      <c r="AR365" s="215" t="s">
        <v>1097</v>
      </c>
      <c r="AS365" s="215" t="s">
        <v>1098</v>
      </c>
    </row>
    <row r="366" spans="1:45" s="222" customFormat="1" ht="43.5" customHeight="1" x14ac:dyDescent="0.25">
      <c r="A366" s="232" t="s">
        <v>947</v>
      </c>
      <c r="B366" s="64" t="s">
        <v>26</v>
      </c>
      <c r="C366" s="62">
        <v>75</v>
      </c>
      <c r="D366" s="64" t="s">
        <v>681</v>
      </c>
      <c r="E366" s="64" t="s">
        <v>10</v>
      </c>
      <c r="F366" s="209">
        <v>2</v>
      </c>
      <c r="G366" s="209">
        <v>2</v>
      </c>
      <c r="H366" s="209">
        <v>3</v>
      </c>
      <c r="I366" s="209">
        <v>2</v>
      </c>
      <c r="J366" s="209">
        <v>2</v>
      </c>
      <c r="K366" s="209">
        <v>2</v>
      </c>
      <c r="L366" s="209">
        <v>2</v>
      </c>
      <c r="M366" s="209">
        <v>3</v>
      </c>
      <c r="N366" s="209">
        <v>2</v>
      </c>
      <c r="O366" s="209">
        <v>2</v>
      </c>
      <c r="P366" s="209">
        <v>2</v>
      </c>
      <c r="Q366" s="209">
        <v>3</v>
      </c>
      <c r="R366" s="209">
        <v>1</v>
      </c>
      <c r="S366" s="209">
        <v>1</v>
      </c>
      <c r="T366" s="209">
        <v>3</v>
      </c>
      <c r="U366" s="209">
        <v>2</v>
      </c>
      <c r="V366" s="209">
        <v>1</v>
      </c>
      <c r="W366" s="209">
        <v>1</v>
      </c>
      <c r="X366" s="209">
        <v>2</v>
      </c>
      <c r="Y366" s="64">
        <v>2</v>
      </c>
      <c r="Z366" s="127">
        <v>2</v>
      </c>
      <c r="AA366" s="127" t="s">
        <v>824</v>
      </c>
      <c r="AB366" s="481" t="s">
        <v>142</v>
      </c>
      <c r="AC366" s="250" t="s">
        <v>142</v>
      </c>
      <c r="AD366" s="232"/>
      <c r="AE366" s="250" t="s">
        <v>824</v>
      </c>
      <c r="AF366" s="130" t="s">
        <v>142</v>
      </c>
      <c r="AG366" s="117">
        <v>2</v>
      </c>
      <c r="AH366" s="117" t="s">
        <v>824</v>
      </c>
      <c r="AI366" s="250" t="s">
        <v>142</v>
      </c>
      <c r="AJ366" s="250" t="s">
        <v>824</v>
      </c>
      <c r="AK366" s="250" t="s">
        <v>824</v>
      </c>
      <c r="AL366" s="250" t="s">
        <v>1129</v>
      </c>
      <c r="AM366" s="490"/>
      <c r="AN366" s="281"/>
      <c r="AO366" s="281"/>
      <c r="AP366" s="281"/>
      <c r="AQ366" s="281"/>
      <c r="AR366" s="215"/>
      <c r="AS366" s="215"/>
    </row>
    <row r="367" spans="1:45" s="222" customFormat="1" ht="43.5" customHeight="1" x14ac:dyDescent="0.25">
      <c r="A367" s="232" t="s">
        <v>947</v>
      </c>
      <c r="B367" s="64" t="s">
        <v>26</v>
      </c>
      <c r="C367" s="62">
        <v>78</v>
      </c>
      <c r="D367" s="64" t="s">
        <v>682</v>
      </c>
      <c r="E367" s="64" t="s">
        <v>10</v>
      </c>
      <c r="F367" s="209">
        <v>3</v>
      </c>
      <c r="G367" s="209">
        <v>3</v>
      </c>
      <c r="H367" s="209">
        <v>4</v>
      </c>
      <c r="I367" s="209">
        <v>3</v>
      </c>
      <c r="J367" s="209">
        <v>3</v>
      </c>
      <c r="K367" s="209">
        <v>3</v>
      </c>
      <c r="L367" s="209">
        <v>3</v>
      </c>
      <c r="M367" s="209">
        <v>2</v>
      </c>
      <c r="N367" s="209">
        <v>2</v>
      </c>
      <c r="O367" s="209">
        <v>2</v>
      </c>
      <c r="P367" s="209">
        <v>1</v>
      </c>
      <c r="Q367" s="209">
        <v>3</v>
      </c>
      <c r="R367" s="209">
        <v>2</v>
      </c>
      <c r="S367" s="209">
        <v>3</v>
      </c>
      <c r="T367" s="209">
        <v>4</v>
      </c>
      <c r="U367" s="209">
        <v>2</v>
      </c>
      <c r="V367" s="209">
        <v>3</v>
      </c>
      <c r="W367" s="209">
        <v>3</v>
      </c>
      <c r="X367" s="209">
        <v>3</v>
      </c>
      <c r="Y367" s="64">
        <v>3</v>
      </c>
      <c r="Z367" s="127">
        <v>3</v>
      </c>
      <c r="AA367" s="127" t="s">
        <v>824</v>
      </c>
      <c r="AB367" s="481" t="s">
        <v>144</v>
      </c>
      <c r="AC367" s="250" t="s">
        <v>144</v>
      </c>
      <c r="AD367" s="232"/>
      <c r="AE367" s="250" t="s">
        <v>824</v>
      </c>
      <c r="AF367" s="130" t="s">
        <v>144</v>
      </c>
      <c r="AG367" s="117">
        <v>3</v>
      </c>
      <c r="AH367" s="117" t="s">
        <v>824</v>
      </c>
      <c r="AI367" s="250" t="s">
        <v>144</v>
      </c>
      <c r="AJ367" s="250" t="s">
        <v>824</v>
      </c>
      <c r="AK367" s="250" t="s">
        <v>824</v>
      </c>
      <c r="AL367" s="250" t="s">
        <v>1129</v>
      </c>
      <c r="AM367" s="490"/>
      <c r="AN367" s="281"/>
      <c r="AO367" s="281"/>
      <c r="AP367" s="281"/>
      <c r="AQ367" s="281"/>
      <c r="AR367" s="215"/>
      <c r="AS367" s="215"/>
    </row>
    <row r="368" spans="1:45" s="222" customFormat="1" ht="43.5" customHeight="1" x14ac:dyDescent="0.25">
      <c r="A368" s="232" t="s">
        <v>947</v>
      </c>
      <c r="B368" s="64" t="s">
        <v>26</v>
      </c>
      <c r="C368" s="62">
        <v>88</v>
      </c>
      <c r="D368" s="64" t="s">
        <v>1148</v>
      </c>
      <c r="E368" s="64" t="s">
        <v>10</v>
      </c>
      <c r="F368" s="209">
        <v>3</v>
      </c>
      <c r="G368" s="209">
        <v>2</v>
      </c>
      <c r="H368" s="209">
        <v>2</v>
      </c>
      <c r="I368" s="209">
        <v>4</v>
      </c>
      <c r="J368" s="209">
        <v>1</v>
      </c>
      <c r="K368" s="209">
        <v>2</v>
      </c>
      <c r="L368" s="209">
        <v>1</v>
      </c>
      <c r="M368" s="209">
        <v>1</v>
      </c>
      <c r="N368" s="209">
        <v>2</v>
      </c>
      <c r="O368" s="209">
        <v>1</v>
      </c>
      <c r="P368" s="209">
        <v>1</v>
      </c>
      <c r="Q368" s="209">
        <v>3</v>
      </c>
      <c r="R368" s="209">
        <v>1</v>
      </c>
      <c r="S368" s="209">
        <v>1</v>
      </c>
      <c r="T368" s="209">
        <v>4</v>
      </c>
      <c r="U368" s="209">
        <v>2</v>
      </c>
      <c r="V368" s="209">
        <v>1</v>
      </c>
      <c r="W368" s="209">
        <v>2</v>
      </c>
      <c r="X368" s="209">
        <v>2</v>
      </c>
      <c r="Y368" s="64">
        <v>2</v>
      </c>
      <c r="Z368" s="127">
        <v>2</v>
      </c>
      <c r="AA368" s="127" t="s">
        <v>824</v>
      </c>
      <c r="AB368" s="481" t="s">
        <v>142</v>
      </c>
      <c r="AC368" s="250" t="s">
        <v>142</v>
      </c>
      <c r="AD368" s="232"/>
      <c r="AE368" s="250" t="s">
        <v>824</v>
      </c>
      <c r="AF368" s="130" t="s">
        <v>142</v>
      </c>
      <c r="AG368" s="117">
        <v>2</v>
      </c>
      <c r="AH368" s="117" t="s">
        <v>824</v>
      </c>
      <c r="AI368" s="250" t="s">
        <v>142</v>
      </c>
      <c r="AJ368" s="250" t="s">
        <v>824</v>
      </c>
      <c r="AK368" s="250" t="s">
        <v>824</v>
      </c>
      <c r="AL368" s="250" t="s">
        <v>1129</v>
      </c>
      <c r="AM368" s="490"/>
      <c r="AN368" s="281"/>
      <c r="AO368" s="281"/>
      <c r="AP368" s="281"/>
      <c r="AQ368" s="281"/>
      <c r="AR368" s="215"/>
      <c r="AS368" s="215"/>
    </row>
    <row r="369" spans="1:45" s="222" customFormat="1" ht="43.5" customHeight="1" x14ac:dyDescent="0.25">
      <c r="A369" s="232" t="s">
        <v>947</v>
      </c>
      <c r="B369" s="64" t="s">
        <v>26</v>
      </c>
      <c r="C369" s="62">
        <v>89</v>
      </c>
      <c r="D369" s="64" t="s">
        <v>1149</v>
      </c>
      <c r="E369" s="64" t="s">
        <v>10</v>
      </c>
      <c r="F369" s="209">
        <v>3</v>
      </c>
      <c r="G369" s="209">
        <v>3</v>
      </c>
      <c r="H369" s="209">
        <v>2</v>
      </c>
      <c r="I369" s="209">
        <v>2</v>
      </c>
      <c r="J369" s="209">
        <v>3</v>
      </c>
      <c r="K369" s="209">
        <v>2</v>
      </c>
      <c r="L369" s="209">
        <v>3</v>
      </c>
      <c r="M369" s="209">
        <v>2</v>
      </c>
      <c r="N369" s="209">
        <v>3</v>
      </c>
      <c r="O369" s="209">
        <v>2</v>
      </c>
      <c r="P369" s="209">
        <v>2</v>
      </c>
      <c r="Q369" s="209">
        <v>3</v>
      </c>
      <c r="R369" s="209">
        <v>3</v>
      </c>
      <c r="S369" s="209">
        <v>3</v>
      </c>
      <c r="T369" s="209">
        <v>3</v>
      </c>
      <c r="U369" s="209">
        <v>3</v>
      </c>
      <c r="V369" s="209">
        <v>2</v>
      </c>
      <c r="W369" s="209">
        <v>3</v>
      </c>
      <c r="X369" s="209">
        <v>3</v>
      </c>
      <c r="Y369" s="64">
        <v>3</v>
      </c>
      <c r="Z369" s="127">
        <v>3</v>
      </c>
      <c r="AA369" s="127" t="s">
        <v>824</v>
      </c>
      <c r="AB369" s="481" t="s">
        <v>144</v>
      </c>
      <c r="AC369" s="250" t="s">
        <v>144</v>
      </c>
      <c r="AD369" s="232"/>
      <c r="AE369" s="250" t="s">
        <v>824</v>
      </c>
      <c r="AF369" s="130" t="s">
        <v>144</v>
      </c>
      <c r="AG369" s="117">
        <v>3</v>
      </c>
      <c r="AH369" s="117" t="s">
        <v>824</v>
      </c>
      <c r="AI369" s="250" t="s">
        <v>144</v>
      </c>
      <c r="AJ369" s="250" t="s">
        <v>824</v>
      </c>
      <c r="AK369" s="250" t="s">
        <v>824</v>
      </c>
      <c r="AL369" s="250" t="s">
        <v>1129</v>
      </c>
      <c r="AM369" s="490"/>
      <c r="AN369" s="281"/>
      <c r="AO369" s="281"/>
      <c r="AP369" s="281"/>
      <c r="AQ369" s="281"/>
      <c r="AR369" s="215"/>
      <c r="AS369" s="215"/>
    </row>
    <row r="370" spans="1:45" s="222" customFormat="1" ht="43.5" customHeight="1" x14ac:dyDescent="0.25">
      <c r="A370" s="232" t="s">
        <v>947</v>
      </c>
      <c r="B370" s="64" t="s">
        <v>687</v>
      </c>
      <c r="C370" s="62">
        <v>101</v>
      </c>
      <c r="D370" s="64" t="s">
        <v>755</v>
      </c>
      <c r="E370" s="64" t="s">
        <v>10</v>
      </c>
      <c r="F370" s="209">
        <v>2</v>
      </c>
      <c r="G370" s="209">
        <v>2</v>
      </c>
      <c r="H370" s="209">
        <v>1</v>
      </c>
      <c r="I370" s="209">
        <v>1</v>
      </c>
      <c r="J370" s="209">
        <v>2</v>
      </c>
      <c r="K370" s="209">
        <v>1</v>
      </c>
      <c r="L370" s="209">
        <v>2</v>
      </c>
      <c r="M370" s="209">
        <v>2</v>
      </c>
      <c r="N370" s="209">
        <v>2</v>
      </c>
      <c r="O370" s="209">
        <v>2</v>
      </c>
      <c r="P370" s="209">
        <v>1</v>
      </c>
      <c r="Q370" s="209">
        <v>2</v>
      </c>
      <c r="R370" s="209">
        <v>2</v>
      </c>
      <c r="S370" s="209">
        <v>3</v>
      </c>
      <c r="T370" s="209">
        <v>3</v>
      </c>
      <c r="U370" s="209">
        <v>3</v>
      </c>
      <c r="V370" s="209">
        <v>2</v>
      </c>
      <c r="W370" s="209">
        <v>1</v>
      </c>
      <c r="X370" s="209">
        <v>2</v>
      </c>
      <c r="Y370" s="64">
        <v>2</v>
      </c>
      <c r="Z370" s="127">
        <v>2</v>
      </c>
      <c r="AA370" s="127">
        <v>5</v>
      </c>
      <c r="AB370" s="481" t="s">
        <v>1184</v>
      </c>
      <c r="AC370" s="250" t="s">
        <v>142</v>
      </c>
      <c r="AD370" s="232" t="s">
        <v>464</v>
      </c>
      <c r="AE370" s="250" t="s">
        <v>477</v>
      </c>
      <c r="AF370" s="130" t="s">
        <v>1184</v>
      </c>
      <c r="AG370" s="117">
        <v>2</v>
      </c>
      <c r="AH370" s="117">
        <v>5</v>
      </c>
      <c r="AI370" s="250" t="s">
        <v>142</v>
      </c>
      <c r="AJ370" s="250" t="s">
        <v>464</v>
      </c>
      <c r="AK370" s="250" t="s">
        <v>477</v>
      </c>
      <c r="AL370" s="250" t="s">
        <v>1129</v>
      </c>
      <c r="AM370" s="490"/>
      <c r="AN370" s="281" t="s">
        <v>1418</v>
      </c>
      <c r="AO370" s="281" t="s">
        <v>1419</v>
      </c>
      <c r="AP370" s="281" t="s">
        <v>1420</v>
      </c>
      <c r="AQ370" s="281" t="s">
        <v>1417</v>
      </c>
      <c r="AR370" s="215" t="s">
        <v>1097</v>
      </c>
      <c r="AS370" s="215" t="s">
        <v>1098</v>
      </c>
    </row>
    <row r="371" spans="1:45" s="222" customFormat="1" ht="43.5" customHeight="1" x14ac:dyDescent="0.25">
      <c r="A371" s="232" t="s">
        <v>947</v>
      </c>
      <c r="B371" s="64" t="s">
        <v>66</v>
      </c>
      <c r="C371" s="62">
        <v>124</v>
      </c>
      <c r="D371" s="64" t="s">
        <v>716</v>
      </c>
      <c r="E371" s="64" t="s">
        <v>10</v>
      </c>
      <c r="F371" s="209">
        <v>3</v>
      </c>
      <c r="G371" s="209">
        <v>3</v>
      </c>
      <c r="H371" s="209">
        <v>2</v>
      </c>
      <c r="I371" s="209">
        <v>3</v>
      </c>
      <c r="J371" s="209">
        <v>2</v>
      </c>
      <c r="K371" s="209">
        <v>3</v>
      </c>
      <c r="L371" s="209">
        <v>1</v>
      </c>
      <c r="M371" s="209">
        <v>3</v>
      </c>
      <c r="N371" s="209">
        <v>3</v>
      </c>
      <c r="O371" s="209">
        <v>2</v>
      </c>
      <c r="P371" s="209">
        <v>3</v>
      </c>
      <c r="Q371" s="209">
        <v>1</v>
      </c>
      <c r="R371" s="209">
        <v>2</v>
      </c>
      <c r="S371" s="209">
        <v>2</v>
      </c>
      <c r="T371" s="209">
        <v>5</v>
      </c>
      <c r="U371" s="209">
        <v>2</v>
      </c>
      <c r="V371" s="209">
        <v>1</v>
      </c>
      <c r="W371" s="209">
        <v>2</v>
      </c>
      <c r="X371" s="209">
        <v>2</v>
      </c>
      <c r="Y371" s="64">
        <v>2</v>
      </c>
      <c r="Z371" s="127">
        <v>2</v>
      </c>
      <c r="AA371" s="127">
        <v>2</v>
      </c>
      <c r="AB371" s="481" t="s">
        <v>142</v>
      </c>
      <c r="AC371" s="250" t="s">
        <v>142</v>
      </c>
      <c r="AD371" s="207" t="s">
        <v>384</v>
      </c>
      <c r="AE371" s="250" t="s">
        <v>475</v>
      </c>
      <c r="AF371" s="130" t="s">
        <v>142</v>
      </c>
      <c r="AG371" s="117">
        <v>2</v>
      </c>
      <c r="AH371" s="117">
        <v>2</v>
      </c>
      <c r="AI371" s="250" t="s">
        <v>142</v>
      </c>
      <c r="AJ371" s="207" t="s">
        <v>384</v>
      </c>
      <c r="AK371" s="250" t="s">
        <v>475</v>
      </c>
      <c r="AL371" s="250" t="s">
        <v>1129</v>
      </c>
      <c r="AM371" s="490"/>
      <c r="AN371" s="281"/>
      <c r="AO371" s="281"/>
      <c r="AP371" s="281"/>
      <c r="AQ371" s="281"/>
      <c r="AR371" s="215"/>
      <c r="AS371" s="215"/>
    </row>
    <row r="372" spans="1:45" s="222" customFormat="1" ht="43.5" customHeight="1" x14ac:dyDescent="0.25">
      <c r="A372" s="244"/>
      <c r="B372" s="64"/>
      <c r="C372" s="62"/>
      <c r="D372" s="64"/>
      <c r="E372" s="64"/>
      <c r="F372" s="209"/>
      <c r="G372" s="209"/>
      <c r="H372" s="209"/>
      <c r="I372" s="209"/>
      <c r="J372" s="209"/>
      <c r="K372" s="209"/>
      <c r="L372" s="209"/>
      <c r="M372" s="209"/>
      <c r="N372" s="209"/>
      <c r="O372" s="209"/>
      <c r="P372" s="209"/>
      <c r="Q372" s="209"/>
      <c r="R372" s="209"/>
      <c r="S372" s="209"/>
      <c r="T372" s="209"/>
      <c r="U372" s="209"/>
      <c r="V372" s="209"/>
      <c r="W372" s="209"/>
      <c r="X372" s="209"/>
      <c r="Y372" s="64"/>
      <c r="Z372" s="127"/>
      <c r="AA372" s="127"/>
      <c r="AB372" s="481"/>
      <c r="AC372" s="250"/>
      <c r="AD372" s="232"/>
      <c r="AE372" s="250"/>
      <c r="AF372" s="130"/>
      <c r="AG372" s="117"/>
      <c r="AH372" s="117"/>
      <c r="AI372" s="250"/>
      <c r="AJ372" s="250"/>
      <c r="AK372" s="250"/>
      <c r="AL372" s="250"/>
      <c r="AM372" s="490"/>
      <c r="AN372" s="281"/>
      <c r="AO372" s="281"/>
      <c r="AP372" s="281"/>
      <c r="AQ372" s="281"/>
      <c r="AR372" s="215"/>
      <c r="AS372" s="215"/>
    </row>
    <row r="373" spans="1:45" s="222" customFormat="1" ht="43.5" customHeight="1" x14ac:dyDescent="0.25">
      <c r="A373" s="244"/>
      <c r="B373" s="189"/>
      <c r="C373" s="190"/>
      <c r="D373" s="189"/>
      <c r="E373" s="189"/>
      <c r="F373" s="211"/>
      <c r="G373" s="211"/>
      <c r="H373" s="211"/>
      <c r="I373" s="211"/>
      <c r="J373" s="211"/>
      <c r="K373" s="211"/>
      <c r="L373" s="211"/>
      <c r="M373" s="211"/>
      <c r="N373" s="211"/>
      <c r="O373" s="211"/>
      <c r="P373" s="211"/>
      <c r="Q373" s="211"/>
      <c r="R373" s="211"/>
      <c r="S373" s="211"/>
      <c r="T373" s="211"/>
      <c r="U373" s="211"/>
      <c r="V373" s="211"/>
      <c r="W373" s="211"/>
      <c r="X373" s="211"/>
      <c r="Y373" s="189"/>
      <c r="Z373" s="127"/>
      <c r="AA373" s="127"/>
      <c r="AB373" s="481"/>
      <c r="AC373" s="491"/>
      <c r="AD373" s="396"/>
      <c r="AE373" s="491"/>
      <c r="AF373" s="130"/>
      <c r="AG373" s="117"/>
      <c r="AH373" s="117"/>
      <c r="AI373" s="491"/>
      <c r="AJ373" s="491"/>
      <c r="AK373" s="491"/>
      <c r="AL373" s="491"/>
      <c r="AM373" s="492"/>
      <c r="AN373" s="281"/>
      <c r="AO373" s="281"/>
      <c r="AP373" s="281"/>
      <c r="AQ373" s="281"/>
      <c r="AR373" s="215"/>
      <c r="AS373" s="215"/>
    </row>
    <row r="374" spans="1:45" x14ac:dyDescent="0.25">
      <c r="A374" s="231"/>
      <c r="B374" s="648" t="s">
        <v>473</v>
      </c>
      <c r="C374" s="648"/>
      <c r="D374" s="648"/>
      <c r="E374" s="648"/>
      <c r="F374" s="648"/>
      <c r="G374" s="648"/>
      <c r="H374" s="648"/>
      <c r="I374" s="648"/>
      <c r="J374" s="648"/>
      <c r="K374" s="648"/>
      <c r="L374" s="648"/>
      <c r="M374" s="648"/>
      <c r="N374" s="648"/>
      <c r="O374" s="648"/>
      <c r="P374" s="648"/>
      <c r="Q374" s="648"/>
      <c r="R374" s="648"/>
      <c r="S374" s="648"/>
      <c r="T374" s="648"/>
      <c r="U374" s="648"/>
      <c r="V374" s="648"/>
      <c r="W374" s="648"/>
      <c r="X374" s="648"/>
      <c r="Y374" s="648"/>
      <c r="Z374" s="648"/>
      <c r="AA374" s="648"/>
      <c r="AB374" s="648"/>
      <c r="AC374" s="648"/>
      <c r="AD374" s="648"/>
      <c r="AE374" s="648"/>
      <c r="AF374" s="648"/>
      <c r="AG374" s="648"/>
      <c r="AH374" s="648"/>
      <c r="AI374" s="648"/>
      <c r="AJ374" s="648"/>
      <c r="AK374" s="648"/>
      <c r="AL374" s="648"/>
      <c r="AM374" s="648"/>
      <c r="AN374" s="648"/>
      <c r="AO374" s="648"/>
      <c r="AP374" s="648"/>
      <c r="AQ374" s="648"/>
    </row>
    <row r="375" spans="1:45" ht="34.5" customHeight="1" x14ac:dyDescent="0.25">
      <c r="A375" s="230"/>
      <c r="B375" s="659" t="s">
        <v>466</v>
      </c>
      <c r="C375" s="660"/>
      <c r="D375" s="660"/>
      <c r="E375" s="661"/>
      <c r="F375" s="659" t="s">
        <v>469</v>
      </c>
      <c r="G375" s="660"/>
      <c r="H375" s="660"/>
      <c r="I375" s="660"/>
      <c r="J375" s="660"/>
      <c r="K375" s="660"/>
      <c r="L375" s="660"/>
      <c r="M375" s="660"/>
      <c r="N375" s="660"/>
      <c r="O375" s="660"/>
      <c r="P375" s="660"/>
      <c r="Q375" s="660"/>
      <c r="R375" s="660"/>
      <c r="S375" s="660"/>
      <c r="T375" s="660"/>
      <c r="U375" s="660"/>
      <c r="V375" s="660"/>
      <c r="W375" s="660"/>
      <c r="X375" s="660"/>
      <c r="Y375" s="660"/>
      <c r="Z375" s="666" t="s">
        <v>582</v>
      </c>
      <c r="AA375" s="667"/>
      <c r="AB375" s="668"/>
      <c r="AC375" s="652" t="s">
        <v>583</v>
      </c>
      <c r="AD375" s="653"/>
      <c r="AE375" s="654"/>
      <c r="AF375" s="131"/>
      <c r="AG375" s="662"/>
      <c r="AH375" s="663"/>
      <c r="AI375" s="663"/>
      <c r="AJ375" s="663"/>
      <c r="AK375" s="663"/>
      <c r="AL375" s="664" t="s">
        <v>373</v>
      </c>
      <c r="AM375" s="665"/>
      <c r="AN375" s="646" t="s">
        <v>627</v>
      </c>
      <c r="AO375" s="646"/>
      <c r="AP375" s="646" t="s">
        <v>628</v>
      </c>
      <c r="AQ375" s="646"/>
    </row>
    <row r="376" spans="1:45" ht="53.25" customHeight="1" x14ac:dyDescent="0.25">
      <c r="A376" s="214"/>
      <c r="B376" s="84" t="s">
        <v>1</v>
      </c>
      <c r="C376" s="84" t="s">
        <v>132</v>
      </c>
      <c r="D376" s="63" t="s">
        <v>133</v>
      </c>
      <c r="E376" s="75" t="s">
        <v>465</v>
      </c>
      <c r="F376" s="75" t="s">
        <v>151</v>
      </c>
      <c r="G376" s="75" t="s">
        <v>152</v>
      </c>
      <c r="H376" s="75" t="s">
        <v>153</v>
      </c>
      <c r="I376" s="75" t="s">
        <v>154</v>
      </c>
      <c r="J376" s="75" t="s">
        <v>155</v>
      </c>
      <c r="K376" s="75" t="s">
        <v>156</v>
      </c>
      <c r="L376" s="75" t="s">
        <v>157</v>
      </c>
      <c r="M376" s="75" t="s">
        <v>158</v>
      </c>
      <c r="N376" s="75" t="s">
        <v>159</v>
      </c>
      <c r="O376" s="75" t="s">
        <v>160</v>
      </c>
      <c r="P376" s="75" t="s">
        <v>161</v>
      </c>
      <c r="Q376" s="75" t="s">
        <v>162</v>
      </c>
      <c r="R376" s="75" t="s">
        <v>163</v>
      </c>
      <c r="S376" s="75" t="s">
        <v>164</v>
      </c>
      <c r="T376" s="75" t="s">
        <v>165</v>
      </c>
      <c r="U376" s="75" t="s">
        <v>166</v>
      </c>
      <c r="V376" s="75" t="s">
        <v>167</v>
      </c>
      <c r="W376" s="75" t="s">
        <v>168</v>
      </c>
      <c r="X376" s="75" t="s">
        <v>470</v>
      </c>
      <c r="Y376" s="75" t="s">
        <v>403</v>
      </c>
      <c r="Z376" s="126" t="s">
        <v>580</v>
      </c>
      <c r="AA376" s="126" t="s">
        <v>581</v>
      </c>
      <c r="AB376" s="126" t="s">
        <v>479</v>
      </c>
      <c r="AC376" s="78"/>
      <c r="AD376" s="78"/>
      <c r="AE376" s="78" t="s">
        <v>467</v>
      </c>
      <c r="AF376" s="129" t="s">
        <v>479</v>
      </c>
      <c r="AG376" s="129" t="s">
        <v>375</v>
      </c>
      <c r="AH376" s="129" t="s">
        <v>376</v>
      </c>
      <c r="AI376" s="79" t="s">
        <v>135</v>
      </c>
      <c r="AJ376" s="79" t="s">
        <v>376</v>
      </c>
      <c r="AK376" s="79" t="s">
        <v>367</v>
      </c>
      <c r="AL376" s="72" t="s">
        <v>374</v>
      </c>
      <c r="AM376" s="73" t="s">
        <v>373</v>
      </c>
      <c r="AN376" s="157" t="s">
        <v>629</v>
      </c>
      <c r="AO376" s="157" t="s">
        <v>630</v>
      </c>
      <c r="AP376" s="157" t="s">
        <v>631</v>
      </c>
      <c r="AQ376" s="157" t="s">
        <v>632</v>
      </c>
    </row>
    <row r="377" spans="1:45" ht="48.75" customHeight="1" x14ac:dyDescent="0.25">
      <c r="A377" s="232" t="s">
        <v>108</v>
      </c>
      <c r="B377" s="74" t="str">
        <f>VLOOKUP('Valoración 2.0'!C377,Tabla_Riesgos[#All],2,FALSE)</f>
        <v>TODOS LOS PROCESOS</v>
      </c>
      <c r="C377" s="74">
        <v>5</v>
      </c>
      <c r="D377" s="74" t="str">
        <f>VLOOKUP('Valoración 2.0'!C377,Tabla_Riesgos[#All],3,FALSE)</f>
        <v>Puede ocurrir falta de apoyo en los procesos de control social realizados por los ciudadanos.</v>
      </c>
      <c r="E377" s="74" t="str">
        <f>VLOOKUP('Valoración 2.0'!C377,Tabla_Riesgos[#All],6,FALSE)</f>
        <v>Operativo</v>
      </c>
      <c r="F377" s="209">
        <v>4</v>
      </c>
      <c r="G377" s="209">
        <v>5</v>
      </c>
      <c r="H377" s="209">
        <v>4</v>
      </c>
      <c r="I377" s="209">
        <v>4</v>
      </c>
      <c r="J377" s="209">
        <v>2</v>
      </c>
      <c r="K377" s="209"/>
      <c r="L377" s="209"/>
      <c r="M377" s="209"/>
      <c r="N377" s="209"/>
      <c r="O377" s="209"/>
      <c r="P377" s="209"/>
      <c r="Q377" s="209"/>
      <c r="R377" s="209"/>
      <c r="S377" s="209"/>
      <c r="T377" s="209"/>
      <c r="U377" s="209"/>
      <c r="V377" s="209"/>
      <c r="W377" s="209"/>
      <c r="X377" s="209"/>
      <c r="Y377" s="64">
        <f>IFERROR(ROUND(AVERAGE(F377:X377),0),"")</f>
        <v>4</v>
      </c>
      <c r="Z377" s="127">
        <f>IFERROR(VLOOKUP(AC377,'Tablas de calculos'!$AA$25:$AC$29,3,FALSE),"")</f>
        <v>4</v>
      </c>
      <c r="AA377" s="127">
        <f>IFERROR(VLOOKUP(AD377,'Tablas de calculos'!$AB$25:$AC$29,2,FALSE),"")</f>
        <v>2</v>
      </c>
      <c r="AB377" s="128" t="str">
        <f>CONCATENATE(AC377,AD377)</f>
        <v>ProbableMenor</v>
      </c>
      <c r="AC377" s="61" t="str">
        <f>IFERROR(VLOOKUP(Y377,'Tablas de calculos'!$V$22:$W$26,2,FALSE),"")</f>
        <v>Probable</v>
      </c>
      <c r="AD377" s="207" t="s">
        <v>384</v>
      </c>
      <c r="AE377" s="61" t="str">
        <f>IFERROR(VLOOKUP(AB377,'Tablas de calculos'!$AF$4:$AI$28,4,FALSE),"")</f>
        <v>Alto</v>
      </c>
      <c r="AF377" s="130" t="str">
        <f t="shared" ref="AF377" ca="1" si="28">CONCATENATE(AI377,AJ377)</f>
        <v>ProbableMenor</v>
      </c>
      <c r="AG377" s="123">
        <f ca="1">IFERROR(Z377-ROUND(AVERAGEIF('Control 2.0'!$B$3:$Z$220,'Valoración 2.0'!C377,'Control 2.0'!$Y$3:$Y$220),0),Z377)</f>
        <v>4</v>
      </c>
      <c r="AH377" s="123">
        <f ca="1">IFERROR(AA377-ROUND(AVERAGEIF('Control 2.0'!$B$3:$Z$220,'Valoración 2.0'!C377,'Control 2.0'!$Z$3:$Z$220),0),AA377)</f>
        <v>2</v>
      </c>
      <c r="AI377" s="61" t="str">
        <f ca="1">IFERROR(VLOOKUP(AG377,'Tablas de calculos'!$V$22:$W$26,2,FALSE),"")</f>
        <v>Probable</v>
      </c>
      <c r="AJ377" s="61" t="str">
        <f ca="1">IFERROR(VLOOKUP(AH377,'Tablas de calculos'!$V$22:$X$26,3,FALSE),"")</f>
        <v>Menor</v>
      </c>
      <c r="AK377" s="61" t="str">
        <f ca="1">IFERROR(VLOOKUP(AF377,'Tablas de calculos'!$AF$4:$AI$28,4,FALSE),"")</f>
        <v>Alto</v>
      </c>
      <c r="AL377" s="61" t="str">
        <f t="shared" ref="AL377" ca="1" si="29">IF(AK377="Bajo","No","Si")</f>
        <v>Si</v>
      </c>
      <c r="AM377" s="76"/>
      <c r="AN377" s="215"/>
      <c r="AO377" s="215"/>
      <c r="AP377" s="215"/>
      <c r="AQ377" s="215"/>
    </row>
    <row r="378" spans="1:45" s="220" customFormat="1" ht="48.75" customHeight="1" x14ac:dyDescent="0.25">
      <c r="A378" s="232" t="s">
        <v>108</v>
      </c>
      <c r="B378" s="191" t="str">
        <f>VLOOKUP('Valoración 2.0'!C378,Tabla_Riesgos[#All],2,FALSE)</f>
        <v>TODOS LOS PROCESOS</v>
      </c>
      <c r="C378" s="191">
        <v>12</v>
      </c>
      <c r="D378" s="191" t="str">
        <f>VLOOKUP('Valoración 2.0'!C378,Tabla_Riesgos[#All],3,FALSE)</f>
        <v xml:space="preserve">Puede generarse menoscabo, disminución, detrimento, pérdida, uso indebido, o deterioro de los bienes o recursos públicos, o intereses patrimoniales del Estado. </v>
      </c>
      <c r="E378" s="191" t="str">
        <f>VLOOKUP('Valoración 2.0'!C378,Tabla_Riesgos[#All],6,FALSE)</f>
        <v>Estratégico</v>
      </c>
      <c r="F378" s="210">
        <v>3</v>
      </c>
      <c r="G378" s="210">
        <v>3</v>
      </c>
      <c r="H378" s="210">
        <v>3</v>
      </c>
      <c r="I378" s="210">
        <v>2</v>
      </c>
      <c r="J378" s="216"/>
      <c r="K378" s="216"/>
      <c r="L378" s="216"/>
      <c r="M378" s="216"/>
      <c r="N378" s="216"/>
      <c r="O378" s="216"/>
      <c r="P378" s="216"/>
      <c r="Q378" s="216"/>
      <c r="R378" s="216"/>
      <c r="S378" s="216"/>
      <c r="T378" s="216"/>
      <c r="U378" s="216"/>
      <c r="V378" s="216"/>
      <c r="W378" s="216"/>
      <c r="X378" s="216"/>
      <c r="Y378" s="152">
        <f t="shared" ref="Y378:Y446" si="30">IFERROR(ROUND(AVERAGE(F378:X378),0),"")</f>
        <v>3</v>
      </c>
      <c r="Z378" s="127">
        <f>IFERROR(VLOOKUP(AC378,'Tablas de calculos'!$AA$25:$AC$29,3,FALSE),"")</f>
        <v>3</v>
      </c>
      <c r="AA378" s="127">
        <f>IFERROR(VLOOKUP(AD378,'Tablas de calculos'!$AB$25:$AC$29,2,FALSE),"")</f>
        <v>3</v>
      </c>
      <c r="AB378" s="127" t="str">
        <f t="shared" ref="AB378:AB446" si="31">CONCATENATE(AC378,AD378)</f>
        <v>PosibleModerado</v>
      </c>
      <c r="AC378" s="35" t="str">
        <f>IFERROR(VLOOKUP(Y378,'Tablas de calculos'!$V$22:$W$26,2,FALSE),"")</f>
        <v>Posible</v>
      </c>
      <c r="AD378" s="237" t="s">
        <v>371</v>
      </c>
      <c r="AE378" s="35" t="str">
        <f>IFERROR(VLOOKUP(AB378,'Tablas de calculos'!$AF$4:$AI$28,4,FALSE),"")</f>
        <v>Alto</v>
      </c>
      <c r="AF378" s="193" t="str">
        <f t="shared" ref="AF378:AF446" ca="1" si="32">CONCATENATE(AI378,AJ378)</f>
        <v>ImprobableInsignificante</v>
      </c>
      <c r="AG378" s="123">
        <f ca="1">IFERROR(Z378-ROUND(AVERAGEIF('Control 2.0'!$B$3:$Z$220,'Valoración 2.0'!C378,'Control 2.0'!$Y$3:$Y$220),0),Z378)</f>
        <v>2</v>
      </c>
      <c r="AH378" s="123">
        <f ca="1">IFERROR(AA378-ROUND(AVERAGEIF('Control 2.0'!$B$3:$Z$220,'Valoración 2.0'!C378,'Control 2.0'!$Z$3:$Z$220),0),AA378)</f>
        <v>1</v>
      </c>
      <c r="AI378" s="35" t="str">
        <f ca="1">IFERROR(VLOOKUP(AG378,'Tablas de calculos'!$V$22:$W$26,2,FALSE),"")</f>
        <v>Improbable</v>
      </c>
      <c r="AJ378" s="35" t="str">
        <f ca="1">IFERROR(VLOOKUP(AH378,'Tablas de calculos'!$V$22:$X$26,3,FALSE),"")</f>
        <v>Insignificante</v>
      </c>
      <c r="AK378" s="35" t="str">
        <f ca="1">IFERROR(VLOOKUP(AF378,'Tablas de calculos'!$AF$4:$AI$28,4,FALSE),"")</f>
        <v>Bajo</v>
      </c>
      <c r="AL378" s="35" t="str">
        <f t="shared" ref="AL378:AL446" ca="1" si="33">IF(AK378="Bajo","No","Si")</f>
        <v>No</v>
      </c>
      <c r="AM378" s="192"/>
      <c r="AN378" s="215"/>
      <c r="AO378" s="215"/>
      <c r="AP378" s="215"/>
      <c r="AQ378" s="215"/>
    </row>
    <row r="379" spans="1:45" ht="48.75" customHeight="1" x14ac:dyDescent="0.25">
      <c r="A379" s="232" t="s">
        <v>108</v>
      </c>
      <c r="B379" s="74" t="str">
        <f>VLOOKUP('Valoración 2.0'!C379,Tabla_Riesgos[#All],2,FALSE)</f>
        <v>DISPOSICIÓN TEMPORAL DE ACTIVOS</v>
      </c>
      <c r="C379" s="74">
        <v>14</v>
      </c>
      <c r="D379" s="74" t="str">
        <f>VLOOKUP('Valoración 2.0'!C379,Tabla_Riesgos[#All],3,FALSE)</f>
        <v>Puede ocurrir que no se cuente con el respaldo legal para gestionar la recuperación de la cartera</v>
      </c>
      <c r="E379" s="74" t="str">
        <f>VLOOKUP('Valoración 2.0'!C379,Tabla_Riesgos[#All],6,FALSE)</f>
        <v>Operativo</v>
      </c>
      <c r="F379" s="209"/>
      <c r="G379" s="209"/>
      <c r="H379" s="209"/>
      <c r="I379" s="209"/>
      <c r="J379" s="209"/>
      <c r="K379" s="209"/>
      <c r="L379" s="209"/>
      <c r="M379" s="209"/>
      <c r="N379" s="209"/>
      <c r="O379" s="209"/>
      <c r="P379" s="209"/>
      <c r="Q379" s="209"/>
      <c r="R379" s="209"/>
      <c r="S379" s="209"/>
      <c r="T379" s="209"/>
      <c r="U379" s="209"/>
      <c r="V379" s="209"/>
      <c r="W379" s="209"/>
      <c r="X379" s="209"/>
      <c r="Y379" s="64" t="str">
        <f t="shared" si="30"/>
        <v/>
      </c>
      <c r="Z379" s="127" t="str">
        <f>IFERROR(VLOOKUP(AC379,'Tablas de calculos'!$AA$25:$AC$29,3,FALSE),"")</f>
        <v/>
      </c>
      <c r="AA379" s="127" t="str">
        <f>IFERROR(VLOOKUP(AD379,'Tablas de calculos'!$AB$25:$AC$29,2,FALSE),"")</f>
        <v/>
      </c>
      <c r="AB379" s="128" t="str">
        <f t="shared" si="31"/>
        <v/>
      </c>
      <c r="AC379" s="61" t="str">
        <f>IFERROR(VLOOKUP(Y379,'Tablas de calculos'!$V$22:$W$26,2,FALSE),"")</f>
        <v/>
      </c>
      <c r="AD379" s="207"/>
      <c r="AE379" s="61" t="str">
        <f>IFERROR(VLOOKUP(AB379,'Tablas de calculos'!$AF$4:$AI$28,4,FALSE),"")</f>
        <v/>
      </c>
      <c r="AF379" s="130" t="str">
        <f t="shared" ca="1" si="32"/>
        <v/>
      </c>
      <c r="AG379" s="123" t="str">
        <f ca="1">IFERROR(Z379-ROUND(AVERAGEIF('Control 2.0'!$B$3:$Z$220,'Valoración 2.0'!C379,'Control 2.0'!$Y$3:$Y$220),0),Z379)</f>
        <v/>
      </c>
      <c r="AH379" s="123" t="str">
        <f ca="1">IFERROR(AA379-ROUND(AVERAGEIF('Control 2.0'!$B$3:$Z$220,'Valoración 2.0'!C379,'Control 2.0'!$Z$3:$Z$220),0),AA379)</f>
        <v/>
      </c>
      <c r="AI379" s="61" t="str">
        <f ca="1">IFERROR(VLOOKUP(AG379,'Tablas de calculos'!$V$22:$W$26,2,FALSE),"")</f>
        <v/>
      </c>
      <c r="AJ379" s="61" t="str">
        <f ca="1">IFERROR(VLOOKUP(AH379,'Tablas de calculos'!$V$22:$X$26,3,FALSE),"")</f>
        <v/>
      </c>
      <c r="AK379" s="61" t="str">
        <f ca="1">IFERROR(VLOOKUP(AF379,'Tablas de calculos'!$AF$4:$AI$28,4,FALSE),"")</f>
        <v/>
      </c>
      <c r="AL379" s="61" t="str">
        <f t="shared" ca="1" si="33"/>
        <v>Si</v>
      </c>
      <c r="AM379" s="76"/>
      <c r="AN379" s="215"/>
      <c r="AO379" s="215"/>
      <c r="AP379" s="215"/>
      <c r="AQ379" s="215"/>
    </row>
    <row r="380" spans="1:45" s="220" customFormat="1" ht="48.75" customHeight="1" x14ac:dyDescent="0.25">
      <c r="A380" s="232" t="s">
        <v>108</v>
      </c>
      <c r="B380" s="191" t="str">
        <f>VLOOKUP('Valoración 2.0'!C380,Tabla_Riesgos[#All],2,FALSE)</f>
        <v>DISPOSICIÓN FINAL DE ACTIVOS</v>
      </c>
      <c r="C380" s="191">
        <v>15</v>
      </c>
      <c r="D380" s="191" t="str">
        <f>VLOOKUP('Valoración 2.0'!C380,Tabla_Riesgos[#All],3,FALSE)</f>
        <v>Se puede gestionar de manera tardía la comercialización o destrucción de activos.</v>
      </c>
      <c r="E380" s="191" t="str">
        <f>VLOOKUP('Valoración 2.0'!C380,Tabla_Riesgos[#All],6,FALSE)</f>
        <v>Operativo</v>
      </c>
      <c r="F380" s="216"/>
      <c r="G380" s="216"/>
      <c r="H380" s="216"/>
      <c r="I380" s="216"/>
      <c r="J380" s="216"/>
      <c r="K380" s="216"/>
      <c r="L380" s="216"/>
      <c r="M380" s="216"/>
      <c r="N380" s="216"/>
      <c r="O380" s="216"/>
      <c r="P380" s="216"/>
      <c r="Q380" s="216"/>
      <c r="R380" s="216"/>
      <c r="S380" s="216"/>
      <c r="T380" s="216"/>
      <c r="U380" s="216"/>
      <c r="V380" s="216"/>
      <c r="W380" s="216"/>
      <c r="X380" s="216"/>
      <c r="Y380" s="152" t="str">
        <f t="shared" si="30"/>
        <v/>
      </c>
      <c r="Z380" s="127" t="str">
        <f>IFERROR(VLOOKUP(AC380,'Tablas de calculos'!$AA$25:$AC$29,3,FALSE),"")</f>
        <v/>
      </c>
      <c r="AA380" s="127" t="str">
        <f>IFERROR(VLOOKUP(AD380,'Tablas de calculos'!$AB$25:$AC$29,2,FALSE),"")</f>
        <v/>
      </c>
      <c r="AB380" s="127" t="str">
        <f t="shared" si="31"/>
        <v/>
      </c>
      <c r="AC380" s="35" t="str">
        <f>IFERROR(VLOOKUP(Y380,'Tablas de calculos'!$V$22:$W$26,2,FALSE),"")</f>
        <v/>
      </c>
      <c r="AD380" s="237"/>
      <c r="AE380" s="35" t="str">
        <f>IFERROR(VLOOKUP(AB380,'Tablas de calculos'!$AF$4:$AI$28,4,FALSE),"")</f>
        <v/>
      </c>
      <c r="AF380" s="193" t="str">
        <f t="shared" ca="1" si="32"/>
        <v/>
      </c>
      <c r="AG380" s="123" t="str">
        <f ca="1">IFERROR(Z380-ROUND(AVERAGEIF('Control 2.0'!$B$3:$Z$220,'Valoración 2.0'!C380,'Control 2.0'!$Y$3:$Y$220),0),Z380)</f>
        <v/>
      </c>
      <c r="AH380" s="123" t="str">
        <f ca="1">IFERROR(AA380-ROUND(AVERAGEIF('Control 2.0'!$B$3:$Z$220,'Valoración 2.0'!C380,'Control 2.0'!$Z$3:$Z$220),0),AA380)</f>
        <v/>
      </c>
      <c r="AI380" s="35" t="str">
        <f ca="1">IFERROR(VLOOKUP(AG380,'Tablas de calculos'!$V$22:$W$26,2,FALSE),"")</f>
        <v/>
      </c>
      <c r="AJ380" s="35" t="str">
        <f ca="1">IFERROR(VLOOKUP(AH380,'Tablas de calculos'!$V$22:$X$26,3,FALSE),"")</f>
        <v/>
      </c>
      <c r="AK380" s="35" t="str">
        <f ca="1">IFERROR(VLOOKUP(AF380,'Tablas de calculos'!$AF$4:$AI$28,4,FALSE),"")</f>
        <v/>
      </c>
      <c r="AL380" s="35" t="str">
        <f t="shared" ca="1" si="33"/>
        <v>Si</v>
      </c>
      <c r="AM380" s="192"/>
      <c r="AN380" s="215"/>
      <c r="AO380" s="215"/>
      <c r="AP380" s="215"/>
      <c r="AQ380" s="215"/>
    </row>
    <row r="381" spans="1:45" ht="48.75" customHeight="1" x14ac:dyDescent="0.25">
      <c r="A381" s="232" t="s">
        <v>108</v>
      </c>
      <c r="B381" s="74" t="str">
        <f>VLOOKUP('Valoración 2.0'!C381,Tabla_Riesgos[#All],2,FALSE)</f>
        <v>DIAGNOSTICO Y ALISTAMIENTO DE ACTIVOS</v>
      </c>
      <c r="C381" s="74">
        <v>16</v>
      </c>
      <c r="D381" s="74" t="str">
        <f>VLOOKUP('Valoración 2.0'!C381,Tabla_Riesgos[#All],3,FALSE)</f>
        <v>Fallas en la identificación de activos potenciales de productividad.</v>
      </c>
      <c r="E381" s="74" t="str">
        <f>VLOOKUP('Valoración 2.0'!C381,Tabla_Riesgos[#All],6,FALSE)</f>
        <v>Estratégico</v>
      </c>
      <c r="F381" s="209"/>
      <c r="G381" s="209"/>
      <c r="H381" s="209"/>
      <c r="I381" s="209"/>
      <c r="J381" s="209"/>
      <c r="K381" s="209"/>
      <c r="L381" s="209"/>
      <c r="M381" s="209"/>
      <c r="N381" s="209"/>
      <c r="O381" s="209"/>
      <c r="P381" s="209"/>
      <c r="Q381" s="209"/>
      <c r="R381" s="209"/>
      <c r="S381" s="209"/>
      <c r="T381" s="209"/>
      <c r="U381" s="209"/>
      <c r="V381" s="209"/>
      <c r="W381" s="209"/>
      <c r="X381" s="209"/>
      <c r="Y381" s="64" t="str">
        <f t="shared" si="30"/>
        <v/>
      </c>
      <c r="Z381" s="127" t="str">
        <f>IFERROR(VLOOKUP(AC381,'Tablas de calculos'!$AA$25:$AC$29,3,FALSE),"")</f>
        <v/>
      </c>
      <c r="AA381" s="127" t="str">
        <f>IFERROR(VLOOKUP(AD381,'Tablas de calculos'!$AB$25:$AC$29,2,FALSE),"")</f>
        <v/>
      </c>
      <c r="AB381" s="128" t="str">
        <f t="shared" si="31"/>
        <v/>
      </c>
      <c r="AC381" s="61" t="str">
        <f>IFERROR(VLOOKUP(Y381,'Tablas de calculos'!$V$22:$W$26,2,FALSE),"")</f>
        <v/>
      </c>
      <c r="AD381" s="207"/>
      <c r="AE381" s="61" t="str">
        <f>IFERROR(VLOOKUP(AB381,'Tablas de calculos'!$AF$4:$AI$28,4,FALSE),"")</f>
        <v/>
      </c>
      <c r="AF381" s="130" t="str">
        <f t="shared" ca="1" si="32"/>
        <v/>
      </c>
      <c r="AG381" s="123" t="str">
        <f ca="1">IFERROR(Z381-ROUND(AVERAGEIF('Control 2.0'!$B$3:$Z$220,'Valoración 2.0'!C381,'Control 2.0'!$Y$3:$Y$220),0),Z381)</f>
        <v/>
      </c>
      <c r="AH381" s="123" t="str">
        <f ca="1">IFERROR(AA381-ROUND(AVERAGEIF('Control 2.0'!$B$3:$Z$220,'Valoración 2.0'!C381,'Control 2.0'!$Z$3:$Z$220),0),AA381)</f>
        <v/>
      </c>
      <c r="AI381" s="61" t="str">
        <f ca="1">IFERROR(VLOOKUP(AG381,'Tablas de calculos'!$V$22:$W$26,2,FALSE),"")</f>
        <v/>
      </c>
      <c r="AJ381" s="61" t="str">
        <f ca="1">IFERROR(VLOOKUP(AH381,'Tablas de calculos'!$V$22:$X$26,3,FALSE),"")</f>
        <v/>
      </c>
      <c r="AK381" s="61" t="str">
        <f ca="1">IFERROR(VLOOKUP(AF381,'Tablas de calculos'!$AF$4:$AI$28,4,FALSE),"")</f>
        <v/>
      </c>
      <c r="AL381" s="61" t="str">
        <f t="shared" ca="1" si="33"/>
        <v>Si</v>
      </c>
      <c r="AM381" s="76"/>
      <c r="AN381" s="215"/>
      <c r="AO381" s="215"/>
      <c r="AP381" s="215"/>
      <c r="AQ381" s="215"/>
    </row>
    <row r="382" spans="1:45" s="220" customFormat="1" ht="48.75" customHeight="1" x14ac:dyDescent="0.25">
      <c r="A382" s="232" t="s">
        <v>108</v>
      </c>
      <c r="B382" s="191" t="str">
        <f>VLOOKUP('Valoración 2.0'!C382,Tabla_Riesgos[#All],2,FALSE)</f>
        <v>GESTIÓN FINANCIERA</v>
      </c>
      <c r="C382" s="191">
        <v>17</v>
      </c>
      <c r="D382" s="191" t="str">
        <f>VLOOKUP('Valoración 2.0'!C382,Tabla_Riesgos[#All],3,FALSE)</f>
        <v>Se pueden realizar inversiones sin la información necesaria</v>
      </c>
      <c r="E382" s="191" t="str">
        <f>VLOOKUP('Valoración 2.0'!C382,Tabla_Riesgos[#All],6,FALSE)</f>
        <v>Operativo</v>
      </c>
      <c r="F382" s="216"/>
      <c r="G382" s="216"/>
      <c r="H382" s="216"/>
      <c r="I382" s="216"/>
      <c r="J382" s="216"/>
      <c r="K382" s="216"/>
      <c r="L382" s="216"/>
      <c r="M382" s="216"/>
      <c r="N382" s="216"/>
      <c r="O382" s="216"/>
      <c r="P382" s="216"/>
      <c r="Q382" s="216"/>
      <c r="R382" s="216"/>
      <c r="S382" s="216"/>
      <c r="T382" s="216"/>
      <c r="U382" s="216"/>
      <c r="V382" s="216"/>
      <c r="W382" s="216"/>
      <c r="X382" s="216"/>
      <c r="Y382" s="152" t="str">
        <f t="shared" si="30"/>
        <v/>
      </c>
      <c r="Z382" s="127" t="str">
        <f>IFERROR(VLOOKUP(AC382,'Tablas de calculos'!$AA$25:$AC$29,3,FALSE),"")</f>
        <v/>
      </c>
      <c r="AA382" s="127" t="str">
        <f>IFERROR(VLOOKUP(AD382,'Tablas de calculos'!$AB$25:$AC$29,2,FALSE),"")</f>
        <v/>
      </c>
      <c r="AB382" s="127" t="str">
        <f t="shared" si="31"/>
        <v/>
      </c>
      <c r="AC382" s="35" t="str">
        <f>IFERROR(VLOOKUP(Y382,'Tablas de calculos'!$V$22:$W$26,2,FALSE),"")</f>
        <v/>
      </c>
      <c r="AD382" s="237"/>
      <c r="AE382" s="35" t="str">
        <f>IFERROR(VLOOKUP(AB382,'Tablas de calculos'!$AF$4:$AI$28,4,FALSE),"")</f>
        <v/>
      </c>
      <c r="AF382" s="193" t="str">
        <f t="shared" ca="1" si="32"/>
        <v/>
      </c>
      <c r="AG382" s="123" t="str">
        <f ca="1">IFERROR(Z382-ROUND(AVERAGEIF('Control 2.0'!$B$3:$Z$220,'Valoración 2.0'!C382,'Control 2.0'!$Y$3:$Y$220),0),Z382)</f>
        <v/>
      </c>
      <c r="AH382" s="123" t="str">
        <f ca="1">IFERROR(AA382-ROUND(AVERAGEIF('Control 2.0'!$B$3:$Z$220,'Valoración 2.0'!C382,'Control 2.0'!$Z$3:$Z$220),0),AA382)</f>
        <v/>
      </c>
      <c r="AI382" s="35" t="str">
        <f ca="1">IFERROR(VLOOKUP(AG382,'Tablas de calculos'!$V$22:$W$26,2,FALSE),"")</f>
        <v/>
      </c>
      <c r="AJ382" s="35" t="str">
        <f ca="1">IFERROR(VLOOKUP(AH382,'Tablas de calculos'!$V$22:$X$26,3,FALSE),"")</f>
        <v/>
      </c>
      <c r="AK382" s="35" t="str">
        <f ca="1">IFERROR(VLOOKUP(AF382,'Tablas de calculos'!$AF$4:$AI$28,4,FALSE),"")</f>
        <v/>
      </c>
      <c r="AL382" s="35" t="str">
        <f t="shared" ca="1" si="33"/>
        <v>Si</v>
      </c>
      <c r="AM382" s="192"/>
      <c r="AN382" s="215"/>
      <c r="AO382" s="215"/>
      <c r="AP382" s="215"/>
      <c r="AQ382" s="215"/>
    </row>
    <row r="383" spans="1:45" ht="48.75" customHeight="1" x14ac:dyDescent="0.25">
      <c r="A383" s="232" t="s">
        <v>108</v>
      </c>
      <c r="B383" s="74" t="str">
        <f>VLOOKUP('Valoración 2.0'!C383,Tabla_Riesgos[#All],2,FALSE)</f>
        <v>TODOS LOS PROCESOS</v>
      </c>
      <c r="C383" s="74">
        <v>18</v>
      </c>
      <c r="D383" s="74" t="str">
        <f>VLOOKUP('Valoración 2.0'!C383,Tabla_Riesgos[#All],3,FALSE)</f>
        <v>No disponibilidad de recursos para gestionar la distribución a las entidades del Estado</v>
      </c>
      <c r="E383" s="74" t="str">
        <f>VLOOKUP('Valoración 2.0'!C383,Tabla_Riesgos[#All],6,FALSE)</f>
        <v>Estratégico</v>
      </c>
      <c r="F383" s="209">
        <v>3</v>
      </c>
      <c r="G383" s="209">
        <v>3</v>
      </c>
      <c r="H383" s="209">
        <v>3</v>
      </c>
      <c r="I383" s="209">
        <v>2</v>
      </c>
      <c r="J383" s="209"/>
      <c r="K383" s="209"/>
      <c r="L383" s="209"/>
      <c r="M383" s="209"/>
      <c r="N383" s="209"/>
      <c r="O383" s="209"/>
      <c r="P383" s="209"/>
      <c r="Q383" s="209"/>
      <c r="R383" s="209"/>
      <c r="S383" s="209"/>
      <c r="T383" s="209"/>
      <c r="U383" s="209"/>
      <c r="V383" s="209"/>
      <c r="W383" s="209"/>
      <c r="X383" s="209"/>
      <c r="Y383" s="64">
        <f t="shared" si="30"/>
        <v>3</v>
      </c>
      <c r="Z383" s="127">
        <f>IFERROR(VLOOKUP(AC383,'Tablas de calculos'!$AA$25:$AC$29,3,FALSE),"")</f>
        <v>3</v>
      </c>
      <c r="AA383" s="127">
        <f>IFERROR(VLOOKUP(AD383,'Tablas de calculos'!$AB$25:$AC$29,2,FALSE),"")</f>
        <v>4</v>
      </c>
      <c r="AB383" s="128" t="str">
        <f t="shared" si="31"/>
        <v>PosibleMayor</v>
      </c>
      <c r="AC383" s="61" t="str">
        <f>IFERROR(VLOOKUP(Y383,'Tablas de calculos'!$V$22:$W$26,2,FALSE),"")</f>
        <v>Posible</v>
      </c>
      <c r="AD383" s="207" t="s">
        <v>372</v>
      </c>
      <c r="AE383" s="61" t="str">
        <f>IFERROR(VLOOKUP(AB383,'Tablas de calculos'!$AF$4:$AI$28,4,FALSE),"")</f>
        <v>Extremo</v>
      </c>
      <c r="AF383" s="130" t="str">
        <f t="shared" ca="1" si="32"/>
        <v>Rara VezModerado</v>
      </c>
      <c r="AG383" s="123">
        <f ca="1">IFERROR(Z383-ROUND(AVERAGEIF('Control 2.0'!$B$3:$Z$220,'Valoración 2.0'!C383,'Control 2.0'!$Y$3:$Y$220),0),Z383)</f>
        <v>1</v>
      </c>
      <c r="AH383" s="123">
        <f ca="1">IFERROR(AA383-ROUND(AVERAGEIF('Control 2.0'!$B$3:$Z$220,'Valoración 2.0'!C383,'Control 2.0'!$Z$3:$Z$220),0),AA383)</f>
        <v>3</v>
      </c>
      <c r="AI383" s="61" t="str">
        <f ca="1">IFERROR(VLOOKUP(AG383,'Tablas de calculos'!$V$22:$W$26,2,FALSE),"")</f>
        <v>Rara Vez</v>
      </c>
      <c r="AJ383" s="61" t="str">
        <f ca="1">IFERROR(VLOOKUP(AH383,'Tablas de calculos'!$V$22:$X$26,3,FALSE),"")</f>
        <v>Moderado</v>
      </c>
      <c r="AK383" s="61" t="str">
        <f ca="1">IFERROR(VLOOKUP(AF383,'Tablas de calculos'!$AF$4:$AI$28,4,FALSE),"")</f>
        <v>Moderado</v>
      </c>
      <c r="AL383" s="61" t="str">
        <f t="shared" ca="1" si="33"/>
        <v>Si</v>
      </c>
      <c r="AM383" s="76"/>
      <c r="AN383" s="215"/>
      <c r="AO383" s="215"/>
      <c r="AP383" s="215"/>
      <c r="AQ383" s="215"/>
    </row>
    <row r="384" spans="1:45" s="220" customFormat="1" ht="48.75" customHeight="1" x14ac:dyDescent="0.25">
      <c r="A384" s="232" t="s">
        <v>108</v>
      </c>
      <c r="B384" s="191" t="str">
        <f>VLOOKUP('Valoración 2.0'!C384,Tabla_Riesgos[#All],2,FALSE)</f>
        <v>TODOS LOS PROCESOS</v>
      </c>
      <c r="C384" s="191">
        <v>19</v>
      </c>
      <c r="D384" s="191" t="str">
        <f>VLOOKUP('Valoración 2.0'!C384,Tabla_Riesgos[#All],3,FALSE)</f>
        <v>Se pueden establecer procesos con controles obsoletos o desbordados en términos de la operación</v>
      </c>
      <c r="E384" s="191" t="str">
        <f>VLOOKUP('Valoración 2.0'!C384,Tabla_Riesgos[#All],6,FALSE)</f>
        <v>Operativo</v>
      </c>
      <c r="F384" s="216">
        <v>4</v>
      </c>
      <c r="G384" s="216">
        <v>3</v>
      </c>
      <c r="H384" s="216">
        <v>3</v>
      </c>
      <c r="I384" s="216">
        <v>2</v>
      </c>
      <c r="J384" s="216"/>
      <c r="K384" s="216"/>
      <c r="L384" s="216"/>
      <c r="M384" s="216"/>
      <c r="N384" s="216"/>
      <c r="O384" s="216"/>
      <c r="P384" s="216"/>
      <c r="Q384" s="216"/>
      <c r="R384" s="216"/>
      <c r="S384" s="216"/>
      <c r="T384" s="216"/>
      <c r="U384" s="216"/>
      <c r="V384" s="216"/>
      <c r="W384" s="216"/>
      <c r="X384" s="216"/>
      <c r="Y384" s="152">
        <f t="shared" si="30"/>
        <v>3</v>
      </c>
      <c r="Z384" s="127">
        <f>IFERROR(VLOOKUP(AC384,'Tablas de calculos'!$AA$25:$AC$29,3,FALSE),"")</f>
        <v>3</v>
      </c>
      <c r="AA384" s="127">
        <f>IFERROR(VLOOKUP(AD384,'Tablas de calculos'!$AB$25:$AC$29,2,FALSE),"")</f>
        <v>3</v>
      </c>
      <c r="AB384" s="127" t="str">
        <f t="shared" si="31"/>
        <v>PosibleModerado</v>
      </c>
      <c r="AC384" s="35" t="str">
        <f>IFERROR(VLOOKUP(Y384,'Tablas de calculos'!$V$22:$W$26,2,FALSE),"")</f>
        <v>Posible</v>
      </c>
      <c r="AD384" s="237" t="s">
        <v>371</v>
      </c>
      <c r="AE384" s="35" t="str">
        <f>IFERROR(VLOOKUP(AB384,'Tablas de calculos'!$AF$4:$AI$28,4,FALSE),"")</f>
        <v>Alto</v>
      </c>
      <c r="AF384" s="193" t="str">
        <f t="shared" ca="1" si="32"/>
        <v>Rara VezInsignificante</v>
      </c>
      <c r="AG384" s="123">
        <f ca="1">IFERROR(Z384-ROUND(AVERAGEIF('Control 2.0'!$B$3:$Z$220,'Valoración 2.0'!C384,'Control 2.0'!$Y$3:$Y$220),0),Z384)</f>
        <v>1</v>
      </c>
      <c r="AH384" s="123">
        <f ca="1">IFERROR(AA384-ROUND(AVERAGEIF('Control 2.0'!$B$3:$Z$220,'Valoración 2.0'!C384,'Control 2.0'!$Z$3:$Z$220),0),AA384)</f>
        <v>1</v>
      </c>
      <c r="AI384" s="35" t="str">
        <f ca="1">IFERROR(VLOOKUP(AG384,'Tablas de calculos'!$V$22:$W$26,2,FALSE),"")</f>
        <v>Rara Vez</v>
      </c>
      <c r="AJ384" s="35" t="str">
        <f ca="1">IFERROR(VLOOKUP(AH384,'Tablas de calculos'!$V$22:$X$26,3,FALSE),"")</f>
        <v>Insignificante</v>
      </c>
      <c r="AK384" s="35" t="str">
        <f ca="1">IFERROR(VLOOKUP(AF384,'Tablas de calculos'!$AF$4:$AI$28,4,FALSE),"")</f>
        <v>Bajo</v>
      </c>
      <c r="AL384" s="35" t="str">
        <f t="shared" ca="1" si="33"/>
        <v>No</v>
      </c>
      <c r="AM384" s="192"/>
      <c r="AN384" s="215"/>
      <c r="AO384" s="215"/>
      <c r="AP384" s="215"/>
      <c r="AQ384" s="215"/>
    </row>
    <row r="385" spans="1:43" ht="48.75" customHeight="1" x14ac:dyDescent="0.25">
      <c r="A385" s="232" t="s">
        <v>108</v>
      </c>
      <c r="B385" s="74" t="str">
        <f>VLOOKUP('Valoración 2.0'!C385,Tabla_Riesgos[#All],2,FALSE)</f>
        <v>TODOS LOS PROCESOS</v>
      </c>
      <c r="C385" s="74">
        <v>21</v>
      </c>
      <c r="D385" s="74" t="str">
        <f>VLOOKUP('Valoración 2.0'!C385,Tabla_Riesgos[#All],3,FALSE)</f>
        <v>No se cuente con los recursos suficientes para lograr el objetivo institucional</v>
      </c>
      <c r="E385" s="74" t="str">
        <f>VLOOKUP('Valoración 2.0'!C385,Tabla_Riesgos[#All],6,FALSE)</f>
        <v>Estratégico</v>
      </c>
      <c r="F385" s="209">
        <v>3</v>
      </c>
      <c r="G385" s="209">
        <v>2</v>
      </c>
      <c r="H385" s="209">
        <v>2</v>
      </c>
      <c r="I385" s="209">
        <v>2</v>
      </c>
      <c r="J385" s="209"/>
      <c r="K385" s="209"/>
      <c r="L385" s="209"/>
      <c r="M385" s="209"/>
      <c r="N385" s="209"/>
      <c r="O385" s="209"/>
      <c r="P385" s="209"/>
      <c r="Q385" s="209"/>
      <c r="R385" s="209"/>
      <c r="S385" s="209"/>
      <c r="T385" s="209"/>
      <c r="U385" s="209"/>
      <c r="V385" s="209"/>
      <c r="W385" s="209"/>
      <c r="X385" s="209"/>
      <c r="Y385" s="64">
        <f t="shared" si="30"/>
        <v>2</v>
      </c>
      <c r="Z385" s="127">
        <f>IFERROR(VLOOKUP(AC385,'Tablas de calculos'!$AA$25:$AC$29,3,FALSE),"")</f>
        <v>2</v>
      </c>
      <c r="AA385" s="127">
        <f>IFERROR(VLOOKUP(AD385,'Tablas de calculos'!$AB$25:$AC$29,2,FALSE),"")</f>
        <v>4</v>
      </c>
      <c r="AB385" s="128" t="str">
        <f t="shared" si="31"/>
        <v>ImprobableMayor</v>
      </c>
      <c r="AC385" s="61" t="str">
        <f>IFERROR(VLOOKUP(Y385,'Tablas de calculos'!$V$22:$W$26,2,FALSE),"")</f>
        <v>Improbable</v>
      </c>
      <c r="AD385" s="207" t="s">
        <v>372</v>
      </c>
      <c r="AE385" s="61" t="str">
        <f>IFERROR(VLOOKUP(AB385,'Tablas de calculos'!$AF$4:$AI$28,4,FALSE),"")</f>
        <v>Alto</v>
      </c>
      <c r="AF385" s="130" t="str">
        <f t="shared" ca="1" si="32"/>
        <v>Rara VezModerado</v>
      </c>
      <c r="AG385" s="123">
        <v>1</v>
      </c>
      <c r="AH385" s="123">
        <f ca="1">IFERROR(AA385-ROUND(AVERAGEIF('Control 2.0'!$B$3:$Z$220,'Valoración 2.0'!C385,'Control 2.0'!$Z$3:$Z$220),0),AA385)</f>
        <v>3</v>
      </c>
      <c r="AI385" s="61" t="str">
        <f>IFERROR(VLOOKUP(AG385,'Tablas de calculos'!$V$22:$W$26,2,FALSE),"")</f>
        <v>Rara Vez</v>
      </c>
      <c r="AJ385" s="61" t="str">
        <f ca="1">IFERROR(VLOOKUP(AH385,'Tablas de calculos'!$V$22:$X$26,3,FALSE),"")</f>
        <v>Moderado</v>
      </c>
      <c r="AK385" s="61" t="str">
        <f ca="1">IFERROR(VLOOKUP(AF385,'Tablas de calculos'!$AF$4:$AI$28,4,FALSE),"")</f>
        <v>Moderado</v>
      </c>
      <c r="AL385" s="61" t="str">
        <f t="shared" ca="1" si="33"/>
        <v>Si</v>
      </c>
      <c r="AM385" s="76"/>
      <c r="AN385" s="215"/>
      <c r="AO385" s="215"/>
      <c r="AP385" s="215"/>
      <c r="AQ385" s="215"/>
    </row>
    <row r="386" spans="1:43" s="220" customFormat="1" ht="48.75" customHeight="1" x14ac:dyDescent="0.25">
      <c r="A386" s="232" t="s">
        <v>108</v>
      </c>
      <c r="B386" s="191" t="str">
        <f>VLOOKUP('Valoración 2.0'!C386,Tabla_Riesgos[#All],2,FALSE)</f>
        <v>RECEPCIÓN Y REGISTRO</v>
      </c>
      <c r="C386" s="191">
        <v>22</v>
      </c>
      <c r="D386" s="191" t="str">
        <f>VLOOKUP('Valoración 2.0'!C386,Tabla_Riesgos[#All],3,FALSE)</f>
        <v>Asignar activos a Depositarios Provisionales y Liquidadores con características erróneas (tales como actividad económica, cobertura en departamento o municipio,  clasificación de experiencia o categoría de inscripción)</v>
      </c>
      <c r="E386" s="191" t="str">
        <f>VLOOKUP('Valoración 2.0'!C386,Tabla_Riesgos[#All],6,FALSE)</f>
        <v>Estratégico</v>
      </c>
      <c r="F386" s="216"/>
      <c r="G386" s="216"/>
      <c r="H386" s="216"/>
      <c r="I386" s="216"/>
      <c r="J386" s="216"/>
      <c r="K386" s="216"/>
      <c r="L386" s="216"/>
      <c r="M386" s="216"/>
      <c r="N386" s="216"/>
      <c r="O386" s="216"/>
      <c r="P386" s="216"/>
      <c r="Q386" s="216"/>
      <c r="R386" s="216"/>
      <c r="S386" s="216"/>
      <c r="T386" s="216"/>
      <c r="U386" s="216"/>
      <c r="V386" s="216"/>
      <c r="W386" s="216"/>
      <c r="X386" s="216"/>
      <c r="Y386" s="152" t="str">
        <f t="shared" si="30"/>
        <v/>
      </c>
      <c r="Z386" s="127" t="str">
        <f>IFERROR(VLOOKUP(AC386,'Tablas de calculos'!$AA$25:$AC$29,3,FALSE),"")</f>
        <v/>
      </c>
      <c r="AA386" s="127" t="str">
        <f>IFERROR(VLOOKUP(AD386,'Tablas de calculos'!$AB$25:$AC$29,2,FALSE),"")</f>
        <v/>
      </c>
      <c r="AB386" s="127" t="str">
        <f t="shared" si="31"/>
        <v/>
      </c>
      <c r="AC386" s="35" t="str">
        <f>IFERROR(VLOOKUP(Y386,'Tablas de calculos'!$V$22:$W$26,2,FALSE),"")</f>
        <v/>
      </c>
      <c r="AD386" s="237"/>
      <c r="AE386" s="35" t="str">
        <f>IFERROR(VLOOKUP(AB386,'Tablas de calculos'!$AF$4:$AI$28,4,FALSE),"")</f>
        <v/>
      </c>
      <c r="AF386" s="193" t="str">
        <f t="shared" ca="1" si="32"/>
        <v/>
      </c>
      <c r="AG386" s="123" t="str">
        <f ca="1">IFERROR(Z386-ROUND(AVERAGEIF('Control 2.0'!$B$3:$Z$220,'Valoración 2.0'!C386,'Control 2.0'!$Y$3:$Y$220),0),Z386)</f>
        <v/>
      </c>
      <c r="AH386" s="123" t="str">
        <f ca="1">IFERROR(AA386-ROUND(AVERAGEIF('Control 2.0'!$B$3:$Z$220,'Valoración 2.0'!C386,'Control 2.0'!$Z$3:$Z$220),0),AA386)</f>
        <v/>
      </c>
      <c r="AI386" s="35" t="str">
        <f ca="1">IFERROR(VLOOKUP(AG386,'Tablas de calculos'!$V$22:$W$26,2,FALSE),"")</f>
        <v/>
      </c>
      <c r="AJ386" s="35" t="str">
        <f ca="1">IFERROR(VLOOKUP(AH386,'Tablas de calculos'!$V$22:$X$26,3,FALSE),"")</f>
        <v/>
      </c>
      <c r="AK386" s="35" t="str">
        <f ca="1">IFERROR(VLOOKUP(AF386,'Tablas de calculos'!$AF$4:$AI$28,4,FALSE),"")</f>
        <v/>
      </c>
      <c r="AL386" s="35" t="str">
        <f t="shared" ca="1" si="33"/>
        <v>Si</v>
      </c>
      <c r="AM386" s="192"/>
      <c r="AN386" s="215"/>
      <c r="AO386" s="215"/>
      <c r="AP386" s="215"/>
      <c r="AQ386" s="215"/>
    </row>
    <row r="387" spans="1:43" ht="48.75" customHeight="1" x14ac:dyDescent="0.25">
      <c r="A387" s="232" t="s">
        <v>108</v>
      </c>
      <c r="B387" s="74" t="str">
        <f>VLOOKUP('Valoración 2.0'!C387,Tabla_Riesgos[#All],2,FALSE)</f>
        <v>RECEPCIÓN Y REGISTRO</v>
      </c>
      <c r="C387" s="74">
        <v>23</v>
      </c>
      <c r="D387" s="74" t="str">
        <f>VLOOKUP('Valoración 2.0'!C387,Tabla_Riesgos[#All],3,FALSE)</f>
        <v>Puede que no haya recursos disponibles idóneos para la recepción de los Activos (Delegados, Bodegas, Especialistas, depositarios)</v>
      </c>
      <c r="E387" s="74" t="str">
        <f>VLOOKUP('Valoración 2.0'!C387,Tabla_Riesgos[#All],6,FALSE)</f>
        <v>Estratégico</v>
      </c>
      <c r="F387" s="209"/>
      <c r="G387" s="209"/>
      <c r="H387" s="209"/>
      <c r="I387" s="209"/>
      <c r="J387" s="209"/>
      <c r="K387" s="209"/>
      <c r="L387" s="209"/>
      <c r="M387" s="209"/>
      <c r="N387" s="209"/>
      <c r="O387" s="209"/>
      <c r="P387" s="209"/>
      <c r="Q387" s="209"/>
      <c r="R387" s="209"/>
      <c r="S387" s="209"/>
      <c r="T387" s="209"/>
      <c r="U387" s="209"/>
      <c r="V387" s="209"/>
      <c r="W387" s="209"/>
      <c r="X387" s="209"/>
      <c r="Y387" s="64" t="str">
        <f t="shared" si="30"/>
        <v/>
      </c>
      <c r="Z387" s="127" t="str">
        <f>IFERROR(VLOOKUP(AC387,'Tablas de calculos'!$AA$25:$AC$29,3,FALSE),"")</f>
        <v/>
      </c>
      <c r="AA387" s="127" t="str">
        <f>IFERROR(VLOOKUP(AD387,'Tablas de calculos'!$AB$25:$AC$29,2,FALSE),"")</f>
        <v/>
      </c>
      <c r="AB387" s="128" t="str">
        <f t="shared" si="31"/>
        <v/>
      </c>
      <c r="AC387" s="61" t="str">
        <f>IFERROR(VLOOKUP(Y387,'Tablas de calculos'!$V$22:$W$26,2,FALSE),"")</f>
        <v/>
      </c>
      <c r="AD387" s="207"/>
      <c r="AE387" s="61" t="str">
        <f>IFERROR(VLOOKUP(AB387,'Tablas de calculos'!$AF$4:$AI$28,4,FALSE),"")</f>
        <v/>
      </c>
      <c r="AF387" s="130" t="str">
        <f t="shared" ca="1" si="32"/>
        <v/>
      </c>
      <c r="AG387" s="123" t="str">
        <f ca="1">IFERROR(Z387-ROUND(AVERAGEIF('Control 2.0'!$B$3:$Z$220,'Valoración 2.0'!C387,'Control 2.0'!$Y$3:$Y$220),0),Z387)</f>
        <v/>
      </c>
      <c r="AH387" s="123" t="str">
        <f ca="1">IFERROR(AA387-ROUND(AVERAGEIF('Control 2.0'!$B$3:$Z$220,'Valoración 2.0'!C387,'Control 2.0'!$Z$3:$Z$220),0),AA387)</f>
        <v/>
      </c>
      <c r="AI387" s="61" t="str">
        <f ca="1">IFERROR(VLOOKUP(AG387,'Tablas de calculos'!$V$22:$W$26,2,FALSE),"")</f>
        <v/>
      </c>
      <c r="AJ387" s="61" t="str">
        <f ca="1">IFERROR(VLOOKUP(AH387,'Tablas de calculos'!$V$22:$X$26,3,FALSE),"")</f>
        <v/>
      </c>
      <c r="AK387" s="61" t="str">
        <f ca="1">IFERROR(VLOOKUP(AF387,'Tablas de calculos'!$AF$4:$AI$28,4,FALSE),"")</f>
        <v/>
      </c>
      <c r="AL387" s="61" t="str">
        <f t="shared" ca="1" si="33"/>
        <v>Si</v>
      </c>
      <c r="AM387" s="76"/>
      <c r="AN387" s="215"/>
      <c r="AO387" s="215"/>
      <c r="AP387" s="215"/>
      <c r="AQ387" s="215"/>
    </row>
    <row r="388" spans="1:43" s="220" customFormat="1" ht="48.75" customHeight="1" x14ac:dyDescent="0.25">
      <c r="A388" s="232" t="s">
        <v>108</v>
      </c>
      <c r="B388" s="191" t="str">
        <f>VLOOKUP('Valoración 2.0'!C388,Tabla_Riesgos[#All],2,FALSE)</f>
        <v>RECEPCIÓN Y REGISTRO y DIAGNOSTICO Y ALISTAMIENTO DE ACTIVOS</v>
      </c>
      <c r="C388" s="191">
        <v>24</v>
      </c>
      <c r="D388" s="191" t="str">
        <f>VLOOKUP('Valoración 2.0'!C388,Tabla_Riesgos[#All],3,FALSE)</f>
        <v xml:space="preserve">Puede ocurrir que no se caracterice  adecuadamente el activo </v>
      </c>
      <c r="E388" s="191" t="str">
        <f>VLOOKUP('Valoración 2.0'!C388,Tabla_Riesgos[#All],6,FALSE)</f>
        <v>Operativo</v>
      </c>
      <c r="F388" s="216"/>
      <c r="G388" s="216"/>
      <c r="H388" s="216"/>
      <c r="I388" s="216"/>
      <c r="J388" s="216"/>
      <c r="K388" s="216"/>
      <c r="L388" s="216"/>
      <c r="M388" s="216"/>
      <c r="N388" s="216"/>
      <c r="O388" s="216"/>
      <c r="P388" s="216"/>
      <c r="Q388" s="216"/>
      <c r="R388" s="216"/>
      <c r="S388" s="216"/>
      <c r="T388" s="216"/>
      <c r="U388" s="216"/>
      <c r="V388" s="216"/>
      <c r="W388" s="216"/>
      <c r="X388" s="216"/>
      <c r="Y388" s="152" t="str">
        <f t="shared" si="30"/>
        <v/>
      </c>
      <c r="Z388" s="127" t="str">
        <f>IFERROR(VLOOKUP(AC388,'Tablas de calculos'!$AA$25:$AC$29,3,FALSE),"")</f>
        <v/>
      </c>
      <c r="AA388" s="127" t="str">
        <f>IFERROR(VLOOKUP(AD388,'Tablas de calculos'!$AB$25:$AC$29,2,FALSE),"")</f>
        <v/>
      </c>
      <c r="AB388" s="127" t="str">
        <f t="shared" si="31"/>
        <v/>
      </c>
      <c r="AC388" s="35" t="str">
        <f>IFERROR(VLOOKUP(Y388,'Tablas de calculos'!$V$22:$W$26,2,FALSE),"")</f>
        <v/>
      </c>
      <c r="AD388" s="237"/>
      <c r="AE388" s="35" t="str">
        <f>IFERROR(VLOOKUP(AB388,'Tablas de calculos'!$AF$4:$AI$28,4,FALSE),"")</f>
        <v/>
      </c>
      <c r="AF388" s="193" t="str">
        <f t="shared" ca="1" si="32"/>
        <v/>
      </c>
      <c r="AG388" s="123" t="str">
        <f ca="1">IFERROR(Z388-ROUND(AVERAGEIF('Control 2.0'!$B$3:$Z$220,'Valoración 2.0'!C388,'Control 2.0'!$Y$3:$Y$220),0),Z388)</f>
        <v/>
      </c>
      <c r="AH388" s="123" t="str">
        <f ca="1">IFERROR(AA388-ROUND(AVERAGEIF('Control 2.0'!$B$3:$Z$220,'Valoración 2.0'!C388,'Control 2.0'!$Z$3:$Z$220),0),AA388)</f>
        <v/>
      </c>
      <c r="AI388" s="35" t="str">
        <f ca="1">IFERROR(VLOOKUP(AG388,'Tablas de calculos'!$V$22:$W$26,2,FALSE),"")</f>
        <v/>
      </c>
      <c r="AJ388" s="35" t="str">
        <f ca="1">IFERROR(VLOOKUP(AH388,'Tablas de calculos'!$V$22:$X$26,3,FALSE),"")</f>
        <v/>
      </c>
      <c r="AK388" s="35" t="str">
        <f ca="1">IFERROR(VLOOKUP(AF388,'Tablas de calculos'!$AF$4:$AI$28,4,FALSE),"")</f>
        <v/>
      </c>
      <c r="AL388" s="35" t="str">
        <f t="shared" ca="1" si="33"/>
        <v>Si</v>
      </c>
      <c r="AM388" s="192"/>
      <c r="AN388" s="215"/>
      <c r="AO388" s="215"/>
      <c r="AP388" s="215"/>
      <c r="AQ388" s="215"/>
    </row>
    <row r="389" spans="1:43" ht="48.75" customHeight="1" x14ac:dyDescent="0.25">
      <c r="A389" s="232" t="s">
        <v>108</v>
      </c>
      <c r="B389" s="74" t="str">
        <f>VLOOKUP('Valoración 2.0'!C389,Tabla_Riesgos[#All],2,FALSE)</f>
        <v>TODOS LOS PROCESOS</v>
      </c>
      <c r="C389" s="74">
        <v>25</v>
      </c>
      <c r="D389" s="74" t="str">
        <f>VLOOKUP('Valoración 2.0'!C389,Tabla_Riesgos[#All],3,FALSE)</f>
        <v>Puede ocurrir que no tenga proveedores idóneos disponibles</v>
      </c>
      <c r="E389" s="74" t="str">
        <f>VLOOKUP('Valoración 2.0'!C389,Tabla_Riesgos[#All],6,FALSE)</f>
        <v>Operativo</v>
      </c>
      <c r="F389" s="209">
        <v>3</v>
      </c>
      <c r="G389" s="209">
        <v>2</v>
      </c>
      <c r="H389" s="209">
        <v>2</v>
      </c>
      <c r="I389" s="209">
        <v>3</v>
      </c>
      <c r="J389" s="209"/>
      <c r="K389" s="209"/>
      <c r="L389" s="209"/>
      <c r="M389" s="209"/>
      <c r="N389" s="209"/>
      <c r="O389" s="209"/>
      <c r="P389" s="209"/>
      <c r="Q389" s="209"/>
      <c r="R389" s="209"/>
      <c r="S389" s="209"/>
      <c r="T389" s="209"/>
      <c r="U389" s="209"/>
      <c r="V389" s="209"/>
      <c r="W389" s="209"/>
      <c r="X389" s="209"/>
      <c r="Y389" s="64">
        <f t="shared" si="30"/>
        <v>3</v>
      </c>
      <c r="Z389" s="127">
        <f>IFERROR(VLOOKUP(AC389,'Tablas de calculos'!$AA$25:$AC$29,3,FALSE),"")</f>
        <v>3</v>
      </c>
      <c r="AA389" s="127">
        <f>IFERROR(VLOOKUP(AD389,'Tablas de calculos'!$AB$25:$AC$29,2,FALSE),"")</f>
        <v>3</v>
      </c>
      <c r="AB389" s="128" t="str">
        <f t="shared" si="31"/>
        <v>PosibleModerado</v>
      </c>
      <c r="AC389" s="61" t="str">
        <f>IFERROR(VLOOKUP(Y389,'Tablas de calculos'!$V$22:$W$26,2,FALSE),"")</f>
        <v>Posible</v>
      </c>
      <c r="AD389" s="207" t="s">
        <v>371</v>
      </c>
      <c r="AE389" s="61" t="str">
        <f>IFERROR(VLOOKUP(AB389,'Tablas de calculos'!$AF$4:$AI$28,4,FALSE),"")</f>
        <v>Alto</v>
      </c>
      <c r="AF389" s="130" t="str">
        <f t="shared" ca="1" si="32"/>
        <v>Rara VezInsignificante</v>
      </c>
      <c r="AG389" s="123">
        <f ca="1">IFERROR(Z389-ROUND(AVERAGEIF('Control 2.0'!$B$3:$Z$220,'Valoración 2.0'!C389,'Control 2.0'!$Y$3:$Y$220),0),Z389)</f>
        <v>1</v>
      </c>
      <c r="AH389" s="123">
        <f ca="1">IFERROR(AA389-ROUND(AVERAGEIF('Control 2.0'!$B$3:$Z$220,'Valoración 2.0'!C389,'Control 2.0'!$Z$3:$Z$220),0),AA389)</f>
        <v>1</v>
      </c>
      <c r="AI389" s="61" t="str">
        <f ca="1">IFERROR(VLOOKUP(AG389,'Tablas de calculos'!$V$22:$W$26,2,FALSE),"")</f>
        <v>Rara Vez</v>
      </c>
      <c r="AJ389" s="61" t="str">
        <f ca="1">IFERROR(VLOOKUP(AH389,'Tablas de calculos'!$V$22:$X$26,3,FALSE),"")</f>
        <v>Insignificante</v>
      </c>
      <c r="AK389" s="61" t="str">
        <f ca="1">IFERROR(VLOOKUP(AF389,'Tablas de calculos'!$AF$4:$AI$28,4,FALSE),"")</f>
        <v>Bajo</v>
      </c>
      <c r="AL389" s="61" t="str">
        <f t="shared" ca="1" si="33"/>
        <v>No</v>
      </c>
      <c r="AM389" s="76"/>
      <c r="AN389" s="215"/>
      <c r="AO389" s="215"/>
      <c r="AP389" s="215"/>
      <c r="AQ389" s="215"/>
    </row>
    <row r="390" spans="1:43" s="220" customFormat="1" ht="48.75" customHeight="1" x14ac:dyDescent="0.25">
      <c r="A390" s="232" t="s">
        <v>108</v>
      </c>
      <c r="B390" s="191" t="str">
        <f>VLOOKUP('Valoración 2.0'!C390,Tabla_Riesgos[#All],2,FALSE)</f>
        <v>TODOS LOS PROCESOS</v>
      </c>
      <c r="C390" s="191">
        <v>26</v>
      </c>
      <c r="D390" s="191" t="str">
        <f>VLOOKUP('Valoración 2.0'!C390,Tabla_Riesgos[#All],3,FALSE)</f>
        <v>Se podría contratar un servicio innecesario</v>
      </c>
      <c r="E390" s="191" t="str">
        <f>VLOOKUP('Valoración 2.0'!C390,Tabla_Riesgos[#All],6,FALSE)</f>
        <v>Operativo</v>
      </c>
      <c r="F390" s="216">
        <v>3</v>
      </c>
      <c r="G390" s="216">
        <v>3</v>
      </c>
      <c r="H390" s="216">
        <v>4</v>
      </c>
      <c r="I390" s="216">
        <v>2</v>
      </c>
      <c r="J390" s="216"/>
      <c r="K390" s="216"/>
      <c r="L390" s="216"/>
      <c r="M390" s="216"/>
      <c r="N390" s="216"/>
      <c r="O390" s="216"/>
      <c r="P390" s="216"/>
      <c r="Q390" s="216"/>
      <c r="R390" s="216"/>
      <c r="S390" s="216"/>
      <c r="T390" s="216"/>
      <c r="U390" s="216"/>
      <c r="V390" s="216"/>
      <c r="W390" s="216"/>
      <c r="X390" s="216"/>
      <c r="Y390" s="152">
        <f t="shared" si="30"/>
        <v>3</v>
      </c>
      <c r="Z390" s="127">
        <f>IFERROR(VLOOKUP(AC390,'Tablas de calculos'!$AA$25:$AC$29,3,FALSE),"")</f>
        <v>3</v>
      </c>
      <c r="AA390" s="127">
        <f>IFERROR(VLOOKUP(AD390,'Tablas de calculos'!$AB$25:$AC$29,2,FALSE),"")</f>
        <v>3</v>
      </c>
      <c r="AB390" s="127" t="str">
        <f t="shared" si="31"/>
        <v>PosibleModerado</v>
      </c>
      <c r="AC390" s="35" t="str">
        <f>IFERROR(VLOOKUP(Y390,'Tablas de calculos'!$V$22:$W$26,2,FALSE),"")</f>
        <v>Posible</v>
      </c>
      <c r="AD390" s="237" t="s">
        <v>371</v>
      </c>
      <c r="AE390" s="35" t="str">
        <f>IFERROR(VLOOKUP(AB390,'Tablas de calculos'!$AF$4:$AI$28,4,FALSE),"")</f>
        <v>Alto</v>
      </c>
      <c r="AF390" s="193" t="str">
        <f t="shared" ca="1" si="32"/>
        <v>PosibleInsignificante</v>
      </c>
      <c r="AG390" s="123">
        <f ca="1">IFERROR(Z390-ROUND(AVERAGEIF('Control 2.0'!$B$3:$Z$220,'Valoración 2.0'!C390,'Control 2.0'!$Y$3:$Y$220),0),Z390)</f>
        <v>3</v>
      </c>
      <c r="AH390" s="123">
        <f ca="1">IFERROR(AA390-ROUND(AVERAGEIF('Control 2.0'!$B$3:$Z$220,'Valoración 2.0'!C390,'Control 2.0'!$Z$3:$Z$220),0),AA390)</f>
        <v>1</v>
      </c>
      <c r="AI390" s="35" t="str">
        <f ca="1">IFERROR(VLOOKUP(AG390,'Tablas de calculos'!$V$22:$W$26,2,FALSE),"")</f>
        <v>Posible</v>
      </c>
      <c r="AJ390" s="35" t="str">
        <f ca="1">IFERROR(VLOOKUP(AH390,'Tablas de calculos'!$V$22:$X$26,3,FALSE),"")</f>
        <v>Insignificante</v>
      </c>
      <c r="AK390" s="35" t="str">
        <f ca="1">IFERROR(VLOOKUP(AF390,'Tablas de calculos'!$AF$4:$AI$28,4,FALSE),"")</f>
        <v>Bajo</v>
      </c>
      <c r="AL390" s="35" t="str">
        <f t="shared" ca="1" si="33"/>
        <v>No</v>
      </c>
      <c r="AM390" s="192"/>
      <c r="AN390" s="215"/>
      <c r="AO390" s="215"/>
      <c r="AP390" s="215"/>
      <c r="AQ390" s="215"/>
    </row>
    <row r="391" spans="1:43" ht="48.75" customHeight="1" x14ac:dyDescent="0.25">
      <c r="A391" s="232" t="s">
        <v>108</v>
      </c>
      <c r="B391" s="74" t="str">
        <f>VLOOKUP('Valoración 2.0'!C391,Tabla_Riesgos[#All],2,FALSE)</f>
        <v>RECEPCIÓN Y REGISTRO</v>
      </c>
      <c r="C391" s="74">
        <v>28</v>
      </c>
      <c r="D391" s="74" t="str">
        <f>VLOOKUP('Valoración 2.0'!C391,Tabla_Riesgos[#All],3,FALSE)</f>
        <v>Puede ocurrir que exista dentro del banco de depositarios, algunos que no cumplan con las características necesarias para el Registro y/o Asignación de activos.</v>
      </c>
      <c r="E391" s="74" t="str">
        <f>VLOOKUP('Valoración 2.0'!C391,Tabla_Riesgos[#All],6,FALSE)</f>
        <v>Estratégico</v>
      </c>
      <c r="F391" s="209"/>
      <c r="G391" s="209"/>
      <c r="H391" s="209"/>
      <c r="I391" s="209"/>
      <c r="J391" s="209"/>
      <c r="K391" s="209"/>
      <c r="L391" s="209"/>
      <c r="M391" s="209"/>
      <c r="N391" s="209"/>
      <c r="O391" s="209"/>
      <c r="P391" s="209"/>
      <c r="Q391" s="209"/>
      <c r="R391" s="209"/>
      <c r="S391" s="209"/>
      <c r="T391" s="209"/>
      <c r="U391" s="209"/>
      <c r="V391" s="209"/>
      <c r="W391" s="209"/>
      <c r="X391" s="209"/>
      <c r="Y391" s="64" t="str">
        <f t="shared" si="30"/>
        <v/>
      </c>
      <c r="Z391" s="127" t="str">
        <f>IFERROR(VLOOKUP(AC391,'Tablas de calculos'!$AA$25:$AC$29,3,FALSE),"")</f>
        <v/>
      </c>
      <c r="AA391" s="127" t="str">
        <f>IFERROR(VLOOKUP(AD391,'Tablas de calculos'!$AB$25:$AC$29,2,FALSE),"")</f>
        <v/>
      </c>
      <c r="AB391" s="128" t="str">
        <f t="shared" si="31"/>
        <v/>
      </c>
      <c r="AC391" s="61" t="str">
        <f>IFERROR(VLOOKUP(Y391,'Tablas de calculos'!$V$22:$W$26,2,FALSE),"")</f>
        <v/>
      </c>
      <c r="AD391" s="207"/>
      <c r="AE391" s="61" t="str">
        <f>IFERROR(VLOOKUP(AB391,'Tablas de calculos'!$AF$4:$AI$28,4,FALSE),"")</f>
        <v/>
      </c>
      <c r="AF391" s="130" t="str">
        <f t="shared" ca="1" si="32"/>
        <v/>
      </c>
      <c r="AG391" s="123" t="str">
        <f ca="1">IFERROR(Z391-ROUND(AVERAGEIF('Control 2.0'!$B$3:$Z$220,'Valoración 2.0'!C391,'Control 2.0'!$Y$3:$Y$220),0),Z391)</f>
        <v/>
      </c>
      <c r="AH391" s="123" t="str">
        <f ca="1">IFERROR(AA391-ROUND(AVERAGEIF('Control 2.0'!$B$3:$Z$220,'Valoración 2.0'!C391,'Control 2.0'!$Z$3:$Z$220),0),AA391)</f>
        <v/>
      </c>
      <c r="AI391" s="61" t="str">
        <f ca="1">IFERROR(VLOOKUP(AG391,'Tablas de calculos'!$V$22:$W$26,2,FALSE),"")</f>
        <v/>
      </c>
      <c r="AJ391" s="61" t="str">
        <f ca="1">IFERROR(VLOOKUP(AH391,'Tablas de calculos'!$V$22:$X$26,3,FALSE),"")</f>
        <v/>
      </c>
      <c r="AK391" s="61" t="str">
        <f ca="1">IFERROR(VLOOKUP(AF391,'Tablas de calculos'!$AF$4:$AI$28,4,FALSE),"")</f>
        <v/>
      </c>
      <c r="AL391" s="61" t="str">
        <f t="shared" ca="1" si="33"/>
        <v>Si</v>
      </c>
      <c r="AM391" s="76"/>
      <c r="AN391" s="215"/>
      <c r="AO391" s="215"/>
      <c r="AP391" s="215"/>
      <c r="AQ391" s="215"/>
    </row>
    <row r="392" spans="1:43" s="220" customFormat="1" ht="48.75" customHeight="1" x14ac:dyDescent="0.25">
      <c r="A392" s="232" t="s">
        <v>108</v>
      </c>
      <c r="B392" s="191" t="str">
        <f>VLOOKUP('Valoración 2.0'!C392,Tabla_Riesgos[#All],2,FALSE)</f>
        <v>DISPOSICIÓN TEMPORAL DE ACTIVOS</v>
      </c>
      <c r="C392" s="191">
        <v>31</v>
      </c>
      <c r="D392" s="191" t="str">
        <f>VLOOKUP('Valoración 2.0'!C392,Tabla_Riesgos[#All],3,FALSE)</f>
        <v>Puede ocurrir que se cuenten con depositarios provisionales y/o liquidadores, destinatarios provisionales y arrendatarios que incumplen con sus obligaciones</v>
      </c>
      <c r="E392" s="191" t="str">
        <f>VLOOKUP('Valoración 2.0'!C392,Tabla_Riesgos[#All],6,FALSE)</f>
        <v>Estratégico</v>
      </c>
      <c r="F392" s="216"/>
      <c r="G392" s="216"/>
      <c r="H392" s="216"/>
      <c r="I392" s="216"/>
      <c r="J392" s="216"/>
      <c r="K392" s="216"/>
      <c r="L392" s="216"/>
      <c r="M392" s="216"/>
      <c r="N392" s="216"/>
      <c r="O392" s="216"/>
      <c r="P392" s="216"/>
      <c r="Q392" s="216"/>
      <c r="R392" s="216"/>
      <c r="S392" s="216"/>
      <c r="T392" s="216"/>
      <c r="U392" s="216"/>
      <c r="V392" s="216"/>
      <c r="W392" s="216"/>
      <c r="X392" s="216"/>
      <c r="Y392" s="152" t="str">
        <f t="shared" si="30"/>
        <v/>
      </c>
      <c r="Z392" s="127" t="str">
        <f>IFERROR(VLOOKUP(AC392,'Tablas de calculos'!$AA$25:$AC$29,3,FALSE),"")</f>
        <v/>
      </c>
      <c r="AA392" s="127" t="str">
        <f>IFERROR(VLOOKUP(AD392,'Tablas de calculos'!$AB$25:$AC$29,2,FALSE),"")</f>
        <v/>
      </c>
      <c r="AB392" s="127" t="str">
        <f t="shared" si="31"/>
        <v/>
      </c>
      <c r="AC392" s="35" t="str">
        <f>IFERROR(VLOOKUP(Y392,'Tablas de calculos'!$V$22:$W$26,2,FALSE),"")</f>
        <v/>
      </c>
      <c r="AD392" s="237"/>
      <c r="AE392" s="35" t="str">
        <f>IFERROR(VLOOKUP(AB392,'Tablas de calculos'!$AF$4:$AI$28,4,FALSE),"")</f>
        <v/>
      </c>
      <c r="AF392" s="193" t="str">
        <f t="shared" ca="1" si="32"/>
        <v/>
      </c>
      <c r="AG392" s="123" t="str">
        <f ca="1">IFERROR(Z392-ROUND(AVERAGEIF('Control 2.0'!$B$3:$Z$220,'Valoración 2.0'!C392,'Control 2.0'!$Y$3:$Y$220),0),Z392)</f>
        <v/>
      </c>
      <c r="AH392" s="123" t="str">
        <f ca="1">IFERROR(AA392-ROUND(AVERAGEIF('Control 2.0'!$B$3:$Z$220,'Valoración 2.0'!C392,'Control 2.0'!$Z$3:$Z$220),0),AA392)</f>
        <v/>
      </c>
      <c r="AI392" s="35" t="str">
        <f ca="1">IFERROR(VLOOKUP(AG392,'Tablas de calculos'!$V$22:$W$26,2,FALSE),"")</f>
        <v/>
      </c>
      <c r="AJ392" s="35" t="str">
        <f ca="1">IFERROR(VLOOKUP(AH392,'Tablas de calculos'!$V$22:$X$26,3,FALSE),"")</f>
        <v/>
      </c>
      <c r="AK392" s="35" t="str">
        <f ca="1">IFERROR(VLOOKUP(AF392,'Tablas de calculos'!$AF$4:$AI$28,4,FALSE),"")</f>
        <v/>
      </c>
      <c r="AL392" s="35" t="str">
        <f t="shared" ca="1" si="33"/>
        <v>Si</v>
      </c>
      <c r="AM392" s="192"/>
      <c r="AN392" s="215"/>
      <c r="AO392" s="215"/>
      <c r="AP392" s="215"/>
      <c r="AQ392" s="215"/>
    </row>
    <row r="393" spans="1:43" ht="48.75" customHeight="1" x14ac:dyDescent="0.25">
      <c r="A393" s="232" t="s">
        <v>108</v>
      </c>
      <c r="B393" s="74" t="str">
        <f>VLOOKUP('Valoración 2.0'!C393,Tabla_Riesgos[#All],2,FALSE)</f>
        <v>DISPOSICIÓN FINAL DE ACTIVOS</v>
      </c>
      <c r="C393" s="74">
        <v>34</v>
      </c>
      <c r="D393" s="74" t="str">
        <f>VLOOKUP('Valoración 2.0'!C393,Tabla_Riesgos[#All],3,FALSE)</f>
        <v>Podría ocurrir que no se entregue el activo en administración o disposición final correspondiente</v>
      </c>
      <c r="E393" s="74" t="str">
        <f>VLOOKUP('Valoración 2.0'!C393,Tabla_Riesgos[#All],6,FALSE)</f>
        <v>Operativo</v>
      </c>
      <c r="F393" s="209"/>
      <c r="G393" s="209"/>
      <c r="H393" s="209"/>
      <c r="I393" s="209"/>
      <c r="J393" s="209"/>
      <c r="K393" s="209"/>
      <c r="L393" s="209"/>
      <c r="M393" s="209"/>
      <c r="N393" s="209"/>
      <c r="O393" s="209"/>
      <c r="P393" s="209"/>
      <c r="Q393" s="209"/>
      <c r="R393" s="209"/>
      <c r="S393" s="209"/>
      <c r="T393" s="209"/>
      <c r="U393" s="209"/>
      <c r="V393" s="209"/>
      <c r="W393" s="209"/>
      <c r="X393" s="209"/>
      <c r="Y393" s="64" t="str">
        <f t="shared" si="30"/>
        <v/>
      </c>
      <c r="Z393" s="127" t="str">
        <f>IFERROR(VLOOKUP(AC393,'Tablas de calculos'!$AA$25:$AC$29,3,FALSE),"")</f>
        <v/>
      </c>
      <c r="AA393" s="127" t="str">
        <f>IFERROR(VLOOKUP(AD393,'Tablas de calculos'!$AB$25:$AC$29,2,FALSE),"")</f>
        <v/>
      </c>
      <c r="AB393" s="128" t="str">
        <f t="shared" si="31"/>
        <v/>
      </c>
      <c r="AC393" s="61" t="str">
        <f>IFERROR(VLOOKUP(Y393,'Tablas de calculos'!$V$22:$W$26,2,FALSE),"")</f>
        <v/>
      </c>
      <c r="AD393" s="207"/>
      <c r="AE393" s="61" t="str">
        <f>IFERROR(VLOOKUP(AB393,'Tablas de calculos'!$AF$4:$AI$28,4,FALSE),"")</f>
        <v/>
      </c>
      <c r="AF393" s="130" t="str">
        <f t="shared" ca="1" si="32"/>
        <v/>
      </c>
      <c r="AG393" s="123" t="str">
        <f ca="1">IFERROR(Z393-ROUND(AVERAGEIF('Control 2.0'!$B$3:$Z$220,'Valoración 2.0'!C393,'Control 2.0'!$Y$3:$Y$220),0),Z393)</f>
        <v/>
      </c>
      <c r="AH393" s="123" t="str">
        <f ca="1">IFERROR(AA393-ROUND(AVERAGEIF('Control 2.0'!$B$3:$Z$220,'Valoración 2.0'!C393,'Control 2.0'!$Z$3:$Z$220),0),AA393)</f>
        <v/>
      </c>
      <c r="AI393" s="61" t="str">
        <f ca="1">IFERROR(VLOOKUP(AG393,'Tablas de calculos'!$V$22:$W$26,2,FALSE),"")</f>
        <v/>
      </c>
      <c r="AJ393" s="61" t="str">
        <f ca="1">IFERROR(VLOOKUP(AH393,'Tablas de calculos'!$V$22:$X$26,3,FALSE),"")</f>
        <v/>
      </c>
      <c r="AK393" s="61" t="str">
        <f ca="1">IFERROR(VLOOKUP(AF393,'Tablas de calculos'!$AF$4:$AI$28,4,FALSE),"")</f>
        <v/>
      </c>
      <c r="AL393" s="61" t="str">
        <f t="shared" ca="1" si="33"/>
        <v>Si</v>
      </c>
      <c r="AM393" s="76"/>
      <c r="AN393" s="215"/>
      <c r="AO393" s="215"/>
      <c r="AP393" s="215"/>
      <c r="AQ393" s="215"/>
    </row>
    <row r="394" spans="1:43" s="220" customFormat="1" ht="48.75" customHeight="1" x14ac:dyDescent="0.25">
      <c r="A394" s="232" t="s">
        <v>108</v>
      </c>
      <c r="B394" s="191" t="str">
        <f>VLOOKUP('Valoración 2.0'!C394,Tabla_Riesgos[#All],2,FALSE)</f>
        <v>DISPOSICIÓN FINAL DE ACTIVOS</v>
      </c>
      <c r="C394" s="191">
        <v>37</v>
      </c>
      <c r="D394" s="191" t="str">
        <f>VLOOKUP('Valoración 2.0'!C394,Tabla_Riesgos[#All],3,FALSE)</f>
        <v>Se podría  enajenar un activo por un valor inferior al estimado</v>
      </c>
      <c r="E394" s="191" t="str">
        <f>VLOOKUP('Valoración 2.0'!C394,Tabla_Riesgos[#All],6,FALSE)</f>
        <v>Estratégico</v>
      </c>
      <c r="F394" s="216"/>
      <c r="G394" s="216"/>
      <c r="H394" s="216"/>
      <c r="I394" s="216"/>
      <c r="J394" s="216"/>
      <c r="K394" s="216"/>
      <c r="L394" s="216"/>
      <c r="M394" s="216"/>
      <c r="N394" s="216"/>
      <c r="O394" s="216"/>
      <c r="P394" s="216"/>
      <c r="Q394" s="216"/>
      <c r="R394" s="216"/>
      <c r="S394" s="216"/>
      <c r="T394" s="216"/>
      <c r="U394" s="216"/>
      <c r="V394" s="216"/>
      <c r="W394" s="216"/>
      <c r="X394" s="216"/>
      <c r="Y394" s="152" t="str">
        <f t="shared" si="30"/>
        <v/>
      </c>
      <c r="Z394" s="127" t="str">
        <f>IFERROR(VLOOKUP(AC394,'Tablas de calculos'!$AA$25:$AC$29,3,FALSE),"")</f>
        <v/>
      </c>
      <c r="AA394" s="127" t="str">
        <f>IFERROR(VLOOKUP(AD394,'Tablas de calculos'!$AB$25:$AC$29,2,FALSE),"")</f>
        <v/>
      </c>
      <c r="AB394" s="127" t="str">
        <f t="shared" si="31"/>
        <v/>
      </c>
      <c r="AC394" s="35" t="str">
        <f>IFERROR(VLOOKUP(Y394,'Tablas de calculos'!$V$22:$W$26,2,FALSE),"")</f>
        <v/>
      </c>
      <c r="AD394" s="237"/>
      <c r="AE394" s="35" t="str">
        <f>IFERROR(VLOOKUP(AB394,'Tablas de calculos'!$AF$4:$AI$28,4,FALSE),"")</f>
        <v/>
      </c>
      <c r="AF394" s="193" t="str">
        <f t="shared" ca="1" si="32"/>
        <v/>
      </c>
      <c r="AG394" s="123" t="str">
        <f ca="1">IFERROR(Z394-ROUND(AVERAGEIF('Control 2.0'!$B$3:$Z$220,'Valoración 2.0'!C394,'Control 2.0'!$Y$3:$Y$220),0),Z394)</f>
        <v/>
      </c>
      <c r="AH394" s="123" t="str">
        <f ca="1">IFERROR(AA394-ROUND(AVERAGEIF('Control 2.0'!$B$3:$Z$220,'Valoración 2.0'!C394,'Control 2.0'!$Z$3:$Z$220),0),AA394)</f>
        <v/>
      </c>
      <c r="AI394" s="35" t="str">
        <f ca="1">IFERROR(VLOOKUP(AG394,'Tablas de calculos'!$V$22:$W$26,2,FALSE),"")</f>
        <v/>
      </c>
      <c r="AJ394" s="35" t="str">
        <f ca="1">IFERROR(VLOOKUP(AH394,'Tablas de calculos'!$V$22:$X$26,3,FALSE),"")</f>
        <v/>
      </c>
      <c r="AK394" s="35" t="str">
        <f ca="1">IFERROR(VLOOKUP(AF394,'Tablas de calculos'!$AF$4:$AI$28,4,FALSE),"")</f>
        <v/>
      </c>
      <c r="AL394" s="35" t="str">
        <f t="shared" ca="1" si="33"/>
        <v>Si</v>
      </c>
      <c r="AM394" s="192"/>
      <c r="AN394" s="215"/>
      <c r="AO394" s="215"/>
      <c r="AP394" s="215"/>
      <c r="AQ394" s="215"/>
    </row>
    <row r="395" spans="1:43" ht="48.75" customHeight="1" x14ac:dyDescent="0.25">
      <c r="A395" s="232" t="s">
        <v>108</v>
      </c>
      <c r="B395" s="74" t="str">
        <f>VLOOKUP('Valoración 2.0'!C395,Tabla_Riesgos[#All],2,FALSE)</f>
        <v>GESTIÓN FINANCIERA</v>
      </c>
      <c r="C395" s="74">
        <v>38</v>
      </c>
      <c r="D395" s="74" t="str">
        <f>VLOOKUP('Valoración 2.0'!C395,Tabla_Riesgos[#All],3,FALSE)</f>
        <v>Se podría presentar fallas en la identificación de las características de los recaudos y pagos</v>
      </c>
      <c r="E395" s="74" t="str">
        <f>VLOOKUP('Valoración 2.0'!C395,Tabla_Riesgos[#All],6,FALSE)</f>
        <v>Operativo</v>
      </c>
      <c r="F395" s="209"/>
      <c r="G395" s="209"/>
      <c r="H395" s="209"/>
      <c r="I395" s="209"/>
      <c r="J395" s="209"/>
      <c r="K395" s="209"/>
      <c r="L395" s="209"/>
      <c r="M395" s="209"/>
      <c r="N395" s="209"/>
      <c r="O395" s="209"/>
      <c r="P395" s="209"/>
      <c r="Q395" s="209"/>
      <c r="R395" s="209"/>
      <c r="S395" s="209"/>
      <c r="T395" s="209"/>
      <c r="U395" s="209"/>
      <c r="V395" s="209"/>
      <c r="W395" s="209"/>
      <c r="X395" s="209"/>
      <c r="Y395" s="64" t="str">
        <f t="shared" si="30"/>
        <v/>
      </c>
      <c r="Z395" s="127" t="str">
        <f>IFERROR(VLOOKUP(AC395,'Tablas de calculos'!$AA$25:$AC$29,3,FALSE),"")</f>
        <v/>
      </c>
      <c r="AA395" s="127" t="str">
        <f>IFERROR(VLOOKUP(AD395,'Tablas de calculos'!$AB$25:$AC$29,2,FALSE),"")</f>
        <v/>
      </c>
      <c r="AB395" s="128" t="str">
        <f t="shared" si="31"/>
        <v/>
      </c>
      <c r="AC395" s="61" t="str">
        <f>IFERROR(VLOOKUP(Y395,'Tablas de calculos'!$V$22:$W$26,2,FALSE),"")</f>
        <v/>
      </c>
      <c r="AD395" s="207"/>
      <c r="AE395" s="61" t="str">
        <f>IFERROR(VLOOKUP(AB395,'Tablas de calculos'!$AF$4:$AI$28,4,FALSE),"")</f>
        <v/>
      </c>
      <c r="AF395" s="130" t="str">
        <f t="shared" ca="1" si="32"/>
        <v/>
      </c>
      <c r="AG395" s="123" t="str">
        <f ca="1">IFERROR(Z395-ROUND(AVERAGEIF('Control 2.0'!$B$3:$Z$220,'Valoración 2.0'!C395,'Control 2.0'!$Y$3:$Y$220),0),Z395)</f>
        <v/>
      </c>
      <c r="AH395" s="123" t="str">
        <f ca="1">IFERROR(AA395-ROUND(AVERAGEIF('Control 2.0'!$B$3:$Z$220,'Valoración 2.0'!C395,'Control 2.0'!$Z$3:$Z$220),0),AA395)</f>
        <v/>
      </c>
      <c r="AI395" s="61" t="str">
        <f ca="1">IFERROR(VLOOKUP(AG395,'Tablas de calculos'!$V$22:$W$26,2,FALSE),"")</f>
        <v/>
      </c>
      <c r="AJ395" s="61" t="str">
        <f ca="1">IFERROR(VLOOKUP(AH395,'Tablas de calculos'!$V$22:$X$26,3,FALSE),"")</f>
        <v/>
      </c>
      <c r="AK395" s="61" t="str">
        <f ca="1">IFERROR(VLOOKUP(AF395,'Tablas de calculos'!$AF$4:$AI$28,4,FALSE),"")</f>
        <v/>
      </c>
      <c r="AL395" s="61" t="str">
        <f t="shared" ca="1" si="33"/>
        <v>Si</v>
      </c>
      <c r="AM395" s="76"/>
      <c r="AN395" s="215"/>
      <c r="AO395" s="215"/>
      <c r="AP395" s="215"/>
      <c r="AQ395" s="215"/>
    </row>
    <row r="396" spans="1:43" s="220" customFormat="1" ht="48.75" customHeight="1" x14ac:dyDescent="0.25">
      <c r="A396" s="232" t="s">
        <v>108</v>
      </c>
      <c r="B396" s="191" t="str">
        <f>VLOOKUP('Valoración 2.0'!C396,Tabla_Riesgos[#All],2,FALSE)</f>
        <v>GESTIÓN FINANCIERA</v>
      </c>
      <c r="C396" s="191">
        <v>39</v>
      </c>
      <c r="D396" s="191" t="str">
        <f>VLOOKUP('Valoración 2.0'!C396,Tabla_Riesgos[#All],3,FALSE)</f>
        <v>Se podría presentar que no exista disponibilidad de recursos</v>
      </c>
      <c r="E396" s="191" t="str">
        <f>VLOOKUP('Valoración 2.0'!C396,Tabla_Riesgos[#All],6,FALSE)</f>
        <v>Estratégico</v>
      </c>
      <c r="F396" s="216"/>
      <c r="G396" s="216"/>
      <c r="H396" s="216"/>
      <c r="I396" s="216"/>
      <c r="J396" s="216"/>
      <c r="K396" s="216"/>
      <c r="L396" s="216"/>
      <c r="M396" s="216"/>
      <c r="N396" s="216"/>
      <c r="O396" s="216"/>
      <c r="P396" s="216"/>
      <c r="Q396" s="216"/>
      <c r="R396" s="216"/>
      <c r="S396" s="216"/>
      <c r="T396" s="216"/>
      <c r="U396" s="216"/>
      <c r="V396" s="216"/>
      <c r="W396" s="216"/>
      <c r="X396" s="216"/>
      <c r="Y396" s="152" t="str">
        <f t="shared" si="30"/>
        <v/>
      </c>
      <c r="Z396" s="127" t="str">
        <f>IFERROR(VLOOKUP(AC396,'Tablas de calculos'!$AA$25:$AC$29,3,FALSE),"")</f>
        <v/>
      </c>
      <c r="AA396" s="127" t="str">
        <f>IFERROR(VLOOKUP(AD396,'Tablas de calculos'!$AB$25:$AC$29,2,FALSE),"")</f>
        <v/>
      </c>
      <c r="AB396" s="127" t="str">
        <f t="shared" si="31"/>
        <v/>
      </c>
      <c r="AC396" s="35" t="str">
        <f>IFERROR(VLOOKUP(Y396,'Tablas de calculos'!$V$22:$W$26,2,FALSE),"")</f>
        <v/>
      </c>
      <c r="AD396" s="237"/>
      <c r="AE396" s="35" t="str">
        <f>IFERROR(VLOOKUP(AB396,'Tablas de calculos'!$AF$4:$AI$28,4,FALSE),"")</f>
        <v/>
      </c>
      <c r="AF396" s="193" t="str">
        <f t="shared" ca="1" si="32"/>
        <v/>
      </c>
      <c r="AG396" s="123" t="str">
        <f ca="1">IFERROR(Z396-ROUND(AVERAGEIF('Control 2.0'!$B$3:$Z$220,'Valoración 2.0'!C396,'Control 2.0'!$Y$3:$Y$220),0),Z396)</f>
        <v/>
      </c>
      <c r="AH396" s="123" t="str">
        <f ca="1">IFERROR(AA396-ROUND(AVERAGEIF('Control 2.0'!$B$3:$Z$220,'Valoración 2.0'!C396,'Control 2.0'!$Z$3:$Z$220),0),AA396)</f>
        <v/>
      </c>
      <c r="AI396" s="35" t="str">
        <f ca="1">IFERROR(VLOOKUP(AG396,'Tablas de calculos'!$V$22:$W$26,2,FALSE),"")</f>
        <v/>
      </c>
      <c r="AJ396" s="35" t="str">
        <f ca="1">IFERROR(VLOOKUP(AH396,'Tablas de calculos'!$V$22:$X$26,3,FALSE),"")</f>
        <v/>
      </c>
      <c r="AK396" s="35" t="str">
        <f ca="1">IFERROR(VLOOKUP(AF396,'Tablas de calculos'!$AF$4:$AI$28,4,FALSE),"")</f>
        <v/>
      </c>
      <c r="AL396" s="35" t="str">
        <f t="shared" ca="1" si="33"/>
        <v>Si</v>
      </c>
      <c r="AM396" s="192"/>
      <c r="AN396" s="215"/>
      <c r="AO396" s="215"/>
      <c r="AP396" s="215"/>
      <c r="AQ396" s="215"/>
    </row>
    <row r="397" spans="1:43" ht="48.75" customHeight="1" x14ac:dyDescent="0.25">
      <c r="A397" s="232" t="s">
        <v>108</v>
      </c>
      <c r="B397" s="74" t="str">
        <f>VLOOKUP('Valoración 2.0'!C397,Tabla_Riesgos[#All],2,FALSE)</f>
        <v>GESTIÓN FINANCIERA</v>
      </c>
      <c r="C397" s="74">
        <v>40</v>
      </c>
      <c r="D397" s="74" t="str">
        <f>VLOOKUP('Valoración 2.0'!C397,Tabla_Riesgos[#All],3,FALSE)</f>
        <v>Puede ocurrir que no se cuente con información del estado de cuenta por activo</v>
      </c>
      <c r="E397" s="74" t="str">
        <f>VLOOKUP('Valoración 2.0'!C397,Tabla_Riesgos[#All],6,FALSE)</f>
        <v>Operativo</v>
      </c>
      <c r="F397" s="209"/>
      <c r="G397" s="209"/>
      <c r="H397" s="209"/>
      <c r="I397" s="209"/>
      <c r="J397" s="209"/>
      <c r="K397" s="209"/>
      <c r="L397" s="209"/>
      <c r="M397" s="209"/>
      <c r="N397" s="209"/>
      <c r="O397" s="209"/>
      <c r="P397" s="209"/>
      <c r="Q397" s="209"/>
      <c r="R397" s="209"/>
      <c r="S397" s="209"/>
      <c r="T397" s="209"/>
      <c r="U397" s="209"/>
      <c r="V397" s="209"/>
      <c r="W397" s="209"/>
      <c r="X397" s="209"/>
      <c r="Y397" s="64" t="str">
        <f t="shared" si="30"/>
        <v/>
      </c>
      <c r="Z397" s="127" t="str">
        <f>IFERROR(VLOOKUP(AC397,'Tablas de calculos'!$AA$25:$AC$29,3,FALSE),"")</f>
        <v/>
      </c>
      <c r="AA397" s="127" t="str">
        <f>IFERROR(VLOOKUP(AD397,'Tablas de calculos'!$AB$25:$AC$29,2,FALSE),"")</f>
        <v/>
      </c>
      <c r="AB397" s="128" t="str">
        <f t="shared" si="31"/>
        <v/>
      </c>
      <c r="AC397" s="61" t="str">
        <f>IFERROR(VLOOKUP(Y397,'Tablas de calculos'!$V$22:$W$26,2,FALSE),"")</f>
        <v/>
      </c>
      <c r="AD397" s="207"/>
      <c r="AE397" s="61" t="str">
        <f>IFERROR(VLOOKUP(AB397,'Tablas de calculos'!$AF$4:$AI$28,4,FALSE),"")</f>
        <v/>
      </c>
      <c r="AF397" s="130" t="str">
        <f t="shared" ca="1" si="32"/>
        <v/>
      </c>
      <c r="AG397" s="123" t="str">
        <f ca="1">IFERROR(Z397-ROUND(AVERAGEIF('Control 2.0'!$B$3:$Z$220,'Valoración 2.0'!C397,'Control 2.0'!$Y$3:$Y$220),0),Z397)</f>
        <v/>
      </c>
      <c r="AH397" s="123" t="str">
        <f ca="1">IFERROR(AA397-ROUND(AVERAGEIF('Control 2.0'!$B$3:$Z$220,'Valoración 2.0'!C397,'Control 2.0'!$Z$3:$Z$220),0),AA397)</f>
        <v/>
      </c>
      <c r="AI397" s="61" t="str">
        <f ca="1">IFERROR(VLOOKUP(AG397,'Tablas de calculos'!$V$22:$W$26,2,FALSE),"")</f>
        <v/>
      </c>
      <c r="AJ397" s="61" t="str">
        <f ca="1">IFERROR(VLOOKUP(AH397,'Tablas de calculos'!$V$22:$X$26,3,FALSE),"")</f>
        <v/>
      </c>
      <c r="AK397" s="61" t="str">
        <f ca="1">IFERROR(VLOOKUP(AF397,'Tablas de calculos'!$AF$4:$AI$28,4,FALSE),"")</f>
        <v/>
      </c>
      <c r="AL397" s="61" t="str">
        <f t="shared" ca="1" si="33"/>
        <v>Si</v>
      </c>
      <c r="AM397" s="76"/>
      <c r="AN397" s="215"/>
      <c r="AO397" s="215"/>
      <c r="AP397" s="215"/>
      <c r="AQ397" s="215"/>
    </row>
    <row r="398" spans="1:43" s="220" customFormat="1" ht="48.75" customHeight="1" x14ac:dyDescent="0.25">
      <c r="A398" s="232" t="s">
        <v>108</v>
      </c>
      <c r="B398" s="191" t="str">
        <f>VLOOKUP('Valoración 2.0'!C398,Tabla_Riesgos[#All],2,FALSE)</f>
        <v>GESTIÓN FINANCIERA</v>
      </c>
      <c r="C398" s="191">
        <v>41</v>
      </c>
      <c r="D398" s="191" t="str">
        <f>VLOOKUP('Valoración 2.0'!C398,Tabla_Riesgos[#All],3,FALSE)</f>
        <v xml:space="preserve">Puede ocurrir que SAE disponga de los recursos de los activos del FRISCO desconociendo la condición de estos. </v>
      </c>
      <c r="E398" s="191" t="str">
        <f>VLOOKUP('Valoración 2.0'!C398,Tabla_Riesgos[#All],6,FALSE)</f>
        <v>Estratégico</v>
      </c>
      <c r="F398" s="216"/>
      <c r="G398" s="216"/>
      <c r="H398" s="216"/>
      <c r="I398" s="216"/>
      <c r="J398" s="216"/>
      <c r="K398" s="216"/>
      <c r="L398" s="216"/>
      <c r="M398" s="216"/>
      <c r="N398" s="216"/>
      <c r="O398" s="216"/>
      <c r="P398" s="216"/>
      <c r="Q398" s="216"/>
      <c r="R398" s="216"/>
      <c r="S398" s="216"/>
      <c r="T398" s="216"/>
      <c r="U398" s="216"/>
      <c r="V398" s="216"/>
      <c r="W398" s="216"/>
      <c r="X398" s="216"/>
      <c r="Y398" s="152" t="str">
        <f t="shared" si="30"/>
        <v/>
      </c>
      <c r="Z398" s="127" t="str">
        <f>IFERROR(VLOOKUP(AC398,'Tablas de calculos'!$AA$25:$AC$29,3,FALSE),"")</f>
        <v/>
      </c>
      <c r="AA398" s="127" t="str">
        <f>IFERROR(VLOOKUP(AD398,'Tablas de calculos'!$AB$25:$AC$29,2,FALSE),"")</f>
        <v/>
      </c>
      <c r="AB398" s="127" t="str">
        <f t="shared" si="31"/>
        <v/>
      </c>
      <c r="AC398" s="35" t="str">
        <f>IFERROR(VLOOKUP(Y398,'Tablas de calculos'!$V$22:$W$26,2,FALSE),"")</f>
        <v/>
      </c>
      <c r="AD398" s="237"/>
      <c r="AE398" s="35" t="str">
        <f>IFERROR(VLOOKUP(AB398,'Tablas de calculos'!$AF$4:$AI$28,4,FALSE),"")</f>
        <v/>
      </c>
      <c r="AF398" s="193" t="str">
        <f t="shared" ca="1" si="32"/>
        <v/>
      </c>
      <c r="AG398" s="123" t="str">
        <f ca="1">IFERROR(Z398-ROUND(AVERAGEIF('Control 2.0'!$B$3:$Z$220,'Valoración 2.0'!C398,'Control 2.0'!$Y$3:$Y$220),0),Z398)</f>
        <v/>
      </c>
      <c r="AH398" s="123" t="str">
        <f ca="1">IFERROR(AA398-ROUND(AVERAGEIF('Control 2.0'!$B$3:$Z$220,'Valoración 2.0'!C398,'Control 2.0'!$Z$3:$Z$220),0),AA398)</f>
        <v/>
      </c>
      <c r="AI398" s="35" t="str">
        <f ca="1">IFERROR(VLOOKUP(AG398,'Tablas de calculos'!$V$22:$W$26,2,FALSE),"")</f>
        <v/>
      </c>
      <c r="AJ398" s="35" t="str">
        <f ca="1">IFERROR(VLOOKUP(AH398,'Tablas de calculos'!$V$22:$X$26,3,FALSE),"")</f>
        <v/>
      </c>
      <c r="AK398" s="35" t="str">
        <f ca="1">IFERROR(VLOOKUP(AF398,'Tablas de calculos'!$AF$4:$AI$28,4,FALSE),"")</f>
        <v/>
      </c>
      <c r="AL398" s="35" t="str">
        <f t="shared" ca="1" si="33"/>
        <v>Si</v>
      </c>
      <c r="AM398" s="192"/>
      <c r="AN398" s="215"/>
      <c r="AO398" s="215"/>
      <c r="AP398" s="215"/>
      <c r="AQ398" s="215"/>
    </row>
    <row r="399" spans="1:43" ht="48.75" customHeight="1" x14ac:dyDescent="0.25">
      <c r="A399" s="232" t="s">
        <v>108</v>
      </c>
      <c r="B399" s="74" t="str">
        <f>VLOOKUP('Valoración 2.0'!C399,Tabla_Riesgos[#All],2,FALSE)</f>
        <v>GESTIÓN FINANCIERA</v>
      </c>
      <c r="C399" s="74">
        <v>42</v>
      </c>
      <c r="D399" s="74" t="str">
        <f>VLOOKUP('Valoración 2.0'!C399,Tabla_Riesgos[#All],3,FALSE)</f>
        <v>Se podría reportar información financiera inexacta tanto de SAE como del FRISCO.</v>
      </c>
      <c r="E399" s="74" t="str">
        <f>VLOOKUP('Valoración 2.0'!C399,Tabla_Riesgos[#All],6,FALSE)</f>
        <v>Operativo</v>
      </c>
      <c r="F399" s="209"/>
      <c r="G399" s="209"/>
      <c r="H399" s="209"/>
      <c r="I399" s="209"/>
      <c r="J399" s="209"/>
      <c r="K399" s="209"/>
      <c r="L399" s="209"/>
      <c r="M399" s="209"/>
      <c r="N399" s="209"/>
      <c r="O399" s="209"/>
      <c r="P399" s="209"/>
      <c r="Q399" s="209"/>
      <c r="R399" s="209"/>
      <c r="S399" s="209"/>
      <c r="T399" s="209"/>
      <c r="U399" s="209"/>
      <c r="V399" s="209"/>
      <c r="W399" s="209"/>
      <c r="X399" s="209"/>
      <c r="Y399" s="64" t="str">
        <f t="shared" si="30"/>
        <v/>
      </c>
      <c r="Z399" s="127" t="str">
        <f>IFERROR(VLOOKUP(AC399,'Tablas de calculos'!$AA$25:$AC$29,3,FALSE),"")</f>
        <v/>
      </c>
      <c r="AA399" s="127" t="str">
        <f>IFERROR(VLOOKUP(AD399,'Tablas de calculos'!$AB$25:$AC$29,2,FALSE),"")</f>
        <v/>
      </c>
      <c r="AB399" s="128" t="str">
        <f t="shared" si="31"/>
        <v/>
      </c>
      <c r="AC399" s="61" t="str">
        <f>IFERROR(VLOOKUP(Y399,'Tablas de calculos'!$V$22:$W$26,2,FALSE),"")</f>
        <v/>
      </c>
      <c r="AD399" s="207"/>
      <c r="AE399" s="61" t="str">
        <f>IFERROR(VLOOKUP(AB399,'Tablas de calculos'!$AF$4:$AI$28,4,FALSE),"")</f>
        <v/>
      </c>
      <c r="AF399" s="130" t="str">
        <f t="shared" ca="1" si="32"/>
        <v/>
      </c>
      <c r="AG399" s="123" t="str">
        <f ca="1">IFERROR(Z399-ROUND(AVERAGEIF('Control 2.0'!$B$3:$Z$220,'Valoración 2.0'!C399,'Control 2.0'!$Y$3:$Y$220),0),Z399)</f>
        <v/>
      </c>
      <c r="AH399" s="123" t="str">
        <f ca="1">IFERROR(AA399-ROUND(AVERAGEIF('Control 2.0'!$B$3:$Z$220,'Valoración 2.0'!C399,'Control 2.0'!$Z$3:$Z$220),0),AA399)</f>
        <v/>
      </c>
      <c r="AI399" s="61" t="str">
        <f ca="1">IFERROR(VLOOKUP(AG399,'Tablas de calculos'!$V$22:$W$26,2,FALSE),"")</f>
        <v/>
      </c>
      <c r="AJ399" s="61" t="str">
        <f ca="1">IFERROR(VLOOKUP(AH399,'Tablas de calculos'!$V$22:$X$26,3,FALSE),"")</f>
        <v/>
      </c>
      <c r="AK399" s="61" t="str">
        <f ca="1">IFERROR(VLOOKUP(AF399,'Tablas de calculos'!$AF$4:$AI$28,4,FALSE),"")</f>
        <v/>
      </c>
      <c r="AL399" s="61" t="str">
        <f t="shared" ca="1" si="33"/>
        <v>Si</v>
      </c>
      <c r="AM399" s="76"/>
      <c r="AN399" s="215"/>
      <c r="AO399" s="215"/>
      <c r="AP399" s="215"/>
      <c r="AQ399" s="215"/>
    </row>
    <row r="400" spans="1:43" s="220" customFormat="1" ht="48.75" customHeight="1" x14ac:dyDescent="0.25">
      <c r="A400" s="232" t="s">
        <v>108</v>
      </c>
      <c r="B400" s="191" t="str">
        <f>VLOOKUP('Valoración 2.0'!C400,Tabla_Riesgos[#All],2,FALSE)</f>
        <v>GESTIÓN DOCUMENTAL</v>
      </c>
      <c r="C400" s="191">
        <v>43</v>
      </c>
      <c r="D400" s="191" t="str">
        <f>VLOOKUP('Valoración 2.0'!C400,Tabla_Riesgos[#All],3,FALSE)</f>
        <v xml:space="preserve">Se podría generar una inadecuada identificación al área que corresponde el trámite  </v>
      </c>
      <c r="E400" s="191" t="str">
        <f>VLOOKUP('Valoración 2.0'!C400,Tabla_Riesgos[#All],6,FALSE)</f>
        <v>Operativo</v>
      </c>
      <c r="F400" s="216"/>
      <c r="G400" s="216"/>
      <c r="H400" s="216"/>
      <c r="I400" s="216"/>
      <c r="J400" s="216"/>
      <c r="K400" s="216"/>
      <c r="L400" s="216"/>
      <c r="M400" s="216"/>
      <c r="N400" s="216"/>
      <c r="O400" s="216"/>
      <c r="P400" s="216"/>
      <c r="Q400" s="216"/>
      <c r="R400" s="216"/>
      <c r="S400" s="216"/>
      <c r="T400" s="216"/>
      <c r="U400" s="216"/>
      <c r="V400" s="216"/>
      <c r="W400" s="216"/>
      <c r="X400" s="216"/>
      <c r="Y400" s="152" t="str">
        <f t="shared" si="30"/>
        <v/>
      </c>
      <c r="Z400" s="127" t="str">
        <f>IFERROR(VLOOKUP(AC400,'Tablas de calculos'!$AA$25:$AC$29,3,FALSE),"")</f>
        <v/>
      </c>
      <c r="AA400" s="127" t="str">
        <f>IFERROR(VLOOKUP(AD400,'Tablas de calculos'!$AB$25:$AC$29,2,FALSE),"")</f>
        <v/>
      </c>
      <c r="AB400" s="127" t="str">
        <f t="shared" si="31"/>
        <v/>
      </c>
      <c r="AC400" s="35" t="str">
        <f>IFERROR(VLOOKUP(Y400,'Tablas de calculos'!$V$22:$W$26,2,FALSE),"")</f>
        <v/>
      </c>
      <c r="AD400" s="237"/>
      <c r="AE400" s="35" t="str">
        <f>IFERROR(VLOOKUP(AB400,'Tablas de calculos'!$AF$4:$AI$28,4,FALSE),"")</f>
        <v/>
      </c>
      <c r="AF400" s="193" t="str">
        <f t="shared" ca="1" si="32"/>
        <v/>
      </c>
      <c r="AG400" s="123" t="str">
        <f ca="1">IFERROR(Z400-ROUND(AVERAGEIF('Control 2.0'!$B$3:$Z$220,'Valoración 2.0'!C400,'Control 2.0'!$Y$3:$Y$220),0),Z400)</f>
        <v/>
      </c>
      <c r="AH400" s="123" t="str">
        <f ca="1">IFERROR(AA400-ROUND(AVERAGEIF('Control 2.0'!$B$3:$Z$220,'Valoración 2.0'!C400,'Control 2.0'!$Z$3:$Z$220),0),AA400)</f>
        <v/>
      </c>
      <c r="AI400" s="35" t="str">
        <f ca="1">IFERROR(VLOOKUP(AG400,'Tablas de calculos'!$V$22:$W$26,2,FALSE),"")</f>
        <v/>
      </c>
      <c r="AJ400" s="35" t="str">
        <f ca="1">IFERROR(VLOOKUP(AH400,'Tablas de calculos'!$V$22:$X$26,3,FALSE),"")</f>
        <v/>
      </c>
      <c r="AK400" s="35" t="str">
        <f ca="1">IFERROR(VLOOKUP(AF400,'Tablas de calculos'!$AF$4:$AI$28,4,FALSE),"")</f>
        <v/>
      </c>
      <c r="AL400" s="35" t="str">
        <f t="shared" ca="1" si="33"/>
        <v>Si</v>
      </c>
      <c r="AM400" s="192"/>
      <c r="AN400" s="215"/>
      <c r="AO400" s="215"/>
      <c r="AP400" s="215"/>
      <c r="AQ400" s="215"/>
    </row>
    <row r="401" spans="1:43" ht="48.75" customHeight="1" x14ac:dyDescent="0.25">
      <c r="A401" s="232" t="s">
        <v>108</v>
      </c>
      <c r="B401" s="74" t="str">
        <f>VLOOKUP('Valoración 2.0'!C401,Tabla_Riesgos[#All],2,FALSE)</f>
        <v>GESTIÓN DOCUMENTAL</v>
      </c>
      <c r="C401" s="74">
        <v>44</v>
      </c>
      <c r="D401" s="74" t="str">
        <f>VLOOKUP('Valoración 2.0'!C401,Tabla_Riesgos[#All],3,FALSE)</f>
        <v xml:space="preserve">Puede ocurrir que no se inserten las piezas documentales en el expediente correspondiente </v>
      </c>
      <c r="E401" s="74" t="str">
        <f>VLOOKUP('Valoración 2.0'!C401,Tabla_Riesgos[#All],6,FALSE)</f>
        <v>Operativo</v>
      </c>
      <c r="F401" s="209"/>
      <c r="G401" s="209"/>
      <c r="H401" s="209"/>
      <c r="I401" s="209"/>
      <c r="J401" s="209"/>
      <c r="K401" s="209"/>
      <c r="L401" s="209"/>
      <c r="M401" s="209"/>
      <c r="N401" s="209"/>
      <c r="O401" s="209"/>
      <c r="P401" s="209"/>
      <c r="Q401" s="209"/>
      <c r="R401" s="209"/>
      <c r="S401" s="209"/>
      <c r="T401" s="209"/>
      <c r="U401" s="209"/>
      <c r="V401" s="209"/>
      <c r="W401" s="209"/>
      <c r="X401" s="209"/>
      <c r="Y401" s="64" t="str">
        <f t="shared" si="30"/>
        <v/>
      </c>
      <c r="Z401" s="127" t="str">
        <f>IFERROR(VLOOKUP(AC401,'Tablas de calculos'!$AA$25:$AC$29,3,FALSE),"")</f>
        <v/>
      </c>
      <c r="AA401" s="127" t="str">
        <f>IFERROR(VLOOKUP(AD401,'Tablas de calculos'!$AB$25:$AC$29,2,FALSE),"")</f>
        <v/>
      </c>
      <c r="AB401" s="128" t="str">
        <f t="shared" si="31"/>
        <v/>
      </c>
      <c r="AC401" s="61" t="str">
        <f>IFERROR(VLOOKUP(Y401,'Tablas de calculos'!$V$22:$W$26,2,FALSE),"")</f>
        <v/>
      </c>
      <c r="AD401" s="207"/>
      <c r="AE401" s="61" t="str">
        <f>IFERROR(VLOOKUP(AB401,'Tablas de calculos'!$AF$4:$AI$28,4,FALSE),"")</f>
        <v/>
      </c>
      <c r="AF401" s="130" t="str">
        <f t="shared" ca="1" si="32"/>
        <v/>
      </c>
      <c r="AG401" s="123" t="str">
        <f ca="1">IFERROR(Z401-ROUND(AVERAGEIF('Control 2.0'!$B$3:$Z$220,'Valoración 2.0'!C401,'Control 2.0'!$Y$3:$Y$220),0),Z401)</f>
        <v/>
      </c>
      <c r="AH401" s="123" t="str">
        <f ca="1">IFERROR(AA401-ROUND(AVERAGEIF('Control 2.0'!$B$3:$Z$220,'Valoración 2.0'!C401,'Control 2.0'!$Z$3:$Z$220),0),AA401)</f>
        <v/>
      </c>
      <c r="AI401" s="61" t="str">
        <f ca="1">IFERROR(VLOOKUP(AG401,'Tablas de calculos'!$V$22:$W$26,2,FALSE),"")</f>
        <v/>
      </c>
      <c r="AJ401" s="61" t="str">
        <f ca="1">IFERROR(VLOOKUP(AH401,'Tablas de calculos'!$V$22:$X$26,3,FALSE),"")</f>
        <v/>
      </c>
      <c r="AK401" s="61" t="str">
        <f ca="1">IFERROR(VLOOKUP(AF401,'Tablas de calculos'!$AF$4:$AI$28,4,FALSE),"")</f>
        <v/>
      </c>
      <c r="AL401" s="61" t="str">
        <f t="shared" ca="1" si="33"/>
        <v>Si</v>
      </c>
      <c r="AM401" s="76"/>
      <c r="AN401" s="215"/>
      <c r="AO401" s="215"/>
      <c r="AP401" s="215"/>
      <c r="AQ401" s="215"/>
    </row>
    <row r="402" spans="1:43" s="220" customFormat="1" ht="48.75" customHeight="1" x14ac:dyDescent="0.25">
      <c r="A402" s="232" t="s">
        <v>108</v>
      </c>
      <c r="B402" s="191" t="str">
        <f>VLOOKUP('Valoración 2.0'!C402,Tabla_Riesgos[#All],2,FALSE)</f>
        <v>GESTIÓN JURÍDICA</v>
      </c>
      <c r="C402" s="191">
        <v>49</v>
      </c>
      <c r="D402" s="191" t="str">
        <f>VLOOKUP('Valoración 2.0'!C402,Tabla_Riesgos[#All],3,FALSE)</f>
        <v>Se puede presentar Indebido planteamiento de las estrategias para la defensa jurídica</v>
      </c>
      <c r="E402" s="191" t="str">
        <f>VLOOKUP('Valoración 2.0'!C402,Tabla_Riesgos[#All],6,FALSE)</f>
        <v>Operativo</v>
      </c>
      <c r="F402" s="216"/>
      <c r="G402" s="216"/>
      <c r="H402" s="216"/>
      <c r="I402" s="216"/>
      <c r="J402" s="216"/>
      <c r="K402" s="216"/>
      <c r="L402" s="216"/>
      <c r="M402" s="216"/>
      <c r="N402" s="216"/>
      <c r="O402" s="216"/>
      <c r="P402" s="216"/>
      <c r="Q402" s="216"/>
      <c r="R402" s="216"/>
      <c r="S402" s="216"/>
      <c r="T402" s="216"/>
      <c r="U402" s="216"/>
      <c r="V402" s="216"/>
      <c r="W402" s="216"/>
      <c r="X402" s="216"/>
      <c r="Y402" s="152" t="str">
        <f t="shared" si="30"/>
        <v/>
      </c>
      <c r="Z402" s="127" t="str">
        <f>IFERROR(VLOOKUP(AC402,'Tablas de calculos'!$AA$25:$AC$29,3,FALSE),"")</f>
        <v/>
      </c>
      <c r="AA402" s="127" t="str">
        <f>IFERROR(VLOOKUP(AD402,'Tablas de calculos'!$AB$25:$AC$29,2,FALSE),"")</f>
        <v/>
      </c>
      <c r="AB402" s="127" t="str">
        <f t="shared" si="31"/>
        <v/>
      </c>
      <c r="AC402" s="35" t="str">
        <f>IFERROR(VLOOKUP(Y402,'Tablas de calculos'!$V$22:$W$26,2,FALSE),"")</f>
        <v/>
      </c>
      <c r="AD402" s="237"/>
      <c r="AE402" s="35" t="str">
        <f>IFERROR(VLOOKUP(AB402,'Tablas de calculos'!$AF$4:$AI$28,4,FALSE),"")</f>
        <v/>
      </c>
      <c r="AF402" s="193" t="str">
        <f t="shared" ca="1" si="32"/>
        <v/>
      </c>
      <c r="AG402" s="123" t="str">
        <f ca="1">IFERROR(Z402-ROUND(AVERAGEIF('Control 2.0'!$B$3:$Z$220,'Valoración 2.0'!C402,'Control 2.0'!$Y$3:$Y$220),0),Z402)</f>
        <v/>
      </c>
      <c r="AH402" s="123" t="str">
        <f ca="1">IFERROR(AA402-ROUND(AVERAGEIF('Control 2.0'!$B$3:$Z$220,'Valoración 2.0'!C402,'Control 2.0'!$Z$3:$Z$220),0),AA402)</f>
        <v/>
      </c>
      <c r="AI402" s="35" t="str">
        <f ca="1">IFERROR(VLOOKUP(AG402,'Tablas de calculos'!$V$22:$W$26,2,FALSE),"")</f>
        <v/>
      </c>
      <c r="AJ402" s="35" t="str">
        <f ca="1">IFERROR(VLOOKUP(AH402,'Tablas de calculos'!$V$22:$X$26,3,FALSE),"")</f>
        <v/>
      </c>
      <c r="AK402" s="35" t="str">
        <f ca="1">IFERROR(VLOOKUP(AF402,'Tablas de calculos'!$AF$4:$AI$28,4,FALSE),"")</f>
        <v/>
      </c>
      <c r="AL402" s="35" t="str">
        <f t="shared" ca="1" si="33"/>
        <v>Si</v>
      </c>
      <c r="AM402" s="192"/>
      <c r="AN402" s="215"/>
      <c r="AO402" s="215"/>
      <c r="AP402" s="215"/>
      <c r="AQ402" s="215"/>
    </row>
    <row r="403" spans="1:43" ht="48.75" customHeight="1" x14ac:dyDescent="0.25">
      <c r="A403" s="232" t="s">
        <v>108</v>
      </c>
      <c r="B403" s="74" t="str">
        <f>VLOOKUP('Valoración 2.0'!C403,Tabla_Riesgos[#All],2,FALSE)</f>
        <v>ADQUISICIONES</v>
      </c>
      <c r="C403" s="74">
        <v>50</v>
      </c>
      <c r="D403" s="74" t="str">
        <f>VLOOKUP('Valoración 2.0'!C403,Tabla_Riesgos[#All],3,FALSE)</f>
        <v>Se podría presentar una  inadecuada identificación  de las necesidades a contratar.</v>
      </c>
      <c r="E403" s="74" t="str">
        <f>VLOOKUP('Valoración 2.0'!C403,Tabla_Riesgos[#All],6,FALSE)</f>
        <v>Operativo</v>
      </c>
      <c r="F403" s="209"/>
      <c r="G403" s="209"/>
      <c r="H403" s="209"/>
      <c r="I403" s="209"/>
      <c r="J403" s="209"/>
      <c r="K403" s="209"/>
      <c r="L403" s="209"/>
      <c r="M403" s="209"/>
      <c r="N403" s="209"/>
      <c r="O403" s="209"/>
      <c r="P403" s="209"/>
      <c r="Q403" s="209"/>
      <c r="R403" s="209"/>
      <c r="S403" s="209"/>
      <c r="T403" s="209"/>
      <c r="U403" s="209"/>
      <c r="V403" s="209"/>
      <c r="W403" s="209"/>
      <c r="X403" s="209"/>
      <c r="Y403" s="64" t="str">
        <f t="shared" si="30"/>
        <v/>
      </c>
      <c r="Z403" s="127" t="str">
        <f>IFERROR(VLOOKUP(AC403,'Tablas de calculos'!$AA$25:$AC$29,3,FALSE),"")</f>
        <v/>
      </c>
      <c r="AA403" s="127" t="str">
        <f>IFERROR(VLOOKUP(AD403,'Tablas de calculos'!$AB$25:$AC$29,2,FALSE),"")</f>
        <v/>
      </c>
      <c r="AB403" s="128" t="str">
        <f t="shared" si="31"/>
        <v/>
      </c>
      <c r="AC403" s="61" t="str">
        <f>IFERROR(VLOOKUP(Y403,'Tablas de calculos'!$V$22:$W$26,2,FALSE),"")</f>
        <v/>
      </c>
      <c r="AD403" s="207"/>
      <c r="AE403" s="61" t="str">
        <f>IFERROR(VLOOKUP(AB403,'Tablas de calculos'!$AF$4:$AI$28,4,FALSE),"")</f>
        <v/>
      </c>
      <c r="AF403" s="130" t="str">
        <f t="shared" ca="1" si="32"/>
        <v/>
      </c>
      <c r="AG403" s="123" t="str">
        <f ca="1">IFERROR(Z403-ROUND(AVERAGEIF('Control 2.0'!$B$3:$Z$220,'Valoración 2.0'!C403,'Control 2.0'!$Y$3:$Y$220),0),Z403)</f>
        <v/>
      </c>
      <c r="AH403" s="123" t="str">
        <f ca="1">IFERROR(AA403-ROUND(AVERAGEIF('Control 2.0'!$B$3:$Z$220,'Valoración 2.0'!C403,'Control 2.0'!$Z$3:$Z$220),0),AA403)</f>
        <v/>
      </c>
      <c r="AI403" s="61" t="str">
        <f ca="1">IFERROR(VLOOKUP(AG403,'Tablas de calculos'!$V$22:$W$26,2,FALSE),"")</f>
        <v/>
      </c>
      <c r="AJ403" s="61" t="str">
        <f ca="1">IFERROR(VLOOKUP(AH403,'Tablas de calculos'!$V$22:$X$26,3,FALSE),"")</f>
        <v/>
      </c>
      <c r="AK403" s="61" t="str">
        <f ca="1">IFERROR(VLOOKUP(AF403,'Tablas de calculos'!$AF$4:$AI$28,4,FALSE),"")</f>
        <v/>
      </c>
      <c r="AL403" s="61" t="str">
        <f t="shared" ca="1" si="33"/>
        <v>Si</v>
      </c>
      <c r="AM403" s="76"/>
      <c r="AN403" s="215"/>
      <c r="AO403" s="215"/>
      <c r="AP403" s="215"/>
      <c r="AQ403" s="215"/>
    </row>
    <row r="404" spans="1:43" s="220" customFormat="1" ht="48.75" customHeight="1" x14ac:dyDescent="0.25">
      <c r="A404" s="232" t="s">
        <v>108</v>
      </c>
      <c r="B404" s="191" t="str">
        <f>VLOOKUP('Valoración 2.0'!C404,Tabla_Riesgos[#All],2,FALSE)</f>
        <v>ADQUISICIONES</v>
      </c>
      <c r="C404" s="191">
        <v>51</v>
      </c>
      <c r="D404" s="191" t="str">
        <f>VLOOKUP('Valoración 2.0'!C404,Tabla_Riesgos[#All],3,FALSE)</f>
        <v>Puede ocurrir que existan debilidades para realizar la supervisión o interventoría del contrato.</v>
      </c>
      <c r="E404" s="191" t="str">
        <f>VLOOKUP('Valoración 2.0'!C404,Tabla_Riesgos[#All],6,FALSE)</f>
        <v>Operativo</v>
      </c>
      <c r="F404" s="216"/>
      <c r="G404" s="216"/>
      <c r="H404" s="216"/>
      <c r="I404" s="216"/>
      <c r="J404" s="216"/>
      <c r="K404" s="216"/>
      <c r="L404" s="216"/>
      <c r="M404" s="216"/>
      <c r="N404" s="216"/>
      <c r="O404" s="216"/>
      <c r="P404" s="216"/>
      <c r="Q404" s="216"/>
      <c r="R404" s="216"/>
      <c r="S404" s="216"/>
      <c r="T404" s="216"/>
      <c r="U404" s="216"/>
      <c r="V404" s="216"/>
      <c r="W404" s="216"/>
      <c r="X404" s="216"/>
      <c r="Y404" s="152" t="str">
        <f t="shared" si="30"/>
        <v/>
      </c>
      <c r="Z404" s="127" t="str">
        <f>IFERROR(VLOOKUP(AC404,'Tablas de calculos'!$AA$25:$AC$29,3,FALSE),"")</f>
        <v/>
      </c>
      <c r="AA404" s="127" t="str">
        <f>IFERROR(VLOOKUP(AD404,'Tablas de calculos'!$AB$25:$AC$29,2,FALSE),"")</f>
        <v/>
      </c>
      <c r="AB404" s="127" t="str">
        <f t="shared" si="31"/>
        <v/>
      </c>
      <c r="AC404" s="35" t="str">
        <f>IFERROR(VLOOKUP(Y404,'Tablas de calculos'!$V$22:$W$26,2,FALSE),"")</f>
        <v/>
      </c>
      <c r="AD404" s="237"/>
      <c r="AE404" s="35" t="str">
        <f>IFERROR(VLOOKUP(AB404,'Tablas de calculos'!$AF$4:$AI$28,4,FALSE),"")</f>
        <v/>
      </c>
      <c r="AF404" s="193" t="str">
        <f t="shared" ca="1" si="32"/>
        <v/>
      </c>
      <c r="AG404" s="123" t="str">
        <f ca="1">IFERROR(Z404-ROUND(AVERAGEIF('Control 2.0'!$B$3:$Z$220,'Valoración 2.0'!C404,'Control 2.0'!$Y$3:$Y$220),0),Z404)</f>
        <v/>
      </c>
      <c r="AH404" s="123" t="str">
        <f ca="1">IFERROR(AA404-ROUND(AVERAGEIF('Control 2.0'!$B$3:$Z$220,'Valoración 2.0'!C404,'Control 2.0'!$Z$3:$Z$220),0),AA404)</f>
        <v/>
      </c>
      <c r="AI404" s="35" t="str">
        <f ca="1">IFERROR(VLOOKUP(AG404,'Tablas de calculos'!$V$22:$W$26,2,FALSE),"")</f>
        <v/>
      </c>
      <c r="AJ404" s="35" t="str">
        <f ca="1">IFERROR(VLOOKUP(AH404,'Tablas de calculos'!$V$22:$X$26,3,FALSE),"")</f>
        <v/>
      </c>
      <c r="AK404" s="35" t="str">
        <f ca="1">IFERROR(VLOOKUP(AF404,'Tablas de calculos'!$AF$4:$AI$28,4,FALSE),"")</f>
        <v/>
      </c>
      <c r="AL404" s="35" t="str">
        <f t="shared" ca="1" si="33"/>
        <v>Si</v>
      </c>
      <c r="AM404" s="192"/>
      <c r="AN404" s="215"/>
      <c r="AO404" s="215"/>
      <c r="AP404" s="215"/>
      <c r="AQ404" s="215"/>
    </row>
    <row r="405" spans="1:43" ht="48.75" customHeight="1" x14ac:dyDescent="0.25">
      <c r="A405" s="232" t="s">
        <v>108</v>
      </c>
      <c r="B405" s="74" t="str">
        <f>VLOOKUP('Valoración 2.0'!C405,Tabla_Riesgos[#All],2,FALSE)</f>
        <v>ADQUISICIONES</v>
      </c>
      <c r="C405" s="74">
        <v>52</v>
      </c>
      <c r="D405" s="74" t="str">
        <f>VLOOKUP('Valoración 2.0'!C405,Tabla_Riesgos[#All],3,FALSE)</f>
        <v>Se podría presentar fallas en la definición y cumplimiento de las condiciones y garantías del contrato.</v>
      </c>
      <c r="E405" s="74" t="str">
        <f>VLOOKUP('Valoración 2.0'!C405,Tabla_Riesgos[#All],6,FALSE)</f>
        <v>Operativo</v>
      </c>
      <c r="F405" s="209"/>
      <c r="G405" s="209"/>
      <c r="H405" s="209"/>
      <c r="I405" s="209"/>
      <c r="J405" s="209"/>
      <c r="K405" s="209"/>
      <c r="L405" s="209"/>
      <c r="M405" s="209"/>
      <c r="N405" s="209"/>
      <c r="O405" s="209"/>
      <c r="P405" s="209"/>
      <c r="Q405" s="209"/>
      <c r="R405" s="209"/>
      <c r="S405" s="209"/>
      <c r="T405" s="209"/>
      <c r="U405" s="209"/>
      <c r="V405" s="209"/>
      <c r="W405" s="209"/>
      <c r="X405" s="209"/>
      <c r="Y405" s="64" t="str">
        <f t="shared" si="30"/>
        <v/>
      </c>
      <c r="Z405" s="127" t="str">
        <f>IFERROR(VLOOKUP(AC405,'Tablas de calculos'!$AA$25:$AC$29,3,FALSE),"")</f>
        <v/>
      </c>
      <c r="AA405" s="127" t="str">
        <f>IFERROR(VLOOKUP(AD405,'Tablas de calculos'!$AB$25:$AC$29,2,FALSE),"")</f>
        <v/>
      </c>
      <c r="AB405" s="128" t="str">
        <f t="shared" si="31"/>
        <v/>
      </c>
      <c r="AC405" s="61" t="str">
        <f>IFERROR(VLOOKUP(Y405,'Tablas de calculos'!$V$22:$W$26,2,FALSE),"")</f>
        <v/>
      </c>
      <c r="AD405" s="207"/>
      <c r="AE405" s="61" t="str">
        <f>IFERROR(VLOOKUP(AB405,'Tablas de calculos'!$AF$4:$AI$28,4,FALSE),"")</f>
        <v/>
      </c>
      <c r="AF405" s="130" t="str">
        <f t="shared" ca="1" si="32"/>
        <v/>
      </c>
      <c r="AG405" s="123" t="str">
        <f ca="1">IFERROR(Z405-ROUND(AVERAGEIF('Control 2.0'!$B$3:$Z$220,'Valoración 2.0'!C405,'Control 2.0'!$Y$3:$Y$220),0),Z405)</f>
        <v/>
      </c>
      <c r="AH405" s="123" t="str">
        <f ca="1">IFERROR(AA405-ROUND(AVERAGEIF('Control 2.0'!$B$3:$Z$220,'Valoración 2.0'!C405,'Control 2.0'!$Z$3:$Z$220),0),AA405)</f>
        <v/>
      </c>
      <c r="AI405" s="61" t="str">
        <f ca="1">IFERROR(VLOOKUP(AG405,'Tablas de calculos'!$V$22:$W$26,2,FALSE),"")</f>
        <v/>
      </c>
      <c r="AJ405" s="61" t="str">
        <f ca="1">IFERROR(VLOOKUP(AH405,'Tablas de calculos'!$V$22:$X$26,3,FALSE),"")</f>
        <v/>
      </c>
      <c r="AK405" s="61" t="str">
        <f ca="1">IFERROR(VLOOKUP(AF405,'Tablas de calculos'!$AF$4:$AI$28,4,FALSE),"")</f>
        <v/>
      </c>
      <c r="AL405" s="61" t="str">
        <f t="shared" ca="1" si="33"/>
        <v>Si</v>
      </c>
      <c r="AM405" s="76"/>
      <c r="AN405" s="215"/>
      <c r="AO405" s="215"/>
      <c r="AP405" s="215"/>
      <c r="AQ405" s="215"/>
    </row>
    <row r="406" spans="1:43" s="220" customFormat="1" ht="48.75" customHeight="1" x14ac:dyDescent="0.25">
      <c r="A406" s="232" t="s">
        <v>108</v>
      </c>
      <c r="B406" s="191" t="str">
        <f>VLOOKUP('Valoración 2.0'!C406,Tabla_Riesgos[#All],2,FALSE)</f>
        <v>COMUNICACIÓN Y ATENCIÓN DE REQUERIMIENTOS</v>
      </c>
      <c r="C406" s="191">
        <v>54</v>
      </c>
      <c r="D406" s="191" t="str">
        <f>VLOOKUP('Valoración 2.0'!C406,Tabla_Riesgos[#All],3,FALSE)</f>
        <v>Se podrían presentar retrasos en las respuestas a las necesidades y requerimientos de los usuarios</v>
      </c>
      <c r="E406" s="191" t="str">
        <f>VLOOKUP('Valoración 2.0'!C406,Tabla_Riesgos[#All],6,FALSE)</f>
        <v>Operativo</v>
      </c>
      <c r="F406" s="216"/>
      <c r="G406" s="216"/>
      <c r="H406" s="216"/>
      <c r="I406" s="216"/>
      <c r="J406" s="216"/>
      <c r="K406" s="216"/>
      <c r="L406" s="216"/>
      <c r="M406" s="216"/>
      <c r="N406" s="216"/>
      <c r="O406" s="216"/>
      <c r="P406" s="216"/>
      <c r="Q406" s="216"/>
      <c r="R406" s="216"/>
      <c r="S406" s="216"/>
      <c r="T406" s="216"/>
      <c r="U406" s="216"/>
      <c r="V406" s="216"/>
      <c r="W406" s="216"/>
      <c r="X406" s="216"/>
      <c r="Y406" s="152" t="str">
        <f t="shared" si="30"/>
        <v/>
      </c>
      <c r="Z406" s="127" t="str">
        <f>IFERROR(VLOOKUP(AC406,'Tablas de calculos'!$AA$25:$AC$29,3,FALSE),"")</f>
        <v/>
      </c>
      <c r="AA406" s="127" t="str">
        <f>IFERROR(VLOOKUP(AD406,'Tablas de calculos'!$AB$25:$AC$29,2,FALSE),"")</f>
        <v/>
      </c>
      <c r="AB406" s="127" t="str">
        <f t="shared" si="31"/>
        <v/>
      </c>
      <c r="AC406" s="35" t="str">
        <f>IFERROR(VLOOKUP(Y406,'Tablas de calculos'!$V$22:$W$26,2,FALSE),"")</f>
        <v/>
      </c>
      <c r="AD406" s="237"/>
      <c r="AE406" s="35" t="str">
        <f>IFERROR(VLOOKUP(AB406,'Tablas de calculos'!$AF$4:$AI$28,4,FALSE),"")</f>
        <v/>
      </c>
      <c r="AF406" s="193" t="str">
        <f t="shared" ca="1" si="32"/>
        <v/>
      </c>
      <c r="AG406" s="123" t="str">
        <f ca="1">IFERROR(Z406-ROUND(AVERAGEIF('Control 2.0'!$B$3:$Z$220,'Valoración 2.0'!C406,'Control 2.0'!$Y$3:$Y$220),0),Z406)</f>
        <v/>
      </c>
      <c r="AH406" s="123" t="str">
        <f ca="1">IFERROR(AA406-ROUND(AVERAGEIF('Control 2.0'!$B$3:$Z$220,'Valoración 2.0'!C406,'Control 2.0'!$Z$3:$Z$220),0),AA406)</f>
        <v/>
      </c>
      <c r="AI406" s="35" t="str">
        <f ca="1">IFERROR(VLOOKUP(AG406,'Tablas de calculos'!$V$22:$W$26,2,FALSE),"")</f>
        <v/>
      </c>
      <c r="AJ406" s="35" t="str">
        <f ca="1">IFERROR(VLOOKUP(AH406,'Tablas de calculos'!$V$22:$X$26,3,FALSE),"")</f>
        <v/>
      </c>
      <c r="AK406" s="35" t="str">
        <f ca="1">IFERROR(VLOOKUP(AF406,'Tablas de calculos'!$AF$4:$AI$28,4,FALSE),"")</f>
        <v/>
      </c>
      <c r="AL406" s="35" t="str">
        <f t="shared" ca="1" si="33"/>
        <v>Si</v>
      </c>
      <c r="AM406" s="192"/>
      <c r="AN406" s="215"/>
      <c r="AO406" s="215"/>
      <c r="AP406" s="215"/>
      <c r="AQ406" s="215"/>
    </row>
    <row r="407" spans="1:43" ht="48.75" customHeight="1" x14ac:dyDescent="0.25">
      <c r="A407" s="232" t="s">
        <v>108</v>
      </c>
      <c r="B407" s="74" t="str">
        <f>VLOOKUP('Valoración 2.0'!C407,Tabla_Riesgos[#All],2,FALSE)</f>
        <v>DIRECCIONAMIENTO ESTRATEGICO</v>
      </c>
      <c r="C407" s="74">
        <v>55</v>
      </c>
      <c r="D407" s="74" t="str">
        <f>VLOOKUP('Valoración 2.0'!C407,Tabla_Riesgos[#All],3,FALSE)</f>
        <v>Se podrían presentar fallas dentro  de la medición de la estrategia</v>
      </c>
      <c r="E407" s="74" t="str">
        <f>VLOOKUP('Valoración 2.0'!C407,Tabla_Riesgos[#All],6,FALSE)</f>
        <v>Operativo</v>
      </c>
      <c r="F407" s="209">
        <v>3</v>
      </c>
      <c r="G407" s="209">
        <v>3</v>
      </c>
      <c r="H407" s="209">
        <v>3</v>
      </c>
      <c r="I407" s="209">
        <v>3</v>
      </c>
      <c r="J407" s="209">
        <v>2</v>
      </c>
      <c r="K407" s="209"/>
      <c r="L407" s="209"/>
      <c r="M407" s="209"/>
      <c r="N407" s="209"/>
      <c r="O407" s="209"/>
      <c r="P407" s="209"/>
      <c r="Q407" s="209"/>
      <c r="R407" s="209"/>
      <c r="S407" s="209"/>
      <c r="T407" s="209"/>
      <c r="U407" s="209"/>
      <c r="V407" s="209"/>
      <c r="W407" s="209"/>
      <c r="X407" s="209"/>
      <c r="Y407" s="64">
        <f t="shared" si="30"/>
        <v>3</v>
      </c>
      <c r="Z407" s="127">
        <f>IFERROR(VLOOKUP(AC407,'Tablas de calculos'!$AA$25:$AC$29,3,FALSE),"")</f>
        <v>3</v>
      </c>
      <c r="AA407" s="127">
        <f>IFERROR(VLOOKUP(AD407,'Tablas de calculos'!$AB$25:$AC$29,2,FALSE),"")</f>
        <v>3</v>
      </c>
      <c r="AB407" s="128" t="str">
        <f t="shared" si="31"/>
        <v>PosibleModerado</v>
      </c>
      <c r="AC407" s="61" t="str">
        <f>IFERROR(VLOOKUP(Y407,'Tablas de calculos'!$V$22:$W$26,2,FALSE),"")</f>
        <v>Posible</v>
      </c>
      <c r="AD407" s="207" t="s">
        <v>371</v>
      </c>
      <c r="AE407" s="61" t="str">
        <f>IFERROR(VLOOKUP(AB407,'Tablas de calculos'!$AF$4:$AI$28,4,FALSE),"")</f>
        <v>Alto</v>
      </c>
      <c r="AF407" s="130" t="str">
        <f t="shared" ca="1" si="32"/>
        <v>ImprobableMenor</v>
      </c>
      <c r="AG407" s="123">
        <f ca="1">IFERROR(Z407-ROUND(AVERAGEIF('Control 2.0'!$B$3:$Z$220,'Valoración 2.0'!C407,'Control 2.0'!$Y$3:$Y$220),0),Z407)</f>
        <v>2</v>
      </c>
      <c r="AH407" s="123">
        <f ca="1">IFERROR(AA407-ROUND(AVERAGEIF('Control 2.0'!$B$3:$Z$220,'Valoración 2.0'!C407,'Control 2.0'!$Z$3:$Z$220),0),AA407)</f>
        <v>2</v>
      </c>
      <c r="AI407" s="61" t="str">
        <f ca="1">IFERROR(VLOOKUP(AG407,'Tablas de calculos'!$V$22:$W$26,2,FALSE),"")</f>
        <v>Improbable</v>
      </c>
      <c r="AJ407" s="61" t="str">
        <f ca="1">IFERROR(VLOOKUP(AH407,'Tablas de calculos'!$V$22:$X$26,3,FALSE),"")</f>
        <v>Menor</v>
      </c>
      <c r="AK407" s="61" t="str">
        <f ca="1">IFERROR(VLOOKUP(AF407,'Tablas de calculos'!$AF$4:$AI$28,4,FALSE),"")</f>
        <v>Bajo</v>
      </c>
      <c r="AL407" s="61" t="str">
        <f t="shared" ca="1" si="33"/>
        <v>No</v>
      </c>
      <c r="AM407" s="76"/>
      <c r="AN407" s="215"/>
      <c r="AO407" s="215"/>
      <c r="AP407" s="215"/>
      <c r="AQ407" s="215"/>
    </row>
    <row r="408" spans="1:43" s="220" customFormat="1" ht="48.75" customHeight="1" x14ac:dyDescent="0.25">
      <c r="A408" s="232" t="s">
        <v>108</v>
      </c>
      <c r="B408" s="191" t="str">
        <f>VLOOKUP('Valoración 2.0'!C408,Tabla_Riesgos[#All],2,FALSE)</f>
        <v>DIRECCIONAMIENTO ESTRATEGICO</v>
      </c>
      <c r="C408" s="191">
        <v>56</v>
      </c>
      <c r="D408" s="191" t="str">
        <f>VLOOKUP('Valoración 2.0'!C408,Tabla_Riesgos[#All],3,FALSE)</f>
        <v>Puede ocurrir que los procesos no estén debidamente documentados, o que los documentos se encuentren desactualizados.</v>
      </c>
      <c r="E408" s="191" t="str">
        <f>VLOOKUP('Valoración 2.0'!C408,Tabla_Riesgos[#All],6,FALSE)</f>
        <v>Operativo</v>
      </c>
      <c r="F408" s="216">
        <v>4</v>
      </c>
      <c r="G408" s="216">
        <v>3</v>
      </c>
      <c r="H408" s="216">
        <v>4</v>
      </c>
      <c r="I408" s="216">
        <v>4</v>
      </c>
      <c r="J408" s="216">
        <v>3</v>
      </c>
      <c r="K408" s="216"/>
      <c r="L408" s="216"/>
      <c r="M408" s="216"/>
      <c r="N408" s="216"/>
      <c r="O408" s="216"/>
      <c r="P408" s="216"/>
      <c r="Q408" s="216"/>
      <c r="R408" s="216"/>
      <c r="S408" s="216"/>
      <c r="T408" s="216"/>
      <c r="U408" s="216"/>
      <c r="V408" s="216"/>
      <c r="W408" s="216"/>
      <c r="X408" s="216"/>
      <c r="Y408" s="152">
        <f t="shared" si="30"/>
        <v>4</v>
      </c>
      <c r="Z408" s="127">
        <f>IFERROR(VLOOKUP(AC408,'Tablas de calculos'!$AA$25:$AC$29,3,FALSE),"")</f>
        <v>4</v>
      </c>
      <c r="AA408" s="127">
        <f>IFERROR(VLOOKUP(AD408,'Tablas de calculos'!$AB$25:$AC$29,2,FALSE),"")</f>
        <v>3</v>
      </c>
      <c r="AB408" s="127" t="str">
        <f t="shared" si="31"/>
        <v>ProbableModerado</v>
      </c>
      <c r="AC408" s="35" t="str">
        <f>IFERROR(VLOOKUP(Y408,'Tablas de calculos'!$V$22:$W$26,2,FALSE),"")</f>
        <v>Probable</v>
      </c>
      <c r="AD408" s="237" t="s">
        <v>371</v>
      </c>
      <c r="AE408" s="35" t="str">
        <f>IFERROR(VLOOKUP(AB408,'Tablas de calculos'!$AF$4:$AI$28,4,FALSE),"")</f>
        <v>Alto</v>
      </c>
      <c r="AF408" s="193" t="str">
        <f t="shared" ca="1" si="32"/>
        <v>ImprobableInsignificante</v>
      </c>
      <c r="AG408" s="123">
        <f ca="1">IFERROR(Z408-ROUND(AVERAGEIF('Control 2.0'!$B$3:$Z$220,'Valoración 2.0'!C408,'Control 2.0'!$Y$3:$Y$220),0),Z408)</f>
        <v>2</v>
      </c>
      <c r="AH408" s="123">
        <f ca="1">IFERROR(AA408-ROUND(AVERAGEIF('Control 2.0'!$B$3:$Z$220,'Valoración 2.0'!C408,'Control 2.0'!$Z$3:$Z$220),0),AA408)</f>
        <v>1</v>
      </c>
      <c r="AI408" s="35" t="str">
        <f ca="1">IFERROR(VLOOKUP(AG408,'Tablas de calculos'!$V$22:$W$26,2,FALSE),"")</f>
        <v>Improbable</v>
      </c>
      <c r="AJ408" s="35" t="str">
        <f ca="1">IFERROR(VLOOKUP(AH408,'Tablas de calculos'!$V$22:$X$26,3,FALSE),"")</f>
        <v>Insignificante</v>
      </c>
      <c r="AK408" s="35" t="str">
        <f ca="1">IFERROR(VLOOKUP(AF408,'Tablas de calculos'!$AF$4:$AI$28,4,FALSE),"")</f>
        <v>Bajo</v>
      </c>
      <c r="AL408" s="35" t="str">
        <f t="shared" ca="1" si="33"/>
        <v>No</v>
      </c>
      <c r="AM408" s="192"/>
      <c r="AN408" s="215"/>
      <c r="AO408" s="215"/>
      <c r="AP408" s="215"/>
      <c r="AQ408" s="215"/>
    </row>
    <row r="409" spans="1:43" ht="48.75" customHeight="1" x14ac:dyDescent="0.25">
      <c r="A409" s="232" t="s">
        <v>108</v>
      </c>
      <c r="B409" s="74" t="str">
        <f>VLOOKUP('Valoración 2.0'!C409,Tabla_Riesgos[#All],2,FALSE)</f>
        <v>GESTIÓN DEL TALENTO HUMANO</v>
      </c>
      <c r="C409" s="74">
        <v>57</v>
      </c>
      <c r="D409" s="74" t="str">
        <f>VLOOKUP('Valoración 2.0'!C409,Tabla_Riesgos[#All],3,FALSE)</f>
        <v>Se podrían presentar fallas en la identificación de las necesidades de personal en la entidad.</v>
      </c>
      <c r="E409" s="74" t="str">
        <f>VLOOKUP('Valoración 2.0'!C409,Tabla_Riesgos[#All],6,FALSE)</f>
        <v>Operativo</v>
      </c>
      <c r="F409" s="209"/>
      <c r="G409" s="209"/>
      <c r="H409" s="209"/>
      <c r="I409" s="209"/>
      <c r="J409" s="209"/>
      <c r="K409" s="209"/>
      <c r="L409" s="209"/>
      <c r="M409" s="209"/>
      <c r="N409" s="209"/>
      <c r="O409" s="209"/>
      <c r="P409" s="209"/>
      <c r="Q409" s="209"/>
      <c r="R409" s="209"/>
      <c r="S409" s="209"/>
      <c r="T409" s="209"/>
      <c r="U409" s="209"/>
      <c r="V409" s="209"/>
      <c r="W409" s="209"/>
      <c r="X409" s="209"/>
      <c r="Y409" s="64" t="str">
        <f t="shared" si="30"/>
        <v/>
      </c>
      <c r="Z409" s="127" t="str">
        <f>IFERROR(VLOOKUP(AC409,'Tablas de calculos'!$AA$25:$AC$29,3,FALSE),"")</f>
        <v/>
      </c>
      <c r="AA409" s="127" t="str">
        <f>IFERROR(VLOOKUP(AD409,'Tablas de calculos'!$AB$25:$AC$29,2,FALSE),"")</f>
        <v/>
      </c>
      <c r="AB409" s="128" t="str">
        <f t="shared" si="31"/>
        <v/>
      </c>
      <c r="AC409" s="61" t="str">
        <f>IFERROR(VLOOKUP(Y409,'Tablas de calculos'!$V$22:$W$26,2,FALSE),"")</f>
        <v/>
      </c>
      <c r="AD409" s="207"/>
      <c r="AE409" s="61" t="str">
        <f>IFERROR(VLOOKUP(AB409,'Tablas de calculos'!$AF$4:$AI$28,4,FALSE),"")</f>
        <v/>
      </c>
      <c r="AF409" s="130" t="str">
        <f t="shared" ca="1" si="32"/>
        <v/>
      </c>
      <c r="AG409" s="123" t="str">
        <f ca="1">IFERROR(Z409-ROUND(AVERAGEIF('Control 2.0'!$B$3:$Z$220,'Valoración 2.0'!C409,'Control 2.0'!$Y$3:$Y$220),0),Z409)</f>
        <v/>
      </c>
      <c r="AH409" s="123" t="str">
        <f ca="1">IFERROR(AA409-ROUND(AVERAGEIF('Control 2.0'!$B$3:$Z$220,'Valoración 2.0'!C409,'Control 2.0'!$Z$3:$Z$220),0),AA409)</f>
        <v/>
      </c>
      <c r="AI409" s="61" t="str">
        <f ca="1">IFERROR(VLOOKUP(AG409,'Tablas de calculos'!$V$22:$W$26,2,FALSE),"")</f>
        <v/>
      </c>
      <c r="AJ409" s="61" t="str">
        <f ca="1">IFERROR(VLOOKUP(AH409,'Tablas de calculos'!$V$22:$X$26,3,FALSE),"")</f>
        <v/>
      </c>
      <c r="AK409" s="61" t="str">
        <f ca="1">IFERROR(VLOOKUP(AF409,'Tablas de calculos'!$AF$4:$AI$28,4,FALSE),"")</f>
        <v/>
      </c>
      <c r="AL409" s="61" t="str">
        <f t="shared" ca="1" si="33"/>
        <v>Si</v>
      </c>
      <c r="AM409" s="76"/>
      <c r="AN409" s="215"/>
      <c r="AO409" s="215"/>
      <c r="AP409" s="215"/>
      <c r="AQ409" s="215"/>
    </row>
    <row r="410" spans="1:43" s="220" customFormat="1" ht="48.75" customHeight="1" x14ac:dyDescent="0.25">
      <c r="A410" s="232" t="s">
        <v>108</v>
      </c>
      <c r="B410" s="191" t="str">
        <f>VLOOKUP('Valoración 2.0'!C410,Tabla_Riesgos[#All],2,FALSE)</f>
        <v>GESTIÓN DEL TALENTO HUMANO</v>
      </c>
      <c r="C410" s="191">
        <v>59</v>
      </c>
      <c r="D410" s="191" t="str">
        <f>VLOOKUP('Valoración 2.0'!C410,Tabla_Riesgos[#All],3,FALSE)</f>
        <v>Se podría presentar fallas en la transferencia del conocimiento</v>
      </c>
      <c r="E410" s="191" t="str">
        <f>VLOOKUP('Valoración 2.0'!C410,Tabla_Riesgos[#All],6,FALSE)</f>
        <v>Operativo</v>
      </c>
      <c r="F410" s="216"/>
      <c r="G410" s="216"/>
      <c r="H410" s="216"/>
      <c r="I410" s="216"/>
      <c r="J410" s="216"/>
      <c r="K410" s="216"/>
      <c r="L410" s="216"/>
      <c r="M410" s="216"/>
      <c r="N410" s="216"/>
      <c r="O410" s="216"/>
      <c r="P410" s="216"/>
      <c r="Q410" s="216"/>
      <c r="R410" s="216"/>
      <c r="S410" s="216"/>
      <c r="T410" s="216"/>
      <c r="U410" s="216"/>
      <c r="V410" s="216"/>
      <c r="W410" s="216"/>
      <c r="X410" s="216"/>
      <c r="Y410" s="152" t="str">
        <f t="shared" si="30"/>
        <v/>
      </c>
      <c r="Z410" s="127" t="str">
        <f>IFERROR(VLOOKUP(AC410,'Tablas de calculos'!$AA$25:$AC$29,3,FALSE),"")</f>
        <v/>
      </c>
      <c r="AA410" s="127" t="str">
        <f>IFERROR(VLOOKUP(AD410,'Tablas de calculos'!$AB$25:$AC$29,2,FALSE),"")</f>
        <v/>
      </c>
      <c r="AB410" s="127" t="str">
        <f t="shared" si="31"/>
        <v/>
      </c>
      <c r="AC410" s="35" t="str">
        <f>IFERROR(VLOOKUP(Y410,'Tablas de calculos'!$V$22:$W$26,2,FALSE),"")</f>
        <v/>
      </c>
      <c r="AD410" s="237"/>
      <c r="AE410" s="35" t="str">
        <f>IFERROR(VLOOKUP(AB410,'Tablas de calculos'!$AF$4:$AI$28,4,FALSE),"")</f>
        <v/>
      </c>
      <c r="AF410" s="193" t="str">
        <f t="shared" ca="1" si="32"/>
        <v/>
      </c>
      <c r="AG410" s="123" t="str">
        <f ca="1">IFERROR(Z410-ROUND(AVERAGEIF('Control 2.0'!$B$3:$Z$220,'Valoración 2.0'!C410,'Control 2.0'!$Y$3:$Y$220),0),Z410)</f>
        <v/>
      </c>
      <c r="AH410" s="123" t="str">
        <f ca="1">IFERROR(AA410-ROUND(AVERAGEIF('Control 2.0'!$B$3:$Z$220,'Valoración 2.0'!C410,'Control 2.0'!$Z$3:$Z$220),0),AA410)</f>
        <v/>
      </c>
      <c r="AI410" s="35" t="str">
        <f ca="1">IFERROR(VLOOKUP(AG410,'Tablas de calculos'!$V$22:$W$26,2,FALSE),"")</f>
        <v/>
      </c>
      <c r="AJ410" s="35" t="str">
        <f ca="1">IFERROR(VLOOKUP(AH410,'Tablas de calculos'!$V$22:$X$26,3,FALSE),"")</f>
        <v/>
      </c>
      <c r="AK410" s="35" t="str">
        <f ca="1">IFERROR(VLOOKUP(AF410,'Tablas de calculos'!$AF$4:$AI$28,4,FALSE),"")</f>
        <v/>
      </c>
      <c r="AL410" s="35" t="str">
        <f t="shared" ca="1" si="33"/>
        <v>Si</v>
      </c>
      <c r="AM410" s="192"/>
      <c r="AN410" s="215"/>
      <c r="AO410" s="215"/>
      <c r="AP410" s="215"/>
      <c r="AQ410" s="215"/>
    </row>
    <row r="411" spans="1:43" ht="48.75" customHeight="1" x14ac:dyDescent="0.25">
      <c r="A411" s="232" t="s">
        <v>108</v>
      </c>
      <c r="B411" s="74" t="str">
        <f>VLOOKUP('Valoración 2.0'!C411,Tabla_Riesgos[#All],2,FALSE)</f>
        <v>GESTIÓN DEL TALENTO HUMANO</v>
      </c>
      <c r="C411" s="74">
        <v>60</v>
      </c>
      <c r="D411" s="74" t="str">
        <f>VLOOKUP('Valoración 2.0'!C411,Tabla_Riesgos[#All],3,FALSE)</f>
        <v>Se podrían presentar que no se desarrollen las competencias del  Talento humano de la SAE</v>
      </c>
      <c r="E411" s="74" t="str">
        <f>VLOOKUP('Valoración 2.0'!C411,Tabla_Riesgos[#All],6,FALSE)</f>
        <v>Operativo</v>
      </c>
      <c r="F411" s="209"/>
      <c r="G411" s="209"/>
      <c r="H411" s="209"/>
      <c r="I411" s="209"/>
      <c r="J411" s="209"/>
      <c r="K411" s="209"/>
      <c r="L411" s="209"/>
      <c r="M411" s="209"/>
      <c r="N411" s="209"/>
      <c r="O411" s="209"/>
      <c r="P411" s="209"/>
      <c r="Q411" s="209"/>
      <c r="R411" s="209"/>
      <c r="S411" s="209"/>
      <c r="T411" s="209"/>
      <c r="U411" s="209"/>
      <c r="V411" s="209"/>
      <c r="W411" s="209"/>
      <c r="X411" s="209"/>
      <c r="Y411" s="64" t="str">
        <f t="shared" si="30"/>
        <v/>
      </c>
      <c r="Z411" s="127" t="str">
        <f>IFERROR(VLOOKUP(AC411,'Tablas de calculos'!$AA$25:$AC$29,3,FALSE),"")</f>
        <v/>
      </c>
      <c r="AA411" s="127" t="str">
        <f>IFERROR(VLOOKUP(AD411,'Tablas de calculos'!$AB$25:$AC$29,2,FALSE),"")</f>
        <v/>
      </c>
      <c r="AB411" s="128" t="str">
        <f t="shared" si="31"/>
        <v/>
      </c>
      <c r="AC411" s="61" t="str">
        <f>IFERROR(VLOOKUP(Y411,'Tablas de calculos'!$V$22:$W$26,2,FALSE),"")</f>
        <v/>
      </c>
      <c r="AD411" s="207"/>
      <c r="AE411" s="61" t="str">
        <f>IFERROR(VLOOKUP(AB411,'Tablas de calculos'!$AF$4:$AI$28,4,FALSE),"")</f>
        <v/>
      </c>
      <c r="AF411" s="130" t="str">
        <f t="shared" ca="1" si="32"/>
        <v/>
      </c>
      <c r="AG411" s="123" t="str">
        <f ca="1">IFERROR(Z411-ROUND(AVERAGEIF('Control 2.0'!$B$3:$Z$220,'Valoración 2.0'!C411,'Control 2.0'!$Y$3:$Y$220),0),Z411)</f>
        <v/>
      </c>
      <c r="AH411" s="123" t="str">
        <f ca="1">IFERROR(AA411-ROUND(AVERAGEIF('Control 2.0'!$B$3:$Z$220,'Valoración 2.0'!C411,'Control 2.0'!$Z$3:$Z$220),0),AA411)</f>
        <v/>
      </c>
      <c r="AI411" s="61" t="str">
        <f ca="1">IFERROR(VLOOKUP(AG411,'Tablas de calculos'!$V$22:$W$26,2,FALSE),"")</f>
        <v/>
      </c>
      <c r="AJ411" s="61" t="str">
        <f ca="1">IFERROR(VLOOKUP(AH411,'Tablas de calculos'!$V$22:$X$26,3,FALSE),"")</f>
        <v/>
      </c>
      <c r="AK411" s="61" t="str">
        <f ca="1">IFERROR(VLOOKUP(AF411,'Tablas de calculos'!$AF$4:$AI$28,4,FALSE),"")</f>
        <v/>
      </c>
      <c r="AL411" s="61" t="str">
        <f t="shared" ca="1" si="33"/>
        <v>Si</v>
      </c>
      <c r="AM411" s="76"/>
      <c r="AN411" s="215"/>
      <c r="AO411" s="215"/>
      <c r="AP411" s="215"/>
      <c r="AQ411" s="215"/>
    </row>
    <row r="412" spans="1:43" s="220" customFormat="1" ht="48.75" customHeight="1" x14ac:dyDescent="0.25">
      <c r="A412" s="232" t="s">
        <v>108</v>
      </c>
      <c r="B412" s="191" t="str">
        <f>VLOOKUP('Valoración 2.0'!C412,Tabla_Riesgos[#All],2,FALSE)</f>
        <v>ADMINISTRACIÓN DE BIENES DE FUNICIONAMIENTO</v>
      </c>
      <c r="C412" s="191">
        <v>61</v>
      </c>
      <c r="D412" s="191" t="str">
        <f>VLOOKUP('Valoración 2.0'!C412,Tabla_Riesgos[#All],3,FALSE)</f>
        <v xml:space="preserve">Podría ocurrir que no se identifiquen activos fijos </v>
      </c>
      <c r="E412" s="191" t="str">
        <f>VLOOKUP('Valoración 2.0'!C412,Tabla_Riesgos[#All],6,FALSE)</f>
        <v>Operativo</v>
      </c>
      <c r="F412" s="216"/>
      <c r="G412" s="216"/>
      <c r="H412" s="216"/>
      <c r="I412" s="216"/>
      <c r="J412" s="216"/>
      <c r="K412" s="216"/>
      <c r="L412" s="216"/>
      <c r="M412" s="216"/>
      <c r="N412" s="216"/>
      <c r="O412" s="216"/>
      <c r="P412" s="216"/>
      <c r="Q412" s="216"/>
      <c r="R412" s="216"/>
      <c r="S412" s="216"/>
      <c r="T412" s="216"/>
      <c r="U412" s="216"/>
      <c r="V412" s="216"/>
      <c r="W412" s="216"/>
      <c r="X412" s="216"/>
      <c r="Y412" s="152" t="str">
        <f t="shared" si="30"/>
        <v/>
      </c>
      <c r="Z412" s="127" t="str">
        <f>IFERROR(VLOOKUP(AC412,'Tablas de calculos'!$AA$25:$AC$29,3,FALSE),"")</f>
        <v/>
      </c>
      <c r="AA412" s="127" t="str">
        <f>IFERROR(VLOOKUP(AD412,'Tablas de calculos'!$AB$25:$AC$29,2,FALSE),"")</f>
        <v/>
      </c>
      <c r="AB412" s="127" t="str">
        <f t="shared" si="31"/>
        <v/>
      </c>
      <c r="AC412" s="35" t="str">
        <f>IFERROR(VLOOKUP(Y412,'Tablas de calculos'!$V$22:$W$26,2,FALSE),"")</f>
        <v/>
      </c>
      <c r="AD412" s="237"/>
      <c r="AE412" s="35" t="str">
        <f>IFERROR(VLOOKUP(AB412,'Tablas de calculos'!$AF$4:$AI$28,4,FALSE),"")</f>
        <v/>
      </c>
      <c r="AF412" s="193" t="str">
        <f t="shared" ca="1" si="32"/>
        <v/>
      </c>
      <c r="AG412" s="123" t="str">
        <f ca="1">IFERROR(Z412-ROUND(AVERAGEIF('Control 2.0'!$B$3:$Z$220,'Valoración 2.0'!C412,'Control 2.0'!$Y$3:$Y$220),0),Z412)</f>
        <v/>
      </c>
      <c r="AH412" s="123" t="str">
        <f ca="1">IFERROR(AA412-ROUND(AVERAGEIF('Control 2.0'!$B$3:$Z$220,'Valoración 2.0'!C412,'Control 2.0'!$Z$3:$Z$220),0),AA412)</f>
        <v/>
      </c>
      <c r="AI412" s="35" t="str">
        <f ca="1">IFERROR(VLOOKUP(AG412,'Tablas de calculos'!$V$22:$W$26,2,FALSE),"")</f>
        <v/>
      </c>
      <c r="AJ412" s="35" t="str">
        <f ca="1">IFERROR(VLOOKUP(AH412,'Tablas de calculos'!$V$22:$X$26,3,FALSE),"")</f>
        <v/>
      </c>
      <c r="AK412" s="35" t="str">
        <f ca="1">IFERROR(VLOOKUP(AF412,'Tablas de calculos'!$AF$4:$AI$28,4,FALSE),"")</f>
        <v/>
      </c>
      <c r="AL412" s="35" t="str">
        <f t="shared" ca="1" si="33"/>
        <v>Si</v>
      </c>
      <c r="AM412" s="192"/>
      <c r="AN412" s="215"/>
      <c r="AO412" s="215"/>
      <c r="AP412" s="215"/>
      <c r="AQ412" s="215"/>
    </row>
    <row r="413" spans="1:43" ht="48.75" customHeight="1" x14ac:dyDescent="0.25">
      <c r="A413" s="232" t="s">
        <v>108</v>
      </c>
      <c r="B413" s="74" t="str">
        <f>VLOOKUP('Valoración 2.0'!C413,Tabla_Riesgos[#All],2,FALSE)</f>
        <v>ADMINISTRACIÓN DE BIENES DE FUNICIONAMIENTO</v>
      </c>
      <c r="C413" s="74">
        <v>62</v>
      </c>
      <c r="D413" s="74" t="str">
        <f>VLOOKUP('Valoración 2.0'!C413,Tabla_Riesgos[#All],3,FALSE)</f>
        <v>Podría ocurrir que no se identifiquen las necesidades de mantenimiento</v>
      </c>
      <c r="E413" s="74" t="str">
        <f>VLOOKUP('Valoración 2.0'!C413,Tabla_Riesgos[#All],6,FALSE)</f>
        <v>Operativo</v>
      </c>
      <c r="F413" s="209"/>
      <c r="G413" s="209"/>
      <c r="H413" s="209"/>
      <c r="I413" s="209"/>
      <c r="J413" s="209"/>
      <c r="K413" s="209"/>
      <c r="L413" s="209"/>
      <c r="M413" s="209"/>
      <c r="N413" s="209"/>
      <c r="O413" s="209"/>
      <c r="P413" s="209"/>
      <c r="Q413" s="209"/>
      <c r="R413" s="209"/>
      <c r="S413" s="209"/>
      <c r="T413" s="209"/>
      <c r="U413" s="209"/>
      <c r="V413" s="209"/>
      <c r="W413" s="209"/>
      <c r="X413" s="209"/>
      <c r="Y413" s="64" t="str">
        <f t="shared" si="30"/>
        <v/>
      </c>
      <c r="Z413" s="127" t="str">
        <f>IFERROR(VLOOKUP(AC413,'Tablas de calculos'!$AA$25:$AC$29,3,FALSE),"")</f>
        <v/>
      </c>
      <c r="AA413" s="127" t="str">
        <f>IFERROR(VLOOKUP(AD413,'Tablas de calculos'!$AB$25:$AC$29,2,FALSE),"")</f>
        <v/>
      </c>
      <c r="AB413" s="128" t="str">
        <f t="shared" si="31"/>
        <v/>
      </c>
      <c r="AC413" s="61" t="str">
        <f>IFERROR(VLOOKUP(Y413,'Tablas de calculos'!$V$22:$W$26,2,FALSE),"")</f>
        <v/>
      </c>
      <c r="AD413" s="207"/>
      <c r="AE413" s="61" t="str">
        <f>IFERROR(VLOOKUP(AB413,'Tablas de calculos'!$AF$4:$AI$28,4,FALSE),"")</f>
        <v/>
      </c>
      <c r="AF413" s="130" t="str">
        <f t="shared" ca="1" si="32"/>
        <v/>
      </c>
      <c r="AG413" s="123" t="str">
        <f ca="1">IFERROR(Z413-ROUND(AVERAGEIF('Control 2.0'!$B$3:$Z$220,'Valoración 2.0'!C413,'Control 2.0'!$Y$3:$Y$220),0),Z413)</f>
        <v/>
      </c>
      <c r="AH413" s="123" t="str">
        <f ca="1">IFERROR(AA413-ROUND(AVERAGEIF('Control 2.0'!$B$3:$Z$220,'Valoración 2.0'!C413,'Control 2.0'!$Z$3:$Z$220),0),AA413)</f>
        <v/>
      </c>
      <c r="AI413" s="61" t="str">
        <f ca="1">IFERROR(VLOOKUP(AG413,'Tablas de calculos'!$V$22:$W$26,2,FALSE),"")</f>
        <v/>
      </c>
      <c r="AJ413" s="61" t="str">
        <f ca="1">IFERROR(VLOOKUP(AH413,'Tablas de calculos'!$V$22:$X$26,3,FALSE),"")</f>
        <v/>
      </c>
      <c r="AK413" s="61" t="str">
        <f ca="1">IFERROR(VLOOKUP(AF413,'Tablas de calculos'!$AF$4:$AI$28,4,FALSE),"")</f>
        <v/>
      </c>
      <c r="AL413" s="61" t="str">
        <f t="shared" ca="1" si="33"/>
        <v>Si</v>
      </c>
      <c r="AM413" s="76"/>
      <c r="AN413" s="215"/>
      <c r="AO413" s="215"/>
      <c r="AP413" s="215"/>
      <c r="AQ413" s="215"/>
    </row>
    <row r="414" spans="1:43" s="220" customFormat="1" ht="48.75" customHeight="1" x14ac:dyDescent="0.25">
      <c r="A414" s="232" t="s">
        <v>108</v>
      </c>
      <c r="B414" s="191" t="str">
        <f>VLOOKUP('Valoración 2.0'!C414,Tabla_Riesgos[#All],2,FALSE)</f>
        <v>EVALUACIÒN Y CONTROL</v>
      </c>
      <c r="C414" s="191">
        <v>64</v>
      </c>
      <c r="D414" s="191" t="str">
        <f>VLOOKUP('Valoración 2.0'!C414,Tabla_Riesgos[#All],3,FALSE)</f>
        <v>Podría ocurrir que se incumpla con las auditorías y seguimientos programados en el Plan Anual de auditoría</v>
      </c>
      <c r="E414" s="191" t="str">
        <f>VLOOKUP('Valoración 2.0'!C414,Tabla_Riesgos[#All],6,FALSE)</f>
        <v>Operativo</v>
      </c>
      <c r="F414" s="216"/>
      <c r="G414" s="216"/>
      <c r="H414" s="216"/>
      <c r="I414" s="216"/>
      <c r="J414" s="216"/>
      <c r="K414" s="216"/>
      <c r="L414" s="216"/>
      <c r="M414" s="216"/>
      <c r="N414" s="216"/>
      <c r="O414" s="216"/>
      <c r="P414" s="216"/>
      <c r="Q414" s="216"/>
      <c r="R414" s="216"/>
      <c r="S414" s="216"/>
      <c r="T414" s="216"/>
      <c r="U414" s="216"/>
      <c r="V414" s="216"/>
      <c r="W414" s="216"/>
      <c r="X414" s="216"/>
      <c r="Y414" s="152" t="str">
        <f t="shared" si="30"/>
        <v/>
      </c>
      <c r="Z414" s="127" t="str">
        <f>IFERROR(VLOOKUP(AC414,'Tablas de calculos'!$AA$25:$AC$29,3,FALSE),"")</f>
        <v/>
      </c>
      <c r="AA414" s="127" t="str">
        <f>IFERROR(VLOOKUP(AD414,'Tablas de calculos'!$AB$25:$AC$29,2,FALSE),"")</f>
        <v/>
      </c>
      <c r="AB414" s="127" t="str">
        <f t="shared" si="31"/>
        <v/>
      </c>
      <c r="AC414" s="35" t="str">
        <f>IFERROR(VLOOKUP(Y414,'Tablas de calculos'!$V$22:$W$26,2,FALSE),"")</f>
        <v/>
      </c>
      <c r="AD414" s="237"/>
      <c r="AE414" s="35" t="str">
        <f>IFERROR(VLOOKUP(AB414,'Tablas de calculos'!$AF$4:$AI$28,4,FALSE),"")</f>
        <v/>
      </c>
      <c r="AF414" s="193" t="str">
        <f t="shared" ca="1" si="32"/>
        <v/>
      </c>
      <c r="AG414" s="123" t="str">
        <f ca="1">IFERROR(Z414-ROUND(AVERAGEIF('Control 2.0'!$B$3:$Z$220,'Valoración 2.0'!C414,'Control 2.0'!$Y$3:$Y$220),0),Z414)</f>
        <v/>
      </c>
      <c r="AH414" s="123" t="str">
        <f ca="1">IFERROR(AA414-ROUND(AVERAGEIF('Control 2.0'!$B$3:$Z$220,'Valoración 2.0'!C414,'Control 2.0'!$Z$3:$Z$220),0),AA414)</f>
        <v/>
      </c>
      <c r="AI414" s="35" t="str">
        <f ca="1">IFERROR(VLOOKUP(AG414,'Tablas de calculos'!$V$22:$W$26,2,FALSE),"")</f>
        <v/>
      </c>
      <c r="AJ414" s="35" t="str">
        <f ca="1">IFERROR(VLOOKUP(AH414,'Tablas de calculos'!$V$22:$X$26,3,FALSE),"")</f>
        <v/>
      </c>
      <c r="AK414" s="35" t="str">
        <f ca="1">IFERROR(VLOOKUP(AF414,'Tablas de calculos'!$AF$4:$AI$28,4,FALSE),"")</f>
        <v/>
      </c>
      <c r="AL414" s="35" t="str">
        <f t="shared" ca="1" si="33"/>
        <v>Si</v>
      </c>
      <c r="AM414" s="192"/>
      <c r="AN414" s="215"/>
      <c r="AO414" s="215"/>
      <c r="AP414" s="215"/>
      <c r="AQ414" s="215"/>
    </row>
    <row r="415" spans="1:43" ht="48.75" customHeight="1" x14ac:dyDescent="0.25">
      <c r="A415" s="232" t="s">
        <v>108</v>
      </c>
      <c r="B415" s="74" t="str">
        <f>VLOOKUP('Valoración 2.0'!C415,Tabla_Riesgos[#All],2,FALSE)</f>
        <v>TODOS LOS PROCESOS</v>
      </c>
      <c r="C415" s="74">
        <v>65</v>
      </c>
      <c r="D415" s="74" t="str">
        <f>VLOOKUP('Valoración 2.0'!C415,Tabla_Riesgos[#All],3,FALSE)</f>
        <v>Podría ocurrir que se ejecuten planes de mejoramiento que no sean efectivos.</v>
      </c>
      <c r="E415" s="74" t="str">
        <f>VLOOKUP('Valoración 2.0'!C415,Tabla_Riesgos[#All],6,FALSE)</f>
        <v>Operativo</v>
      </c>
      <c r="F415" s="209"/>
      <c r="G415" s="209"/>
      <c r="H415" s="209"/>
      <c r="I415" s="209"/>
      <c r="J415" s="209"/>
      <c r="K415" s="209"/>
      <c r="L415" s="209"/>
      <c r="M415" s="209"/>
      <c r="N415" s="209"/>
      <c r="O415" s="209"/>
      <c r="P415" s="209"/>
      <c r="Q415" s="209"/>
      <c r="R415" s="209"/>
      <c r="S415" s="209"/>
      <c r="T415" s="209"/>
      <c r="U415" s="209"/>
      <c r="V415" s="209"/>
      <c r="W415" s="209"/>
      <c r="X415" s="209"/>
      <c r="Y415" s="64" t="str">
        <f t="shared" si="30"/>
        <v/>
      </c>
      <c r="Z415" s="127" t="str">
        <f>IFERROR(VLOOKUP(AC415,'Tablas de calculos'!$AA$25:$AC$29,3,FALSE),"")</f>
        <v/>
      </c>
      <c r="AA415" s="127" t="str">
        <f>IFERROR(VLOOKUP(AD415,'Tablas de calculos'!$AB$25:$AC$29,2,FALSE),"")</f>
        <v/>
      </c>
      <c r="AB415" s="128" t="str">
        <f t="shared" si="31"/>
        <v/>
      </c>
      <c r="AC415" s="61" t="str">
        <f>IFERROR(VLOOKUP(Y415,'Tablas de calculos'!$V$22:$W$26,2,FALSE),"")</f>
        <v/>
      </c>
      <c r="AD415" s="207"/>
      <c r="AE415" s="61" t="str">
        <f>IFERROR(VLOOKUP(AB415,'Tablas de calculos'!$AF$4:$AI$28,4,FALSE),"")</f>
        <v/>
      </c>
      <c r="AF415" s="130" t="str">
        <f t="shared" ca="1" si="32"/>
        <v/>
      </c>
      <c r="AG415" s="123" t="str">
        <f ca="1">IFERROR(Z415-ROUND(AVERAGEIF('Control 2.0'!$B$3:$Z$220,'Valoración 2.0'!C415,'Control 2.0'!$Y$3:$Y$220),0),Z415)</f>
        <v/>
      </c>
      <c r="AH415" s="123" t="str">
        <f ca="1">IFERROR(AA415-ROUND(AVERAGEIF('Control 2.0'!$B$3:$Z$220,'Valoración 2.0'!C415,'Control 2.0'!$Z$3:$Z$220),0),AA415)</f>
        <v/>
      </c>
      <c r="AI415" s="61" t="str">
        <f ca="1">IFERROR(VLOOKUP(AG415,'Tablas de calculos'!$V$22:$W$26,2,FALSE),"")</f>
        <v/>
      </c>
      <c r="AJ415" s="61" t="str">
        <f ca="1">IFERROR(VLOOKUP(AH415,'Tablas de calculos'!$V$22:$X$26,3,FALSE),"")</f>
        <v/>
      </c>
      <c r="AK415" s="61" t="str">
        <f ca="1">IFERROR(VLOOKUP(AF415,'Tablas de calculos'!$AF$4:$AI$28,4,FALSE),"")</f>
        <v/>
      </c>
      <c r="AL415" s="61" t="str">
        <f t="shared" ca="1" si="33"/>
        <v>Si</v>
      </c>
      <c r="AM415" s="76"/>
      <c r="AN415" s="215"/>
      <c r="AO415" s="215"/>
      <c r="AP415" s="215"/>
      <c r="AQ415" s="215"/>
    </row>
    <row r="416" spans="1:43" ht="48.75" customHeight="1" x14ac:dyDescent="0.25">
      <c r="A416" s="232" t="s">
        <v>108</v>
      </c>
      <c r="B416" s="191" t="str">
        <f>VLOOKUP('Valoración 2.0'!C416,Tabla_Riesgos[#All],2,FALSE)</f>
        <v>MANTENIMIENTO Y SOPORTE DE APLICACIONES</v>
      </c>
      <c r="C416" s="191">
        <v>72</v>
      </c>
      <c r="D416" s="191" t="str">
        <f>VLOOKUP('Valoración 2.0'!C416,Tabla_Riesgos[#All],3,FALSE)</f>
        <v>Puede ocurrir que se genere un soporte inadecuado o inoportuno a los usuarios</v>
      </c>
      <c r="E416" s="191" t="str">
        <f>VLOOKUP('Valoración 2.0'!C416,Tabla_Riesgos[#All],6,FALSE)</f>
        <v>Operativo</v>
      </c>
      <c r="F416" s="216"/>
      <c r="G416" s="216"/>
      <c r="H416" s="216"/>
      <c r="I416" s="216"/>
      <c r="J416" s="216"/>
      <c r="K416" s="216"/>
      <c r="L416" s="216"/>
      <c r="M416" s="216"/>
      <c r="N416" s="216"/>
      <c r="O416" s="216"/>
      <c r="P416" s="216"/>
      <c r="Q416" s="216"/>
      <c r="R416" s="216"/>
      <c r="S416" s="216"/>
      <c r="T416" s="216"/>
      <c r="U416" s="216"/>
      <c r="V416" s="216"/>
      <c r="W416" s="216"/>
      <c r="X416" s="216"/>
      <c r="Y416" s="64" t="str">
        <f t="shared" si="30"/>
        <v/>
      </c>
      <c r="Z416" s="127" t="str">
        <f>IFERROR(VLOOKUP(AC416,'Tablas de calculos'!$AA$25:$AC$29,3,FALSE),"")</f>
        <v/>
      </c>
      <c r="AA416" s="127" t="str">
        <f>IFERROR(VLOOKUP(AD416,'Tablas de calculos'!$AB$25:$AC$29,2,FALSE),"")</f>
        <v/>
      </c>
      <c r="AB416" s="128" t="str">
        <f t="shared" si="31"/>
        <v/>
      </c>
      <c r="AC416" s="61" t="str">
        <f>IFERROR(VLOOKUP(Y416,'Tablas de calculos'!$V$22:$W$26,2,FALSE),"")</f>
        <v/>
      </c>
      <c r="AD416" s="207"/>
      <c r="AE416" s="61" t="str">
        <f>IFERROR(VLOOKUP(AB416,'Tablas de calculos'!$AF$4:$AI$28,4,FALSE),"")</f>
        <v/>
      </c>
      <c r="AF416" s="130" t="str">
        <f t="shared" ca="1" si="32"/>
        <v/>
      </c>
      <c r="AG416" s="123" t="str">
        <f ca="1">IFERROR(Z416-ROUND(AVERAGEIF('Control 2.0'!$B$3:$Z$220,'Valoración 2.0'!C416,'Control 2.0'!$Y$3:$Y$220),0),Z416)</f>
        <v/>
      </c>
      <c r="AH416" s="123" t="str">
        <f ca="1">IFERROR(AA416-ROUND(AVERAGEIF('Control 2.0'!$B$3:$Z$220,'Valoración 2.0'!C416,'Control 2.0'!$Z$3:$Z$220),0),AA416)</f>
        <v/>
      </c>
      <c r="AI416" s="61" t="str">
        <f ca="1">IFERROR(VLOOKUP(AG416,'Tablas de calculos'!$V$22:$W$26,2,FALSE),"")</f>
        <v/>
      </c>
      <c r="AJ416" s="61" t="str">
        <f ca="1">IFERROR(VLOOKUP(AH416,'Tablas de calculos'!$V$22:$X$26,3,FALSE),"")</f>
        <v/>
      </c>
      <c r="AK416" s="61" t="str">
        <f ca="1">IFERROR(VLOOKUP(AF416,'Tablas de calculos'!$AF$4:$AI$28,4,FALSE),"")</f>
        <v/>
      </c>
      <c r="AL416" s="61" t="str">
        <f t="shared" ca="1" si="33"/>
        <v>Si</v>
      </c>
      <c r="AM416" s="76"/>
      <c r="AN416" s="215"/>
      <c r="AO416" s="215"/>
      <c r="AP416" s="215"/>
      <c r="AQ416" s="215"/>
    </row>
    <row r="417" spans="1:45" s="220" customFormat="1" ht="48.75" customHeight="1" x14ac:dyDescent="0.25">
      <c r="A417" s="232" t="s">
        <v>108</v>
      </c>
      <c r="B417" s="74" t="str">
        <f>VLOOKUP('Valoración 2.0'!C417,Tabla_Riesgos[#All],2,FALSE)</f>
        <v>RECEPCIÓN Y REGISTRO</v>
      </c>
      <c r="C417" s="74">
        <v>76</v>
      </c>
      <c r="D417" s="74" t="str">
        <f>VLOOKUP('Valoración 2.0'!C417,Tabla_Riesgos[#All],3,FALSE)</f>
        <v>Puede ocurrir que no se efectué la entrega física del activo una vez posesionado el depositario provisional</v>
      </c>
      <c r="E417" s="74" t="str">
        <f>VLOOKUP('Valoración 2.0'!C417,Tabla_Riesgos[#All],6,FALSE)</f>
        <v>Operativo</v>
      </c>
      <c r="F417" s="209"/>
      <c r="G417" s="209"/>
      <c r="H417" s="209"/>
      <c r="I417" s="209"/>
      <c r="J417" s="209"/>
      <c r="K417" s="209"/>
      <c r="L417" s="209"/>
      <c r="M417" s="209"/>
      <c r="N417" s="209"/>
      <c r="O417" s="209"/>
      <c r="P417" s="209"/>
      <c r="Q417" s="209"/>
      <c r="R417" s="209"/>
      <c r="S417" s="209"/>
      <c r="T417" s="209"/>
      <c r="U417" s="209"/>
      <c r="V417" s="209"/>
      <c r="W417" s="209"/>
      <c r="X417" s="209"/>
      <c r="Y417" s="152" t="str">
        <f t="shared" si="30"/>
        <v/>
      </c>
      <c r="Z417" s="127" t="str">
        <f>IFERROR(VLOOKUP(AC417,'Tablas de calculos'!$AA$25:$AC$29,3,FALSE),"")</f>
        <v/>
      </c>
      <c r="AA417" s="127" t="str">
        <f>IFERROR(VLOOKUP(AD417,'Tablas de calculos'!$AB$25:$AC$29,2,FALSE),"")</f>
        <v/>
      </c>
      <c r="AB417" s="127" t="str">
        <f t="shared" si="31"/>
        <v/>
      </c>
      <c r="AC417" s="35" t="str">
        <f>IFERROR(VLOOKUP(Y417,'Tablas de calculos'!$V$22:$W$26,2,FALSE),"")</f>
        <v/>
      </c>
      <c r="AD417" s="237"/>
      <c r="AE417" s="35" t="str">
        <f>IFERROR(VLOOKUP(AB417,'Tablas de calculos'!$AF$4:$AI$28,4,FALSE),"")</f>
        <v/>
      </c>
      <c r="AF417" s="193" t="str">
        <f t="shared" ca="1" si="32"/>
        <v/>
      </c>
      <c r="AG417" s="123" t="str">
        <f ca="1">IFERROR(Z417-ROUND(AVERAGEIF('Control 2.0'!$B$3:$Z$220,'Valoración 2.0'!C417,'Control 2.0'!$Y$3:$Y$220),0),Z417)</f>
        <v/>
      </c>
      <c r="AH417" s="123" t="str">
        <f ca="1">IFERROR(AA417-ROUND(AVERAGEIF('Control 2.0'!$B$3:$Z$220,'Valoración 2.0'!C417,'Control 2.0'!$Z$3:$Z$220),0),AA417)</f>
        <v/>
      </c>
      <c r="AI417" s="35" t="str">
        <f ca="1">IFERROR(VLOOKUP(AG417,'Tablas de calculos'!$V$22:$W$26,2,FALSE),"")</f>
        <v/>
      </c>
      <c r="AJ417" s="35" t="str">
        <f ca="1">IFERROR(VLOOKUP(AH417,'Tablas de calculos'!$V$22:$X$26,3,FALSE),"")</f>
        <v/>
      </c>
      <c r="AK417" s="35" t="str">
        <f ca="1">IFERROR(VLOOKUP(AF417,'Tablas de calculos'!$AF$4:$AI$28,4,FALSE),"")</f>
        <v/>
      </c>
      <c r="AL417" s="35" t="str">
        <f t="shared" ca="1" si="33"/>
        <v>Si</v>
      </c>
      <c r="AM417" s="192"/>
      <c r="AN417" s="215"/>
      <c r="AO417" s="215"/>
      <c r="AP417" s="215"/>
      <c r="AQ417" s="215"/>
    </row>
    <row r="418" spans="1:45" ht="48.75" customHeight="1" x14ac:dyDescent="0.25">
      <c r="A418" s="232" t="s">
        <v>108</v>
      </c>
      <c r="B418" s="191" t="str">
        <f>VLOOKUP('Valoración 2.0'!C418,Tabla_Riesgos[#All],2,FALSE)</f>
        <v>RECEPCIÓN Y REGISTRO</v>
      </c>
      <c r="C418" s="191">
        <v>81</v>
      </c>
      <c r="D418" s="191" t="str">
        <f>VLOOKUP('Valoración 2.0'!C418,Tabla_Riesgos[#All],3,FALSE)</f>
        <v>Contar con Depositarios Provisionales y/o Liquidadores incorporados en el Registro con características erróneas</v>
      </c>
      <c r="E418" s="191" t="str">
        <f>VLOOKUP('Valoración 2.0'!C418,Tabla_Riesgos[#All],6,FALSE)</f>
        <v>Operativo</v>
      </c>
      <c r="F418" s="216"/>
      <c r="G418" s="216"/>
      <c r="H418" s="216"/>
      <c r="I418" s="216"/>
      <c r="J418" s="216"/>
      <c r="K418" s="216"/>
      <c r="L418" s="216"/>
      <c r="M418" s="216"/>
      <c r="N418" s="216"/>
      <c r="O418" s="216"/>
      <c r="P418" s="216"/>
      <c r="Q418" s="216"/>
      <c r="R418" s="216"/>
      <c r="S418" s="216"/>
      <c r="T418" s="216"/>
      <c r="U418" s="216"/>
      <c r="V418" s="216"/>
      <c r="W418" s="216"/>
      <c r="X418" s="216"/>
      <c r="Y418" s="64" t="str">
        <f t="shared" si="30"/>
        <v/>
      </c>
      <c r="Z418" s="127" t="str">
        <f>IFERROR(VLOOKUP(AC418,'Tablas de calculos'!$AA$25:$AC$29,3,FALSE),"")</f>
        <v/>
      </c>
      <c r="AA418" s="127" t="str">
        <f>IFERROR(VLOOKUP(AD418,'Tablas de calculos'!$AB$25:$AC$29,2,FALSE),"")</f>
        <v/>
      </c>
      <c r="AB418" s="128" t="str">
        <f t="shared" si="31"/>
        <v/>
      </c>
      <c r="AC418" s="61" t="str">
        <f>IFERROR(VLOOKUP(Y418,'Tablas de calculos'!$V$22:$W$26,2,FALSE),"")</f>
        <v/>
      </c>
      <c r="AD418" s="207"/>
      <c r="AE418" s="61" t="str">
        <f>IFERROR(VLOOKUP(AB418,'Tablas de calculos'!$AF$4:$AI$28,4,FALSE),"")</f>
        <v/>
      </c>
      <c r="AF418" s="130" t="str">
        <f t="shared" ca="1" si="32"/>
        <v/>
      </c>
      <c r="AG418" s="123" t="str">
        <f ca="1">IFERROR(Z418-ROUND(AVERAGEIF('Control 2.0'!$B$3:$Z$220,'Valoración 2.0'!C418,'Control 2.0'!$Y$3:$Y$220),0),Z418)</f>
        <v/>
      </c>
      <c r="AH418" s="123" t="str">
        <f ca="1">IFERROR(AA418-ROUND(AVERAGEIF('Control 2.0'!$B$3:$Z$220,'Valoración 2.0'!C418,'Control 2.0'!$Z$3:$Z$220),0),AA418)</f>
        <v/>
      </c>
      <c r="AI418" s="61" t="str">
        <f ca="1">IFERROR(VLOOKUP(AG418,'Tablas de calculos'!$V$22:$W$26,2,FALSE),"")</f>
        <v/>
      </c>
      <c r="AJ418" s="61" t="str">
        <f ca="1">IFERROR(VLOOKUP(AH418,'Tablas de calculos'!$V$22:$X$26,3,FALSE),"")</f>
        <v/>
      </c>
      <c r="AK418" s="61" t="str">
        <f ca="1">IFERROR(VLOOKUP(AF418,'Tablas de calculos'!$AF$4:$AI$28,4,FALSE),"")</f>
        <v/>
      </c>
      <c r="AL418" s="61" t="str">
        <f t="shared" ca="1" si="33"/>
        <v>Si</v>
      </c>
      <c r="AM418" s="76"/>
      <c r="AN418" s="215"/>
      <c r="AO418" s="215"/>
      <c r="AP418" s="215"/>
      <c r="AQ418" s="215"/>
    </row>
    <row r="419" spans="1:45" s="220" customFormat="1" ht="48.75" customHeight="1" x14ac:dyDescent="0.25">
      <c r="A419" s="232" t="s">
        <v>108</v>
      </c>
      <c r="B419" s="74" t="str">
        <f>VLOOKUP('Valoración 2.0'!C419,Tabla_Riesgos[#All],2,FALSE)</f>
        <v>RECEPCIÓN Y REGISTRO</v>
      </c>
      <c r="C419" s="74">
        <v>82</v>
      </c>
      <c r="D419" s="74" t="str">
        <f>VLOOKUP('Valoración 2.0'!C419,Tabla_Riesgos[#All],3,FALSE)</f>
        <v>Puede ocurrir que no se asignen Depositarios Provisionales y/o Liquidadores de acuerdo a las necesidades.</v>
      </c>
      <c r="E419" s="74" t="str">
        <f>VLOOKUP('Valoración 2.0'!C419,Tabla_Riesgos[#All],6,FALSE)</f>
        <v>Operativo</v>
      </c>
      <c r="F419" s="209"/>
      <c r="G419" s="209"/>
      <c r="H419" s="209"/>
      <c r="I419" s="209"/>
      <c r="J419" s="209"/>
      <c r="K419" s="209"/>
      <c r="L419" s="209"/>
      <c r="M419" s="209"/>
      <c r="N419" s="209"/>
      <c r="O419" s="209"/>
      <c r="P419" s="209"/>
      <c r="Q419" s="209"/>
      <c r="R419" s="209"/>
      <c r="S419" s="209"/>
      <c r="T419" s="209"/>
      <c r="U419" s="209"/>
      <c r="V419" s="209"/>
      <c r="W419" s="209"/>
      <c r="X419" s="209"/>
      <c r="Y419" s="152" t="str">
        <f t="shared" si="30"/>
        <v/>
      </c>
      <c r="Z419" s="127" t="str">
        <f>IFERROR(VLOOKUP(AC419,'Tablas de calculos'!$AA$25:$AC$29,3,FALSE),"")</f>
        <v/>
      </c>
      <c r="AA419" s="127" t="str">
        <f>IFERROR(VLOOKUP(AD419,'Tablas de calculos'!$AB$25:$AC$29,2,FALSE),"")</f>
        <v/>
      </c>
      <c r="AB419" s="127" t="str">
        <f t="shared" si="31"/>
        <v/>
      </c>
      <c r="AC419" s="35" t="str">
        <f>IFERROR(VLOOKUP(Y419,'Tablas de calculos'!$V$22:$W$26,2,FALSE),"")</f>
        <v/>
      </c>
      <c r="AD419" s="237"/>
      <c r="AE419" s="35" t="str">
        <f>IFERROR(VLOOKUP(AB419,'Tablas de calculos'!$AF$4:$AI$28,4,FALSE),"")</f>
        <v/>
      </c>
      <c r="AF419" s="193" t="str">
        <f t="shared" ca="1" si="32"/>
        <v/>
      </c>
      <c r="AG419" s="123" t="str">
        <f ca="1">IFERROR(Z419-ROUND(AVERAGEIF('Control 2.0'!$B$3:$Z$220,'Valoración 2.0'!C419,'Control 2.0'!$Y$3:$Y$220),0),Z419)</f>
        <v/>
      </c>
      <c r="AH419" s="123" t="str">
        <f ca="1">IFERROR(AA419-ROUND(AVERAGEIF('Control 2.0'!$B$3:$Z$220,'Valoración 2.0'!C419,'Control 2.0'!$Z$3:$Z$220),0),AA419)</f>
        <v/>
      </c>
      <c r="AI419" s="35" t="str">
        <f ca="1">IFERROR(VLOOKUP(AG419,'Tablas de calculos'!$V$22:$W$26,2,FALSE),"")</f>
        <v/>
      </c>
      <c r="AJ419" s="35" t="str">
        <f ca="1">IFERROR(VLOOKUP(AH419,'Tablas de calculos'!$V$22:$X$26,3,FALSE),"")</f>
        <v/>
      </c>
      <c r="AK419" s="35" t="str">
        <f ca="1">IFERROR(VLOOKUP(AF419,'Tablas de calculos'!$AF$4:$AI$28,4,FALSE),"")</f>
        <v/>
      </c>
      <c r="AL419" s="35" t="str">
        <f t="shared" ca="1" si="33"/>
        <v>Si</v>
      </c>
      <c r="AM419" s="192"/>
      <c r="AN419" s="215"/>
      <c r="AO419" s="215"/>
      <c r="AP419" s="215"/>
      <c r="AQ419" s="215"/>
    </row>
    <row r="420" spans="1:45" s="220" customFormat="1" ht="48.75" customHeight="1" x14ac:dyDescent="0.25">
      <c r="A420" s="232" t="s">
        <v>108</v>
      </c>
      <c r="B420" s="191" t="str">
        <f>VLOOKUP('Valoración 2.0'!C420,Tabla_Riesgos[#All],2,FALSE)</f>
        <v>RECEPCIÓN Y REGISTRO</v>
      </c>
      <c r="C420" s="191">
        <v>83</v>
      </c>
      <c r="D420" s="191" t="str">
        <f>VLOOKUP('Valoración 2.0'!C420,Tabla_Riesgos[#All],3,FALSE)</f>
        <v>Puede ocurrir que no se acepte la renuncia y/o remoción como Depositarios Provisionales y/o Liquidadores</v>
      </c>
      <c r="E420" s="191" t="str">
        <f>VLOOKUP('Valoración 2.0'!C420,Tabla_Riesgos[#All],6,FALSE)</f>
        <v>Operativo</v>
      </c>
      <c r="F420" s="216"/>
      <c r="G420" s="216"/>
      <c r="H420" s="216"/>
      <c r="I420" s="216"/>
      <c r="J420" s="216"/>
      <c r="K420" s="216"/>
      <c r="L420" s="216"/>
      <c r="M420" s="216"/>
      <c r="N420" s="216"/>
      <c r="O420" s="216"/>
      <c r="P420" s="216"/>
      <c r="Q420" s="216"/>
      <c r="R420" s="216"/>
      <c r="S420" s="216"/>
      <c r="T420" s="216"/>
      <c r="U420" s="216"/>
      <c r="V420" s="216"/>
      <c r="W420" s="216"/>
      <c r="X420" s="216"/>
      <c r="Y420" s="152" t="str">
        <f t="shared" ref="Y420:Y422" si="34">IFERROR(ROUND(AVERAGE(F420:X420),0),"")</f>
        <v/>
      </c>
      <c r="Z420" s="127" t="str">
        <f>IFERROR(VLOOKUP(AC420,'Tablas de calculos'!$AA$25:$AC$29,3,FALSE),"")</f>
        <v/>
      </c>
      <c r="AA420" s="127" t="str">
        <f>IFERROR(VLOOKUP(AD420,'Tablas de calculos'!$AB$25:$AC$29,2,FALSE),"")</f>
        <v/>
      </c>
      <c r="AB420" s="127" t="str">
        <f t="shared" ref="AB420:AB422" si="35">CONCATENATE(AC420,AD420)</f>
        <v/>
      </c>
      <c r="AC420" s="35" t="str">
        <f>IFERROR(VLOOKUP(Y420,'Tablas de calculos'!$V$22:$W$26,2,FALSE),"")</f>
        <v/>
      </c>
      <c r="AD420" s="237"/>
      <c r="AE420" s="35" t="str">
        <f>IFERROR(VLOOKUP(AB420,'Tablas de calculos'!$AF$4:$AI$28,4,FALSE),"")</f>
        <v/>
      </c>
      <c r="AF420" s="193" t="str">
        <f t="shared" ref="AF420:AF422" ca="1" si="36">CONCATENATE(AI420,AJ420)</f>
        <v/>
      </c>
      <c r="AG420" s="123" t="str">
        <f ca="1">IFERROR(Z420-ROUND(AVERAGEIF('Control 2.0'!$B$3:$Z$220,'Valoración 2.0'!C420,'Control 2.0'!$Y$3:$Y$220),0),Z420)</f>
        <v/>
      </c>
      <c r="AH420" s="123" t="str">
        <f ca="1">IFERROR(AA420-ROUND(AVERAGEIF('Control 2.0'!$B$3:$Z$220,'Valoración 2.0'!C420,'Control 2.0'!$Z$3:$Z$220),0),AA420)</f>
        <v/>
      </c>
      <c r="AI420" s="35" t="str">
        <f ca="1">IFERROR(VLOOKUP(AG420,'Tablas de calculos'!$V$22:$W$26,2,FALSE),"")</f>
        <v/>
      </c>
      <c r="AJ420" s="35" t="str">
        <f ca="1">IFERROR(VLOOKUP(AH420,'Tablas de calculos'!$V$22:$X$26,3,FALSE),"")</f>
        <v/>
      </c>
      <c r="AK420" s="35" t="str">
        <f ca="1">IFERROR(VLOOKUP(AF420,'Tablas de calculos'!$AF$4:$AI$28,4,FALSE),"")</f>
        <v/>
      </c>
      <c r="AL420" s="35" t="str">
        <f t="shared" ref="AL420:AL422" ca="1" si="37">IF(AK420="Bajo","No","Si")</f>
        <v>Si</v>
      </c>
      <c r="AM420" s="192"/>
      <c r="AN420" s="215"/>
      <c r="AO420" s="215"/>
      <c r="AP420" s="215"/>
      <c r="AQ420" s="215"/>
    </row>
    <row r="421" spans="1:45" s="220" customFormat="1" ht="48.75" customHeight="1" x14ac:dyDescent="0.25">
      <c r="A421" s="232" t="s">
        <v>108</v>
      </c>
      <c r="B421" s="74" t="str">
        <f>VLOOKUP('Valoración 2.0'!C421,Tabla_Riesgos[#All],2,FALSE)</f>
        <v>RECEPCIÓN Y REGISTRO</v>
      </c>
      <c r="C421" s="74">
        <v>84</v>
      </c>
      <c r="D421" s="74" t="str">
        <f>VLOOKUP('Valoración 2.0'!C421,Tabla_Riesgos[#All],3,FALSE)</f>
        <v>Puede ocurrir que la designación sea errónea o no generada</v>
      </c>
      <c r="E421" s="74" t="str">
        <f>VLOOKUP('Valoración 2.0'!C421,Tabla_Riesgos[#All],6,FALSE)</f>
        <v>Operativo</v>
      </c>
      <c r="F421" s="74"/>
      <c r="G421" s="74"/>
      <c r="H421" s="209"/>
      <c r="I421" s="209"/>
      <c r="J421" s="209"/>
      <c r="K421" s="209"/>
      <c r="L421" s="209"/>
      <c r="M421" s="209"/>
      <c r="N421" s="209"/>
      <c r="O421" s="209"/>
      <c r="P421" s="209"/>
      <c r="Q421" s="209"/>
      <c r="R421" s="209"/>
      <c r="S421" s="209"/>
      <c r="T421" s="209"/>
      <c r="U421" s="209"/>
      <c r="V421" s="209"/>
      <c r="W421" s="209"/>
      <c r="X421" s="209"/>
      <c r="Y421" s="209" t="str">
        <f t="shared" si="34"/>
        <v/>
      </c>
      <c r="Z421" s="209" t="str">
        <f>IFERROR(VLOOKUP(AC421,'Tablas de calculos'!$AA$25:$AC$29,3,FALSE),"")</f>
        <v/>
      </c>
      <c r="AA421" s="127" t="str">
        <f>IFERROR(VLOOKUP(AD421,'Tablas de calculos'!$AB$25:$AC$29,2,FALSE),"")</f>
        <v/>
      </c>
      <c r="AB421" s="127" t="str">
        <f t="shared" si="35"/>
        <v/>
      </c>
      <c r="AC421" s="35" t="str">
        <f>IFERROR(VLOOKUP(Y421,'Tablas de calculos'!$V$22:$W$26,2,FALSE),"")</f>
        <v/>
      </c>
      <c r="AD421" s="237"/>
      <c r="AE421" s="35" t="str">
        <f>IFERROR(VLOOKUP(AB421,'Tablas de calculos'!$AF$4:$AI$28,4,FALSE),"")</f>
        <v/>
      </c>
      <c r="AF421" s="193" t="str">
        <f t="shared" ca="1" si="36"/>
        <v/>
      </c>
      <c r="AG421" s="123" t="str">
        <f ca="1">IFERROR(Z421-ROUND(AVERAGEIF('Control 2.0'!$B$3:$Z$220,'Valoración 2.0'!C421,'Control 2.0'!$Y$3:$Y$220),0),Z421)</f>
        <v/>
      </c>
      <c r="AH421" s="123" t="str">
        <f ca="1">IFERROR(AA421-ROUND(AVERAGEIF('Control 2.0'!$B$3:$Z$220,'Valoración 2.0'!C421,'Control 2.0'!$Z$3:$Z$220),0),AA421)</f>
        <v/>
      </c>
      <c r="AI421" s="35" t="str">
        <f ca="1">IFERROR(VLOOKUP(AG421,'Tablas de calculos'!$V$22:$W$26,2,FALSE),"")</f>
        <v/>
      </c>
      <c r="AJ421" s="35" t="str">
        <f ca="1">IFERROR(VLOOKUP(AH421,'Tablas de calculos'!$V$22:$X$26,3,FALSE),"")</f>
        <v/>
      </c>
      <c r="AK421" s="35" t="str">
        <f ca="1">IFERROR(VLOOKUP(AF421,'Tablas de calculos'!$AF$4:$AI$28,4,FALSE),"")</f>
        <v/>
      </c>
      <c r="AL421" s="35" t="str">
        <f t="shared" ca="1" si="37"/>
        <v>Si</v>
      </c>
      <c r="AM421" s="192"/>
      <c r="AN421" s="215"/>
      <c r="AO421" s="215"/>
      <c r="AP421" s="215"/>
      <c r="AQ421" s="215"/>
    </row>
    <row r="422" spans="1:45" s="220" customFormat="1" ht="48.75" customHeight="1" x14ac:dyDescent="0.25">
      <c r="A422" s="232" t="s">
        <v>108</v>
      </c>
      <c r="B422" s="191" t="str">
        <f>VLOOKUP('Valoración 2.0'!C422,Tabla_Riesgos[#All],2,FALSE)</f>
        <v>RECEPCIÓN Y REGISTRO</v>
      </c>
      <c r="C422" s="191">
        <v>85</v>
      </c>
      <c r="D422" s="191" t="str">
        <f>VLOOKUP('Valoración 2.0'!C422,Tabla_Riesgos[#All],3,FALSE)</f>
        <v>Puede ocurrí que no se presente la garantía (póliza de disposiciones legales) por parte de los Depositarios Provisionales y/o Liquidadores</v>
      </c>
      <c r="E422" s="191" t="str">
        <f>VLOOKUP('Valoración 2.0'!C422,Tabla_Riesgos[#All],6,FALSE)</f>
        <v>Operativo</v>
      </c>
      <c r="F422" s="216"/>
      <c r="G422" s="216"/>
      <c r="H422" s="216"/>
      <c r="I422" s="216"/>
      <c r="J422" s="216"/>
      <c r="K422" s="216"/>
      <c r="L422" s="216"/>
      <c r="M422" s="216"/>
      <c r="N422" s="216"/>
      <c r="O422" s="216"/>
      <c r="P422" s="216"/>
      <c r="Q422" s="216"/>
      <c r="R422" s="216"/>
      <c r="S422" s="216"/>
      <c r="T422" s="216"/>
      <c r="U422" s="216"/>
      <c r="V422" s="216"/>
      <c r="W422" s="216"/>
      <c r="X422" s="216"/>
      <c r="Y422" s="152" t="str">
        <f t="shared" si="34"/>
        <v/>
      </c>
      <c r="Z422" s="127" t="str">
        <f>IFERROR(VLOOKUP(AC422,'Tablas de calculos'!$AA$25:$AC$29,3,FALSE),"")</f>
        <v/>
      </c>
      <c r="AA422" s="127" t="str">
        <f>IFERROR(VLOOKUP(AD422,'Tablas de calculos'!$AB$25:$AC$29,2,FALSE),"")</f>
        <v/>
      </c>
      <c r="AB422" s="127" t="str">
        <f t="shared" si="35"/>
        <v/>
      </c>
      <c r="AC422" s="35" t="str">
        <f>IFERROR(VLOOKUP(Y422,'Tablas de calculos'!$V$22:$W$26,2,FALSE),"")</f>
        <v/>
      </c>
      <c r="AD422" s="237"/>
      <c r="AE422" s="35" t="str">
        <f>IFERROR(VLOOKUP(AB422,'Tablas de calculos'!$AF$4:$AI$28,4,FALSE),"")</f>
        <v/>
      </c>
      <c r="AF422" s="193" t="str">
        <f t="shared" ca="1" si="36"/>
        <v/>
      </c>
      <c r="AG422" s="123" t="str">
        <f ca="1">IFERROR(Z422-ROUND(AVERAGEIF('Control 2.0'!$B$3:$Z$220,'Valoración 2.0'!C422,'Control 2.0'!$Y$3:$Y$220),0),Z422)</f>
        <v/>
      </c>
      <c r="AH422" s="123" t="str">
        <f ca="1">IFERROR(AA422-ROUND(AVERAGEIF('Control 2.0'!$B$3:$Z$220,'Valoración 2.0'!C422,'Control 2.0'!$Z$3:$Z$220),0),AA422)</f>
        <v/>
      </c>
      <c r="AI422" s="35" t="str">
        <f ca="1">IFERROR(VLOOKUP(AG422,'Tablas de calculos'!$V$22:$W$26,2,FALSE),"")</f>
        <v/>
      </c>
      <c r="AJ422" s="35" t="str">
        <f ca="1">IFERROR(VLOOKUP(AH422,'Tablas de calculos'!$V$22:$X$26,3,FALSE),"")</f>
        <v/>
      </c>
      <c r="AK422" s="35" t="str">
        <f ca="1">IFERROR(VLOOKUP(AF422,'Tablas de calculos'!$AF$4:$AI$28,4,FALSE),"")</f>
        <v/>
      </c>
      <c r="AL422" s="35" t="str">
        <f t="shared" ca="1" si="37"/>
        <v>Si</v>
      </c>
      <c r="AM422" s="192"/>
      <c r="AN422" s="215"/>
      <c r="AO422" s="215"/>
      <c r="AP422" s="215"/>
      <c r="AQ422" s="215"/>
    </row>
    <row r="423" spans="1:45" ht="48.75" customHeight="1" x14ac:dyDescent="0.25">
      <c r="A423" s="232" t="s">
        <v>108</v>
      </c>
      <c r="B423" s="74" t="str">
        <f>VLOOKUP('Valoración 2.0'!C423,Tabla_Riesgos[#All],2,FALSE)</f>
        <v>Aprobación incorrecta o falta de aprobación de la garantía (póliza de cumplimiento) presentada por parte de los Depositarios Provisionales y/o Liquidadores</v>
      </c>
      <c r="C423" s="74">
        <v>86</v>
      </c>
      <c r="D423" s="74" t="str">
        <f>VLOOKUP('Valoración 2.0'!C423,Tabla_Riesgos[#All],3,FALSE)</f>
        <v>Puede ocurrir que se administren activos por parte de los Depositarios Provisionales y/o Liquidadores sin tener la cobertura total para el cumplimiento de sus obligaciones</v>
      </c>
      <c r="E423" s="74" t="str">
        <f>VLOOKUP('Valoración 2.0'!C423,Tabla_Riesgos[#All],6,FALSE)</f>
        <v>Operativo</v>
      </c>
      <c r="F423" s="209"/>
      <c r="G423" s="209"/>
      <c r="H423" s="209"/>
      <c r="I423" s="209"/>
      <c r="J423" s="209"/>
      <c r="K423" s="209"/>
      <c r="L423" s="209"/>
      <c r="M423" s="209"/>
      <c r="N423" s="209"/>
      <c r="O423" s="209"/>
      <c r="P423" s="209"/>
      <c r="Q423" s="209"/>
      <c r="R423" s="209"/>
      <c r="S423" s="209"/>
      <c r="T423" s="209"/>
      <c r="U423" s="209"/>
      <c r="V423" s="209"/>
      <c r="W423" s="209"/>
      <c r="X423" s="209"/>
      <c r="Y423" s="64" t="str">
        <f t="shared" si="30"/>
        <v/>
      </c>
      <c r="Z423" s="127" t="str">
        <f>IFERROR(VLOOKUP(AC423,'Tablas de calculos'!$AA$25:$AC$29,3,FALSE),"")</f>
        <v/>
      </c>
      <c r="AA423" s="127" t="str">
        <f>IFERROR(VLOOKUP(AD423,'Tablas de calculos'!$AB$25:$AC$29,2,FALSE),"")</f>
        <v/>
      </c>
      <c r="AB423" s="128" t="str">
        <f t="shared" si="31"/>
        <v/>
      </c>
      <c r="AC423" s="61" t="str">
        <f>IFERROR(VLOOKUP(Y423,'Tablas de calculos'!$V$22:$W$26,2,FALSE),"")</f>
        <v/>
      </c>
      <c r="AD423" s="207"/>
      <c r="AE423" s="61" t="str">
        <f>IFERROR(VLOOKUP(AB423,'Tablas de calculos'!$AF$4:$AI$28,4,FALSE),"")</f>
        <v/>
      </c>
      <c r="AF423" s="130" t="str">
        <f t="shared" ca="1" si="32"/>
        <v/>
      </c>
      <c r="AG423" s="123" t="str">
        <f ca="1">IFERROR(Z423-ROUND(AVERAGEIF('Control 2.0'!$B$3:$Z$220,'Valoración 2.0'!C423,'Control 2.0'!$Y$3:$Y$220),0),Z423)</f>
        <v/>
      </c>
      <c r="AH423" s="123" t="str">
        <f ca="1">IFERROR(AA423-ROUND(AVERAGEIF('Control 2.0'!$B$3:$Z$220,'Valoración 2.0'!C423,'Control 2.0'!$Z$3:$Z$220),0),AA423)</f>
        <v/>
      </c>
      <c r="AI423" s="61" t="str">
        <f ca="1">IFERROR(VLOOKUP(AG423,'Tablas de calculos'!$V$22:$W$26,2,FALSE),"")</f>
        <v/>
      </c>
      <c r="AJ423" s="61" t="str">
        <f ca="1">IFERROR(VLOOKUP(AH423,'Tablas de calculos'!$V$22:$X$26,3,FALSE),"")</f>
        <v/>
      </c>
      <c r="AK423" s="61" t="str">
        <f ca="1">IFERROR(VLOOKUP(AF423,'Tablas de calculos'!$AF$4:$AI$28,4,FALSE),"")</f>
        <v/>
      </c>
      <c r="AL423" s="61" t="str">
        <f t="shared" ca="1" si="33"/>
        <v>Si</v>
      </c>
      <c r="AM423" s="76"/>
      <c r="AN423" s="215"/>
      <c r="AO423" s="215"/>
      <c r="AP423" s="215"/>
      <c r="AQ423" s="215"/>
    </row>
    <row r="424" spans="1:45" ht="48.75" customHeight="1" x14ac:dyDescent="0.25">
      <c r="A424" s="232" t="s">
        <v>108</v>
      </c>
      <c r="B424" s="191" t="str">
        <f>VLOOKUP('Valoración 2.0'!C424,Tabla_Riesgos[#All],2,FALSE)</f>
        <v>RECEPCIÓN Y REGISTRO</v>
      </c>
      <c r="C424" s="191">
        <v>87</v>
      </c>
      <c r="D424" s="191" t="str">
        <f>VLOOKUP('Valoración 2.0'!C424,Tabla_Riesgos[#All],3,FALSE)</f>
        <v>Puede ocurrir que se generen y suscriban del Acta de posesión con datos incorrectos o incompletos</v>
      </c>
      <c r="E424" s="191" t="str">
        <f>VLOOKUP('Valoración 2.0'!C424,Tabla_Riesgos[#All],6,FALSE)</f>
        <v>Operativo</v>
      </c>
      <c r="F424" s="216"/>
      <c r="G424" s="216"/>
      <c r="H424" s="216"/>
      <c r="I424" s="216"/>
      <c r="J424" s="216"/>
      <c r="K424" s="216"/>
      <c r="L424" s="216"/>
      <c r="M424" s="216"/>
      <c r="N424" s="216"/>
      <c r="O424" s="216"/>
      <c r="P424" s="216"/>
      <c r="Q424" s="216"/>
      <c r="R424" s="216"/>
      <c r="S424" s="216"/>
      <c r="T424" s="216"/>
      <c r="U424" s="216"/>
      <c r="V424" s="216"/>
      <c r="W424" s="216"/>
      <c r="X424" s="216"/>
      <c r="Y424" s="64" t="str">
        <f t="shared" ref="Y424:Y427" si="38">IFERROR(ROUND(AVERAGE(F424:X424),0),"")</f>
        <v/>
      </c>
      <c r="Z424" s="127" t="str">
        <f>IFERROR(VLOOKUP(AC424,'Tablas de calculos'!$AA$25:$AC$29,3,FALSE),"")</f>
        <v/>
      </c>
      <c r="AA424" s="127" t="str">
        <f>IFERROR(VLOOKUP(AD424,'Tablas de calculos'!$AB$25:$AC$29,2,FALSE),"")</f>
        <v/>
      </c>
      <c r="AB424" s="128" t="str">
        <f t="shared" ref="AB424:AB427" si="39">CONCATENATE(AC424,AD424)</f>
        <v/>
      </c>
      <c r="AC424" s="61" t="str">
        <f>IFERROR(VLOOKUP(Y424,'Tablas de calculos'!$V$22:$W$26,2,FALSE),"")</f>
        <v/>
      </c>
      <c r="AD424" s="207"/>
      <c r="AE424" s="61" t="str">
        <f>IFERROR(VLOOKUP(AB424,'Tablas de calculos'!$AF$4:$AI$28,4,FALSE),"")</f>
        <v/>
      </c>
      <c r="AF424" s="130" t="str">
        <f t="shared" ref="AF424:AF427" ca="1" si="40">CONCATENATE(AI424,AJ424)</f>
        <v/>
      </c>
      <c r="AG424" s="123" t="str">
        <f ca="1">IFERROR(Z424-ROUND(AVERAGEIF('Control 2.0'!$B$3:$Z$220,'Valoración 2.0'!C424,'Control 2.0'!$Y$3:$Y$220),0),Z424)</f>
        <v/>
      </c>
      <c r="AH424" s="123" t="str">
        <f ca="1">IFERROR(AA424-ROUND(AVERAGEIF('Control 2.0'!$B$3:$Z$220,'Valoración 2.0'!C424,'Control 2.0'!$Z$3:$Z$220),0),AA424)</f>
        <v/>
      </c>
      <c r="AI424" s="61" t="str">
        <f ca="1">IFERROR(VLOOKUP(AG424,'Tablas de calculos'!$V$22:$W$26,2,FALSE),"")</f>
        <v/>
      </c>
      <c r="AJ424" s="61" t="str">
        <f ca="1">IFERROR(VLOOKUP(AH424,'Tablas de calculos'!$V$22:$X$26,3,FALSE),"")</f>
        <v/>
      </c>
      <c r="AK424" s="61" t="str">
        <f ca="1">IFERROR(VLOOKUP(AF424,'Tablas de calculos'!$AF$4:$AI$28,4,FALSE),"")</f>
        <v/>
      </c>
      <c r="AL424" s="61" t="str">
        <f t="shared" ref="AL424:AL427" ca="1" si="41">IF(AK424="Bajo","No","Si")</f>
        <v>Si</v>
      </c>
      <c r="AM424" s="76"/>
      <c r="AN424" s="215"/>
      <c r="AO424" s="215"/>
      <c r="AP424" s="215"/>
      <c r="AQ424" s="215"/>
    </row>
    <row r="425" spans="1:45" s="222" customFormat="1" ht="43.5" customHeight="1" x14ac:dyDescent="0.25">
      <c r="A425" s="232" t="s">
        <v>108</v>
      </c>
      <c r="B425" s="74" t="str">
        <f>VLOOKUP('Valoración 2.0'!C425,Tabla_Riesgos[#All],2,FALSE)</f>
        <v>RECEPCIÓN Y REGISTRO</v>
      </c>
      <c r="C425" s="74">
        <v>88</v>
      </c>
      <c r="D425" s="74" t="str">
        <f>VLOOKUP('Valoración 2.0'!C425,Tabla_Riesgos[#All],3,FALSE)</f>
        <v>Puede ocurrir que  los Depositarios Provisionales y Liquidadores no estén registrados en las entidades de registro.</v>
      </c>
      <c r="E425" s="74" t="str">
        <f>VLOOKUP('Valoración 2.0'!C425,Tabla_Riesgos[#All],6,FALSE)</f>
        <v>Seguridad de la Información</v>
      </c>
      <c r="F425" s="209"/>
      <c r="G425" s="209"/>
      <c r="H425" s="209"/>
      <c r="I425" s="209"/>
      <c r="J425" s="209"/>
      <c r="K425" s="209"/>
      <c r="L425" s="209"/>
      <c r="M425" s="209"/>
      <c r="N425" s="209"/>
      <c r="O425" s="209"/>
      <c r="P425" s="209"/>
      <c r="Q425" s="209"/>
      <c r="R425" s="209"/>
      <c r="S425" s="209"/>
      <c r="T425" s="209"/>
      <c r="U425" s="209"/>
      <c r="V425" s="209"/>
      <c r="W425" s="209"/>
      <c r="X425" s="209"/>
      <c r="Y425" s="64" t="str">
        <f t="shared" si="38"/>
        <v/>
      </c>
      <c r="Z425" s="127" t="str">
        <f>IFERROR(VLOOKUP(AC425,'Tablas de calculos'!$AA$25:$AC$29,3,FALSE),"")</f>
        <v/>
      </c>
      <c r="AA425" s="127" t="str">
        <f>IFERROR(VLOOKUP(AD425,'Tablas de calculos'!$AB$25:$AC$29,2,FALSE),"")</f>
        <v/>
      </c>
      <c r="AB425" s="128" t="str">
        <f t="shared" si="39"/>
        <v/>
      </c>
      <c r="AC425" s="61" t="str">
        <f>IFERROR(VLOOKUP(Y425,'Tablas de calculos'!$V$22:$W$26,2,FALSE),"")</f>
        <v/>
      </c>
      <c r="AD425" s="207"/>
      <c r="AE425" s="61" t="str">
        <f>IFERROR(VLOOKUP(AB425,'Tablas de calculos'!$AF$4:$AI$28,4,FALSE),"")</f>
        <v/>
      </c>
      <c r="AF425" s="130" t="str">
        <f t="shared" ca="1" si="40"/>
        <v/>
      </c>
      <c r="AG425" s="123" t="str">
        <f ca="1">IFERROR(Z425-ROUND(AVERAGEIF('Control 2.0'!$B$3:$Z$220,'Valoración 2.0'!C425,'Control 2.0'!$Y$3:$Y$220),0),Z425)</f>
        <v/>
      </c>
      <c r="AH425" s="123" t="str">
        <f ca="1">IFERROR(AA425-ROUND(AVERAGEIF('Control 2.0'!$B$3:$Z$220,'Valoración 2.0'!C425,'Control 2.0'!$Z$3:$Z$220),0),AA425)</f>
        <v/>
      </c>
      <c r="AI425" s="61" t="str">
        <f ca="1">IFERROR(VLOOKUP(AG425,'Tablas de calculos'!$V$22:$W$26,2,FALSE),"")</f>
        <v/>
      </c>
      <c r="AJ425" s="61" t="str">
        <f ca="1">IFERROR(VLOOKUP(AH425,'Tablas de calculos'!$V$22:$X$26,3,FALSE),"")</f>
        <v/>
      </c>
      <c r="AK425" s="61" t="str">
        <f ca="1">IFERROR(VLOOKUP(AF425,'Tablas de calculos'!$AF$4:$AI$28,4,FALSE),"")</f>
        <v/>
      </c>
      <c r="AL425" s="61" t="str">
        <f t="shared" ca="1" si="41"/>
        <v>Si</v>
      </c>
      <c r="AM425" s="76"/>
      <c r="AN425" s="215"/>
      <c r="AO425" s="215"/>
      <c r="AP425" s="215"/>
      <c r="AQ425" s="215"/>
      <c r="AR425" s="217"/>
      <c r="AS425" s="217"/>
    </row>
    <row r="426" spans="1:45" ht="43.5" customHeight="1" x14ac:dyDescent="0.25">
      <c r="A426" s="232" t="s">
        <v>108</v>
      </c>
      <c r="B426" s="191" t="str">
        <f>VLOOKUP('Valoración 2.0'!C426,Tabla_Riesgos[#All],2,FALSE)</f>
        <v>RECEPCIÓN Y REGISTRO</v>
      </c>
      <c r="C426" s="191">
        <v>89</v>
      </c>
      <c r="D426" s="191" t="str">
        <f>VLOOKUP('Valoración 2.0'!C426,Tabla_Riesgos[#All],3,FALSE)</f>
        <v>Puede ocurrir que se ingrese erróneamente información de los activos y actos administrativos en el sistema de Asignación de activos a Depositarios Provisionales y/o Liquidadores o Registro.</v>
      </c>
      <c r="E426" s="191" t="str">
        <f>VLOOKUP('Valoración 2.0'!C426,Tabla_Riesgos[#All],6,FALSE)</f>
        <v>Operativo</v>
      </c>
      <c r="F426" s="216"/>
      <c r="G426" s="216"/>
      <c r="H426" s="216"/>
      <c r="I426" s="216"/>
      <c r="J426" s="216"/>
      <c r="K426" s="216"/>
      <c r="L426" s="216"/>
      <c r="M426" s="216"/>
      <c r="N426" s="216"/>
      <c r="O426" s="216"/>
      <c r="P426" s="216"/>
      <c r="Q426" s="216"/>
      <c r="R426" s="216"/>
      <c r="S426" s="216"/>
      <c r="T426" s="216"/>
      <c r="U426" s="216"/>
      <c r="V426" s="216"/>
      <c r="W426" s="216"/>
      <c r="X426" s="216"/>
      <c r="Y426" s="64" t="str">
        <f t="shared" si="38"/>
        <v/>
      </c>
      <c r="Z426" s="127" t="str">
        <f>IFERROR(VLOOKUP(AC426,'Tablas de calculos'!$AA$25:$AC$29,3,FALSE),"")</f>
        <v/>
      </c>
      <c r="AA426" s="127" t="str">
        <f>IFERROR(VLOOKUP(AD426,'Tablas de calculos'!$AB$25:$AC$29,2,FALSE),"")</f>
        <v/>
      </c>
      <c r="AB426" s="128" t="str">
        <f t="shared" si="39"/>
        <v/>
      </c>
      <c r="AC426" s="61" t="str">
        <f>IFERROR(VLOOKUP(Y426,'Tablas de calculos'!$V$22:$W$26,2,FALSE),"")</f>
        <v/>
      </c>
      <c r="AD426" s="207"/>
      <c r="AE426" s="61" t="str">
        <f>IFERROR(VLOOKUP(AB426,'Tablas de calculos'!$AF$4:$AI$28,4,FALSE),"")</f>
        <v/>
      </c>
      <c r="AF426" s="130" t="str">
        <f t="shared" ca="1" si="40"/>
        <v/>
      </c>
      <c r="AG426" s="123" t="str">
        <f ca="1">IFERROR(Z426-ROUND(AVERAGEIF('Control 2.0'!$B$3:$Z$220,'Valoración 2.0'!C426,'Control 2.0'!$Y$3:$Y$220),0),Z426)</f>
        <v/>
      </c>
      <c r="AH426" s="123" t="str">
        <f ca="1">IFERROR(AA426-ROUND(AVERAGEIF('Control 2.0'!$B$3:$Z$220,'Valoración 2.0'!C426,'Control 2.0'!$Z$3:$Z$220),0),AA426)</f>
        <v/>
      </c>
      <c r="AI426" s="61" t="str">
        <f ca="1">IFERROR(VLOOKUP(AG426,'Tablas de calculos'!$V$22:$W$26,2,FALSE),"")</f>
        <v/>
      </c>
      <c r="AJ426" s="61" t="str">
        <f ca="1">IFERROR(VLOOKUP(AH426,'Tablas de calculos'!$V$22:$X$26,3,FALSE),"")</f>
        <v/>
      </c>
      <c r="AK426" s="61" t="str">
        <f ca="1">IFERROR(VLOOKUP(AF426,'Tablas de calculos'!$AF$4:$AI$28,4,FALSE),"")</f>
        <v/>
      </c>
      <c r="AL426" s="61" t="str">
        <f t="shared" ca="1" si="41"/>
        <v>Si</v>
      </c>
      <c r="AM426" s="76"/>
      <c r="AN426" s="215"/>
      <c r="AO426" s="215"/>
      <c r="AP426" s="215"/>
      <c r="AQ426" s="215"/>
    </row>
    <row r="427" spans="1:45" ht="48.75" customHeight="1" x14ac:dyDescent="0.25">
      <c r="A427" s="232" t="s">
        <v>108</v>
      </c>
      <c r="B427" s="74" t="str">
        <f>VLOOKUP('Valoración 2.0'!C427,Tabla_Riesgos[#All],2,FALSE)</f>
        <v>TODOS LOS PROCESOS</v>
      </c>
      <c r="C427" s="74">
        <v>90</v>
      </c>
      <c r="D427" s="74" t="str">
        <f>VLOOKUP('Valoración 2.0'!C427,Tabla_Riesgos[#All],3,FALSE)</f>
        <v>Pueden ocurrir fallas e inconsistencias funcionales y técnicas en los sistemas de información relacionados con el proceso de Registro de Depositarios Provisionales y Liquidadores, así como del proceso de Asignación de activos.</v>
      </c>
      <c r="E427" s="74" t="str">
        <f>VLOOKUP('Valoración 2.0'!C427,Tabla_Riesgos[#All],6,FALSE)</f>
        <v>Operativo</v>
      </c>
      <c r="F427" s="209">
        <v>5</v>
      </c>
      <c r="G427" s="209">
        <v>3</v>
      </c>
      <c r="H427" s="209">
        <v>5</v>
      </c>
      <c r="I427" s="209">
        <v>2</v>
      </c>
      <c r="J427" s="209"/>
      <c r="K427" s="209"/>
      <c r="L427" s="209"/>
      <c r="M427" s="209"/>
      <c r="N427" s="209"/>
      <c r="O427" s="209"/>
      <c r="P427" s="209"/>
      <c r="Q427" s="209"/>
      <c r="R427" s="209"/>
      <c r="S427" s="209"/>
      <c r="T427" s="209"/>
      <c r="U427" s="209"/>
      <c r="V427" s="209"/>
      <c r="W427" s="209"/>
      <c r="X427" s="209"/>
      <c r="Y427" s="64">
        <f t="shared" si="38"/>
        <v>4</v>
      </c>
      <c r="Z427" s="127">
        <f>IFERROR(VLOOKUP(AC427,'Tablas de calculos'!$AA$25:$AC$29,3,FALSE),"")</f>
        <v>4</v>
      </c>
      <c r="AA427" s="127">
        <f>IFERROR(VLOOKUP(AD427,'Tablas de calculos'!$AB$25:$AC$29,2,FALSE),"")</f>
        <v>4</v>
      </c>
      <c r="AB427" s="128" t="str">
        <f t="shared" si="39"/>
        <v>ProbableMayor</v>
      </c>
      <c r="AC427" s="61" t="str">
        <f>IFERROR(VLOOKUP(Y427,'Tablas de calculos'!$V$22:$W$26,2,FALSE),"")</f>
        <v>Probable</v>
      </c>
      <c r="AD427" s="207" t="s">
        <v>372</v>
      </c>
      <c r="AE427" s="61" t="str">
        <f>IFERROR(VLOOKUP(AB427,'Tablas de calculos'!$AF$4:$AI$28,4,FALSE),"")</f>
        <v>Extremo</v>
      </c>
      <c r="AF427" s="130" t="str">
        <f t="shared" ca="1" si="40"/>
        <v>ProbableMayor</v>
      </c>
      <c r="AG427" s="123">
        <f ca="1">IFERROR(Z427-ROUND(AVERAGEIF('Control 2.0'!$B$3:$Z$220,'Valoración 2.0'!C427,'Control 2.0'!$Y$3:$Y$220),0),Z427)</f>
        <v>4</v>
      </c>
      <c r="AH427" s="123">
        <f ca="1">IFERROR(AA427-ROUND(AVERAGEIF('Control 2.0'!$B$3:$Z$220,'Valoración 2.0'!C427,'Control 2.0'!$Z$3:$Z$220),0),AA427)</f>
        <v>4</v>
      </c>
      <c r="AI427" s="61" t="str">
        <f ca="1">IFERROR(VLOOKUP(AG427,'Tablas de calculos'!$V$22:$W$26,2,FALSE),"")</f>
        <v>Probable</v>
      </c>
      <c r="AJ427" s="61" t="str">
        <f ca="1">IFERROR(VLOOKUP(AH427,'Tablas de calculos'!$V$22:$X$26,3,FALSE),"")</f>
        <v>Mayor</v>
      </c>
      <c r="AK427" s="61" t="str">
        <f ca="1">IFERROR(VLOOKUP(AF427,'Tablas de calculos'!$AF$4:$AI$28,4,FALSE),"")</f>
        <v>Extremo</v>
      </c>
      <c r="AL427" s="61" t="str">
        <f t="shared" ca="1" si="41"/>
        <v>Si</v>
      </c>
      <c r="AM427" s="76"/>
      <c r="AN427" s="215"/>
      <c r="AO427" s="215"/>
      <c r="AP427" s="215"/>
      <c r="AQ427" s="215"/>
    </row>
    <row r="428" spans="1:45" s="220" customFormat="1" ht="48.75" customHeight="1" x14ac:dyDescent="0.25">
      <c r="A428" s="232" t="s">
        <v>108</v>
      </c>
      <c r="B428" s="191" t="str">
        <f>VLOOKUP('Valoración 2.0'!C428,Tabla_Riesgos[#All],2,FALSE)</f>
        <v>INTELIGENCIA DE NEGOCIOS</v>
      </c>
      <c r="C428" s="191">
        <v>102</v>
      </c>
      <c r="D428" s="191" t="str">
        <f>VLOOKUP('Valoración 2.0'!C428,Tabla_Riesgos[#All],3,FALSE)</f>
        <v>Podría ocurrir que no se ejecuten las etapas del análisis de la información que se requieren para la inteligencia de negocio</v>
      </c>
      <c r="E428" s="191" t="str">
        <f>VLOOKUP('Valoración 2.0'!C428,Tabla_Riesgos[#All],6,FALSE)</f>
        <v>Operativo</v>
      </c>
      <c r="F428" s="216">
        <v>2</v>
      </c>
      <c r="G428" s="216">
        <v>2</v>
      </c>
      <c r="H428" s="216">
        <v>3</v>
      </c>
      <c r="I428" s="216">
        <v>2</v>
      </c>
      <c r="J428" s="216">
        <v>2</v>
      </c>
      <c r="K428" s="216"/>
      <c r="L428" s="216"/>
      <c r="M428" s="216"/>
      <c r="N428" s="216"/>
      <c r="O428" s="216"/>
      <c r="P428" s="216"/>
      <c r="Q428" s="216"/>
      <c r="R428" s="216"/>
      <c r="S428" s="216"/>
      <c r="T428" s="216"/>
      <c r="U428" s="216"/>
      <c r="V428" s="216"/>
      <c r="W428" s="216"/>
      <c r="X428" s="216"/>
      <c r="Y428" s="152">
        <f t="shared" si="30"/>
        <v>2</v>
      </c>
      <c r="Z428" s="127">
        <f>IFERROR(VLOOKUP(AC428,'Tablas de calculos'!$AA$25:$AC$29,3,FALSE),"")</f>
        <v>2</v>
      </c>
      <c r="AA428" s="127" t="str">
        <f>IFERROR(VLOOKUP(AD428,'Tablas de calculos'!$AB$25:$AC$29,2,FALSE),"")</f>
        <v/>
      </c>
      <c r="AB428" s="127" t="str">
        <f t="shared" si="31"/>
        <v>Improbable</v>
      </c>
      <c r="AC428" s="35" t="str">
        <f>IFERROR(VLOOKUP(Y428,'Tablas de calculos'!$V$22:$W$26,2,FALSE),"")</f>
        <v>Improbable</v>
      </c>
      <c r="AD428" s="237"/>
      <c r="AE428" s="35" t="str">
        <f>IFERROR(VLOOKUP(AB428,'Tablas de calculos'!$AF$4:$AI$28,4,FALSE),"")</f>
        <v/>
      </c>
      <c r="AF428" s="193" t="str">
        <f t="shared" ca="1" si="32"/>
        <v>Improbable</v>
      </c>
      <c r="AG428" s="123">
        <f ca="1">IFERROR(Z428-ROUND(AVERAGEIF('Control 2.0'!$B$3:$Z$220,'Valoración 2.0'!C428,'Control 2.0'!$Y$3:$Y$220),0),Z428)</f>
        <v>2</v>
      </c>
      <c r="AH428" s="123" t="str">
        <f ca="1">IFERROR(AA428-ROUND(AVERAGEIF('Control 2.0'!$B$3:$Z$220,'Valoración 2.0'!C428,'Control 2.0'!$Z$3:$Z$220),0),AA428)</f>
        <v/>
      </c>
      <c r="AI428" s="35" t="str">
        <f ca="1">IFERROR(VLOOKUP(AG428,'Tablas de calculos'!$V$22:$W$26,2,FALSE),"")</f>
        <v>Improbable</v>
      </c>
      <c r="AJ428" s="35" t="str">
        <f ca="1">IFERROR(VLOOKUP(AH428,'Tablas de calculos'!$V$22:$X$26,3,FALSE),"")</f>
        <v/>
      </c>
      <c r="AK428" s="35" t="str">
        <f ca="1">IFERROR(VLOOKUP(AF428,'Tablas de calculos'!$AF$4:$AI$28,4,FALSE),"")</f>
        <v/>
      </c>
      <c r="AL428" s="35" t="str">
        <f t="shared" ca="1" si="33"/>
        <v>Si</v>
      </c>
      <c r="AM428" s="192"/>
      <c r="AN428" s="215"/>
      <c r="AO428" s="215"/>
      <c r="AP428" s="215"/>
      <c r="AQ428" s="215"/>
    </row>
    <row r="429" spans="1:45" ht="48.75" customHeight="1" x14ac:dyDescent="0.25">
      <c r="A429" s="232" t="s">
        <v>108</v>
      </c>
      <c r="B429" s="74" t="str">
        <f>VLOOKUP('Valoración 2.0'!C429,Tabla_Riesgos[#All],2,FALSE)</f>
        <v>TODOS LOS PROCESOS</v>
      </c>
      <c r="C429" s="74">
        <v>104</v>
      </c>
      <c r="D429" s="74" t="str">
        <f>VLOOKUP('Valoración 2.0'!C429,Tabla_Riesgos[#All],3,FALSE)</f>
        <v>Puede ocurrir que se presenten incumplimientos a la normatividad vigente relacionada con derechos de autor.</v>
      </c>
      <c r="E429" s="74" t="str">
        <f>VLOOKUP('Valoración 2.0'!C429,Tabla_Riesgos[#All],6,FALSE)</f>
        <v>Cumplimiento</v>
      </c>
      <c r="F429" s="209"/>
      <c r="G429" s="209"/>
      <c r="H429" s="209"/>
      <c r="I429" s="209"/>
      <c r="J429" s="209"/>
      <c r="K429" s="209"/>
      <c r="L429" s="209"/>
      <c r="M429" s="209"/>
      <c r="N429" s="209"/>
      <c r="O429" s="209"/>
      <c r="P429" s="209"/>
      <c r="Q429" s="209"/>
      <c r="R429" s="209"/>
      <c r="S429" s="209"/>
      <c r="T429" s="209"/>
      <c r="U429" s="209"/>
      <c r="V429" s="209"/>
      <c r="W429" s="209"/>
      <c r="X429" s="209"/>
      <c r="Y429" s="64" t="str">
        <f t="shared" si="30"/>
        <v/>
      </c>
      <c r="Z429" s="127" t="str">
        <f>IFERROR(VLOOKUP(AC429,'Tablas de calculos'!$AA$25:$AC$29,3,FALSE),"")</f>
        <v/>
      </c>
      <c r="AA429" s="127" t="str">
        <f>IFERROR(VLOOKUP(AD429,'Tablas de calculos'!$AB$25:$AC$29,2,FALSE),"")</f>
        <v/>
      </c>
      <c r="AB429" s="128" t="str">
        <f t="shared" si="31"/>
        <v/>
      </c>
      <c r="AC429" s="61" t="str">
        <f>IFERROR(VLOOKUP(Y429,'Tablas de calculos'!$V$22:$W$26,2,FALSE),"")</f>
        <v/>
      </c>
      <c r="AD429" s="207"/>
      <c r="AE429" s="61" t="str">
        <f>IFERROR(VLOOKUP(AB429,'Tablas de calculos'!$AF$4:$AI$28,4,FALSE),"")</f>
        <v/>
      </c>
      <c r="AF429" s="130" t="str">
        <f t="shared" ca="1" si="32"/>
        <v/>
      </c>
      <c r="AG429" s="123" t="str">
        <f ca="1">IFERROR(Z429-ROUND(AVERAGEIF('Control 2.0'!$B$3:$Z$220,'Valoración 2.0'!C429,'Control 2.0'!$Y$3:$Y$220),0),Z429)</f>
        <v/>
      </c>
      <c r="AH429" s="123" t="str">
        <f ca="1">IFERROR(AA429-ROUND(AVERAGEIF('Control 2.0'!$B$3:$Z$220,'Valoración 2.0'!C429,'Control 2.0'!$Z$3:$Z$220),0),AA429)</f>
        <v/>
      </c>
      <c r="AI429" s="61" t="str">
        <f ca="1">IFERROR(VLOOKUP(AG429,'Tablas de calculos'!$V$22:$W$26,2,FALSE),"")</f>
        <v/>
      </c>
      <c r="AJ429" s="61" t="str">
        <f ca="1">IFERROR(VLOOKUP(AH429,'Tablas de calculos'!$V$22:$X$26,3,FALSE),"")</f>
        <v/>
      </c>
      <c r="AK429" s="61" t="str">
        <f ca="1">IFERROR(VLOOKUP(AF429,'Tablas de calculos'!$AF$4:$AI$28,4,FALSE),"")</f>
        <v/>
      </c>
      <c r="AL429" s="61" t="str">
        <f t="shared" ca="1" si="33"/>
        <v>Si</v>
      </c>
      <c r="AM429" s="76"/>
      <c r="AN429" s="215"/>
      <c r="AO429" s="215"/>
      <c r="AP429" s="215"/>
      <c r="AQ429" s="215"/>
    </row>
    <row r="430" spans="1:45" s="220" customFormat="1" ht="48.75" customHeight="1" x14ac:dyDescent="0.25">
      <c r="A430" s="232" t="s">
        <v>108</v>
      </c>
      <c r="B430" s="191" t="str">
        <f>VLOOKUP('Valoración 2.0'!C430,Tabla_Riesgos[#All],2,FALSE)</f>
        <v>DIAGNOSTICO Y ALISTAMIENTO DE ACTIVOS</v>
      </c>
      <c r="C430" s="191">
        <v>105</v>
      </c>
      <c r="D430" s="191" t="str">
        <f>VLOOKUP('Valoración 2.0'!C430,Tabla_Riesgos[#All],3,FALSE)</f>
        <v>Puede ocurrir que se presenten errores en la identificación del estado de los activos</v>
      </c>
      <c r="E430" s="191" t="str">
        <f>VLOOKUP('Valoración 2.0'!C430,Tabla_Riesgos[#All],6,FALSE)</f>
        <v>Operativo</v>
      </c>
      <c r="F430" s="216"/>
      <c r="G430" s="216"/>
      <c r="H430" s="216"/>
      <c r="I430" s="216"/>
      <c r="J430" s="216"/>
      <c r="K430" s="216"/>
      <c r="L430" s="216"/>
      <c r="M430" s="216"/>
      <c r="N430" s="216"/>
      <c r="O430" s="216"/>
      <c r="P430" s="216"/>
      <c r="Q430" s="216"/>
      <c r="R430" s="216"/>
      <c r="S430" s="216"/>
      <c r="T430" s="216"/>
      <c r="U430" s="216"/>
      <c r="V430" s="216"/>
      <c r="W430" s="216"/>
      <c r="X430" s="216"/>
      <c r="Y430" s="152" t="str">
        <f t="shared" si="30"/>
        <v/>
      </c>
      <c r="Z430" s="127" t="str">
        <f>IFERROR(VLOOKUP(AC430,'Tablas de calculos'!$AA$25:$AC$29,3,FALSE),"")</f>
        <v/>
      </c>
      <c r="AA430" s="127" t="str">
        <f>IFERROR(VLOOKUP(AD430,'Tablas de calculos'!$AB$25:$AC$29,2,FALSE),"")</f>
        <v/>
      </c>
      <c r="AB430" s="127" t="str">
        <f t="shared" si="31"/>
        <v/>
      </c>
      <c r="AC430" s="35" t="str">
        <f>IFERROR(VLOOKUP(Y430,'Tablas de calculos'!$V$22:$W$26,2,FALSE),"")</f>
        <v/>
      </c>
      <c r="AD430" s="237"/>
      <c r="AE430" s="35" t="str">
        <f>IFERROR(VLOOKUP(AB430,'Tablas de calculos'!$AF$4:$AI$28,4,FALSE),"")</f>
        <v/>
      </c>
      <c r="AF430" s="193" t="str">
        <f t="shared" ca="1" si="32"/>
        <v/>
      </c>
      <c r="AG430" s="123" t="str">
        <f ca="1">IFERROR(Z430-ROUND(AVERAGEIF('Control 2.0'!$B$3:$Z$220,'Valoración 2.0'!C430,'Control 2.0'!$Y$3:$Y$220),0),Z430)</f>
        <v/>
      </c>
      <c r="AH430" s="123" t="str">
        <f ca="1">IFERROR(AA430-ROUND(AVERAGEIF('Control 2.0'!$B$3:$Z$220,'Valoración 2.0'!C430,'Control 2.0'!$Z$3:$Z$220),0),AA430)</f>
        <v/>
      </c>
      <c r="AI430" s="35" t="str">
        <f ca="1">IFERROR(VLOOKUP(AG430,'Tablas de calculos'!$V$22:$W$26,2,FALSE),"")</f>
        <v/>
      </c>
      <c r="AJ430" s="35" t="str">
        <f ca="1">IFERROR(VLOOKUP(AH430,'Tablas de calculos'!$V$22:$X$26,3,FALSE),"")</f>
        <v/>
      </c>
      <c r="AK430" s="35" t="str">
        <f ca="1">IFERROR(VLOOKUP(AF430,'Tablas de calculos'!$AF$4:$AI$28,4,FALSE),"")</f>
        <v/>
      </c>
      <c r="AL430" s="35" t="str">
        <f t="shared" ca="1" si="33"/>
        <v>Si</v>
      </c>
      <c r="AM430" s="192"/>
      <c r="AN430" s="215"/>
      <c r="AO430" s="215"/>
      <c r="AP430" s="215"/>
      <c r="AQ430" s="215"/>
    </row>
    <row r="431" spans="1:45" ht="48.75" customHeight="1" x14ac:dyDescent="0.25">
      <c r="A431" s="232" t="s">
        <v>108</v>
      </c>
      <c r="B431" s="74" t="str">
        <f>VLOOKUP('Valoración 2.0'!C431,Tabla_Riesgos[#All],2,FALSE)</f>
        <v>DIAGNOSTICO Y ALISTAMIENTO DE ACTIVOS</v>
      </c>
      <c r="C431" s="74">
        <v>106</v>
      </c>
      <c r="D431" s="74" t="str">
        <f>VLOOKUP('Valoración 2.0'!C431,Tabla_Riesgos[#All],3,FALSE)</f>
        <v>Puede ocurrir que el alistamiento sin previo cumplimiento de los requisitos, no permita disponer del activo</v>
      </c>
      <c r="E431" s="74" t="str">
        <f>VLOOKUP('Valoración 2.0'!C431,Tabla_Riesgos[#All],6,FALSE)</f>
        <v>Operativo</v>
      </c>
      <c r="F431" s="209"/>
      <c r="G431" s="209"/>
      <c r="H431" s="209"/>
      <c r="I431" s="209"/>
      <c r="J431" s="209"/>
      <c r="K431" s="209"/>
      <c r="L431" s="209"/>
      <c r="M431" s="209"/>
      <c r="N431" s="209"/>
      <c r="O431" s="209"/>
      <c r="P431" s="209"/>
      <c r="Q431" s="209"/>
      <c r="R431" s="209"/>
      <c r="S431" s="209"/>
      <c r="T431" s="209"/>
      <c r="U431" s="209"/>
      <c r="V431" s="209"/>
      <c r="W431" s="209"/>
      <c r="X431" s="209"/>
      <c r="Y431" s="64" t="str">
        <f t="shared" si="30"/>
        <v/>
      </c>
      <c r="Z431" s="127" t="str">
        <f>IFERROR(VLOOKUP(AC431,'Tablas de calculos'!$AA$25:$AC$29,3,FALSE),"")</f>
        <v/>
      </c>
      <c r="AA431" s="127" t="str">
        <f>IFERROR(VLOOKUP(AD431,'Tablas de calculos'!$AB$25:$AC$29,2,FALSE),"")</f>
        <v/>
      </c>
      <c r="AB431" s="128" t="str">
        <f t="shared" si="31"/>
        <v/>
      </c>
      <c r="AC431" s="61" t="str">
        <f>IFERROR(VLOOKUP(Y431,'Tablas de calculos'!$V$22:$W$26,2,FALSE),"")</f>
        <v/>
      </c>
      <c r="AD431" s="207"/>
      <c r="AE431" s="61" t="str">
        <f>IFERROR(VLOOKUP(AB431,'Tablas de calculos'!$AF$4:$AI$28,4,FALSE),"")</f>
        <v/>
      </c>
      <c r="AF431" s="130" t="str">
        <f t="shared" ca="1" si="32"/>
        <v/>
      </c>
      <c r="AG431" s="123" t="str">
        <f ca="1">IFERROR(Z431-ROUND(AVERAGEIF('Control 2.0'!$B$3:$Z$220,'Valoración 2.0'!C431,'Control 2.0'!$Y$3:$Y$220),0),Z431)</f>
        <v/>
      </c>
      <c r="AH431" s="123" t="str">
        <f ca="1">IFERROR(AA431-ROUND(AVERAGEIF('Control 2.0'!$B$3:$Z$220,'Valoración 2.0'!C431,'Control 2.0'!$Z$3:$Z$220),0),AA431)</f>
        <v/>
      </c>
      <c r="AI431" s="61" t="str">
        <f ca="1">IFERROR(VLOOKUP(AG431,'Tablas de calculos'!$V$22:$W$26,2,FALSE),"")</f>
        <v/>
      </c>
      <c r="AJ431" s="61" t="str">
        <f ca="1">IFERROR(VLOOKUP(AH431,'Tablas de calculos'!$V$22:$X$26,3,FALSE),"")</f>
        <v/>
      </c>
      <c r="AK431" s="61" t="str">
        <f ca="1">IFERROR(VLOOKUP(AF431,'Tablas de calculos'!$AF$4:$AI$28,4,FALSE),"")</f>
        <v/>
      </c>
      <c r="AL431" s="61" t="str">
        <f t="shared" ca="1" si="33"/>
        <v>Si</v>
      </c>
      <c r="AM431" s="76"/>
      <c r="AN431" s="215"/>
      <c r="AO431" s="215"/>
      <c r="AP431" s="215"/>
      <c r="AQ431" s="215"/>
    </row>
    <row r="432" spans="1:45" s="220" customFormat="1" ht="48.75" customHeight="1" x14ac:dyDescent="0.25">
      <c r="A432" s="232" t="s">
        <v>108</v>
      </c>
      <c r="B432" s="191" t="str">
        <f>VLOOKUP('Valoración 2.0'!C432,Tabla_Riesgos[#All],2,FALSE)</f>
        <v>DIAGNOSTICO Y ALISTAMIENTO DE ACTIVOS</v>
      </c>
      <c r="C432" s="191">
        <v>107</v>
      </c>
      <c r="D432" s="191" t="str">
        <f>VLOOKUP('Valoración 2.0'!C432,Tabla_Riesgos[#All],3,FALSE)</f>
        <v>Puede ocurrir que no se gestione oportunamente el alistamiento de los activos</v>
      </c>
      <c r="E432" s="191" t="str">
        <f>VLOOKUP('Valoración 2.0'!C432,Tabla_Riesgos[#All],6,FALSE)</f>
        <v>Operativo</v>
      </c>
      <c r="F432" s="216"/>
      <c r="G432" s="216"/>
      <c r="H432" s="216"/>
      <c r="I432" s="216"/>
      <c r="J432" s="216"/>
      <c r="K432" s="216"/>
      <c r="L432" s="216"/>
      <c r="M432" s="216"/>
      <c r="N432" s="216"/>
      <c r="O432" s="216"/>
      <c r="P432" s="216"/>
      <c r="Q432" s="216"/>
      <c r="R432" s="216"/>
      <c r="S432" s="216"/>
      <c r="T432" s="216"/>
      <c r="U432" s="216"/>
      <c r="V432" s="216"/>
      <c r="W432" s="216"/>
      <c r="X432" s="216"/>
      <c r="Y432" s="152" t="str">
        <f t="shared" si="30"/>
        <v/>
      </c>
      <c r="Z432" s="127" t="str">
        <f>IFERROR(VLOOKUP(AC432,'Tablas de calculos'!$AA$25:$AC$29,3,FALSE),"")</f>
        <v/>
      </c>
      <c r="AA432" s="127" t="str">
        <f>IFERROR(VLOOKUP(AD432,'Tablas de calculos'!$AB$25:$AC$29,2,FALSE),"")</f>
        <v/>
      </c>
      <c r="AB432" s="127" t="str">
        <f t="shared" si="31"/>
        <v/>
      </c>
      <c r="AC432" s="35" t="str">
        <f>IFERROR(VLOOKUP(Y432,'Tablas de calculos'!$V$22:$W$26,2,FALSE),"")</f>
        <v/>
      </c>
      <c r="AD432" s="237"/>
      <c r="AE432" s="35" t="str">
        <f>IFERROR(VLOOKUP(AB432,'Tablas de calculos'!$AF$4:$AI$28,4,FALSE),"")</f>
        <v/>
      </c>
      <c r="AF432" s="193" t="str">
        <f t="shared" ca="1" si="32"/>
        <v/>
      </c>
      <c r="AG432" s="123" t="str">
        <f ca="1">IFERROR(Z432-ROUND(AVERAGEIF('Control 2.0'!$B$3:$Z$220,'Valoración 2.0'!C432,'Control 2.0'!$Y$3:$Y$220),0),Z432)</f>
        <v/>
      </c>
      <c r="AH432" s="123" t="str">
        <f ca="1">IFERROR(AA432-ROUND(AVERAGEIF('Control 2.0'!$B$3:$Z$220,'Valoración 2.0'!C432,'Control 2.0'!$Z$3:$Z$220),0),AA432)</f>
        <v/>
      </c>
      <c r="AI432" s="35" t="str">
        <f ca="1">IFERROR(VLOOKUP(AG432,'Tablas de calculos'!$V$22:$W$26,2,FALSE),"")</f>
        <v/>
      </c>
      <c r="AJ432" s="35" t="str">
        <f ca="1">IFERROR(VLOOKUP(AH432,'Tablas de calculos'!$V$22:$X$26,3,FALSE),"")</f>
        <v/>
      </c>
      <c r="AK432" s="35" t="str">
        <f ca="1">IFERROR(VLOOKUP(AF432,'Tablas de calculos'!$AF$4:$AI$28,4,FALSE),"")</f>
        <v/>
      </c>
      <c r="AL432" s="35" t="str">
        <f t="shared" ca="1" si="33"/>
        <v>Si</v>
      </c>
      <c r="AM432" s="192"/>
      <c r="AN432" s="215"/>
      <c r="AO432" s="215"/>
      <c r="AP432" s="215"/>
      <c r="AQ432" s="215"/>
    </row>
    <row r="433" spans="1:43" ht="48.75" customHeight="1" x14ac:dyDescent="0.25">
      <c r="A433" s="232" t="s">
        <v>108</v>
      </c>
      <c r="B433" s="74" t="str">
        <f>VLOOKUP('Valoración 2.0'!C433,Tabla_Riesgos[#All],2,FALSE)</f>
        <v>DISPOSICIÓN TEMPORAL DE ACTIVOS</v>
      </c>
      <c r="C433" s="74">
        <v>108</v>
      </c>
      <c r="D433" s="74" t="str">
        <f>VLOOKUP('Valoración 2.0'!C433,Tabla_Riesgos[#All],3,FALSE)</f>
        <v>Puede ocurrir que no se cuente con la información de las obligaciones vencidas por el arrendatario.</v>
      </c>
      <c r="E433" s="74" t="str">
        <f>VLOOKUP('Valoración 2.0'!C433,Tabla_Riesgos[#All],6,FALSE)</f>
        <v>Operativo</v>
      </c>
      <c r="F433" s="209"/>
      <c r="G433" s="209"/>
      <c r="H433" s="209"/>
      <c r="I433" s="209"/>
      <c r="J433" s="209"/>
      <c r="K433" s="209"/>
      <c r="L433" s="209"/>
      <c r="M433" s="209"/>
      <c r="N433" s="209"/>
      <c r="O433" s="209"/>
      <c r="P433" s="209"/>
      <c r="Q433" s="209"/>
      <c r="R433" s="209"/>
      <c r="S433" s="209"/>
      <c r="T433" s="209"/>
      <c r="U433" s="209"/>
      <c r="V433" s="209"/>
      <c r="W433" s="209"/>
      <c r="X433" s="209"/>
      <c r="Y433" s="64" t="str">
        <f t="shared" si="30"/>
        <v/>
      </c>
      <c r="Z433" s="127" t="str">
        <f>IFERROR(VLOOKUP(AC433,'Tablas de calculos'!$AA$25:$AC$29,3,FALSE),"")</f>
        <v/>
      </c>
      <c r="AA433" s="127" t="str">
        <f>IFERROR(VLOOKUP(AD433,'Tablas de calculos'!$AB$25:$AC$29,2,FALSE),"")</f>
        <v/>
      </c>
      <c r="AB433" s="128" t="str">
        <f t="shared" si="31"/>
        <v/>
      </c>
      <c r="AC433" s="61" t="str">
        <f>IFERROR(VLOOKUP(Y433,'Tablas de calculos'!$V$22:$W$26,2,FALSE),"")</f>
        <v/>
      </c>
      <c r="AD433" s="207"/>
      <c r="AE433" s="61" t="str">
        <f>IFERROR(VLOOKUP(AB433,'Tablas de calculos'!$AF$4:$AI$28,4,FALSE),"")</f>
        <v/>
      </c>
      <c r="AF433" s="130" t="str">
        <f t="shared" ca="1" si="32"/>
        <v/>
      </c>
      <c r="AG433" s="123" t="str">
        <f ca="1">IFERROR(Z433-ROUND(AVERAGEIF('Control 2.0'!$B$3:$Z$220,'Valoración 2.0'!C433,'Control 2.0'!$Y$3:$Y$220),0),Z433)</f>
        <v/>
      </c>
      <c r="AH433" s="123" t="str">
        <f ca="1">IFERROR(AA433-ROUND(AVERAGEIF('Control 2.0'!$B$3:$Z$220,'Valoración 2.0'!C433,'Control 2.0'!$Z$3:$Z$220),0),AA433)</f>
        <v/>
      </c>
      <c r="AI433" s="61" t="str">
        <f ca="1">IFERROR(VLOOKUP(AG433,'Tablas de calculos'!$V$22:$W$26,2,FALSE),"")</f>
        <v/>
      </c>
      <c r="AJ433" s="61" t="str">
        <f ca="1">IFERROR(VLOOKUP(AH433,'Tablas de calculos'!$V$22:$X$26,3,FALSE),"")</f>
        <v/>
      </c>
      <c r="AK433" s="61" t="str">
        <f ca="1">IFERROR(VLOOKUP(AF433,'Tablas de calculos'!$AF$4:$AI$28,4,FALSE),"")</f>
        <v/>
      </c>
      <c r="AL433" s="61" t="str">
        <f t="shared" ca="1" si="33"/>
        <v>Si</v>
      </c>
      <c r="AM433" s="76"/>
      <c r="AN433" s="215"/>
      <c r="AO433" s="215"/>
      <c r="AP433" s="215"/>
      <c r="AQ433" s="215"/>
    </row>
    <row r="434" spans="1:43" s="220" customFormat="1" ht="48.75" customHeight="1" x14ac:dyDescent="0.25">
      <c r="A434" s="232" t="s">
        <v>108</v>
      </c>
      <c r="B434" s="191" t="str">
        <f>VLOOKUP('Valoración 2.0'!C434,Tabla_Riesgos[#All],2,FALSE)</f>
        <v>DISPOSICIÓN TEMPORAL DE ACTIVOS</v>
      </c>
      <c r="C434" s="191">
        <v>109</v>
      </c>
      <c r="D434" s="191" t="str">
        <f>VLOOKUP('Valoración 2.0'!C434,Tabla_Riesgos[#All],3,FALSE)</f>
        <v>Puede ocurrir que no se cuente con la información del traslado de productividad bajo la administración de deposito provisional</v>
      </c>
      <c r="E434" s="191" t="str">
        <f>VLOOKUP('Valoración 2.0'!C434,Tabla_Riesgos[#All],6,FALSE)</f>
        <v>Operativo</v>
      </c>
      <c r="F434" s="216"/>
      <c r="G434" s="216"/>
      <c r="H434" s="216"/>
      <c r="I434" s="216"/>
      <c r="J434" s="216"/>
      <c r="K434" s="216"/>
      <c r="L434" s="216"/>
      <c r="M434" s="216"/>
      <c r="N434" s="216"/>
      <c r="O434" s="216"/>
      <c r="P434" s="216"/>
      <c r="Q434" s="216"/>
      <c r="R434" s="216"/>
      <c r="S434" s="216"/>
      <c r="T434" s="216"/>
      <c r="U434" s="216"/>
      <c r="V434" s="216"/>
      <c r="W434" s="216"/>
      <c r="X434" s="216"/>
      <c r="Y434" s="152" t="str">
        <f t="shared" si="30"/>
        <v/>
      </c>
      <c r="Z434" s="127" t="str">
        <f>IFERROR(VLOOKUP(AC434,'Tablas de calculos'!$AA$25:$AC$29,3,FALSE),"")</f>
        <v/>
      </c>
      <c r="AA434" s="127" t="str">
        <f>IFERROR(VLOOKUP(AD434,'Tablas de calculos'!$AB$25:$AC$29,2,FALSE),"")</f>
        <v/>
      </c>
      <c r="AB434" s="127" t="str">
        <f t="shared" si="31"/>
        <v/>
      </c>
      <c r="AC434" s="35" t="str">
        <f>IFERROR(VLOOKUP(Y434,'Tablas de calculos'!$V$22:$W$26,2,FALSE),"")</f>
        <v/>
      </c>
      <c r="AD434" s="237"/>
      <c r="AE434" s="35" t="str">
        <f>IFERROR(VLOOKUP(AB434,'Tablas de calculos'!$AF$4:$AI$28,4,FALSE),"")</f>
        <v/>
      </c>
      <c r="AF434" s="193" t="str">
        <f t="shared" ca="1" si="32"/>
        <v/>
      </c>
      <c r="AG434" s="123" t="str">
        <f ca="1">IFERROR(Z434-ROUND(AVERAGEIF('Control 2.0'!$B$3:$Z$220,'Valoración 2.0'!C434,'Control 2.0'!$Y$3:$Y$220),0),Z434)</f>
        <v/>
      </c>
      <c r="AH434" s="123" t="str">
        <f ca="1">IFERROR(AA434-ROUND(AVERAGEIF('Control 2.0'!$B$3:$Z$220,'Valoración 2.0'!C434,'Control 2.0'!$Z$3:$Z$220),0),AA434)</f>
        <v/>
      </c>
      <c r="AI434" s="35" t="str">
        <f ca="1">IFERROR(VLOOKUP(AG434,'Tablas de calculos'!$V$22:$W$26,2,FALSE),"")</f>
        <v/>
      </c>
      <c r="AJ434" s="35" t="str">
        <f ca="1">IFERROR(VLOOKUP(AH434,'Tablas de calculos'!$V$22:$X$26,3,FALSE),"")</f>
        <v/>
      </c>
      <c r="AK434" s="35" t="str">
        <f ca="1">IFERROR(VLOOKUP(AF434,'Tablas de calculos'!$AF$4:$AI$28,4,FALSE),"")</f>
        <v/>
      </c>
      <c r="AL434" s="35" t="str">
        <f t="shared" ca="1" si="33"/>
        <v>Si</v>
      </c>
      <c r="AM434" s="192"/>
      <c r="AN434" s="215"/>
      <c r="AO434" s="215"/>
      <c r="AP434" s="215"/>
      <c r="AQ434" s="215"/>
    </row>
    <row r="435" spans="1:43" ht="48.75" customHeight="1" x14ac:dyDescent="0.25">
      <c r="A435" s="232" t="s">
        <v>108</v>
      </c>
      <c r="B435" s="74" t="str">
        <f>VLOOKUP('Valoración 2.0'!C435,Tabla_Riesgos[#All],2,FALSE)</f>
        <v>DISPOSICIÓN TEMPORAL DE ACTIVOS</v>
      </c>
      <c r="C435" s="74">
        <v>110</v>
      </c>
      <c r="D435" s="74" t="str">
        <f>VLOOKUP('Valoración 2.0'!C435,Tabla_Riesgos[#All],3,FALSE)</f>
        <v>Puede ocurrir que no se conserven las condiciones físicas ni se mantengan las obligaciones al día de los activos bajo la administración en destinación provisional</v>
      </c>
      <c r="E435" s="74" t="str">
        <f>VLOOKUP('Valoración 2.0'!C435,Tabla_Riesgos[#All],6,FALSE)</f>
        <v>Operativo</v>
      </c>
      <c r="F435" s="209"/>
      <c r="G435" s="209"/>
      <c r="H435" s="209"/>
      <c r="I435" s="209"/>
      <c r="J435" s="209"/>
      <c r="K435" s="209"/>
      <c r="L435" s="209"/>
      <c r="M435" s="209"/>
      <c r="N435" s="209"/>
      <c r="O435" s="209"/>
      <c r="P435" s="209"/>
      <c r="Q435" s="209"/>
      <c r="R435" s="209"/>
      <c r="S435" s="209"/>
      <c r="T435" s="209"/>
      <c r="U435" s="209"/>
      <c r="V435" s="209"/>
      <c r="W435" s="209"/>
      <c r="X435" s="209"/>
      <c r="Y435" s="64" t="str">
        <f t="shared" si="30"/>
        <v/>
      </c>
      <c r="Z435" s="127" t="str">
        <f>IFERROR(VLOOKUP(AC435,'Tablas de calculos'!$AA$25:$AC$29,3,FALSE),"")</f>
        <v/>
      </c>
      <c r="AA435" s="127" t="str">
        <f>IFERROR(VLOOKUP(AD435,'Tablas de calculos'!$AB$25:$AC$29,2,FALSE),"")</f>
        <v/>
      </c>
      <c r="AB435" s="128" t="str">
        <f t="shared" si="31"/>
        <v/>
      </c>
      <c r="AC435" s="61" t="str">
        <f>IFERROR(VLOOKUP(Y435,'Tablas de calculos'!$V$22:$W$26,2,FALSE),"")</f>
        <v/>
      </c>
      <c r="AD435" s="207"/>
      <c r="AE435" s="61" t="str">
        <f>IFERROR(VLOOKUP(AB435,'Tablas de calculos'!$AF$4:$AI$28,4,FALSE),"")</f>
        <v/>
      </c>
      <c r="AF435" s="130" t="str">
        <f t="shared" ca="1" si="32"/>
        <v/>
      </c>
      <c r="AG435" s="123" t="str">
        <f ca="1">IFERROR(Z435-ROUND(AVERAGEIF('Control 2.0'!$B$3:$Z$220,'Valoración 2.0'!C435,'Control 2.0'!$Y$3:$Y$220),0),Z435)</f>
        <v/>
      </c>
      <c r="AH435" s="123" t="str">
        <f ca="1">IFERROR(AA435-ROUND(AVERAGEIF('Control 2.0'!$B$3:$Z$220,'Valoración 2.0'!C435,'Control 2.0'!$Z$3:$Z$220),0),AA435)</f>
        <v/>
      </c>
      <c r="AI435" s="61" t="str">
        <f ca="1">IFERROR(VLOOKUP(AG435,'Tablas de calculos'!$V$22:$W$26,2,FALSE),"")</f>
        <v/>
      </c>
      <c r="AJ435" s="61" t="str">
        <f ca="1">IFERROR(VLOOKUP(AH435,'Tablas de calculos'!$V$22:$X$26,3,FALSE),"")</f>
        <v/>
      </c>
      <c r="AK435" s="61" t="str">
        <f ca="1">IFERROR(VLOOKUP(AF435,'Tablas de calculos'!$AF$4:$AI$28,4,FALSE),"")</f>
        <v/>
      </c>
      <c r="AL435" s="61" t="str">
        <f t="shared" ca="1" si="33"/>
        <v>Si</v>
      </c>
      <c r="AM435" s="76"/>
      <c r="AN435" s="215"/>
      <c r="AO435" s="215"/>
      <c r="AP435" s="215"/>
      <c r="AQ435" s="215"/>
    </row>
    <row r="436" spans="1:43" s="220" customFormat="1" ht="48.75" customHeight="1" x14ac:dyDescent="0.25">
      <c r="A436" s="232" t="s">
        <v>108</v>
      </c>
      <c r="B436" s="191" t="str">
        <f>VLOOKUP('Valoración 2.0'!C436,Tabla_Riesgos[#All],2,FALSE)</f>
        <v>DISPOSICIÓN TEMPORAL DE ACTIVOS</v>
      </c>
      <c r="C436" s="191">
        <v>111</v>
      </c>
      <c r="D436" s="191" t="str">
        <f>VLOOKUP('Valoración 2.0'!C436,Tabla_Riesgos[#All],3,FALSE)</f>
        <v>Puede ocurrir que no se tenga identificado los activos productivos dentro del sistema de información</v>
      </c>
      <c r="E436" s="191" t="str">
        <f>VLOOKUP('Valoración 2.0'!C436,Tabla_Riesgos[#All],6,FALSE)</f>
        <v>Operativo</v>
      </c>
      <c r="F436" s="216"/>
      <c r="G436" s="216"/>
      <c r="H436" s="216"/>
      <c r="I436" s="216"/>
      <c r="J436" s="216"/>
      <c r="K436" s="216"/>
      <c r="L436" s="216"/>
      <c r="M436" s="216"/>
      <c r="N436" s="216"/>
      <c r="O436" s="216"/>
      <c r="P436" s="216"/>
      <c r="Q436" s="216"/>
      <c r="R436" s="216"/>
      <c r="S436" s="216"/>
      <c r="T436" s="216"/>
      <c r="U436" s="216"/>
      <c r="V436" s="216"/>
      <c r="W436" s="216"/>
      <c r="X436" s="216"/>
      <c r="Y436" s="152" t="str">
        <f t="shared" si="30"/>
        <v/>
      </c>
      <c r="Z436" s="127" t="str">
        <f>IFERROR(VLOOKUP(AC436,'Tablas de calculos'!$AA$25:$AC$29,3,FALSE),"")</f>
        <v/>
      </c>
      <c r="AA436" s="127" t="str">
        <f>IFERROR(VLOOKUP(AD436,'Tablas de calculos'!$AB$25:$AC$29,2,FALSE),"")</f>
        <v/>
      </c>
      <c r="AB436" s="127" t="str">
        <f t="shared" si="31"/>
        <v/>
      </c>
      <c r="AC436" s="35" t="str">
        <f>IFERROR(VLOOKUP(Y436,'Tablas de calculos'!$V$22:$W$26,2,FALSE),"")</f>
        <v/>
      </c>
      <c r="AD436" s="237"/>
      <c r="AE436" s="35" t="str">
        <f>IFERROR(VLOOKUP(AB436,'Tablas de calculos'!$AF$4:$AI$28,4,FALSE),"")</f>
        <v/>
      </c>
      <c r="AF436" s="193" t="str">
        <f t="shared" ca="1" si="32"/>
        <v/>
      </c>
      <c r="AG436" s="123" t="str">
        <f ca="1">IFERROR(Z436-ROUND(AVERAGEIF('Control 2.0'!$B$3:$Z$220,'Valoración 2.0'!C436,'Control 2.0'!$Y$3:$Y$220),0),Z436)</f>
        <v/>
      </c>
      <c r="AH436" s="123" t="str">
        <f ca="1">IFERROR(AA436-ROUND(AVERAGEIF('Control 2.0'!$B$3:$Z$220,'Valoración 2.0'!C436,'Control 2.0'!$Z$3:$Z$220),0),AA436)</f>
        <v/>
      </c>
      <c r="AI436" s="35" t="str">
        <f ca="1">IFERROR(VLOOKUP(AG436,'Tablas de calculos'!$V$22:$W$26,2,FALSE),"")</f>
        <v/>
      </c>
      <c r="AJ436" s="35" t="str">
        <f ca="1">IFERROR(VLOOKUP(AH436,'Tablas de calculos'!$V$22:$X$26,3,FALSE),"")</f>
        <v/>
      </c>
      <c r="AK436" s="35" t="str">
        <f ca="1">IFERROR(VLOOKUP(AF436,'Tablas de calculos'!$AF$4:$AI$28,4,FALSE),"")</f>
        <v/>
      </c>
      <c r="AL436" s="35" t="str">
        <f t="shared" ca="1" si="33"/>
        <v>Si</v>
      </c>
      <c r="AM436" s="192"/>
      <c r="AN436" s="215"/>
      <c r="AO436" s="215"/>
      <c r="AP436" s="215"/>
      <c r="AQ436" s="215"/>
    </row>
    <row r="437" spans="1:43" ht="48.75" customHeight="1" x14ac:dyDescent="0.25">
      <c r="A437" s="232" t="s">
        <v>108</v>
      </c>
      <c r="B437" s="74" t="str">
        <f>VLOOKUP('Valoración 2.0'!C437,Tabla_Riesgos[#All],2,FALSE)</f>
        <v>DISPOSICIÓN TEMPORAL DE ACTIVOS</v>
      </c>
      <c r="C437" s="74">
        <v>112</v>
      </c>
      <c r="D437" s="74" t="str">
        <f>VLOOKUP('Valoración 2.0'!C437,Tabla_Riesgos[#All],3,FALSE)</f>
        <v>Puede ocurrir que las entidades de registro  cuenten con información desactualizada de los  mecanismos de administración.</v>
      </c>
      <c r="E437" s="74" t="str">
        <f>VLOOKUP('Valoración 2.0'!C437,Tabla_Riesgos[#All],6,FALSE)</f>
        <v>Operativo</v>
      </c>
      <c r="F437" s="209"/>
      <c r="G437" s="209"/>
      <c r="H437" s="209"/>
      <c r="I437" s="209"/>
      <c r="J437" s="209"/>
      <c r="K437" s="209"/>
      <c r="L437" s="209"/>
      <c r="M437" s="209"/>
      <c r="N437" s="209"/>
      <c r="O437" s="209"/>
      <c r="P437" s="209"/>
      <c r="Q437" s="209"/>
      <c r="R437" s="209"/>
      <c r="S437" s="209"/>
      <c r="T437" s="209"/>
      <c r="U437" s="209"/>
      <c r="V437" s="209"/>
      <c r="W437" s="209"/>
      <c r="X437" s="209"/>
      <c r="Y437" s="64" t="str">
        <f t="shared" si="30"/>
        <v/>
      </c>
      <c r="Z437" s="127" t="str">
        <f>IFERROR(VLOOKUP(AC437,'Tablas de calculos'!$AA$25:$AC$29,3,FALSE),"")</f>
        <v/>
      </c>
      <c r="AA437" s="127" t="str">
        <f>IFERROR(VLOOKUP(AD437,'Tablas de calculos'!$AB$25:$AC$29,2,FALSE),"")</f>
        <v/>
      </c>
      <c r="AB437" s="128" t="str">
        <f t="shared" si="31"/>
        <v/>
      </c>
      <c r="AC437" s="61" t="str">
        <f>IFERROR(VLOOKUP(Y437,'Tablas de calculos'!$V$22:$W$26,2,FALSE),"")</f>
        <v/>
      </c>
      <c r="AD437" s="207"/>
      <c r="AE437" s="61" t="str">
        <f>IFERROR(VLOOKUP(AB437,'Tablas de calculos'!$AF$4:$AI$28,4,FALSE),"")</f>
        <v/>
      </c>
      <c r="AF437" s="130" t="str">
        <f t="shared" ca="1" si="32"/>
        <v/>
      </c>
      <c r="AG437" s="123" t="str">
        <f ca="1">IFERROR(Z437-ROUND(AVERAGEIF('Control 2.0'!$B$3:$Z$220,'Valoración 2.0'!C437,'Control 2.0'!$Y$3:$Y$220),0),Z437)</f>
        <v/>
      </c>
      <c r="AH437" s="123" t="str">
        <f ca="1">IFERROR(AA437-ROUND(AVERAGEIF('Control 2.0'!$B$3:$Z$220,'Valoración 2.0'!C437,'Control 2.0'!$Z$3:$Z$220),0),AA437)</f>
        <v/>
      </c>
      <c r="AI437" s="61" t="str">
        <f ca="1">IFERROR(VLOOKUP(AG437,'Tablas de calculos'!$V$22:$W$26,2,FALSE),"")</f>
        <v/>
      </c>
      <c r="AJ437" s="61" t="str">
        <f ca="1">IFERROR(VLOOKUP(AH437,'Tablas de calculos'!$V$22:$X$26,3,FALSE),"")</f>
        <v/>
      </c>
      <c r="AK437" s="61" t="str">
        <f ca="1">IFERROR(VLOOKUP(AF437,'Tablas de calculos'!$AF$4:$AI$28,4,FALSE),"")</f>
        <v/>
      </c>
      <c r="AL437" s="61" t="str">
        <f t="shared" ca="1" si="33"/>
        <v>Si</v>
      </c>
      <c r="AM437" s="76"/>
      <c r="AN437" s="215"/>
      <c r="AO437" s="215"/>
      <c r="AP437" s="215"/>
      <c r="AQ437" s="215"/>
    </row>
    <row r="438" spans="1:43" s="220" customFormat="1" ht="48.75" customHeight="1" x14ac:dyDescent="0.25">
      <c r="A438" s="232" t="s">
        <v>108</v>
      </c>
      <c r="B438" s="191" t="str">
        <f>VLOOKUP('Valoración 2.0'!C438,Tabla_Riesgos[#All],2,FALSE)</f>
        <v>DISPOSICIÓN FINAL DE ACTIVOS</v>
      </c>
      <c r="C438" s="191">
        <v>113</v>
      </c>
      <c r="D438" s="191" t="str">
        <f>VLOOKUP('Valoración 2.0'!C438,Tabla_Riesgos[#All],3,FALSE)</f>
        <v>Puede ocurrir que no se pueda realizar un estado de cuenta completo de los activos</v>
      </c>
      <c r="E438" s="191" t="str">
        <f>VLOOKUP('Valoración 2.0'!C438,Tabla_Riesgos[#All],6,FALSE)</f>
        <v>Estratégico</v>
      </c>
      <c r="F438" s="216"/>
      <c r="G438" s="216"/>
      <c r="H438" s="216"/>
      <c r="I438" s="216"/>
      <c r="J438" s="216"/>
      <c r="K438" s="216"/>
      <c r="L438" s="216"/>
      <c r="M438" s="216"/>
      <c r="N438" s="216"/>
      <c r="O438" s="216"/>
      <c r="P438" s="216"/>
      <c r="Q438" s="216"/>
      <c r="R438" s="216"/>
      <c r="S438" s="216"/>
      <c r="T438" s="216"/>
      <c r="U438" s="216"/>
      <c r="V438" s="216"/>
      <c r="W438" s="216"/>
      <c r="X438" s="216"/>
      <c r="Y438" s="152" t="str">
        <f t="shared" si="30"/>
        <v/>
      </c>
      <c r="Z438" s="127" t="str">
        <f>IFERROR(VLOOKUP(AC438,'Tablas de calculos'!$AA$25:$AC$29,3,FALSE),"")</f>
        <v/>
      </c>
      <c r="AA438" s="127" t="str">
        <f>IFERROR(VLOOKUP(AD438,'Tablas de calculos'!$AB$25:$AC$29,2,FALSE),"")</f>
        <v/>
      </c>
      <c r="AB438" s="127" t="str">
        <f t="shared" si="31"/>
        <v/>
      </c>
      <c r="AC438" s="35" t="str">
        <f>IFERROR(VLOOKUP(Y438,'Tablas de calculos'!$V$22:$W$26,2,FALSE),"")</f>
        <v/>
      </c>
      <c r="AD438" s="237"/>
      <c r="AE438" s="35" t="str">
        <f>IFERROR(VLOOKUP(AB438,'Tablas de calculos'!$AF$4:$AI$28,4,FALSE),"")</f>
        <v/>
      </c>
      <c r="AF438" s="193" t="str">
        <f t="shared" ca="1" si="32"/>
        <v/>
      </c>
      <c r="AG438" s="123" t="str">
        <f ca="1">IFERROR(Z438-ROUND(AVERAGEIF('Control 2.0'!$B$3:$Z$220,'Valoración 2.0'!C438,'Control 2.0'!$Y$3:$Y$220),0),Z438)</f>
        <v/>
      </c>
      <c r="AH438" s="123" t="str">
        <f ca="1">IFERROR(AA438-ROUND(AVERAGEIF('Control 2.0'!$B$3:$Z$220,'Valoración 2.0'!C438,'Control 2.0'!$Z$3:$Z$220),0),AA438)</f>
        <v/>
      </c>
      <c r="AI438" s="35" t="str">
        <f ca="1">IFERROR(VLOOKUP(AG438,'Tablas de calculos'!$V$22:$W$26,2,FALSE),"")</f>
        <v/>
      </c>
      <c r="AJ438" s="35" t="str">
        <f ca="1">IFERROR(VLOOKUP(AH438,'Tablas de calculos'!$V$22:$X$26,3,FALSE),"")</f>
        <v/>
      </c>
      <c r="AK438" s="35" t="str">
        <f ca="1">IFERROR(VLOOKUP(AF438,'Tablas de calculos'!$AF$4:$AI$28,4,FALSE),"")</f>
        <v/>
      </c>
      <c r="AL438" s="35" t="str">
        <f t="shared" ca="1" si="33"/>
        <v>Si</v>
      </c>
      <c r="AM438" s="192"/>
      <c r="AN438" s="215"/>
      <c r="AO438" s="215"/>
      <c r="AP438" s="215"/>
      <c r="AQ438" s="215"/>
    </row>
    <row r="439" spans="1:43" ht="48.75" customHeight="1" x14ac:dyDescent="0.25">
      <c r="A439" s="232" t="s">
        <v>108</v>
      </c>
      <c r="B439" s="74" t="str">
        <f>VLOOKUP('Valoración 2.0'!C439,Tabla_Riesgos[#All],2,FALSE)</f>
        <v>DISPOSICIÓN FINAL DE ACTIVOS</v>
      </c>
      <c r="C439" s="74">
        <v>114</v>
      </c>
      <c r="D439" s="74" t="str">
        <f>VLOOKUP('Valoración 2.0'!C439,Tabla_Riesgos[#All],3,FALSE)</f>
        <v>Podría ocurrir que se done un activo con potencial de venta</v>
      </c>
      <c r="E439" s="74" t="str">
        <f>VLOOKUP('Valoración 2.0'!C439,Tabla_Riesgos[#All],6,FALSE)</f>
        <v>Operativo</v>
      </c>
      <c r="F439" s="209"/>
      <c r="G439" s="209"/>
      <c r="H439" s="209"/>
      <c r="I439" s="209"/>
      <c r="J439" s="209"/>
      <c r="K439" s="209"/>
      <c r="L439" s="209"/>
      <c r="M439" s="209"/>
      <c r="N439" s="209"/>
      <c r="O439" s="209"/>
      <c r="P439" s="209"/>
      <c r="Q439" s="209"/>
      <c r="R439" s="209"/>
      <c r="S439" s="209"/>
      <c r="T439" s="209"/>
      <c r="U439" s="209"/>
      <c r="V439" s="209"/>
      <c r="W439" s="209"/>
      <c r="X439" s="209"/>
      <c r="Y439" s="64" t="str">
        <f t="shared" si="30"/>
        <v/>
      </c>
      <c r="Z439" s="127" t="str">
        <f>IFERROR(VLOOKUP(AC439,'Tablas de calculos'!$AA$25:$AC$29,3,FALSE),"")</f>
        <v/>
      </c>
      <c r="AA439" s="127" t="str">
        <f>IFERROR(VLOOKUP(AD439,'Tablas de calculos'!$AB$25:$AC$29,2,FALSE),"")</f>
        <v/>
      </c>
      <c r="AB439" s="128" t="str">
        <f t="shared" si="31"/>
        <v/>
      </c>
      <c r="AC439" s="61" t="str">
        <f>IFERROR(VLOOKUP(Y439,'Tablas de calculos'!$V$22:$W$26,2,FALSE),"")</f>
        <v/>
      </c>
      <c r="AD439" s="207"/>
      <c r="AE439" s="61" t="str">
        <f>IFERROR(VLOOKUP(AB439,'Tablas de calculos'!$AF$4:$AI$28,4,FALSE),"")</f>
        <v/>
      </c>
      <c r="AF439" s="130" t="str">
        <f t="shared" ca="1" si="32"/>
        <v/>
      </c>
      <c r="AG439" s="123" t="str">
        <f ca="1">IFERROR(Z439-ROUND(AVERAGEIF('Control 2.0'!$B$3:$Z$220,'Valoración 2.0'!C439,'Control 2.0'!$Y$3:$Y$220),0),Z439)</f>
        <v/>
      </c>
      <c r="AH439" s="123" t="str">
        <f ca="1">IFERROR(AA439-ROUND(AVERAGEIF('Control 2.0'!$B$3:$Z$220,'Valoración 2.0'!C439,'Control 2.0'!$Z$3:$Z$220),0),AA439)</f>
        <v/>
      </c>
      <c r="AI439" s="61" t="str">
        <f ca="1">IFERROR(VLOOKUP(AG439,'Tablas de calculos'!$V$22:$W$26,2,FALSE),"")</f>
        <v/>
      </c>
      <c r="AJ439" s="61" t="str">
        <f ca="1">IFERROR(VLOOKUP(AH439,'Tablas de calculos'!$V$22:$X$26,3,FALSE),"")</f>
        <v/>
      </c>
      <c r="AK439" s="61" t="str">
        <f ca="1">IFERROR(VLOOKUP(AF439,'Tablas de calculos'!$AF$4:$AI$28,4,FALSE),"")</f>
        <v/>
      </c>
      <c r="AL439" s="61" t="str">
        <f t="shared" ca="1" si="33"/>
        <v>Si</v>
      </c>
      <c r="AM439" s="76"/>
      <c r="AN439" s="215"/>
      <c r="AO439" s="215"/>
      <c r="AP439" s="215"/>
      <c r="AQ439" s="215"/>
    </row>
    <row r="440" spans="1:43" s="220" customFormat="1" ht="48.75" customHeight="1" x14ac:dyDescent="0.25">
      <c r="A440" s="232" t="s">
        <v>108</v>
      </c>
      <c r="B440" s="191" t="str">
        <f>VLOOKUP('Valoración 2.0'!C440,Tabla_Riesgos[#All],2,FALSE)</f>
        <v>DISPOSICIÓN FINAL DE ACTIVOS</v>
      </c>
      <c r="C440" s="191">
        <v>115</v>
      </c>
      <c r="D440" s="191" t="str">
        <f>VLOOKUP('Valoración 2.0'!C440,Tabla_Riesgos[#All],3,FALSE)</f>
        <v>Puede ocurrir que no se pueda realizar un estado de cuenta completo de los activos</v>
      </c>
      <c r="E440" s="191" t="str">
        <f>VLOOKUP('Valoración 2.0'!C440,Tabla_Riesgos[#All],6,FALSE)</f>
        <v>Estratégico</v>
      </c>
      <c r="F440" s="216"/>
      <c r="G440" s="216"/>
      <c r="H440" s="216"/>
      <c r="I440" s="216"/>
      <c r="J440" s="216"/>
      <c r="K440" s="216"/>
      <c r="L440" s="216"/>
      <c r="M440" s="216"/>
      <c r="N440" s="216"/>
      <c r="O440" s="216"/>
      <c r="P440" s="216"/>
      <c r="Q440" s="216"/>
      <c r="R440" s="216"/>
      <c r="S440" s="216"/>
      <c r="T440" s="216"/>
      <c r="U440" s="216"/>
      <c r="V440" s="216"/>
      <c r="W440" s="216"/>
      <c r="X440" s="216"/>
      <c r="Y440" s="152" t="str">
        <f t="shared" si="30"/>
        <v/>
      </c>
      <c r="Z440" s="127" t="str">
        <f>IFERROR(VLOOKUP(AC440,'Tablas de calculos'!$AA$25:$AC$29,3,FALSE),"")</f>
        <v/>
      </c>
      <c r="AA440" s="127" t="str">
        <f>IFERROR(VLOOKUP(AD440,'Tablas de calculos'!$AB$25:$AC$29,2,FALSE),"")</f>
        <v/>
      </c>
      <c r="AB440" s="127" t="str">
        <f t="shared" si="31"/>
        <v/>
      </c>
      <c r="AC440" s="35" t="str">
        <f>IFERROR(VLOOKUP(Y440,'Tablas de calculos'!$V$22:$W$26,2,FALSE),"")</f>
        <v/>
      </c>
      <c r="AD440" s="237"/>
      <c r="AE440" s="35" t="str">
        <f>IFERROR(VLOOKUP(AB440,'Tablas de calculos'!$AF$4:$AI$28,4,FALSE),"")</f>
        <v/>
      </c>
      <c r="AF440" s="193" t="str">
        <f t="shared" ca="1" si="32"/>
        <v/>
      </c>
      <c r="AG440" s="123" t="str">
        <f ca="1">IFERROR(Z440-ROUND(AVERAGEIF('Control 2.0'!$B$3:$Z$220,'Valoración 2.0'!C440,'Control 2.0'!$Y$3:$Y$220),0),Z440)</f>
        <v/>
      </c>
      <c r="AH440" s="123" t="str">
        <f ca="1">IFERROR(AA440-ROUND(AVERAGEIF('Control 2.0'!$B$3:$Z$220,'Valoración 2.0'!C440,'Control 2.0'!$Z$3:$Z$220),0),AA440)</f>
        <v/>
      </c>
      <c r="AI440" s="35" t="str">
        <f ca="1">IFERROR(VLOOKUP(AG440,'Tablas de calculos'!$V$22:$W$26,2,FALSE),"")</f>
        <v/>
      </c>
      <c r="AJ440" s="35" t="str">
        <f ca="1">IFERROR(VLOOKUP(AH440,'Tablas de calculos'!$V$22:$X$26,3,FALSE),"")</f>
        <v/>
      </c>
      <c r="AK440" s="35" t="str">
        <f ca="1">IFERROR(VLOOKUP(AF440,'Tablas de calculos'!$AF$4:$AI$28,4,FALSE),"")</f>
        <v/>
      </c>
      <c r="AL440" s="35" t="str">
        <f t="shared" ca="1" si="33"/>
        <v>Si</v>
      </c>
      <c r="AM440" s="192"/>
      <c r="AN440" s="215"/>
      <c r="AO440" s="215"/>
      <c r="AP440" s="215"/>
      <c r="AQ440" s="215"/>
    </row>
    <row r="441" spans="1:43" ht="48.75" customHeight="1" x14ac:dyDescent="0.25">
      <c r="A441" s="232" t="s">
        <v>108</v>
      </c>
      <c r="B441" s="74" t="str">
        <f>VLOOKUP('Valoración 2.0'!C441,Tabla_Riesgos[#All],2,FALSE)</f>
        <v>DISPOSICIÓN FINAL DE ACTIVOS</v>
      </c>
      <c r="C441" s="74">
        <v>116</v>
      </c>
      <c r="D441" s="74" t="str">
        <f>VLOOKUP('Valoración 2.0'!C441,Tabla_Riesgos[#All],3,FALSE)</f>
        <v>Podría ocurrir que se done un activo con potencial de venta</v>
      </c>
      <c r="E441" s="74" t="str">
        <f>VLOOKUP('Valoración 2.0'!C441,Tabla_Riesgos[#All],6,FALSE)</f>
        <v>Operativo</v>
      </c>
      <c r="F441" s="209"/>
      <c r="G441" s="209"/>
      <c r="H441" s="209"/>
      <c r="I441" s="209"/>
      <c r="J441" s="209"/>
      <c r="K441" s="209"/>
      <c r="L441" s="209"/>
      <c r="M441" s="209"/>
      <c r="N441" s="209"/>
      <c r="O441" s="209"/>
      <c r="P441" s="209"/>
      <c r="Q441" s="209"/>
      <c r="R441" s="209"/>
      <c r="S441" s="209"/>
      <c r="T441" s="209"/>
      <c r="U441" s="209"/>
      <c r="V441" s="209"/>
      <c r="W441" s="209"/>
      <c r="X441" s="209"/>
      <c r="Y441" s="64" t="str">
        <f t="shared" si="30"/>
        <v/>
      </c>
      <c r="Z441" s="127" t="str">
        <f>IFERROR(VLOOKUP(AC441,'Tablas de calculos'!$AA$25:$AC$29,3,FALSE),"")</f>
        <v/>
      </c>
      <c r="AA441" s="127" t="str">
        <f>IFERROR(VLOOKUP(AD441,'Tablas de calculos'!$AB$25:$AC$29,2,FALSE),"")</f>
        <v/>
      </c>
      <c r="AB441" s="128" t="str">
        <f t="shared" si="31"/>
        <v/>
      </c>
      <c r="AC441" s="61" t="str">
        <f>IFERROR(VLOOKUP(Y441,'Tablas de calculos'!$V$22:$W$26,2,FALSE),"")</f>
        <v/>
      </c>
      <c r="AD441" s="207"/>
      <c r="AE441" s="61" t="str">
        <f>IFERROR(VLOOKUP(AB441,'Tablas de calculos'!$AF$4:$AI$28,4,FALSE),"")</f>
        <v/>
      </c>
      <c r="AF441" s="130" t="str">
        <f t="shared" ca="1" si="32"/>
        <v/>
      </c>
      <c r="AG441" s="123" t="str">
        <f ca="1">IFERROR(Z441-ROUND(AVERAGEIF('Control 2.0'!$B$3:$Z$220,'Valoración 2.0'!C441,'Control 2.0'!$Y$3:$Y$220),0),Z441)</f>
        <v/>
      </c>
      <c r="AH441" s="123" t="str">
        <f ca="1">IFERROR(AA441-ROUND(AVERAGEIF('Control 2.0'!$B$3:$Z$220,'Valoración 2.0'!C441,'Control 2.0'!$Z$3:$Z$220),0),AA441)</f>
        <v/>
      </c>
      <c r="AI441" s="61" t="str">
        <f ca="1">IFERROR(VLOOKUP(AG441,'Tablas de calculos'!$V$22:$W$26,2,FALSE),"")</f>
        <v/>
      </c>
      <c r="AJ441" s="61" t="str">
        <f ca="1">IFERROR(VLOOKUP(AH441,'Tablas de calculos'!$V$22:$X$26,3,FALSE),"")</f>
        <v/>
      </c>
      <c r="AK441" s="61" t="str">
        <f ca="1">IFERROR(VLOOKUP(AF441,'Tablas de calculos'!$AF$4:$AI$28,4,FALSE),"")</f>
        <v/>
      </c>
      <c r="AL441" s="61" t="str">
        <f t="shared" ca="1" si="33"/>
        <v>Si</v>
      </c>
      <c r="AM441" s="76"/>
      <c r="AN441" s="215"/>
      <c r="AO441" s="215"/>
      <c r="AP441" s="215"/>
      <c r="AQ441" s="215"/>
    </row>
    <row r="442" spans="1:43" s="220" customFormat="1" ht="48.75" customHeight="1" x14ac:dyDescent="0.25">
      <c r="A442" s="232" t="s">
        <v>108</v>
      </c>
      <c r="B442" s="191" t="str">
        <f>VLOOKUP('Valoración 2.0'!C442,Tabla_Riesgos[#All],2,FALSE)</f>
        <v>GESTIÓN DEL TALENTO HUMANO</v>
      </c>
      <c r="C442" s="191">
        <v>117</v>
      </c>
      <c r="D442" s="191" t="str">
        <f>VLOOKUP('Valoración 2.0'!C442,Tabla_Riesgos[#All],3,FALSE)</f>
        <v xml:space="preserve">Se podría presentar contratación de personal sin el cumplimiento de requisitos mínimos.     </v>
      </c>
      <c r="E442" s="191" t="str">
        <f>VLOOKUP('Valoración 2.0'!C442,Tabla_Riesgos[#All],6,FALSE)</f>
        <v>Operativo</v>
      </c>
      <c r="F442" s="216"/>
      <c r="G442" s="216"/>
      <c r="H442" s="216"/>
      <c r="I442" s="216"/>
      <c r="J442" s="216"/>
      <c r="K442" s="216"/>
      <c r="L442" s="216"/>
      <c r="M442" s="216"/>
      <c r="N442" s="216"/>
      <c r="O442" s="216"/>
      <c r="P442" s="216"/>
      <c r="Q442" s="216"/>
      <c r="R442" s="216"/>
      <c r="S442" s="216"/>
      <c r="T442" s="216"/>
      <c r="U442" s="216"/>
      <c r="V442" s="216"/>
      <c r="W442" s="216"/>
      <c r="X442" s="216"/>
      <c r="Y442" s="152" t="str">
        <f t="shared" si="30"/>
        <v/>
      </c>
      <c r="Z442" s="127" t="str">
        <f>IFERROR(VLOOKUP(AC442,'Tablas de calculos'!$AA$25:$AC$29,3,FALSE),"")</f>
        <v/>
      </c>
      <c r="AA442" s="127" t="str">
        <f>IFERROR(VLOOKUP(AD442,'Tablas de calculos'!$AB$25:$AC$29,2,FALSE),"")</f>
        <v/>
      </c>
      <c r="AB442" s="127" t="str">
        <f t="shared" si="31"/>
        <v/>
      </c>
      <c r="AC442" s="35" t="str">
        <f>IFERROR(VLOOKUP(Y442,'Tablas de calculos'!$V$22:$W$26,2,FALSE),"")</f>
        <v/>
      </c>
      <c r="AD442" s="237"/>
      <c r="AE442" s="35" t="str">
        <f>IFERROR(VLOOKUP(AB442,'Tablas de calculos'!$AF$4:$AI$28,4,FALSE),"")</f>
        <v/>
      </c>
      <c r="AF442" s="193" t="str">
        <f t="shared" ca="1" si="32"/>
        <v/>
      </c>
      <c r="AG442" s="123" t="str">
        <f ca="1">IFERROR(Z442-ROUND(AVERAGEIF('Control 2.0'!$B$3:$Z$220,'Valoración 2.0'!C442,'Control 2.0'!$Y$3:$Y$220),0),Z442)</f>
        <v/>
      </c>
      <c r="AH442" s="123" t="str">
        <f ca="1">IFERROR(AA442-ROUND(AVERAGEIF('Control 2.0'!$B$3:$Z$220,'Valoración 2.0'!C442,'Control 2.0'!$Z$3:$Z$220),0),AA442)</f>
        <v/>
      </c>
      <c r="AI442" s="35" t="str">
        <f ca="1">IFERROR(VLOOKUP(AG442,'Tablas de calculos'!$V$22:$W$26,2,FALSE),"")</f>
        <v/>
      </c>
      <c r="AJ442" s="35" t="str">
        <f ca="1">IFERROR(VLOOKUP(AH442,'Tablas de calculos'!$V$22:$X$26,3,FALSE),"")</f>
        <v/>
      </c>
      <c r="AK442" s="35" t="str">
        <f ca="1">IFERROR(VLOOKUP(AF442,'Tablas de calculos'!$AF$4:$AI$28,4,FALSE),"")</f>
        <v/>
      </c>
      <c r="AL442" s="35" t="str">
        <f t="shared" ca="1" si="33"/>
        <v>Si</v>
      </c>
      <c r="AM442" s="192"/>
      <c r="AN442" s="215"/>
      <c r="AO442" s="215"/>
      <c r="AP442" s="215"/>
      <c r="AQ442" s="215"/>
    </row>
    <row r="443" spans="1:43" ht="48.75" customHeight="1" x14ac:dyDescent="0.25">
      <c r="A443" s="232" t="s">
        <v>108</v>
      </c>
      <c r="B443" s="74" t="str">
        <f>VLOOKUP('Valoración 2.0'!C443,Tabla_Riesgos[#All],2,FALSE)</f>
        <v>GESTIÓN DEL TALENTO HUMANO</v>
      </c>
      <c r="C443" s="74">
        <v>118</v>
      </c>
      <c r="D443" s="74" t="str">
        <f>VLOOKUP('Valoración 2.0'!C443,Tabla_Riesgos[#All],3,FALSE)</f>
        <v>Se podría presentar que agotado el procedimiento de selección y escogido el candidato, este desista de la vinculación</v>
      </c>
      <c r="E443" s="74" t="str">
        <f>VLOOKUP('Valoración 2.0'!C443,Tabla_Riesgos[#All],6,FALSE)</f>
        <v>Operativo</v>
      </c>
      <c r="F443" s="209"/>
      <c r="G443" s="209"/>
      <c r="H443" s="209"/>
      <c r="I443" s="209"/>
      <c r="J443" s="209"/>
      <c r="K443" s="209"/>
      <c r="L443" s="209"/>
      <c r="M443" s="209"/>
      <c r="N443" s="209"/>
      <c r="O443" s="209"/>
      <c r="P443" s="209"/>
      <c r="Q443" s="209"/>
      <c r="R443" s="209"/>
      <c r="S443" s="209"/>
      <c r="T443" s="209"/>
      <c r="U443" s="209"/>
      <c r="V443" s="209"/>
      <c r="W443" s="209"/>
      <c r="X443" s="209"/>
      <c r="Y443" s="64" t="str">
        <f t="shared" si="30"/>
        <v/>
      </c>
      <c r="Z443" s="127" t="str">
        <f>IFERROR(VLOOKUP(AC443,'Tablas de calculos'!$AA$25:$AC$29,3,FALSE),"")</f>
        <v/>
      </c>
      <c r="AA443" s="127" t="str">
        <f>IFERROR(VLOOKUP(AD443,'Tablas de calculos'!$AB$25:$AC$29,2,FALSE),"")</f>
        <v/>
      </c>
      <c r="AB443" s="128" t="str">
        <f t="shared" si="31"/>
        <v/>
      </c>
      <c r="AC443" s="61" t="str">
        <f>IFERROR(VLOOKUP(Y443,'Tablas de calculos'!$V$22:$W$26,2,FALSE),"")</f>
        <v/>
      </c>
      <c r="AD443" s="207"/>
      <c r="AE443" s="61" t="str">
        <f>IFERROR(VLOOKUP(AB443,'Tablas de calculos'!$AF$4:$AI$28,4,FALSE),"")</f>
        <v/>
      </c>
      <c r="AF443" s="130" t="str">
        <f t="shared" ca="1" si="32"/>
        <v/>
      </c>
      <c r="AG443" s="123" t="str">
        <f ca="1">IFERROR(Z443-ROUND(AVERAGEIF('Control 2.0'!$B$3:$Z$220,'Valoración 2.0'!C443,'Control 2.0'!$Y$3:$Y$220),0),Z443)</f>
        <v/>
      </c>
      <c r="AH443" s="123" t="str">
        <f ca="1">IFERROR(AA443-ROUND(AVERAGEIF('Control 2.0'!$B$3:$Z$220,'Valoración 2.0'!C443,'Control 2.0'!$Z$3:$Z$220),0),AA443)</f>
        <v/>
      </c>
      <c r="AI443" s="61" t="str">
        <f ca="1">IFERROR(VLOOKUP(AG443,'Tablas de calculos'!$V$22:$W$26,2,FALSE),"")</f>
        <v/>
      </c>
      <c r="AJ443" s="61" t="str">
        <f ca="1">IFERROR(VLOOKUP(AH443,'Tablas de calculos'!$V$22:$X$26,3,FALSE),"")</f>
        <v/>
      </c>
      <c r="AK443" s="61" t="str">
        <f ca="1">IFERROR(VLOOKUP(AF443,'Tablas de calculos'!$AF$4:$AI$28,4,FALSE),"")</f>
        <v/>
      </c>
      <c r="AL443" s="61" t="str">
        <f t="shared" ca="1" si="33"/>
        <v>Si</v>
      </c>
      <c r="AM443" s="76"/>
      <c r="AN443" s="215"/>
      <c r="AO443" s="215"/>
      <c r="AP443" s="215"/>
      <c r="AQ443" s="215"/>
    </row>
    <row r="444" spans="1:43" s="220" customFormat="1" ht="48.75" customHeight="1" x14ac:dyDescent="0.25">
      <c r="A444" s="232" t="s">
        <v>108</v>
      </c>
      <c r="B444" s="191" t="str">
        <f>VLOOKUP('Valoración 2.0'!C444,Tabla_Riesgos[#All],2,FALSE)</f>
        <v>GESTIÓN DEL TALENTO HUMANO</v>
      </c>
      <c r="C444" s="191">
        <v>119</v>
      </c>
      <c r="D444" s="191" t="str">
        <f>VLOOKUP('Valoración 2.0'!C444,Tabla_Riesgos[#All],3,FALSE)</f>
        <v>Se podría presentar que no se realicen las afiliaciones al sistema de seguridad social, arl y caja de compensación o que se hagan extemporáneas.</v>
      </c>
      <c r="E444" s="191" t="str">
        <f>VLOOKUP('Valoración 2.0'!C444,Tabla_Riesgos[#All],6,FALSE)</f>
        <v>Operativo</v>
      </c>
      <c r="F444" s="216"/>
      <c r="G444" s="216"/>
      <c r="H444" s="216"/>
      <c r="I444" s="216"/>
      <c r="J444" s="216"/>
      <c r="K444" s="216"/>
      <c r="L444" s="216"/>
      <c r="M444" s="216"/>
      <c r="N444" s="216"/>
      <c r="O444" s="216"/>
      <c r="P444" s="216"/>
      <c r="Q444" s="216"/>
      <c r="R444" s="216"/>
      <c r="S444" s="216"/>
      <c r="T444" s="216"/>
      <c r="U444" s="216"/>
      <c r="V444" s="216"/>
      <c r="W444" s="216"/>
      <c r="X444" s="216"/>
      <c r="Y444" s="152" t="str">
        <f t="shared" si="30"/>
        <v/>
      </c>
      <c r="Z444" s="127" t="str">
        <f>IFERROR(VLOOKUP(AC444,'Tablas de calculos'!$AA$25:$AC$29,3,FALSE),"")</f>
        <v/>
      </c>
      <c r="AA444" s="127" t="str">
        <f>IFERROR(VLOOKUP(AD444,'Tablas de calculos'!$AB$25:$AC$29,2,FALSE),"")</f>
        <v/>
      </c>
      <c r="AB444" s="127" t="str">
        <f t="shared" si="31"/>
        <v/>
      </c>
      <c r="AC444" s="35" t="str">
        <f>IFERROR(VLOOKUP(Y444,'Tablas de calculos'!$V$22:$W$26,2,FALSE),"")</f>
        <v/>
      </c>
      <c r="AD444" s="237"/>
      <c r="AE444" s="35" t="str">
        <f>IFERROR(VLOOKUP(AB444,'Tablas de calculos'!$AF$4:$AI$28,4,FALSE),"")</f>
        <v/>
      </c>
      <c r="AF444" s="193" t="str">
        <f t="shared" ca="1" si="32"/>
        <v/>
      </c>
      <c r="AG444" s="123" t="str">
        <f ca="1">IFERROR(Z444-ROUND(AVERAGEIF('Control 2.0'!$B$3:$Z$220,'Valoración 2.0'!C444,'Control 2.0'!$Y$3:$Y$220),0),Z444)</f>
        <v/>
      </c>
      <c r="AH444" s="123" t="str">
        <f ca="1">IFERROR(AA444-ROUND(AVERAGEIF('Control 2.0'!$B$3:$Z$220,'Valoración 2.0'!C444,'Control 2.0'!$Z$3:$Z$220),0),AA444)</f>
        <v/>
      </c>
      <c r="AI444" s="35" t="str">
        <f ca="1">IFERROR(VLOOKUP(AG444,'Tablas de calculos'!$V$22:$W$26,2,FALSE),"")</f>
        <v/>
      </c>
      <c r="AJ444" s="35" t="str">
        <f ca="1">IFERROR(VLOOKUP(AH444,'Tablas de calculos'!$V$22:$X$26,3,FALSE),"")</f>
        <v/>
      </c>
      <c r="AK444" s="35" t="str">
        <f ca="1">IFERROR(VLOOKUP(AF444,'Tablas de calculos'!$AF$4:$AI$28,4,FALSE),"")</f>
        <v/>
      </c>
      <c r="AL444" s="35" t="str">
        <f t="shared" ca="1" si="33"/>
        <v>Si</v>
      </c>
      <c r="AM444" s="192"/>
      <c r="AN444" s="215"/>
      <c r="AO444" s="215"/>
      <c r="AP444" s="215"/>
      <c r="AQ444" s="215"/>
    </row>
    <row r="445" spans="1:43" ht="48.75" customHeight="1" x14ac:dyDescent="0.25">
      <c r="A445" s="232" t="s">
        <v>108</v>
      </c>
      <c r="B445" s="74" t="str">
        <f>VLOOKUP('Valoración 2.0'!C445,Tabla_Riesgos[#All],2,FALSE)</f>
        <v>GESTIÓN DOCUMENTAL</v>
      </c>
      <c r="C445" s="74">
        <v>120</v>
      </c>
      <c r="D445" s="74" t="str">
        <f>VLOOKUP('Valoración 2.0'!C445,Tabla_Riesgos[#All],3,FALSE)</f>
        <v>Se podría presentar perdida de los documentos de la historia laboral</v>
      </c>
      <c r="E445" s="74" t="str">
        <f>VLOOKUP('Valoración 2.0'!C445,Tabla_Riesgos[#All],6,FALSE)</f>
        <v>Operativo</v>
      </c>
      <c r="F445" s="209"/>
      <c r="G445" s="209"/>
      <c r="H445" s="209"/>
      <c r="I445" s="209"/>
      <c r="J445" s="209"/>
      <c r="K445" s="209"/>
      <c r="L445" s="209"/>
      <c r="M445" s="209"/>
      <c r="N445" s="209"/>
      <c r="O445" s="209"/>
      <c r="P445" s="209"/>
      <c r="Q445" s="209"/>
      <c r="R445" s="209"/>
      <c r="S445" s="209"/>
      <c r="T445" s="209"/>
      <c r="U445" s="209"/>
      <c r="V445" s="209"/>
      <c r="W445" s="209"/>
      <c r="X445" s="209"/>
      <c r="Y445" s="64" t="str">
        <f t="shared" si="30"/>
        <v/>
      </c>
      <c r="Z445" s="127" t="str">
        <f>IFERROR(VLOOKUP(AC445,'Tablas de calculos'!$AA$25:$AC$29,3,FALSE),"")</f>
        <v/>
      </c>
      <c r="AA445" s="127" t="str">
        <f>IFERROR(VLOOKUP(AD445,'Tablas de calculos'!$AB$25:$AC$29,2,FALSE),"")</f>
        <v/>
      </c>
      <c r="AB445" s="128" t="str">
        <f t="shared" si="31"/>
        <v/>
      </c>
      <c r="AC445" s="61" t="str">
        <f>IFERROR(VLOOKUP(Y445,'Tablas de calculos'!$V$22:$W$26,2,FALSE),"")</f>
        <v/>
      </c>
      <c r="AD445" s="207"/>
      <c r="AE445" s="61" t="str">
        <f>IFERROR(VLOOKUP(AB445,'Tablas de calculos'!$AF$4:$AI$28,4,FALSE),"")</f>
        <v/>
      </c>
      <c r="AF445" s="130" t="str">
        <f t="shared" ca="1" si="32"/>
        <v/>
      </c>
      <c r="AG445" s="123" t="str">
        <f ca="1">IFERROR(Z445-ROUND(AVERAGEIF('Control 2.0'!$B$3:$Z$220,'Valoración 2.0'!C445,'Control 2.0'!$Y$3:$Y$220),0),Z445)</f>
        <v/>
      </c>
      <c r="AH445" s="123" t="str">
        <f ca="1">IFERROR(AA445-ROUND(AVERAGEIF('Control 2.0'!$B$3:$Z$220,'Valoración 2.0'!C445,'Control 2.0'!$Z$3:$Z$220),0),AA445)</f>
        <v/>
      </c>
      <c r="AI445" s="61" t="str">
        <f ca="1">IFERROR(VLOOKUP(AG445,'Tablas de calculos'!$V$22:$W$26,2,FALSE),"")</f>
        <v/>
      </c>
      <c r="AJ445" s="61" t="str">
        <f ca="1">IFERROR(VLOOKUP(AH445,'Tablas de calculos'!$V$22:$X$26,3,FALSE),"")</f>
        <v/>
      </c>
      <c r="AK445" s="61" t="str">
        <f ca="1">IFERROR(VLOOKUP(AF445,'Tablas de calculos'!$AF$4:$AI$28,4,FALSE),"")</f>
        <v/>
      </c>
      <c r="AL445" s="61" t="str">
        <f t="shared" ca="1" si="33"/>
        <v>Si</v>
      </c>
      <c r="AM445" s="76"/>
      <c r="AN445" s="215"/>
      <c r="AO445" s="215"/>
      <c r="AP445" s="215"/>
      <c r="AQ445" s="215"/>
    </row>
    <row r="446" spans="1:43" s="220" customFormat="1" ht="48.75" customHeight="1" x14ac:dyDescent="0.25">
      <c r="A446" s="232" t="s">
        <v>108</v>
      </c>
      <c r="B446" s="191" t="str">
        <f>VLOOKUP('Valoración 2.0'!C446,Tabla_Riesgos[#All],2,FALSE)</f>
        <v>GESTIÓN DEL TALENTO HUMANO</v>
      </c>
      <c r="C446" s="191">
        <v>121</v>
      </c>
      <c r="D446" s="191" t="str">
        <f>VLOOKUP('Valoración 2.0'!C446,Tabla_Riesgos[#All],3,FALSE)</f>
        <v>Se podría presentar que la persona en el momento del retiro no haga la debida entrega del puesto de trabajo</v>
      </c>
      <c r="E446" s="191" t="str">
        <f>VLOOKUP('Valoración 2.0'!C446,Tabla_Riesgos[#All],6,FALSE)</f>
        <v>Operativo</v>
      </c>
      <c r="F446" s="216"/>
      <c r="G446" s="216"/>
      <c r="H446" s="216"/>
      <c r="I446" s="216"/>
      <c r="J446" s="216"/>
      <c r="K446" s="216"/>
      <c r="L446" s="216"/>
      <c r="M446" s="216"/>
      <c r="N446" s="216"/>
      <c r="O446" s="216"/>
      <c r="P446" s="216"/>
      <c r="Q446" s="216"/>
      <c r="R446" s="216"/>
      <c r="S446" s="216"/>
      <c r="T446" s="216"/>
      <c r="U446" s="216"/>
      <c r="V446" s="216"/>
      <c r="W446" s="216"/>
      <c r="X446" s="216"/>
      <c r="Y446" s="152" t="str">
        <f t="shared" si="30"/>
        <v/>
      </c>
      <c r="Z446" s="127" t="str">
        <f>IFERROR(VLOOKUP(AC446,'Tablas de calculos'!$AA$25:$AC$29,3,FALSE),"")</f>
        <v/>
      </c>
      <c r="AA446" s="127" t="str">
        <f>IFERROR(VLOOKUP(AD446,'Tablas de calculos'!$AB$25:$AC$29,2,FALSE),"")</f>
        <v/>
      </c>
      <c r="AB446" s="127" t="str">
        <f t="shared" si="31"/>
        <v/>
      </c>
      <c r="AC446" s="35" t="str">
        <f>IFERROR(VLOOKUP(Y446,'Tablas de calculos'!$V$22:$W$26,2,FALSE),"")</f>
        <v/>
      </c>
      <c r="AD446" s="237"/>
      <c r="AE446" s="35" t="str">
        <f>IFERROR(VLOOKUP(AB446,'Tablas de calculos'!$AF$4:$AI$28,4,FALSE),"")</f>
        <v/>
      </c>
      <c r="AF446" s="193" t="str">
        <f t="shared" ca="1" si="32"/>
        <v/>
      </c>
      <c r="AG446" s="123" t="str">
        <f ca="1">IFERROR(Z446-ROUND(AVERAGEIF('Control 2.0'!$B$3:$Z$220,'Valoración 2.0'!C446,'Control 2.0'!$Y$3:$Y$220),0),Z446)</f>
        <v/>
      </c>
      <c r="AH446" s="123" t="str">
        <f ca="1">IFERROR(AA446-ROUND(AVERAGEIF('Control 2.0'!$B$3:$Z$220,'Valoración 2.0'!C446,'Control 2.0'!$Z$3:$Z$220),0),AA446)</f>
        <v/>
      </c>
      <c r="AI446" s="35" t="str">
        <f ca="1">IFERROR(VLOOKUP(AG446,'Tablas de calculos'!$V$22:$W$26,2,FALSE),"")</f>
        <v/>
      </c>
      <c r="AJ446" s="35" t="str">
        <f ca="1">IFERROR(VLOOKUP(AH446,'Tablas de calculos'!$V$22:$X$26,3,FALSE),"")</f>
        <v/>
      </c>
      <c r="AK446" s="35" t="str">
        <f ca="1">IFERROR(VLOOKUP(AF446,'Tablas de calculos'!$AF$4:$AI$28,4,FALSE),"")</f>
        <v/>
      </c>
      <c r="AL446" s="35" t="str">
        <f t="shared" ca="1" si="33"/>
        <v>Si</v>
      </c>
      <c r="AM446" s="192"/>
      <c r="AN446" s="215"/>
      <c r="AO446" s="215"/>
      <c r="AP446" s="215"/>
      <c r="AQ446" s="215"/>
    </row>
    <row r="447" spans="1:43" s="220" customFormat="1" ht="48.75" customHeight="1" x14ac:dyDescent="0.25">
      <c r="A447" s="232" t="s">
        <v>108</v>
      </c>
      <c r="B447" s="191" t="str">
        <f>VLOOKUP('Valoración 2.0'!C447,Tabla_Riesgos[#All],2,FALSE)</f>
        <v>GESTIÓN DEL TALENTO HUMANO</v>
      </c>
      <c r="C447" s="191">
        <v>122</v>
      </c>
      <c r="D447" s="191" t="str">
        <f>VLOOKUP('Valoración 2.0'!C447,Tabla_Riesgos[#All],3,FALSE)</f>
        <v xml:space="preserve">Se podrían presentar falencias en la identificación de necesidades de capacitación y bienestar. </v>
      </c>
      <c r="E447" s="191" t="str">
        <f>VLOOKUP('Valoración 2.0'!C447,Tabla_Riesgos[#All],6,FALSE)</f>
        <v>Operativo</v>
      </c>
      <c r="F447" s="216"/>
      <c r="G447" s="216"/>
      <c r="H447" s="216"/>
      <c r="I447" s="216"/>
      <c r="J447" s="216"/>
      <c r="K447" s="216"/>
      <c r="L447" s="216"/>
      <c r="M447" s="216"/>
      <c r="N447" s="216"/>
      <c r="O447" s="216"/>
      <c r="P447" s="216"/>
      <c r="Q447" s="216"/>
      <c r="R447" s="216"/>
      <c r="S447" s="216"/>
      <c r="T447" s="216"/>
      <c r="U447" s="216"/>
      <c r="V447" s="216"/>
      <c r="W447" s="216"/>
      <c r="X447" s="216"/>
      <c r="Y447" s="152" t="str">
        <f t="shared" ref="Y447:Y453" si="42">IFERROR(ROUND(AVERAGE(F447:X447),0),"")</f>
        <v/>
      </c>
      <c r="Z447" s="127" t="str">
        <f>IFERROR(VLOOKUP(AC447,'Tablas de calculos'!$AA$25:$AC$29,3,FALSE),"")</f>
        <v/>
      </c>
      <c r="AA447" s="127" t="str">
        <f>IFERROR(VLOOKUP(AD447,'Tablas de calculos'!$AB$25:$AC$29,2,FALSE),"")</f>
        <v/>
      </c>
      <c r="AB447" s="127" t="str">
        <f t="shared" ref="AB447:AB453" si="43">CONCATENATE(AC447,AD447)</f>
        <v/>
      </c>
      <c r="AC447" s="35" t="str">
        <f>IFERROR(VLOOKUP(Y447,'Tablas de calculos'!$V$22:$W$26,2,FALSE),"")</f>
        <v/>
      </c>
      <c r="AD447" s="237"/>
      <c r="AE447" s="35" t="str">
        <f>IFERROR(VLOOKUP(AB447,'Tablas de calculos'!$AF$4:$AI$28,4,FALSE),"")</f>
        <v/>
      </c>
      <c r="AF447" s="193" t="str">
        <f t="shared" ref="AF447:AF453" ca="1" si="44">CONCATENATE(AI447,AJ447)</f>
        <v/>
      </c>
      <c r="AG447" s="123" t="str">
        <f ca="1">IFERROR(Z447-ROUND(AVERAGEIF('Control 2.0'!$B$3:$Z$220,'Valoración 2.0'!C447,'Control 2.0'!$Y$3:$Y$220),0),Z447)</f>
        <v/>
      </c>
      <c r="AH447" s="123" t="str">
        <f ca="1">IFERROR(AA447-ROUND(AVERAGEIF('Control 2.0'!$B$3:$Z$220,'Valoración 2.0'!C447,'Control 2.0'!$Z$3:$Z$220),0),AA447)</f>
        <v/>
      </c>
      <c r="AI447" s="35" t="str">
        <f ca="1">IFERROR(VLOOKUP(AG447,'Tablas de calculos'!$V$22:$W$26,2,FALSE),"")</f>
        <v/>
      </c>
      <c r="AJ447" s="35" t="str">
        <f ca="1">IFERROR(VLOOKUP(AH447,'Tablas de calculos'!$V$22:$X$26,3,FALSE),"")</f>
        <v/>
      </c>
      <c r="AK447" s="35" t="str">
        <f ca="1">IFERROR(VLOOKUP(AF447,'Tablas de calculos'!$AF$4:$AI$28,4,FALSE),"")</f>
        <v/>
      </c>
      <c r="AL447" s="35" t="str">
        <f t="shared" ref="AL447:AL453" ca="1" si="45">IF(AK447="Bajo","No","Si")</f>
        <v>Si</v>
      </c>
      <c r="AM447" s="192"/>
      <c r="AN447" s="215"/>
      <c r="AO447" s="215"/>
      <c r="AP447" s="215"/>
      <c r="AQ447" s="215"/>
    </row>
    <row r="448" spans="1:43" ht="48.75" customHeight="1" x14ac:dyDescent="0.25">
      <c r="A448" s="232" t="s">
        <v>108</v>
      </c>
      <c r="B448" s="74" t="str">
        <f>VLOOKUP('Valoración 2.0'!C448,Tabla_Riesgos[#All],2,FALSE)</f>
        <v>GESTIÓN DEL TALENTO HUMANO</v>
      </c>
      <c r="C448" s="74">
        <v>123</v>
      </c>
      <c r="D448" s="74" t="str">
        <f>VLOOKUP('Valoración 2.0'!C448,Tabla_Riesgos[#All],3,FALSE)</f>
        <v>Se podrían presentar ineficiencias en la administración de la nómina</v>
      </c>
      <c r="E448" s="74" t="str">
        <f>VLOOKUP('Valoración 2.0'!C448,Tabla_Riesgos[#All],6,FALSE)</f>
        <v>Financiero</v>
      </c>
      <c r="F448" s="209"/>
      <c r="G448" s="209"/>
      <c r="H448" s="209"/>
      <c r="I448" s="209"/>
      <c r="J448" s="209"/>
      <c r="K448" s="209"/>
      <c r="L448" s="209"/>
      <c r="M448" s="209"/>
      <c r="N448" s="209"/>
      <c r="O448" s="209"/>
      <c r="P448" s="209"/>
      <c r="Q448" s="209"/>
      <c r="R448" s="209"/>
      <c r="S448" s="209"/>
      <c r="T448" s="209"/>
      <c r="U448" s="209"/>
      <c r="V448" s="209"/>
      <c r="W448" s="209"/>
      <c r="X448" s="209"/>
      <c r="Y448" s="64" t="str">
        <f t="shared" si="42"/>
        <v/>
      </c>
      <c r="Z448" s="127" t="str">
        <f>IFERROR(VLOOKUP(AC448,'Tablas de calculos'!$AA$25:$AC$29,3,FALSE),"")</f>
        <v/>
      </c>
      <c r="AA448" s="127" t="str">
        <f>IFERROR(VLOOKUP(AD448,'Tablas de calculos'!$AB$25:$AC$29,2,FALSE),"")</f>
        <v/>
      </c>
      <c r="AB448" s="128" t="str">
        <f t="shared" si="43"/>
        <v/>
      </c>
      <c r="AC448" s="61" t="str">
        <f>IFERROR(VLOOKUP(Y448,'Tablas de calculos'!$V$22:$W$26,2,FALSE),"")</f>
        <v/>
      </c>
      <c r="AD448" s="207"/>
      <c r="AE448" s="61" t="str">
        <f>IFERROR(VLOOKUP(AB448,'Tablas de calculos'!$AF$4:$AI$28,4,FALSE),"")</f>
        <v/>
      </c>
      <c r="AF448" s="130" t="str">
        <f t="shared" ca="1" si="44"/>
        <v/>
      </c>
      <c r="AG448" s="123" t="str">
        <f ca="1">IFERROR(Z448-ROUND(AVERAGEIF('Control 2.0'!$B$3:$Z$220,'Valoración 2.0'!C448,'Control 2.0'!$Y$3:$Y$220),0),Z448)</f>
        <v/>
      </c>
      <c r="AH448" s="123" t="str">
        <f ca="1">IFERROR(AA448-ROUND(AVERAGEIF('Control 2.0'!$B$3:$Z$220,'Valoración 2.0'!C448,'Control 2.0'!$Z$3:$Z$220),0),AA448)</f>
        <v/>
      </c>
      <c r="AI448" s="61" t="str">
        <f ca="1">IFERROR(VLOOKUP(AG448,'Tablas de calculos'!$V$22:$W$26,2,FALSE),"")</f>
        <v/>
      </c>
      <c r="AJ448" s="61" t="str">
        <f ca="1">IFERROR(VLOOKUP(AH448,'Tablas de calculos'!$V$22:$X$26,3,FALSE),"")</f>
        <v/>
      </c>
      <c r="AK448" s="61" t="str">
        <f ca="1">IFERROR(VLOOKUP(AF448,'Tablas de calculos'!$AF$4:$AI$28,4,FALSE),"")</f>
        <v/>
      </c>
      <c r="AL448" s="61" t="str">
        <f t="shared" ca="1" si="45"/>
        <v>Si</v>
      </c>
      <c r="AM448" s="76"/>
      <c r="AN448" s="215"/>
      <c r="AO448" s="215"/>
      <c r="AP448" s="215"/>
      <c r="AQ448" s="215"/>
    </row>
    <row r="449" spans="1:43" s="220" customFormat="1" ht="48.75" customHeight="1" x14ac:dyDescent="0.25">
      <c r="A449" s="232" t="s">
        <v>108</v>
      </c>
      <c r="B449" s="191" t="str">
        <f>VLOOKUP('Valoración 2.0'!C449,Tabla_Riesgos[#All],2,FALSE)</f>
        <v>GESTIÓN DEL TALENTO HUMANO</v>
      </c>
      <c r="C449" s="191">
        <v>125</v>
      </c>
      <c r="D449" s="191" t="str">
        <f>VLOOKUP('Valoración 2.0'!C449,Tabla_Riesgos[#All],3,FALSE)</f>
        <v>Podría presentarse que el personal capacitado no adquiera el conocimiento y/o las competencias de acuerdo al objetivo establecido</v>
      </c>
      <c r="E449" s="191" t="str">
        <f>VLOOKUP('Valoración 2.0'!C449,Tabla_Riesgos[#All],6,FALSE)</f>
        <v>Operativo</v>
      </c>
      <c r="F449" s="216"/>
      <c r="G449" s="216"/>
      <c r="H449" s="216"/>
      <c r="I449" s="216"/>
      <c r="J449" s="216"/>
      <c r="K449" s="216"/>
      <c r="L449" s="216"/>
      <c r="M449" s="216"/>
      <c r="N449" s="216"/>
      <c r="O449" s="216"/>
      <c r="P449" s="216"/>
      <c r="Q449" s="216"/>
      <c r="R449" s="216"/>
      <c r="S449" s="216"/>
      <c r="T449" s="216"/>
      <c r="U449" s="216"/>
      <c r="V449" s="216"/>
      <c r="W449" s="216"/>
      <c r="X449" s="216"/>
      <c r="Y449" s="152" t="str">
        <f t="shared" si="42"/>
        <v/>
      </c>
      <c r="Z449" s="127" t="str">
        <f>IFERROR(VLOOKUP(AC449,'Tablas de calculos'!$AA$25:$AC$29,3,FALSE),"")</f>
        <v/>
      </c>
      <c r="AA449" s="127" t="str">
        <f>IFERROR(VLOOKUP(AD449,'Tablas de calculos'!$AB$25:$AC$29,2,FALSE),"")</f>
        <v/>
      </c>
      <c r="AB449" s="127" t="str">
        <f t="shared" si="43"/>
        <v/>
      </c>
      <c r="AC449" s="35" t="str">
        <f>IFERROR(VLOOKUP(Y449,'Tablas de calculos'!$V$22:$W$26,2,FALSE),"")</f>
        <v/>
      </c>
      <c r="AD449" s="237"/>
      <c r="AE449" s="35" t="str">
        <f>IFERROR(VLOOKUP(AB449,'Tablas de calculos'!$AF$4:$AI$28,4,FALSE),"")</f>
        <v/>
      </c>
      <c r="AF449" s="193" t="str">
        <f t="shared" ca="1" si="44"/>
        <v/>
      </c>
      <c r="AG449" s="123" t="str">
        <f ca="1">IFERROR(Z449-ROUND(AVERAGEIF('Control 2.0'!$B$3:$Z$220,'Valoración 2.0'!C449,'Control 2.0'!$Y$3:$Y$220),0),Z449)</f>
        <v/>
      </c>
      <c r="AH449" s="123" t="str">
        <f ca="1">IFERROR(AA449-ROUND(AVERAGEIF('Control 2.0'!$B$3:$Z$220,'Valoración 2.0'!C449,'Control 2.0'!$Z$3:$Z$220),0),AA449)</f>
        <v/>
      </c>
      <c r="AI449" s="35" t="str">
        <f ca="1">IFERROR(VLOOKUP(AG449,'Tablas de calculos'!$V$22:$W$26,2,FALSE),"")</f>
        <v/>
      </c>
      <c r="AJ449" s="35" t="str">
        <f ca="1">IFERROR(VLOOKUP(AH449,'Tablas de calculos'!$V$22:$X$26,3,FALSE),"")</f>
        <v/>
      </c>
      <c r="AK449" s="35" t="str">
        <f ca="1">IFERROR(VLOOKUP(AF449,'Tablas de calculos'!$AF$4:$AI$28,4,FALSE),"")</f>
        <v/>
      </c>
      <c r="AL449" s="35" t="str">
        <f t="shared" ca="1" si="45"/>
        <v>Si</v>
      </c>
      <c r="AM449" s="192"/>
      <c r="AN449" s="215"/>
      <c r="AO449" s="215"/>
      <c r="AP449" s="215"/>
      <c r="AQ449" s="215"/>
    </row>
    <row r="450" spans="1:43" ht="48.75" customHeight="1" x14ac:dyDescent="0.25">
      <c r="A450" s="232" t="s">
        <v>108</v>
      </c>
      <c r="B450" s="74" t="str">
        <f>VLOOKUP('Valoración 2.0'!C450,Tabla_Riesgos[#All],2,FALSE)</f>
        <v>GESTIÓN DEL TALENTO HUMANO</v>
      </c>
      <c r="C450" s="74">
        <v>126</v>
      </c>
      <c r="D450" s="74" t="str">
        <f>VLOOKUP('Valoración 2.0'!C450,Tabla_Riesgos[#All],3,FALSE)</f>
        <v>Podría presentarse incumplimiento en la cuota reguladora de aprendizaje establecida por el SENA</v>
      </c>
      <c r="E450" s="74" t="str">
        <f>VLOOKUP('Valoración 2.0'!C450,Tabla_Riesgos[#All],6,FALSE)</f>
        <v>Operativo</v>
      </c>
      <c r="F450" s="209"/>
      <c r="G450" s="209"/>
      <c r="H450" s="209"/>
      <c r="I450" s="209"/>
      <c r="J450" s="209"/>
      <c r="K450" s="209"/>
      <c r="L450" s="209"/>
      <c r="M450" s="209"/>
      <c r="N450" s="209"/>
      <c r="O450" s="209"/>
      <c r="P450" s="209"/>
      <c r="Q450" s="209"/>
      <c r="R450" s="209"/>
      <c r="S450" s="209"/>
      <c r="T450" s="209"/>
      <c r="U450" s="209"/>
      <c r="V450" s="209"/>
      <c r="W450" s="209"/>
      <c r="X450" s="209"/>
      <c r="Y450" s="64" t="str">
        <f t="shared" si="42"/>
        <v/>
      </c>
      <c r="Z450" s="127" t="str">
        <f>IFERROR(VLOOKUP(AC450,'Tablas de calculos'!$AA$25:$AC$29,3,FALSE),"")</f>
        <v/>
      </c>
      <c r="AA450" s="127" t="str">
        <f>IFERROR(VLOOKUP(AD450,'Tablas de calculos'!$AB$25:$AC$29,2,FALSE),"")</f>
        <v/>
      </c>
      <c r="AB450" s="128" t="str">
        <f t="shared" si="43"/>
        <v/>
      </c>
      <c r="AC450" s="61" t="str">
        <f>IFERROR(VLOOKUP(Y450,'Tablas de calculos'!$V$22:$W$26,2,FALSE),"")</f>
        <v/>
      </c>
      <c r="AD450" s="207"/>
      <c r="AE450" s="61" t="str">
        <f>IFERROR(VLOOKUP(AB450,'Tablas de calculos'!$AF$4:$AI$28,4,FALSE),"")</f>
        <v/>
      </c>
      <c r="AF450" s="130" t="str">
        <f t="shared" ca="1" si="44"/>
        <v/>
      </c>
      <c r="AG450" s="123" t="str">
        <f ca="1">IFERROR(Z450-ROUND(AVERAGEIF('Control 2.0'!$B$3:$Z$220,'Valoración 2.0'!C450,'Control 2.0'!$Y$3:$Y$220),0),Z450)</f>
        <v/>
      </c>
      <c r="AH450" s="123" t="str">
        <f ca="1">IFERROR(AA450-ROUND(AVERAGEIF('Control 2.0'!$B$3:$Z$220,'Valoración 2.0'!C450,'Control 2.0'!$Z$3:$Z$220),0),AA450)</f>
        <v/>
      </c>
      <c r="AI450" s="61" t="str">
        <f ca="1">IFERROR(VLOOKUP(AG450,'Tablas de calculos'!$V$22:$W$26,2,FALSE),"")</f>
        <v/>
      </c>
      <c r="AJ450" s="61" t="str">
        <f ca="1">IFERROR(VLOOKUP(AH450,'Tablas de calculos'!$V$22:$X$26,3,FALSE),"")</f>
        <v/>
      </c>
      <c r="AK450" s="61" t="str">
        <f ca="1">IFERROR(VLOOKUP(AF450,'Tablas de calculos'!$AF$4:$AI$28,4,FALSE),"")</f>
        <v/>
      </c>
      <c r="AL450" s="61" t="str">
        <f t="shared" ca="1" si="45"/>
        <v>Si</v>
      </c>
      <c r="AM450" s="76"/>
      <c r="AN450" s="215"/>
      <c r="AO450" s="215"/>
      <c r="AP450" s="215"/>
      <c r="AQ450" s="215"/>
    </row>
    <row r="451" spans="1:43" s="220" customFormat="1" ht="48.75" customHeight="1" x14ac:dyDescent="0.25">
      <c r="A451" s="232" t="s">
        <v>108</v>
      </c>
      <c r="B451" s="191" t="str">
        <f>VLOOKUP('Valoración 2.0'!C451,Tabla_Riesgos[#All],2,FALSE)</f>
        <v>GESTIÓN DEL TALENTO HUMANO</v>
      </c>
      <c r="C451" s="191">
        <v>127</v>
      </c>
      <c r="D451" s="191" t="str">
        <f>VLOOKUP('Valoración 2.0'!C451,Tabla_Riesgos[#All],3,FALSE)</f>
        <v>No contar con los recursos necesarios para ejecutar la actividad objeto de las comisión</v>
      </c>
      <c r="E451" s="191" t="str">
        <f>VLOOKUP('Valoración 2.0'!C451,Tabla_Riesgos[#All],6,FALSE)</f>
        <v>Operativo</v>
      </c>
      <c r="F451" s="216"/>
      <c r="G451" s="216"/>
      <c r="H451" s="216"/>
      <c r="I451" s="216"/>
      <c r="J451" s="216"/>
      <c r="K451" s="216"/>
      <c r="L451" s="216"/>
      <c r="M451" s="216"/>
      <c r="N451" s="216"/>
      <c r="O451" s="216"/>
      <c r="P451" s="216"/>
      <c r="Q451" s="216"/>
      <c r="R451" s="216"/>
      <c r="S451" s="216"/>
      <c r="T451" s="216"/>
      <c r="U451" s="216"/>
      <c r="V451" s="216"/>
      <c r="W451" s="216"/>
      <c r="X451" s="216"/>
      <c r="Y451" s="152" t="str">
        <f t="shared" si="42"/>
        <v/>
      </c>
      <c r="Z451" s="127" t="str">
        <f>IFERROR(VLOOKUP(AC451,'Tablas de calculos'!$AA$25:$AC$29,3,FALSE),"")</f>
        <v/>
      </c>
      <c r="AA451" s="127" t="str">
        <f>IFERROR(VLOOKUP(AD451,'Tablas de calculos'!$AB$25:$AC$29,2,FALSE),"")</f>
        <v/>
      </c>
      <c r="AB451" s="127" t="str">
        <f t="shared" si="43"/>
        <v/>
      </c>
      <c r="AC451" s="35" t="str">
        <f>IFERROR(VLOOKUP(Y451,'Tablas de calculos'!$V$22:$W$26,2,FALSE),"")</f>
        <v/>
      </c>
      <c r="AD451" s="237"/>
      <c r="AE451" s="35" t="str">
        <f>IFERROR(VLOOKUP(AB451,'Tablas de calculos'!$AF$4:$AI$28,4,FALSE),"")</f>
        <v/>
      </c>
      <c r="AF451" s="193" t="str">
        <f t="shared" ca="1" si="44"/>
        <v/>
      </c>
      <c r="AG451" s="123" t="str">
        <f ca="1">IFERROR(Z451-ROUND(AVERAGEIF('Control 2.0'!$B$3:$Z$220,'Valoración 2.0'!C451,'Control 2.0'!$Y$3:$Y$220),0),Z451)</f>
        <v/>
      </c>
      <c r="AH451" s="123" t="str">
        <f ca="1">IFERROR(AA451-ROUND(AVERAGEIF('Control 2.0'!$B$3:$Z$220,'Valoración 2.0'!C451,'Control 2.0'!$Z$3:$Z$220),0),AA451)</f>
        <v/>
      </c>
      <c r="AI451" s="35" t="str">
        <f ca="1">IFERROR(VLOOKUP(AG451,'Tablas de calculos'!$V$22:$W$26,2,FALSE),"")</f>
        <v/>
      </c>
      <c r="AJ451" s="35" t="str">
        <f ca="1">IFERROR(VLOOKUP(AH451,'Tablas de calculos'!$V$22:$X$26,3,FALSE),"")</f>
        <v/>
      </c>
      <c r="AK451" s="35" t="str">
        <f ca="1">IFERROR(VLOOKUP(AF451,'Tablas de calculos'!$AF$4:$AI$28,4,FALSE),"")</f>
        <v/>
      </c>
      <c r="AL451" s="35" t="str">
        <f t="shared" ca="1" si="45"/>
        <v>Si</v>
      </c>
      <c r="AM451" s="192"/>
      <c r="AN451" s="215"/>
      <c r="AO451" s="215"/>
      <c r="AP451" s="215"/>
      <c r="AQ451" s="215"/>
    </row>
    <row r="452" spans="1:43" ht="48.75" customHeight="1" x14ac:dyDescent="0.25">
      <c r="A452" s="232" t="s">
        <v>108</v>
      </c>
      <c r="B452" s="74" t="str">
        <f>VLOOKUP('Valoración 2.0'!C452,Tabla_Riesgos[#All],2,FALSE)</f>
        <v>EVALUACIÒN Y CONTROL</v>
      </c>
      <c r="C452" s="74">
        <v>129</v>
      </c>
      <c r="D452" s="74" t="str">
        <f>VLOOKUP('Valoración 2.0'!C452,Tabla_Riesgos[#All],3,FALSE)</f>
        <v>Podría ocurrir que se incumpla con la normatividad vigente</v>
      </c>
      <c r="E452" s="74" t="str">
        <f>VLOOKUP('Valoración 2.0'!C452,Tabla_Riesgos[#All],6,FALSE)</f>
        <v>Operativo</v>
      </c>
      <c r="F452" s="209"/>
      <c r="G452" s="209"/>
      <c r="H452" s="209"/>
      <c r="I452" s="209"/>
      <c r="J452" s="209"/>
      <c r="K452" s="209"/>
      <c r="L452" s="209"/>
      <c r="M452" s="209"/>
      <c r="N452" s="209"/>
      <c r="O452" s="209"/>
      <c r="P452" s="209"/>
      <c r="Q452" s="209"/>
      <c r="R452" s="209"/>
      <c r="S452" s="209"/>
      <c r="T452" s="209"/>
      <c r="U452" s="209"/>
      <c r="V452" s="209"/>
      <c r="W452" s="209"/>
      <c r="X452" s="209"/>
      <c r="Y452" s="64" t="str">
        <f t="shared" si="42"/>
        <v/>
      </c>
      <c r="Z452" s="127" t="str">
        <f>IFERROR(VLOOKUP(AC452,'Tablas de calculos'!$AA$25:$AC$29,3,FALSE),"")</f>
        <v/>
      </c>
      <c r="AA452" s="127" t="str">
        <f>IFERROR(VLOOKUP(AD452,'Tablas de calculos'!$AB$25:$AC$29,2,FALSE),"")</f>
        <v/>
      </c>
      <c r="AB452" s="128" t="str">
        <f t="shared" si="43"/>
        <v/>
      </c>
      <c r="AC452" s="61" t="str">
        <f>IFERROR(VLOOKUP(Y452,'Tablas de calculos'!$V$22:$W$26,2,FALSE),"")</f>
        <v/>
      </c>
      <c r="AD452" s="207"/>
      <c r="AE452" s="61" t="str">
        <f>IFERROR(VLOOKUP(AB452,'Tablas de calculos'!$AF$4:$AI$28,4,FALSE),"")</f>
        <v/>
      </c>
      <c r="AF452" s="130" t="str">
        <f t="shared" ca="1" si="44"/>
        <v/>
      </c>
      <c r="AG452" s="123" t="str">
        <f ca="1">IFERROR(Z452-ROUND(AVERAGEIF('Control 2.0'!$B$3:$Z$220,'Valoración 2.0'!C452,'Control 2.0'!$Y$3:$Y$220),0),Z452)</f>
        <v/>
      </c>
      <c r="AH452" s="123" t="str">
        <f ca="1">IFERROR(AA452-ROUND(AVERAGEIF('Control 2.0'!$B$3:$Z$220,'Valoración 2.0'!C452,'Control 2.0'!$Z$3:$Z$220),0),AA452)</f>
        <v/>
      </c>
      <c r="AI452" s="61" t="str">
        <f ca="1">IFERROR(VLOOKUP(AG452,'Tablas de calculos'!$V$22:$W$26,2,FALSE),"")</f>
        <v/>
      </c>
      <c r="AJ452" s="61" t="str">
        <f ca="1">IFERROR(VLOOKUP(AH452,'Tablas de calculos'!$V$22:$X$26,3,FALSE),"")</f>
        <v/>
      </c>
      <c r="AK452" s="61" t="str">
        <f ca="1">IFERROR(VLOOKUP(AF452,'Tablas de calculos'!$AF$4:$AI$28,4,FALSE),"")</f>
        <v/>
      </c>
      <c r="AL452" s="61" t="str">
        <f t="shared" ca="1" si="45"/>
        <v>Si</v>
      </c>
      <c r="AM452" s="76"/>
      <c r="AN452" s="215"/>
      <c r="AO452" s="215"/>
      <c r="AP452" s="215"/>
      <c r="AQ452" s="215"/>
    </row>
    <row r="453" spans="1:43" s="220" customFormat="1" ht="48.75" customHeight="1" x14ac:dyDescent="0.25">
      <c r="A453" s="232" t="s">
        <v>108</v>
      </c>
      <c r="B453" s="191" t="str">
        <f>VLOOKUP('Valoración 2.0'!C453,Tabla_Riesgos[#All],2,FALSE)</f>
        <v>INTELIGENCIA DE NEGOCIOS</v>
      </c>
      <c r="C453" s="191">
        <v>130</v>
      </c>
      <c r="D453" s="191" t="str">
        <f>VLOOKUP('Valoración 2.0'!C453,Tabla_Riesgos[#All],3,FALSE)</f>
        <v>Se podría presentar que no existan reportes de los procesos del negocio o no estén disponibles</v>
      </c>
      <c r="E453" s="191" t="str">
        <f>VLOOKUP('Valoración 2.0'!C453,Tabla_Riesgos[#All],6,FALSE)</f>
        <v>Operativo</v>
      </c>
      <c r="F453" s="216">
        <v>2</v>
      </c>
      <c r="G453" s="216">
        <v>2</v>
      </c>
      <c r="H453" s="216">
        <v>2</v>
      </c>
      <c r="I453" s="216">
        <v>2</v>
      </c>
      <c r="J453" s="216">
        <v>2</v>
      </c>
      <c r="K453" s="216"/>
      <c r="L453" s="216"/>
      <c r="M453" s="216"/>
      <c r="N453" s="216"/>
      <c r="O453" s="216"/>
      <c r="P453" s="216"/>
      <c r="Q453" s="216"/>
      <c r="R453" s="216"/>
      <c r="S453" s="216"/>
      <c r="T453" s="216"/>
      <c r="U453" s="216"/>
      <c r="V453" s="216"/>
      <c r="W453" s="216"/>
      <c r="X453" s="216"/>
      <c r="Y453" s="152">
        <f t="shared" si="42"/>
        <v>2</v>
      </c>
      <c r="Z453" s="127">
        <f>IFERROR(VLOOKUP(AC453,'Tablas de calculos'!$AA$25:$AC$29,3,FALSE),"")</f>
        <v>2</v>
      </c>
      <c r="AA453" s="127" t="str">
        <f>IFERROR(VLOOKUP(AD453,'Tablas de calculos'!$AB$25:$AC$29,2,FALSE),"")</f>
        <v/>
      </c>
      <c r="AB453" s="127" t="str">
        <f t="shared" si="43"/>
        <v>Improbable</v>
      </c>
      <c r="AC453" s="35" t="str">
        <f>IFERROR(VLOOKUP(Y453,'Tablas de calculos'!$V$22:$W$26,2,FALSE),"")</f>
        <v>Improbable</v>
      </c>
      <c r="AD453" s="237"/>
      <c r="AE453" s="35" t="str">
        <f>IFERROR(VLOOKUP(AB453,'Tablas de calculos'!$AF$4:$AI$28,4,FALSE),"")</f>
        <v/>
      </c>
      <c r="AF453" s="193" t="str">
        <f t="shared" ca="1" si="44"/>
        <v>Improbable</v>
      </c>
      <c r="AG453" s="123">
        <f ca="1">IFERROR(Z453-ROUND(AVERAGEIF('Control 2.0'!$B$3:$Z$220,'Valoración 2.0'!C453,'Control 2.0'!$Y$3:$Y$220),0),Z453)</f>
        <v>2</v>
      </c>
      <c r="AH453" s="123" t="str">
        <f ca="1">IFERROR(AA453-ROUND(AVERAGEIF('Control 2.0'!$B$3:$Z$220,'Valoración 2.0'!C453,'Control 2.0'!$Z$3:$Z$220),0),AA453)</f>
        <v/>
      </c>
      <c r="AI453" s="35" t="str">
        <f ca="1">IFERROR(VLOOKUP(AG453,'Tablas de calculos'!$V$22:$W$26,2,FALSE),"")</f>
        <v>Improbable</v>
      </c>
      <c r="AJ453" s="35" t="str">
        <f ca="1">IFERROR(VLOOKUP(AH453,'Tablas de calculos'!$V$22:$X$26,3,FALSE),"")</f>
        <v/>
      </c>
      <c r="AK453" s="35" t="str">
        <f ca="1">IFERROR(VLOOKUP(AF453,'Tablas de calculos'!$AF$4:$AI$28,4,FALSE),"")</f>
        <v/>
      </c>
      <c r="AL453" s="35" t="str">
        <f t="shared" ca="1" si="45"/>
        <v>Si</v>
      </c>
      <c r="AM453" s="192"/>
      <c r="AN453" s="215"/>
      <c r="AO453" s="215"/>
      <c r="AP453" s="215"/>
      <c r="AQ453" s="215"/>
    </row>
    <row r="454" spans="1:43" ht="50.25" customHeight="1" x14ac:dyDescent="0.25">
      <c r="A454" s="232" t="s">
        <v>108</v>
      </c>
      <c r="B454" s="74" t="str">
        <f>VLOOKUP('Valoración 2.0'!C454,Tabla_Riesgos[#All],2,FALSE)</f>
        <v>GESTIÓN JURÍDICA</v>
      </c>
      <c r="C454" s="74">
        <v>131</v>
      </c>
      <c r="D454" s="74" t="str">
        <f>VLOOKUP('Valoración 2.0'!C454,Tabla_Riesgos[#All],3,FALSE)</f>
        <v xml:space="preserve">Puede ocurrir que se de una interpretación errada de la normatividad </v>
      </c>
      <c r="E454" s="74" t="str">
        <f>VLOOKUP('Valoración 2.0'!C454,Tabla_Riesgos[#All],6,FALSE)</f>
        <v>Operativo</v>
      </c>
      <c r="F454" s="209"/>
      <c r="G454" s="209"/>
      <c r="H454" s="209"/>
      <c r="I454" s="209"/>
      <c r="J454" s="209"/>
      <c r="K454" s="209"/>
      <c r="L454" s="209"/>
      <c r="M454" s="209"/>
      <c r="N454" s="209"/>
      <c r="O454" s="209"/>
      <c r="P454" s="209"/>
      <c r="Q454" s="209"/>
      <c r="R454" s="209"/>
      <c r="S454" s="209"/>
      <c r="T454" s="209"/>
      <c r="U454" s="209"/>
      <c r="V454" s="209"/>
      <c r="W454" s="209"/>
      <c r="X454" s="209"/>
      <c r="Y454" s="64" t="str">
        <f t="shared" ref="Y454" si="46">IFERROR(ROUND(AVERAGE(F454:X454),0),"")</f>
        <v/>
      </c>
      <c r="Z454" s="127" t="str">
        <f>IFERROR(VLOOKUP(AC454,'Tablas de calculos'!$AA$25:$AC$29,3,FALSE),"")</f>
        <v/>
      </c>
      <c r="AA454" s="127" t="str">
        <f>IFERROR(VLOOKUP(AD454,'Tablas de calculos'!$AB$25:$AC$29,2,FALSE),"")</f>
        <v/>
      </c>
      <c r="AB454" s="128" t="str">
        <f t="shared" ref="AB454" si="47">CONCATENATE(AC454,AD454)</f>
        <v/>
      </c>
      <c r="AC454" s="61" t="str">
        <f>IFERROR(VLOOKUP(Y454,'Tablas de calculos'!$V$22:$W$26,2,FALSE),"")</f>
        <v/>
      </c>
      <c r="AD454" s="207"/>
      <c r="AE454" s="61" t="str">
        <f>IFERROR(VLOOKUP(AB454,'Tablas de calculos'!$AF$4:$AI$28,4,FALSE),"")</f>
        <v/>
      </c>
      <c r="AF454" s="130" t="str">
        <f t="shared" ref="AF454" ca="1" si="48">CONCATENATE(AI454,AJ454)</f>
        <v/>
      </c>
      <c r="AG454" s="123" t="str">
        <f ca="1">IFERROR(Z454-ROUND(AVERAGEIF('Control 2.0'!$B$3:$Z$220,'Valoración 2.0'!C454,'Control 2.0'!$Y$3:$Y$220),0),Z454)</f>
        <v/>
      </c>
      <c r="AH454" s="123" t="str">
        <f ca="1">IFERROR(AA454-ROUND(AVERAGEIF('Control 2.0'!$B$3:$Z$220,'Valoración 2.0'!C454,'Control 2.0'!$Z$3:$Z$220),0),AA454)</f>
        <v/>
      </c>
      <c r="AI454" s="61" t="str">
        <f ca="1">IFERROR(VLOOKUP(AG454,'Tablas de calculos'!$V$22:$W$26,2,FALSE),"")</f>
        <v/>
      </c>
      <c r="AJ454" s="61" t="str">
        <f ca="1">IFERROR(VLOOKUP(AH454,'Tablas de calculos'!$V$22:$X$26,3,FALSE),"")</f>
        <v/>
      </c>
      <c r="AK454" s="61" t="str">
        <f ca="1">IFERROR(VLOOKUP(AF454,'Tablas de calculos'!$AF$4:$AI$28,4,FALSE),"")</f>
        <v/>
      </c>
      <c r="AL454" s="61" t="str">
        <f t="shared" ref="AL454" ca="1" si="49">IF(AK454="Bajo","No","Si")</f>
        <v>Si</v>
      </c>
      <c r="AM454" s="76"/>
      <c r="AN454" s="215"/>
      <c r="AO454" s="215"/>
      <c r="AP454" s="215"/>
      <c r="AQ454" s="215"/>
    </row>
    <row r="455" spans="1:43" ht="45.75" customHeight="1" x14ac:dyDescent="0.25">
      <c r="A455" s="232" t="s">
        <v>108</v>
      </c>
      <c r="B455" s="191" t="str">
        <f>VLOOKUP('Valoración 2.0'!C455,Tabla_Riesgos[#All],2,FALSE)</f>
        <v>TODOS LOS PROCESOS</v>
      </c>
      <c r="C455" s="197">
        <v>132</v>
      </c>
      <c r="D455" s="198" t="str">
        <f>VLOOKUP('Valoración 2.0'!C455,Tabla_Riesgos[#All],3,FALSE)</f>
        <v>Puede ocurrir que se presente un desastre natural (Terremoto)- incendio, caso fortuito entre otros</v>
      </c>
      <c r="E455" s="198" t="str">
        <f>VLOOKUP('Valoración 2.0'!C455,Tabla_Riesgos[#All],6,FALSE)</f>
        <v xml:space="preserve">Continuidad del negocio </v>
      </c>
      <c r="F455" s="211"/>
      <c r="G455" s="211"/>
      <c r="H455" s="211"/>
      <c r="I455" s="211"/>
      <c r="J455" s="211"/>
      <c r="K455" s="211"/>
      <c r="L455" s="211"/>
      <c r="M455" s="211"/>
      <c r="N455" s="211"/>
      <c r="O455" s="211"/>
      <c r="P455" s="211"/>
      <c r="Q455" s="211"/>
      <c r="R455" s="211"/>
      <c r="S455" s="211"/>
      <c r="T455" s="211"/>
      <c r="U455" s="211"/>
      <c r="V455" s="211"/>
      <c r="W455" s="211"/>
      <c r="X455" s="211"/>
      <c r="Y455" s="189" t="str">
        <f t="shared" ref="Y455:Y461" si="50">IFERROR(ROUND(AVERAGE(F455:X455),0),"")</f>
        <v/>
      </c>
      <c r="Z455" s="127" t="str">
        <f>IFERROR(VLOOKUP(AC455,'Tablas de calculos'!$AA$25:$AC$29,3,FALSE),"")</f>
        <v/>
      </c>
      <c r="AA455" s="127" t="str">
        <f>IFERROR(VLOOKUP(AD455,'Tablas de calculos'!$AB$25:$AC$29,2,FALSE),"")</f>
        <v/>
      </c>
      <c r="AB455" s="128" t="str">
        <f t="shared" ref="AB455:AB461" si="51">CONCATENATE(AC455,AD455)</f>
        <v/>
      </c>
      <c r="AC455" s="61" t="str">
        <f>IFERROR(VLOOKUP(Y455,'Tablas de calculos'!$V$22:$W$26,2,FALSE),"")</f>
        <v/>
      </c>
      <c r="AD455" s="207"/>
      <c r="AE455" s="61" t="str">
        <f>IFERROR(VLOOKUP(AB455,'Tablas de calculos'!$AF$4:$AI$28,4,FALSE),"")</f>
        <v/>
      </c>
      <c r="AF455" s="130" t="str">
        <f t="shared" ref="AF455:AF461" ca="1" si="52">CONCATENATE(AI455,AJ455)</f>
        <v/>
      </c>
      <c r="AG455" s="123" t="str">
        <f ca="1">IFERROR(Z455-ROUND(AVERAGEIF('Control 2.0'!$B$3:$Z$220,'Valoración 2.0'!C455,'Control 2.0'!$Y$3:$Y$220),0),Z455)</f>
        <v/>
      </c>
      <c r="AH455" s="123" t="str">
        <f ca="1">IFERROR(AA455-ROUND(AVERAGEIF('Control 2.0'!$B$3:$Z$220,'Valoración 2.0'!C455,'Control 2.0'!$Z$3:$Z$220),0),AA455)</f>
        <v/>
      </c>
      <c r="AI455" s="61" t="str">
        <f ca="1">IFERROR(VLOOKUP(AG455,'Tablas de calculos'!$V$22:$W$26,2,FALSE),"")</f>
        <v/>
      </c>
      <c r="AJ455" s="61" t="str">
        <f ca="1">IFERROR(VLOOKUP(AH455,'Tablas de calculos'!$V$22:$X$26,3,FALSE),"")</f>
        <v/>
      </c>
      <c r="AK455" s="61" t="str">
        <f ca="1">IFERROR(VLOOKUP(AF455,'Tablas de calculos'!$AF$4:$AI$28,4,FALSE),"")</f>
        <v/>
      </c>
      <c r="AL455" s="61" t="str">
        <f t="shared" ref="AL455:AL461" ca="1" si="53">IF(AK455="Bajo","No","Si")</f>
        <v>Si</v>
      </c>
      <c r="AM455" s="76"/>
      <c r="AN455" s="215"/>
      <c r="AO455" s="215"/>
      <c r="AP455" s="215"/>
      <c r="AQ455" s="215"/>
    </row>
    <row r="456" spans="1:43" ht="45.75" customHeight="1" x14ac:dyDescent="0.25">
      <c r="A456" s="232" t="s">
        <v>108</v>
      </c>
      <c r="B456" s="74" t="str">
        <f>VLOOKUP('Valoración 2.0'!C456,Tabla_Riesgos[#All],2,FALSE)</f>
        <v>GESTIÓN DE LA INFRAESTRUCTURA TECNOLOGICA</v>
      </c>
      <c r="C456" s="74">
        <v>133</v>
      </c>
      <c r="D456" s="74" t="str">
        <f>VLOOKUP('Valoración 2.0'!C456,Tabla_Riesgos[#All],3,FALSE)</f>
        <v>Puede ocurrir que se presente la interrupción de la tecnología (Hardware y Software)</v>
      </c>
      <c r="E456" s="74" t="str">
        <f>VLOOKUP('Valoración 2.0'!C456,Tabla_Riesgos[#All],6,FALSE)</f>
        <v xml:space="preserve">Continuidad del negocio </v>
      </c>
      <c r="F456" s="209"/>
      <c r="G456" s="209"/>
      <c r="H456" s="209"/>
      <c r="I456" s="209"/>
      <c r="J456" s="209"/>
      <c r="K456" s="209"/>
      <c r="L456" s="209"/>
      <c r="M456" s="209"/>
      <c r="N456" s="209"/>
      <c r="O456" s="209"/>
      <c r="P456" s="209"/>
      <c r="Q456" s="209"/>
      <c r="R456" s="209"/>
      <c r="S456" s="209"/>
      <c r="T456" s="209"/>
      <c r="U456" s="209"/>
      <c r="V456" s="209"/>
      <c r="W456" s="209"/>
      <c r="X456" s="209"/>
      <c r="Y456" s="64" t="str">
        <f t="shared" si="50"/>
        <v/>
      </c>
      <c r="Z456" s="127" t="str">
        <f>IFERROR(VLOOKUP(AC456,'Tablas de calculos'!$AA$25:$AC$29,3,FALSE),"")</f>
        <v/>
      </c>
      <c r="AA456" s="127" t="str">
        <f>IFERROR(VLOOKUP(AD456,'Tablas de calculos'!$AB$25:$AC$29,2,FALSE),"")</f>
        <v/>
      </c>
      <c r="AB456" s="128" t="str">
        <f t="shared" si="51"/>
        <v/>
      </c>
      <c r="AC456" s="61" t="str">
        <f>IFERROR(VLOOKUP(Y456,'Tablas de calculos'!$V$22:$W$26,2,FALSE),"")</f>
        <v/>
      </c>
      <c r="AD456" s="207"/>
      <c r="AE456" s="61" t="str">
        <f>IFERROR(VLOOKUP(AB456,'Tablas de calculos'!$AF$4:$AI$28,4,FALSE),"")</f>
        <v/>
      </c>
      <c r="AF456" s="130" t="str">
        <f t="shared" ca="1" si="52"/>
        <v/>
      </c>
      <c r="AG456" s="123" t="str">
        <f ca="1">IFERROR(Z456-ROUND(AVERAGEIF('Control 2.0'!$B$3:$Z$220,'Valoración 2.0'!C456,'Control 2.0'!$Y$3:$Y$220),0),Z456)</f>
        <v/>
      </c>
      <c r="AH456" s="123" t="str">
        <f ca="1">IFERROR(AA456-ROUND(AVERAGEIF('Control 2.0'!$B$3:$Z$220,'Valoración 2.0'!C456,'Control 2.0'!$Z$3:$Z$220),0),AA456)</f>
        <v/>
      </c>
      <c r="AI456" s="61" t="str">
        <f ca="1">IFERROR(VLOOKUP(AG456,'Tablas de calculos'!$V$22:$W$26,2,FALSE),"")</f>
        <v/>
      </c>
      <c r="AJ456" s="61" t="str">
        <f ca="1">IFERROR(VLOOKUP(AH456,'Tablas de calculos'!$V$22:$X$26,3,FALSE),"")</f>
        <v/>
      </c>
      <c r="AK456" s="61" t="str">
        <f ca="1">IFERROR(VLOOKUP(AF456,'Tablas de calculos'!$AF$4:$AI$28,4,FALSE),"")</f>
        <v/>
      </c>
      <c r="AL456" s="61" t="str">
        <f t="shared" ca="1" si="53"/>
        <v>Si</v>
      </c>
      <c r="AM456" s="76"/>
      <c r="AN456" s="215"/>
      <c r="AO456" s="215"/>
      <c r="AP456" s="215"/>
      <c r="AQ456" s="215"/>
    </row>
    <row r="457" spans="1:43" ht="45.75" customHeight="1" x14ac:dyDescent="0.25">
      <c r="A457" s="232" t="s">
        <v>108</v>
      </c>
      <c r="B457" s="191" t="str">
        <f>VLOOKUP('Valoración 2.0'!C457,Tabla_Riesgos[#All],2,FALSE)</f>
        <v>DISPOSICIÓN FINAL DE ACTIVOS</v>
      </c>
      <c r="C457" s="191">
        <v>134</v>
      </c>
      <c r="D457" s="198" t="str">
        <f>VLOOKUP('Valoración 2.0'!C457,Tabla_Riesgos[#All],3,FALSE)</f>
        <v>Puede ocurrir que se destruya la información</v>
      </c>
      <c r="E457" s="198" t="str">
        <f>VLOOKUP('Valoración 2.0'!C457,Tabla_Riesgos[#All],6,FALSE)</f>
        <v xml:space="preserve">Continuidad del negocio </v>
      </c>
      <c r="F457" s="211"/>
      <c r="G457" s="211"/>
      <c r="H457" s="211"/>
      <c r="I457" s="211"/>
      <c r="J457" s="211"/>
      <c r="K457" s="211"/>
      <c r="L457" s="211"/>
      <c r="M457" s="211"/>
      <c r="N457" s="211"/>
      <c r="O457" s="211"/>
      <c r="P457" s="211"/>
      <c r="Q457" s="211"/>
      <c r="R457" s="211"/>
      <c r="S457" s="211"/>
      <c r="T457" s="211"/>
      <c r="U457" s="211"/>
      <c r="V457" s="211"/>
      <c r="W457" s="211"/>
      <c r="X457" s="211"/>
      <c r="Y457" s="189" t="str">
        <f t="shared" si="50"/>
        <v/>
      </c>
      <c r="Z457" s="127" t="str">
        <f>IFERROR(VLOOKUP(AC457,'Tablas de calculos'!$AA$25:$AC$29,3,FALSE),"")</f>
        <v/>
      </c>
      <c r="AA457" s="127" t="str">
        <f>IFERROR(VLOOKUP(AD457,'Tablas de calculos'!$AB$25:$AC$29,2,FALSE),"")</f>
        <v/>
      </c>
      <c r="AB457" s="128" t="str">
        <f t="shared" si="51"/>
        <v/>
      </c>
      <c r="AC457" s="61" t="str">
        <f>IFERROR(VLOOKUP(Y457,'Tablas de calculos'!$V$22:$W$26,2,FALSE),"")</f>
        <v/>
      </c>
      <c r="AD457" s="207"/>
      <c r="AE457" s="61" t="str">
        <f>IFERROR(VLOOKUP(AB457,'Tablas de calculos'!$AF$4:$AI$28,4,FALSE),"")</f>
        <v/>
      </c>
      <c r="AF457" s="130" t="str">
        <f t="shared" ca="1" si="52"/>
        <v/>
      </c>
      <c r="AG457" s="123" t="str">
        <f ca="1">IFERROR(Z457-ROUND(AVERAGEIF('Control 2.0'!$B$3:$Z$220,'Valoración 2.0'!C457,'Control 2.0'!$Y$3:$Y$220),0),Z457)</f>
        <v/>
      </c>
      <c r="AH457" s="123" t="str">
        <f ca="1">IFERROR(AA457-ROUND(AVERAGEIF('Control 2.0'!$B$3:$Z$220,'Valoración 2.0'!C457,'Control 2.0'!$Z$3:$Z$220),0),AA457)</f>
        <v/>
      </c>
      <c r="AI457" s="61" t="str">
        <f ca="1">IFERROR(VLOOKUP(AG457,'Tablas de calculos'!$V$22:$W$26,2,FALSE),"")</f>
        <v/>
      </c>
      <c r="AJ457" s="61" t="str">
        <f ca="1">IFERROR(VLOOKUP(AH457,'Tablas de calculos'!$V$22:$X$26,3,FALSE),"")</f>
        <v/>
      </c>
      <c r="AK457" s="61" t="str">
        <f ca="1">IFERROR(VLOOKUP(AF457,'Tablas de calculos'!$AF$4:$AI$28,4,FALSE),"")</f>
        <v/>
      </c>
      <c r="AL457" s="61" t="str">
        <f t="shared" ca="1" si="53"/>
        <v>Si</v>
      </c>
      <c r="AM457" s="76"/>
      <c r="AN457" s="215"/>
      <c r="AO457" s="215"/>
      <c r="AP457" s="215"/>
      <c r="AQ457" s="215"/>
    </row>
    <row r="458" spans="1:43" ht="45.75" customHeight="1" x14ac:dyDescent="0.25">
      <c r="A458" s="232" t="s">
        <v>108</v>
      </c>
      <c r="B458" s="74" t="str">
        <f>VLOOKUP('Valoración 2.0'!C458,Tabla_Riesgos[#All],2,FALSE)</f>
        <v>GESTIÓN FINANCIERA</v>
      </c>
      <c r="C458" s="74">
        <v>135</v>
      </c>
      <c r="D458" s="74" t="str">
        <f>VLOOKUP('Valoración 2.0'!C458,Tabla_Riesgos[#All],3,FALSE)</f>
        <v>Puede ocurrir que un proveedor se encuentre suplantado</v>
      </c>
      <c r="E458" s="74" t="str">
        <f>VLOOKUP('Valoración 2.0'!C458,Tabla_Riesgos[#All],6,FALSE)</f>
        <v xml:space="preserve">Continuidad del negocio </v>
      </c>
      <c r="F458" s="209"/>
      <c r="G458" s="209"/>
      <c r="H458" s="209"/>
      <c r="I458" s="209"/>
      <c r="J458" s="209"/>
      <c r="K458" s="209"/>
      <c r="L458" s="209"/>
      <c r="M458" s="209"/>
      <c r="N458" s="209"/>
      <c r="O458" s="209"/>
      <c r="P458" s="209"/>
      <c r="Q458" s="209"/>
      <c r="R458" s="209"/>
      <c r="S458" s="209"/>
      <c r="T458" s="209"/>
      <c r="U458" s="209"/>
      <c r="V458" s="209"/>
      <c r="W458" s="209"/>
      <c r="X458" s="209"/>
      <c r="Y458" s="64" t="str">
        <f t="shared" si="50"/>
        <v/>
      </c>
      <c r="Z458" s="127" t="str">
        <f>IFERROR(VLOOKUP(AC458,'Tablas de calculos'!$AA$25:$AC$29,3,FALSE),"")</f>
        <v/>
      </c>
      <c r="AA458" s="127" t="str">
        <f>IFERROR(VLOOKUP(AD458,'Tablas de calculos'!$AB$25:$AC$29,2,FALSE),"")</f>
        <v/>
      </c>
      <c r="AB458" s="128" t="str">
        <f t="shared" si="51"/>
        <v/>
      </c>
      <c r="AC458" s="61" t="str">
        <f>IFERROR(VLOOKUP(Y458,'Tablas de calculos'!$V$22:$W$26,2,FALSE),"")</f>
        <v/>
      </c>
      <c r="AD458" s="207"/>
      <c r="AE458" s="61" t="str">
        <f>IFERROR(VLOOKUP(AB458,'Tablas de calculos'!$AF$4:$AI$28,4,FALSE),"")</f>
        <v/>
      </c>
      <c r="AF458" s="130" t="str">
        <f t="shared" ca="1" si="52"/>
        <v/>
      </c>
      <c r="AG458" s="123" t="str">
        <f ca="1">IFERROR(Z458-ROUND(AVERAGEIF('Control 2.0'!$B$3:$Z$220,'Valoración 2.0'!C458,'Control 2.0'!$Y$3:$Y$220),0),Z458)</f>
        <v/>
      </c>
      <c r="AH458" s="123" t="str">
        <f ca="1">IFERROR(AA458-ROUND(AVERAGEIF('Control 2.0'!$B$3:$Z$220,'Valoración 2.0'!C458,'Control 2.0'!$Z$3:$Z$220),0),AA458)</f>
        <v/>
      </c>
      <c r="AI458" s="61" t="str">
        <f ca="1">IFERROR(VLOOKUP(AG458,'Tablas de calculos'!$V$22:$W$26,2,FALSE),"")</f>
        <v/>
      </c>
      <c r="AJ458" s="61" t="str">
        <f ca="1">IFERROR(VLOOKUP(AH458,'Tablas de calculos'!$V$22:$X$26,3,FALSE),"")</f>
        <v/>
      </c>
      <c r="AK458" s="61" t="str">
        <f ca="1">IFERROR(VLOOKUP(AF458,'Tablas de calculos'!$AF$4:$AI$28,4,FALSE),"")</f>
        <v/>
      </c>
      <c r="AL458" s="61" t="str">
        <f t="shared" ca="1" si="53"/>
        <v>Si</v>
      </c>
      <c r="AM458" s="76"/>
      <c r="AN458" s="215"/>
      <c r="AO458" s="215"/>
      <c r="AP458" s="215"/>
      <c r="AQ458" s="215"/>
    </row>
    <row r="459" spans="1:43" ht="45.75" customHeight="1" x14ac:dyDescent="0.25">
      <c r="A459" s="232" t="s">
        <v>108</v>
      </c>
      <c r="B459" s="191" t="str">
        <f>VLOOKUP('Valoración 2.0'!C459,Tabla_Riesgos[#All],2,FALSE)</f>
        <v>ADMINISTRACIÓN DE BIENES DE FUNICIONAMIENTO</v>
      </c>
      <c r="C459" s="191">
        <v>136</v>
      </c>
      <c r="D459" s="198" t="str">
        <f>VLOOKUP('Valoración 2.0'!C459,Tabla_Riesgos[#All],3,FALSE)</f>
        <v>puede que se cuente con las instalaciones físicas inadecuadas</v>
      </c>
      <c r="E459" s="198" t="str">
        <f>VLOOKUP('Valoración 2.0'!C459,Tabla_Riesgos[#All],6,FALSE)</f>
        <v xml:space="preserve">Continuidad del negocio </v>
      </c>
      <c r="F459" s="211"/>
      <c r="G459" s="211"/>
      <c r="H459" s="211"/>
      <c r="I459" s="211"/>
      <c r="J459" s="211"/>
      <c r="K459" s="211"/>
      <c r="L459" s="211"/>
      <c r="M459" s="211"/>
      <c r="N459" s="211"/>
      <c r="O459" s="211"/>
      <c r="P459" s="211"/>
      <c r="Q459" s="211"/>
      <c r="R459" s="211"/>
      <c r="S459" s="211"/>
      <c r="T459" s="211"/>
      <c r="U459" s="211"/>
      <c r="V459" s="211"/>
      <c r="W459" s="211"/>
      <c r="X459" s="211"/>
      <c r="Y459" s="189" t="str">
        <f t="shared" si="50"/>
        <v/>
      </c>
      <c r="Z459" s="127" t="str">
        <f>IFERROR(VLOOKUP(AC459,'Tablas de calculos'!$AA$25:$AC$29,3,FALSE),"")</f>
        <v/>
      </c>
      <c r="AA459" s="127" t="str">
        <f>IFERROR(VLOOKUP(AD459,'Tablas de calculos'!$AB$25:$AC$29,2,FALSE),"")</f>
        <v/>
      </c>
      <c r="AB459" s="128" t="str">
        <f t="shared" si="51"/>
        <v/>
      </c>
      <c r="AC459" s="61" t="str">
        <f>IFERROR(VLOOKUP(Y459,'Tablas de calculos'!$V$22:$W$26,2,FALSE),"")</f>
        <v/>
      </c>
      <c r="AD459" s="207"/>
      <c r="AE459" s="61" t="str">
        <f>IFERROR(VLOOKUP(AB459,'Tablas de calculos'!$AF$4:$AI$28,4,FALSE),"")</f>
        <v/>
      </c>
      <c r="AF459" s="130" t="str">
        <f t="shared" ca="1" si="52"/>
        <v/>
      </c>
      <c r="AG459" s="123" t="str">
        <f ca="1">IFERROR(Z459-ROUND(AVERAGEIF('Control 2.0'!$B$3:$Z$220,'Valoración 2.0'!C459,'Control 2.0'!$Y$3:$Y$220),0),Z459)</f>
        <v/>
      </c>
      <c r="AH459" s="123" t="str">
        <f ca="1">IFERROR(AA459-ROUND(AVERAGEIF('Control 2.0'!$B$3:$Z$220,'Valoración 2.0'!C459,'Control 2.0'!$Z$3:$Z$220),0),AA459)</f>
        <v/>
      </c>
      <c r="AI459" s="61" t="str">
        <f ca="1">IFERROR(VLOOKUP(AG459,'Tablas de calculos'!$V$22:$W$26,2,FALSE),"")</f>
        <v/>
      </c>
      <c r="AJ459" s="61" t="str">
        <f ca="1">IFERROR(VLOOKUP(AH459,'Tablas de calculos'!$V$22:$X$26,3,FALSE),"")</f>
        <v/>
      </c>
      <c r="AK459" s="61" t="str">
        <f ca="1">IFERROR(VLOOKUP(AF459,'Tablas de calculos'!$AF$4:$AI$28,4,FALSE),"")</f>
        <v/>
      </c>
      <c r="AL459" s="61" t="str">
        <f t="shared" ca="1" si="53"/>
        <v>Si</v>
      </c>
      <c r="AM459" s="76"/>
      <c r="AN459" s="215"/>
      <c r="AO459" s="215"/>
      <c r="AP459" s="215"/>
      <c r="AQ459" s="215"/>
    </row>
    <row r="460" spans="1:43" ht="45.75" customHeight="1" x14ac:dyDescent="0.25">
      <c r="A460" s="232" t="s">
        <v>108</v>
      </c>
      <c r="B460" s="74" t="str">
        <f>VLOOKUP('Valoración 2.0'!C460,Tabla_Riesgos[#All],2,FALSE)</f>
        <v>ADMINISTRACIÓN DE BIENES DE FUNICIONAMIENTO</v>
      </c>
      <c r="C460" s="74">
        <v>137</v>
      </c>
      <c r="D460" s="74" t="str">
        <f>VLOOKUP('Valoración 2.0'!C460,Tabla_Riesgos[#All],3,FALSE)</f>
        <v>Posibilidad que se presente un evento de desorden publico</v>
      </c>
      <c r="E460" s="74" t="str">
        <f>VLOOKUP('Valoración 2.0'!C460,Tabla_Riesgos[#All],6,FALSE)</f>
        <v xml:space="preserve">Continuidad del negocio </v>
      </c>
      <c r="F460" s="209"/>
      <c r="G460" s="209"/>
      <c r="H460" s="209"/>
      <c r="I460" s="209"/>
      <c r="J460" s="209"/>
      <c r="K460" s="209"/>
      <c r="L460" s="209"/>
      <c r="M460" s="209"/>
      <c r="N460" s="209"/>
      <c r="O460" s="209"/>
      <c r="P460" s="209"/>
      <c r="Q460" s="209"/>
      <c r="R460" s="209"/>
      <c r="S460" s="209"/>
      <c r="T460" s="209"/>
      <c r="U460" s="209"/>
      <c r="V460" s="209"/>
      <c r="W460" s="209"/>
      <c r="X460" s="209"/>
      <c r="Y460" s="64" t="str">
        <f t="shared" si="50"/>
        <v/>
      </c>
      <c r="Z460" s="127" t="str">
        <f>IFERROR(VLOOKUP(AC460,'Tablas de calculos'!$AA$25:$AC$29,3,FALSE),"")</f>
        <v/>
      </c>
      <c r="AA460" s="127" t="str">
        <f>IFERROR(VLOOKUP(AD460,'Tablas de calculos'!$AB$25:$AC$29,2,FALSE),"")</f>
        <v/>
      </c>
      <c r="AB460" s="128" t="str">
        <f t="shared" si="51"/>
        <v/>
      </c>
      <c r="AC460" s="61" t="str">
        <f>IFERROR(VLOOKUP(Y460,'Tablas de calculos'!$V$22:$W$26,2,FALSE),"")</f>
        <v/>
      </c>
      <c r="AD460" s="207"/>
      <c r="AE460" s="61" t="str">
        <f>IFERROR(VLOOKUP(AB460,'Tablas de calculos'!$AF$4:$AI$28,4,FALSE),"")</f>
        <v/>
      </c>
      <c r="AF460" s="130" t="str">
        <f t="shared" ca="1" si="52"/>
        <v/>
      </c>
      <c r="AG460" s="123" t="str">
        <f ca="1">IFERROR(Z460-ROUND(AVERAGEIF('Control 2.0'!$B$3:$Z$220,'Valoración 2.0'!C460,'Control 2.0'!$Y$3:$Y$220),0),Z460)</f>
        <v/>
      </c>
      <c r="AH460" s="123" t="str">
        <f ca="1">IFERROR(AA460-ROUND(AVERAGEIF('Control 2.0'!$B$3:$Z$220,'Valoración 2.0'!C460,'Control 2.0'!$Z$3:$Z$220),0),AA460)</f>
        <v/>
      </c>
      <c r="AI460" s="61" t="str">
        <f ca="1">IFERROR(VLOOKUP(AG460,'Tablas de calculos'!$V$22:$W$26,2,FALSE),"")</f>
        <v/>
      </c>
      <c r="AJ460" s="61" t="str">
        <f ca="1">IFERROR(VLOOKUP(AH460,'Tablas de calculos'!$V$22:$X$26,3,FALSE),"")</f>
        <v/>
      </c>
      <c r="AK460" s="61" t="str">
        <f ca="1">IFERROR(VLOOKUP(AF460,'Tablas de calculos'!$AF$4:$AI$28,4,FALSE),"")</f>
        <v/>
      </c>
      <c r="AL460" s="61" t="str">
        <f t="shared" ca="1" si="53"/>
        <v>Si</v>
      </c>
      <c r="AM460" s="76"/>
      <c r="AN460" s="215"/>
      <c r="AO460" s="215"/>
      <c r="AP460" s="215"/>
      <c r="AQ460" s="215"/>
    </row>
    <row r="461" spans="1:43" ht="45.75" customHeight="1" x14ac:dyDescent="0.25">
      <c r="A461" s="232" t="s">
        <v>108</v>
      </c>
      <c r="B461" s="191" t="str">
        <f>VLOOKUP('Valoración 2.0'!C461,Tabla_Riesgos[#All],2,FALSE)</f>
        <v>GESTIÓN DEL TALENTO HUMANO</v>
      </c>
      <c r="C461" s="191">
        <v>138</v>
      </c>
      <c r="D461" s="198" t="str">
        <f>VLOOKUP('Valoración 2.0'!C461,Tabla_Riesgos[#All],3,FALSE)</f>
        <v>Posibilidad de alta rotación de personal en procesos misionales</v>
      </c>
      <c r="E461" s="198" t="str">
        <f>VLOOKUP('Valoración 2.0'!C461,Tabla_Riesgos[#All],6,FALSE)</f>
        <v xml:space="preserve">Continuidad del negocio </v>
      </c>
      <c r="F461" s="211"/>
      <c r="G461" s="211"/>
      <c r="H461" s="211"/>
      <c r="I461" s="211"/>
      <c r="J461" s="211"/>
      <c r="K461" s="211"/>
      <c r="L461" s="211"/>
      <c r="M461" s="211"/>
      <c r="N461" s="211"/>
      <c r="O461" s="211"/>
      <c r="P461" s="211"/>
      <c r="Q461" s="211"/>
      <c r="R461" s="211"/>
      <c r="S461" s="211"/>
      <c r="T461" s="211"/>
      <c r="U461" s="211"/>
      <c r="V461" s="211"/>
      <c r="W461" s="211"/>
      <c r="X461" s="211"/>
      <c r="Y461" s="189" t="str">
        <f t="shared" si="50"/>
        <v/>
      </c>
      <c r="Z461" s="127" t="str">
        <f>IFERROR(VLOOKUP(AC461,'Tablas de calculos'!$AA$25:$AC$29,3,FALSE),"")</f>
        <v/>
      </c>
      <c r="AA461" s="127" t="str">
        <f>IFERROR(VLOOKUP(AD461,'Tablas de calculos'!$AB$25:$AC$29,2,FALSE),"")</f>
        <v/>
      </c>
      <c r="AB461" s="128" t="str">
        <f t="shared" si="51"/>
        <v/>
      </c>
      <c r="AC461" s="61" t="str">
        <f>IFERROR(VLOOKUP(Y461,'Tablas de calculos'!$V$22:$W$26,2,FALSE),"")</f>
        <v/>
      </c>
      <c r="AD461" s="207"/>
      <c r="AE461" s="61" t="str">
        <f>IFERROR(VLOOKUP(AB461,'Tablas de calculos'!$AF$4:$AI$28,4,FALSE),"")</f>
        <v/>
      </c>
      <c r="AF461" s="130" t="str">
        <f t="shared" ca="1" si="52"/>
        <v/>
      </c>
      <c r="AG461" s="123" t="str">
        <f ca="1">IFERROR(Z461-ROUND(AVERAGEIF('Control 2.0'!$B$3:$Z$220,'Valoración 2.0'!C461,'Control 2.0'!$Y$3:$Y$220),0),Z461)</f>
        <v/>
      </c>
      <c r="AH461" s="123" t="str">
        <f ca="1">IFERROR(AA461-ROUND(AVERAGEIF('Control 2.0'!$B$3:$Z$220,'Valoración 2.0'!C461,'Control 2.0'!$Z$3:$Z$220),0),AA461)</f>
        <v/>
      </c>
      <c r="AI461" s="61" t="str">
        <f ca="1">IFERROR(VLOOKUP(AG461,'Tablas de calculos'!$V$22:$W$26,2,FALSE),"")</f>
        <v/>
      </c>
      <c r="AJ461" s="61" t="str">
        <f ca="1">IFERROR(VLOOKUP(AH461,'Tablas de calculos'!$V$22:$X$26,3,FALSE),"")</f>
        <v/>
      </c>
      <c r="AK461" s="61" t="str">
        <f ca="1">IFERROR(VLOOKUP(AF461,'Tablas de calculos'!$AF$4:$AI$28,4,FALSE),"")</f>
        <v/>
      </c>
      <c r="AL461" s="61" t="str">
        <f t="shared" ca="1" si="53"/>
        <v>Si</v>
      </c>
      <c r="AM461" s="76"/>
      <c r="AN461" s="215"/>
      <c r="AO461" s="215"/>
      <c r="AP461" s="215"/>
      <c r="AQ461" s="215"/>
    </row>
    <row r="462" spans="1:43" ht="45.75" customHeight="1" x14ac:dyDescent="0.25">
      <c r="A462" s="232" t="s">
        <v>108</v>
      </c>
      <c r="B462" s="191"/>
      <c r="C462" s="191">
        <v>139</v>
      </c>
      <c r="D462" s="198"/>
      <c r="E462" s="198"/>
      <c r="F462" s="211">
        <v>3</v>
      </c>
      <c r="G462" s="211">
        <v>3</v>
      </c>
      <c r="H462" s="211">
        <v>2</v>
      </c>
      <c r="I462" s="211">
        <v>2</v>
      </c>
      <c r="J462" s="211">
        <v>3</v>
      </c>
      <c r="K462" s="211"/>
      <c r="L462" s="211"/>
      <c r="M462" s="211"/>
      <c r="N462" s="211"/>
      <c r="O462" s="211"/>
      <c r="P462" s="211"/>
      <c r="Q462" s="211"/>
      <c r="R462" s="211"/>
      <c r="S462" s="211"/>
      <c r="T462" s="211"/>
      <c r="U462" s="211"/>
      <c r="V462" s="211"/>
      <c r="W462" s="211"/>
      <c r="X462" s="211"/>
      <c r="Y462" s="189"/>
      <c r="Z462" s="127">
        <v>3</v>
      </c>
      <c r="AA462" s="127">
        <v>2</v>
      </c>
      <c r="AB462" s="486"/>
      <c r="AC462" s="61" t="s">
        <v>144</v>
      </c>
      <c r="AD462" s="207" t="s">
        <v>384</v>
      </c>
      <c r="AE462" s="61" t="s">
        <v>371</v>
      </c>
      <c r="AF462" s="130"/>
      <c r="AG462" s="123"/>
      <c r="AH462" s="123"/>
      <c r="AI462" s="61" t="s">
        <v>144</v>
      </c>
      <c r="AJ462" s="207" t="s">
        <v>384</v>
      </c>
      <c r="AK462" s="61" t="s">
        <v>371</v>
      </c>
      <c r="AL462" s="61"/>
      <c r="AM462" s="76"/>
      <c r="AN462" s="215"/>
      <c r="AO462" s="215"/>
      <c r="AP462" s="215"/>
      <c r="AQ462" s="215"/>
    </row>
    <row r="463" spans="1:43" ht="25.5" x14ac:dyDescent="0.25">
      <c r="A463" s="232" t="s">
        <v>1130</v>
      </c>
      <c r="B463" s="74" t="s">
        <v>12</v>
      </c>
      <c r="C463" s="74">
        <v>5</v>
      </c>
      <c r="D463" s="74" t="s">
        <v>624</v>
      </c>
      <c r="E463" s="74" t="s">
        <v>9</v>
      </c>
      <c r="F463" s="209">
        <v>1</v>
      </c>
      <c r="G463" s="209">
        <v>1</v>
      </c>
      <c r="H463" s="209">
        <v>1</v>
      </c>
      <c r="I463" s="209">
        <v>1</v>
      </c>
      <c r="J463" s="209">
        <v>1</v>
      </c>
      <c r="K463" s="209">
        <v>1</v>
      </c>
      <c r="L463" s="209">
        <v>1</v>
      </c>
      <c r="M463" s="209">
        <v>1</v>
      </c>
      <c r="N463" s="209">
        <v>1</v>
      </c>
      <c r="O463" s="209">
        <v>1</v>
      </c>
      <c r="P463" s="209">
        <v>1</v>
      </c>
      <c r="Q463" s="209">
        <v>1</v>
      </c>
      <c r="R463" s="209">
        <v>1</v>
      </c>
      <c r="S463" s="209"/>
      <c r="T463" s="209"/>
      <c r="U463" s="209"/>
      <c r="V463" s="209"/>
      <c r="W463" s="209"/>
      <c r="X463" s="209"/>
      <c r="Y463" s="64">
        <v>1</v>
      </c>
      <c r="Z463" s="127">
        <v>1</v>
      </c>
      <c r="AA463" s="127">
        <v>3</v>
      </c>
      <c r="AB463" s="433" t="s">
        <v>1131</v>
      </c>
      <c r="AC463" s="61" t="s">
        <v>462</v>
      </c>
      <c r="AD463" s="214" t="s">
        <v>371</v>
      </c>
      <c r="AE463" s="61" t="s">
        <v>371</v>
      </c>
      <c r="AF463" s="130" t="s">
        <v>1131</v>
      </c>
      <c r="AG463" s="123">
        <v>1</v>
      </c>
      <c r="AH463" s="123">
        <v>3</v>
      </c>
      <c r="AI463" s="61" t="s">
        <v>462</v>
      </c>
      <c r="AJ463" s="61" t="s">
        <v>371</v>
      </c>
      <c r="AK463" s="61" t="s">
        <v>371</v>
      </c>
      <c r="AL463" s="61" t="s">
        <v>1129</v>
      </c>
      <c r="AM463" s="76"/>
      <c r="AN463" s="215"/>
      <c r="AO463" s="215"/>
      <c r="AP463" s="215"/>
      <c r="AQ463" s="215"/>
    </row>
    <row r="464" spans="1:43" ht="38.25" x14ac:dyDescent="0.25">
      <c r="A464" s="232" t="s">
        <v>1130</v>
      </c>
      <c r="B464" s="191" t="s">
        <v>12</v>
      </c>
      <c r="C464" s="191">
        <v>12</v>
      </c>
      <c r="D464" s="191" t="s">
        <v>14</v>
      </c>
      <c r="E464" s="191" t="s">
        <v>8</v>
      </c>
      <c r="F464" s="216">
        <v>1</v>
      </c>
      <c r="G464" s="216">
        <v>1</v>
      </c>
      <c r="H464" s="216">
        <v>1</v>
      </c>
      <c r="I464" s="216">
        <v>1</v>
      </c>
      <c r="J464" s="216">
        <v>1</v>
      </c>
      <c r="K464" s="216">
        <v>1</v>
      </c>
      <c r="L464" s="216">
        <v>1</v>
      </c>
      <c r="M464" s="216">
        <v>1</v>
      </c>
      <c r="N464" s="216">
        <v>1</v>
      </c>
      <c r="O464" s="216">
        <v>1</v>
      </c>
      <c r="P464" s="216">
        <v>1</v>
      </c>
      <c r="Q464" s="216">
        <v>1</v>
      </c>
      <c r="R464" s="216">
        <v>1</v>
      </c>
      <c r="S464" s="216"/>
      <c r="T464" s="216"/>
      <c r="U464" s="216"/>
      <c r="V464" s="216"/>
      <c r="W464" s="216"/>
      <c r="X464" s="216"/>
      <c r="Y464" s="152">
        <v>1</v>
      </c>
      <c r="Z464" s="127">
        <v>1</v>
      </c>
      <c r="AA464" s="127">
        <v>3</v>
      </c>
      <c r="AB464" s="127" t="s">
        <v>1131</v>
      </c>
      <c r="AC464" s="35" t="s">
        <v>462</v>
      </c>
      <c r="AD464" s="219" t="s">
        <v>371</v>
      </c>
      <c r="AE464" s="35" t="s">
        <v>371</v>
      </c>
      <c r="AF464" s="193" t="s">
        <v>1131</v>
      </c>
      <c r="AG464" s="123">
        <v>1</v>
      </c>
      <c r="AH464" s="123">
        <v>3</v>
      </c>
      <c r="AI464" s="35" t="s">
        <v>462</v>
      </c>
      <c r="AJ464" s="35" t="s">
        <v>371</v>
      </c>
      <c r="AK464" s="35" t="s">
        <v>371</v>
      </c>
      <c r="AL464" s="35" t="s">
        <v>1129</v>
      </c>
      <c r="AM464" s="192"/>
      <c r="AN464" s="215"/>
      <c r="AO464" s="215"/>
      <c r="AP464" s="215"/>
      <c r="AQ464" s="215"/>
    </row>
    <row r="465" spans="1:43" ht="25.5" x14ac:dyDescent="0.25">
      <c r="A465" s="232" t="s">
        <v>1130</v>
      </c>
      <c r="B465" s="74" t="s">
        <v>35</v>
      </c>
      <c r="C465" s="74">
        <v>14</v>
      </c>
      <c r="D465" s="74" t="s">
        <v>626</v>
      </c>
      <c r="E465" s="74" t="s">
        <v>9</v>
      </c>
      <c r="F465" s="209"/>
      <c r="G465" s="209"/>
      <c r="H465" s="209"/>
      <c r="I465" s="209"/>
      <c r="J465" s="209"/>
      <c r="K465" s="209"/>
      <c r="L465" s="209"/>
      <c r="M465" s="209"/>
      <c r="N465" s="209"/>
      <c r="O465" s="209"/>
      <c r="P465" s="209"/>
      <c r="Q465" s="209"/>
      <c r="R465" s="209"/>
      <c r="S465" s="209"/>
      <c r="T465" s="209"/>
      <c r="U465" s="209"/>
      <c r="V465" s="209"/>
      <c r="W465" s="209"/>
      <c r="X465" s="209"/>
      <c r="Y465" s="64" t="s">
        <v>824</v>
      </c>
      <c r="Z465" s="127" t="s">
        <v>824</v>
      </c>
      <c r="AA465" s="127" t="s">
        <v>824</v>
      </c>
      <c r="AB465" s="433" t="s">
        <v>824</v>
      </c>
      <c r="AC465" s="61" t="s">
        <v>824</v>
      </c>
      <c r="AD465" s="214"/>
      <c r="AE465" s="61" t="s">
        <v>824</v>
      </c>
      <c r="AF465" s="130" t="s">
        <v>824</v>
      </c>
      <c r="AG465" s="123" t="s">
        <v>824</v>
      </c>
      <c r="AH465" s="123" t="s">
        <v>824</v>
      </c>
      <c r="AI465" s="61" t="s">
        <v>824</v>
      </c>
      <c r="AJ465" s="61" t="s">
        <v>824</v>
      </c>
      <c r="AK465" s="61" t="s">
        <v>824</v>
      </c>
      <c r="AL465" s="61" t="s">
        <v>1129</v>
      </c>
      <c r="AM465" s="76"/>
      <c r="AN465" s="215"/>
      <c r="AO465" s="215"/>
      <c r="AP465" s="215"/>
      <c r="AQ465" s="215"/>
    </row>
    <row r="466" spans="1:43" ht="25.5" x14ac:dyDescent="0.25">
      <c r="A466" s="232" t="s">
        <v>1130</v>
      </c>
      <c r="B466" s="191" t="s">
        <v>38</v>
      </c>
      <c r="C466" s="191">
        <v>15</v>
      </c>
      <c r="D466" s="191" t="s">
        <v>17</v>
      </c>
      <c r="E466" s="191" t="s">
        <v>9</v>
      </c>
      <c r="F466" s="216"/>
      <c r="G466" s="216"/>
      <c r="H466" s="216"/>
      <c r="I466" s="216"/>
      <c r="J466" s="216"/>
      <c r="K466" s="216"/>
      <c r="L466" s="216"/>
      <c r="M466" s="216"/>
      <c r="N466" s="216"/>
      <c r="O466" s="216"/>
      <c r="P466" s="216"/>
      <c r="Q466" s="216"/>
      <c r="R466" s="216"/>
      <c r="S466" s="216"/>
      <c r="T466" s="216"/>
      <c r="U466" s="216"/>
      <c r="V466" s="216"/>
      <c r="W466" s="216"/>
      <c r="X466" s="216"/>
      <c r="Y466" s="152" t="s">
        <v>824</v>
      </c>
      <c r="Z466" s="127" t="s">
        <v>824</v>
      </c>
      <c r="AA466" s="127" t="s">
        <v>824</v>
      </c>
      <c r="AB466" s="127" t="s">
        <v>824</v>
      </c>
      <c r="AC466" s="35" t="s">
        <v>824</v>
      </c>
      <c r="AD466" s="219"/>
      <c r="AE466" s="35" t="s">
        <v>824</v>
      </c>
      <c r="AF466" s="193" t="s">
        <v>824</v>
      </c>
      <c r="AG466" s="123" t="s">
        <v>824</v>
      </c>
      <c r="AH466" s="123" t="s">
        <v>824</v>
      </c>
      <c r="AI466" s="35" t="s">
        <v>824</v>
      </c>
      <c r="AJ466" s="35" t="s">
        <v>824</v>
      </c>
      <c r="AK466" s="35" t="s">
        <v>824</v>
      </c>
      <c r="AL466" s="35" t="s">
        <v>1129</v>
      </c>
      <c r="AM466" s="192"/>
      <c r="AN466" s="215"/>
      <c r="AO466" s="215"/>
      <c r="AP466" s="215"/>
      <c r="AQ466" s="215"/>
    </row>
    <row r="467" spans="1:43" ht="25.5" x14ac:dyDescent="0.25">
      <c r="A467" s="232" t="s">
        <v>1130</v>
      </c>
      <c r="B467" s="74" t="s">
        <v>33</v>
      </c>
      <c r="C467" s="74">
        <v>16</v>
      </c>
      <c r="D467" s="74" t="s">
        <v>19</v>
      </c>
      <c r="E467" s="74" t="s">
        <v>8</v>
      </c>
      <c r="F467" s="209"/>
      <c r="G467" s="209"/>
      <c r="H467" s="209"/>
      <c r="I467" s="209"/>
      <c r="J467" s="209"/>
      <c r="K467" s="209"/>
      <c r="L467" s="209"/>
      <c r="M467" s="209"/>
      <c r="N467" s="209"/>
      <c r="O467" s="209"/>
      <c r="P467" s="209"/>
      <c r="Q467" s="209"/>
      <c r="R467" s="209"/>
      <c r="S467" s="209"/>
      <c r="T467" s="209"/>
      <c r="U467" s="209"/>
      <c r="V467" s="209"/>
      <c r="W467" s="209"/>
      <c r="X467" s="209"/>
      <c r="Y467" s="64" t="s">
        <v>824</v>
      </c>
      <c r="Z467" s="127" t="s">
        <v>824</v>
      </c>
      <c r="AA467" s="127" t="s">
        <v>824</v>
      </c>
      <c r="AB467" s="433" t="s">
        <v>824</v>
      </c>
      <c r="AC467" s="61" t="s">
        <v>824</v>
      </c>
      <c r="AD467" s="214"/>
      <c r="AE467" s="61" t="s">
        <v>824</v>
      </c>
      <c r="AF467" s="130" t="s">
        <v>824</v>
      </c>
      <c r="AG467" s="123" t="s">
        <v>824</v>
      </c>
      <c r="AH467" s="123" t="s">
        <v>824</v>
      </c>
      <c r="AI467" s="61" t="s">
        <v>824</v>
      </c>
      <c r="AJ467" s="61" t="s">
        <v>824</v>
      </c>
      <c r="AK467" s="61" t="s">
        <v>824</v>
      </c>
      <c r="AL467" s="61" t="s">
        <v>1129</v>
      </c>
      <c r="AM467" s="76"/>
      <c r="AN467" s="215"/>
      <c r="AO467" s="215"/>
      <c r="AP467" s="215"/>
      <c r="AQ467" s="215"/>
    </row>
    <row r="468" spans="1:43" x14ac:dyDescent="0.25">
      <c r="A468" s="232" t="s">
        <v>1130</v>
      </c>
      <c r="B468" s="191" t="s">
        <v>43</v>
      </c>
      <c r="C468" s="191">
        <v>17</v>
      </c>
      <c r="D468" s="191" t="s">
        <v>20</v>
      </c>
      <c r="E468" s="191" t="s">
        <v>9</v>
      </c>
      <c r="F468" s="216"/>
      <c r="G468" s="216"/>
      <c r="H468" s="216"/>
      <c r="I468" s="216"/>
      <c r="J468" s="216"/>
      <c r="K468" s="216"/>
      <c r="L468" s="216"/>
      <c r="M468" s="216"/>
      <c r="N468" s="216"/>
      <c r="O468" s="216"/>
      <c r="P468" s="216"/>
      <c r="Q468" s="216"/>
      <c r="R468" s="216"/>
      <c r="S468" s="216"/>
      <c r="T468" s="216"/>
      <c r="U468" s="216"/>
      <c r="V468" s="216"/>
      <c r="W468" s="216"/>
      <c r="X468" s="216"/>
      <c r="Y468" s="152" t="s">
        <v>824</v>
      </c>
      <c r="Z468" s="127" t="s">
        <v>824</v>
      </c>
      <c r="AA468" s="127" t="s">
        <v>824</v>
      </c>
      <c r="AB468" s="127" t="s">
        <v>824</v>
      </c>
      <c r="AC468" s="35" t="s">
        <v>824</v>
      </c>
      <c r="AD468" s="219"/>
      <c r="AE468" s="35" t="s">
        <v>824</v>
      </c>
      <c r="AF468" s="193" t="s">
        <v>824</v>
      </c>
      <c r="AG468" s="123" t="s">
        <v>824</v>
      </c>
      <c r="AH468" s="123" t="s">
        <v>824</v>
      </c>
      <c r="AI468" s="35" t="s">
        <v>824</v>
      </c>
      <c r="AJ468" s="35" t="s">
        <v>824</v>
      </c>
      <c r="AK468" s="35" t="s">
        <v>824</v>
      </c>
      <c r="AL468" s="35" t="s">
        <v>1129</v>
      </c>
      <c r="AM468" s="192"/>
      <c r="AN468" s="215"/>
      <c r="AO468" s="215"/>
      <c r="AP468" s="215"/>
      <c r="AQ468" s="215"/>
    </row>
    <row r="469" spans="1:43" ht="25.5" x14ac:dyDescent="0.25">
      <c r="A469" s="232" t="s">
        <v>1130</v>
      </c>
      <c r="B469" s="74" t="s">
        <v>12</v>
      </c>
      <c r="C469" s="74">
        <v>18</v>
      </c>
      <c r="D469" s="74" t="s">
        <v>21</v>
      </c>
      <c r="E469" s="74" t="s">
        <v>8</v>
      </c>
      <c r="F469" s="209">
        <v>1</v>
      </c>
      <c r="G469" s="209">
        <v>1</v>
      </c>
      <c r="H469" s="209">
        <v>1</v>
      </c>
      <c r="I469" s="209">
        <v>1</v>
      </c>
      <c r="J469" s="209">
        <v>1</v>
      </c>
      <c r="K469" s="209">
        <v>1</v>
      </c>
      <c r="L469" s="209">
        <v>1</v>
      </c>
      <c r="M469" s="209">
        <v>1</v>
      </c>
      <c r="N469" s="209">
        <v>1</v>
      </c>
      <c r="O469" s="209">
        <v>1</v>
      </c>
      <c r="P469" s="209">
        <v>1</v>
      </c>
      <c r="Q469" s="209">
        <v>1</v>
      </c>
      <c r="R469" s="209">
        <v>1</v>
      </c>
      <c r="S469" s="209"/>
      <c r="T469" s="209"/>
      <c r="U469" s="209"/>
      <c r="V469" s="209"/>
      <c r="W469" s="209"/>
      <c r="X469" s="209"/>
      <c r="Y469" s="64">
        <v>1</v>
      </c>
      <c r="Z469" s="127">
        <v>1</v>
      </c>
      <c r="AA469" s="127">
        <v>3</v>
      </c>
      <c r="AB469" s="433" t="s">
        <v>1131</v>
      </c>
      <c r="AC469" s="61" t="s">
        <v>462</v>
      </c>
      <c r="AD469" s="214" t="s">
        <v>371</v>
      </c>
      <c r="AE469" s="61" t="s">
        <v>371</v>
      </c>
      <c r="AF469" s="130" t="s">
        <v>1131</v>
      </c>
      <c r="AG469" s="123">
        <v>1</v>
      </c>
      <c r="AH469" s="123">
        <v>3</v>
      </c>
      <c r="AI469" s="61" t="s">
        <v>462</v>
      </c>
      <c r="AJ469" s="61" t="s">
        <v>371</v>
      </c>
      <c r="AK469" s="61" t="s">
        <v>371</v>
      </c>
      <c r="AL469" s="61" t="s">
        <v>1129</v>
      </c>
      <c r="AM469" s="76"/>
      <c r="AN469" s="215"/>
      <c r="AO469" s="215"/>
      <c r="AP469" s="215"/>
      <c r="AQ469" s="215"/>
    </row>
    <row r="470" spans="1:43" ht="25.5" x14ac:dyDescent="0.25">
      <c r="A470" s="232" t="s">
        <v>1130</v>
      </c>
      <c r="B470" s="191" t="s">
        <v>12</v>
      </c>
      <c r="C470" s="191">
        <v>19</v>
      </c>
      <c r="D470" s="191" t="s">
        <v>22</v>
      </c>
      <c r="E470" s="191" t="s">
        <v>9</v>
      </c>
      <c r="F470" s="216">
        <v>1</v>
      </c>
      <c r="G470" s="216">
        <v>1</v>
      </c>
      <c r="H470" s="216">
        <v>1</v>
      </c>
      <c r="I470" s="216">
        <v>1</v>
      </c>
      <c r="J470" s="216">
        <v>1</v>
      </c>
      <c r="K470" s="216">
        <v>1</v>
      </c>
      <c r="L470" s="216">
        <v>1</v>
      </c>
      <c r="M470" s="216">
        <v>1</v>
      </c>
      <c r="N470" s="216">
        <v>1</v>
      </c>
      <c r="O470" s="216">
        <v>1</v>
      </c>
      <c r="P470" s="216">
        <v>1</v>
      </c>
      <c r="Q470" s="216">
        <v>1</v>
      </c>
      <c r="R470" s="216">
        <v>1</v>
      </c>
      <c r="S470" s="216"/>
      <c r="T470" s="216"/>
      <c r="U470" s="216"/>
      <c r="V470" s="216"/>
      <c r="W470" s="216"/>
      <c r="X470" s="216"/>
      <c r="Y470" s="152">
        <v>1</v>
      </c>
      <c r="Z470" s="127">
        <v>1</v>
      </c>
      <c r="AA470" s="127">
        <v>3</v>
      </c>
      <c r="AB470" s="127" t="s">
        <v>1131</v>
      </c>
      <c r="AC470" s="35" t="s">
        <v>462</v>
      </c>
      <c r="AD470" s="219" t="s">
        <v>371</v>
      </c>
      <c r="AE470" s="35" t="s">
        <v>371</v>
      </c>
      <c r="AF470" s="193" t="s">
        <v>1131</v>
      </c>
      <c r="AG470" s="123">
        <v>1</v>
      </c>
      <c r="AH470" s="123">
        <v>3</v>
      </c>
      <c r="AI470" s="35" t="s">
        <v>462</v>
      </c>
      <c r="AJ470" s="35" t="s">
        <v>371</v>
      </c>
      <c r="AK470" s="35" t="s">
        <v>371</v>
      </c>
      <c r="AL470" s="35" t="s">
        <v>1129</v>
      </c>
      <c r="AM470" s="192"/>
      <c r="AN470" s="215"/>
      <c r="AO470" s="215"/>
      <c r="AP470" s="215"/>
      <c r="AQ470" s="215"/>
    </row>
    <row r="471" spans="1:43" ht="25.5" x14ac:dyDescent="0.25">
      <c r="A471" s="232" t="s">
        <v>1130</v>
      </c>
      <c r="B471" s="74" t="s">
        <v>12</v>
      </c>
      <c r="C471" s="74">
        <v>21</v>
      </c>
      <c r="D471" s="74" t="s">
        <v>25</v>
      </c>
      <c r="E471" s="74" t="s">
        <v>8</v>
      </c>
      <c r="F471" s="209">
        <v>1</v>
      </c>
      <c r="G471" s="209">
        <v>1</v>
      </c>
      <c r="H471" s="209">
        <v>1</v>
      </c>
      <c r="I471" s="209">
        <v>1</v>
      </c>
      <c r="J471" s="209">
        <v>1</v>
      </c>
      <c r="K471" s="209">
        <v>1</v>
      </c>
      <c r="L471" s="209">
        <v>1</v>
      </c>
      <c r="M471" s="209">
        <v>1</v>
      </c>
      <c r="N471" s="209">
        <v>1</v>
      </c>
      <c r="O471" s="209">
        <v>1</v>
      </c>
      <c r="P471" s="209">
        <v>1</v>
      </c>
      <c r="Q471" s="209">
        <v>1</v>
      </c>
      <c r="R471" s="209">
        <v>1</v>
      </c>
      <c r="S471" s="209"/>
      <c r="T471" s="209"/>
      <c r="U471" s="209"/>
      <c r="V471" s="209"/>
      <c r="W471" s="209"/>
      <c r="X471" s="209"/>
      <c r="Y471" s="64">
        <v>1</v>
      </c>
      <c r="Z471" s="127">
        <v>1</v>
      </c>
      <c r="AA471" s="127">
        <v>3</v>
      </c>
      <c r="AB471" s="433" t="s">
        <v>1131</v>
      </c>
      <c r="AC471" s="61" t="s">
        <v>462</v>
      </c>
      <c r="AD471" s="214" t="s">
        <v>371</v>
      </c>
      <c r="AE471" s="61" t="s">
        <v>371</v>
      </c>
      <c r="AF471" s="130" t="s">
        <v>1131</v>
      </c>
      <c r="AG471" s="123">
        <v>1</v>
      </c>
      <c r="AH471" s="123">
        <v>3</v>
      </c>
      <c r="AI471" s="61" t="s">
        <v>462</v>
      </c>
      <c r="AJ471" s="61" t="s">
        <v>371</v>
      </c>
      <c r="AK471" s="61" t="s">
        <v>371</v>
      </c>
      <c r="AL471" s="61" t="s">
        <v>1129</v>
      </c>
      <c r="AM471" s="76"/>
      <c r="AN471" s="215"/>
      <c r="AO471" s="215"/>
      <c r="AP471" s="215"/>
      <c r="AQ471" s="215"/>
    </row>
    <row r="472" spans="1:43" ht="51" x14ac:dyDescent="0.25">
      <c r="A472" s="232" t="s">
        <v>1130</v>
      </c>
      <c r="B472" s="191" t="s">
        <v>26</v>
      </c>
      <c r="C472" s="191">
        <v>22</v>
      </c>
      <c r="D472" s="191" t="s">
        <v>27</v>
      </c>
      <c r="E472" s="191" t="s">
        <v>8</v>
      </c>
      <c r="F472" s="216"/>
      <c r="G472" s="216"/>
      <c r="H472" s="216"/>
      <c r="I472" s="216"/>
      <c r="J472" s="216"/>
      <c r="K472" s="216"/>
      <c r="L472" s="216"/>
      <c r="M472" s="216"/>
      <c r="N472" s="216"/>
      <c r="O472" s="216"/>
      <c r="P472" s="216"/>
      <c r="Q472" s="216"/>
      <c r="R472" s="216"/>
      <c r="S472" s="216"/>
      <c r="T472" s="216"/>
      <c r="U472" s="216"/>
      <c r="V472" s="216"/>
      <c r="W472" s="216"/>
      <c r="X472" s="216"/>
      <c r="Y472" s="152" t="s">
        <v>824</v>
      </c>
      <c r="Z472" s="127" t="s">
        <v>824</v>
      </c>
      <c r="AA472" s="127" t="s">
        <v>824</v>
      </c>
      <c r="AB472" s="127" t="s">
        <v>824</v>
      </c>
      <c r="AC472" s="35" t="s">
        <v>824</v>
      </c>
      <c r="AD472" s="219"/>
      <c r="AE472" s="35" t="s">
        <v>824</v>
      </c>
      <c r="AF472" s="193" t="s">
        <v>824</v>
      </c>
      <c r="AG472" s="123" t="s">
        <v>824</v>
      </c>
      <c r="AH472" s="123" t="s">
        <v>824</v>
      </c>
      <c r="AI472" s="35" t="s">
        <v>824</v>
      </c>
      <c r="AJ472" s="35" t="s">
        <v>824</v>
      </c>
      <c r="AK472" s="35" t="s">
        <v>824</v>
      </c>
      <c r="AL472" s="35" t="s">
        <v>1129</v>
      </c>
      <c r="AM472" s="192"/>
      <c r="AN472" s="215"/>
      <c r="AO472" s="215"/>
      <c r="AP472" s="215"/>
      <c r="AQ472" s="215"/>
    </row>
    <row r="473" spans="1:43" ht="38.25" x14ac:dyDescent="0.25">
      <c r="A473" s="232" t="s">
        <v>1130</v>
      </c>
      <c r="B473" s="74" t="s">
        <v>26</v>
      </c>
      <c r="C473" s="74">
        <v>23</v>
      </c>
      <c r="D473" s="74" t="s">
        <v>28</v>
      </c>
      <c r="E473" s="74" t="s">
        <v>8</v>
      </c>
      <c r="F473" s="209"/>
      <c r="G473" s="209"/>
      <c r="H473" s="209"/>
      <c r="I473" s="209"/>
      <c r="J473" s="209"/>
      <c r="K473" s="209"/>
      <c r="L473" s="209"/>
      <c r="M473" s="209"/>
      <c r="N473" s="209"/>
      <c r="O473" s="209"/>
      <c r="P473" s="209"/>
      <c r="Q473" s="209"/>
      <c r="R473" s="209"/>
      <c r="S473" s="209"/>
      <c r="T473" s="209"/>
      <c r="U473" s="209"/>
      <c r="V473" s="209"/>
      <c r="W473" s="209"/>
      <c r="X473" s="209"/>
      <c r="Y473" s="64" t="s">
        <v>824</v>
      </c>
      <c r="Z473" s="127" t="s">
        <v>824</v>
      </c>
      <c r="AA473" s="127" t="s">
        <v>824</v>
      </c>
      <c r="AB473" s="433" t="s">
        <v>824</v>
      </c>
      <c r="AC473" s="61" t="s">
        <v>824</v>
      </c>
      <c r="AD473" s="214"/>
      <c r="AE473" s="61" t="s">
        <v>824</v>
      </c>
      <c r="AF473" s="130" t="s">
        <v>824</v>
      </c>
      <c r="AG473" s="123" t="s">
        <v>824</v>
      </c>
      <c r="AH473" s="123" t="s">
        <v>824</v>
      </c>
      <c r="AI473" s="61" t="s">
        <v>824</v>
      </c>
      <c r="AJ473" s="61" t="s">
        <v>824</v>
      </c>
      <c r="AK473" s="61" t="s">
        <v>824</v>
      </c>
      <c r="AL473" s="61" t="s">
        <v>1129</v>
      </c>
      <c r="AM473" s="76"/>
      <c r="AN473" s="215"/>
      <c r="AO473" s="215"/>
      <c r="AP473" s="215"/>
      <c r="AQ473" s="215"/>
    </row>
    <row r="474" spans="1:43" ht="38.25" x14ac:dyDescent="0.25">
      <c r="A474" s="232" t="s">
        <v>1130</v>
      </c>
      <c r="B474" s="191" t="s">
        <v>29</v>
      </c>
      <c r="C474" s="191">
        <v>24</v>
      </c>
      <c r="D474" s="191" t="s">
        <v>30</v>
      </c>
      <c r="E474" s="191" t="s">
        <v>9</v>
      </c>
      <c r="F474" s="216"/>
      <c r="G474" s="216"/>
      <c r="H474" s="216"/>
      <c r="I474" s="216"/>
      <c r="J474" s="216"/>
      <c r="K474" s="216"/>
      <c r="L474" s="216"/>
      <c r="M474" s="216"/>
      <c r="N474" s="216"/>
      <c r="O474" s="216"/>
      <c r="P474" s="216"/>
      <c r="Q474" s="216"/>
      <c r="R474" s="216"/>
      <c r="S474" s="216"/>
      <c r="T474" s="216"/>
      <c r="U474" s="216"/>
      <c r="V474" s="216"/>
      <c r="W474" s="216"/>
      <c r="X474" s="216"/>
      <c r="Y474" s="152" t="s">
        <v>824</v>
      </c>
      <c r="Z474" s="127" t="s">
        <v>824</v>
      </c>
      <c r="AA474" s="127" t="s">
        <v>824</v>
      </c>
      <c r="AB474" s="127" t="s">
        <v>824</v>
      </c>
      <c r="AC474" s="35" t="s">
        <v>824</v>
      </c>
      <c r="AD474" s="219"/>
      <c r="AE474" s="35" t="s">
        <v>824</v>
      </c>
      <c r="AF474" s="193" t="s">
        <v>824</v>
      </c>
      <c r="AG474" s="123" t="s">
        <v>824</v>
      </c>
      <c r="AH474" s="123" t="s">
        <v>824</v>
      </c>
      <c r="AI474" s="35" t="s">
        <v>824</v>
      </c>
      <c r="AJ474" s="35" t="s">
        <v>824</v>
      </c>
      <c r="AK474" s="35" t="s">
        <v>824</v>
      </c>
      <c r="AL474" s="35" t="s">
        <v>1129</v>
      </c>
      <c r="AM474" s="192"/>
      <c r="AN474" s="215"/>
      <c r="AO474" s="215"/>
      <c r="AP474" s="215"/>
      <c r="AQ474" s="215"/>
    </row>
    <row r="475" spans="1:43" ht="25.5" x14ac:dyDescent="0.25">
      <c r="A475" s="232" t="s">
        <v>1130</v>
      </c>
      <c r="B475" s="74" t="s">
        <v>12</v>
      </c>
      <c r="C475" s="74">
        <v>25</v>
      </c>
      <c r="D475" s="74" t="s">
        <v>31</v>
      </c>
      <c r="E475" s="74" t="s">
        <v>9</v>
      </c>
      <c r="F475" s="209">
        <v>1</v>
      </c>
      <c r="G475" s="209">
        <v>1</v>
      </c>
      <c r="H475" s="209">
        <v>1</v>
      </c>
      <c r="I475" s="209">
        <v>1</v>
      </c>
      <c r="J475" s="209">
        <v>1</v>
      </c>
      <c r="K475" s="209">
        <v>1</v>
      </c>
      <c r="L475" s="209">
        <v>1</v>
      </c>
      <c r="M475" s="209">
        <v>1</v>
      </c>
      <c r="N475" s="209">
        <v>1</v>
      </c>
      <c r="O475" s="209">
        <v>1</v>
      </c>
      <c r="P475" s="209">
        <v>1</v>
      </c>
      <c r="Q475" s="209">
        <v>1</v>
      </c>
      <c r="R475" s="209">
        <v>1</v>
      </c>
      <c r="S475" s="209"/>
      <c r="T475" s="209"/>
      <c r="U475" s="209"/>
      <c r="V475" s="209"/>
      <c r="W475" s="209"/>
      <c r="X475" s="209"/>
      <c r="Y475" s="64">
        <v>1</v>
      </c>
      <c r="Z475" s="127">
        <v>1</v>
      </c>
      <c r="AA475" s="127">
        <v>3</v>
      </c>
      <c r="AB475" s="433" t="s">
        <v>1131</v>
      </c>
      <c r="AC475" s="61" t="s">
        <v>462</v>
      </c>
      <c r="AD475" s="214" t="s">
        <v>371</v>
      </c>
      <c r="AE475" s="61" t="s">
        <v>371</v>
      </c>
      <c r="AF475" s="130" t="s">
        <v>1131</v>
      </c>
      <c r="AG475" s="123">
        <v>1</v>
      </c>
      <c r="AH475" s="123">
        <v>3</v>
      </c>
      <c r="AI475" s="61" t="s">
        <v>462</v>
      </c>
      <c r="AJ475" s="61" t="s">
        <v>371</v>
      </c>
      <c r="AK475" s="61" t="s">
        <v>371</v>
      </c>
      <c r="AL475" s="61" t="s">
        <v>1129</v>
      </c>
      <c r="AM475" s="76"/>
      <c r="AN475" s="215"/>
      <c r="AO475" s="215"/>
      <c r="AP475" s="215"/>
      <c r="AQ475" s="215"/>
    </row>
    <row r="476" spans="1:43" x14ac:dyDescent="0.25">
      <c r="A476" s="232" t="s">
        <v>1130</v>
      </c>
      <c r="B476" s="191" t="s">
        <v>12</v>
      </c>
      <c r="C476" s="191">
        <v>26</v>
      </c>
      <c r="D476" s="191" t="s">
        <v>32</v>
      </c>
      <c r="E476" s="191" t="s">
        <v>9</v>
      </c>
      <c r="F476" s="216">
        <v>1</v>
      </c>
      <c r="G476" s="216">
        <v>1</v>
      </c>
      <c r="H476" s="216">
        <v>1</v>
      </c>
      <c r="I476" s="216">
        <v>1</v>
      </c>
      <c r="J476" s="216">
        <v>1</v>
      </c>
      <c r="K476" s="216">
        <v>1</v>
      </c>
      <c r="L476" s="216">
        <v>1</v>
      </c>
      <c r="M476" s="216">
        <v>1</v>
      </c>
      <c r="N476" s="216">
        <v>1</v>
      </c>
      <c r="O476" s="216">
        <v>1</v>
      </c>
      <c r="P476" s="216">
        <v>1</v>
      </c>
      <c r="Q476" s="216">
        <v>1</v>
      </c>
      <c r="R476" s="216">
        <v>1</v>
      </c>
      <c r="S476" s="216"/>
      <c r="T476" s="216"/>
      <c r="U476" s="216"/>
      <c r="V476" s="216"/>
      <c r="W476" s="216"/>
      <c r="X476" s="216"/>
      <c r="Y476" s="152">
        <v>1</v>
      </c>
      <c r="Z476" s="127">
        <v>1</v>
      </c>
      <c r="AA476" s="127">
        <v>3</v>
      </c>
      <c r="AB476" s="127" t="s">
        <v>1131</v>
      </c>
      <c r="AC476" s="35" t="s">
        <v>462</v>
      </c>
      <c r="AD476" s="219" t="s">
        <v>371</v>
      </c>
      <c r="AE476" s="35" t="s">
        <v>371</v>
      </c>
      <c r="AF476" s="193" t="s">
        <v>1131</v>
      </c>
      <c r="AG476" s="123">
        <v>1</v>
      </c>
      <c r="AH476" s="123">
        <v>3</v>
      </c>
      <c r="AI476" s="35" t="s">
        <v>462</v>
      </c>
      <c r="AJ476" s="35" t="s">
        <v>371</v>
      </c>
      <c r="AK476" s="35" t="s">
        <v>371</v>
      </c>
      <c r="AL476" s="35" t="s">
        <v>1129</v>
      </c>
      <c r="AM476" s="192"/>
      <c r="AN476" s="215"/>
      <c r="AO476" s="215"/>
      <c r="AP476" s="215"/>
      <c r="AQ476" s="215"/>
    </row>
    <row r="477" spans="1:43" ht="51" x14ac:dyDescent="0.25">
      <c r="A477" s="232" t="s">
        <v>1130</v>
      </c>
      <c r="B477" s="74" t="s">
        <v>26</v>
      </c>
      <c r="C477" s="74">
        <v>28</v>
      </c>
      <c r="D477" s="74" t="s">
        <v>810</v>
      </c>
      <c r="E477" s="74" t="s">
        <v>8</v>
      </c>
      <c r="F477" s="209"/>
      <c r="G477" s="209"/>
      <c r="H477" s="209"/>
      <c r="I477" s="209"/>
      <c r="J477" s="209"/>
      <c r="K477" s="209"/>
      <c r="L477" s="209"/>
      <c r="M477" s="209"/>
      <c r="N477" s="209"/>
      <c r="O477" s="209"/>
      <c r="P477" s="209"/>
      <c r="Q477" s="209"/>
      <c r="R477" s="209"/>
      <c r="S477" s="209"/>
      <c r="T477" s="209"/>
      <c r="U477" s="209"/>
      <c r="V477" s="209"/>
      <c r="W477" s="209"/>
      <c r="X477" s="209"/>
      <c r="Y477" s="64" t="s">
        <v>824</v>
      </c>
      <c r="Z477" s="127" t="s">
        <v>824</v>
      </c>
      <c r="AA477" s="127" t="s">
        <v>824</v>
      </c>
      <c r="AB477" s="433" t="s">
        <v>824</v>
      </c>
      <c r="AC477" s="61" t="s">
        <v>824</v>
      </c>
      <c r="AD477" s="214"/>
      <c r="AE477" s="61" t="s">
        <v>824</v>
      </c>
      <c r="AF477" s="130" t="s">
        <v>824</v>
      </c>
      <c r="AG477" s="123" t="s">
        <v>824</v>
      </c>
      <c r="AH477" s="123" t="s">
        <v>824</v>
      </c>
      <c r="AI477" s="61" t="s">
        <v>824</v>
      </c>
      <c r="AJ477" s="61" t="s">
        <v>824</v>
      </c>
      <c r="AK477" s="61" t="s">
        <v>824</v>
      </c>
      <c r="AL477" s="61" t="s">
        <v>1129</v>
      </c>
      <c r="AM477" s="76"/>
      <c r="AN477" s="215"/>
      <c r="AO477" s="215"/>
      <c r="AP477" s="215"/>
      <c r="AQ477" s="215"/>
    </row>
    <row r="478" spans="1:43" ht="38.25" x14ac:dyDescent="0.25">
      <c r="A478" s="232" t="s">
        <v>1130</v>
      </c>
      <c r="B478" s="191" t="s">
        <v>35</v>
      </c>
      <c r="C478" s="191">
        <v>31</v>
      </c>
      <c r="D478" s="191" t="s">
        <v>734</v>
      </c>
      <c r="E478" s="191" t="s">
        <v>8</v>
      </c>
      <c r="F478" s="216"/>
      <c r="G478" s="216"/>
      <c r="H478" s="216"/>
      <c r="I478" s="216"/>
      <c r="J478" s="216"/>
      <c r="K478" s="216"/>
      <c r="L478" s="216"/>
      <c r="M478" s="216"/>
      <c r="N478" s="216"/>
      <c r="O478" s="216"/>
      <c r="P478" s="216"/>
      <c r="Q478" s="216"/>
      <c r="R478" s="216"/>
      <c r="S478" s="216"/>
      <c r="T478" s="216"/>
      <c r="U478" s="216"/>
      <c r="V478" s="216"/>
      <c r="W478" s="216"/>
      <c r="X478" s="216"/>
      <c r="Y478" s="152" t="s">
        <v>824</v>
      </c>
      <c r="Z478" s="127" t="s">
        <v>824</v>
      </c>
      <c r="AA478" s="127" t="s">
        <v>824</v>
      </c>
      <c r="AB478" s="127" t="s">
        <v>824</v>
      </c>
      <c r="AC478" s="35" t="s">
        <v>824</v>
      </c>
      <c r="AD478" s="219"/>
      <c r="AE478" s="35" t="s">
        <v>824</v>
      </c>
      <c r="AF478" s="193" t="s">
        <v>824</v>
      </c>
      <c r="AG478" s="123" t="s">
        <v>824</v>
      </c>
      <c r="AH478" s="123" t="s">
        <v>824</v>
      </c>
      <c r="AI478" s="35" t="s">
        <v>824</v>
      </c>
      <c r="AJ478" s="35" t="s">
        <v>824</v>
      </c>
      <c r="AK478" s="35" t="s">
        <v>824</v>
      </c>
      <c r="AL478" s="35" t="s">
        <v>1129</v>
      </c>
      <c r="AM478" s="192"/>
      <c r="AN478" s="215"/>
      <c r="AO478" s="215"/>
      <c r="AP478" s="215"/>
      <c r="AQ478" s="215"/>
    </row>
    <row r="479" spans="1:43" ht="25.5" x14ac:dyDescent="0.25">
      <c r="A479" s="232" t="s">
        <v>1130</v>
      </c>
      <c r="B479" s="74" t="s">
        <v>38</v>
      </c>
      <c r="C479" s="74">
        <v>34</v>
      </c>
      <c r="D479" s="74" t="s">
        <v>662</v>
      </c>
      <c r="E479" s="74" t="s">
        <v>9</v>
      </c>
      <c r="F479" s="209"/>
      <c r="G479" s="209"/>
      <c r="H479" s="209"/>
      <c r="I479" s="209"/>
      <c r="J479" s="209"/>
      <c r="K479" s="209"/>
      <c r="L479" s="209"/>
      <c r="M479" s="209"/>
      <c r="N479" s="209"/>
      <c r="O479" s="209"/>
      <c r="P479" s="209"/>
      <c r="Q479" s="209"/>
      <c r="R479" s="209"/>
      <c r="S479" s="209"/>
      <c r="T479" s="209"/>
      <c r="U479" s="209"/>
      <c r="V479" s="209"/>
      <c r="W479" s="209"/>
      <c r="X479" s="209"/>
      <c r="Y479" s="64" t="s">
        <v>824</v>
      </c>
      <c r="Z479" s="127" t="s">
        <v>824</v>
      </c>
      <c r="AA479" s="127" t="s">
        <v>824</v>
      </c>
      <c r="AB479" s="433" t="s">
        <v>824</v>
      </c>
      <c r="AC479" s="61" t="s">
        <v>824</v>
      </c>
      <c r="AD479" s="214"/>
      <c r="AE479" s="61" t="s">
        <v>824</v>
      </c>
      <c r="AF479" s="130" t="s">
        <v>824</v>
      </c>
      <c r="AG479" s="123" t="s">
        <v>824</v>
      </c>
      <c r="AH479" s="123" t="s">
        <v>824</v>
      </c>
      <c r="AI479" s="61" t="s">
        <v>824</v>
      </c>
      <c r="AJ479" s="61" t="s">
        <v>824</v>
      </c>
      <c r="AK479" s="61" t="s">
        <v>824</v>
      </c>
      <c r="AL479" s="61" t="s">
        <v>1129</v>
      </c>
      <c r="AM479" s="76"/>
      <c r="AN479" s="215"/>
      <c r="AO479" s="215"/>
      <c r="AP479" s="215"/>
      <c r="AQ479" s="215"/>
    </row>
    <row r="480" spans="1:43" ht="25.5" x14ac:dyDescent="0.25">
      <c r="A480" s="232" t="s">
        <v>1130</v>
      </c>
      <c r="B480" s="191" t="s">
        <v>38</v>
      </c>
      <c r="C480" s="191">
        <v>37</v>
      </c>
      <c r="D480" s="191" t="s">
        <v>663</v>
      </c>
      <c r="E480" s="191" t="s">
        <v>8</v>
      </c>
      <c r="F480" s="216"/>
      <c r="G480" s="216"/>
      <c r="H480" s="216"/>
      <c r="I480" s="216"/>
      <c r="J480" s="216"/>
      <c r="K480" s="216"/>
      <c r="L480" s="216"/>
      <c r="M480" s="216"/>
      <c r="N480" s="216"/>
      <c r="O480" s="216"/>
      <c r="P480" s="216"/>
      <c r="Q480" s="216"/>
      <c r="R480" s="216"/>
      <c r="S480" s="216"/>
      <c r="T480" s="216"/>
      <c r="U480" s="216"/>
      <c r="V480" s="216"/>
      <c r="W480" s="216"/>
      <c r="X480" s="216"/>
      <c r="Y480" s="152" t="s">
        <v>824</v>
      </c>
      <c r="Z480" s="127" t="s">
        <v>824</v>
      </c>
      <c r="AA480" s="127" t="s">
        <v>824</v>
      </c>
      <c r="AB480" s="127" t="s">
        <v>824</v>
      </c>
      <c r="AC480" s="35" t="s">
        <v>824</v>
      </c>
      <c r="AD480" s="219"/>
      <c r="AE480" s="35" t="s">
        <v>824</v>
      </c>
      <c r="AF480" s="193" t="s">
        <v>824</v>
      </c>
      <c r="AG480" s="123" t="s">
        <v>824</v>
      </c>
      <c r="AH480" s="123" t="s">
        <v>824</v>
      </c>
      <c r="AI480" s="35" t="s">
        <v>824</v>
      </c>
      <c r="AJ480" s="35" t="s">
        <v>824</v>
      </c>
      <c r="AK480" s="35" t="s">
        <v>824</v>
      </c>
      <c r="AL480" s="35" t="s">
        <v>1129</v>
      </c>
      <c r="AM480" s="192"/>
      <c r="AN480" s="215"/>
      <c r="AO480" s="215"/>
      <c r="AP480" s="215"/>
      <c r="AQ480" s="215"/>
    </row>
    <row r="481" spans="1:43" ht="25.5" x14ac:dyDescent="0.25">
      <c r="A481" s="232" t="s">
        <v>1130</v>
      </c>
      <c r="B481" s="74" t="s">
        <v>43</v>
      </c>
      <c r="C481" s="74">
        <v>38</v>
      </c>
      <c r="D481" s="74" t="s">
        <v>664</v>
      </c>
      <c r="E481" s="74" t="s">
        <v>9</v>
      </c>
      <c r="F481" s="209"/>
      <c r="G481" s="209"/>
      <c r="H481" s="209"/>
      <c r="I481" s="209"/>
      <c r="J481" s="209"/>
      <c r="K481" s="209"/>
      <c r="L481" s="209"/>
      <c r="M481" s="209"/>
      <c r="N481" s="209"/>
      <c r="O481" s="209"/>
      <c r="P481" s="209"/>
      <c r="Q481" s="209"/>
      <c r="R481" s="209"/>
      <c r="S481" s="209"/>
      <c r="T481" s="209"/>
      <c r="U481" s="209"/>
      <c r="V481" s="209"/>
      <c r="W481" s="209"/>
      <c r="X481" s="209"/>
      <c r="Y481" s="64" t="s">
        <v>824</v>
      </c>
      <c r="Z481" s="127" t="s">
        <v>824</v>
      </c>
      <c r="AA481" s="127" t="s">
        <v>824</v>
      </c>
      <c r="AB481" s="433" t="s">
        <v>824</v>
      </c>
      <c r="AC481" s="61" t="s">
        <v>824</v>
      </c>
      <c r="AD481" s="214"/>
      <c r="AE481" s="61" t="s">
        <v>824</v>
      </c>
      <c r="AF481" s="130" t="s">
        <v>824</v>
      </c>
      <c r="AG481" s="123" t="s">
        <v>824</v>
      </c>
      <c r="AH481" s="123" t="s">
        <v>824</v>
      </c>
      <c r="AI481" s="61" t="s">
        <v>824</v>
      </c>
      <c r="AJ481" s="61" t="s">
        <v>824</v>
      </c>
      <c r="AK481" s="61" t="s">
        <v>824</v>
      </c>
      <c r="AL481" s="61" t="s">
        <v>1129</v>
      </c>
      <c r="AM481" s="76"/>
      <c r="AN481" s="215"/>
      <c r="AO481" s="215"/>
      <c r="AP481" s="215"/>
      <c r="AQ481" s="215"/>
    </row>
    <row r="482" spans="1:43" x14ac:dyDescent="0.25">
      <c r="A482" s="232" t="s">
        <v>1130</v>
      </c>
      <c r="B482" s="191" t="s">
        <v>43</v>
      </c>
      <c r="C482" s="191">
        <v>39</v>
      </c>
      <c r="D482" s="191" t="s">
        <v>44</v>
      </c>
      <c r="E482" s="191" t="s">
        <v>8</v>
      </c>
      <c r="F482" s="216"/>
      <c r="G482" s="216"/>
      <c r="H482" s="216"/>
      <c r="I482" s="216"/>
      <c r="J482" s="216"/>
      <c r="K482" s="216"/>
      <c r="L482" s="216"/>
      <c r="M482" s="216"/>
      <c r="N482" s="216"/>
      <c r="O482" s="216"/>
      <c r="P482" s="216"/>
      <c r="Q482" s="216"/>
      <c r="R482" s="216"/>
      <c r="S482" s="216"/>
      <c r="T482" s="216"/>
      <c r="U482" s="216"/>
      <c r="V482" s="216"/>
      <c r="W482" s="216"/>
      <c r="X482" s="216"/>
      <c r="Y482" s="152" t="s">
        <v>824</v>
      </c>
      <c r="Z482" s="127" t="s">
        <v>824</v>
      </c>
      <c r="AA482" s="127" t="s">
        <v>824</v>
      </c>
      <c r="AB482" s="127" t="s">
        <v>824</v>
      </c>
      <c r="AC482" s="35" t="s">
        <v>824</v>
      </c>
      <c r="AD482" s="219"/>
      <c r="AE482" s="35" t="s">
        <v>824</v>
      </c>
      <c r="AF482" s="193" t="s">
        <v>824</v>
      </c>
      <c r="AG482" s="123" t="s">
        <v>824</v>
      </c>
      <c r="AH482" s="123" t="s">
        <v>824</v>
      </c>
      <c r="AI482" s="35" t="s">
        <v>824</v>
      </c>
      <c r="AJ482" s="35" t="s">
        <v>824</v>
      </c>
      <c r="AK482" s="35" t="s">
        <v>824</v>
      </c>
      <c r="AL482" s="35" t="s">
        <v>1129</v>
      </c>
      <c r="AM482" s="192"/>
      <c r="AN482" s="215"/>
      <c r="AO482" s="215"/>
      <c r="AP482" s="215"/>
      <c r="AQ482" s="215"/>
    </row>
    <row r="483" spans="1:43" ht="25.5" x14ac:dyDescent="0.25">
      <c r="A483" s="232" t="s">
        <v>1130</v>
      </c>
      <c r="B483" s="74" t="s">
        <v>43</v>
      </c>
      <c r="C483" s="74">
        <v>40</v>
      </c>
      <c r="D483" s="74" t="s">
        <v>743</v>
      </c>
      <c r="E483" s="74" t="s">
        <v>9</v>
      </c>
      <c r="F483" s="209"/>
      <c r="G483" s="209"/>
      <c r="H483" s="209"/>
      <c r="I483" s="209"/>
      <c r="J483" s="209"/>
      <c r="K483" s="209"/>
      <c r="L483" s="209"/>
      <c r="M483" s="209"/>
      <c r="N483" s="209"/>
      <c r="O483" s="209"/>
      <c r="P483" s="209"/>
      <c r="Q483" s="209"/>
      <c r="R483" s="209"/>
      <c r="S483" s="209"/>
      <c r="T483" s="209"/>
      <c r="U483" s="209"/>
      <c r="V483" s="209"/>
      <c r="W483" s="209"/>
      <c r="X483" s="209"/>
      <c r="Y483" s="64" t="s">
        <v>824</v>
      </c>
      <c r="Z483" s="127" t="s">
        <v>824</v>
      </c>
      <c r="AA483" s="127" t="s">
        <v>824</v>
      </c>
      <c r="AB483" s="433" t="s">
        <v>824</v>
      </c>
      <c r="AC483" s="61" t="s">
        <v>824</v>
      </c>
      <c r="AD483" s="214"/>
      <c r="AE483" s="61" t="s">
        <v>824</v>
      </c>
      <c r="AF483" s="130" t="s">
        <v>824</v>
      </c>
      <c r="AG483" s="123" t="s">
        <v>824</v>
      </c>
      <c r="AH483" s="123" t="s">
        <v>824</v>
      </c>
      <c r="AI483" s="61" t="s">
        <v>824</v>
      </c>
      <c r="AJ483" s="61" t="s">
        <v>824</v>
      </c>
      <c r="AK483" s="61" t="s">
        <v>824</v>
      </c>
      <c r="AL483" s="61" t="s">
        <v>1129</v>
      </c>
      <c r="AM483" s="76"/>
      <c r="AN483" s="215"/>
      <c r="AO483" s="215"/>
      <c r="AP483" s="215"/>
      <c r="AQ483" s="215"/>
    </row>
    <row r="484" spans="1:43" ht="25.5" x14ac:dyDescent="0.25">
      <c r="A484" s="232" t="s">
        <v>1130</v>
      </c>
      <c r="B484" s="191" t="s">
        <v>43</v>
      </c>
      <c r="C484" s="191">
        <v>41</v>
      </c>
      <c r="D484" s="191" t="s">
        <v>665</v>
      </c>
      <c r="E484" s="191" t="s">
        <v>8</v>
      </c>
      <c r="F484" s="216"/>
      <c r="G484" s="216"/>
      <c r="H484" s="216"/>
      <c r="I484" s="216"/>
      <c r="J484" s="216"/>
      <c r="K484" s="216"/>
      <c r="L484" s="216"/>
      <c r="M484" s="216"/>
      <c r="N484" s="216"/>
      <c r="O484" s="216"/>
      <c r="P484" s="216"/>
      <c r="Q484" s="216"/>
      <c r="R484" s="216"/>
      <c r="S484" s="216"/>
      <c r="T484" s="216"/>
      <c r="U484" s="216"/>
      <c r="V484" s="216"/>
      <c r="W484" s="216"/>
      <c r="X484" s="216"/>
      <c r="Y484" s="152" t="s">
        <v>824</v>
      </c>
      <c r="Z484" s="127" t="s">
        <v>824</v>
      </c>
      <c r="AA484" s="127" t="s">
        <v>824</v>
      </c>
      <c r="AB484" s="127" t="s">
        <v>824</v>
      </c>
      <c r="AC484" s="35" t="s">
        <v>824</v>
      </c>
      <c r="AD484" s="219"/>
      <c r="AE484" s="35" t="s">
        <v>824</v>
      </c>
      <c r="AF484" s="193" t="s">
        <v>824</v>
      </c>
      <c r="AG484" s="123" t="s">
        <v>824</v>
      </c>
      <c r="AH484" s="123" t="s">
        <v>824</v>
      </c>
      <c r="AI484" s="35" t="s">
        <v>824</v>
      </c>
      <c r="AJ484" s="35" t="s">
        <v>824</v>
      </c>
      <c r="AK484" s="35" t="s">
        <v>824</v>
      </c>
      <c r="AL484" s="35" t="s">
        <v>1129</v>
      </c>
      <c r="AM484" s="192"/>
      <c r="AN484" s="215"/>
      <c r="AO484" s="215"/>
      <c r="AP484" s="215"/>
      <c r="AQ484" s="215"/>
    </row>
    <row r="485" spans="1:43" ht="25.5" x14ac:dyDescent="0.25">
      <c r="A485" s="232" t="s">
        <v>1130</v>
      </c>
      <c r="B485" s="74" t="s">
        <v>43</v>
      </c>
      <c r="C485" s="74">
        <v>42</v>
      </c>
      <c r="D485" s="74" t="s">
        <v>666</v>
      </c>
      <c r="E485" s="74" t="s">
        <v>9</v>
      </c>
      <c r="F485" s="209"/>
      <c r="G485" s="209"/>
      <c r="H485" s="209"/>
      <c r="I485" s="209"/>
      <c r="J485" s="209"/>
      <c r="K485" s="209"/>
      <c r="L485" s="209"/>
      <c r="M485" s="209"/>
      <c r="N485" s="209"/>
      <c r="O485" s="209"/>
      <c r="P485" s="209"/>
      <c r="Q485" s="209"/>
      <c r="R485" s="209"/>
      <c r="S485" s="209"/>
      <c r="T485" s="209"/>
      <c r="U485" s="209"/>
      <c r="V485" s="209"/>
      <c r="W485" s="209"/>
      <c r="X485" s="209"/>
      <c r="Y485" s="64" t="s">
        <v>824</v>
      </c>
      <c r="Z485" s="127" t="s">
        <v>824</v>
      </c>
      <c r="AA485" s="127" t="s">
        <v>824</v>
      </c>
      <c r="AB485" s="433" t="s">
        <v>824</v>
      </c>
      <c r="AC485" s="61" t="s">
        <v>824</v>
      </c>
      <c r="AD485" s="214"/>
      <c r="AE485" s="61" t="s">
        <v>824</v>
      </c>
      <c r="AF485" s="130" t="s">
        <v>824</v>
      </c>
      <c r="AG485" s="123" t="s">
        <v>824</v>
      </c>
      <c r="AH485" s="123" t="s">
        <v>824</v>
      </c>
      <c r="AI485" s="61" t="s">
        <v>824</v>
      </c>
      <c r="AJ485" s="61" t="s">
        <v>824</v>
      </c>
      <c r="AK485" s="61" t="s">
        <v>824</v>
      </c>
      <c r="AL485" s="61" t="s">
        <v>1129</v>
      </c>
      <c r="AM485" s="76"/>
      <c r="AN485" s="215"/>
      <c r="AO485" s="215"/>
      <c r="AP485" s="215"/>
      <c r="AQ485" s="215"/>
    </row>
    <row r="486" spans="1:43" ht="25.5" x14ac:dyDescent="0.25">
      <c r="A486" s="232" t="s">
        <v>1130</v>
      </c>
      <c r="B486" s="191" t="s">
        <v>45</v>
      </c>
      <c r="C486" s="191">
        <v>43</v>
      </c>
      <c r="D486" s="191" t="s">
        <v>667</v>
      </c>
      <c r="E486" s="191" t="s">
        <v>9</v>
      </c>
      <c r="F486" s="216">
        <v>3</v>
      </c>
      <c r="G486" s="216">
        <v>3</v>
      </c>
      <c r="H486" s="216">
        <v>3</v>
      </c>
      <c r="I486" s="216">
        <v>3</v>
      </c>
      <c r="J486" s="216">
        <v>3</v>
      </c>
      <c r="K486" s="216">
        <v>3</v>
      </c>
      <c r="L486" s="216">
        <v>3</v>
      </c>
      <c r="M486" s="216">
        <v>3</v>
      </c>
      <c r="N486" s="216">
        <v>3</v>
      </c>
      <c r="O486" s="216">
        <v>3</v>
      </c>
      <c r="P486" s="216">
        <v>3</v>
      </c>
      <c r="Q486" s="216">
        <v>3</v>
      </c>
      <c r="R486" s="216">
        <v>3</v>
      </c>
      <c r="S486" s="216"/>
      <c r="T486" s="216"/>
      <c r="U486" s="216"/>
      <c r="V486" s="216"/>
      <c r="W486" s="216"/>
      <c r="X486" s="216"/>
      <c r="Y486" s="152">
        <v>3</v>
      </c>
      <c r="Z486" s="127">
        <v>3</v>
      </c>
      <c r="AA486" s="127">
        <v>3</v>
      </c>
      <c r="AB486" s="127" t="s">
        <v>1132</v>
      </c>
      <c r="AC486" s="35" t="s">
        <v>144</v>
      </c>
      <c r="AD486" s="219" t="s">
        <v>371</v>
      </c>
      <c r="AE486" s="35" t="s">
        <v>476</v>
      </c>
      <c r="AF486" s="193" t="s">
        <v>1133</v>
      </c>
      <c r="AG486" s="123">
        <v>3</v>
      </c>
      <c r="AH486" s="123">
        <v>1</v>
      </c>
      <c r="AI486" s="35" t="s">
        <v>144</v>
      </c>
      <c r="AJ486" s="35" t="s">
        <v>463</v>
      </c>
      <c r="AK486" s="35" t="s">
        <v>475</v>
      </c>
      <c r="AL486" s="35" t="s">
        <v>377</v>
      </c>
      <c r="AM486" s="192"/>
      <c r="AN486" s="215"/>
      <c r="AO486" s="215"/>
      <c r="AP486" s="215"/>
      <c r="AQ486" s="215"/>
    </row>
    <row r="487" spans="1:43" ht="25.5" x14ac:dyDescent="0.25">
      <c r="A487" s="232" t="s">
        <v>1130</v>
      </c>
      <c r="B487" s="74" t="s">
        <v>45</v>
      </c>
      <c r="C487" s="74">
        <v>44</v>
      </c>
      <c r="D487" s="74" t="s">
        <v>668</v>
      </c>
      <c r="E487" s="74" t="s">
        <v>9</v>
      </c>
      <c r="F487" s="209">
        <v>3</v>
      </c>
      <c r="G487" s="209">
        <v>3</v>
      </c>
      <c r="H487" s="209">
        <v>3</v>
      </c>
      <c r="I487" s="209">
        <v>3</v>
      </c>
      <c r="J487" s="209">
        <v>3</v>
      </c>
      <c r="K487" s="209">
        <v>3</v>
      </c>
      <c r="L487" s="209">
        <v>3</v>
      </c>
      <c r="M487" s="209">
        <v>3</v>
      </c>
      <c r="N487" s="209">
        <v>3</v>
      </c>
      <c r="O487" s="209">
        <v>3</v>
      </c>
      <c r="P487" s="209">
        <v>3</v>
      </c>
      <c r="Q487" s="209">
        <v>3</v>
      </c>
      <c r="R487" s="209">
        <v>3</v>
      </c>
      <c r="S487" s="209"/>
      <c r="T487" s="209"/>
      <c r="U487" s="209"/>
      <c r="V487" s="209"/>
      <c r="W487" s="209"/>
      <c r="X487" s="209"/>
      <c r="Y487" s="64">
        <v>3</v>
      </c>
      <c r="Z487" s="127">
        <v>3</v>
      </c>
      <c r="AA487" s="127">
        <v>3</v>
      </c>
      <c r="AB487" s="433" t="s">
        <v>1132</v>
      </c>
      <c r="AC487" s="61" t="s">
        <v>144</v>
      </c>
      <c r="AD487" s="214" t="s">
        <v>371</v>
      </c>
      <c r="AE487" s="61" t="s">
        <v>476</v>
      </c>
      <c r="AF487" s="130" t="s">
        <v>1133</v>
      </c>
      <c r="AG487" s="123">
        <v>3</v>
      </c>
      <c r="AH487" s="123">
        <v>1</v>
      </c>
      <c r="AI487" s="61" t="s">
        <v>144</v>
      </c>
      <c r="AJ487" s="61" t="s">
        <v>463</v>
      </c>
      <c r="AK487" s="61" t="s">
        <v>475</v>
      </c>
      <c r="AL487" s="61" t="s">
        <v>377</v>
      </c>
      <c r="AM487" s="76"/>
      <c r="AN487" s="215"/>
      <c r="AO487" s="215"/>
      <c r="AP487" s="215"/>
      <c r="AQ487" s="215"/>
    </row>
    <row r="488" spans="1:43" ht="25.5" x14ac:dyDescent="0.25">
      <c r="A488" s="232" t="s">
        <v>1130</v>
      </c>
      <c r="B488" s="191" t="s">
        <v>48</v>
      </c>
      <c r="C488" s="191">
        <v>49</v>
      </c>
      <c r="D488" s="191" t="s">
        <v>54</v>
      </c>
      <c r="E488" s="191" t="s">
        <v>9</v>
      </c>
      <c r="F488" s="216"/>
      <c r="G488" s="216"/>
      <c r="H488" s="216"/>
      <c r="I488" s="216"/>
      <c r="J488" s="216"/>
      <c r="K488" s="216"/>
      <c r="L488" s="216"/>
      <c r="M488" s="216"/>
      <c r="N488" s="216"/>
      <c r="O488" s="216"/>
      <c r="P488" s="216"/>
      <c r="Q488" s="216"/>
      <c r="R488" s="216"/>
      <c r="S488" s="216"/>
      <c r="T488" s="216"/>
      <c r="U488" s="216"/>
      <c r="V488" s="216"/>
      <c r="W488" s="216"/>
      <c r="X488" s="216"/>
      <c r="Y488" s="152" t="s">
        <v>824</v>
      </c>
      <c r="Z488" s="127" t="s">
        <v>824</v>
      </c>
      <c r="AA488" s="127" t="s">
        <v>824</v>
      </c>
      <c r="AB488" s="127" t="s">
        <v>824</v>
      </c>
      <c r="AC488" s="35" t="s">
        <v>824</v>
      </c>
      <c r="AD488" s="219"/>
      <c r="AE488" s="35" t="s">
        <v>824</v>
      </c>
      <c r="AF488" s="193" t="s">
        <v>824</v>
      </c>
      <c r="AG488" s="123" t="s">
        <v>824</v>
      </c>
      <c r="AH488" s="123" t="s">
        <v>824</v>
      </c>
      <c r="AI488" s="35" t="s">
        <v>824</v>
      </c>
      <c r="AJ488" s="35" t="s">
        <v>824</v>
      </c>
      <c r="AK488" s="35" t="s">
        <v>824</v>
      </c>
      <c r="AL488" s="35" t="s">
        <v>1129</v>
      </c>
      <c r="AM488" s="192"/>
      <c r="AN488" s="215"/>
      <c r="AO488" s="215"/>
      <c r="AP488" s="215"/>
      <c r="AQ488" s="215"/>
    </row>
    <row r="489" spans="1:43" ht="25.5" x14ac:dyDescent="0.25">
      <c r="A489" s="232" t="s">
        <v>1130</v>
      </c>
      <c r="B489" s="74" t="s">
        <v>55</v>
      </c>
      <c r="C489" s="74">
        <v>50</v>
      </c>
      <c r="D489" s="74" t="s">
        <v>670</v>
      </c>
      <c r="E489" s="74" t="s">
        <v>9</v>
      </c>
      <c r="F489" s="209"/>
      <c r="G489" s="209"/>
      <c r="H489" s="209"/>
      <c r="I489" s="209"/>
      <c r="J489" s="209"/>
      <c r="K489" s="209"/>
      <c r="L489" s="209"/>
      <c r="M489" s="209"/>
      <c r="N489" s="209"/>
      <c r="O489" s="209"/>
      <c r="P489" s="209"/>
      <c r="Q489" s="209"/>
      <c r="R489" s="209"/>
      <c r="S489" s="209"/>
      <c r="T489" s="209"/>
      <c r="U489" s="209"/>
      <c r="V489" s="209"/>
      <c r="W489" s="209"/>
      <c r="X489" s="209"/>
      <c r="Y489" s="64" t="s">
        <v>824</v>
      </c>
      <c r="Z489" s="127" t="s">
        <v>824</v>
      </c>
      <c r="AA489" s="127" t="s">
        <v>824</v>
      </c>
      <c r="AB489" s="433" t="s">
        <v>824</v>
      </c>
      <c r="AC489" s="61" t="s">
        <v>824</v>
      </c>
      <c r="AD489" s="214"/>
      <c r="AE489" s="61" t="s">
        <v>824</v>
      </c>
      <c r="AF489" s="130" t="s">
        <v>824</v>
      </c>
      <c r="AG489" s="123" t="s">
        <v>824</v>
      </c>
      <c r="AH489" s="123" t="s">
        <v>824</v>
      </c>
      <c r="AI489" s="61" t="s">
        <v>824</v>
      </c>
      <c r="AJ489" s="61" t="s">
        <v>824</v>
      </c>
      <c r="AK489" s="61" t="s">
        <v>824</v>
      </c>
      <c r="AL489" s="61" t="s">
        <v>1129</v>
      </c>
      <c r="AM489" s="76"/>
      <c r="AN489" s="215"/>
      <c r="AO489" s="215"/>
      <c r="AP489" s="215"/>
      <c r="AQ489" s="215"/>
    </row>
    <row r="490" spans="1:43" ht="25.5" x14ac:dyDescent="0.25">
      <c r="A490" s="232" t="s">
        <v>1130</v>
      </c>
      <c r="B490" s="191" t="s">
        <v>55</v>
      </c>
      <c r="C490" s="191">
        <v>51</v>
      </c>
      <c r="D490" s="191" t="s">
        <v>671</v>
      </c>
      <c r="E490" s="191" t="s">
        <v>9</v>
      </c>
      <c r="F490" s="216"/>
      <c r="G490" s="216"/>
      <c r="H490" s="216"/>
      <c r="I490" s="216"/>
      <c r="J490" s="216"/>
      <c r="K490" s="216"/>
      <c r="L490" s="216"/>
      <c r="M490" s="216"/>
      <c r="N490" s="216"/>
      <c r="O490" s="216"/>
      <c r="P490" s="216"/>
      <c r="Q490" s="216"/>
      <c r="R490" s="216"/>
      <c r="S490" s="216"/>
      <c r="T490" s="216"/>
      <c r="U490" s="216"/>
      <c r="V490" s="216"/>
      <c r="W490" s="216"/>
      <c r="X490" s="216"/>
      <c r="Y490" s="152" t="s">
        <v>824</v>
      </c>
      <c r="Z490" s="127" t="s">
        <v>824</v>
      </c>
      <c r="AA490" s="127" t="s">
        <v>824</v>
      </c>
      <c r="AB490" s="127" t="s">
        <v>824</v>
      </c>
      <c r="AC490" s="35" t="s">
        <v>824</v>
      </c>
      <c r="AD490" s="219"/>
      <c r="AE490" s="35" t="s">
        <v>824</v>
      </c>
      <c r="AF490" s="193" t="s">
        <v>824</v>
      </c>
      <c r="AG490" s="123" t="s">
        <v>824</v>
      </c>
      <c r="AH490" s="123" t="s">
        <v>824</v>
      </c>
      <c r="AI490" s="35" t="s">
        <v>824</v>
      </c>
      <c r="AJ490" s="35" t="s">
        <v>824</v>
      </c>
      <c r="AK490" s="35" t="s">
        <v>824</v>
      </c>
      <c r="AL490" s="35" t="s">
        <v>1129</v>
      </c>
      <c r="AM490" s="192"/>
      <c r="AN490" s="215"/>
      <c r="AO490" s="215"/>
      <c r="AP490" s="215"/>
      <c r="AQ490" s="215"/>
    </row>
    <row r="491" spans="1:43" ht="25.5" x14ac:dyDescent="0.25">
      <c r="A491" s="232" t="s">
        <v>1130</v>
      </c>
      <c r="B491" s="74" t="s">
        <v>55</v>
      </c>
      <c r="C491" s="74">
        <v>52</v>
      </c>
      <c r="D491" s="74" t="s">
        <v>56</v>
      </c>
      <c r="E491" s="74" t="s">
        <v>9</v>
      </c>
      <c r="F491" s="209"/>
      <c r="G491" s="209"/>
      <c r="H491" s="209"/>
      <c r="I491" s="209"/>
      <c r="J491" s="209"/>
      <c r="K491" s="209"/>
      <c r="L491" s="209"/>
      <c r="M491" s="209"/>
      <c r="N491" s="209"/>
      <c r="O491" s="209"/>
      <c r="P491" s="209"/>
      <c r="Q491" s="209"/>
      <c r="R491" s="209"/>
      <c r="S491" s="209"/>
      <c r="T491" s="209"/>
      <c r="U491" s="209"/>
      <c r="V491" s="209"/>
      <c r="W491" s="209"/>
      <c r="X491" s="209"/>
      <c r="Y491" s="64" t="s">
        <v>824</v>
      </c>
      <c r="Z491" s="127" t="s">
        <v>824</v>
      </c>
      <c r="AA491" s="127" t="s">
        <v>824</v>
      </c>
      <c r="AB491" s="433" t="s">
        <v>824</v>
      </c>
      <c r="AC491" s="61" t="s">
        <v>824</v>
      </c>
      <c r="AD491" s="214"/>
      <c r="AE491" s="61" t="s">
        <v>824</v>
      </c>
      <c r="AF491" s="130" t="s">
        <v>824</v>
      </c>
      <c r="AG491" s="123" t="s">
        <v>824</v>
      </c>
      <c r="AH491" s="123" t="s">
        <v>824</v>
      </c>
      <c r="AI491" s="61" t="s">
        <v>824</v>
      </c>
      <c r="AJ491" s="61" t="s">
        <v>824</v>
      </c>
      <c r="AK491" s="61" t="s">
        <v>824</v>
      </c>
      <c r="AL491" s="61" t="s">
        <v>1129</v>
      </c>
      <c r="AM491" s="76"/>
      <c r="AN491" s="215"/>
      <c r="AO491" s="215"/>
      <c r="AP491" s="215"/>
      <c r="AQ491" s="215"/>
    </row>
    <row r="492" spans="1:43" ht="25.5" x14ac:dyDescent="0.25">
      <c r="A492" s="232" t="s">
        <v>1130</v>
      </c>
      <c r="B492" s="191" t="s">
        <v>57</v>
      </c>
      <c r="C492" s="191">
        <v>54</v>
      </c>
      <c r="D492" s="191" t="s">
        <v>59</v>
      </c>
      <c r="E492" s="191" t="s">
        <v>9</v>
      </c>
      <c r="F492" s="216"/>
      <c r="G492" s="216"/>
      <c r="H492" s="216"/>
      <c r="I492" s="216"/>
      <c r="J492" s="216"/>
      <c r="K492" s="216"/>
      <c r="L492" s="216"/>
      <c r="M492" s="216"/>
      <c r="N492" s="216"/>
      <c r="O492" s="216"/>
      <c r="P492" s="216"/>
      <c r="Q492" s="216"/>
      <c r="R492" s="216"/>
      <c r="S492" s="216"/>
      <c r="T492" s="216"/>
      <c r="U492" s="216"/>
      <c r="V492" s="216"/>
      <c r="W492" s="216"/>
      <c r="X492" s="216"/>
      <c r="Y492" s="152" t="s">
        <v>824</v>
      </c>
      <c r="Z492" s="127" t="s">
        <v>824</v>
      </c>
      <c r="AA492" s="127" t="s">
        <v>824</v>
      </c>
      <c r="AB492" s="127" t="s">
        <v>824</v>
      </c>
      <c r="AC492" s="35" t="s">
        <v>824</v>
      </c>
      <c r="AD492" s="219"/>
      <c r="AE492" s="35" t="s">
        <v>824</v>
      </c>
      <c r="AF492" s="193" t="s">
        <v>824</v>
      </c>
      <c r="AG492" s="123" t="s">
        <v>824</v>
      </c>
      <c r="AH492" s="123" t="s">
        <v>824</v>
      </c>
      <c r="AI492" s="35" t="s">
        <v>824</v>
      </c>
      <c r="AJ492" s="35" t="s">
        <v>824</v>
      </c>
      <c r="AK492" s="35" t="s">
        <v>824</v>
      </c>
      <c r="AL492" s="35" t="s">
        <v>1129</v>
      </c>
      <c r="AM492" s="192"/>
      <c r="AN492" s="215"/>
      <c r="AO492" s="215"/>
      <c r="AP492" s="215"/>
      <c r="AQ492" s="215"/>
    </row>
    <row r="493" spans="1:43" ht="25.5" x14ac:dyDescent="0.25">
      <c r="A493" s="232" t="s">
        <v>1130</v>
      </c>
      <c r="B493" s="74" t="s">
        <v>60</v>
      </c>
      <c r="C493" s="74">
        <v>55</v>
      </c>
      <c r="D493" s="74" t="s">
        <v>61</v>
      </c>
      <c r="E493" s="74" t="s">
        <v>9</v>
      </c>
      <c r="F493" s="209"/>
      <c r="G493" s="209"/>
      <c r="H493" s="209"/>
      <c r="I493" s="209"/>
      <c r="J493" s="209"/>
      <c r="K493" s="209"/>
      <c r="L493" s="209"/>
      <c r="M493" s="209"/>
      <c r="N493" s="209"/>
      <c r="O493" s="209"/>
      <c r="P493" s="209"/>
      <c r="Q493" s="209"/>
      <c r="R493" s="209"/>
      <c r="S493" s="209"/>
      <c r="T493" s="209"/>
      <c r="U493" s="209"/>
      <c r="V493" s="209"/>
      <c r="W493" s="209"/>
      <c r="X493" s="209"/>
      <c r="Y493" s="64" t="s">
        <v>824</v>
      </c>
      <c r="Z493" s="127" t="s">
        <v>824</v>
      </c>
      <c r="AA493" s="127" t="s">
        <v>824</v>
      </c>
      <c r="AB493" s="433" t="s">
        <v>824</v>
      </c>
      <c r="AC493" s="61" t="s">
        <v>824</v>
      </c>
      <c r="AD493" s="214"/>
      <c r="AE493" s="61" t="s">
        <v>824</v>
      </c>
      <c r="AF493" s="130" t="s">
        <v>824</v>
      </c>
      <c r="AG493" s="123" t="s">
        <v>824</v>
      </c>
      <c r="AH493" s="123" t="s">
        <v>824</v>
      </c>
      <c r="AI493" s="61" t="s">
        <v>824</v>
      </c>
      <c r="AJ493" s="61" t="s">
        <v>824</v>
      </c>
      <c r="AK493" s="61" t="s">
        <v>824</v>
      </c>
      <c r="AL493" s="61" t="s">
        <v>1129</v>
      </c>
      <c r="AM493" s="76"/>
      <c r="AN493" s="215"/>
      <c r="AO493" s="215"/>
      <c r="AP493" s="215"/>
      <c r="AQ493" s="215"/>
    </row>
    <row r="494" spans="1:43" ht="38.25" x14ac:dyDescent="0.25">
      <c r="A494" s="232" t="s">
        <v>1130</v>
      </c>
      <c r="B494" s="191" t="s">
        <v>60</v>
      </c>
      <c r="C494" s="191">
        <v>56</v>
      </c>
      <c r="D494" s="191" t="s">
        <v>64</v>
      </c>
      <c r="E494" s="191" t="s">
        <v>9</v>
      </c>
      <c r="F494" s="216"/>
      <c r="G494" s="216"/>
      <c r="H494" s="216"/>
      <c r="I494" s="216"/>
      <c r="J494" s="216"/>
      <c r="K494" s="216"/>
      <c r="L494" s="216"/>
      <c r="M494" s="216"/>
      <c r="N494" s="216"/>
      <c r="O494" s="216"/>
      <c r="P494" s="216"/>
      <c r="Q494" s="216"/>
      <c r="R494" s="216"/>
      <c r="S494" s="216"/>
      <c r="T494" s="216"/>
      <c r="U494" s="216"/>
      <c r="V494" s="216"/>
      <c r="W494" s="216"/>
      <c r="X494" s="216"/>
      <c r="Y494" s="152" t="s">
        <v>824</v>
      </c>
      <c r="Z494" s="127" t="s">
        <v>824</v>
      </c>
      <c r="AA494" s="127" t="s">
        <v>824</v>
      </c>
      <c r="AB494" s="127" t="s">
        <v>824</v>
      </c>
      <c r="AC494" s="35" t="s">
        <v>824</v>
      </c>
      <c r="AD494" s="219"/>
      <c r="AE494" s="35" t="s">
        <v>824</v>
      </c>
      <c r="AF494" s="193" t="s">
        <v>824</v>
      </c>
      <c r="AG494" s="123" t="s">
        <v>824</v>
      </c>
      <c r="AH494" s="123" t="s">
        <v>824</v>
      </c>
      <c r="AI494" s="35" t="s">
        <v>824</v>
      </c>
      <c r="AJ494" s="35" t="s">
        <v>824</v>
      </c>
      <c r="AK494" s="35" t="s">
        <v>824</v>
      </c>
      <c r="AL494" s="35" t="s">
        <v>1129</v>
      </c>
      <c r="AM494" s="192"/>
      <c r="AN494" s="215"/>
      <c r="AO494" s="215"/>
      <c r="AP494" s="215"/>
      <c r="AQ494" s="215"/>
    </row>
    <row r="495" spans="1:43" ht="25.5" x14ac:dyDescent="0.25">
      <c r="A495" s="232" t="s">
        <v>1130</v>
      </c>
      <c r="B495" s="74" t="s">
        <v>66</v>
      </c>
      <c r="C495" s="74">
        <v>57</v>
      </c>
      <c r="D495" s="74" t="s">
        <v>67</v>
      </c>
      <c r="E495" s="74" t="s">
        <v>9</v>
      </c>
      <c r="F495" s="209"/>
      <c r="G495" s="209"/>
      <c r="H495" s="209"/>
      <c r="I495" s="209"/>
      <c r="J495" s="209"/>
      <c r="K495" s="209"/>
      <c r="L495" s="209"/>
      <c r="M495" s="209"/>
      <c r="N495" s="209"/>
      <c r="O495" s="209"/>
      <c r="P495" s="209"/>
      <c r="Q495" s="209"/>
      <c r="R495" s="209"/>
      <c r="S495" s="209"/>
      <c r="T495" s="209"/>
      <c r="U495" s="209"/>
      <c r="V495" s="209"/>
      <c r="W495" s="209"/>
      <c r="X495" s="209"/>
      <c r="Y495" s="64" t="s">
        <v>824</v>
      </c>
      <c r="Z495" s="127" t="s">
        <v>824</v>
      </c>
      <c r="AA495" s="127" t="s">
        <v>824</v>
      </c>
      <c r="AB495" s="433" t="s">
        <v>824</v>
      </c>
      <c r="AC495" s="61" t="s">
        <v>824</v>
      </c>
      <c r="AD495" s="214"/>
      <c r="AE495" s="61" t="s">
        <v>824</v>
      </c>
      <c r="AF495" s="130" t="s">
        <v>824</v>
      </c>
      <c r="AG495" s="123" t="s">
        <v>824</v>
      </c>
      <c r="AH495" s="123" t="s">
        <v>824</v>
      </c>
      <c r="AI495" s="61" t="s">
        <v>824</v>
      </c>
      <c r="AJ495" s="61" t="s">
        <v>824</v>
      </c>
      <c r="AK495" s="61" t="s">
        <v>824</v>
      </c>
      <c r="AL495" s="61" t="s">
        <v>1129</v>
      </c>
      <c r="AM495" s="76"/>
      <c r="AN495" s="215"/>
      <c r="AO495" s="215"/>
      <c r="AP495" s="215"/>
      <c r="AQ495" s="215"/>
    </row>
    <row r="496" spans="1:43" ht="25.5" x14ac:dyDescent="0.25">
      <c r="A496" s="232" t="s">
        <v>1130</v>
      </c>
      <c r="B496" s="191" t="s">
        <v>66</v>
      </c>
      <c r="C496" s="191">
        <v>59</v>
      </c>
      <c r="D496" s="191" t="s">
        <v>71</v>
      </c>
      <c r="E496" s="191" t="s">
        <v>9</v>
      </c>
      <c r="F496" s="216"/>
      <c r="G496" s="216"/>
      <c r="H496" s="216"/>
      <c r="I496" s="216"/>
      <c r="J496" s="216"/>
      <c r="K496" s="216"/>
      <c r="L496" s="216"/>
      <c r="M496" s="216"/>
      <c r="N496" s="216"/>
      <c r="O496" s="216"/>
      <c r="P496" s="216"/>
      <c r="Q496" s="216"/>
      <c r="R496" s="216"/>
      <c r="S496" s="216"/>
      <c r="T496" s="216"/>
      <c r="U496" s="216"/>
      <c r="V496" s="216"/>
      <c r="W496" s="216"/>
      <c r="X496" s="216"/>
      <c r="Y496" s="152" t="s">
        <v>824</v>
      </c>
      <c r="Z496" s="127" t="s">
        <v>824</v>
      </c>
      <c r="AA496" s="127" t="s">
        <v>824</v>
      </c>
      <c r="AB496" s="127" t="s">
        <v>824</v>
      </c>
      <c r="AC496" s="35" t="s">
        <v>824</v>
      </c>
      <c r="AD496" s="219"/>
      <c r="AE496" s="35" t="s">
        <v>824</v>
      </c>
      <c r="AF496" s="193" t="s">
        <v>824</v>
      </c>
      <c r="AG496" s="123" t="s">
        <v>824</v>
      </c>
      <c r="AH496" s="123" t="s">
        <v>824</v>
      </c>
      <c r="AI496" s="35" t="s">
        <v>824</v>
      </c>
      <c r="AJ496" s="35" t="s">
        <v>824</v>
      </c>
      <c r="AK496" s="35" t="s">
        <v>824</v>
      </c>
      <c r="AL496" s="35" t="s">
        <v>1129</v>
      </c>
      <c r="AM496" s="192"/>
      <c r="AN496" s="215"/>
      <c r="AO496" s="215"/>
      <c r="AP496" s="215"/>
      <c r="AQ496" s="215"/>
    </row>
    <row r="497" spans="1:43" ht="25.5" x14ac:dyDescent="0.25">
      <c r="A497" s="232" t="s">
        <v>1130</v>
      </c>
      <c r="B497" s="74" t="s">
        <v>66</v>
      </c>
      <c r="C497" s="74">
        <v>60</v>
      </c>
      <c r="D497" s="74" t="s">
        <v>72</v>
      </c>
      <c r="E497" s="74" t="s">
        <v>9</v>
      </c>
      <c r="F497" s="209"/>
      <c r="G497" s="209"/>
      <c r="H497" s="209"/>
      <c r="I497" s="209"/>
      <c r="J497" s="209"/>
      <c r="K497" s="209"/>
      <c r="L497" s="209"/>
      <c r="M497" s="209"/>
      <c r="N497" s="209"/>
      <c r="O497" s="209"/>
      <c r="P497" s="209"/>
      <c r="Q497" s="209"/>
      <c r="R497" s="209"/>
      <c r="S497" s="209"/>
      <c r="T497" s="209"/>
      <c r="U497" s="209"/>
      <c r="V497" s="209"/>
      <c r="W497" s="209"/>
      <c r="X497" s="209"/>
      <c r="Y497" s="64" t="s">
        <v>824</v>
      </c>
      <c r="Z497" s="127" t="s">
        <v>824</v>
      </c>
      <c r="AA497" s="127" t="s">
        <v>824</v>
      </c>
      <c r="AB497" s="433" t="s">
        <v>824</v>
      </c>
      <c r="AC497" s="61" t="s">
        <v>824</v>
      </c>
      <c r="AD497" s="214"/>
      <c r="AE497" s="61" t="s">
        <v>824</v>
      </c>
      <c r="AF497" s="130" t="s">
        <v>824</v>
      </c>
      <c r="AG497" s="123" t="s">
        <v>824</v>
      </c>
      <c r="AH497" s="123" t="s">
        <v>824</v>
      </c>
      <c r="AI497" s="61" t="s">
        <v>824</v>
      </c>
      <c r="AJ497" s="61" t="s">
        <v>824</v>
      </c>
      <c r="AK497" s="61" t="s">
        <v>824</v>
      </c>
      <c r="AL497" s="61" t="s">
        <v>1129</v>
      </c>
      <c r="AM497" s="76"/>
      <c r="AN497" s="215"/>
      <c r="AO497" s="215"/>
      <c r="AP497" s="215"/>
      <c r="AQ497" s="215"/>
    </row>
    <row r="498" spans="1:43" ht="25.5" x14ac:dyDescent="0.25">
      <c r="A498" s="232" t="s">
        <v>1130</v>
      </c>
      <c r="B498" s="191" t="s">
        <v>101</v>
      </c>
      <c r="C498" s="191">
        <v>61</v>
      </c>
      <c r="D498" s="191" t="s">
        <v>674</v>
      </c>
      <c r="E498" s="191" t="s">
        <v>9</v>
      </c>
      <c r="F498" s="216"/>
      <c r="G498" s="216"/>
      <c r="H498" s="216"/>
      <c r="I498" s="216"/>
      <c r="J498" s="216"/>
      <c r="K498" s="216"/>
      <c r="L498" s="216"/>
      <c r="M498" s="216"/>
      <c r="N498" s="216"/>
      <c r="O498" s="216"/>
      <c r="P498" s="216"/>
      <c r="Q498" s="216"/>
      <c r="R498" s="216"/>
      <c r="S498" s="216"/>
      <c r="T498" s="216"/>
      <c r="U498" s="216"/>
      <c r="V498" s="216"/>
      <c r="W498" s="216"/>
      <c r="X498" s="216"/>
      <c r="Y498" s="152" t="s">
        <v>824</v>
      </c>
      <c r="Z498" s="127" t="s">
        <v>824</v>
      </c>
      <c r="AA498" s="127" t="s">
        <v>824</v>
      </c>
      <c r="AB498" s="127" t="s">
        <v>824</v>
      </c>
      <c r="AC498" s="35" t="s">
        <v>824</v>
      </c>
      <c r="AD498" s="219"/>
      <c r="AE498" s="35" t="s">
        <v>824</v>
      </c>
      <c r="AF498" s="193" t="s">
        <v>824</v>
      </c>
      <c r="AG498" s="123" t="s">
        <v>824</v>
      </c>
      <c r="AH498" s="123" t="s">
        <v>824</v>
      </c>
      <c r="AI498" s="35" t="s">
        <v>824</v>
      </c>
      <c r="AJ498" s="35" t="s">
        <v>824</v>
      </c>
      <c r="AK498" s="35" t="s">
        <v>824</v>
      </c>
      <c r="AL498" s="35" t="s">
        <v>1129</v>
      </c>
      <c r="AM498" s="192"/>
      <c r="AN498" s="215"/>
      <c r="AO498" s="215"/>
      <c r="AP498" s="215"/>
      <c r="AQ498" s="215"/>
    </row>
    <row r="499" spans="1:43" ht="25.5" x14ac:dyDescent="0.25">
      <c r="A499" s="232" t="s">
        <v>1130</v>
      </c>
      <c r="B499" s="74" t="s">
        <v>101</v>
      </c>
      <c r="C499" s="74">
        <v>62</v>
      </c>
      <c r="D499" s="74" t="s">
        <v>675</v>
      </c>
      <c r="E499" s="74" t="s">
        <v>9</v>
      </c>
      <c r="F499" s="209"/>
      <c r="G499" s="209"/>
      <c r="H499" s="209"/>
      <c r="I499" s="209"/>
      <c r="J499" s="209"/>
      <c r="K499" s="209"/>
      <c r="L499" s="209"/>
      <c r="M499" s="209"/>
      <c r="N499" s="209"/>
      <c r="O499" s="209"/>
      <c r="P499" s="209"/>
      <c r="Q499" s="209"/>
      <c r="R499" s="209"/>
      <c r="S499" s="209"/>
      <c r="T499" s="209"/>
      <c r="U499" s="209"/>
      <c r="V499" s="209"/>
      <c r="W499" s="209"/>
      <c r="X499" s="209"/>
      <c r="Y499" s="64" t="s">
        <v>824</v>
      </c>
      <c r="Z499" s="127" t="s">
        <v>824</v>
      </c>
      <c r="AA499" s="127" t="s">
        <v>824</v>
      </c>
      <c r="AB499" s="433" t="s">
        <v>824</v>
      </c>
      <c r="AC499" s="61" t="s">
        <v>824</v>
      </c>
      <c r="AD499" s="214"/>
      <c r="AE499" s="61" t="s">
        <v>824</v>
      </c>
      <c r="AF499" s="130" t="s">
        <v>824</v>
      </c>
      <c r="AG499" s="123" t="s">
        <v>824</v>
      </c>
      <c r="AH499" s="123" t="s">
        <v>824</v>
      </c>
      <c r="AI499" s="61" t="s">
        <v>824</v>
      </c>
      <c r="AJ499" s="61" t="s">
        <v>824</v>
      </c>
      <c r="AK499" s="61" t="s">
        <v>824</v>
      </c>
      <c r="AL499" s="61" t="s">
        <v>1129</v>
      </c>
      <c r="AM499" s="76"/>
      <c r="AN499" s="215"/>
      <c r="AO499" s="215"/>
      <c r="AP499" s="215"/>
      <c r="AQ499" s="215"/>
    </row>
    <row r="500" spans="1:43" ht="25.5" x14ac:dyDescent="0.25">
      <c r="A500" s="232" t="s">
        <v>1130</v>
      </c>
      <c r="B500" s="191" t="s">
        <v>76</v>
      </c>
      <c r="C500" s="191">
        <v>64</v>
      </c>
      <c r="D500" s="191" t="s">
        <v>77</v>
      </c>
      <c r="E500" s="191" t="s">
        <v>9</v>
      </c>
      <c r="F500" s="216"/>
      <c r="G500" s="216"/>
      <c r="H500" s="216"/>
      <c r="I500" s="216"/>
      <c r="J500" s="216"/>
      <c r="K500" s="216"/>
      <c r="L500" s="216"/>
      <c r="M500" s="216"/>
      <c r="N500" s="216"/>
      <c r="O500" s="216"/>
      <c r="P500" s="216"/>
      <c r="Q500" s="216"/>
      <c r="R500" s="216"/>
      <c r="S500" s="216"/>
      <c r="T500" s="216"/>
      <c r="U500" s="216"/>
      <c r="V500" s="216"/>
      <c r="W500" s="216"/>
      <c r="X500" s="216"/>
      <c r="Y500" s="152" t="s">
        <v>824</v>
      </c>
      <c r="Z500" s="127" t="s">
        <v>824</v>
      </c>
      <c r="AA500" s="127" t="s">
        <v>824</v>
      </c>
      <c r="AB500" s="127" t="s">
        <v>824</v>
      </c>
      <c r="AC500" s="35" t="s">
        <v>824</v>
      </c>
      <c r="AD500" s="219"/>
      <c r="AE500" s="35" t="s">
        <v>824</v>
      </c>
      <c r="AF500" s="193" t="s">
        <v>824</v>
      </c>
      <c r="AG500" s="123" t="s">
        <v>824</v>
      </c>
      <c r="AH500" s="123" t="s">
        <v>824</v>
      </c>
      <c r="AI500" s="35" t="s">
        <v>824</v>
      </c>
      <c r="AJ500" s="35" t="s">
        <v>824</v>
      </c>
      <c r="AK500" s="35" t="s">
        <v>824</v>
      </c>
      <c r="AL500" s="35" t="s">
        <v>1129</v>
      </c>
      <c r="AM500" s="192"/>
      <c r="AN500" s="215"/>
      <c r="AO500" s="215"/>
      <c r="AP500" s="215"/>
      <c r="AQ500" s="215"/>
    </row>
    <row r="501" spans="1:43" ht="38.25" x14ac:dyDescent="0.25">
      <c r="A501" s="232" t="s">
        <v>1130</v>
      </c>
      <c r="B501" s="74" t="s">
        <v>76</v>
      </c>
      <c r="C501" s="74">
        <v>65</v>
      </c>
      <c r="D501" s="74" t="s">
        <v>78</v>
      </c>
      <c r="E501" s="74" t="s">
        <v>9</v>
      </c>
      <c r="F501" s="209"/>
      <c r="G501" s="209"/>
      <c r="H501" s="209"/>
      <c r="I501" s="209"/>
      <c r="J501" s="209"/>
      <c r="K501" s="209"/>
      <c r="L501" s="209"/>
      <c r="M501" s="209"/>
      <c r="N501" s="209"/>
      <c r="O501" s="209"/>
      <c r="P501" s="209"/>
      <c r="Q501" s="209"/>
      <c r="R501" s="209"/>
      <c r="S501" s="209"/>
      <c r="T501" s="209"/>
      <c r="U501" s="209"/>
      <c r="V501" s="209"/>
      <c r="W501" s="209"/>
      <c r="X501" s="209"/>
      <c r="Y501" s="64" t="s">
        <v>824</v>
      </c>
      <c r="Z501" s="127" t="s">
        <v>824</v>
      </c>
      <c r="AA501" s="127" t="s">
        <v>824</v>
      </c>
      <c r="AB501" s="433" t="s">
        <v>824</v>
      </c>
      <c r="AC501" s="61" t="s">
        <v>824</v>
      </c>
      <c r="AD501" s="214"/>
      <c r="AE501" s="61" t="s">
        <v>824</v>
      </c>
      <c r="AF501" s="130" t="s">
        <v>824</v>
      </c>
      <c r="AG501" s="123" t="s">
        <v>824</v>
      </c>
      <c r="AH501" s="123" t="s">
        <v>824</v>
      </c>
      <c r="AI501" s="61" t="s">
        <v>824</v>
      </c>
      <c r="AJ501" s="61" t="s">
        <v>824</v>
      </c>
      <c r="AK501" s="61" t="s">
        <v>824</v>
      </c>
      <c r="AL501" s="61" t="s">
        <v>1129</v>
      </c>
      <c r="AM501" s="76"/>
      <c r="AN501" s="215"/>
      <c r="AO501" s="215"/>
      <c r="AP501" s="215"/>
      <c r="AQ501" s="215"/>
    </row>
    <row r="502" spans="1:43" ht="25.5" x14ac:dyDescent="0.25">
      <c r="A502" s="232" t="s">
        <v>1130</v>
      </c>
      <c r="B502" s="191" t="s">
        <v>676</v>
      </c>
      <c r="C502" s="191">
        <v>72</v>
      </c>
      <c r="D502" s="191" t="s">
        <v>679</v>
      </c>
      <c r="E502" s="191" t="s">
        <v>9</v>
      </c>
      <c r="F502" s="216"/>
      <c r="G502" s="216"/>
      <c r="H502" s="216"/>
      <c r="I502" s="216"/>
      <c r="J502" s="216"/>
      <c r="K502" s="216"/>
      <c r="L502" s="216"/>
      <c r="M502" s="216"/>
      <c r="N502" s="216"/>
      <c r="O502" s="216"/>
      <c r="P502" s="216"/>
      <c r="Q502" s="216"/>
      <c r="R502" s="216"/>
      <c r="S502" s="216"/>
      <c r="T502" s="216"/>
      <c r="U502" s="216"/>
      <c r="V502" s="216"/>
      <c r="W502" s="216"/>
      <c r="X502" s="216"/>
      <c r="Y502" s="64" t="s">
        <v>824</v>
      </c>
      <c r="Z502" s="127" t="s">
        <v>824</v>
      </c>
      <c r="AA502" s="127" t="s">
        <v>824</v>
      </c>
      <c r="AB502" s="433" t="s">
        <v>824</v>
      </c>
      <c r="AC502" s="61" t="s">
        <v>824</v>
      </c>
      <c r="AD502" s="214"/>
      <c r="AE502" s="61" t="s">
        <v>824</v>
      </c>
      <c r="AF502" s="130" t="s">
        <v>824</v>
      </c>
      <c r="AG502" s="123" t="s">
        <v>824</v>
      </c>
      <c r="AH502" s="123" t="s">
        <v>824</v>
      </c>
      <c r="AI502" s="61" t="s">
        <v>824</v>
      </c>
      <c r="AJ502" s="61" t="s">
        <v>824</v>
      </c>
      <c r="AK502" s="61" t="s">
        <v>824</v>
      </c>
      <c r="AL502" s="61" t="s">
        <v>1129</v>
      </c>
      <c r="AM502" s="76"/>
      <c r="AN502" s="215"/>
      <c r="AO502" s="215"/>
      <c r="AP502" s="215"/>
      <c r="AQ502" s="215"/>
    </row>
    <row r="503" spans="1:43" ht="25.5" x14ac:dyDescent="0.25">
      <c r="A503" s="232" t="s">
        <v>1130</v>
      </c>
      <c r="B503" s="74" t="s">
        <v>26</v>
      </c>
      <c r="C503" s="74">
        <v>76</v>
      </c>
      <c r="D503" s="74" t="s">
        <v>747</v>
      </c>
      <c r="E503" s="74" t="s">
        <v>9</v>
      </c>
      <c r="F503" s="209"/>
      <c r="G503" s="209"/>
      <c r="H503" s="209"/>
      <c r="I503" s="209"/>
      <c r="J503" s="209"/>
      <c r="K503" s="209"/>
      <c r="L503" s="209"/>
      <c r="M503" s="209"/>
      <c r="N503" s="209"/>
      <c r="O503" s="209"/>
      <c r="P503" s="209"/>
      <c r="Q503" s="209"/>
      <c r="R503" s="209"/>
      <c r="S503" s="209"/>
      <c r="T503" s="209"/>
      <c r="U503" s="209"/>
      <c r="V503" s="209"/>
      <c r="W503" s="209"/>
      <c r="X503" s="209"/>
      <c r="Y503" s="152" t="s">
        <v>824</v>
      </c>
      <c r="Z503" s="127" t="s">
        <v>824</v>
      </c>
      <c r="AA503" s="127" t="s">
        <v>824</v>
      </c>
      <c r="AB503" s="127" t="s">
        <v>824</v>
      </c>
      <c r="AC503" s="35" t="s">
        <v>824</v>
      </c>
      <c r="AD503" s="219"/>
      <c r="AE503" s="35" t="s">
        <v>824</v>
      </c>
      <c r="AF503" s="193" t="s">
        <v>824</v>
      </c>
      <c r="AG503" s="123" t="s">
        <v>824</v>
      </c>
      <c r="AH503" s="123" t="s">
        <v>824</v>
      </c>
      <c r="AI503" s="35" t="s">
        <v>824</v>
      </c>
      <c r="AJ503" s="35" t="s">
        <v>824</v>
      </c>
      <c r="AK503" s="35" t="s">
        <v>824</v>
      </c>
      <c r="AL503" s="35" t="s">
        <v>1129</v>
      </c>
      <c r="AM503" s="192"/>
      <c r="AN503" s="215"/>
      <c r="AO503" s="215"/>
      <c r="AP503" s="215"/>
      <c r="AQ503" s="215"/>
    </row>
    <row r="504" spans="1:43" ht="25.5" x14ac:dyDescent="0.25">
      <c r="A504" s="232" t="s">
        <v>1130</v>
      </c>
      <c r="B504" s="191" t="s">
        <v>26</v>
      </c>
      <c r="C504" s="191">
        <v>81</v>
      </c>
      <c r="D504" s="191" t="s">
        <v>751</v>
      </c>
      <c r="E504" s="191" t="s">
        <v>9</v>
      </c>
      <c r="F504" s="216"/>
      <c r="G504" s="216"/>
      <c r="H504" s="216"/>
      <c r="I504" s="216"/>
      <c r="J504" s="216"/>
      <c r="K504" s="216"/>
      <c r="L504" s="216"/>
      <c r="M504" s="216"/>
      <c r="N504" s="216"/>
      <c r="O504" s="216"/>
      <c r="P504" s="216"/>
      <c r="Q504" s="216"/>
      <c r="R504" s="216"/>
      <c r="S504" s="216"/>
      <c r="T504" s="216"/>
      <c r="U504" s="216"/>
      <c r="V504" s="216"/>
      <c r="W504" s="216"/>
      <c r="X504" s="216"/>
      <c r="Y504" s="64" t="s">
        <v>824</v>
      </c>
      <c r="Z504" s="127" t="s">
        <v>824</v>
      </c>
      <c r="AA504" s="127" t="s">
        <v>824</v>
      </c>
      <c r="AB504" s="433" t="s">
        <v>824</v>
      </c>
      <c r="AC504" s="61" t="s">
        <v>824</v>
      </c>
      <c r="AD504" s="214"/>
      <c r="AE504" s="61" t="s">
        <v>824</v>
      </c>
      <c r="AF504" s="130" t="s">
        <v>824</v>
      </c>
      <c r="AG504" s="123" t="s">
        <v>824</v>
      </c>
      <c r="AH504" s="123" t="s">
        <v>824</v>
      </c>
      <c r="AI504" s="61" t="s">
        <v>824</v>
      </c>
      <c r="AJ504" s="61" t="s">
        <v>824</v>
      </c>
      <c r="AK504" s="61" t="s">
        <v>824</v>
      </c>
      <c r="AL504" s="61" t="s">
        <v>1129</v>
      </c>
      <c r="AM504" s="76"/>
      <c r="AN504" s="215"/>
      <c r="AO504" s="215"/>
      <c r="AP504" s="215"/>
      <c r="AQ504" s="215"/>
    </row>
    <row r="505" spans="1:43" ht="38.25" x14ac:dyDescent="0.25">
      <c r="A505" s="232" t="s">
        <v>1130</v>
      </c>
      <c r="B505" s="74" t="s">
        <v>26</v>
      </c>
      <c r="C505" s="74">
        <v>82</v>
      </c>
      <c r="D505" s="74" t="s">
        <v>813</v>
      </c>
      <c r="E505" s="74" t="s">
        <v>9</v>
      </c>
      <c r="F505" s="209"/>
      <c r="G505" s="209"/>
      <c r="H505" s="209"/>
      <c r="I505" s="209"/>
      <c r="J505" s="209"/>
      <c r="K505" s="209"/>
      <c r="L505" s="209"/>
      <c r="M505" s="209"/>
      <c r="N505" s="209"/>
      <c r="O505" s="209"/>
      <c r="P505" s="209"/>
      <c r="Q505" s="209"/>
      <c r="R505" s="209"/>
      <c r="S505" s="209"/>
      <c r="T505" s="209"/>
      <c r="U505" s="209"/>
      <c r="V505" s="209"/>
      <c r="W505" s="209"/>
      <c r="X505" s="209"/>
      <c r="Y505" s="152" t="s">
        <v>824</v>
      </c>
      <c r="Z505" s="127" t="s">
        <v>824</v>
      </c>
      <c r="AA505" s="127" t="s">
        <v>824</v>
      </c>
      <c r="AB505" s="127" t="s">
        <v>824</v>
      </c>
      <c r="AC505" s="35" t="s">
        <v>824</v>
      </c>
      <c r="AD505" s="219"/>
      <c r="AE505" s="35" t="s">
        <v>824</v>
      </c>
      <c r="AF505" s="193" t="s">
        <v>824</v>
      </c>
      <c r="AG505" s="123" t="s">
        <v>824</v>
      </c>
      <c r="AH505" s="123" t="s">
        <v>824</v>
      </c>
      <c r="AI505" s="35" t="s">
        <v>824</v>
      </c>
      <c r="AJ505" s="35" t="s">
        <v>824</v>
      </c>
      <c r="AK505" s="35" t="s">
        <v>824</v>
      </c>
      <c r="AL505" s="35" t="s">
        <v>1129</v>
      </c>
      <c r="AM505" s="192"/>
      <c r="AN505" s="215"/>
      <c r="AO505" s="215"/>
      <c r="AP505" s="215"/>
      <c r="AQ505" s="215"/>
    </row>
    <row r="506" spans="1:43" ht="25.5" x14ac:dyDescent="0.25">
      <c r="A506" s="232" t="s">
        <v>1130</v>
      </c>
      <c r="B506" s="191" t="s">
        <v>26</v>
      </c>
      <c r="C506" s="191">
        <v>83</v>
      </c>
      <c r="D506" s="191" t="s">
        <v>820</v>
      </c>
      <c r="E506" s="191" t="s">
        <v>9</v>
      </c>
      <c r="F506" s="216"/>
      <c r="G506" s="216"/>
      <c r="H506" s="216"/>
      <c r="I506" s="216"/>
      <c r="J506" s="216"/>
      <c r="K506" s="216"/>
      <c r="L506" s="216"/>
      <c r="M506" s="216"/>
      <c r="N506" s="216"/>
      <c r="O506" s="216"/>
      <c r="P506" s="216"/>
      <c r="Q506" s="216"/>
      <c r="R506" s="216"/>
      <c r="S506" s="216"/>
      <c r="T506" s="216"/>
      <c r="U506" s="216"/>
      <c r="V506" s="216"/>
      <c r="W506" s="216"/>
      <c r="X506" s="216"/>
      <c r="Y506" s="152" t="s">
        <v>824</v>
      </c>
      <c r="Z506" s="127" t="s">
        <v>824</v>
      </c>
      <c r="AA506" s="127" t="s">
        <v>824</v>
      </c>
      <c r="AB506" s="127" t="s">
        <v>824</v>
      </c>
      <c r="AC506" s="35" t="s">
        <v>824</v>
      </c>
      <c r="AD506" s="219"/>
      <c r="AE506" s="35" t="s">
        <v>824</v>
      </c>
      <c r="AF506" s="193" t="s">
        <v>824</v>
      </c>
      <c r="AG506" s="123" t="s">
        <v>824</v>
      </c>
      <c r="AH506" s="123" t="s">
        <v>824</v>
      </c>
      <c r="AI506" s="35" t="s">
        <v>824</v>
      </c>
      <c r="AJ506" s="35" t="s">
        <v>824</v>
      </c>
      <c r="AK506" s="35" t="s">
        <v>824</v>
      </c>
      <c r="AL506" s="35" t="s">
        <v>1129</v>
      </c>
      <c r="AM506" s="192"/>
      <c r="AN506" s="215"/>
      <c r="AO506" s="215"/>
      <c r="AP506" s="215"/>
      <c r="AQ506" s="215"/>
    </row>
    <row r="507" spans="1:43" ht="25.5" x14ac:dyDescent="0.25">
      <c r="A507" s="232" t="s">
        <v>1130</v>
      </c>
      <c r="B507" s="74" t="s">
        <v>26</v>
      </c>
      <c r="C507" s="74">
        <v>84</v>
      </c>
      <c r="D507" s="74" t="s">
        <v>821</v>
      </c>
      <c r="E507" s="74" t="s">
        <v>9</v>
      </c>
      <c r="F507" s="74"/>
      <c r="G507" s="74"/>
      <c r="H507" s="209"/>
      <c r="I507" s="209"/>
      <c r="J507" s="209"/>
      <c r="K507" s="209"/>
      <c r="L507" s="209"/>
      <c r="M507" s="209"/>
      <c r="N507" s="209"/>
      <c r="O507" s="209"/>
      <c r="P507" s="209"/>
      <c r="Q507" s="209"/>
      <c r="R507" s="209"/>
      <c r="S507" s="209"/>
      <c r="T507" s="209"/>
      <c r="U507" s="209"/>
      <c r="V507" s="209"/>
      <c r="W507" s="209"/>
      <c r="X507" s="209"/>
      <c r="Y507" s="209" t="s">
        <v>824</v>
      </c>
      <c r="Z507" s="209" t="s">
        <v>824</v>
      </c>
      <c r="AA507" s="127" t="s">
        <v>824</v>
      </c>
      <c r="AB507" s="127" t="s">
        <v>824</v>
      </c>
      <c r="AC507" s="35" t="s">
        <v>824</v>
      </c>
      <c r="AD507" s="219"/>
      <c r="AE507" s="35" t="s">
        <v>824</v>
      </c>
      <c r="AF507" s="193" t="s">
        <v>824</v>
      </c>
      <c r="AG507" s="123" t="s">
        <v>824</v>
      </c>
      <c r="AH507" s="123" t="s">
        <v>824</v>
      </c>
      <c r="AI507" s="35" t="s">
        <v>824</v>
      </c>
      <c r="AJ507" s="35" t="s">
        <v>824</v>
      </c>
      <c r="AK507" s="35" t="s">
        <v>824</v>
      </c>
      <c r="AL507" s="35" t="s">
        <v>1129</v>
      </c>
      <c r="AM507" s="192"/>
      <c r="AN507" s="215"/>
      <c r="AO507" s="215"/>
      <c r="AP507" s="215"/>
      <c r="AQ507" s="215"/>
    </row>
    <row r="508" spans="1:43" ht="38.25" x14ac:dyDescent="0.25">
      <c r="A508" s="232" t="s">
        <v>1130</v>
      </c>
      <c r="B508" s="191" t="s">
        <v>26</v>
      </c>
      <c r="C508" s="191">
        <v>85</v>
      </c>
      <c r="D508" s="191" t="s">
        <v>819</v>
      </c>
      <c r="E508" s="191" t="s">
        <v>9</v>
      </c>
      <c r="F508" s="216"/>
      <c r="G508" s="216"/>
      <c r="H508" s="216"/>
      <c r="I508" s="216"/>
      <c r="J508" s="216"/>
      <c r="K508" s="216"/>
      <c r="L508" s="216"/>
      <c r="M508" s="216"/>
      <c r="N508" s="216"/>
      <c r="O508" s="216"/>
      <c r="P508" s="216"/>
      <c r="Q508" s="216"/>
      <c r="R508" s="216"/>
      <c r="S508" s="216"/>
      <c r="T508" s="216"/>
      <c r="U508" s="216"/>
      <c r="V508" s="216"/>
      <c r="W508" s="216"/>
      <c r="X508" s="216"/>
      <c r="Y508" s="152" t="s">
        <v>824</v>
      </c>
      <c r="Z508" s="127" t="s">
        <v>824</v>
      </c>
      <c r="AA508" s="127" t="s">
        <v>824</v>
      </c>
      <c r="AB508" s="127" t="s">
        <v>824</v>
      </c>
      <c r="AC508" s="35" t="s">
        <v>824</v>
      </c>
      <c r="AD508" s="219"/>
      <c r="AE508" s="35" t="s">
        <v>824</v>
      </c>
      <c r="AF508" s="193" t="s">
        <v>824</v>
      </c>
      <c r="AG508" s="123" t="s">
        <v>824</v>
      </c>
      <c r="AH508" s="123" t="s">
        <v>824</v>
      </c>
      <c r="AI508" s="35" t="s">
        <v>824</v>
      </c>
      <c r="AJ508" s="35" t="s">
        <v>824</v>
      </c>
      <c r="AK508" s="35" t="s">
        <v>824</v>
      </c>
      <c r="AL508" s="35" t="s">
        <v>1129</v>
      </c>
      <c r="AM508" s="192"/>
      <c r="AN508" s="215"/>
      <c r="AO508" s="215"/>
      <c r="AP508" s="215"/>
      <c r="AQ508" s="215"/>
    </row>
    <row r="509" spans="1:43" ht="63.75" x14ac:dyDescent="0.25">
      <c r="A509" s="232" t="s">
        <v>1130</v>
      </c>
      <c r="B509" s="74" t="s">
        <v>811</v>
      </c>
      <c r="C509" s="74">
        <v>86</v>
      </c>
      <c r="D509" s="74" t="s">
        <v>814</v>
      </c>
      <c r="E509" s="74" t="s">
        <v>9</v>
      </c>
      <c r="F509" s="209"/>
      <c r="G509" s="209"/>
      <c r="H509" s="209"/>
      <c r="I509" s="209"/>
      <c r="J509" s="209"/>
      <c r="K509" s="209"/>
      <c r="L509" s="209"/>
      <c r="M509" s="209"/>
      <c r="N509" s="209"/>
      <c r="O509" s="209"/>
      <c r="P509" s="209"/>
      <c r="Q509" s="209"/>
      <c r="R509" s="209"/>
      <c r="S509" s="209"/>
      <c r="T509" s="209"/>
      <c r="U509" s="209"/>
      <c r="V509" s="209"/>
      <c r="W509" s="209"/>
      <c r="X509" s="209"/>
      <c r="Y509" s="64" t="s">
        <v>824</v>
      </c>
      <c r="Z509" s="127" t="s">
        <v>824</v>
      </c>
      <c r="AA509" s="127" t="s">
        <v>824</v>
      </c>
      <c r="AB509" s="433" t="s">
        <v>824</v>
      </c>
      <c r="AC509" s="61" t="s">
        <v>824</v>
      </c>
      <c r="AD509" s="214"/>
      <c r="AE509" s="61" t="s">
        <v>824</v>
      </c>
      <c r="AF509" s="130" t="s">
        <v>824</v>
      </c>
      <c r="AG509" s="123" t="s">
        <v>824</v>
      </c>
      <c r="AH509" s="123" t="s">
        <v>824</v>
      </c>
      <c r="AI509" s="61" t="s">
        <v>824</v>
      </c>
      <c r="AJ509" s="61" t="s">
        <v>824</v>
      </c>
      <c r="AK509" s="61" t="s">
        <v>824</v>
      </c>
      <c r="AL509" s="61" t="s">
        <v>1129</v>
      </c>
      <c r="AM509" s="76"/>
      <c r="AN509" s="215"/>
      <c r="AO509" s="215"/>
      <c r="AP509" s="215"/>
      <c r="AQ509" s="215"/>
    </row>
    <row r="510" spans="1:43" ht="25.5" x14ac:dyDescent="0.25">
      <c r="A510" s="232" t="s">
        <v>1130</v>
      </c>
      <c r="B510" s="191" t="s">
        <v>26</v>
      </c>
      <c r="C510" s="191">
        <v>87</v>
      </c>
      <c r="D510" s="191" t="s">
        <v>818</v>
      </c>
      <c r="E510" s="191" t="s">
        <v>9</v>
      </c>
      <c r="F510" s="216"/>
      <c r="G510" s="216"/>
      <c r="H510" s="216"/>
      <c r="I510" s="216"/>
      <c r="J510" s="216"/>
      <c r="K510" s="216"/>
      <c r="L510" s="216"/>
      <c r="M510" s="216"/>
      <c r="N510" s="216"/>
      <c r="O510" s="216"/>
      <c r="P510" s="216"/>
      <c r="Q510" s="216"/>
      <c r="R510" s="216"/>
      <c r="S510" s="216"/>
      <c r="T510" s="216"/>
      <c r="U510" s="216"/>
      <c r="V510" s="216"/>
      <c r="W510" s="216"/>
      <c r="X510" s="216"/>
      <c r="Y510" s="64" t="s">
        <v>824</v>
      </c>
      <c r="Z510" s="127" t="s">
        <v>824</v>
      </c>
      <c r="AA510" s="127" t="s">
        <v>824</v>
      </c>
      <c r="AB510" s="433" t="s">
        <v>824</v>
      </c>
      <c r="AC510" s="61" t="s">
        <v>824</v>
      </c>
      <c r="AD510" s="214"/>
      <c r="AE510" s="61" t="s">
        <v>824</v>
      </c>
      <c r="AF510" s="130" t="s">
        <v>824</v>
      </c>
      <c r="AG510" s="123" t="s">
        <v>824</v>
      </c>
      <c r="AH510" s="123" t="s">
        <v>824</v>
      </c>
      <c r="AI510" s="61" t="s">
        <v>824</v>
      </c>
      <c r="AJ510" s="61" t="s">
        <v>824</v>
      </c>
      <c r="AK510" s="61" t="s">
        <v>824</v>
      </c>
      <c r="AL510" s="61" t="s">
        <v>1129</v>
      </c>
      <c r="AM510" s="76"/>
      <c r="AN510" s="215"/>
      <c r="AO510" s="215"/>
      <c r="AP510" s="215"/>
      <c r="AQ510" s="215"/>
    </row>
    <row r="511" spans="1:43" ht="51" x14ac:dyDescent="0.25">
      <c r="A511" s="232" t="s">
        <v>1130</v>
      </c>
      <c r="B511" s="74" t="s">
        <v>26</v>
      </c>
      <c r="C511" s="74">
        <v>88</v>
      </c>
      <c r="D511" s="74" t="s">
        <v>815</v>
      </c>
      <c r="E511" s="74" t="s">
        <v>9</v>
      </c>
      <c r="F511" s="209"/>
      <c r="G511" s="209"/>
      <c r="H511" s="209"/>
      <c r="I511" s="209"/>
      <c r="J511" s="209"/>
      <c r="K511" s="209"/>
      <c r="L511" s="209"/>
      <c r="M511" s="209"/>
      <c r="N511" s="209"/>
      <c r="O511" s="209"/>
      <c r="P511" s="209"/>
      <c r="Q511" s="209"/>
      <c r="R511" s="209"/>
      <c r="S511" s="209"/>
      <c r="T511" s="209"/>
      <c r="U511" s="209"/>
      <c r="V511" s="209"/>
      <c r="W511" s="209"/>
      <c r="X511" s="209"/>
      <c r="Y511" s="64" t="s">
        <v>824</v>
      </c>
      <c r="Z511" s="127" t="s">
        <v>824</v>
      </c>
      <c r="AA511" s="127" t="s">
        <v>824</v>
      </c>
      <c r="AB511" s="433" t="s">
        <v>824</v>
      </c>
      <c r="AC511" s="61" t="s">
        <v>824</v>
      </c>
      <c r="AD511" s="214"/>
      <c r="AE511" s="61" t="s">
        <v>824</v>
      </c>
      <c r="AF511" s="130" t="s">
        <v>824</v>
      </c>
      <c r="AG511" s="123" t="s">
        <v>824</v>
      </c>
      <c r="AH511" s="123" t="s">
        <v>824</v>
      </c>
      <c r="AI511" s="61" t="s">
        <v>824</v>
      </c>
      <c r="AJ511" s="61" t="s">
        <v>824</v>
      </c>
      <c r="AK511" s="61" t="s">
        <v>824</v>
      </c>
      <c r="AL511" s="61" t="s">
        <v>1129</v>
      </c>
      <c r="AM511" s="76"/>
      <c r="AN511" s="215"/>
      <c r="AO511" s="215"/>
      <c r="AP511" s="215"/>
      <c r="AQ511" s="215"/>
    </row>
    <row r="512" spans="1:43" ht="51" x14ac:dyDescent="0.25">
      <c r="A512" s="232" t="s">
        <v>1130</v>
      </c>
      <c r="B512" s="191" t="s">
        <v>26</v>
      </c>
      <c r="C512" s="191">
        <v>89</v>
      </c>
      <c r="D512" s="191" t="s">
        <v>816</v>
      </c>
      <c r="E512" s="191" t="s">
        <v>9</v>
      </c>
      <c r="F512" s="216"/>
      <c r="G512" s="216"/>
      <c r="H512" s="216"/>
      <c r="I512" s="216"/>
      <c r="J512" s="216"/>
      <c r="K512" s="216"/>
      <c r="L512" s="216"/>
      <c r="M512" s="216"/>
      <c r="N512" s="216"/>
      <c r="O512" s="216"/>
      <c r="P512" s="216"/>
      <c r="Q512" s="216"/>
      <c r="R512" s="216"/>
      <c r="S512" s="216"/>
      <c r="T512" s="216"/>
      <c r="U512" s="216"/>
      <c r="V512" s="216"/>
      <c r="W512" s="216"/>
      <c r="X512" s="216"/>
      <c r="Y512" s="64" t="s">
        <v>824</v>
      </c>
      <c r="Z512" s="127" t="s">
        <v>824</v>
      </c>
      <c r="AA512" s="127" t="s">
        <v>824</v>
      </c>
      <c r="AB512" s="433" t="s">
        <v>824</v>
      </c>
      <c r="AC512" s="61" t="s">
        <v>824</v>
      </c>
      <c r="AD512" s="214"/>
      <c r="AE512" s="61" t="s">
        <v>824</v>
      </c>
      <c r="AF512" s="130" t="s">
        <v>824</v>
      </c>
      <c r="AG512" s="123" t="s">
        <v>824</v>
      </c>
      <c r="AH512" s="123" t="s">
        <v>824</v>
      </c>
      <c r="AI512" s="61" t="s">
        <v>824</v>
      </c>
      <c r="AJ512" s="61" t="s">
        <v>824</v>
      </c>
      <c r="AK512" s="61" t="s">
        <v>824</v>
      </c>
      <c r="AL512" s="61" t="s">
        <v>1129</v>
      </c>
      <c r="AM512" s="76"/>
      <c r="AN512" s="215"/>
      <c r="AO512" s="215"/>
      <c r="AP512" s="215"/>
      <c r="AQ512" s="215"/>
    </row>
    <row r="513" spans="1:43" ht="51" x14ac:dyDescent="0.25">
      <c r="A513" s="232" t="s">
        <v>1130</v>
      </c>
      <c r="B513" s="74" t="s">
        <v>12</v>
      </c>
      <c r="C513" s="74">
        <v>90</v>
      </c>
      <c r="D513" s="74" t="s">
        <v>817</v>
      </c>
      <c r="E513" s="74" t="s">
        <v>9</v>
      </c>
      <c r="F513" s="209"/>
      <c r="G513" s="209"/>
      <c r="H513" s="209"/>
      <c r="I513" s="209"/>
      <c r="J513" s="209"/>
      <c r="K513" s="209"/>
      <c r="L513" s="209"/>
      <c r="M513" s="209"/>
      <c r="N513" s="209"/>
      <c r="O513" s="209"/>
      <c r="P513" s="209"/>
      <c r="Q513" s="209"/>
      <c r="R513" s="209"/>
      <c r="S513" s="209"/>
      <c r="T513" s="209"/>
      <c r="U513" s="209"/>
      <c r="V513" s="209"/>
      <c r="W513" s="209"/>
      <c r="X513" s="209"/>
      <c r="Y513" s="64" t="s">
        <v>824</v>
      </c>
      <c r="Z513" s="127" t="s">
        <v>824</v>
      </c>
      <c r="AA513" s="127" t="s">
        <v>824</v>
      </c>
      <c r="AB513" s="433" t="s">
        <v>824</v>
      </c>
      <c r="AC513" s="61" t="s">
        <v>824</v>
      </c>
      <c r="AD513" s="214"/>
      <c r="AE513" s="61" t="s">
        <v>824</v>
      </c>
      <c r="AF513" s="130" t="s">
        <v>824</v>
      </c>
      <c r="AG513" s="123" t="s">
        <v>824</v>
      </c>
      <c r="AH513" s="123" t="s">
        <v>824</v>
      </c>
      <c r="AI513" s="61" t="s">
        <v>824</v>
      </c>
      <c r="AJ513" s="61" t="s">
        <v>824</v>
      </c>
      <c r="AK513" s="61" t="s">
        <v>824</v>
      </c>
      <c r="AL513" s="61" t="s">
        <v>1129</v>
      </c>
      <c r="AM513" s="76"/>
      <c r="AN513" s="215"/>
      <c r="AO513" s="215"/>
      <c r="AP513" s="215"/>
      <c r="AQ513" s="215"/>
    </row>
    <row r="514" spans="1:43" ht="25.5" x14ac:dyDescent="0.25">
      <c r="A514" s="232" t="s">
        <v>1130</v>
      </c>
      <c r="B514" s="191" t="s">
        <v>687</v>
      </c>
      <c r="C514" s="191">
        <v>102</v>
      </c>
      <c r="D514" s="191" t="s">
        <v>690</v>
      </c>
      <c r="E514" s="191" t="s">
        <v>9</v>
      </c>
      <c r="F514" s="216"/>
      <c r="G514" s="216"/>
      <c r="H514" s="216"/>
      <c r="I514" s="216"/>
      <c r="J514" s="216"/>
      <c r="K514" s="216"/>
      <c r="L514" s="216"/>
      <c r="M514" s="216"/>
      <c r="N514" s="216"/>
      <c r="O514" s="216"/>
      <c r="P514" s="216"/>
      <c r="Q514" s="216"/>
      <c r="R514" s="216"/>
      <c r="S514" s="216"/>
      <c r="T514" s="216"/>
      <c r="U514" s="216"/>
      <c r="V514" s="216"/>
      <c r="W514" s="216"/>
      <c r="X514" s="216"/>
      <c r="Y514" s="152" t="s">
        <v>824</v>
      </c>
      <c r="Z514" s="127" t="s">
        <v>824</v>
      </c>
      <c r="AA514" s="127" t="s">
        <v>824</v>
      </c>
      <c r="AB514" s="127" t="s">
        <v>824</v>
      </c>
      <c r="AC514" s="35" t="s">
        <v>824</v>
      </c>
      <c r="AD514" s="219"/>
      <c r="AE514" s="35" t="s">
        <v>824</v>
      </c>
      <c r="AF514" s="193" t="s">
        <v>824</v>
      </c>
      <c r="AG514" s="123" t="s">
        <v>824</v>
      </c>
      <c r="AH514" s="123" t="s">
        <v>824</v>
      </c>
      <c r="AI514" s="35" t="s">
        <v>824</v>
      </c>
      <c r="AJ514" s="35" t="s">
        <v>824</v>
      </c>
      <c r="AK514" s="35" t="s">
        <v>824</v>
      </c>
      <c r="AL514" s="35" t="s">
        <v>1129</v>
      </c>
      <c r="AM514" s="192"/>
      <c r="AN514" s="215"/>
      <c r="AO514" s="215"/>
      <c r="AP514" s="215"/>
      <c r="AQ514" s="215"/>
    </row>
    <row r="515" spans="1:43" ht="25.5" x14ac:dyDescent="0.25">
      <c r="A515" s="232" t="s">
        <v>1130</v>
      </c>
      <c r="B515" s="74" t="s">
        <v>12</v>
      </c>
      <c r="C515" s="74">
        <v>104</v>
      </c>
      <c r="D515" s="74" t="s">
        <v>692</v>
      </c>
      <c r="E515" s="74" t="s">
        <v>684</v>
      </c>
      <c r="F515" s="209">
        <v>1</v>
      </c>
      <c r="G515" s="209">
        <v>1</v>
      </c>
      <c r="H515" s="209">
        <v>1</v>
      </c>
      <c r="I515" s="209">
        <v>1</v>
      </c>
      <c r="J515" s="209">
        <v>1</v>
      </c>
      <c r="K515" s="209">
        <v>1</v>
      </c>
      <c r="L515" s="209">
        <v>1</v>
      </c>
      <c r="M515" s="209">
        <v>1</v>
      </c>
      <c r="N515" s="209">
        <v>1</v>
      </c>
      <c r="O515" s="209">
        <v>1</v>
      </c>
      <c r="P515" s="209">
        <v>1</v>
      </c>
      <c r="Q515" s="209">
        <v>1</v>
      </c>
      <c r="R515" s="209">
        <v>1</v>
      </c>
      <c r="S515" s="209"/>
      <c r="T515" s="209"/>
      <c r="U515" s="209"/>
      <c r="V515" s="209"/>
      <c r="W515" s="209"/>
      <c r="X515" s="209"/>
      <c r="Y515" s="64">
        <v>1</v>
      </c>
      <c r="Z515" s="127">
        <v>1</v>
      </c>
      <c r="AA515" s="127">
        <v>3</v>
      </c>
      <c r="AB515" s="433" t="s">
        <v>1131</v>
      </c>
      <c r="AC515" s="61" t="s">
        <v>462</v>
      </c>
      <c r="AD515" s="214" t="s">
        <v>371</v>
      </c>
      <c r="AE515" s="61" t="s">
        <v>371</v>
      </c>
      <c r="AF515" s="130" t="s">
        <v>1131</v>
      </c>
      <c r="AG515" s="123">
        <v>1</v>
      </c>
      <c r="AH515" s="123">
        <v>3</v>
      </c>
      <c r="AI515" s="61" t="s">
        <v>462</v>
      </c>
      <c r="AJ515" s="61" t="s">
        <v>371</v>
      </c>
      <c r="AK515" s="61" t="s">
        <v>371</v>
      </c>
      <c r="AL515" s="61" t="s">
        <v>1129</v>
      </c>
      <c r="AM515" s="76"/>
      <c r="AN515" s="215"/>
      <c r="AO515" s="215"/>
      <c r="AP515" s="215"/>
      <c r="AQ515" s="215"/>
    </row>
    <row r="516" spans="1:43" ht="25.5" x14ac:dyDescent="0.25">
      <c r="A516" s="232" t="s">
        <v>1130</v>
      </c>
      <c r="B516" s="191" t="s">
        <v>33</v>
      </c>
      <c r="C516" s="191">
        <v>105</v>
      </c>
      <c r="D516" s="191" t="s">
        <v>693</v>
      </c>
      <c r="E516" s="191" t="s">
        <v>9</v>
      </c>
      <c r="F516" s="216"/>
      <c r="G516" s="216"/>
      <c r="H516" s="216"/>
      <c r="I516" s="216"/>
      <c r="J516" s="216"/>
      <c r="K516" s="216"/>
      <c r="L516" s="216"/>
      <c r="M516" s="216"/>
      <c r="N516" s="216"/>
      <c r="O516" s="216"/>
      <c r="P516" s="216"/>
      <c r="Q516" s="216"/>
      <c r="R516" s="216"/>
      <c r="S516" s="216"/>
      <c r="T516" s="216"/>
      <c r="U516" s="216"/>
      <c r="V516" s="216"/>
      <c r="W516" s="216"/>
      <c r="X516" s="216"/>
      <c r="Y516" s="152" t="s">
        <v>824</v>
      </c>
      <c r="Z516" s="127" t="s">
        <v>824</v>
      </c>
      <c r="AA516" s="127" t="s">
        <v>824</v>
      </c>
      <c r="AB516" s="127" t="s">
        <v>824</v>
      </c>
      <c r="AC516" s="35" t="s">
        <v>824</v>
      </c>
      <c r="AD516" s="219"/>
      <c r="AE516" s="35" t="s">
        <v>824</v>
      </c>
      <c r="AF516" s="193" t="s">
        <v>824</v>
      </c>
      <c r="AG516" s="123" t="s">
        <v>824</v>
      </c>
      <c r="AH516" s="123" t="s">
        <v>824</v>
      </c>
      <c r="AI516" s="35" t="s">
        <v>824</v>
      </c>
      <c r="AJ516" s="35" t="s">
        <v>824</v>
      </c>
      <c r="AK516" s="35" t="s">
        <v>824</v>
      </c>
      <c r="AL516" s="35" t="s">
        <v>1129</v>
      </c>
      <c r="AM516" s="192"/>
      <c r="AN516" s="215"/>
      <c r="AO516" s="215"/>
      <c r="AP516" s="215"/>
      <c r="AQ516" s="215"/>
    </row>
    <row r="517" spans="1:43" ht="25.5" x14ac:dyDescent="0.25">
      <c r="A517" s="232" t="s">
        <v>1130</v>
      </c>
      <c r="B517" s="74" t="s">
        <v>33</v>
      </c>
      <c r="C517" s="74">
        <v>106</v>
      </c>
      <c r="D517" s="74" t="s">
        <v>695</v>
      </c>
      <c r="E517" s="74" t="s">
        <v>9</v>
      </c>
      <c r="F517" s="209"/>
      <c r="G517" s="209"/>
      <c r="H517" s="209"/>
      <c r="I517" s="209"/>
      <c r="J517" s="209"/>
      <c r="K517" s="209"/>
      <c r="L517" s="209"/>
      <c r="M517" s="209"/>
      <c r="N517" s="209"/>
      <c r="O517" s="209"/>
      <c r="P517" s="209"/>
      <c r="Q517" s="209"/>
      <c r="R517" s="209"/>
      <c r="S517" s="209"/>
      <c r="T517" s="209"/>
      <c r="U517" s="209"/>
      <c r="V517" s="209"/>
      <c r="W517" s="209"/>
      <c r="X517" s="209"/>
      <c r="Y517" s="64" t="s">
        <v>824</v>
      </c>
      <c r="Z517" s="127" t="s">
        <v>824</v>
      </c>
      <c r="AA517" s="127" t="s">
        <v>824</v>
      </c>
      <c r="AB517" s="433" t="s">
        <v>824</v>
      </c>
      <c r="AC517" s="61" t="s">
        <v>824</v>
      </c>
      <c r="AD517" s="214"/>
      <c r="AE517" s="61" t="s">
        <v>824</v>
      </c>
      <c r="AF517" s="130" t="s">
        <v>824</v>
      </c>
      <c r="AG517" s="123" t="s">
        <v>824</v>
      </c>
      <c r="AH517" s="123" t="s">
        <v>824</v>
      </c>
      <c r="AI517" s="61" t="s">
        <v>824</v>
      </c>
      <c r="AJ517" s="61" t="s">
        <v>824</v>
      </c>
      <c r="AK517" s="61" t="s">
        <v>824</v>
      </c>
      <c r="AL517" s="61" t="s">
        <v>1129</v>
      </c>
      <c r="AM517" s="76"/>
      <c r="AN517" s="215"/>
      <c r="AO517" s="215"/>
      <c r="AP517" s="215"/>
      <c r="AQ517" s="215"/>
    </row>
    <row r="518" spans="1:43" ht="25.5" x14ac:dyDescent="0.25">
      <c r="A518" s="232" t="s">
        <v>1130</v>
      </c>
      <c r="B518" s="191" t="s">
        <v>33</v>
      </c>
      <c r="C518" s="191">
        <v>107</v>
      </c>
      <c r="D518" s="191" t="s">
        <v>696</v>
      </c>
      <c r="E518" s="191" t="s">
        <v>9</v>
      </c>
      <c r="F518" s="216"/>
      <c r="G518" s="216"/>
      <c r="H518" s="216"/>
      <c r="I518" s="216"/>
      <c r="J518" s="216"/>
      <c r="K518" s="216"/>
      <c r="L518" s="216"/>
      <c r="M518" s="216"/>
      <c r="N518" s="216"/>
      <c r="O518" s="216"/>
      <c r="P518" s="216"/>
      <c r="Q518" s="216"/>
      <c r="R518" s="216"/>
      <c r="S518" s="216"/>
      <c r="T518" s="216"/>
      <c r="U518" s="216"/>
      <c r="V518" s="216"/>
      <c r="W518" s="216"/>
      <c r="X518" s="216"/>
      <c r="Y518" s="152" t="s">
        <v>824</v>
      </c>
      <c r="Z518" s="127" t="s">
        <v>824</v>
      </c>
      <c r="AA518" s="127" t="s">
        <v>824</v>
      </c>
      <c r="AB518" s="127" t="s">
        <v>824</v>
      </c>
      <c r="AC518" s="35" t="s">
        <v>824</v>
      </c>
      <c r="AD518" s="219"/>
      <c r="AE518" s="35" t="s">
        <v>824</v>
      </c>
      <c r="AF518" s="193" t="s">
        <v>824</v>
      </c>
      <c r="AG518" s="123" t="s">
        <v>824</v>
      </c>
      <c r="AH518" s="123" t="s">
        <v>824</v>
      </c>
      <c r="AI518" s="35" t="s">
        <v>824</v>
      </c>
      <c r="AJ518" s="35" t="s">
        <v>824</v>
      </c>
      <c r="AK518" s="35" t="s">
        <v>824</v>
      </c>
      <c r="AL518" s="35" t="s">
        <v>1129</v>
      </c>
      <c r="AM518" s="192"/>
      <c r="AN518" s="215"/>
      <c r="AO518" s="215"/>
      <c r="AP518" s="215"/>
      <c r="AQ518" s="215"/>
    </row>
    <row r="519" spans="1:43" ht="25.5" x14ac:dyDescent="0.25">
      <c r="A519" s="232" t="s">
        <v>1130</v>
      </c>
      <c r="B519" s="74" t="s">
        <v>35</v>
      </c>
      <c r="C519" s="74">
        <v>108</v>
      </c>
      <c r="D519" s="74" t="s">
        <v>697</v>
      </c>
      <c r="E519" s="74" t="s">
        <v>9</v>
      </c>
      <c r="F519" s="209"/>
      <c r="G519" s="209"/>
      <c r="H519" s="209"/>
      <c r="I519" s="209"/>
      <c r="J519" s="209"/>
      <c r="K519" s="209"/>
      <c r="L519" s="209"/>
      <c r="M519" s="209"/>
      <c r="N519" s="209"/>
      <c r="O519" s="209"/>
      <c r="P519" s="209"/>
      <c r="Q519" s="209"/>
      <c r="R519" s="209"/>
      <c r="S519" s="209"/>
      <c r="T519" s="209"/>
      <c r="U519" s="209"/>
      <c r="V519" s="209"/>
      <c r="W519" s="209"/>
      <c r="X519" s="209"/>
      <c r="Y519" s="64" t="s">
        <v>824</v>
      </c>
      <c r="Z519" s="127" t="s">
        <v>824</v>
      </c>
      <c r="AA519" s="127" t="s">
        <v>824</v>
      </c>
      <c r="AB519" s="433" t="s">
        <v>824</v>
      </c>
      <c r="AC519" s="61" t="s">
        <v>824</v>
      </c>
      <c r="AD519" s="214"/>
      <c r="AE519" s="61" t="s">
        <v>824</v>
      </c>
      <c r="AF519" s="130" t="s">
        <v>824</v>
      </c>
      <c r="AG519" s="123" t="s">
        <v>824</v>
      </c>
      <c r="AH519" s="123" t="s">
        <v>824</v>
      </c>
      <c r="AI519" s="61" t="s">
        <v>824</v>
      </c>
      <c r="AJ519" s="61" t="s">
        <v>824</v>
      </c>
      <c r="AK519" s="61" t="s">
        <v>824</v>
      </c>
      <c r="AL519" s="61" t="s">
        <v>1129</v>
      </c>
      <c r="AM519" s="76"/>
      <c r="AN519" s="215"/>
      <c r="AO519" s="215"/>
      <c r="AP519" s="215"/>
      <c r="AQ519" s="215"/>
    </row>
    <row r="520" spans="1:43" ht="38.25" x14ac:dyDescent="0.25">
      <c r="A520" s="232" t="s">
        <v>1130</v>
      </c>
      <c r="B520" s="191" t="s">
        <v>35</v>
      </c>
      <c r="C520" s="191">
        <v>109</v>
      </c>
      <c r="D520" s="191" t="s">
        <v>698</v>
      </c>
      <c r="E520" s="191" t="s">
        <v>9</v>
      </c>
      <c r="F520" s="216"/>
      <c r="G520" s="216"/>
      <c r="H520" s="216"/>
      <c r="I520" s="216"/>
      <c r="J520" s="216"/>
      <c r="K520" s="216"/>
      <c r="L520" s="216"/>
      <c r="M520" s="216"/>
      <c r="N520" s="216"/>
      <c r="O520" s="216"/>
      <c r="P520" s="216"/>
      <c r="Q520" s="216"/>
      <c r="R520" s="216"/>
      <c r="S520" s="216"/>
      <c r="T520" s="216"/>
      <c r="U520" s="216"/>
      <c r="V520" s="216"/>
      <c r="W520" s="216"/>
      <c r="X520" s="216"/>
      <c r="Y520" s="152" t="s">
        <v>824</v>
      </c>
      <c r="Z520" s="127" t="s">
        <v>824</v>
      </c>
      <c r="AA520" s="127" t="s">
        <v>824</v>
      </c>
      <c r="AB520" s="127" t="s">
        <v>824</v>
      </c>
      <c r="AC520" s="35" t="s">
        <v>824</v>
      </c>
      <c r="AD520" s="219"/>
      <c r="AE520" s="35" t="s">
        <v>824</v>
      </c>
      <c r="AF520" s="193" t="s">
        <v>824</v>
      </c>
      <c r="AG520" s="123" t="s">
        <v>824</v>
      </c>
      <c r="AH520" s="123" t="s">
        <v>824</v>
      </c>
      <c r="AI520" s="35" t="s">
        <v>824</v>
      </c>
      <c r="AJ520" s="35" t="s">
        <v>824</v>
      </c>
      <c r="AK520" s="35" t="s">
        <v>824</v>
      </c>
      <c r="AL520" s="35" t="s">
        <v>1129</v>
      </c>
      <c r="AM520" s="192"/>
      <c r="AN520" s="215"/>
      <c r="AO520" s="215"/>
      <c r="AP520" s="215"/>
      <c r="AQ520" s="215"/>
    </row>
    <row r="521" spans="1:43" ht="38.25" x14ac:dyDescent="0.25">
      <c r="A521" s="232" t="s">
        <v>1130</v>
      </c>
      <c r="B521" s="74" t="s">
        <v>35</v>
      </c>
      <c r="C521" s="74">
        <v>110</v>
      </c>
      <c r="D521" s="74" t="s">
        <v>699</v>
      </c>
      <c r="E521" s="74" t="s">
        <v>9</v>
      </c>
      <c r="F521" s="209"/>
      <c r="G521" s="209"/>
      <c r="H521" s="209"/>
      <c r="I521" s="209"/>
      <c r="J521" s="209"/>
      <c r="K521" s="209"/>
      <c r="L521" s="209"/>
      <c r="M521" s="209"/>
      <c r="N521" s="209"/>
      <c r="O521" s="209"/>
      <c r="P521" s="209"/>
      <c r="Q521" s="209"/>
      <c r="R521" s="209"/>
      <c r="S521" s="209"/>
      <c r="T521" s="209"/>
      <c r="U521" s="209"/>
      <c r="V521" s="209"/>
      <c r="W521" s="209"/>
      <c r="X521" s="209"/>
      <c r="Y521" s="64" t="s">
        <v>824</v>
      </c>
      <c r="Z521" s="127" t="s">
        <v>824</v>
      </c>
      <c r="AA521" s="127" t="s">
        <v>824</v>
      </c>
      <c r="AB521" s="433" t="s">
        <v>824</v>
      </c>
      <c r="AC521" s="61" t="s">
        <v>824</v>
      </c>
      <c r="AD521" s="214"/>
      <c r="AE521" s="61" t="s">
        <v>824</v>
      </c>
      <c r="AF521" s="130" t="s">
        <v>824</v>
      </c>
      <c r="AG521" s="123" t="s">
        <v>824</v>
      </c>
      <c r="AH521" s="123" t="s">
        <v>824</v>
      </c>
      <c r="AI521" s="61" t="s">
        <v>824</v>
      </c>
      <c r="AJ521" s="61" t="s">
        <v>824</v>
      </c>
      <c r="AK521" s="61" t="s">
        <v>824</v>
      </c>
      <c r="AL521" s="61" t="s">
        <v>1129</v>
      </c>
      <c r="AM521" s="76"/>
      <c r="AN521" s="215"/>
      <c r="AO521" s="215"/>
      <c r="AP521" s="215"/>
      <c r="AQ521" s="215"/>
    </row>
    <row r="522" spans="1:43" ht="25.5" x14ac:dyDescent="0.25">
      <c r="A522" s="232" t="s">
        <v>1130</v>
      </c>
      <c r="B522" s="191" t="s">
        <v>35</v>
      </c>
      <c r="C522" s="191">
        <v>111</v>
      </c>
      <c r="D522" s="191" t="s">
        <v>700</v>
      </c>
      <c r="E522" s="191" t="s">
        <v>9</v>
      </c>
      <c r="F522" s="216"/>
      <c r="G522" s="216"/>
      <c r="H522" s="216"/>
      <c r="I522" s="216"/>
      <c r="J522" s="216"/>
      <c r="K522" s="216"/>
      <c r="L522" s="216"/>
      <c r="M522" s="216"/>
      <c r="N522" s="216"/>
      <c r="O522" s="216"/>
      <c r="P522" s="216"/>
      <c r="Q522" s="216"/>
      <c r="R522" s="216"/>
      <c r="S522" s="216"/>
      <c r="T522" s="216"/>
      <c r="U522" s="216"/>
      <c r="V522" s="216"/>
      <c r="W522" s="216"/>
      <c r="X522" s="216"/>
      <c r="Y522" s="152" t="s">
        <v>824</v>
      </c>
      <c r="Z522" s="127" t="s">
        <v>824</v>
      </c>
      <c r="AA522" s="127" t="s">
        <v>824</v>
      </c>
      <c r="AB522" s="127" t="s">
        <v>824</v>
      </c>
      <c r="AC522" s="35" t="s">
        <v>824</v>
      </c>
      <c r="AD522" s="219"/>
      <c r="AE522" s="35" t="s">
        <v>824</v>
      </c>
      <c r="AF522" s="193" t="s">
        <v>824</v>
      </c>
      <c r="AG522" s="123" t="s">
        <v>824</v>
      </c>
      <c r="AH522" s="123" t="s">
        <v>824</v>
      </c>
      <c r="AI522" s="35" t="s">
        <v>824</v>
      </c>
      <c r="AJ522" s="35" t="s">
        <v>824</v>
      </c>
      <c r="AK522" s="35" t="s">
        <v>824</v>
      </c>
      <c r="AL522" s="35" t="s">
        <v>1129</v>
      </c>
      <c r="AM522" s="192"/>
      <c r="AN522" s="215"/>
      <c r="AO522" s="215"/>
      <c r="AP522" s="215"/>
      <c r="AQ522" s="215"/>
    </row>
    <row r="523" spans="1:43" ht="38.25" x14ac:dyDescent="0.25">
      <c r="A523" s="232" t="s">
        <v>1130</v>
      </c>
      <c r="B523" s="74" t="s">
        <v>35</v>
      </c>
      <c r="C523" s="74">
        <v>112</v>
      </c>
      <c r="D523" s="74" t="s">
        <v>701</v>
      </c>
      <c r="E523" s="74" t="s">
        <v>9</v>
      </c>
      <c r="F523" s="209"/>
      <c r="G523" s="209"/>
      <c r="H523" s="209"/>
      <c r="I523" s="209"/>
      <c r="J523" s="209"/>
      <c r="K523" s="209"/>
      <c r="L523" s="209"/>
      <c r="M523" s="209"/>
      <c r="N523" s="209"/>
      <c r="O523" s="209"/>
      <c r="P523" s="209"/>
      <c r="Q523" s="209"/>
      <c r="R523" s="209"/>
      <c r="S523" s="209"/>
      <c r="T523" s="209"/>
      <c r="U523" s="209"/>
      <c r="V523" s="209"/>
      <c r="W523" s="209"/>
      <c r="X523" s="209"/>
      <c r="Y523" s="64" t="s">
        <v>824</v>
      </c>
      <c r="Z523" s="127" t="s">
        <v>824</v>
      </c>
      <c r="AA523" s="127" t="s">
        <v>824</v>
      </c>
      <c r="AB523" s="433" t="s">
        <v>824</v>
      </c>
      <c r="AC523" s="61" t="s">
        <v>824</v>
      </c>
      <c r="AD523" s="214"/>
      <c r="AE523" s="61" t="s">
        <v>824</v>
      </c>
      <c r="AF523" s="130" t="s">
        <v>824</v>
      </c>
      <c r="AG523" s="123" t="s">
        <v>824</v>
      </c>
      <c r="AH523" s="123" t="s">
        <v>824</v>
      </c>
      <c r="AI523" s="61" t="s">
        <v>824</v>
      </c>
      <c r="AJ523" s="61" t="s">
        <v>824</v>
      </c>
      <c r="AK523" s="61" t="s">
        <v>824</v>
      </c>
      <c r="AL523" s="61" t="s">
        <v>1129</v>
      </c>
      <c r="AM523" s="76"/>
      <c r="AN523" s="215"/>
      <c r="AO523" s="215"/>
      <c r="AP523" s="215"/>
      <c r="AQ523" s="215"/>
    </row>
    <row r="524" spans="1:43" ht="25.5" x14ac:dyDescent="0.25">
      <c r="A524" s="232" t="s">
        <v>1130</v>
      </c>
      <c r="B524" s="191" t="s">
        <v>38</v>
      </c>
      <c r="C524" s="191">
        <v>113</v>
      </c>
      <c r="D524" s="191" t="s">
        <v>702</v>
      </c>
      <c r="E524" s="191" t="s">
        <v>8</v>
      </c>
      <c r="F524" s="216"/>
      <c r="G524" s="216"/>
      <c r="H524" s="216"/>
      <c r="I524" s="216"/>
      <c r="J524" s="216"/>
      <c r="K524" s="216"/>
      <c r="L524" s="216"/>
      <c r="M524" s="216"/>
      <c r="N524" s="216"/>
      <c r="O524" s="216"/>
      <c r="P524" s="216"/>
      <c r="Q524" s="216"/>
      <c r="R524" s="216"/>
      <c r="S524" s="216"/>
      <c r="T524" s="216"/>
      <c r="U524" s="216"/>
      <c r="V524" s="216"/>
      <c r="W524" s="216"/>
      <c r="X524" s="216"/>
      <c r="Y524" s="152" t="s">
        <v>824</v>
      </c>
      <c r="Z524" s="127" t="s">
        <v>824</v>
      </c>
      <c r="AA524" s="127" t="s">
        <v>824</v>
      </c>
      <c r="AB524" s="127" t="s">
        <v>824</v>
      </c>
      <c r="AC524" s="35" t="s">
        <v>824</v>
      </c>
      <c r="AD524" s="219"/>
      <c r="AE524" s="35" t="s">
        <v>824</v>
      </c>
      <c r="AF524" s="193" t="s">
        <v>824</v>
      </c>
      <c r="AG524" s="123" t="s">
        <v>824</v>
      </c>
      <c r="AH524" s="123" t="s">
        <v>824</v>
      </c>
      <c r="AI524" s="35" t="s">
        <v>824</v>
      </c>
      <c r="AJ524" s="35" t="s">
        <v>824</v>
      </c>
      <c r="AK524" s="35" t="s">
        <v>824</v>
      </c>
      <c r="AL524" s="35" t="s">
        <v>1129</v>
      </c>
      <c r="AM524" s="192"/>
      <c r="AN524" s="215"/>
      <c r="AO524" s="215"/>
      <c r="AP524" s="215"/>
      <c r="AQ524" s="215"/>
    </row>
    <row r="525" spans="1:43" x14ac:dyDescent="0.25">
      <c r="A525" s="232" t="s">
        <v>1130</v>
      </c>
      <c r="B525" s="74" t="s">
        <v>38</v>
      </c>
      <c r="C525" s="74">
        <v>114</v>
      </c>
      <c r="D525" s="74" t="s">
        <v>703</v>
      </c>
      <c r="E525" s="74" t="s">
        <v>9</v>
      </c>
      <c r="F525" s="209"/>
      <c r="G525" s="209"/>
      <c r="H525" s="209"/>
      <c r="I525" s="209"/>
      <c r="J525" s="209"/>
      <c r="K525" s="209"/>
      <c r="L525" s="209"/>
      <c r="M525" s="209"/>
      <c r="N525" s="209"/>
      <c r="O525" s="209"/>
      <c r="P525" s="209"/>
      <c r="Q525" s="209"/>
      <c r="R525" s="209"/>
      <c r="S525" s="209"/>
      <c r="T525" s="209"/>
      <c r="U525" s="209"/>
      <c r="V525" s="209"/>
      <c r="W525" s="209"/>
      <c r="X525" s="209"/>
      <c r="Y525" s="64" t="s">
        <v>824</v>
      </c>
      <c r="Z525" s="127" t="s">
        <v>824</v>
      </c>
      <c r="AA525" s="127" t="s">
        <v>824</v>
      </c>
      <c r="AB525" s="433" t="s">
        <v>824</v>
      </c>
      <c r="AC525" s="61" t="s">
        <v>824</v>
      </c>
      <c r="AD525" s="214"/>
      <c r="AE525" s="61" t="s">
        <v>824</v>
      </c>
      <c r="AF525" s="130" t="s">
        <v>824</v>
      </c>
      <c r="AG525" s="123" t="s">
        <v>824</v>
      </c>
      <c r="AH525" s="123" t="s">
        <v>824</v>
      </c>
      <c r="AI525" s="61" t="s">
        <v>824</v>
      </c>
      <c r="AJ525" s="61" t="s">
        <v>824</v>
      </c>
      <c r="AK525" s="61" t="s">
        <v>824</v>
      </c>
      <c r="AL525" s="61" t="s">
        <v>1129</v>
      </c>
      <c r="AM525" s="76"/>
      <c r="AN525" s="215"/>
      <c r="AO525" s="215"/>
      <c r="AP525" s="215"/>
      <c r="AQ525" s="215"/>
    </row>
    <row r="526" spans="1:43" ht="25.5" x14ac:dyDescent="0.25">
      <c r="A526" s="232" t="s">
        <v>1130</v>
      </c>
      <c r="B526" s="191" t="s">
        <v>38</v>
      </c>
      <c r="C526" s="191">
        <v>115</v>
      </c>
      <c r="D526" s="191" t="s">
        <v>702</v>
      </c>
      <c r="E526" s="191" t="s">
        <v>8</v>
      </c>
      <c r="F526" s="216"/>
      <c r="G526" s="216"/>
      <c r="H526" s="216"/>
      <c r="I526" s="216"/>
      <c r="J526" s="216"/>
      <c r="K526" s="216"/>
      <c r="L526" s="216"/>
      <c r="M526" s="216"/>
      <c r="N526" s="216"/>
      <c r="O526" s="216"/>
      <c r="P526" s="216"/>
      <c r="Q526" s="216"/>
      <c r="R526" s="216"/>
      <c r="S526" s="216"/>
      <c r="T526" s="216"/>
      <c r="U526" s="216"/>
      <c r="V526" s="216"/>
      <c r="W526" s="216"/>
      <c r="X526" s="216"/>
      <c r="Y526" s="152" t="s">
        <v>824</v>
      </c>
      <c r="Z526" s="127" t="s">
        <v>824</v>
      </c>
      <c r="AA526" s="127" t="s">
        <v>824</v>
      </c>
      <c r="AB526" s="127" t="s">
        <v>824</v>
      </c>
      <c r="AC526" s="35" t="s">
        <v>824</v>
      </c>
      <c r="AD526" s="219"/>
      <c r="AE526" s="35" t="s">
        <v>824</v>
      </c>
      <c r="AF526" s="193" t="s">
        <v>824</v>
      </c>
      <c r="AG526" s="123" t="s">
        <v>824</v>
      </c>
      <c r="AH526" s="123" t="s">
        <v>824</v>
      </c>
      <c r="AI526" s="35" t="s">
        <v>824</v>
      </c>
      <c r="AJ526" s="35" t="s">
        <v>824</v>
      </c>
      <c r="AK526" s="35" t="s">
        <v>824</v>
      </c>
      <c r="AL526" s="35" t="s">
        <v>1129</v>
      </c>
      <c r="AM526" s="192"/>
      <c r="AN526" s="215"/>
      <c r="AO526" s="215"/>
      <c r="AP526" s="215"/>
      <c r="AQ526" s="215"/>
    </row>
    <row r="527" spans="1:43" x14ac:dyDescent="0.25">
      <c r="A527" s="232" t="s">
        <v>1130</v>
      </c>
      <c r="B527" s="74" t="s">
        <v>38</v>
      </c>
      <c r="C527" s="74">
        <v>116</v>
      </c>
      <c r="D527" s="74" t="s">
        <v>703</v>
      </c>
      <c r="E527" s="74" t="s">
        <v>9</v>
      </c>
      <c r="F527" s="209"/>
      <c r="G527" s="209"/>
      <c r="H527" s="209"/>
      <c r="I527" s="209"/>
      <c r="J527" s="209"/>
      <c r="K527" s="209"/>
      <c r="L527" s="209"/>
      <c r="M527" s="209"/>
      <c r="N527" s="209"/>
      <c r="O527" s="209"/>
      <c r="P527" s="209"/>
      <c r="Q527" s="209"/>
      <c r="R527" s="209"/>
      <c r="S527" s="209"/>
      <c r="T527" s="209"/>
      <c r="U527" s="209"/>
      <c r="V527" s="209"/>
      <c r="W527" s="209"/>
      <c r="X527" s="209"/>
      <c r="Y527" s="64" t="s">
        <v>824</v>
      </c>
      <c r="Z527" s="127" t="s">
        <v>824</v>
      </c>
      <c r="AA527" s="127" t="s">
        <v>824</v>
      </c>
      <c r="AB527" s="433" t="s">
        <v>824</v>
      </c>
      <c r="AC527" s="61" t="s">
        <v>824</v>
      </c>
      <c r="AD527" s="214"/>
      <c r="AE527" s="61" t="s">
        <v>824</v>
      </c>
      <c r="AF527" s="130" t="s">
        <v>824</v>
      </c>
      <c r="AG527" s="123" t="s">
        <v>824</v>
      </c>
      <c r="AH527" s="123" t="s">
        <v>824</v>
      </c>
      <c r="AI527" s="61" t="s">
        <v>824</v>
      </c>
      <c r="AJ527" s="61" t="s">
        <v>824</v>
      </c>
      <c r="AK527" s="61" t="s">
        <v>824</v>
      </c>
      <c r="AL527" s="61" t="s">
        <v>1129</v>
      </c>
      <c r="AM527" s="76"/>
      <c r="AN527" s="215"/>
      <c r="AO527" s="215"/>
      <c r="AP527" s="215"/>
      <c r="AQ527" s="215"/>
    </row>
    <row r="528" spans="1:43" ht="25.5" x14ac:dyDescent="0.25">
      <c r="A528" s="232" t="s">
        <v>1130</v>
      </c>
      <c r="B528" s="191" t="s">
        <v>66</v>
      </c>
      <c r="C528" s="191">
        <v>117</v>
      </c>
      <c r="D528" s="191" t="s">
        <v>705</v>
      </c>
      <c r="E528" s="191" t="s">
        <v>9</v>
      </c>
      <c r="F528" s="216"/>
      <c r="G528" s="216"/>
      <c r="H528" s="216"/>
      <c r="I528" s="216"/>
      <c r="J528" s="216"/>
      <c r="K528" s="216"/>
      <c r="L528" s="216"/>
      <c r="M528" s="216"/>
      <c r="N528" s="216"/>
      <c r="O528" s="216"/>
      <c r="P528" s="216"/>
      <c r="Q528" s="216"/>
      <c r="R528" s="216"/>
      <c r="S528" s="216"/>
      <c r="T528" s="216"/>
      <c r="U528" s="216"/>
      <c r="V528" s="216"/>
      <c r="W528" s="216"/>
      <c r="X528" s="216"/>
      <c r="Y528" s="152" t="s">
        <v>824</v>
      </c>
      <c r="Z528" s="127" t="s">
        <v>824</v>
      </c>
      <c r="AA528" s="127" t="s">
        <v>824</v>
      </c>
      <c r="AB528" s="127" t="s">
        <v>824</v>
      </c>
      <c r="AC528" s="35" t="s">
        <v>824</v>
      </c>
      <c r="AD528" s="219"/>
      <c r="AE528" s="35" t="s">
        <v>824</v>
      </c>
      <c r="AF528" s="193" t="s">
        <v>824</v>
      </c>
      <c r="AG528" s="123" t="s">
        <v>824</v>
      </c>
      <c r="AH528" s="123" t="s">
        <v>824</v>
      </c>
      <c r="AI528" s="35" t="s">
        <v>824</v>
      </c>
      <c r="AJ528" s="35" t="s">
        <v>824</v>
      </c>
      <c r="AK528" s="35" t="s">
        <v>824</v>
      </c>
      <c r="AL528" s="35" t="s">
        <v>1129</v>
      </c>
      <c r="AM528" s="192"/>
      <c r="AN528" s="215"/>
      <c r="AO528" s="215"/>
      <c r="AP528" s="215"/>
      <c r="AQ528" s="215"/>
    </row>
    <row r="529" spans="1:43" ht="38.25" x14ac:dyDescent="0.25">
      <c r="A529" s="232" t="s">
        <v>1130</v>
      </c>
      <c r="B529" s="74" t="s">
        <v>66</v>
      </c>
      <c r="C529" s="74">
        <v>118</v>
      </c>
      <c r="D529" s="74" t="s">
        <v>707</v>
      </c>
      <c r="E529" s="74" t="s">
        <v>9</v>
      </c>
      <c r="F529" s="209"/>
      <c r="G529" s="209"/>
      <c r="H529" s="209"/>
      <c r="I529" s="209"/>
      <c r="J529" s="209"/>
      <c r="K529" s="209"/>
      <c r="L529" s="209"/>
      <c r="M529" s="209"/>
      <c r="N529" s="209"/>
      <c r="O529" s="209"/>
      <c r="P529" s="209"/>
      <c r="Q529" s="209"/>
      <c r="R529" s="209"/>
      <c r="S529" s="209"/>
      <c r="T529" s="209"/>
      <c r="U529" s="209"/>
      <c r="V529" s="209"/>
      <c r="W529" s="209"/>
      <c r="X529" s="209"/>
      <c r="Y529" s="64" t="s">
        <v>824</v>
      </c>
      <c r="Z529" s="127" t="s">
        <v>824</v>
      </c>
      <c r="AA529" s="127" t="s">
        <v>824</v>
      </c>
      <c r="AB529" s="433" t="s">
        <v>824</v>
      </c>
      <c r="AC529" s="61" t="s">
        <v>824</v>
      </c>
      <c r="AD529" s="214"/>
      <c r="AE529" s="61" t="s">
        <v>824</v>
      </c>
      <c r="AF529" s="130" t="s">
        <v>824</v>
      </c>
      <c r="AG529" s="123" t="s">
        <v>824</v>
      </c>
      <c r="AH529" s="123" t="s">
        <v>824</v>
      </c>
      <c r="AI529" s="61" t="s">
        <v>824</v>
      </c>
      <c r="AJ529" s="61" t="s">
        <v>824</v>
      </c>
      <c r="AK529" s="61" t="s">
        <v>824</v>
      </c>
      <c r="AL529" s="61" t="s">
        <v>1129</v>
      </c>
      <c r="AM529" s="76"/>
      <c r="AN529" s="215"/>
      <c r="AO529" s="215"/>
      <c r="AP529" s="215"/>
      <c r="AQ529" s="215"/>
    </row>
    <row r="530" spans="1:43" ht="38.25" x14ac:dyDescent="0.25">
      <c r="A530" s="232" t="s">
        <v>1130</v>
      </c>
      <c r="B530" s="191" t="s">
        <v>66</v>
      </c>
      <c r="C530" s="191">
        <v>119</v>
      </c>
      <c r="D530" s="191" t="s">
        <v>761</v>
      </c>
      <c r="E530" s="191" t="s">
        <v>9</v>
      </c>
      <c r="F530" s="216"/>
      <c r="G530" s="216"/>
      <c r="H530" s="216"/>
      <c r="I530" s="216"/>
      <c r="J530" s="216"/>
      <c r="K530" s="216"/>
      <c r="L530" s="216"/>
      <c r="M530" s="216"/>
      <c r="N530" s="216"/>
      <c r="O530" s="216"/>
      <c r="P530" s="216"/>
      <c r="Q530" s="216"/>
      <c r="R530" s="216"/>
      <c r="S530" s="216"/>
      <c r="T530" s="216"/>
      <c r="U530" s="216"/>
      <c r="V530" s="216"/>
      <c r="W530" s="216"/>
      <c r="X530" s="216"/>
      <c r="Y530" s="152" t="s">
        <v>824</v>
      </c>
      <c r="Z530" s="127" t="s">
        <v>824</v>
      </c>
      <c r="AA530" s="127" t="s">
        <v>824</v>
      </c>
      <c r="AB530" s="127" t="s">
        <v>824</v>
      </c>
      <c r="AC530" s="35" t="s">
        <v>824</v>
      </c>
      <c r="AD530" s="219"/>
      <c r="AE530" s="35" t="s">
        <v>824</v>
      </c>
      <c r="AF530" s="193" t="s">
        <v>824</v>
      </c>
      <c r="AG530" s="123" t="s">
        <v>824</v>
      </c>
      <c r="AH530" s="123" t="s">
        <v>824</v>
      </c>
      <c r="AI530" s="35" t="s">
        <v>824</v>
      </c>
      <c r="AJ530" s="35" t="s">
        <v>824</v>
      </c>
      <c r="AK530" s="35" t="s">
        <v>824</v>
      </c>
      <c r="AL530" s="35" t="s">
        <v>1129</v>
      </c>
      <c r="AM530" s="192"/>
      <c r="AN530" s="215"/>
      <c r="AO530" s="215"/>
      <c r="AP530" s="215"/>
      <c r="AQ530" s="215"/>
    </row>
    <row r="531" spans="1:43" ht="25.5" x14ac:dyDescent="0.25">
      <c r="A531" s="232" t="s">
        <v>1130</v>
      </c>
      <c r="B531" s="74" t="s">
        <v>45</v>
      </c>
      <c r="C531" s="74">
        <v>120</v>
      </c>
      <c r="D531" s="74" t="s">
        <v>710</v>
      </c>
      <c r="E531" s="74" t="s">
        <v>9</v>
      </c>
      <c r="F531" s="209">
        <v>1</v>
      </c>
      <c r="G531" s="209">
        <v>1</v>
      </c>
      <c r="H531" s="209">
        <v>1</v>
      </c>
      <c r="I531" s="209">
        <v>1</v>
      </c>
      <c r="J531" s="209">
        <v>1</v>
      </c>
      <c r="K531" s="209">
        <v>1</v>
      </c>
      <c r="L531" s="209">
        <v>1</v>
      </c>
      <c r="M531" s="209">
        <v>1</v>
      </c>
      <c r="N531" s="209">
        <v>1</v>
      </c>
      <c r="O531" s="209">
        <v>1</v>
      </c>
      <c r="P531" s="209">
        <v>1</v>
      </c>
      <c r="Q531" s="209">
        <v>1</v>
      </c>
      <c r="R531" s="209">
        <v>1</v>
      </c>
      <c r="S531" s="209"/>
      <c r="T531" s="209"/>
      <c r="U531" s="209"/>
      <c r="V531" s="209"/>
      <c r="W531" s="209"/>
      <c r="X531" s="209"/>
      <c r="Y531" s="64">
        <v>1</v>
      </c>
      <c r="Z531" s="127">
        <v>1</v>
      </c>
      <c r="AA531" s="127">
        <v>3</v>
      </c>
      <c r="AB531" s="433" t="s">
        <v>1131</v>
      </c>
      <c r="AC531" s="61" t="s">
        <v>462</v>
      </c>
      <c r="AD531" s="214" t="s">
        <v>371</v>
      </c>
      <c r="AE531" s="61" t="s">
        <v>371</v>
      </c>
      <c r="AF531" s="130" t="s">
        <v>1131</v>
      </c>
      <c r="AG531" s="123">
        <v>1</v>
      </c>
      <c r="AH531" s="123">
        <v>3</v>
      </c>
      <c r="AI531" s="61" t="s">
        <v>462</v>
      </c>
      <c r="AJ531" s="61" t="s">
        <v>371</v>
      </c>
      <c r="AK531" s="61" t="s">
        <v>371</v>
      </c>
      <c r="AL531" s="61" t="s">
        <v>1129</v>
      </c>
      <c r="AM531" s="76"/>
      <c r="AN531" s="215"/>
      <c r="AO531" s="215"/>
      <c r="AP531" s="215"/>
      <c r="AQ531" s="215"/>
    </row>
    <row r="532" spans="1:43" ht="25.5" x14ac:dyDescent="0.25">
      <c r="A532" s="232" t="s">
        <v>1130</v>
      </c>
      <c r="B532" s="191" t="s">
        <v>66</v>
      </c>
      <c r="C532" s="191">
        <v>121</v>
      </c>
      <c r="D532" s="191" t="s">
        <v>712</v>
      </c>
      <c r="E532" s="191" t="s">
        <v>9</v>
      </c>
      <c r="F532" s="216"/>
      <c r="G532" s="216"/>
      <c r="H532" s="216"/>
      <c r="I532" s="216"/>
      <c r="J532" s="216"/>
      <c r="K532" s="216"/>
      <c r="L532" s="216"/>
      <c r="M532" s="216"/>
      <c r="N532" s="216"/>
      <c r="O532" s="216"/>
      <c r="P532" s="216"/>
      <c r="Q532" s="216"/>
      <c r="R532" s="216"/>
      <c r="S532" s="216"/>
      <c r="T532" s="216"/>
      <c r="U532" s="216"/>
      <c r="V532" s="216"/>
      <c r="W532" s="216"/>
      <c r="X532" s="216"/>
      <c r="Y532" s="152" t="s">
        <v>824</v>
      </c>
      <c r="Z532" s="127" t="s">
        <v>824</v>
      </c>
      <c r="AA532" s="127" t="s">
        <v>824</v>
      </c>
      <c r="AB532" s="127" t="s">
        <v>824</v>
      </c>
      <c r="AC532" s="35" t="s">
        <v>824</v>
      </c>
      <c r="AD532" s="219"/>
      <c r="AE532" s="35" t="s">
        <v>824</v>
      </c>
      <c r="AF532" s="193" t="s">
        <v>824</v>
      </c>
      <c r="AG532" s="123" t="s">
        <v>824</v>
      </c>
      <c r="AH532" s="123" t="s">
        <v>824</v>
      </c>
      <c r="AI532" s="35" t="s">
        <v>824</v>
      </c>
      <c r="AJ532" s="35" t="s">
        <v>824</v>
      </c>
      <c r="AK532" s="35" t="s">
        <v>824</v>
      </c>
      <c r="AL532" s="35" t="s">
        <v>1129</v>
      </c>
      <c r="AM532" s="192"/>
      <c r="AN532" s="215"/>
      <c r="AO532" s="215"/>
      <c r="AP532" s="215"/>
      <c r="AQ532" s="215"/>
    </row>
    <row r="533" spans="1:43" ht="25.5" x14ac:dyDescent="0.25">
      <c r="A533" s="232" t="s">
        <v>1130</v>
      </c>
      <c r="B533" s="191" t="s">
        <v>66</v>
      </c>
      <c r="C533" s="191">
        <v>122</v>
      </c>
      <c r="D533" s="191" t="s">
        <v>763</v>
      </c>
      <c r="E533" s="191" t="s">
        <v>9</v>
      </c>
      <c r="F533" s="216"/>
      <c r="G533" s="216"/>
      <c r="H533" s="216"/>
      <c r="I533" s="216"/>
      <c r="J533" s="216"/>
      <c r="K533" s="216"/>
      <c r="L533" s="216"/>
      <c r="M533" s="216"/>
      <c r="N533" s="216"/>
      <c r="O533" s="216"/>
      <c r="P533" s="216"/>
      <c r="Q533" s="216"/>
      <c r="R533" s="216"/>
      <c r="S533" s="216"/>
      <c r="T533" s="216"/>
      <c r="U533" s="216"/>
      <c r="V533" s="216"/>
      <c r="W533" s="216"/>
      <c r="X533" s="216"/>
      <c r="Y533" s="152" t="s">
        <v>824</v>
      </c>
      <c r="Z533" s="127" t="s">
        <v>824</v>
      </c>
      <c r="AA533" s="127" t="s">
        <v>824</v>
      </c>
      <c r="AB533" s="127" t="s">
        <v>824</v>
      </c>
      <c r="AC533" s="35" t="s">
        <v>824</v>
      </c>
      <c r="AD533" s="219"/>
      <c r="AE533" s="35" t="s">
        <v>824</v>
      </c>
      <c r="AF533" s="193" t="s">
        <v>824</v>
      </c>
      <c r="AG533" s="123" t="s">
        <v>824</v>
      </c>
      <c r="AH533" s="123" t="s">
        <v>824</v>
      </c>
      <c r="AI533" s="35" t="s">
        <v>824</v>
      </c>
      <c r="AJ533" s="35" t="s">
        <v>824</v>
      </c>
      <c r="AK533" s="35" t="s">
        <v>824</v>
      </c>
      <c r="AL533" s="35" t="s">
        <v>1129</v>
      </c>
      <c r="AM533" s="192"/>
      <c r="AN533" s="215"/>
      <c r="AO533" s="215"/>
      <c r="AP533" s="215"/>
      <c r="AQ533" s="215"/>
    </row>
    <row r="534" spans="1:43" ht="25.5" x14ac:dyDescent="0.25">
      <c r="A534" s="232" t="s">
        <v>1130</v>
      </c>
      <c r="B534" s="74" t="s">
        <v>66</v>
      </c>
      <c r="C534" s="74">
        <v>123</v>
      </c>
      <c r="D534" s="74" t="s">
        <v>764</v>
      </c>
      <c r="E534" s="74" t="s">
        <v>715</v>
      </c>
      <c r="F534" s="209"/>
      <c r="G534" s="209"/>
      <c r="H534" s="209"/>
      <c r="I534" s="209"/>
      <c r="J534" s="209"/>
      <c r="K534" s="209"/>
      <c r="L534" s="209"/>
      <c r="M534" s="209"/>
      <c r="N534" s="209"/>
      <c r="O534" s="209"/>
      <c r="P534" s="209"/>
      <c r="Q534" s="209"/>
      <c r="R534" s="209"/>
      <c r="S534" s="209"/>
      <c r="T534" s="209"/>
      <c r="U534" s="209"/>
      <c r="V534" s="209"/>
      <c r="W534" s="209"/>
      <c r="X534" s="209"/>
      <c r="Y534" s="64" t="s">
        <v>824</v>
      </c>
      <c r="Z534" s="127" t="s">
        <v>824</v>
      </c>
      <c r="AA534" s="127" t="s">
        <v>824</v>
      </c>
      <c r="AB534" s="433" t="s">
        <v>824</v>
      </c>
      <c r="AC534" s="61" t="s">
        <v>824</v>
      </c>
      <c r="AD534" s="214"/>
      <c r="AE534" s="61" t="s">
        <v>824</v>
      </c>
      <c r="AF534" s="130" t="s">
        <v>824</v>
      </c>
      <c r="AG534" s="123" t="s">
        <v>824</v>
      </c>
      <c r="AH534" s="123" t="s">
        <v>824</v>
      </c>
      <c r="AI534" s="61" t="s">
        <v>824</v>
      </c>
      <c r="AJ534" s="61" t="s">
        <v>824</v>
      </c>
      <c r="AK534" s="61" t="s">
        <v>824</v>
      </c>
      <c r="AL534" s="61" t="s">
        <v>1129</v>
      </c>
      <c r="AM534" s="76"/>
      <c r="AN534" s="215"/>
      <c r="AO534" s="215"/>
      <c r="AP534" s="215"/>
      <c r="AQ534" s="215"/>
    </row>
    <row r="535" spans="1:43" ht="38.25" x14ac:dyDescent="0.25">
      <c r="A535" s="232" t="s">
        <v>1130</v>
      </c>
      <c r="B535" s="191" t="s">
        <v>66</v>
      </c>
      <c r="C535" s="191">
        <v>125</v>
      </c>
      <c r="D535" s="191" t="s">
        <v>719</v>
      </c>
      <c r="E535" s="191" t="s">
        <v>9</v>
      </c>
      <c r="F535" s="216"/>
      <c r="G535" s="216"/>
      <c r="H535" s="216"/>
      <c r="I535" s="216"/>
      <c r="J535" s="216"/>
      <c r="K535" s="216"/>
      <c r="L535" s="216"/>
      <c r="M535" s="216"/>
      <c r="N535" s="216"/>
      <c r="O535" s="216"/>
      <c r="P535" s="216"/>
      <c r="Q535" s="216"/>
      <c r="R535" s="216"/>
      <c r="S535" s="216"/>
      <c r="T535" s="216"/>
      <c r="U535" s="216"/>
      <c r="V535" s="216"/>
      <c r="W535" s="216"/>
      <c r="X535" s="216"/>
      <c r="Y535" s="152" t="s">
        <v>824</v>
      </c>
      <c r="Z535" s="127" t="s">
        <v>824</v>
      </c>
      <c r="AA535" s="127" t="s">
        <v>824</v>
      </c>
      <c r="AB535" s="127" t="s">
        <v>824</v>
      </c>
      <c r="AC535" s="35" t="s">
        <v>824</v>
      </c>
      <c r="AD535" s="219"/>
      <c r="AE535" s="35" t="s">
        <v>824</v>
      </c>
      <c r="AF535" s="193" t="s">
        <v>824</v>
      </c>
      <c r="AG535" s="123" t="s">
        <v>824</v>
      </c>
      <c r="AH535" s="123" t="s">
        <v>824</v>
      </c>
      <c r="AI535" s="35" t="s">
        <v>824</v>
      </c>
      <c r="AJ535" s="35" t="s">
        <v>824</v>
      </c>
      <c r="AK535" s="35" t="s">
        <v>824</v>
      </c>
      <c r="AL535" s="35" t="s">
        <v>1129</v>
      </c>
      <c r="AM535" s="192"/>
      <c r="AN535" s="215"/>
      <c r="AO535" s="215"/>
      <c r="AP535" s="215"/>
      <c r="AQ535" s="215"/>
    </row>
    <row r="536" spans="1:43" ht="25.5" x14ac:dyDescent="0.25">
      <c r="A536" s="232" t="s">
        <v>1130</v>
      </c>
      <c r="B536" s="74" t="s">
        <v>66</v>
      </c>
      <c r="C536" s="74">
        <v>126</v>
      </c>
      <c r="D536" s="74" t="s">
        <v>766</v>
      </c>
      <c r="E536" s="74" t="s">
        <v>9</v>
      </c>
      <c r="F536" s="209"/>
      <c r="G536" s="209"/>
      <c r="H536" s="209"/>
      <c r="I536" s="209"/>
      <c r="J536" s="209"/>
      <c r="K536" s="209"/>
      <c r="L536" s="209"/>
      <c r="M536" s="209"/>
      <c r="N536" s="209"/>
      <c r="O536" s="209"/>
      <c r="P536" s="209"/>
      <c r="Q536" s="209"/>
      <c r="R536" s="209"/>
      <c r="S536" s="209"/>
      <c r="T536" s="209"/>
      <c r="U536" s="209"/>
      <c r="V536" s="209"/>
      <c r="W536" s="209"/>
      <c r="X536" s="209"/>
      <c r="Y536" s="64" t="s">
        <v>824</v>
      </c>
      <c r="Z536" s="127" t="s">
        <v>824</v>
      </c>
      <c r="AA536" s="127" t="s">
        <v>824</v>
      </c>
      <c r="AB536" s="433" t="s">
        <v>824</v>
      </c>
      <c r="AC536" s="61" t="s">
        <v>824</v>
      </c>
      <c r="AD536" s="214"/>
      <c r="AE536" s="61" t="s">
        <v>824</v>
      </c>
      <c r="AF536" s="130" t="s">
        <v>824</v>
      </c>
      <c r="AG536" s="123" t="s">
        <v>824</v>
      </c>
      <c r="AH536" s="123" t="s">
        <v>824</v>
      </c>
      <c r="AI536" s="61" t="s">
        <v>824</v>
      </c>
      <c r="AJ536" s="61" t="s">
        <v>824</v>
      </c>
      <c r="AK536" s="61" t="s">
        <v>824</v>
      </c>
      <c r="AL536" s="61" t="s">
        <v>1129</v>
      </c>
      <c r="AM536" s="76"/>
      <c r="AN536" s="215"/>
      <c r="AO536" s="215"/>
      <c r="AP536" s="215"/>
      <c r="AQ536" s="215"/>
    </row>
    <row r="537" spans="1:43" ht="25.5" x14ac:dyDescent="0.25">
      <c r="A537" s="232" t="s">
        <v>1130</v>
      </c>
      <c r="B537" s="191" t="s">
        <v>66</v>
      </c>
      <c r="C537" s="191">
        <v>127</v>
      </c>
      <c r="D537" s="191" t="s">
        <v>722</v>
      </c>
      <c r="E537" s="191" t="s">
        <v>9</v>
      </c>
      <c r="F537" s="216"/>
      <c r="G537" s="216"/>
      <c r="H537" s="216"/>
      <c r="I537" s="216"/>
      <c r="J537" s="216"/>
      <c r="K537" s="216"/>
      <c r="L537" s="216"/>
      <c r="M537" s="216"/>
      <c r="N537" s="216"/>
      <c r="O537" s="216"/>
      <c r="P537" s="216"/>
      <c r="Q537" s="216"/>
      <c r="R537" s="216"/>
      <c r="S537" s="216"/>
      <c r="T537" s="216"/>
      <c r="U537" s="216"/>
      <c r="V537" s="216"/>
      <c r="W537" s="216"/>
      <c r="X537" s="216"/>
      <c r="Y537" s="152" t="s">
        <v>824</v>
      </c>
      <c r="Z537" s="127" t="s">
        <v>824</v>
      </c>
      <c r="AA537" s="127" t="s">
        <v>824</v>
      </c>
      <c r="AB537" s="127" t="s">
        <v>824</v>
      </c>
      <c r="AC537" s="35" t="s">
        <v>824</v>
      </c>
      <c r="AD537" s="219"/>
      <c r="AE537" s="35" t="s">
        <v>824</v>
      </c>
      <c r="AF537" s="193" t="s">
        <v>824</v>
      </c>
      <c r="AG537" s="123" t="s">
        <v>824</v>
      </c>
      <c r="AH537" s="123" t="s">
        <v>824</v>
      </c>
      <c r="AI537" s="35" t="s">
        <v>824</v>
      </c>
      <c r="AJ537" s="35" t="s">
        <v>824</v>
      </c>
      <c r="AK537" s="35" t="s">
        <v>824</v>
      </c>
      <c r="AL537" s="35" t="s">
        <v>1129</v>
      </c>
      <c r="AM537" s="192"/>
      <c r="AN537" s="215"/>
      <c r="AO537" s="215"/>
      <c r="AP537" s="215"/>
      <c r="AQ537" s="215"/>
    </row>
    <row r="538" spans="1:43" ht="25.5" x14ac:dyDescent="0.25">
      <c r="A538" s="232" t="s">
        <v>1130</v>
      </c>
      <c r="B538" s="74" t="s">
        <v>76</v>
      </c>
      <c r="C538" s="74">
        <v>129</v>
      </c>
      <c r="D538" s="74" t="s">
        <v>779</v>
      </c>
      <c r="E538" s="74" t="s">
        <v>9</v>
      </c>
      <c r="F538" s="209"/>
      <c r="G538" s="209"/>
      <c r="H538" s="209"/>
      <c r="I538" s="209"/>
      <c r="J538" s="209"/>
      <c r="K538" s="209"/>
      <c r="L538" s="209"/>
      <c r="M538" s="209"/>
      <c r="N538" s="209"/>
      <c r="O538" s="209"/>
      <c r="P538" s="209"/>
      <c r="Q538" s="209"/>
      <c r="R538" s="209"/>
      <c r="S538" s="209"/>
      <c r="T538" s="209"/>
      <c r="U538" s="209"/>
      <c r="V538" s="209"/>
      <c r="W538" s="209"/>
      <c r="X538" s="209"/>
      <c r="Y538" s="64" t="s">
        <v>824</v>
      </c>
      <c r="Z538" s="127" t="s">
        <v>824</v>
      </c>
      <c r="AA538" s="127" t="s">
        <v>824</v>
      </c>
      <c r="AB538" s="433" t="s">
        <v>824</v>
      </c>
      <c r="AC538" s="61" t="s">
        <v>824</v>
      </c>
      <c r="AD538" s="214"/>
      <c r="AE538" s="61" t="s">
        <v>824</v>
      </c>
      <c r="AF538" s="130" t="s">
        <v>824</v>
      </c>
      <c r="AG538" s="123" t="s">
        <v>824</v>
      </c>
      <c r="AH538" s="123" t="s">
        <v>824</v>
      </c>
      <c r="AI538" s="61" t="s">
        <v>824</v>
      </c>
      <c r="AJ538" s="61" t="s">
        <v>824</v>
      </c>
      <c r="AK538" s="61" t="s">
        <v>824</v>
      </c>
      <c r="AL538" s="61" t="s">
        <v>1129</v>
      </c>
      <c r="AM538" s="76"/>
      <c r="AN538" s="215"/>
      <c r="AO538" s="215"/>
      <c r="AP538" s="215"/>
      <c r="AQ538" s="215"/>
    </row>
    <row r="539" spans="1:43" ht="25.5" x14ac:dyDescent="0.25">
      <c r="A539" s="232" t="s">
        <v>1130</v>
      </c>
      <c r="B539" s="191" t="s">
        <v>687</v>
      </c>
      <c r="C539" s="191">
        <v>130</v>
      </c>
      <c r="D539" s="191" t="s">
        <v>769</v>
      </c>
      <c r="E539" s="191" t="s">
        <v>9</v>
      </c>
      <c r="F539" s="216"/>
      <c r="G539" s="216"/>
      <c r="H539" s="216"/>
      <c r="I539" s="216"/>
      <c r="J539" s="216"/>
      <c r="K539" s="216"/>
      <c r="L539" s="216"/>
      <c r="M539" s="216"/>
      <c r="N539" s="216"/>
      <c r="O539" s="216"/>
      <c r="P539" s="216"/>
      <c r="Q539" s="216"/>
      <c r="R539" s="216"/>
      <c r="S539" s="216"/>
      <c r="T539" s="216"/>
      <c r="U539" s="216"/>
      <c r="V539" s="216"/>
      <c r="W539" s="216"/>
      <c r="X539" s="216"/>
      <c r="Y539" s="152" t="s">
        <v>824</v>
      </c>
      <c r="Z539" s="127" t="s">
        <v>824</v>
      </c>
      <c r="AA539" s="127" t="s">
        <v>824</v>
      </c>
      <c r="AB539" s="127" t="s">
        <v>824</v>
      </c>
      <c r="AC539" s="35" t="s">
        <v>824</v>
      </c>
      <c r="AD539" s="219"/>
      <c r="AE539" s="35" t="s">
        <v>824</v>
      </c>
      <c r="AF539" s="193" t="s">
        <v>824</v>
      </c>
      <c r="AG539" s="123" t="s">
        <v>824</v>
      </c>
      <c r="AH539" s="123" t="s">
        <v>824</v>
      </c>
      <c r="AI539" s="35" t="s">
        <v>824</v>
      </c>
      <c r="AJ539" s="35" t="s">
        <v>824</v>
      </c>
      <c r="AK539" s="35" t="s">
        <v>824</v>
      </c>
      <c r="AL539" s="35" t="s">
        <v>1129</v>
      </c>
      <c r="AM539" s="192"/>
      <c r="AN539" s="215"/>
      <c r="AO539" s="215"/>
      <c r="AP539" s="215"/>
      <c r="AQ539" s="215"/>
    </row>
    <row r="540" spans="1:43" ht="25.5" x14ac:dyDescent="0.25">
      <c r="A540" s="232" t="s">
        <v>1130</v>
      </c>
      <c r="B540" s="74" t="s">
        <v>48</v>
      </c>
      <c r="C540" s="74">
        <v>131</v>
      </c>
      <c r="D540" s="74" t="s">
        <v>724</v>
      </c>
      <c r="E540" s="74" t="s">
        <v>9</v>
      </c>
      <c r="F540" s="209"/>
      <c r="G540" s="209"/>
      <c r="H540" s="209"/>
      <c r="I540" s="209"/>
      <c r="J540" s="209"/>
      <c r="K540" s="209"/>
      <c r="L540" s="209"/>
      <c r="M540" s="209"/>
      <c r="N540" s="209"/>
      <c r="O540" s="209"/>
      <c r="P540" s="209"/>
      <c r="Q540" s="209"/>
      <c r="R540" s="209"/>
      <c r="S540" s="209"/>
      <c r="T540" s="209"/>
      <c r="U540" s="209"/>
      <c r="V540" s="209"/>
      <c r="W540" s="209"/>
      <c r="X540" s="209"/>
      <c r="Y540" s="64" t="s">
        <v>824</v>
      </c>
      <c r="Z540" s="127" t="s">
        <v>824</v>
      </c>
      <c r="AA540" s="127" t="s">
        <v>824</v>
      </c>
      <c r="AB540" s="433" t="s">
        <v>824</v>
      </c>
      <c r="AC540" s="61" t="s">
        <v>824</v>
      </c>
      <c r="AD540" s="214"/>
      <c r="AE540" s="61" t="s">
        <v>824</v>
      </c>
      <c r="AF540" s="130" t="s">
        <v>824</v>
      </c>
      <c r="AG540" s="123" t="s">
        <v>824</v>
      </c>
      <c r="AH540" s="123" t="s">
        <v>824</v>
      </c>
      <c r="AI540" s="61" t="s">
        <v>824</v>
      </c>
      <c r="AJ540" s="61" t="s">
        <v>824</v>
      </c>
      <c r="AK540" s="61" t="s">
        <v>824</v>
      </c>
      <c r="AL540" s="61" t="s">
        <v>1129</v>
      </c>
      <c r="AM540" s="76"/>
      <c r="AN540" s="215"/>
      <c r="AO540" s="215"/>
      <c r="AP540" s="215"/>
      <c r="AQ540" s="215"/>
    </row>
    <row r="541" spans="1:43" ht="66.75" customHeight="1" x14ac:dyDescent="0.25">
      <c r="A541" s="232" t="s">
        <v>1130</v>
      </c>
      <c r="B541" s="191" t="s">
        <v>12</v>
      </c>
      <c r="C541" s="197">
        <v>132</v>
      </c>
      <c r="D541" s="198" t="s">
        <v>729</v>
      </c>
      <c r="E541" s="198" t="s">
        <v>735</v>
      </c>
      <c r="F541" s="211">
        <v>1</v>
      </c>
      <c r="G541" s="211">
        <v>1</v>
      </c>
      <c r="H541" s="211">
        <v>1</v>
      </c>
      <c r="I541" s="211">
        <v>1</v>
      </c>
      <c r="J541" s="211">
        <v>1</v>
      </c>
      <c r="K541" s="211">
        <v>1</v>
      </c>
      <c r="L541" s="211">
        <v>1</v>
      </c>
      <c r="M541" s="211">
        <v>1</v>
      </c>
      <c r="N541" s="211">
        <v>1</v>
      </c>
      <c r="O541" s="211">
        <v>1</v>
      </c>
      <c r="P541" s="211">
        <v>1</v>
      </c>
      <c r="Q541" s="211">
        <v>1</v>
      </c>
      <c r="R541" s="211">
        <v>1</v>
      </c>
      <c r="S541" s="211"/>
      <c r="T541" s="211"/>
      <c r="U541" s="211"/>
      <c r="V541" s="211"/>
      <c r="W541" s="211"/>
      <c r="X541" s="211"/>
      <c r="Y541" s="189">
        <v>1</v>
      </c>
      <c r="Z541" s="127">
        <v>1</v>
      </c>
      <c r="AA541" s="127">
        <v>3</v>
      </c>
      <c r="AB541" s="433" t="s">
        <v>1131</v>
      </c>
      <c r="AC541" s="61" t="s">
        <v>462</v>
      </c>
      <c r="AD541" s="214" t="s">
        <v>371</v>
      </c>
      <c r="AE541" s="61" t="s">
        <v>371</v>
      </c>
      <c r="AF541" s="130" t="s">
        <v>1131</v>
      </c>
      <c r="AG541" s="123">
        <v>1</v>
      </c>
      <c r="AH541" s="123">
        <v>3</v>
      </c>
      <c r="AI541" s="61" t="s">
        <v>462</v>
      </c>
      <c r="AJ541" s="61" t="s">
        <v>371</v>
      </c>
      <c r="AK541" s="61" t="s">
        <v>371</v>
      </c>
      <c r="AL541" s="61" t="s">
        <v>1129</v>
      </c>
      <c r="AM541" s="76"/>
      <c r="AN541" s="215"/>
      <c r="AO541" s="215"/>
      <c r="AP541" s="215"/>
      <c r="AQ541" s="215"/>
    </row>
    <row r="542" spans="1:43" ht="66.75" customHeight="1" x14ac:dyDescent="0.25">
      <c r="A542" s="232" t="s">
        <v>1130</v>
      </c>
      <c r="B542" s="74" t="s">
        <v>102</v>
      </c>
      <c r="C542" s="74">
        <v>133</v>
      </c>
      <c r="D542" s="74" t="s">
        <v>772</v>
      </c>
      <c r="E542" s="74" t="s">
        <v>735</v>
      </c>
      <c r="F542" s="209"/>
      <c r="G542" s="209"/>
      <c r="H542" s="209"/>
      <c r="I542" s="209"/>
      <c r="J542" s="209"/>
      <c r="K542" s="209"/>
      <c r="L542" s="209"/>
      <c r="M542" s="209"/>
      <c r="N542" s="209"/>
      <c r="O542" s="209"/>
      <c r="P542" s="209"/>
      <c r="Q542" s="209"/>
      <c r="R542" s="209"/>
      <c r="S542" s="209"/>
      <c r="T542" s="209"/>
      <c r="U542" s="209"/>
      <c r="V542" s="209"/>
      <c r="W542" s="209"/>
      <c r="X542" s="209"/>
      <c r="Y542" s="64" t="s">
        <v>824</v>
      </c>
      <c r="Z542" s="127" t="s">
        <v>824</v>
      </c>
      <c r="AA542" s="127" t="s">
        <v>824</v>
      </c>
      <c r="AB542" s="433" t="s">
        <v>824</v>
      </c>
      <c r="AC542" s="61" t="s">
        <v>824</v>
      </c>
      <c r="AD542" s="214"/>
      <c r="AE542" s="61" t="s">
        <v>824</v>
      </c>
      <c r="AF542" s="130" t="s">
        <v>824</v>
      </c>
      <c r="AG542" s="123" t="s">
        <v>824</v>
      </c>
      <c r="AH542" s="123" t="s">
        <v>824</v>
      </c>
      <c r="AI542" s="61" t="s">
        <v>824</v>
      </c>
      <c r="AJ542" s="61" t="s">
        <v>824</v>
      </c>
      <c r="AK542" s="61" t="s">
        <v>824</v>
      </c>
      <c r="AL542" s="61" t="s">
        <v>1129</v>
      </c>
      <c r="AM542" s="76"/>
      <c r="AN542" s="215"/>
      <c r="AO542" s="215"/>
      <c r="AP542" s="215"/>
      <c r="AQ542" s="215"/>
    </row>
    <row r="543" spans="1:43" ht="66.75" customHeight="1" x14ac:dyDescent="0.25">
      <c r="A543" s="232" t="s">
        <v>1130</v>
      </c>
      <c r="B543" s="191" t="s">
        <v>38</v>
      </c>
      <c r="C543" s="191">
        <v>134</v>
      </c>
      <c r="D543" s="198" t="s">
        <v>726</v>
      </c>
      <c r="E543" s="198" t="s">
        <v>735</v>
      </c>
      <c r="F543" s="211"/>
      <c r="G543" s="211"/>
      <c r="H543" s="211"/>
      <c r="I543" s="211"/>
      <c r="J543" s="211"/>
      <c r="K543" s="211"/>
      <c r="L543" s="211"/>
      <c r="M543" s="211"/>
      <c r="N543" s="211"/>
      <c r="O543" s="211"/>
      <c r="P543" s="211"/>
      <c r="Q543" s="211"/>
      <c r="R543" s="211"/>
      <c r="S543" s="211"/>
      <c r="T543" s="211"/>
      <c r="U543" s="211"/>
      <c r="V543" s="211"/>
      <c r="W543" s="211"/>
      <c r="X543" s="211"/>
      <c r="Y543" s="189" t="s">
        <v>824</v>
      </c>
      <c r="Z543" s="127" t="s">
        <v>824</v>
      </c>
      <c r="AA543" s="127" t="s">
        <v>824</v>
      </c>
      <c r="AB543" s="433" t="s">
        <v>824</v>
      </c>
      <c r="AC543" s="61" t="s">
        <v>824</v>
      </c>
      <c r="AD543" s="214"/>
      <c r="AE543" s="61" t="s">
        <v>824</v>
      </c>
      <c r="AF543" s="130" t="s">
        <v>824</v>
      </c>
      <c r="AG543" s="123" t="s">
        <v>824</v>
      </c>
      <c r="AH543" s="123" t="s">
        <v>824</v>
      </c>
      <c r="AI543" s="61" t="s">
        <v>824</v>
      </c>
      <c r="AJ543" s="61" t="s">
        <v>824</v>
      </c>
      <c r="AK543" s="61" t="s">
        <v>824</v>
      </c>
      <c r="AL543" s="61" t="s">
        <v>1129</v>
      </c>
      <c r="AM543" s="76"/>
      <c r="AN543" s="215"/>
      <c r="AO543" s="215"/>
      <c r="AP543" s="215"/>
      <c r="AQ543" s="215"/>
    </row>
    <row r="544" spans="1:43" ht="66.75" customHeight="1" x14ac:dyDescent="0.25">
      <c r="A544" s="232" t="s">
        <v>1130</v>
      </c>
      <c r="B544" s="74" t="s">
        <v>43</v>
      </c>
      <c r="C544" s="74">
        <v>135</v>
      </c>
      <c r="D544" s="74" t="s">
        <v>730</v>
      </c>
      <c r="E544" s="74" t="s">
        <v>735</v>
      </c>
      <c r="F544" s="209"/>
      <c r="G544" s="209"/>
      <c r="H544" s="209"/>
      <c r="I544" s="209"/>
      <c r="J544" s="209"/>
      <c r="K544" s="209"/>
      <c r="L544" s="209"/>
      <c r="M544" s="209"/>
      <c r="N544" s="209"/>
      <c r="O544" s="209"/>
      <c r="P544" s="209"/>
      <c r="Q544" s="209"/>
      <c r="R544" s="209"/>
      <c r="S544" s="209"/>
      <c r="T544" s="209"/>
      <c r="U544" s="209"/>
      <c r="V544" s="209"/>
      <c r="W544" s="209"/>
      <c r="X544" s="209"/>
      <c r="Y544" s="64" t="s">
        <v>824</v>
      </c>
      <c r="Z544" s="127" t="s">
        <v>824</v>
      </c>
      <c r="AA544" s="127" t="s">
        <v>824</v>
      </c>
      <c r="AB544" s="433" t="s">
        <v>824</v>
      </c>
      <c r="AC544" s="61" t="s">
        <v>824</v>
      </c>
      <c r="AD544" s="214"/>
      <c r="AE544" s="61" t="s">
        <v>824</v>
      </c>
      <c r="AF544" s="130" t="s">
        <v>824</v>
      </c>
      <c r="AG544" s="123" t="s">
        <v>824</v>
      </c>
      <c r="AH544" s="123" t="s">
        <v>824</v>
      </c>
      <c r="AI544" s="61" t="s">
        <v>824</v>
      </c>
      <c r="AJ544" s="61" t="s">
        <v>824</v>
      </c>
      <c r="AK544" s="61" t="s">
        <v>824</v>
      </c>
      <c r="AL544" s="61" t="s">
        <v>1129</v>
      </c>
      <c r="AM544" s="76"/>
      <c r="AN544" s="215"/>
      <c r="AO544" s="215"/>
      <c r="AP544" s="215"/>
      <c r="AQ544" s="215"/>
    </row>
    <row r="545" spans="1:43" ht="66.75" customHeight="1" x14ac:dyDescent="0.25">
      <c r="A545" s="232" t="s">
        <v>1130</v>
      </c>
      <c r="B545" s="191" t="s">
        <v>66</v>
      </c>
      <c r="C545" s="191">
        <v>136</v>
      </c>
      <c r="D545" s="198" t="s">
        <v>774</v>
      </c>
      <c r="E545" s="198" t="s">
        <v>735</v>
      </c>
      <c r="F545" s="211"/>
      <c r="G545" s="211"/>
      <c r="H545" s="211"/>
      <c r="I545" s="211"/>
      <c r="J545" s="211"/>
      <c r="K545" s="211"/>
      <c r="L545" s="211"/>
      <c r="M545" s="211"/>
      <c r="N545" s="211"/>
      <c r="O545" s="211"/>
      <c r="P545" s="211"/>
      <c r="Q545" s="211"/>
      <c r="R545" s="211"/>
      <c r="S545" s="211"/>
      <c r="T545" s="211"/>
      <c r="U545" s="211"/>
      <c r="V545" s="211"/>
      <c r="W545" s="211"/>
      <c r="X545" s="211"/>
      <c r="Y545" s="189" t="s">
        <v>824</v>
      </c>
      <c r="Z545" s="127" t="s">
        <v>824</v>
      </c>
      <c r="AA545" s="127" t="s">
        <v>824</v>
      </c>
      <c r="AB545" s="433" t="s">
        <v>824</v>
      </c>
      <c r="AC545" s="61" t="s">
        <v>824</v>
      </c>
      <c r="AD545" s="214"/>
      <c r="AE545" s="61" t="s">
        <v>824</v>
      </c>
      <c r="AF545" s="130" t="s">
        <v>824</v>
      </c>
      <c r="AG545" s="123" t="s">
        <v>824</v>
      </c>
      <c r="AH545" s="123" t="s">
        <v>824</v>
      </c>
      <c r="AI545" s="61" t="s">
        <v>824</v>
      </c>
      <c r="AJ545" s="61" t="s">
        <v>824</v>
      </c>
      <c r="AK545" s="61" t="s">
        <v>824</v>
      </c>
      <c r="AL545" s="61" t="s">
        <v>1129</v>
      </c>
      <c r="AM545" s="76"/>
      <c r="AN545" s="215"/>
      <c r="AO545" s="215"/>
      <c r="AP545" s="215"/>
      <c r="AQ545" s="215"/>
    </row>
    <row r="546" spans="1:43" ht="66.75" customHeight="1" x14ac:dyDescent="0.25">
      <c r="A546" s="232" t="s">
        <v>1130</v>
      </c>
      <c r="B546" s="74" t="s">
        <v>66</v>
      </c>
      <c r="C546" s="74">
        <v>137</v>
      </c>
      <c r="D546" s="74" t="s">
        <v>736</v>
      </c>
      <c r="E546" s="74" t="s">
        <v>735</v>
      </c>
      <c r="F546" s="209"/>
      <c r="G546" s="209"/>
      <c r="H546" s="209"/>
      <c r="I546" s="209"/>
      <c r="J546" s="209"/>
      <c r="K546" s="209"/>
      <c r="L546" s="209"/>
      <c r="M546" s="209"/>
      <c r="N546" s="209"/>
      <c r="O546" s="209"/>
      <c r="P546" s="209"/>
      <c r="Q546" s="209"/>
      <c r="R546" s="209"/>
      <c r="S546" s="209"/>
      <c r="T546" s="209"/>
      <c r="U546" s="209"/>
      <c r="V546" s="209"/>
      <c r="W546" s="209"/>
      <c r="X546" s="209"/>
      <c r="Y546" s="64" t="s">
        <v>824</v>
      </c>
      <c r="Z546" s="127" t="s">
        <v>824</v>
      </c>
      <c r="AA546" s="127" t="s">
        <v>824</v>
      </c>
      <c r="AB546" s="433" t="s">
        <v>824</v>
      </c>
      <c r="AC546" s="61" t="s">
        <v>824</v>
      </c>
      <c r="AD546" s="214"/>
      <c r="AE546" s="61" t="s">
        <v>824</v>
      </c>
      <c r="AF546" s="130" t="s">
        <v>824</v>
      </c>
      <c r="AG546" s="123" t="s">
        <v>824</v>
      </c>
      <c r="AH546" s="123" t="s">
        <v>824</v>
      </c>
      <c r="AI546" s="61" t="s">
        <v>824</v>
      </c>
      <c r="AJ546" s="61" t="s">
        <v>824</v>
      </c>
      <c r="AK546" s="61" t="s">
        <v>824</v>
      </c>
      <c r="AL546" s="61" t="s">
        <v>1129</v>
      </c>
      <c r="AM546" s="76"/>
      <c r="AN546" s="215"/>
      <c r="AO546" s="215"/>
      <c r="AP546" s="215"/>
      <c r="AQ546" s="215"/>
    </row>
    <row r="547" spans="1:43" ht="66.75" customHeight="1" x14ac:dyDescent="0.25">
      <c r="A547" s="232" t="s">
        <v>1130</v>
      </c>
      <c r="B547" s="191" t="s">
        <v>66</v>
      </c>
      <c r="C547" s="191">
        <v>138</v>
      </c>
      <c r="D547" s="198" t="s">
        <v>738</v>
      </c>
      <c r="E547" s="198" t="s">
        <v>735</v>
      </c>
      <c r="F547" s="211"/>
      <c r="G547" s="211"/>
      <c r="H547" s="211"/>
      <c r="I547" s="211"/>
      <c r="J547" s="211"/>
      <c r="K547" s="211"/>
      <c r="L547" s="211"/>
      <c r="M547" s="211"/>
      <c r="N547" s="211"/>
      <c r="O547" s="211"/>
      <c r="P547" s="211"/>
      <c r="Q547" s="211"/>
      <c r="R547" s="211"/>
      <c r="S547" s="211"/>
      <c r="T547" s="211"/>
      <c r="U547" s="211"/>
      <c r="V547" s="211"/>
      <c r="W547" s="211"/>
      <c r="X547" s="211"/>
      <c r="Y547" s="189" t="s">
        <v>824</v>
      </c>
      <c r="Z547" s="127" t="s">
        <v>824</v>
      </c>
      <c r="AA547" s="127" t="s">
        <v>824</v>
      </c>
      <c r="AB547" s="433" t="s">
        <v>824</v>
      </c>
      <c r="AC547" s="61" t="s">
        <v>824</v>
      </c>
      <c r="AD547" s="214"/>
      <c r="AE547" s="61" t="s">
        <v>824</v>
      </c>
      <c r="AF547" s="130" t="s">
        <v>824</v>
      </c>
      <c r="AG547" s="123" t="s">
        <v>824</v>
      </c>
      <c r="AH547" s="123" t="s">
        <v>824</v>
      </c>
      <c r="AI547" s="61" t="s">
        <v>824</v>
      </c>
      <c r="AJ547" s="61" t="s">
        <v>824</v>
      </c>
      <c r="AK547" s="61" t="s">
        <v>824</v>
      </c>
      <c r="AL547" s="61" t="s">
        <v>1129</v>
      </c>
      <c r="AM547" s="76"/>
      <c r="AN547" s="215"/>
      <c r="AO547" s="215"/>
      <c r="AP547" s="215"/>
      <c r="AQ547" s="215"/>
    </row>
    <row r="548" spans="1:43" ht="66.75" customHeight="1" x14ac:dyDescent="0.25">
      <c r="A548" s="232" t="s">
        <v>1141</v>
      </c>
      <c r="B548" s="74" t="s">
        <v>12</v>
      </c>
      <c r="C548" s="74">
        <v>5</v>
      </c>
      <c r="D548" s="74" t="s">
        <v>624</v>
      </c>
      <c r="E548" s="74" t="s">
        <v>9</v>
      </c>
      <c r="F548" s="209">
        <v>4</v>
      </c>
      <c r="G548" s="209">
        <v>4</v>
      </c>
      <c r="H548" s="209">
        <v>4</v>
      </c>
      <c r="I548" s="209">
        <v>4</v>
      </c>
      <c r="J548" s="209">
        <v>4</v>
      </c>
      <c r="K548" s="209"/>
      <c r="L548" s="209"/>
      <c r="M548" s="209"/>
      <c r="N548" s="209"/>
      <c r="O548" s="209"/>
      <c r="P548" s="209"/>
      <c r="Q548" s="209"/>
      <c r="R548" s="209"/>
      <c r="S548" s="209"/>
      <c r="T548" s="209"/>
      <c r="U548" s="209"/>
      <c r="V548" s="209"/>
      <c r="W548" s="209"/>
      <c r="X548" s="209"/>
      <c r="Y548" s="64">
        <v>4</v>
      </c>
      <c r="Z548" s="127">
        <v>4</v>
      </c>
      <c r="AA548" s="127" t="s">
        <v>824</v>
      </c>
      <c r="AB548" s="433" t="s">
        <v>146</v>
      </c>
      <c r="AC548" s="61" t="s">
        <v>146</v>
      </c>
      <c r="AD548" s="214"/>
      <c r="AE548" s="61" t="s">
        <v>824</v>
      </c>
      <c r="AF548" s="130" t="s">
        <v>146</v>
      </c>
      <c r="AG548" s="123">
        <v>4</v>
      </c>
      <c r="AH548" s="123" t="s">
        <v>824</v>
      </c>
      <c r="AI548" s="61" t="s">
        <v>146</v>
      </c>
      <c r="AJ548" s="61" t="s">
        <v>824</v>
      </c>
      <c r="AK548" s="61" t="s">
        <v>824</v>
      </c>
      <c r="AL548" s="436" t="s">
        <v>1129</v>
      </c>
      <c r="AM548" s="437"/>
      <c r="AN548" s="215"/>
      <c r="AO548" s="215"/>
      <c r="AP548" s="215"/>
      <c r="AQ548" s="215"/>
    </row>
    <row r="549" spans="1:43" ht="38.25" x14ac:dyDescent="0.25">
      <c r="A549" s="232" t="s">
        <v>1141</v>
      </c>
      <c r="B549" s="191" t="s">
        <v>12</v>
      </c>
      <c r="C549" s="191">
        <v>12</v>
      </c>
      <c r="D549" s="191" t="s">
        <v>14</v>
      </c>
      <c r="E549" s="191" t="s">
        <v>8</v>
      </c>
      <c r="F549" s="216">
        <v>3</v>
      </c>
      <c r="G549" s="216">
        <v>3</v>
      </c>
      <c r="H549" s="216">
        <v>3</v>
      </c>
      <c r="I549" s="216">
        <v>3</v>
      </c>
      <c r="J549" s="216">
        <v>4</v>
      </c>
      <c r="K549" s="216"/>
      <c r="L549" s="216"/>
      <c r="M549" s="216"/>
      <c r="N549" s="216"/>
      <c r="O549" s="216"/>
      <c r="P549" s="216"/>
      <c r="Q549" s="216"/>
      <c r="R549" s="216"/>
      <c r="S549" s="216"/>
      <c r="T549" s="216"/>
      <c r="U549" s="216"/>
      <c r="V549" s="216"/>
      <c r="W549" s="216"/>
      <c r="X549" s="216"/>
      <c r="Y549" s="152">
        <v>3</v>
      </c>
      <c r="Z549" s="127">
        <v>3</v>
      </c>
      <c r="AA549" s="127" t="s">
        <v>824</v>
      </c>
      <c r="AB549" s="127" t="s">
        <v>144</v>
      </c>
      <c r="AC549" s="35" t="s">
        <v>144</v>
      </c>
      <c r="AD549" s="219"/>
      <c r="AE549" s="35" t="s">
        <v>824</v>
      </c>
      <c r="AF549" s="193" t="s">
        <v>144</v>
      </c>
      <c r="AG549" s="123">
        <v>3</v>
      </c>
      <c r="AH549" s="123" t="s">
        <v>824</v>
      </c>
      <c r="AI549" s="35" t="s">
        <v>144</v>
      </c>
      <c r="AJ549" s="35" t="s">
        <v>824</v>
      </c>
      <c r="AK549" s="35" t="s">
        <v>824</v>
      </c>
      <c r="AL549" s="436" t="s">
        <v>1129</v>
      </c>
      <c r="AM549" s="437"/>
      <c r="AN549" s="215"/>
      <c r="AO549" s="215"/>
      <c r="AP549" s="215"/>
      <c r="AQ549" s="215"/>
    </row>
    <row r="550" spans="1:43" ht="25.5" x14ac:dyDescent="0.25">
      <c r="A550" s="232" t="s">
        <v>1141</v>
      </c>
      <c r="B550" s="74" t="s">
        <v>35</v>
      </c>
      <c r="C550" s="74">
        <v>14</v>
      </c>
      <c r="D550" s="74" t="s">
        <v>626</v>
      </c>
      <c r="E550" s="74" t="s">
        <v>9</v>
      </c>
      <c r="F550" s="209"/>
      <c r="G550" s="209"/>
      <c r="H550" s="209"/>
      <c r="I550" s="209"/>
      <c r="J550" s="209"/>
      <c r="K550" s="209"/>
      <c r="L550" s="209"/>
      <c r="M550" s="209"/>
      <c r="N550" s="209"/>
      <c r="O550" s="209"/>
      <c r="P550" s="209"/>
      <c r="Q550" s="209"/>
      <c r="R550" s="209"/>
      <c r="S550" s="209"/>
      <c r="T550" s="209"/>
      <c r="U550" s="209"/>
      <c r="V550" s="209"/>
      <c r="W550" s="209"/>
      <c r="X550" s="209"/>
      <c r="Y550" s="64" t="s">
        <v>824</v>
      </c>
      <c r="Z550" s="127" t="s">
        <v>824</v>
      </c>
      <c r="AA550" s="127" t="s">
        <v>824</v>
      </c>
      <c r="AB550" s="433" t="s">
        <v>824</v>
      </c>
      <c r="AC550" s="61" t="s">
        <v>824</v>
      </c>
      <c r="AD550" s="214"/>
      <c r="AE550" s="61" t="s">
        <v>824</v>
      </c>
      <c r="AF550" s="130" t="s">
        <v>824</v>
      </c>
      <c r="AG550" s="123" t="s">
        <v>824</v>
      </c>
      <c r="AH550" s="123" t="s">
        <v>824</v>
      </c>
      <c r="AI550" s="61" t="s">
        <v>824</v>
      </c>
      <c r="AJ550" s="61" t="s">
        <v>824</v>
      </c>
      <c r="AK550" s="61" t="s">
        <v>824</v>
      </c>
      <c r="AL550" s="436" t="s">
        <v>1129</v>
      </c>
      <c r="AM550" s="437"/>
      <c r="AN550" s="215"/>
      <c r="AO550" s="215"/>
      <c r="AP550" s="215"/>
      <c r="AQ550" s="215"/>
    </row>
    <row r="551" spans="1:43" ht="25.5" x14ac:dyDescent="0.25">
      <c r="A551" s="232" t="s">
        <v>1141</v>
      </c>
      <c r="B551" s="191" t="s">
        <v>38</v>
      </c>
      <c r="C551" s="191">
        <v>15</v>
      </c>
      <c r="D551" s="191" t="s">
        <v>17</v>
      </c>
      <c r="E551" s="191" t="s">
        <v>9</v>
      </c>
      <c r="F551" s="216"/>
      <c r="G551" s="216"/>
      <c r="H551" s="216"/>
      <c r="I551" s="216"/>
      <c r="J551" s="216"/>
      <c r="K551" s="216"/>
      <c r="L551" s="216"/>
      <c r="M551" s="216"/>
      <c r="N551" s="216"/>
      <c r="O551" s="216"/>
      <c r="P551" s="216"/>
      <c r="Q551" s="216"/>
      <c r="R551" s="216"/>
      <c r="S551" s="216"/>
      <c r="T551" s="216"/>
      <c r="U551" s="216"/>
      <c r="V551" s="216"/>
      <c r="W551" s="216"/>
      <c r="X551" s="216"/>
      <c r="Y551" s="152" t="s">
        <v>824</v>
      </c>
      <c r="Z551" s="127" t="s">
        <v>824</v>
      </c>
      <c r="AA551" s="127" t="s">
        <v>824</v>
      </c>
      <c r="AB551" s="127" t="s">
        <v>824</v>
      </c>
      <c r="AC551" s="35" t="s">
        <v>824</v>
      </c>
      <c r="AD551" s="219"/>
      <c r="AE551" s="35" t="s">
        <v>824</v>
      </c>
      <c r="AF551" s="193" t="s">
        <v>824</v>
      </c>
      <c r="AG551" s="123" t="s">
        <v>824</v>
      </c>
      <c r="AH551" s="123" t="s">
        <v>824</v>
      </c>
      <c r="AI551" s="35" t="s">
        <v>824</v>
      </c>
      <c r="AJ551" s="35" t="s">
        <v>824</v>
      </c>
      <c r="AK551" s="35" t="s">
        <v>824</v>
      </c>
      <c r="AL551" s="436" t="s">
        <v>1129</v>
      </c>
      <c r="AM551" s="437"/>
      <c r="AN551" s="215"/>
      <c r="AO551" s="215"/>
      <c r="AP551" s="215"/>
      <c r="AQ551" s="215"/>
    </row>
    <row r="552" spans="1:43" ht="25.5" x14ac:dyDescent="0.25">
      <c r="A552" s="232" t="s">
        <v>1141</v>
      </c>
      <c r="B552" s="74" t="s">
        <v>33</v>
      </c>
      <c r="C552" s="74">
        <v>16</v>
      </c>
      <c r="D552" s="74" t="s">
        <v>19</v>
      </c>
      <c r="E552" s="74" t="s">
        <v>8</v>
      </c>
      <c r="F552" s="209"/>
      <c r="G552" s="209"/>
      <c r="H552" s="209"/>
      <c r="I552" s="209"/>
      <c r="J552" s="209"/>
      <c r="K552" s="209"/>
      <c r="L552" s="209"/>
      <c r="M552" s="209"/>
      <c r="N552" s="209"/>
      <c r="O552" s="209"/>
      <c r="P552" s="209"/>
      <c r="Q552" s="209"/>
      <c r="R552" s="209"/>
      <c r="S552" s="209"/>
      <c r="T552" s="209"/>
      <c r="U552" s="209"/>
      <c r="V552" s="209"/>
      <c r="W552" s="209"/>
      <c r="X552" s="209"/>
      <c r="Y552" s="64" t="s">
        <v>824</v>
      </c>
      <c r="Z552" s="127" t="s">
        <v>824</v>
      </c>
      <c r="AA552" s="127" t="s">
        <v>824</v>
      </c>
      <c r="AB552" s="433" t="s">
        <v>824</v>
      </c>
      <c r="AC552" s="61" t="s">
        <v>824</v>
      </c>
      <c r="AD552" s="214"/>
      <c r="AE552" s="61" t="s">
        <v>824</v>
      </c>
      <c r="AF552" s="130" t="s">
        <v>824</v>
      </c>
      <c r="AG552" s="123" t="s">
        <v>824</v>
      </c>
      <c r="AH552" s="123" t="s">
        <v>824</v>
      </c>
      <c r="AI552" s="61" t="s">
        <v>824</v>
      </c>
      <c r="AJ552" s="61" t="s">
        <v>824</v>
      </c>
      <c r="AK552" s="61" t="s">
        <v>824</v>
      </c>
      <c r="AL552" s="436" t="s">
        <v>1129</v>
      </c>
      <c r="AM552" s="437"/>
      <c r="AN552" s="215"/>
      <c r="AO552" s="215"/>
      <c r="AP552" s="215"/>
      <c r="AQ552" s="215"/>
    </row>
    <row r="553" spans="1:43" x14ac:dyDescent="0.25">
      <c r="A553" s="232" t="s">
        <v>1141</v>
      </c>
      <c r="B553" s="191" t="s">
        <v>43</v>
      </c>
      <c r="C553" s="191">
        <v>17</v>
      </c>
      <c r="D553" s="191" t="s">
        <v>20</v>
      </c>
      <c r="E553" s="191" t="s">
        <v>9</v>
      </c>
      <c r="F553" s="216"/>
      <c r="G553" s="216"/>
      <c r="H553" s="216"/>
      <c r="I553" s="216"/>
      <c r="J553" s="216"/>
      <c r="K553" s="216"/>
      <c r="L553" s="216"/>
      <c r="M553" s="216"/>
      <c r="N553" s="216"/>
      <c r="O553" s="216"/>
      <c r="P553" s="216"/>
      <c r="Q553" s="216"/>
      <c r="R553" s="216"/>
      <c r="S553" s="216"/>
      <c r="T553" s="216"/>
      <c r="U553" s="216"/>
      <c r="V553" s="216"/>
      <c r="W553" s="216"/>
      <c r="X553" s="216"/>
      <c r="Y553" s="152" t="s">
        <v>824</v>
      </c>
      <c r="Z553" s="127" t="s">
        <v>824</v>
      </c>
      <c r="AA553" s="127" t="s">
        <v>824</v>
      </c>
      <c r="AB553" s="127" t="s">
        <v>824</v>
      </c>
      <c r="AC553" s="35" t="s">
        <v>824</v>
      </c>
      <c r="AD553" s="219"/>
      <c r="AE553" s="35" t="s">
        <v>824</v>
      </c>
      <c r="AF553" s="193" t="s">
        <v>824</v>
      </c>
      <c r="AG553" s="123" t="s">
        <v>824</v>
      </c>
      <c r="AH553" s="123" t="s">
        <v>824</v>
      </c>
      <c r="AI553" s="35" t="s">
        <v>824</v>
      </c>
      <c r="AJ553" s="35" t="s">
        <v>824</v>
      </c>
      <c r="AK553" s="35" t="s">
        <v>824</v>
      </c>
      <c r="AL553" s="436" t="s">
        <v>1129</v>
      </c>
      <c r="AM553" s="437"/>
      <c r="AN553" s="215"/>
      <c r="AO553" s="215"/>
      <c r="AP553" s="215"/>
      <c r="AQ553" s="215"/>
    </row>
    <row r="554" spans="1:43" ht="25.5" x14ac:dyDescent="0.25">
      <c r="A554" s="232" t="s">
        <v>1141</v>
      </c>
      <c r="B554" s="74" t="s">
        <v>12</v>
      </c>
      <c r="C554" s="74">
        <v>18</v>
      </c>
      <c r="D554" s="74" t="s">
        <v>21</v>
      </c>
      <c r="E554" s="74" t="s">
        <v>8</v>
      </c>
      <c r="F554" s="209">
        <v>2</v>
      </c>
      <c r="G554" s="209">
        <v>2</v>
      </c>
      <c r="H554" s="209">
        <v>2</v>
      </c>
      <c r="I554" s="209">
        <v>2</v>
      </c>
      <c r="J554" s="209">
        <v>2</v>
      </c>
      <c r="K554" s="209"/>
      <c r="L554" s="209"/>
      <c r="M554" s="209"/>
      <c r="N554" s="209"/>
      <c r="O554" s="209"/>
      <c r="P554" s="209"/>
      <c r="Q554" s="209"/>
      <c r="R554" s="209"/>
      <c r="S554" s="209"/>
      <c r="T554" s="209"/>
      <c r="U554" s="209"/>
      <c r="V554" s="209"/>
      <c r="W554" s="209"/>
      <c r="X554" s="209"/>
      <c r="Y554" s="64">
        <v>2</v>
      </c>
      <c r="Z554" s="127">
        <v>2</v>
      </c>
      <c r="AA554" s="127" t="s">
        <v>824</v>
      </c>
      <c r="AB554" s="433" t="s">
        <v>142</v>
      </c>
      <c r="AC554" s="61" t="s">
        <v>142</v>
      </c>
      <c r="AD554" s="214"/>
      <c r="AE554" s="61" t="s">
        <v>824</v>
      </c>
      <c r="AF554" s="130" t="s">
        <v>142</v>
      </c>
      <c r="AG554" s="123">
        <v>2</v>
      </c>
      <c r="AH554" s="123" t="s">
        <v>824</v>
      </c>
      <c r="AI554" s="61" t="s">
        <v>142</v>
      </c>
      <c r="AJ554" s="61" t="s">
        <v>824</v>
      </c>
      <c r="AK554" s="61" t="s">
        <v>824</v>
      </c>
      <c r="AL554" s="436" t="s">
        <v>1129</v>
      </c>
      <c r="AM554" s="437"/>
      <c r="AN554" s="215"/>
      <c r="AO554" s="215"/>
      <c r="AP554" s="215"/>
      <c r="AQ554" s="215"/>
    </row>
    <row r="555" spans="1:43" ht="25.5" x14ac:dyDescent="0.25">
      <c r="A555" s="232" t="s">
        <v>1141</v>
      </c>
      <c r="B555" s="191" t="s">
        <v>12</v>
      </c>
      <c r="C555" s="191">
        <v>19</v>
      </c>
      <c r="D555" s="191" t="s">
        <v>22</v>
      </c>
      <c r="E555" s="191" t="s">
        <v>9</v>
      </c>
      <c r="F555" s="216">
        <v>5</v>
      </c>
      <c r="G555" s="216">
        <v>5</v>
      </c>
      <c r="H555" s="216">
        <v>5</v>
      </c>
      <c r="I555" s="216">
        <v>5</v>
      </c>
      <c r="J555" s="216">
        <v>5</v>
      </c>
      <c r="K555" s="216"/>
      <c r="L555" s="216"/>
      <c r="M555" s="216"/>
      <c r="N555" s="216"/>
      <c r="O555" s="216"/>
      <c r="P555" s="216"/>
      <c r="Q555" s="216"/>
      <c r="R555" s="216"/>
      <c r="S555" s="216"/>
      <c r="T555" s="216"/>
      <c r="U555" s="216"/>
      <c r="V555" s="216"/>
      <c r="W555" s="216"/>
      <c r="X555" s="216"/>
      <c r="Y555" s="152">
        <v>5</v>
      </c>
      <c r="Z555" s="127">
        <v>5</v>
      </c>
      <c r="AA555" s="127" t="s">
        <v>824</v>
      </c>
      <c r="AB555" s="127" t="s">
        <v>148</v>
      </c>
      <c r="AC555" s="35" t="s">
        <v>148</v>
      </c>
      <c r="AD555" s="219"/>
      <c r="AE555" s="35" t="s">
        <v>824</v>
      </c>
      <c r="AF555" s="193" t="s">
        <v>148</v>
      </c>
      <c r="AG555" s="123">
        <v>5</v>
      </c>
      <c r="AH555" s="123" t="s">
        <v>824</v>
      </c>
      <c r="AI555" s="35" t="s">
        <v>148</v>
      </c>
      <c r="AJ555" s="35" t="s">
        <v>824</v>
      </c>
      <c r="AK555" s="35" t="s">
        <v>824</v>
      </c>
      <c r="AL555" s="436" t="s">
        <v>1129</v>
      </c>
      <c r="AM555" s="437"/>
      <c r="AN555" s="215"/>
      <c r="AO555" s="215"/>
      <c r="AP555" s="215"/>
      <c r="AQ555" s="215"/>
    </row>
    <row r="556" spans="1:43" ht="25.5" x14ac:dyDescent="0.25">
      <c r="A556" s="232" t="s">
        <v>1141</v>
      </c>
      <c r="B556" s="74" t="s">
        <v>12</v>
      </c>
      <c r="C556" s="74">
        <v>21</v>
      </c>
      <c r="D556" s="74" t="s">
        <v>25</v>
      </c>
      <c r="E556" s="74" t="s">
        <v>8</v>
      </c>
      <c r="F556" s="209">
        <v>1</v>
      </c>
      <c r="G556" s="209">
        <v>1</v>
      </c>
      <c r="H556" s="209">
        <v>1</v>
      </c>
      <c r="I556" s="209">
        <v>1</v>
      </c>
      <c r="J556" s="209">
        <v>1</v>
      </c>
      <c r="K556" s="209"/>
      <c r="L556" s="209"/>
      <c r="M556" s="209"/>
      <c r="N556" s="209"/>
      <c r="O556" s="209"/>
      <c r="P556" s="209"/>
      <c r="Q556" s="209"/>
      <c r="R556" s="209"/>
      <c r="S556" s="209"/>
      <c r="T556" s="209"/>
      <c r="U556" s="209"/>
      <c r="V556" s="209"/>
      <c r="W556" s="209"/>
      <c r="X556" s="209"/>
      <c r="Y556" s="64">
        <v>1</v>
      </c>
      <c r="Z556" s="127">
        <v>1</v>
      </c>
      <c r="AA556" s="127" t="s">
        <v>824</v>
      </c>
      <c r="AB556" s="433" t="s">
        <v>462</v>
      </c>
      <c r="AC556" s="61" t="s">
        <v>462</v>
      </c>
      <c r="AD556" s="214"/>
      <c r="AE556" s="61" t="s">
        <v>824</v>
      </c>
      <c r="AF556" s="130" t="s">
        <v>462</v>
      </c>
      <c r="AG556" s="123">
        <v>1</v>
      </c>
      <c r="AH556" s="123" t="s">
        <v>824</v>
      </c>
      <c r="AI556" s="61" t="s">
        <v>462</v>
      </c>
      <c r="AJ556" s="61" t="s">
        <v>824</v>
      </c>
      <c r="AK556" s="61" t="s">
        <v>824</v>
      </c>
      <c r="AL556" s="436" t="s">
        <v>1129</v>
      </c>
      <c r="AM556" s="437"/>
      <c r="AN556" s="215"/>
      <c r="AO556" s="215"/>
      <c r="AP556" s="215"/>
      <c r="AQ556" s="215"/>
    </row>
    <row r="557" spans="1:43" ht="51" x14ac:dyDescent="0.25">
      <c r="A557" s="232" t="s">
        <v>1141</v>
      </c>
      <c r="B557" s="191" t="s">
        <v>26</v>
      </c>
      <c r="C557" s="191">
        <v>22</v>
      </c>
      <c r="D557" s="191" t="s">
        <v>27</v>
      </c>
      <c r="E557" s="191" t="s">
        <v>8</v>
      </c>
      <c r="F557" s="216"/>
      <c r="G557" s="216"/>
      <c r="H557" s="216"/>
      <c r="I557" s="216"/>
      <c r="J557" s="216"/>
      <c r="K557" s="216"/>
      <c r="L557" s="216"/>
      <c r="M557" s="216"/>
      <c r="N557" s="216"/>
      <c r="O557" s="216"/>
      <c r="P557" s="216"/>
      <c r="Q557" s="216"/>
      <c r="R557" s="216"/>
      <c r="S557" s="216"/>
      <c r="T557" s="216"/>
      <c r="U557" s="216"/>
      <c r="V557" s="216"/>
      <c r="W557" s="216"/>
      <c r="X557" s="216"/>
      <c r="Y557" s="152" t="s">
        <v>824</v>
      </c>
      <c r="Z557" s="127" t="s">
        <v>824</v>
      </c>
      <c r="AA557" s="127" t="s">
        <v>824</v>
      </c>
      <c r="AB557" s="127" t="s">
        <v>824</v>
      </c>
      <c r="AC557" s="35" t="s">
        <v>824</v>
      </c>
      <c r="AD557" s="219"/>
      <c r="AE557" s="35" t="s">
        <v>824</v>
      </c>
      <c r="AF557" s="193" t="s">
        <v>824</v>
      </c>
      <c r="AG557" s="123" t="s">
        <v>824</v>
      </c>
      <c r="AH557" s="123" t="s">
        <v>824</v>
      </c>
      <c r="AI557" s="35" t="s">
        <v>824</v>
      </c>
      <c r="AJ557" s="35" t="s">
        <v>824</v>
      </c>
      <c r="AK557" s="35" t="s">
        <v>824</v>
      </c>
      <c r="AL557" s="436" t="s">
        <v>1129</v>
      </c>
      <c r="AM557" s="437"/>
      <c r="AN557" s="215"/>
      <c r="AO557" s="215"/>
      <c r="AP557" s="215"/>
      <c r="AQ557" s="215"/>
    </row>
    <row r="558" spans="1:43" ht="38.25" x14ac:dyDescent="0.25">
      <c r="A558" s="232" t="s">
        <v>1141</v>
      </c>
      <c r="B558" s="74" t="s">
        <v>26</v>
      </c>
      <c r="C558" s="74">
        <v>23</v>
      </c>
      <c r="D558" s="74" t="s">
        <v>28</v>
      </c>
      <c r="E558" s="74" t="s">
        <v>8</v>
      </c>
      <c r="F558" s="209"/>
      <c r="G558" s="209"/>
      <c r="H558" s="209"/>
      <c r="I558" s="209"/>
      <c r="J558" s="209"/>
      <c r="K558" s="209"/>
      <c r="L558" s="209"/>
      <c r="M558" s="209"/>
      <c r="N558" s="209"/>
      <c r="O558" s="209"/>
      <c r="P558" s="209"/>
      <c r="Q558" s="209"/>
      <c r="R558" s="209"/>
      <c r="S558" s="209"/>
      <c r="T558" s="209"/>
      <c r="U558" s="209"/>
      <c r="V558" s="209"/>
      <c r="W558" s="209"/>
      <c r="X558" s="209"/>
      <c r="Y558" s="64" t="s">
        <v>824</v>
      </c>
      <c r="Z558" s="127" t="s">
        <v>824</v>
      </c>
      <c r="AA558" s="127" t="s">
        <v>824</v>
      </c>
      <c r="AB558" s="433" t="s">
        <v>824</v>
      </c>
      <c r="AC558" s="61" t="s">
        <v>824</v>
      </c>
      <c r="AD558" s="214"/>
      <c r="AE558" s="61" t="s">
        <v>824</v>
      </c>
      <c r="AF558" s="130" t="s">
        <v>824</v>
      </c>
      <c r="AG558" s="123" t="s">
        <v>824</v>
      </c>
      <c r="AH558" s="123" t="s">
        <v>824</v>
      </c>
      <c r="AI558" s="61" t="s">
        <v>824</v>
      </c>
      <c r="AJ558" s="61" t="s">
        <v>824</v>
      </c>
      <c r="AK558" s="61" t="s">
        <v>824</v>
      </c>
      <c r="AL558" s="436" t="s">
        <v>1129</v>
      </c>
      <c r="AM558" s="437"/>
      <c r="AN558" s="215"/>
      <c r="AO558" s="215"/>
      <c r="AP558" s="215"/>
      <c r="AQ558" s="215"/>
    </row>
    <row r="559" spans="1:43" ht="38.25" x14ac:dyDescent="0.25">
      <c r="A559" s="232" t="s">
        <v>1141</v>
      </c>
      <c r="B559" s="191" t="s">
        <v>29</v>
      </c>
      <c r="C559" s="191">
        <v>24</v>
      </c>
      <c r="D559" s="191" t="s">
        <v>30</v>
      </c>
      <c r="E559" s="191" t="s">
        <v>9</v>
      </c>
      <c r="F559" s="216"/>
      <c r="G559" s="216"/>
      <c r="H559" s="216"/>
      <c r="I559" s="216"/>
      <c r="J559" s="216"/>
      <c r="K559" s="216"/>
      <c r="L559" s="216"/>
      <c r="M559" s="216"/>
      <c r="N559" s="216"/>
      <c r="O559" s="216"/>
      <c r="P559" s="216"/>
      <c r="Q559" s="216"/>
      <c r="R559" s="216"/>
      <c r="S559" s="216"/>
      <c r="T559" s="216"/>
      <c r="U559" s="216"/>
      <c r="V559" s="216"/>
      <c r="W559" s="216"/>
      <c r="X559" s="216"/>
      <c r="Y559" s="152" t="s">
        <v>824</v>
      </c>
      <c r="Z559" s="127" t="s">
        <v>824</v>
      </c>
      <c r="AA559" s="127" t="s">
        <v>824</v>
      </c>
      <c r="AB559" s="127" t="s">
        <v>824</v>
      </c>
      <c r="AC559" s="35" t="s">
        <v>824</v>
      </c>
      <c r="AD559" s="219"/>
      <c r="AE559" s="35" t="s">
        <v>824</v>
      </c>
      <c r="AF559" s="193" t="s">
        <v>824</v>
      </c>
      <c r="AG559" s="123" t="s">
        <v>824</v>
      </c>
      <c r="AH559" s="123" t="s">
        <v>824</v>
      </c>
      <c r="AI559" s="35" t="s">
        <v>824</v>
      </c>
      <c r="AJ559" s="35" t="s">
        <v>824</v>
      </c>
      <c r="AK559" s="35" t="s">
        <v>824</v>
      </c>
      <c r="AL559" s="436" t="s">
        <v>1129</v>
      </c>
      <c r="AM559" s="437"/>
      <c r="AN559" s="215"/>
      <c r="AO559" s="215"/>
      <c r="AP559" s="215"/>
      <c r="AQ559" s="215"/>
    </row>
    <row r="560" spans="1:43" ht="25.5" x14ac:dyDescent="0.25">
      <c r="A560" s="232" t="s">
        <v>1141</v>
      </c>
      <c r="B560" s="74" t="s">
        <v>12</v>
      </c>
      <c r="C560" s="74">
        <v>25</v>
      </c>
      <c r="D560" s="74" t="s">
        <v>31</v>
      </c>
      <c r="E560" s="74" t="s">
        <v>9</v>
      </c>
      <c r="F560" s="209">
        <v>1</v>
      </c>
      <c r="G560" s="209">
        <v>1</v>
      </c>
      <c r="H560" s="209">
        <v>1</v>
      </c>
      <c r="I560" s="209">
        <v>1</v>
      </c>
      <c r="J560" s="209">
        <v>1</v>
      </c>
      <c r="K560" s="209"/>
      <c r="L560" s="209"/>
      <c r="M560" s="209"/>
      <c r="N560" s="209"/>
      <c r="O560" s="209"/>
      <c r="P560" s="209"/>
      <c r="Q560" s="209"/>
      <c r="R560" s="209"/>
      <c r="S560" s="209"/>
      <c r="T560" s="209"/>
      <c r="U560" s="209"/>
      <c r="V560" s="209"/>
      <c r="W560" s="209"/>
      <c r="X560" s="209"/>
      <c r="Y560" s="64">
        <v>1</v>
      </c>
      <c r="Z560" s="127">
        <v>1</v>
      </c>
      <c r="AA560" s="127" t="s">
        <v>824</v>
      </c>
      <c r="AB560" s="433" t="s">
        <v>462</v>
      </c>
      <c r="AC560" s="61" t="s">
        <v>462</v>
      </c>
      <c r="AD560" s="214"/>
      <c r="AE560" s="61" t="s">
        <v>824</v>
      </c>
      <c r="AF560" s="130" t="s">
        <v>462</v>
      </c>
      <c r="AG560" s="123">
        <v>1</v>
      </c>
      <c r="AH560" s="123" t="s">
        <v>824</v>
      </c>
      <c r="AI560" s="61" t="s">
        <v>462</v>
      </c>
      <c r="AJ560" s="61" t="s">
        <v>824</v>
      </c>
      <c r="AK560" s="61" t="s">
        <v>824</v>
      </c>
      <c r="AL560" s="436" t="s">
        <v>1129</v>
      </c>
      <c r="AM560" s="437"/>
      <c r="AN560" s="215"/>
      <c r="AO560" s="215"/>
      <c r="AP560" s="215"/>
      <c r="AQ560" s="215"/>
    </row>
    <row r="561" spans="1:43" x14ac:dyDescent="0.25">
      <c r="A561" s="232" t="s">
        <v>1141</v>
      </c>
      <c r="B561" s="191" t="s">
        <v>12</v>
      </c>
      <c r="C561" s="191">
        <v>26</v>
      </c>
      <c r="D561" s="191" t="s">
        <v>32</v>
      </c>
      <c r="E561" s="191" t="s">
        <v>9</v>
      </c>
      <c r="F561" s="216">
        <v>1</v>
      </c>
      <c r="G561" s="216">
        <v>1</v>
      </c>
      <c r="H561" s="216">
        <v>1</v>
      </c>
      <c r="I561" s="216">
        <v>1</v>
      </c>
      <c r="J561" s="216">
        <v>1</v>
      </c>
      <c r="K561" s="216"/>
      <c r="L561" s="216"/>
      <c r="M561" s="216"/>
      <c r="N561" s="216"/>
      <c r="O561" s="216"/>
      <c r="P561" s="216"/>
      <c r="Q561" s="216"/>
      <c r="R561" s="216"/>
      <c r="S561" s="216"/>
      <c r="T561" s="216"/>
      <c r="U561" s="216"/>
      <c r="V561" s="216"/>
      <c r="W561" s="216"/>
      <c r="X561" s="216"/>
      <c r="Y561" s="152">
        <v>1</v>
      </c>
      <c r="Z561" s="127">
        <v>1</v>
      </c>
      <c r="AA561" s="127" t="s">
        <v>824</v>
      </c>
      <c r="AB561" s="127" t="s">
        <v>462</v>
      </c>
      <c r="AC561" s="35" t="s">
        <v>462</v>
      </c>
      <c r="AD561" s="219"/>
      <c r="AE561" s="35" t="s">
        <v>824</v>
      </c>
      <c r="AF561" s="193" t="s">
        <v>462</v>
      </c>
      <c r="AG561" s="123">
        <v>1</v>
      </c>
      <c r="AH561" s="123" t="s">
        <v>824</v>
      </c>
      <c r="AI561" s="35" t="s">
        <v>462</v>
      </c>
      <c r="AJ561" s="35" t="s">
        <v>824</v>
      </c>
      <c r="AK561" s="35" t="s">
        <v>824</v>
      </c>
      <c r="AL561" s="436" t="s">
        <v>1129</v>
      </c>
      <c r="AM561" s="437"/>
      <c r="AN561" s="215"/>
      <c r="AO561" s="215"/>
      <c r="AP561" s="215"/>
      <c r="AQ561" s="215"/>
    </row>
    <row r="562" spans="1:43" ht="51" x14ac:dyDescent="0.25">
      <c r="A562" s="232" t="s">
        <v>1141</v>
      </c>
      <c r="B562" s="74" t="s">
        <v>26</v>
      </c>
      <c r="C562" s="74">
        <v>28</v>
      </c>
      <c r="D562" s="74" t="s">
        <v>1155</v>
      </c>
      <c r="E562" s="74" t="s">
        <v>8</v>
      </c>
      <c r="F562" s="209"/>
      <c r="G562" s="209"/>
      <c r="H562" s="209"/>
      <c r="I562" s="209"/>
      <c r="J562" s="209"/>
      <c r="K562" s="209"/>
      <c r="L562" s="209"/>
      <c r="M562" s="209"/>
      <c r="N562" s="209"/>
      <c r="O562" s="209"/>
      <c r="P562" s="209"/>
      <c r="Q562" s="209"/>
      <c r="R562" s="209"/>
      <c r="S562" s="209"/>
      <c r="T562" s="209"/>
      <c r="U562" s="209"/>
      <c r="V562" s="209"/>
      <c r="W562" s="209"/>
      <c r="X562" s="209"/>
      <c r="Y562" s="64" t="s">
        <v>824</v>
      </c>
      <c r="Z562" s="127" t="s">
        <v>824</v>
      </c>
      <c r="AA562" s="127" t="s">
        <v>824</v>
      </c>
      <c r="AB562" s="433" t="s">
        <v>824</v>
      </c>
      <c r="AC562" s="61" t="s">
        <v>824</v>
      </c>
      <c r="AD562" s="214"/>
      <c r="AE562" s="61" t="s">
        <v>824</v>
      </c>
      <c r="AF562" s="130" t="s">
        <v>824</v>
      </c>
      <c r="AG562" s="123" t="s">
        <v>824</v>
      </c>
      <c r="AH562" s="123" t="s">
        <v>824</v>
      </c>
      <c r="AI562" s="61" t="s">
        <v>824</v>
      </c>
      <c r="AJ562" s="61" t="s">
        <v>824</v>
      </c>
      <c r="AK562" s="61" t="s">
        <v>824</v>
      </c>
      <c r="AL562" s="436" t="s">
        <v>1129</v>
      </c>
      <c r="AM562" s="437"/>
      <c r="AN562" s="215"/>
      <c r="AO562" s="215"/>
      <c r="AP562" s="215"/>
      <c r="AQ562" s="215"/>
    </row>
    <row r="563" spans="1:43" ht="38.25" x14ac:dyDescent="0.25">
      <c r="A563" s="232" t="s">
        <v>1141</v>
      </c>
      <c r="B563" s="191" t="s">
        <v>35</v>
      </c>
      <c r="C563" s="191">
        <v>31</v>
      </c>
      <c r="D563" s="191" t="s">
        <v>734</v>
      </c>
      <c r="E563" s="191" t="s">
        <v>8</v>
      </c>
      <c r="F563" s="216"/>
      <c r="G563" s="216"/>
      <c r="H563" s="216"/>
      <c r="I563" s="216"/>
      <c r="J563" s="216"/>
      <c r="K563" s="216"/>
      <c r="L563" s="216"/>
      <c r="M563" s="216"/>
      <c r="N563" s="216"/>
      <c r="O563" s="216"/>
      <c r="P563" s="216"/>
      <c r="Q563" s="216"/>
      <c r="R563" s="216"/>
      <c r="S563" s="216"/>
      <c r="T563" s="216"/>
      <c r="U563" s="216"/>
      <c r="V563" s="216"/>
      <c r="W563" s="216"/>
      <c r="X563" s="216"/>
      <c r="Y563" s="152" t="s">
        <v>824</v>
      </c>
      <c r="Z563" s="127" t="s">
        <v>824</v>
      </c>
      <c r="AA563" s="127" t="s">
        <v>824</v>
      </c>
      <c r="AB563" s="127" t="s">
        <v>824</v>
      </c>
      <c r="AC563" s="35" t="s">
        <v>824</v>
      </c>
      <c r="AD563" s="219"/>
      <c r="AE563" s="35" t="s">
        <v>824</v>
      </c>
      <c r="AF563" s="193" t="s">
        <v>824</v>
      </c>
      <c r="AG563" s="123" t="s">
        <v>824</v>
      </c>
      <c r="AH563" s="123" t="s">
        <v>824</v>
      </c>
      <c r="AI563" s="35" t="s">
        <v>824</v>
      </c>
      <c r="AJ563" s="35" t="s">
        <v>824</v>
      </c>
      <c r="AK563" s="35" t="s">
        <v>824</v>
      </c>
      <c r="AL563" s="436" t="s">
        <v>1129</v>
      </c>
      <c r="AM563" s="437"/>
      <c r="AN563" s="215"/>
      <c r="AO563" s="215"/>
      <c r="AP563" s="215"/>
      <c r="AQ563" s="215"/>
    </row>
    <row r="564" spans="1:43" ht="25.5" x14ac:dyDescent="0.25">
      <c r="A564" s="232" t="s">
        <v>1141</v>
      </c>
      <c r="B564" s="74" t="s">
        <v>38</v>
      </c>
      <c r="C564" s="74">
        <v>34</v>
      </c>
      <c r="D564" s="74" t="s">
        <v>662</v>
      </c>
      <c r="E564" s="74" t="s">
        <v>9</v>
      </c>
      <c r="F564" s="209"/>
      <c r="G564" s="209"/>
      <c r="H564" s="209"/>
      <c r="I564" s="209"/>
      <c r="J564" s="209"/>
      <c r="K564" s="209"/>
      <c r="L564" s="209"/>
      <c r="M564" s="209"/>
      <c r="N564" s="209"/>
      <c r="O564" s="209"/>
      <c r="P564" s="209"/>
      <c r="Q564" s="209"/>
      <c r="R564" s="209"/>
      <c r="S564" s="209"/>
      <c r="T564" s="209"/>
      <c r="U564" s="209"/>
      <c r="V564" s="209"/>
      <c r="W564" s="209"/>
      <c r="X564" s="209"/>
      <c r="Y564" s="64" t="s">
        <v>824</v>
      </c>
      <c r="Z564" s="127" t="s">
        <v>824</v>
      </c>
      <c r="AA564" s="127" t="s">
        <v>824</v>
      </c>
      <c r="AB564" s="433" t="s">
        <v>824</v>
      </c>
      <c r="AC564" s="61" t="s">
        <v>824</v>
      </c>
      <c r="AD564" s="214"/>
      <c r="AE564" s="61" t="s">
        <v>824</v>
      </c>
      <c r="AF564" s="130" t="s">
        <v>824</v>
      </c>
      <c r="AG564" s="123" t="s">
        <v>824</v>
      </c>
      <c r="AH564" s="123" t="s">
        <v>824</v>
      </c>
      <c r="AI564" s="61" t="s">
        <v>824</v>
      </c>
      <c r="AJ564" s="61" t="s">
        <v>824</v>
      </c>
      <c r="AK564" s="61" t="s">
        <v>824</v>
      </c>
      <c r="AL564" s="436" t="s">
        <v>1129</v>
      </c>
      <c r="AM564" s="437"/>
      <c r="AN564" s="215"/>
      <c r="AO564" s="215"/>
      <c r="AP564" s="215"/>
      <c r="AQ564" s="215"/>
    </row>
    <row r="565" spans="1:43" ht="25.5" x14ac:dyDescent="0.25">
      <c r="A565" s="232" t="s">
        <v>1141</v>
      </c>
      <c r="B565" s="191" t="s">
        <v>38</v>
      </c>
      <c r="C565" s="191">
        <v>37</v>
      </c>
      <c r="D565" s="191" t="s">
        <v>663</v>
      </c>
      <c r="E565" s="191" t="s">
        <v>8</v>
      </c>
      <c r="F565" s="216"/>
      <c r="G565" s="216"/>
      <c r="H565" s="216"/>
      <c r="I565" s="216"/>
      <c r="J565" s="216"/>
      <c r="K565" s="216"/>
      <c r="L565" s="216"/>
      <c r="M565" s="216"/>
      <c r="N565" s="216"/>
      <c r="O565" s="216"/>
      <c r="P565" s="216"/>
      <c r="Q565" s="216"/>
      <c r="R565" s="216"/>
      <c r="S565" s="216"/>
      <c r="T565" s="216"/>
      <c r="U565" s="216"/>
      <c r="V565" s="216"/>
      <c r="W565" s="216"/>
      <c r="X565" s="216"/>
      <c r="Y565" s="152" t="s">
        <v>824</v>
      </c>
      <c r="Z565" s="127" t="s">
        <v>824</v>
      </c>
      <c r="AA565" s="127" t="s">
        <v>824</v>
      </c>
      <c r="AB565" s="127" t="s">
        <v>824</v>
      </c>
      <c r="AC565" s="35" t="s">
        <v>824</v>
      </c>
      <c r="AD565" s="219"/>
      <c r="AE565" s="35" t="s">
        <v>824</v>
      </c>
      <c r="AF565" s="193" t="s">
        <v>824</v>
      </c>
      <c r="AG565" s="123" t="s">
        <v>824</v>
      </c>
      <c r="AH565" s="123" t="s">
        <v>824</v>
      </c>
      <c r="AI565" s="35" t="s">
        <v>824</v>
      </c>
      <c r="AJ565" s="35" t="s">
        <v>824</v>
      </c>
      <c r="AK565" s="35" t="s">
        <v>824</v>
      </c>
      <c r="AL565" s="436" t="s">
        <v>1129</v>
      </c>
      <c r="AM565" s="437"/>
      <c r="AN565" s="215"/>
      <c r="AO565" s="215"/>
      <c r="AP565" s="215"/>
      <c r="AQ565" s="215"/>
    </row>
    <row r="566" spans="1:43" ht="25.5" x14ac:dyDescent="0.25">
      <c r="A566" s="232" t="s">
        <v>1141</v>
      </c>
      <c r="B566" s="74" t="s">
        <v>43</v>
      </c>
      <c r="C566" s="74">
        <v>38</v>
      </c>
      <c r="D566" s="74" t="s">
        <v>664</v>
      </c>
      <c r="E566" s="74" t="s">
        <v>9</v>
      </c>
      <c r="F566" s="209"/>
      <c r="G566" s="209"/>
      <c r="H566" s="209"/>
      <c r="I566" s="209"/>
      <c r="J566" s="209"/>
      <c r="K566" s="209"/>
      <c r="L566" s="209"/>
      <c r="M566" s="209"/>
      <c r="N566" s="209"/>
      <c r="O566" s="209"/>
      <c r="P566" s="209"/>
      <c r="Q566" s="209"/>
      <c r="R566" s="209"/>
      <c r="S566" s="209"/>
      <c r="T566" s="209"/>
      <c r="U566" s="209"/>
      <c r="V566" s="209"/>
      <c r="W566" s="209"/>
      <c r="X566" s="209"/>
      <c r="Y566" s="64" t="s">
        <v>824</v>
      </c>
      <c r="Z566" s="127" t="s">
        <v>824</v>
      </c>
      <c r="AA566" s="127" t="s">
        <v>824</v>
      </c>
      <c r="AB566" s="433" t="s">
        <v>824</v>
      </c>
      <c r="AC566" s="61" t="s">
        <v>824</v>
      </c>
      <c r="AD566" s="214"/>
      <c r="AE566" s="61" t="s">
        <v>824</v>
      </c>
      <c r="AF566" s="130" t="s">
        <v>824</v>
      </c>
      <c r="AG566" s="123" t="s">
        <v>824</v>
      </c>
      <c r="AH566" s="123" t="s">
        <v>824</v>
      </c>
      <c r="AI566" s="61" t="s">
        <v>824</v>
      </c>
      <c r="AJ566" s="61" t="s">
        <v>824</v>
      </c>
      <c r="AK566" s="61" t="s">
        <v>824</v>
      </c>
      <c r="AL566" s="436" t="s">
        <v>1129</v>
      </c>
      <c r="AM566" s="437"/>
      <c r="AN566" s="215"/>
      <c r="AO566" s="215"/>
      <c r="AP566" s="215"/>
      <c r="AQ566" s="215"/>
    </row>
    <row r="567" spans="1:43" x14ac:dyDescent="0.25">
      <c r="A567" s="232" t="s">
        <v>1141</v>
      </c>
      <c r="B567" s="191" t="s">
        <v>43</v>
      </c>
      <c r="C567" s="191">
        <v>39</v>
      </c>
      <c r="D567" s="191" t="s">
        <v>44</v>
      </c>
      <c r="E567" s="191" t="s">
        <v>8</v>
      </c>
      <c r="F567" s="216"/>
      <c r="G567" s="216"/>
      <c r="H567" s="216"/>
      <c r="I567" s="216"/>
      <c r="J567" s="216"/>
      <c r="K567" s="216"/>
      <c r="L567" s="216"/>
      <c r="M567" s="216"/>
      <c r="N567" s="216"/>
      <c r="O567" s="216"/>
      <c r="P567" s="216"/>
      <c r="Q567" s="216"/>
      <c r="R567" s="216"/>
      <c r="S567" s="216"/>
      <c r="T567" s="216"/>
      <c r="U567" s="216"/>
      <c r="V567" s="216"/>
      <c r="W567" s="216"/>
      <c r="X567" s="216"/>
      <c r="Y567" s="152" t="s">
        <v>824</v>
      </c>
      <c r="Z567" s="127" t="s">
        <v>824</v>
      </c>
      <c r="AA567" s="127" t="s">
        <v>824</v>
      </c>
      <c r="AB567" s="127" t="s">
        <v>824</v>
      </c>
      <c r="AC567" s="35" t="s">
        <v>824</v>
      </c>
      <c r="AD567" s="219"/>
      <c r="AE567" s="35" t="s">
        <v>824</v>
      </c>
      <c r="AF567" s="193" t="s">
        <v>824</v>
      </c>
      <c r="AG567" s="123" t="s">
        <v>824</v>
      </c>
      <c r="AH567" s="123" t="s">
        <v>824</v>
      </c>
      <c r="AI567" s="35" t="s">
        <v>824</v>
      </c>
      <c r="AJ567" s="35" t="s">
        <v>824</v>
      </c>
      <c r="AK567" s="35" t="s">
        <v>824</v>
      </c>
      <c r="AL567" s="436" t="s">
        <v>1129</v>
      </c>
      <c r="AM567" s="437"/>
      <c r="AN567" s="215"/>
      <c r="AO567" s="215"/>
      <c r="AP567" s="215"/>
      <c r="AQ567" s="215"/>
    </row>
    <row r="568" spans="1:43" ht="25.5" x14ac:dyDescent="0.25">
      <c r="A568" s="232" t="s">
        <v>1141</v>
      </c>
      <c r="B568" s="74" t="s">
        <v>43</v>
      </c>
      <c r="C568" s="74">
        <v>40</v>
      </c>
      <c r="D568" s="74" t="s">
        <v>743</v>
      </c>
      <c r="E568" s="74" t="s">
        <v>9</v>
      </c>
      <c r="F568" s="209"/>
      <c r="G568" s="209"/>
      <c r="H568" s="209"/>
      <c r="I568" s="209"/>
      <c r="J568" s="209"/>
      <c r="K568" s="209"/>
      <c r="L568" s="209"/>
      <c r="M568" s="209"/>
      <c r="N568" s="209"/>
      <c r="O568" s="209"/>
      <c r="P568" s="209"/>
      <c r="Q568" s="209"/>
      <c r="R568" s="209"/>
      <c r="S568" s="209"/>
      <c r="T568" s="209"/>
      <c r="U568" s="209"/>
      <c r="V568" s="209"/>
      <c r="W568" s="209"/>
      <c r="X568" s="209"/>
      <c r="Y568" s="64" t="s">
        <v>824</v>
      </c>
      <c r="Z568" s="127" t="s">
        <v>824</v>
      </c>
      <c r="AA568" s="127" t="s">
        <v>824</v>
      </c>
      <c r="AB568" s="433" t="s">
        <v>824</v>
      </c>
      <c r="AC568" s="61" t="s">
        <v>824</v>
      </c>
      <c r="AD568" s="214"/>
      <c r="AE568" s="61" t="s">
        <v>824</v>
      </c>
      <c r="AF568" s="130" t="s">
        <v>824</v>
      </c>
      <c r="AG568" s="123" t="s">
        <v>824</v>
      </c>
      <c r="AH568" s="123" t="s">
        <v>824</v>
      </c>
      <c r="AI568" s="61" t="s">
        <v>824</v>
      </c>
      <c r="AJ568" s="61" t="s">
        <v>824</v>
      </c>
      <c r="AK568" s="61" t="s">
        <v>824</v>
      </c>
      <c r="AL568" s="436" t="s">
        <v>1129</v>
      </c>
      <c r="AM568" s="437"/>
      <c r="AN568" s="215"/>
      <c r="AO568" s="215"/>
      <c r="AP568" s="215"/>
      <c r="AQ568" s="215"/>
    </row>
    <row r="569" spans="1:43" ht="25.5" x14ac:dyDescent="0.25">
      <c r="A569" s="232" t="s">
        <v>1141</v>
      </c>
      <c r="B569" s="191" t="s">
        <v>43</v>
      </c>
      <c r="C569" s="191">
        <v>41</v>
      </c>
      <c r="D569" s="191" t="s">
        <v>665</v>
      </c>
      <c r="E569" s="191" t="s">
        <v>8</v>
      </c>
      <c r="F569" s="216"/>
      <c r="G569" s="216"/>
      <c r="H569" s="216"/>
      <c r="I569" s="216"/>
      <c r="J569" s="216"/>
      <c r="K569" s="216"/>
      <c r="L569" s="216"/>
      <c r="M569" s="216"/>
      <c r="N569" s="216"/>
      <c r="O569" s="216"/>
      <c r="P569" s="216"/>
      <c r="Q569" s="216"/>
      <c r="R569" s="216"/>
      <c r="S569" s="216"/>
      <c r="T569" s="216"/>
      <c r="U569" s="216"/>
      <c r="V569" s="216"/>
      <c r="W569" s="216"/>
      <c r="X569" s="216"/>
      <c r="Y569" s="152" t="s">
        <v>824</v>
      </c>
      <c r="Z569" s="127" t="s">
        <v>824</v>
      </c>
      <c r="AA569" s="127" t="s">
        <v>824</v>
      </c>
      <c r="AB569" s="127" t="s">
        <v>824</v>
      </c>
      <c r="AC569" s="35" t="s">
        <v>824</v>
      </c>
      <c r="AD569" s="219"/>
      <c r="AE569" s="35" t="s">
        <v>824</v>
      </c>
      <c r="AF569" s="193" t="s">
        <v>824</v>
      </c>
      <c r="AG569" s="123" t="s">
        <v>824</v>
      </c>
      <c r="AH569" s="123" t="s">
        <v>824</v>
      </c>
      <c r="AI569" s="35" t="s">
        <v>824</v>
      </c>
      <c r="AJ569" s="35" t="s">
        <v>824</v>
      </c>
      <c r="AK569" s="35" t="s">
        <v>824</v>
      </c>
      <c r="AL569" s="436" t="s">
        <v>1129</v>
      </c>
      <c r="AM569" s="437"/>
      <c r="AN569" s="215"/>
      <c r="AO569" s="215"/>
      <c r="AP569" s="215"/>
      <c r="AQ569" s="215"/>
    </row>
    <row r="570" spans="1:43" ht="25.5" x14ac:dyDescent="0.25">
      <c r="A570" s="232" t="s">
        <v>1141</v>
      </c>
      <c r="B570" s="74" t="s">
        <v>43</v>
      </c>
      <c r="C570" s="74">
        <v>42</v>
      </c>
      <c r="D570" s="74" t="s">
        <v>666</v>
      </c>
      <c r="E570" s="74" t="s">
        <v>9</v>
      </c>
      <c r="F570" s="209"/>
      <c r="G570" s="209"/>
      <c r="H570" s="209"/>
      <c r="I570" s="209"/>
      <c r="J570" s="209"/>
      <c r="K570" s="209"/>
      <c r="L570" s="209"/>
      <c r="M570" s="209"/>
      <c r="N570" s="209"/>
      <c r="O570" s="209"/>
      <c r="P570" s="209"/>
      <c r="Q570" s="209"/>
      <c r="R570" s="209"/>
      <c r="S570" s="209"/>
      <c r="T570" s="209"/>
      <c r="U570" s="209"/>
      <c r="V570" s="209"/>
      <c r="W570" s="209"/>
      <c r="X570" s="209"/>
      <c r="Y570" s="64" t="s">
        <v>824</v>
      </c>
      <c r="Z570" s="127" t="s">
        <v>824</v>
      </c>
      <c r="AA570" s="127" t="s">
        <v>824</v>
      </c>
      <c r="AB570" s="433" t="s">
        <v>824</v>
      </c>
      <c r="AC570" s="61" t="s">
        <v>824</v>
      </c>
      <c r="AD570" s="214"/>
      <c r="AE570" s="61" t="s">
        <v>824</v>
      </c>
      <c r="AF570" s="130" t="s">
        <v>824</v>
      </c>
      <c r="AG570" s="123" t="s">
        <v>824</v>
      </c>
      <c r="AH570" s="123" t="s">
        <v>824</v>
      </c>
      <c r="AI570" s="61" t="s">
        <v>824</v>
      </c>
      <c r="AJ570" s="61" t="s">
        <v>824</v>
      </c>
      <c r="AK570" s="61" t="s">
        <v>824</v>
      </c>
      <c r="AL570" s="436" t="s">
        <v>1129</v>
      </c>
      <c r="AM570" s="437"/>
      <c r="AN570" s="215"/>
      <c r="AO570" s="215"/>
      <c r="AP570" s="215"/>
      <c r="AQ570" s="215"/>
    </row>
    <row r="571" spans="1:43" ht="25.5" x14ac:dyDescent="0.25">
      <c r="A571" s="232" t="s">
        <v>1141</v>
      </c>
      <c r="B571" s="191" t="s">
        <v>45</v>
      </c>
      <c r="C571" s="191">
        <v>43</v>
      </c>
      <c r="D571" s="191" t="s">
        <v>667</v>
      </c>
      <c r="E571" s="191" t="s">
        <v>9</v>
      </c>
      <c r="F571" s="216"/>
      <c r="G571" s="216"/>
      <c r="H571" s="216"/>
      <c r="I571" s="216"/>
      <c r="J571" s="216"/>
      <c r="K571" s="216"/>
      <c r="L571" s="216"/>
      <c r="M571" s="216"/>
      <c r="N571" s="216"/>
      <c r="O571" s="216"/>
      <c r="P571" s="216"/>
      <c r="Q571" s="216"/>
      <c r="R571" s="216"/>
      <c r="S571" s="216"/>
      <c r="T571" s="216"/>
      <c r="U571" s="216"/>
      <c r="V571" s="216"/>
      <c r="W571" s="216"/>
      <c r="X571" s="216"/>
      <c r="Y571" s="152" t="s">
        <v>824</v>
      </c>
      <c r="Z571" s="127" t="s">
        <v>824</v>
      </c>
      <c r="AA571" s="127" t="s">
        <v>824</v>
      </c>
      <c r="AB571" s="127" t="s">
        <v>824</v>
      </c>
      <c r="AC571" s="35" t="s">
        <v>824</v>
      </c>
      <c r="AD571" s="219"/>
      <c r="AE571" s="35" t="s">
        <v>824</v>
      </c>
      <c r="AF571" s="193" t="s">
        <v>824</v>
      </c>
      <c r="AG571" s="123" t="s">
        <v>824</v>
      </c>
      <c r="AH571" s="123" t="s">
        <v>824</v>
      </c>
      <c r="AI571" s="35" t="s">
        <v>824</v>
      </c>
      <c r="AJ571" s="35" t="s">
        <v>824</v>
      </c>
      <c r="AK571" s="35" t="s">
        <v>824</v>
      </c>
      <c r="AL571" s="436" t="s">
        <v>1129</v>
      </c>
      <c r="AM571" s="437"/>
      <c r="AN571" s="215"/>
      <c r="AO571" s="215"/>
      <c r="AP571" s="215"/>
      <c r="AQ571" s="215"/>
    </row>
    <row r="572" spans="1:43" ht="25.5" x14ac:dyDescent="0.25">
      <c r="A572" s="232" t="s">
        <v>1141</v>
      </c>
      <c r="B572" s="74" t="s">
        <v>45</v>
      </c>
      <c r="C572" s="74">
        <v>44</v>
      </c>
      <c r="D572" s="74" t="s">
        <v>668</v>
      </c>
      <c r="E572" s="74" t="s">
        <v>9</v>
      </c>
      <c r="F572" s="209"/>
      <c r="G572" s="209"/>
      <c r="H572" s="209"/>
      <c r="I572" s="209"/>
      <c r="J572" s="209"/>
      <c r="K572" s="209"/>
      <c r="L572" s="209"/>
      <c r="M572" s="209"/>
      <c r="N572" s="209"/>
      <c r="O572" s="209"/>
      <c r="P572" s="209"/>
      <c r="Q572" s="209"/>
      <c r="R572" s="209"/>
      <c r="S572" s="209"/>
      <c r="T572" s="209"/>
      <c r="U572" s="209"/>
      <c r="V572" s="209"/>
      <c r="W572" s="209"/>
      <c r="X572" s="209"/>
      <c r="Y572" s="64" t="s">
        <v>824</v>
      </c>
      <c r="Z572" s="127" t="s">
        <v>824</v>
      </c>
      <c r="AA572" s="127" t="s">
        <v>824</v>
      </c>
      <c r="AB572" s="433" t="s">
        <v>824</v>
      </c>
      <c r="AC572" s="61" t="s">
        <v>824</v>
      </c>
      <c r="AD572" s="214"/>
      <c r="AE572" s="61" t="s">
        <v>824</v>
      </c>
      <c r="AF572" s="130" t="s">
        <v>824</v>
      </c>
      <c r="AG572" s="123" t="s">
        <v>824</v>
      </c>
      <c r="AH572" s="123" t="s">
        <v>824</v>
      </c>
      <c r="AI572" s="61" t="s">
        <v>824</v>
      </c>
      <c r="AJ572" s="61" t="s">
        <v>824</v>
      </c>
      <c r="AK572" s="61" t="s">
        <v>824</v>
      </c>
      <c r="AL572" s="436" t="s">
        <v>1129</v>
      </c>
      <c r="AM572" s="437"/>
      <c r="AN572" s="215"/>
      <c r="AO572" s="215"/>
      <c r="AP572" s="215"/>
      <c r="AQ572" s="215"/>
    </row>
    <row r="573" spans="1:43" ht="25.5" x14ac:dyDescent="0.25">
      <c r="A573" s="232" t="s">
        <v>1141</v>
      </c>
      <c r="B573" s="191" t="s">
        <v>48</v>
      </c>
      <c r="C573" s="191">
        <v>49</v>
      </c>
      <c r="D573" s="191" t="s">
        <v>54</v>
      </c>
      <c r="E573" s="191" t="s">
        <v>9</v>
      </c>
      <c r="F573" s="216"/>
      <c r="G573" s="216"/>
      <c r="H573" s="216"/>
      <c r="I573" s="216"/>
      <c r="J573" s="216"/>
      <c r="K573" s="216"/>
      <c r="L573" s="216"/>
      <c r="M573" s="216"/>
      <c r="N573" s="216"/>
      <c r="O573" s="216"/>
      <c r="P573" s="216"/>
      <c r="Q573" s="216"/>
      <c r="R573" s="216"/>
      <c r="S573" s="216"/>
      <c r="T573" s="216"/>
      <c r="U573" s="216"/>
      <c r="V573" s="216"/>
      <c r="W573" s="216"/>
      <c r="X573" s="216"/>
      <c r="Y573" s="152" t="s">
        <v>824</v>
      </c>
      <c r="Z573" s="127" t="s">
        <v>824</v>
      </c>
      <c r="AA573" s="127" t="s">
        <v>824</v>
      </c>
      <c r="AB573" s="127" t="s">
        <v>824</v>
      </c>
      <c r="AC573" s="35" t="s">
        <v>824</v>
      </c>
      <c r="AD573" s="219"/>
      <c r="AE573" s="35" t="s">
        <v>824</v>
      </c>
      <c r="AF573" s="193" t="s">
        <v>824</v>
      </c>
      <c r="AG573" s="123" t="s">
        <v>824</v>
      </c>
      <c r="AH573" s="123" t="s">
        <v>824</v>
      </c>
      <c r="AI573" s="35" t="s">
        <v>824</v>
      </c>
      <c r="AJ573" s="35" t="s">
        <v>824</v>
      </c>
      <c r="AK573" s="35" t="s">
        <v>824</v>
      </c>
      <c r="AL573" s="436" t="s">
        <v>1129</v>
      </c>
      <c r="AM573" s="437"/>
      <c r="AN573" s="215"/>
      <c r="AO573" s="215"/>
      <c r="AP573" s="215"/>
      <c r="AQ573" s="215"/>
    </row>
    <row r="574" spans="1:43" ht="25.5" x14ac:dyDescent="0.25">
      <c r="A574" s="232" t="s">
        <v>1141</v>
      </c>
      <c r="B574" s="74" t="s">
        <v>55</v>
      </c>
      <c r="C574" s="74">
        <v>50</v>
      </c>
      <c r="D574" s="74" t="s">
        <v>670</v>
      </c>
      <c r="E574" s="74" t="s">
        <v>9</v>
      </c>
      <c r="F574" s="209"/>
      <c r="G574" s="209"/>
      <c r="H574" s="209"/>
      <c r="I574" s="209"/>
      <c r="J574" s="209"/>
      <c r="K574" s="209"/>
      <c r="L574" s="209"/>
      <c r="M574" s="209"/>
      <c r="N574" s="209"/>
      <c r="O574" s="209"/>
      <c r="P574" s="209"/>
      <c r="Q574" s="209"/>
      <c r="R574" s="209"/>
      <c r="S574" s="209"/>
      <c r="T574" s="209"/>
      <c r="U574" s="209"/>
      <c r="V574" s="209"/>
      <c r="W574" s="209"/>
      <c r="X574" s="209"/>
      <c r="Y574" s="64" t="s">
        <v>824</v>
      </c>
      <c r="Z574" s="127" t="s">
        <v>824</v>
      </c>
      <c r="AA574" s="127" t="s">
        <v>824</v>
      </c>
      <c r="AB574" s="433" t="s">
        <v>824</v>
      </c>
      <c r="AC574" s="61" t="s">
        <v>824</v>
      </c>
      <c r="AD574" s="214"/>
      <c r="AE574" s="61" t="s">
        <v>824</v>
      </c>
      <c r="AF574" s="130" t="s">
        <v>824</v>
      </c>
      <c r="AG574" s="123" t="s">
        <v>824</v>
      </c>
      <c r="AH574" s="123" t="s">
        <v>824</v>
      </c>
      <c r="AI574" s="61" t="s">
        <v>824</v>
      </c>
      <c r="AJ574" s="61" t="s">
        <v>824</v>
      </c>
      <c r="AK574" s="61" t="s">
        <v>824</v>
      </c>
      <c r="AL574" s="436" t="s">
        <v>1129</v>
      </c>
      <c r="AM574" s="437"/>
      <c r="AN574" s="215"/>
      <c r="AO574" s="215"/>
      <c r="AP574" s="215"/>
      <c r="AQ574" s="215"/>
    </row>
    <row r="575" spans="1:43" ht="25.5" x14ac:dyDescent="0.25">
      <c r="A575" s="232" t="s">
        <v>1141</v>
      </c>
      <c r="B575" s="191" t="s">
        <v>55</v>
      </c>
      <c r="C575" s="191">
        <v>51</v>
      </c>
      <c r="D575" s="191" t="s">
        <v>671</v>
      </c>
      <c r="E575" s="191" t="s">
        <v>9</v>
      </c>
      <c r="F575" s="216"/>
      <c r="G575" s="216"/>
      <c r="H575" s="216"/>
      <c r="I575" s="216"/>
      <c r="J575" s="216"/>
      <c r="K575" s="216"/>
      <c r="L575" s="216"/>
      <c r="M575" s="216"/>
      <c r="N575" s="216"/>
      <c r="O575" s="216"/>
      <c r="P575" s="216"/>
      <c r="Q575" s="216"/>
      <c r="R575" s="216"/>
      <c r="S575" s="216"/>
      <c r="T575" s="216"/>
      <c r="U575" s="216"/>
      <c r="V575" s="216"/>
      <c r="W575" s="216"/>
      <c r="X575" s="216"/>
      <c r="Y575" s="152" t="s">
        <v>824</v>
      </c>
      <c r="Z575" s="127" t="s">
        <v>824</v>
      </c>
      <c r="AA575" s="127" t="s">
        <v>824</v>
      </c>
      <c r="AB575" s="127" t="s">
        <v>824</v>
      </c>
      <c r="AC575" s="35" t="s">
        <v>824</v>
      </c>
      <c r="AD575" s="219"/>
      <c r="AE575" s="35" t="s">
        <v>824</v>
      </c>
      <c r="AF575" s="193" t="s">
        <v>824</v>
      </c>
      <c r="AG575" s="123" t="s">
        <v>824</v>
      </c>
      <c r="AH575" s="123" t="s">
        <v>824</v>
      </c>
      <c r="AI575" s="35" t="s">
        <v>824</v>
      </c>
      <c r="AJ575" s="35" t="s">
        <v>824</v>
      </c>
      <c r="AK575" s="35" t="s">
        <v>824</v>
      </c>
      <c r="AL575" s="436" t="s">
        <v>1129</v>
      </c>
      <c r="AM575" s="437"/>
      <c r="AN575" s="215"/>
      <c r="AO575" s="215"/>
      <c r="AP575" s="215"/>
      <c r="AQ575" s="215"/>
    </row>
    <row r="576" spans="1:43" ht="25.5" x14ac:dyDescent="0.25">
      <c r="A576" s="232" t="s">
        <v>1141</v>
      </c>
      <c r="B576" s="74" t="s">
        <v>55</v>
      </c>
      <c r="C576" s="74">
        <v>52</v>
      </c>
      <c r="D576" s="74" t="s">
        <v>56</v>
      </c>
      <c r="E576" s="74" t="s">
        <v>9</v>
      </c>
      <c r="F576" s="209"/>
      <c r="G576" s="209"/>
      <c r="H576" s="209"/>
      <c r="I576" s="209"/>
      <c r="J576" s="209"/>
      <c r="K576" s="209"/>
      <c r="L576" s="209"/>
      <c r="M576" s="209"/>
      <c r="N576" s="209"/>
      <c r="O576" s="209"/>
      <c r="P576" s="209"/>
      <c r="Q576" s="209"/>
      <c r="R576" s="209"/>
      <c r="S576" s="209"/>
      <c r="T576" s="209"/>
      <c r="U576" s="209"/>
      <c r="V576" s="209"/>
      <c r="W576" s="209"/>
      <c r="X576" s="209"/>
      <c r="Y576" s="64" t="s">
        <v>824</v>
      </c>
      <c r="Z576" s="127" t="s">
        <v>824</v>
      </c>
      <c r="AA576" s="127" t="s">
        <v>824</v>
      </c>
      <c r="AB576" s="433" t="s">
        <v>824</v>
      </c>
      <c r="AC576" s="61" t="s">
        <v>824</v>
      </c>
      <c r="AD576" s="214"/>
      <c r="AE576" s="61" t="s">
        <v>824</v>
      </c>
      <c r="AF576" s="130" t="s">
        <v>824</v>
      </c>
      <c r="AG576" s="123" t="s">
        <v>824</v>
      </c>
      <c r="AH576" s="123" t="s">
        <v>824</v>
      </c>
      <c r="AI576" s="61" t="s">
        <v>824</v>
      </c>
      <c r="AJ576" s="61" t="s">
        <v>824</v>
      </c>
      <c r="AK576" s="61" t="s">
        <v>824</v>
      </c>
      <c r="AL576" s="436" t="s">
        <v>1129</v>
      </c>
      <c r="AM576" s="437"/>
      <c r="AN576" s="215"/>
      <c r="AO576" s="215"/>
      <c r="AP576" s="215"/>
      <c r="AQ576" s="215"/>
    </row>
    <row r="577" spans="1:43" ht="25.5" x14ac:dyDescent="0.25">
      <c r="A577" s="232" t="s">
        <v>1141</v>
      </c>
      <c r="B577" s="191" t="s">
        <v>57</v>
      </c>
      <c r="C577" s="191">
        <v>54</v>
      </c>
      <c r="D577" s="191" t="s">
        <v>59</v>
      </c>
      <c r="E577" s="191" t="s">
        <v>9</v>
      </c>
      <c r="F577" s="216"/>
      <c r="G577" s="216"/>
      <c r="H577" s="216"/>
      <c r="I577" s="216"/>
      <c r="J577" s="216"/>
      <c r="K577" s="216"/>
      <c r="L577" s="216"/>
      <c r="M577" s="216"/>
      <c r="N577" s="216"/>
      <c r="O577" s="216"/>
      <c r="P577" s="216"/>
      <c r="Q577" s="216"/>
      <c r="R577" s="216"/>
      <c r="S577" s="216"/>
      <c r="T577" s="216"/>
      <c r="U577" s="216"/>
      <c r="V577" s="216"/>
      <c r="W577" s="216"/>
      <c r="X577" s="216"/>
      <c r="Y577" s="152" t="s">
        <v>824</v>
      </c>
      <c r="Z577" s="127" t="s">
        <v>824</v>
      </c>
      <c r="AA577" s="127" t="s">
        <v>824</v>
      </c>
      <c r="AB577" s="127" t="s">
        <v>824</v>
      </c>
      <c r="AC577" s="35" t="s">
        <v>824</v>
      </c>
      <c r="AD577" s="219"/>
      <c r="AE577" s="35" t="s">
        <v>824</v>
      </c>
      <c r="AF577" s="193" t="s">
        <v>824</v>
      </c>
      <c r="AG577" s="123" t="s">
        <v>824</v>
      </c>
      <c r="AH577" s="123" t="s">
        <v>824</v>
      </c>
      <c r="AI577" s="35" t="s">
        <v>824</v>
      </c>
      <c r="AJ577" s="35" t="s">
        <v>824</v>
      </c>
      <c r="AK577" s="35" t="s">
        <v>824</v>
      </c>
      <c r="AL577" s="436" t="s">
        <v>1129</v>
      </c>
      <c r="AM577" s="437"/>
      <c r="AN577" s="215"/>
      <c r="AO577" s="215"/>
      <c r="AP577" s="215"/>
      <c r="AQ577" s="215"/>
    </row>
    <row r="578" spans="1:43" ht="25.5" x14ac:dyDescent="0.25">
      <c r="A578" s="232" t="s">
        <v>1141</v>
      </c>
      <c r="B578" s="74" t="s">
        <v>60</v>
      </c>
      <c r="C578" s="74">
        <v>55</v>
      </c>
      <c r="D578" s="74" t="s">
        <v>61</v>
      </c>
      <c r="E578" s="74" t="s">
        <v>9</v>
      </c>
      <c r="F578" s="209"/>
      <c r="G578" s="209"/>
      <c r="H578" s="209"/>
      <c r="I578" s="209"/>
      <c r="J578" s="209"/>
      <c r="K578" s="209"/>
      <c r="L578" s="209"/>
      <c r="M578" s="209"/>
      <c r="N578" s="209"/>
      <c r="O578" s="209"/>
      <c r="P578" s="209"/>
      <c r="Q578" s="209"/>
      <c r="R578" s="209"/>
      <c r="S578" s="209"/>
      <c r="T578" s="209"/>
      <c r="U578" s="209"/>
      <c r="V578" s="209"/>
      <c r="W578" s="209"/>
      <c r="X578" s="209"/>
      <c r="Y578" s="64" t="s">
        <v>824</v>
      </c>
      <c r="Z578" s="127" t="s">
        <v>824</v>
      </c>
      <c r="AA578" s="127" t="s">
        <v>824</v>
      </c>
      <c r="AB578" s="433" t="s">
        <v>824</v>
      </c>
      <c r="AC578" s="61" t="s">
        <v>824</v>
      </c>
      <c r="AD578" s="214"/>
      <c r="AE578" s="61" t="s">
        <v>824</v>
      </c>
      <c r="AF578" s="130" t="s">
        <v>824</v>
      </c>
      <c r="AG578" s="123" t="s">
        <v>824</v>
      </c>
      <c r="AH578" s="123" t="s">
        <v>824</v>
      </c>
      <c r="AI578" s="61" t="s">
        <v>824</v>
      </c>
      <c r="AJ578" s="61" t="s">
        <v>824</v>
      </c>
      <c r="AK578" s="61" t="s">
        <v>824</v>
      </c>
      <c r="AL578" s="436" t="s">
        <v>1129</v>
      </c>
      <c r="AM578" s="437"/>
      <c r="AN578" s="215"/>
      <c r="AO578" s="215"/>
      <c r="AP578" s="215"/>
      <c r="AQ578" s="215"/>
    </row>
    <row r="579" spans="1:43" ht="38.25" x14ac:dyDescent="0.25">
      <c r="A579" s="232" t="s">
        <v>1141</v>
      </c>
      <c r="B579" s="191" t="s">
        <v>60</v>
      </c>
      <c r="C579" s="191">
        <v>56</v>
      </c>
      <c r="D579" s="191" t="s">
        <v>64</v>
      </c>
      <c r="E579" s="191" t="s">
        <v>9</v>
      </c>
      <c r="F579" s="216"/>
      <c r="G579" s="216"/>
      <c r="H579" s="216"/>
      <c r="I579" s="216"/>
      <c r="J579" s="216"/>
      <c r="K579" s="216"/>
      <c r="L579" s="216"/>
      <c r="M579" s="216"/>
      <c r="N579" s="216"/>
      <c r="O579" s="216"/>
      <c r="P579" s="216"/>
      <c r="Q579" s="216"/>
      <c r="R579" s="216"/>
      <c r="S579" s="216"/>
      <c r="T579" s="216"/>
      <c r="U579" s="216"/>
      <c r="V579" s="216"/>
      <c r="W579" s="216"/>
      <c r="X579" s="216"/>
      <c r="Y579" s="152" t="s">
        <v>824</v>
      </c>
      <c r="Z579" s="127" t="s">
        <v>824</v>
      </c>
      <c r="AA579" s="127" t="s">
        <v>824</v>
      </c>
      <c r="AB579" s="127" t="s">
        <v>824</v>
      </c>
      <c r="AC579" s="35" t="s">
        <v>824</v>
      </c>
      <c r="AD579" s="219"/>
      <c r="AE579" s="35" t="s">
        <v>824</v>
      </c>
      <c r="AF579" s="193" t="s">
        <v>824</v>
      </c>
      <c r="AG579" s="123" t="s">
        <v>824</v>
      </c>
      <c r="AH579" s="123" t="s">
        <v>824</v>
      </c>
      <c r="AI579" s="35" t="s">
        <v>824</v>
      </c>
      <c r="AJ579" s="35" t="s">
        <v>824</v>
      </c>
      <c r="AK579" s="35" t="s">
        <v>824</v>
      </c>
      <c r="AL579" s="436" t="s">
        <v>1129</v>
      </c>
      <c r="AM579" s="437"/>
      <c r="AN579" s="215"/>
      <c r="AO579" s="215"/>
      <c r="AP579" s="215"/>
      <c r="AQ579" s="215"/>
    </row>
    <row r="580" spans="1:43" ht="25.5" x14ac:dyDescent="0.25">
      <c r="A580" s="232" t="s">
        <v>1141</v>
      </c>
      <c r="B580" s="74" t="s">
        <v>66</v>
      </c>
      <c r="C580" s="74">
        <v>57</v>
      </c>
      <c r="D580" s="74" t="s">
        <v>67</v>
      </c>
      <c r="E580" s="74" t="s">
        <v>9</v>
      </c>
      <c r="F580" s="209"/>
      <c r="G580" s="209"/>
      <c r="H580" s="209"/>
      <c r="I580" s="209"/>
      <c r="J580" s="209"/>
      <c r="K580" s="209"/>
      <c r="L580" s="209"/>
      <c r="M580" s="209"/>
      <c r="N580" s="209"/>
      <c r="O580" s="209"/>
      <c r="P580" s="209"/>
      <c r="Q580" s="209"/>
      <c r="R580" s="209"/>
      <c r="S580" s="209"/>
      <c r="T580" s="209"/>
      <c r="U580" s="209"/>
      <c r="V580" s="209"/>
      <c r="W580" s="209"/>
      <c r="X580" s="209"/>
      <c r="Y580" s="64" t="s">
        <v>824</v>
      </c>
      <c r="Z580" s="127" t="s">
        <v>824</v>
      </c>
      <c r="AA580" s="127" t="s">
        <v>824</v>
      </c>
      <c r="AB580" s="433" t="s">
        <v>824</v>
      </c>
      <c r="AC580" s="61" t="s">
        <v>824</v>
      </c>
      <c r="AD580" s="214"/>
      <c r="AE580" s="61" t="s">
        <v>824</v>
      </c>
      <c r="AF580" s="130" t="s">
        <v>824</v>
      </c>
      <c r="AG580" s="123" t="s">
        <v>824</v>
      </c>
      <c r="AH580" s="123" t="s">
        <v>824</v>
      </c>
      <c r="AI580" s="61" t="s">
        <v>824</v>
      </c>
      <c r="AJ580" s="61" t="s">
        <v>824</v>
      </c>
      <c r="AK580" s="61" t="s">
        <v>824</v>
      </c>
      <c r="AL580" s="436" t="s">
        <v>1129</v>
      </c>
      <c r="AM580" s="437"/>
      <c r="AN580" s="215"/>
      <c r="AO580" s="215"/>
      <c r="AP580" s="215"/>
      <c r="AQ580" s="215"/>
    </row>
    <row r="581" spans="1:43" ht="25.5" x14ac:dyDescent="0.25">
      <c r="A581" s="232" t="s">
        <v>1141</v>
      </c>
      <c r="B581" s="191" t="s">
        <v>66</v>
      </c>
      <c r="C581" s="191">
        <v>59</v>
      </c>
      <c r="D581" s="191" t="s">
        <v>71</v>
      </c>
      <c r="E581" s="191" t="s">
        <v>9</v>
      </c>
      <c r="F581" s="216"/>
      <c r="G581" s="216"/>
      <c r="H581" s="216"/>
      <c r="I581" s="216"/>
      <c r="J581" s="216"/>
      <c r="K581" s="216"/>
      <c r="L581" s="216"/>
      <c r="M581" s="216"/>
      <c r="N581" s="216"/>
      <c r="O581" s="216"/>
      <c r="P581" s="216"/>
      <c r="Q581" s="216"/>
      <c r="R581" s="216"/>
      <c r="S581" s="216"/>
      <c r="T581" s="216"/>
      <c r="U581" s="216"/>
      <c r="V581" s="216"/>
      <c r="W581" s="216"/>
      <c r="X581" s="216"/>
      <c r="Y581" s="152" t="s">
        <v>824</v>
      </c>
      <c r="Z581" s="127" t="s">
        <v>824</v>
      </c>
      <c r="AA581" s="127" t="s">
        <v>824</v>
      </c>
      <c r="AB581" s="127" t="s">
        <v>824</v>
      </c>
      <c r="AC581" s="35" t="s">
        <v>824</v>
      </c>
      <c r="AD581" s="219"/>
      <c r="AE581" s="35" t="s">
        <v>824</v>
      </c>
      <c r="AF581" s="193" t="s">
        <v>824</v>
      </c>
      <c r="AG581" s="123" t="s">
        <v>824</v>
      </c>
      <c r="AH581" s="123" t="s">
        <v>824</v>
      </c>
      <c r="AI581" s="35" t="s">
        <v>824</v>
      </c>
      <c r="AJ581" s="35" t="s">
        <v>824</v>
      </c>
      <c r="AK581" s="35" t="s">
        <v>824</v>
      </c>
      <c r="AL581" s="436" t="s">
        <v>1129</v>
      </c>
      <c r="AM581" s="437"/>
      <c r="AN581" s="215"/>
      <c r="AO581" s="215"/>
      <c r="AP581" s="215"/>
      <c r="AQ581" s="215"/>
    </row>
    <row r="582" spans="1:43" ht="25.5" x14ac:dyDescent="0.25">
      <c r="A582" s="232" t="s">
        <v>1141</v>
      </c>
      <c r="B582" s="74" t="s">
        <v>66</v>
      </c>
      <c r="C582" s="74">
        <v>60</v>
      </c>
      <c r="D582" s="74" t="s">
        <v>72</v>
      </c>
      <c r="E582" s="74" t="s">
        <v>9</v>
      </c>
      <c r="F582" s="209"/>
      <c r="G582" s="209"/>
      <c r="H582" s="209"/>
      <c r="I582" s="209"/>
      <c r="J582" s="209"/>
      <c r="K582" s="209"/>
      <c r="L582" s="209"/>
      <c r="M582" s="209"/>
      <c r="N582" s="209"/>
      <c r="O582" s="209"/>
      <c r="P582" s="209"/>
      <c r="Q582" s="209"/>
      <c r="R582" s="209"/>
      <c r="S582" s="209"/>
      <c r="T582" s="209"/>
      <c r="U582" s="209"/>
      <c r="V582" s="209"/>
      <c r="W582" s="209"/>
      <c r="X582" s="209"/>
      <c r="Y582" s="64" t="s">
        <v>824</v>
      </c>
      <c r="Z582" s="127" t="s">
        <v>824</v>
      </c>
      <c r="AA582" s="127" t="s">
        <v>824</v>
      </c>
      <c r="AB582" s="433" t="s">
        <v>824</v>
      </c>
      <c r="AC582" s="61" t="s">
        <v>824</v>
      </c>
      <c r="AD582" s="214"/>
      <c r="AE582" s="61" t="s">
        <v>824</v>
      </c>
      <c r="AF582" s="130" t="s">
        <v>824</v>
      </c>
      <c r="AG582" s="123" t="s">
        <v>824</v>
      </c>
      <c r="AH582" s="123" t="s">
        <v>824</v>
      </c>
      <c r="AI582" s="61" t="s">
        <v>824</v>
      </c>
      <c r="AJ582" s="61" t="s">
        <v>824</v>
      </c>
      <c r="AK582" s="61" t="s">
        <v>824</v>
      </c>
      <c r="AL582" s="436" t="s">
        <v>1129</v>
      </c>
      <c r="AM582" s="437"/>
      <c r="AN582" s="215"/>
      <c r="AO582" s="215"/>
      <c r="AP582" s="215"/>
      <c r="AQ582" s="215"/>
    </row>
    <row r="583" spans="1:43" ht="25.5" x14ac:dyDescent="0.25">
      <c r="A583" s="232" t="s">
        <v>1141</v>
      </c>
      <c r="B583" s="191" t="s">
        <v>101</v>
      </c>
      <c r="C583" s="191">
        <v>61</v>
      </c>
      <c r="D583" s="191" t="s">
        <v>674</v>
      </c>
      <c r="E583" s="191" t="s">
        <v>9</v>
      </c>
      <c r="F583" s="216"/>
      <c r="G583" s="216"/>
      <c r="H583" s="216"/>
      <c r="I583" s="216"/>
      <c r="J583" s="216"/>
      <c r="K583" s="216"/>
      <c r="L583" s="216"/>
      <c r="M583" s="216"/>
      <c r="N583" s="216"/>
      <c r="O583" s="216"/>
      <c r="P583" s="216"/>
      <c r="Q583" s="216"/>
      <c r="R583" s="216"/>
      <c r="S583" s="216"/>
      <c r="T583" s="216"/>
      <c r="U583" s="216"/>
      <c r="V583" s="216"/>
      <c r="W583" s="216"/>
      <c r="X583" s="216"/>
      <c r="Y583" s="152" t="s">
        <v>824</v>
      </c>
      <c r="Z583" s="127" t="s">
        <v>824</v>
      </c>
      <c r="AA583" s="127" t="s">
        <v>824</v>
      </c>
      <c r="AB583" s="127" t="s">
        <v>824</v>
      </c>
      <c r="AC583" s="35" t="s">
        <v>824</v>
      </c>
      <c r="AD583" s="219"/>
      <c r="AE583" s="35" t="s">
        <v>824</v>
      </c>
      <c r="AF583" s="193" t="s">
        <v>824</v>
      </c>
      <c r="AG583" s="123" t="s">
        <v>824</v>
      </c>
      <c r="AH583" s="123" t="s">
        <v>824</v>
      </c>
      <c r="AI583" s="35" t="s">
        <v>824</v>
      </c>
      <c r="AJ583" s="35" t="s">
        <v>824</v>
      </c>
      <c r="AK583" s="35" t="s">
        <v>824</v>
      </c>
      <c r="AL583" s="436" t="s">
        <v>1129</v>
      </c>
      <c r="AM583" s="437"/>
      <c r="AN583" s="215"/>
      <c r="AO583" s="215"/>
      <c r="AP583" s="215"/>
      <c r="AQ583" s="215"/>
    </row>
    <row r="584" spans="1:43" ht="25.5" x14ac:dyDescent="0.25">
      <c r="A584" s="232" t="s">
        <v>1141</v>
      </c>
      <c r="B584" s="74" t="s">
        <v>101</v>
      </c>
      <c r="C584" s="74">
        <v>62</v>
      </c>
      <c r="D584" s="74" t="s">
        <v>675</v>
      </c>
      <c r="E584" s="74" t="s">
        <v>9</v>
      </c>
      <c r="F584" s="209"/>
      <c r="G584" s="209"/>
      <c r="H584" s="209"/>
      <c r="I584" s="209"/>
      <c r="J584" s="209"/>
      <c r="K584" s="209"/>
      <c r="L584" s="209"/>
      <c r="M584" s="209"/>
      <c r="N584" s="209"/>
      <c r="O584" s="209"/>
      <c r="P584" s="209"/>
      <c r="Q584" s="209"/>
      <c r="R584" s="209"/>
      <c r="S584" s="209"/>
      <c r="T584" s="209"/>
      <c r="U584" s="209"/>
      <c r="V584" s="209"/>
      <c r="W584" s="209"/>
      <c r="X584" s="209"/>
      <c r="Y584" s="64" t="s">
        <v>824</v>
      </c>
      <c r="Z584" s="127" t="s">
        <v>824</v>
      </c>
      <c r="AA584" s="127" t="s">
        <v>824</v>
      </c>
      <c r="AB584" s="433" t="s">
        <v>824</v>
      </c>
      <c r="AC584" s="61" t="s">
        <v>824</v>
      </c>
      <c r="AD584" s="214"/>
      <c r="AE584" s="61" t="s">
        <v>824</v>
      </c>
      <c r="AF584" s="130" t="s">
        <v>824</v>
      </c>
      <c r="AG584" s="123" t="s">
        <v>824</v>
      </c>
      <c r="AH584" s="123" t="s">
        <v>824</v>
      </c>
      <c r="AI584" s="61" t="s">
        <v>824</v>
      </c>
      <c r="AJ584" s="61" t="s">
        <v>824</v>
      </c>
      <c r="AK584" s="61" t="s">
        <v>824</v>
      </c>
      <c r="AL584" s="436" t="s">
        <v>1129</v>
      </c>
      <c r="AM584" s="437"/>
      <c r="AN584" s="215"/>
      <c r="AO584" s="215"/>
      <c r="AP584" s="215"/>
      <c r="AQ584" s="215"/>
    </row>
    <row r="585" spans="1:43" ht="33" x14ac:dyDescent="0.3">
      <c r="A585" s="232" t="s">
        <v>1141</v>
      </c>
      <c r="B585" s="438" t="s">
        <v>76</v>
      </c>
      <c r="C585" s="438">
        <v>64</v>
      </c>
      <c r="D585" s="438" t="s">
        <v>1156</v>
      </c>
      <c r="E585" s="438" t="s">
        <v>9</v>
      </c>
      <c r="F585" s="439">
        <v>1</v>
      </c>
      <c r="G585" s="439">
        <v>2</v>
      </c>
      <c r="H585" s="439">
        <v>1</v>
      </c>
      <c r="I585" s="439">
        <v>3</v>
      </c>
      <c r="J585" s="439">
        <v>1</v>
      </c>
      <c r="K585" s="439"/>
      <c r="L585" s="439"/>
      <c r="M585" s="439"/>
      <c r="N585" s="439"/>
      <c r="O585" s="439"/>
      <c r="P585" s="439"/>
      <c r="Q585" s="439"/>
      <c r="R585" s="439"/>
      <c r="S585" s="439"/>
      <c r="T585" s="439"/>
      <c r="U585" s="439"/>
      <c r="V585" s="439"/>
      <c r="W585" s="439"/>
      <c r="X585" s="439"/>
      <c r="Y585" s="440">
        <v>2</v>
      </c>
      <c r="Z585" s="440">
        <v>2</v>
      </c>
      <c r="AA585" s="440">
        <v>1</v>
      </c>
      <c r="AB585" s="440" t="s">
        <v>1157</v>
      </c>
      <c r="AC585" s="441" t="s">
        <v>142</v>
      </c>
      <c r="AD585" s="442" t="s">
        <v>463</v>
      </c>
      <c r="AE585" s="441" t="s">
        <v>475</v>
      </c>
      <c r="AF585" s="443" t="s">
        <v>1157</v>
      </c>
      <c r="AG585" s="441">
        <v>2</v>
      </c>
      <c r="AH585" s="441">
        <v>1</v>
      </c>
      <c r="AI585" s="441" t="s">
        <v>142</v>
      </c>
      <c r="AJ585" s="441" t="s">
        <v>463</v>
      </c>
      <c r="AK585" s="441" t="s">
        <v>475</v>
      </c>
      <c r="AL585" s="441" t="s">
        <v>377</v>
      </c>
      <c r="AM585" s="444"/>
      <c r="AN585" s="445"/>
      <c r="AO585" s="445"/>
      <c r="AP585" s="445"/>
      <c r="AQ585" s="445"/>
    </row>
    <row r="586" spans="1:43" ht="99" x14ac:dyDescent="0.25">
      <c r="A586" s="232" t="s">
        <v>1141</v>
      </c>
      <c r="B586" s="446" t="s">
        <v>12</v>
      </c>
      <c r="C586" s="446">
        <v>65</v>
      </c>
      <c r="D586" s="446" t="s">
        <v>1158</v>
      </c>
      <c r="E586" s="446" t="s">
        <v>9</v>
      </c>
      <c r="F586" s="447">
        <v>5</v>
      </c>
      <c r="G586" s="447">
        <v>5</v>
      </c>
      <c r="H586" s="447">
        <v>5</v>
      </c>
      <c r="I586" s="447">
        <v>5</v>
      </c>
      <c r="J586" s="447">
        <v>5</v>
      </c>
      <c r="K586" s="447"/>
      <c r="L586" s="447"/>
      <c r="M586" s="447"/>
      <c r="N586" s="447"/>
      <c r="O586" s="447"/>
      <c r="P586" s="447"/>
      <c r="Q586" s="447"/>
      <c r="R586" s="447"/>
      <c r="S586" s="447"/>
      <c r="T586" s="447"/>
      <c r="U586" s="447"/>
      <c r="V586" s="447"/>
      <c r="W586" s="447"/>
      <c r="X586" s="447"/>
      <c r="Y586" s="448">
        <v>5</v>
      </c>
      <c r="Z586" s="440">
        <v>5</v>
      </c>
      <c r="AA586" s="440">
        <v>4</v>
      </c>
      <c r="AB586" s="448" t="s">
        <v>1159</v>
      </c>
      <c r="AC586" s="441" t="s">
        <v>148</v>
      </c>
      <c r="AD586" s="442" t="s">
        <v>372</v>
      </c>
      <c r="AE586" s="441" t="s">
        <v>477</v>
      </c>
      <c r="AF586" s="449" t="s">
        <v>1147</v>
      </c>
      <c r="AG586" s="441">
        <v>4</v>
      </c>
      <c r="AH586" s="441">
        <v>4</v>
      </c>
      <c r="AI586" s="441" t="s">
        <v>146</v>
      </c>
      <c r="AJ586" s="441" t="s">
        <v>372</v>
      </c>
      <c r="AK586" s="441" t="s">
        <v>477</v>
      </c>
      <c r="AL586" s="441" t="s">
        <v>1129</v>
      </c>
      <c r="AM586" s="450" t="s">
        <v>1150</v>
      </c>
      <c r="AN586" s="451" t="s">
        <v>1151</v>
      </c>
      <c r="AO586" s="452" t="s">
        <v>1152</v>
      </c>
      <c r="AP586" s="451" t="s">
        <v>1153</v>
      </c>
      <c r="AQ586" s="453" t="s">
        <v>1154</v>
      </c>
    </row>
    <row r="587" spans="1:43" ht="25.5" x14ac:dyDescent="0.25">
      <c r="A587" s="232" t="s">
        <v>1141</v>
      </c>
      <c r="B587" s="446" t="s">
        <v>76</v>
      </c>
      <c r="C587" s="446">
        <v>66</v>
      </c>
      <c r="D587" s="446" t="s">
        <v>79</v>
      </c>
      <c r="E587" s="446" t="s">
        <v>9</v>
      </c>
      <c r="F587" s="447">
        <v>1</v>
      </c>
      <c r="G587" s="447">
        <v>1</v>
      </c>
      <c r="H587" s="447">
        <v>1</v>
      </c>
      <c r="I587" s="447">
        <v>1</v>
      </c>
      <c r="J587" s="447">
        <v>1</v>
      </c>
      <c r="K587" s="447"/>
      <c r="L587" s="447"/>
      <c r="M587" s="447"/>
      <c r="N587" s="447"/>
      <c r="O587" s="447"/>
      <c r="P587" s="447"/>
      <c r="Q587" s="447"/>
      <c r="R587" s="447"/>
      <c r="S587" s="447"/>
      <c r="T587" s="447"/>
      <c r="U587" s="447"/>
      <c r="V587" s="447"/>
      <c r="W587" s="447"/>
      <c r="X587" s="447"/>
      <c r="Y587" s="448">
        <v>1</v>
      </c>
      <c r="Z587" s="440">
        <v>1</v>
      </c>
      <c r="AA587" s="440">
        <v>2</v>
      </c>
      <c r="AB587" s="448" t="s">
        <v>1143</v>
      </c>
      <c r="AC587" s="441" t="s">
        <v>462</v>
      </c>
      <c r="AD587" s="442" t="s">
        <v>384</v>
      </c>
      <c r="AE587" s="441" t="s">
        <v>475</v>
      </c>
      <c r="AF587" s="449" t="s">
        <v>1143</v>
      </c>
      <c r="AG587" s="441">
        <v>1</v>
      </c>
      <c r="AH587" s="441">
        <v>2</v>
      </c>
      <c r="AI587" s="441" t="s">
        <v>462</v>
      </c>
      <c r="AJ587" s="441" t="s">
        <v>384</v>
      </c>
      <c r="AK587" s="441" t="s">
        <v>475</v>
      </c>
      <c r="AL587" s="441" t="s">
        <v>377</v>
      </c>
      <c r="AM587" s="450"/>
      <c r="AN587" s="451"/>
      <c r="AO587" s="452"/>
      <c r="AP587" s="451"/>
      <c r="AQ587" s="453"/>
    </row>
    <row r="588" spans="1:43" ht="25.5" x14ac:dyDescent="0.25">
      <c r="A588" s="232" t="s">
        <v>1141</v>
      </c>
      <c r="B588" s="74" t="s">
        <v>676</v>
      </c>
      <c r="C588" s="74">
        <v>72</v>
      </c>
      <c r="D588" s="74" t="s">
        <v>679</v>
      </c>
      <c r="E588" s="74" t="s">
        <v>9</v>
      </c>
      <c r="F588" s="209"/>
      <c r="G588" s="209"/>
      <c r="H588" s="209"/>
      <c r="I588" s="209"/>
      <c r="J588" s="209"/>
      <c r="K588" s="209"/>
      <c r="L588" s="209"/>
      <c r="M588" s="209"/>
      <c r="N588" s="209"/>
      <c r="O588" s="209"/>
      <c r="P588" s="209"/>
      <c r="Q588" s="209"/>
      <c r="R588" s="209"/>
      <c r="S588" s="209"/>
      <c r="T588" s="209"/>
      <c r="U588" s="209"/>
      <c r="V588" s="209"/>
      <c r="W588" s="209"/>
      <c r="X588" s="209"/>
      <c r="Y588" s="64" t="s">
        <v>824</v>
      </c>
      <c r="Z588" s="127" t="s">
        <v>824</v>
      </c>
      <c r="AA588" s="127" t="s">
        <v>824</v>
      </c>
      <c r="AB588" s="433" t="s">
        <v>824</v>
      </c>
      <c r="AC588" s="61" t="s">
        <v>824</v>
      </c>
      <c r="AD588" s="214"/>
      <c r="AE588" s="61" t="s">
        <v>824</v>
      </c>
      <c r="AF588" s="130" t="s">
        <v>824</v>
      </c>
      <c r="AG588" s="123" t="s">
        <v>824</v>
      </c>
      <c r="AH588" s="123" t="s">
        <v>824</v>
      </c>
      <c r="AI588" s="61" t="s">
        <v>824</v>
      </c>
      <c r="AJ588" s="61" t="s">
        <v>824</v>
      </c>
      <c r="AK588" s="61" t="s">
        <v>824</v>
      </c>
      <c r="AL588" s="436" t="s">
        <v>1129</v>
      </c>
      <c r="AM588" s="437"/>
      <c r="AN588" s="215"/>
      <c r="AO588" s="215"/>
      <c r="AP588" s="215"/>
      <c r="AQ588" s="215"/>
    </row>
    <row r="589" spans="1:43" ht="25.5" x14ac:dyDescent="0.25">
      <c r="A589" s="232" t="s">
        <v>1141</v>
      </c>
      <c r="B589" s="191" t="s">
        <v>26</v>
      </c>
      <c r="C589" s="191">
        <v>76</v>
      </c>
      <c r="D589" s="191" t="s">
        <v>747</v>
      </c>
      <c r="E589" s="191" t="s">
        <v>9</v>
      </c>
      <c r="F589" s="216"/>
      <c r="G589" s="216"/>
      <c r="H589" s="216"/>
      <c r="I589" s="216"/>
      <c r="J589" s="216"/>
      <c r="K589" s="216"/>
      <c r="L589" s="216"/>
      <c r="M589" s="216"/>
      <c r="N589" s="216"/>
      <c r="O589" s="216"/>
      <c r="P589" s="216"/>
      <c r="Q589" s="216"/>
      <c r="R589" s="216"/>
      <c r="S589" s="216"/>
      <c r="T589" s="216"/>
      <c r="U589" s="216"/>
      <c r="V589" s="216"/>
      <c r="W589" s="216"/>
      <c r="X589" s="216"/>
      <c r="Y589" s="152" t="s">
        <v>824</v>
      </c>
      <c r="Z589" s="127" t="s">
        <v>824</v>
      </c>
      <c r="AA589" s="127" t="s">
        <v>824</v>
      </c>
      <c r="AB589" s="127" t="s">
        <v>824</v>
      </c>
      <c r="AC589" s="35" t="s">
        <v>824</v>
      </c>
      <c r="AD589" s="219"/>
      <c r="AE589" s="35" t="s">
        <v>824</v>
      </c>
      <c r="AF589" s="193" t="s">
        <v>824</v>
      </c>
      <c r="AG589" s="123" t="s">
        <v>824</v>
      </c>
      <c r="AH589" s="123" t="s">
        <v>824</v>
      </c>
      <c r="AI589" s="35" t="s">
        <v>824</v>
      </c>
      <c r="AJ589" s="35" t="s">
        <v>824</v>
      </c>
      <c r="AK589" s="35" t="s">
        <v>824</v>
      </c>
      <c r="AL589" s="436" t="s">
        <v>1129</v>
      </c>
      <c r="AM589" s="437"/>
      <c r="AN589" s="215"/>
      <c r="AO589" s="215"/>
      <c r="AP589" s="215"/>
      <c r="AQ589" s="215"/>
    </row>
    <row r="590" spans="1:43" ht="25.5" x14ac:dyDescent="0.25">
      <c r="A590" s="232" t="s">
        <v>1141</v>
      </c>
      <c r="B590" s="74" t="s">
        <v>26</v>
      </c>
      <c r="C590" s="74">
        <v>81</v>
      </c>
      <c r="D590" s="74" t="s">
        <v>751</v>
      </c>
      <c r="E590" s="74" t="s">
        <v>9</v>
      </c>
      <c r="F590" s="209"/>
      <c r="G590" s="209"/>
      <c r="H590" s="209"/>
      <c r="I590" s="209"/>
      <c r="J590" s="209"/>
      <c r="K590" s="209"/>
      <c r="L590" s="209"/>
      <c r="M590" s="209"/>
      <c r="N590" s="209"/>
      <c r="O590" s="209"/>
      <c r="P590" s="209"/>
      <c r="Q590" s="209"/>
      <c r="R590" s="209"/>
      <c r="S590" s="209"/>
      <c r="T590" s="209"/>
      <c r="U590" s="209"/>
      <c r="V590" s="209"/>
      <c r="W590" s="209"/>
      <c r="X590" s="209"/>
      <c r="Y590" s="64" t="s">
        <v>824</v>
      </c>
      <c r="Z590" s="127" t="s">
        <v>824</v>
      </c>
      <c r="AA590" s="127" t="s">
        <v>824</v>
      </c>
      <c r="AB590" s="433" t="s">
        <v>824</v>
      </c>
      <c r="AC590" s="61" t="s">
        <v>824</v>
      </c>
      <c r="AD590" s="214"/>
      <c r="AE590" s="61" t="s">
        <v>824</v>
      </c>
      <c r="AF590" s="130" t="s">
        <v>824</v>
      </c>
      <c r="AG590" s="123" t="s">
        <v>824</v>
      </c>
      <c r="AH590" s="123" t="s">
        <v>824</v>
      </c>
      <c r="AI590" s="61" t="s">
        <v>824</v>
      </c>
      <c r="AJ590" s="61" t="s">
        <v>824</v>
      </c>
      <c r="AK590" s="61" t="s">
        <v>824</v>
      </c>
      <c r="AL590" s="436" t="s">
        <v>1129</v>
      </c>
      <c r="AM590" s="437"/>
      <c r="AN590" s="215"/>
      <c r="AO590" s="215"/>
      <c r="AP590" s="215"/>
      <c r="AQ590" s="215"/>
    </row>
    <row r="591" spans="1:43" ht="25.5" x14ac:dyDescent="0.25">
      <c r="A591" s="232" t="s">
        <v>1141</v>
      </c>
      <c r="B591" s="191" t="s">
        <v>26</v>
      </c>
      <c r="C591" s="191">
        <v>82</v>
      </c>
      <c r="D591" s="191" t="s">
        <v>1160</v>
      </c>
      <c r="E591" s="191" t="s">
        <v>9</v>
      </c>
      <c r="F591" s="216"/>
      <c r="G591" s="216"/>
      <c r="H591" s="216"/>
      <c r="I591" s="216"/>
      <c r="J591" s="216"/>
      <c r="K591" s="216"/>
      <c r="L591" s="216"/>
      <c r="M591" s="216"/>
      <c r="N591" s="216"/>
      <c r="O591" s="216"/>
      <c r="P591" s="216"/>
      <c r="Q591" s="216"/>
      <c r="R591" s="216"/>
      <c r="S591" s="216"/>
      <c r="T591" s="216"/>
      <c r="U591" s="216"/>
      <c r="V591" s="216"/>
      <c r="W591" s="216"/>
      <c r="X591" s="216"/>
      <c r="Y591" s="152" t="s">
        <v>824</v>
      </c>
      <c r="Z591" s="127" t="s">
        <v>824</v>
      </c>
      <c r="AA591" s="127" t="s">
        <v>824</v>
      </c>
      <c r="AB591" s="127" t="s">
        <v>824</v>
      </c>
      <c r="AC591" s="35" t="s">
        <v>824</v>
      </c>
      <c r="AD591" s="219"/>
      <c r="AE591" s="35" t="s">
        <v>824</v>
      </c>
      <c r="AF591" s="193" t="s">
        <v>824</v>
      </c>
      <c r="AG591" s="123" t="s">
        <v>824</v>
      </c>
      <c r="AH591" s="123" t="s">
        <v>824</v>
      </c>
      <c r="AI591" s="35" t="s">
        <v>824</v>
      </c>
      <c r="AJ591" s="35" t="s">
        <v>824</v>
      </c>
      <c r="AK591" s="35" t="s">
        <v>824</v>
      </c>
      <c r="AL591" s="436" t="s">
        <v>1129</v>
      </c>
      <c r="AM591" s="437"/>
      <c r="AN591" s="215"/>
      <c r="AO591" s="215"/>
      <c r="AP591" s="215"/>
      <c r="AQ591" s="215"/>
    </row>
    <row r="592" spans="1:43" ht="38.25" x14ac:dyDescent="0.25">
      <c r="A592" s="232" t="s">
        <v>1141</v>
      </c>
      <c r="B592" s="74" t="s">
        <v>26</v>
      </c>
      <c r="C592" s="74">
        <v>86</v>
      </c>
      <c r="D592" s="74" t="s">
        <v>1161</v>
      </c>
      <c r="E592" s="74" t="s">
        <v>9</v>
      </c>
      <c r="F592" s="209"/>
      <c r="G592" s="209"/>
      <c r="H592" s="209"/>
      <c r="I592" s="209"/>
      <c r="J592" s="209"/>
      <c r="K592" s="209"/>
      <c r="L592" s="209"/>
      <c r="M592" s="209"/>
      <c r="N592" s="209"/>
      <c r="O592" s="209"/>
      <c r="P592" s="209"/>
      <c r="Q592" s="209"/>
      <c r="R592" s="209"/>
      <c r="S592" s="209"/>
      <c r="T592" s="209"/>
      <c r="U592" s="209"/>
      <c r="V592" s="209"/>
      <c r="W592" s="209"/>
      <c r="X592" s="209"/>
      <c r="Y592" s="64" t="s">
        <v>824</v>
      </c>
      <c r="Z592" s="127" t="s">
        <v>824</v>
      </c>
      <c r="AA592" s="127" t="s">
        <v>824</v>
      </c>
      <c r="AB592" s="433" t="s">
        <v>824</v>
      </c>
      <c r="AC592" s="61" t="s">
        <v>824</v>
      </c>
      <c r="AD592" s="214"/>
      <c r="AE592" s="61" t="s">
        <v>824</v>
      </c>
      <c r="AF592" s="130" t="s">
        <v>824</v>
      </c>
      <c r="AG592" s="123" t="s">
        <v>824</v>
      </c>
      <c r="AH592" s="123" t="s">
        <v>824</v>
      </c>
      <c r="AI592" s="61" t="s">
        <v>824</v>
      </c>
      <c r="AJ592" s="61" t="s">
        <v>824</v>
      </c>
      <c r="AK592" s="61" t="s">
        <v>824</v>
      </c>
      <c r="AL592" s="436" t="s">
        <v>1129</v>
      </c>
      <c r="AM592" s="437"/>
      <c r="AN592" s="215"/>
      <c r="AO592" s="215"/>
      <c r="AP592" s="215"/>
      <c r="AQ592" s="215"/>
    </row>
    <row r="593" spans="1:43" ht="25.5" x14ac:dyDescent="0.25">
      <c r="A593" s="232" t="s">
        <v>1141</v>
      </c>
      <c r="B593" s="191" t="s">
        <v>687</v>
      </c>
      <c r="C593" s="191">
        <v>102</v>
      </c>
      <c r="D593" s="191" t="s">
        <v>690</v>
      </c>
      <c r="E593" s="191" t="s">
        <v>9</v>
      </c>
      <c r="F593" s="216"/>
      <c r="G593" s="216"/>
      <c r="H593" s="216"/>
      <c r="I593" s="216"/>
      <c r="J593" s="216"/>
      <c r="K593" s="216"/>
      <c r="L593" s="216"/>
      <c r="M593" s="216"/>
      <c r="N593" s="216"/>
      <c r="O593" s="216"/>
      <c r="P593" s="216"/>
      <c r="Q593" s="216"/>
      <c r="R593" s="216"/>
      <c r="S593" s="216"/>
      <c r="T593" s="216"/>
      <c r="U593" s="216"/>
      <c r="V593" s="216"/>
      <c r="W593" s="216"/>
      <c r="X593" s="216"/>
      <c r="Y593" s="152" t="s">
        <v>824</v>
      </c>
      <c r="Z593" s="127" t="s">
        <v>824</v>
      </c>
      <c r="AA593" s="127" t="s">
        <v>824</v>
      </c>
      <c r="AB593" s="127" t="s">
        <v>824</v>
      </c>
      <c r="AC593" s="35" t="s">
        <v>824</v>
      </c>
      <c r="AD593" s="219"/>
      <c r="AE593" s="35" t="s">
        <v>824</v>
      </c>
      <c r="AF593" s="193" t="s">
        <v>824</v>
      </c>
      <c r="AG593" s="123" t="s">
        <v>824</v>
      </c>
      <c r="AH593" s="123" t="s">
        <v>824</v>
      </c>
      <c r="AI593" s="35" t="s">
        <v>824</v>
      </c>
      <c r="AJ593" s="35" t="s">
        <v>824</v>
      </c>
      <c r="AK593" s="35" t="s">
        <v>824</v>
      </c>
      <c r="AL593" s="436" t="s">
        <v>1129</v>
      </c>
      <c r="AM593" s="437"/>
      <c r="AN593" s="215"/>
      <c r="AO593" s="215"/>
      <c r="AP593" s="215"/>
      <c r="AQ593" s="215"/>
    </row>
    <row r="594" spans="1:43" ht="25.5" x14ac:dyDescent="0.25">
      <c r="A594" s="232" t="s">
        <v>1141</v>
      </c>
      <c r="B594" s="74" t="s">
        <v>12</v>
      </c>
      <c r="C594" s="74">
        <v>104</v>
      </c>
      <c r="D594" s="74" t="s">
        <v>692</v>
      </c>
      <c r="E594" s="74" t="s">
        <v>684</v>
      </c>
      <c r="F594" s="209">
        <v>5</v>
      </c>
      <c r="G594" s="209">
        <v>5</v>
      </c>
      <c r="H594" s="209">
        <v>5</v>
      </c>
      <c r="I594" s="209">
        <v>5</v>
      </c>
      <c r="J594" s="209">
        <v>5</v>
      </c>
      <c r="K594" s="209"/>
      <c r="L594" s="209"/>
      <c r="M594" s="209"/>
      <c r="N594" s="209"/>
      <c r="O594" s="209"/>
      <c r="P594" s="209"/>
      <c r="Q594" s="209"/>
      <c r="R594" s="209"/>
      <c r="S594" s="209"/>
      <c r="T594" s="209"/>
      <c r="U594" s="209"/>
      <c r="V594" s="209"/>
      <c r="W594" s="209"/>
      <c r="X594" s="209"/>
      <c r="Y594" s="64">
        <v>5</v>
      </c>
      <c r="Z594" s="127">
        <v>5</v>
      </c>
      <c r="AA594" s="127" t="s">
        <v>824</v>
      </c>
      <c r="AB594" s="433" t="s">
        <v>148</v>
      </c>
      <c r="AC594" s="61" t="s">
        <v>148</v>
      </c>
      <c r="AD594" s="214"/>
      <c r="AE594" s="61" t="s">
        <v>824</v>
      </c>
      <c r="AF594" s="130" t="s">
        <v>148</v>
      </c>
      <c r="AG594" s="123">
        <v>5</v>
      </c>
      <c r="AH594" s="123" t="s">
        <v>824</v>
      </c>
      <c r="AI594" s="61" t="s">
        <v>148</v>
      </c>
      <c r="AJ594" s="61" t="s">
        <v>824</v>
      </c>
      <c r="AK594" s="61" t="s">
        <v>824</v>
      </c>
      <c r="AL594" s="436" t="s">
        <v>1129</v>
      </c>
      <c r="AM594" s="437"/>
      <c r="AN594" s="215"/>
      <c r="AO594" s="215"/>
      <c r="AP594" s="215"/>
      <c r="AQ594" s="215"/>
    </row>
    <row r="595" spans="1:43" ht="25.5" x14ac:dyDescent="0.25">
      <c r="A595" s="232" t="s">
        <v>1141</v>
      </c>
      <c r="B595" s="191" t="s">
        <v>33</v>
      </c>
      <c r="C595" s="191">
        <v>105</v>
      </c>
      <c r="D595" s="191" t="s">
        <v>693</v>
      </c>
      <c r="E595" s="191" t="s">
        <v>9</v>
      </c>
      <c r="F595" s="216"/>
      <c r="G595" s="216"/>
      <c r="H595" s="216"/>
      <c r="I595" s="216"/>
      <c r="J595" s="216"/>
      <c r="K595" s="216"/>
      <c r="L595" s="216"/>
      <c r="M595" s="216"/>
      <c r="N595" s="216"/>
      <c r="O595" s="216"/>
      <c r="P595" s="216"/>
      <c r="Q595" s="216"/>
      <c r="R595" s="216"/>
      <c r="S595" s="216"/>
      <c r="T595" s="216"/>
      <c r="U595" s="216"/>
      <c r="V595" s="216"/>
      <c r="W595" s="216"/>
      <c r="X595" s="216"/>
      <c r="Y595" s="152" t="s">
        <v>824</v>
      </c>
      <c r="Z595" s="127" t="s">
        <v>824</v>
      </c>
      <c r="AA595" s="127" t="s">
        <v>824</v>
      </c>
      <c r="AB595" s="127" t="s">
        <v>824</v>
      </c>
      <c r="AC595" s="35" t="s">
        <v>824</v>
      </c>
      <c r="AD595" s="219"/>
      <c r="AE595" s="35" t="s">
        <v>824</v>
      </c>
      <c r="AF595" s="193" t="s">
        <v>824</v>
      </c>
      <c r="AG595" s="123" t="s">
        <v>824</v>
      </c>
      <c r="AH595" s="123" t="s">
        <v>824</v>
      </c>
      <c r="AI595" s="35" t="s">
        <v>824</v>
      </c>
      <c r="AJ595" s="35" t="s">
        <v>824</v>
      </c>
      <c r="AK595" s="35" t="s">
        <v>824</v>
      </c>
      <c r="AL595" s="436" t="s">
        <v>1129</v>
      </c>
      <c r="AM595" s="437"/>
      <c r="AN595" s="215"/>
      <c r="AO595" s="215"/>
      <c r="AP595" s="215"/>
      <c r="AQ595" s="215"/>
    </row>
    <row r="596" spans="1:43" ht="25.5" x14ac:dyDescent="0.25">
      <c r="A596" s="232" t="s">
        <v>1141</v>
      </c>
      <c r="B596" s="74" t="s">
        <v>33</v>
      </c>
      <c r="C596" s="74">
        <v>106</v>
      </c>
      <c r="D596" s="74" t="s">
        <v>695</v>
      </c>
      <c r="E596" s="74" t="s">
        <v>9</v>
      </c>
      <c r="F596" s="209"/>
      <c r="G596" s="209"/>
      <c r="H596" s="209"/>
      <c r="I596" s="209"/>
      <c r="J596" s="209"/>
      <c r="K596" s="209"/>
      <c r="L596" s="209"/>
      <c r="M596" s="209"/>
      <c r="N596" s="209"/>
      <c r="O596" s="209"/>
      <c r="P596" s="209"/>
      <c r="Q596" s="209"/>
      <c r="R596" s="209"/>
      <c r="S596" s="209"/>
      <c r="T596" s="209"/>
      <c r="U596" s="209"/>
      <c r="V596" s="209"/>
      <c r="W596" s="209"/>
      <c r="X596" s="209"/>
      <c r="Y596" s="64" t="s">
        <v>824</v>
      </c>
      <c r="Z596" s="127" t="s">
        <v>824</v>
      </c>
      <c r="AA596" s="127" t="s">
        <v>824</v>
      </c>
      <c r="AB596" s="433" t="s">
        <v>824</v>
      </c>
      <c r="AC596" s="61" t="s">
        <v>824</v>
      </c>
      <c r="AD596" s="214"/>
      <c r="AE596" s="61" t="s">
        <v>824</v>
      </c>
      <c r="AF596" s="130" t="s">
        <v>824</v>
      </c>
      <c r="AG596" s="123" t="s">
        <v>824</v>
      </c>
      <c r="AH596" s="123" t="s">
        <v>824</v>
      </c>
      <c r="AI596" s="61" t="s">
        <v>824</v>
      </c>
      <c r="AJ596" s="61" t="s">
        <v>824</v>
      </c>
      <c r="AK596" s="61" t="s">
        <v>824</v>
      </c>
      <c r="AL596" s="436" t="s">
        <v>1129</v>
      </c>
      <c r="AM596" s="437"/>
      <c r="AN596" s="215"/>
      <c r="AO596" s="215"/>
      <c r="AP596" s="215"/>
      <c r="AQ596" s="215"/>
    </row>
    <row r="597" spans="1:43" ht="25.5" x14ac:dyDescent="0.25">
      <c r="A597" s="232" t="s">
        <v>1141</v>
      </c>
      <c r="B597" s="191" t="s">
        <v>33</v>
      </c>
      <c r="C597" s="191">
        <v>107</v>
      </c>
      <c r="D597" s="191" t="s">
        <v>696</v>
      </c>
      <c r="E597" s="191" t="s">
        <v>9</v>
      </c>
      <c r="F597" s="216"/>
      <c r="G597" s="216"/>
      <c r="H597" s="216"/>
      <c r="I597" s="216"/>
      <c r="J597" s="216"/>
      <c r="K597" s="216"/>
      <c r="L597" s="216"/>
      <c r="M597" s="216"/>
      <c r="N597" s="216"/>
      <c r="O597" s="216"/>
      <c r="P597" s="216"/>
      <c r="Q597" s="216"/>
      <c r="R597" s="216"/>
      <c r="S597" s="216"/>
      <c r="T597" s="216"/>
      <c r="U597" s="216"/>
      <c r="V597" s="216"/>
      <c r="W597" s="216"/>
      <c r="X597" s="216"/>
      <c r="Y597" s="152" t="s">
        <v>824</v>
      </c>
      <c r="Z597" s="127" t="s">
        <v>824</v>
      </c>
      <c r="AA597" s="127" t="s">
        <v>824</v>
      </c>
      <c r="AB597" s="127" t="s">
        <v>824</v>
      </c>
      <c r="AC597" s="35" t="s">
        <v>824</v>
      </c>
      <c r="AD597" s="219"/>
      <c r="AE597" s="35" t="s">
        <v>824</v>
      </c>
      <c r="AF597" s="193" t="s">
        <v>824</v>
      </c>
      <c r="AG597" s="123" t="s">
        <v>824</v>
      </c>
      <c r="AH597" s="123" t="s">
        <v>824</v>
      </c>
      <c r="AI597" s="35" t="s">
        <v>824</v>
      </c>
      <c r="AJ597" s="35" t="s">
        <v>824</v>
      </c>
      <c r="AK597" s="35" t="s">
        <v>824</v>
      </c>
      <c r="AL597" s="436" t="s">
        <v>1129</v>
      </c>
      <c r="AM597" s="437"/>
      <c r="AN597" s="215"/>
      <c r="AO597" s="215"/>
      <c r="AP597" s="215"/>
      <c r="AQ597" s="215"/>
    </row>
    <row r="598" spans="1:43" ht="25.5" x14ac:dyDescent="0.25">
      <c r="A598" s="232" t="s">
        <v>1141</v>
      </c>
      <c r="B598" s="74" t="s">
        <v>35</v>
      </c>
      <c r="C598" s="74">
        <v>108</v>
      </c>
      <c r="D598" s="74" t="s">
        <v>697</v>
      </c>
      <c r="E598" s="74" t="s">
        <v>9</v>
      </c>
      <c r="F598" s="209"/>
      <c r="G598" s="209"/>
      <c r="H598" s="209"/>
      <c r="I598" s="209"/>
      <c r="J598" s="209"/>
      <c r="K598" s="209"/>
      <c r="L598" s="209"/>
      <c r="M598" s="209"/>
      <c r="N598" s="209"/>
      <c r="O598" s="209"/>
      <c r="P598" s="209"/>
      <c r="Q598" s="209"/>
      <c r="R598" s="209"/>
      <c r="S598" s="209"/>
      <c r="T598" s="209"/>
      <c r="U598" s="209"/>
      <c r="V598" s="209"/>
      <c r="W598" s="209"/>
      <c r="X598" s="209"/>
      <c r="Y598" s="64" t="s">
        <v>824</v>
      </c>
      <c r="Z598" s="127" t="s">
        <v>824</v>
      </c>
      <c r="AA598" s="127" t="s">
        <v>824</v>
      </c>
      <c r="AB598" s="433" t="s">
        <v>824</v>
      </c>
      <c r="AC598" s="61" t="s">
        <v>824</v>
      </c>
      <c r="AD598" s="214"/>
      <c r="AE598" s="61" t="s">
        <v>824</v>
      </c>
      <c r="AF598" s="130" t="s">
        <v>824</v>
      </c>
      <c r="AG598" s="123" t="s">
        <v>824</v>
      </c>
      <c r="AH598" s="123" t="s">
        <v>824</v>
      </c>
      <c r="AI598" s="61" t="s">
        <v>824</v>
      </c>
      <c r="AJ598" s="61" t="s">
        <v>824</v>
      </c>
      <c r="AK598" s="61" t="s">
        <v>824</v>
      </c>
      <c r="AL598" s="436" t="s">
        <v>1129</v>
      </c>
      <c r="AM598" s="437"/>
      <c r="AN598" s="215"/>
      <c r="AO598" s="215"/>
      <c r="AP598" s="215"/>
      <c r="AQ598" s="215"/>
    </row>
    <row r="599" spans="1:43" ht="38.25" x14ac:dyDescent="0.25">
      <c r="A599" s="232" t="s">
        <v>1141</v>
      </c>
      <c r="B599" s="191" t="s">
        <v>35</v>
      </c>
      <c r="C599" s="191">
        <v>109</v>
      </c>
      <c r="D599" s="191" t="s">
        <v>698</v>
      </c>
      <c r="E599" s="191" t="s">
        <v>9</v>
      </c>
      <c r="F599" s="216"/>
      <c r="G599" s="216"/>
      <c r="H599" s="216"/>
      <c r="I599" s="216"/>
      <c r="J599" s="216"/>
      <c r="K599" s="216"/>
      <c r="L599" s="216"/>
      <c r="M599" s="216"/>
      <c r="N599" s="216"/>
      <c r="O599" s="216"/>
      <c r="P599" s="216"/>
      <c r="Q599" s="216"/>
      <c r="R599" s="216"/>
      <c r="S599" s="216"/>
      <c r="T599" s="216"/>
      <c r="U599" s="216"/>
      <c r="V599" s="216"/>
      <c r="W599" s="216"/>
      <c r="X599" s="216"/>
      <c r="Y599" s="152" t="s">
        <v>824</v>
      </c>
      <c r="Z599" s="127" t="s">
        <v>824</v>
      </c>
      <c r="AA599" s="127" t="s">
        <v>824</v>
      </c>
      <c r="AB599" s="127" t="s">
        <v>824</v>
      </c>
      <c r="AC599" s="35" t="s">
        <v>824</v>
      </c>
      <c r="AD599" s="219"/>
      <c r="AE599" s="35" t="s">
        <v>824</v>
      </c>
      <c r="AF599" s="193" t="s">
        <v>824</v>
      </c>
      <c r="AG599" s="123" t="s">
        <v>824</v>
      </c>
      <c r="AH599" s="123" t="s">
        <v>824</v>
      </c>
      <c r="AI599" s="35" t="s">
        <v>824</v>
      </c>
      <c r="AJ599" s="35" t="s">
        <v>824</v>
      </c>
      <c r="AK599" s="35" t="s">
        <v>824</v>
      </c>
      <c r="AL599" s="436" t="s">
        <v>1129</v>
      </c>
      <c r="AM599" s="437"/>
      <c r="AN599" s="215"/>
      <c r="AO599" s="215"/>
      <c r="AP599" s="215"/>
      <c r="AQ599" s="215"/>
    </row>
    <row r="600" spans="1:43" ht="38.25" x14ac:dyDescent="0.25">
      <c r="A600" s="232" t="s">
        <v>1141</v>
      </c>
      <c r="B600" s="74" t="s">
        <v>35</v>
      </c>
      <c r="C600" s="74">
        <v>110</v>
      </c>
      <c r="D600" s="74" t="s">
        <v>699</v>
      </c>
      <c r="E600" s="74" t="s">
        <v>9</v>
      </c>
      <c r="F600" s="209"/>
      <c r="G600" s="209"/>
      <c r="H600" s="209"/>
      <c r="I600" s="209"/>
      <c r="J600" s="209"/>
      <c r="K600" s="209"/>
      <c r="L600" s="209"/>
      <c r="M600" s="209"/>
      <c r="N600" s="209"/>
      <c r="O600" s="209"/>
      <c r="P600" s="209"/>
      <c r="Q600" s="209"/>
      <c r="R600" s="209"/>
      <c r="S600" s="209"/>
      <c r="T600" s="209"/>
      <c r="U600" s="209"/>
      <c r="V600" s="209"/>
      <c r="W600" s="209"/>
      <c r="X600" s="209"/>
      <c r="Y600" s="64" t="s">
        <v>824</v>
      </c>
      <c r="Z600" s="127" t="s">
        <v>824</v>
      </c>
      <c r="AA600" s="127" t="s">
        <v>824</v>
      </c>
      <c r="AB600" s="433" t="s">
        <v>824</v>
      </c>
      <c r="AC600" s="61" t="s">
        <v>824</v>
      </c>
      <c r="AD600" s="214"/>
      <c r="AE600" s="61" t="s">
        <v>824</v>
      </c>
      <c r="AF600" s="130" t="s">
        <v>824</v>
      </c>
      <c r="AG600" s="123" t="s">
        <v>824</v>
      </c>
      <c r="AH600" s="123" t="s">
        <v>824</v>
      </c>
      <c r="AI600" s="61" t="s">
        <v>824</v>
      </c>
      <c r="AJ600" s="61" t="s">
        <v>824</v>
      </c>
      <c r="AK600" s="61" t="s">
        <v>824</v>
      </c>
      <c r="AL600" s="436" t="s">
        <v>1129</v>
      </c>
      <c r="AM600" s="437"/>
      <c r="AN600" s="215"/>
      <c r="AO600" s="215"/>
      <c r="AP600" s="215"/>
      <c r="AQ600" s="215"/>
    </row>
    <row r="601" spans="1:43" ht="25.5" x14ac:dyDescent="0.25">
      <c r="A601" s="232" t="s">
        <v>1141</v>
      </c>
      <c r="B601" s="191" t="s">
        <v>35</v>
      </c>
      <c r="C601" s="191">
        <v>111</v>
      </c>
      <c r="D601" s="191" t="s">
        <v>700</v>
      </c>
      <c r="E601" s="191" t="s">
        <v>9</v>
      </c>
      <c r="F601" s="216"/>
      <c r="G601" s="216"/>
      <c r="H601" s="216"/>
      <c r="I601" s="216"/>
      <c r="J601" s="216"/>
      <c r="K601" s="216"/>
      <c r="L601" s="216"/>
      <c r="M601" s="216"/>
      <c r="N601" s="216"/>
      <c r="O601" s="216"/>
      <c r="P601" s="216"/>
      <c r="Q601" s="216"/>
      <c r="R601" s="216"/>
      <c r="S601" s="216"/>
      <c r="T601" s="216"/>
      <c r="U601" s="216"/>
      <c r="V601" s="216"/>
      <c r="W601" s="216"/>
      <c r="X601" s="216"/>
      <c r="Y601" s="152" t="s">
        <v>824</v>
      </c>
      <c r="Z601" s="127" t="s">
        <v>824</v>
      </c>
      <c r="AA601" s="127" t="s">
        <v>824</v>
      </c>
      <c r="AB601" s="127" t="s">
        <v>824</v>
      </c>
      <c r="AC601" s="35" t="s">
        <v>824</v>
      </c>
      <c r="AD601" s="219"/>
      <c r="AE601" s="35" t="s">
        <v>824</v>
      </c>
      <c r="AF601" s="193" t="s">
        <v>824</v>
      </c>
      <c r="AG601" s="123" t="s">
        <v>824</v>
      </c>
      <c r="AH601" s="123" t="s">
        <v>824</v>
      </c>
      <c r="AI601" s="35" t="s">
        <v>824</v>
      </c>
      <c r="AJ601" s="35" t="s">
        <v>824</v>
      </c>
      <c r="AK601" s="35" t="s">
        <v>824</v>
      </c>
      <c r="AL601" s="436" t="s">
        <v>1129</v>
      </c>
      <c r="AM601" s="437"/>
      <c r="AN601" s="215"/>
      <c r="AO601" s="215"/>
      <c r="AP601" s="215"/>
      <c r="AQ601" s="215"/>
    </row>
    <row r="602" spans="1:43" ht="38.25" x14ac:dyDescent="0.25">
      <c r="A602" s="232" t="s">
        <v>1141</v>
      </c>
      <c r="B602" s="74" t="s">
        <v>35</v>
      </c>
      <c r="C602" s="74">
        <v>112</v>
      </c>
      <c r="D602" s="74" t="s">
        <v>701</v>
      </c>
      <c r="E602" s="74" t="s">
        <v>9</v>
      </c>
      <c r="F602" s="209"/>
      <c r="G602" s="209"/>
      <c r="H602" s="209"/>
      <c r="I602" s="209"/>
      <c r="J602" s="209"/>
      <c r="K602" s="209"/>
      <c r="L602" s="209"/>
      <c r="M602" s="209"/>
      <c r="N602" s="209"/>
      <c r="O602" s="209"/>
      <c r="P602" s="209"/>
      <c r="Q602" s="209"/>
      <c r="R602" s="209"/>
      <c r="S602" s="209"/>
      <c r="T602" s="209"/>
      <c r="U602" s="209"/>
      <c r="V602" s="209"/>
      <c r="W602" s="209"/>
      <c r="X602" s="209"/>
      <c r="Y602" s="64" t="s">
        <v>824</v>
      </c>
      <c r="Z602" s="127" t="s">
        <v>824</v>
      </c>
      <c r="AA602" s="127" t="s">
        <v>824</v>
      </c>
      <c r="AB602" s="433" t="s">
        <v>824</v>
      </c>
      <c r="AC602" s="61" t="s">
        <v>824</v>
      </c>
      <c r="AD602" s="214"/>
      <c r="AE602" s="61" t="s">
        <v>824</v>
      </c>
      <c r="AF602" s="130" t="s">
        <v>824</v>
      </c>
      <c r="AG602" s="123" t="s">
        <v>824</v>
      </c>
      <c r="AH602" s="123" t="s">
        <v>824</v>
      </c>
      <c r="AI602" s="61" t="s">
        <v>824</v>
      </c>
      <c r="AJ602" s="61" t="s">
        <v>824</v>
      </c>
      <c r="AK602" s="61" t="s">
        <v>824</v>
      </c>
      <c r="AL602" s="436" t="s">
        <v>1129</v>
      </c>
      <c r="AM602" s="437"/>
      <c r="AN602" s="215"/>
      <c r="AO602" s="215"/>
      <c r="AP602" s="215"/>
      <c r="AQ602" s="215"/>
    </row>
    <row r="603" spans="1:43" ht="25.5" x14ac:dyDescent="0.25">
      <c r="A603" s="232" t="s">
        <v>1141</v>
      </c>
      <c r="B603" s="191" t="s">
        <v>38</v>
      </c>
      <c r="C603" s="191">
        <v>113</v>
      </c>
      <c r="D603" s="191" t="s">
        <v>702</v>
      </c>
      <c r="E603" s="191" t="s">
        <v>8</v>
      </c>
      <c r="F603" s="216"/>
      <c r="G603" s="216"/>
      <c r="H603" s="216"/>
      <c r="I603" s="216"/>
      <c r="J603" s="216"/>
      <c r="K603" s="216"/>
      <c r="L603" s="216"/>
      <c r="M603" s="216"/>
      <c r="N603" s="216"/>
      <c r="O603" s="216"/>
      <c r="P603" s="216"/>
      <c r="Q603" s="216"/>
      <c r="R603" s="216"/>
      <c r="S603" s="216"/>
      <c r="T603" s="216"/>
      <c r="U603" s="216"/>
      <c r="V603" s="216"/>
      <c r="W603" s="216"/>
      <c r="X603" s="216"/>
      <c r="Y603" s="152" t="s">
        <v>824</v>
      </c>
      <c r="Z603" s="127" t="s">
        <v>824</v>
      </c>
      <c r="AA603" s="127" t="s">
        <v>824</v>
      </c>
      <c r="AB603" s="127" t="s">
        <v>824</v>
      </c>
      <c r="AC603" s="35" t="s">
        <v>824</v>
      </c>
      <c r="AD603" s="219"/>
      <c r="AE603" s="35" t="s">
        <v>824</v>
      </c>
      <c r="AF603" s="193" t="s">
        <v>824</v>
      </c>
      <c r="AG603" s="123" t="s">
        <v>824</v>
      </c>
      <c r="AH603" s="123" t="s">
        <v>824</v>
      </c>
      <c r="AI603" s="35" t="s">
        <v>824</v>
      </c>
      <c r="AJ603" s="35" t="s">
        <v>824</v>
      </c>
      <c r="AK603" s="35" t="s">
        <v>824</v>
      </c>
      <c r="AL603" s="436" t="s">
        <v>1129</v>
      </c>
      <c r="AM603" s="437"/>
      <c r="AN603" s="215"/>
      <c r="AO603" s="215"/>
      <c r="AP603" s="215"/>
      <c r="AQ603" s="215"/>
    </row>
    <row r="604" spans="1:43" x14ac:dyDescent="0.25">
      <c r="A604" s="232" t="s">
        <v>1141</v>
      </c>
      <c r="B604" s="74" t="s">
        <v>38</v>
      </c>
      <c r="C604" s="74">
        <v>116</v>
      </c>
      <c r="D604" s="74" t="s">
        <v>703</v>
      </c>
      <c r="E604" s="74" t="s">
        <v>9</v>
      </c>
      <c r="F604" s="209"/>
      <c r="G604" s="209"/>
      <c r="H604" s="209"/>
      <c r="I604" s="209"/>
      <c r="J604" s="209"/>
      <c r="K604" s="209"/>
      <c r="L604" s="209"/>
      <c r="M604" s="209"/>
      <c r="N604" s="209"/>
      <c r="O604" s="209"/>
      <c r="P604" s="209"/>
      <c r="Q604" s="209"/>
      <c r="R604" s="209"/>
      <c r="S604" s="209"/>
      <c r="T604" s="209"/>
      <c r="U604" s="209"/>
      <c r="V604" s="209"/>
      <c r="W604" s="209"/>
      <c r="X604" s="209"/>
      <c r="Y604" s="64" t="s">
        <v>824</v>
      </c>
      <c r="Z604" s="127" t="s">
        <v>824</v>
      </c>
      <c r="AA604" s="127" t="s">
        <v>824</v>
      </c>
      <c r="AB604" s="433" t="s">
        <v>824</v>
      </c>
      <c r="AC604" s="61" t="s">
        <v>824</v>
      </c>
      <c r="AD604" s="214"/>
      <c r="AE604" s="61" t="s">
        <v>824</v>
      </c>
      <c r="AF604" s="130" t="s">
        <v>824</v>
      </c>
      <c r="AG604" s="123" t="s">
        <v>824</v>
      </c>
      <c r="AH604" s="123" t="s">
        <v>824</v>
      </c>
      <c r="AI604" s="61" t="s">
        <v>824</v>
      </c>
      <c r="AJ604" s="61" t="s">
        <v>824</v>
      </c>
      <c r="AK604" s="61" t="s">
        <v>824</v>
      </c>
      <c r="AL604" s="436" t="s">
        <v>1129</v>
      </c>
      <c r="AM604" s="437"/>
      <c r="AN604" s="215"/>
      <c r="AO604" s="215"/>
      <c r="AP604" s="215"/>
      <c r="AQ604" s="215"/>
    </row>
    <row r="605" spans="1:43" ht="25.5" x14ac:dyDescent="0.25">
      <c r="A605" s="232" t="s">
        <v>1141</v>
      </c>
      <c r="B605" s="191" t="s">
        <v>66</v>
      </c>
      <c r="C605" s="191">
        <v>117</v>
      </c>
      <c r="D605" s="191" t="s">
        <v>705</v>
      </c>
      <c r="E605" s="191" t="s">
        <v>9</v>
      </c>
      <c r="F605" s="216"/>
      <c r="G605" s="216"/>
      <c r="H605" s="216"/>
      <c r="I605" s="216"/>
      <c r="J605" s="216"/>
      <c r="K605" s="216"/>
      <c r="L605" s="216"/>
      <c r="M605" s="216"/>
      <c r="N605" s="216"/>
      <c r="O605" s="216"/>
      <c r="P605" s="216"/>
      <c r="Q605" s="216"/>
      <c r="R605" s="216"/>
      <c r="S605" s="216"/>
      <c r="T605" s="216"/>
      <c r="U605" s="216"/>
      <c r="V605" s="216"/>
      <c r="W605" s="216"/>
      <c r="X605" s="216"/>
      <c r="Y605" s="152" t="s">
        <v>824</v>
      </c>
      <c r="Z605" s="127" t="s">
        <v>824</v>
      </c>
      <c r="AA605" s="127" t="s">
        <v>824</v>
      </c>
      <c r="AB605" s="127" t="s">
        <v>824</v>
      </c>
      <c r="AC605" s="35" t="s">
        <v>824</v>
      </c>
      <c r="AD605" s="219"/>
      <c r="AE605" s="35" t="s">
        <v>824</v>
      </c>
      <c r="AF605" s="193" t="s">
        <v>824</v>
      </c>
      <c r="AG605" s="123" t="s">
        <v>824</v>
      </c>
      <c r="AH605" s="123" t="s">
        <v>824</v>
      </c>
      <c r="AI605" s="35" t="s">
        <v>824</v>
      </c>
      <c r="AJ605" s="35" t="s">
        <v>824</v>
      </c>
      <c r="AK605" s="35" t="s">
        <v>824</v>
      </c>
      <c r="AL605" s="436" t="s">
        <v>1129</v>
      </c>
      <c r="AM605" s="437"/>
      <c r="AN605" s="215"/>
      <c r="AO605" s="215"/>
      <c r="AP605" s="215"/>
      <c r="AQ605" s="215"/>
    </row>
    <row r="606" spans="1:43" ht="38.25" x14ac:dyDescent="0.25">
      <c r="A606" s="232" t="s">
        <v>1141</v>
      </c>
      <c r="B606" s="74" t="s">
        <v>66</v>
      </c>
      <c r="C606" s="74">
        <v>118</v>
      </c>
      <c r="D606" s="74" t="s">
        <v>707</v>
      </c>
      <c r="E606" s="74" t="s">
        <v>9</v>
      </c>
      <c r="F606" s="209"/>
      <c r="G606" s="209"/>
      <c r="H606" s="209"/>
      <c r="I606" s="209"/>
      <c r="J606" s="209"/>
      <c r="K606" s="209"/>
      <c r="L606" s="209"/>
      <c r="M606" s="209"/>
      <c r="N606" s="209"/>
      <c r="O606" s="209"/>
      <c r="P606" s="209"/>
      <c r="Q606" s="209"/>
      <c r="R606" s="209"/>
      <c r="S606" s="209"/>
      <c r="T606" s="209"/>
      <c r="U606" s="209"/>
      <c r="V606" s="209"/>
      <c r="W606" s="209"/>
      <c r="X606" s="209"/>
      <c r="Y606" s="64" t="s">
        <v>824</v>
      </c>
      <c r="Z606" s="127" t="s">
        <v>824</v>
      </c>
      <c r="AA606" s="127" t="s">
        <v>824</v>
      </c>
      <c r="AB606" s="433" t="s">
        <v>824</v>
      </c>
      <c r="AC606" s="61" t="s">
        <v>824</v>
      </c>
      <c r="AD606" s="214"/>
      <c r="AE606" s="61" t="s">
        <v>824</v>
      </c>
      <c r="AF606" s="130" t="s">
        <v>824</v>
      </c>
      <c r="AG606" s="123" t="s">
        <v>824</v>
      </c>
      <c r="AH606" s="123" t="s">
        <v>824</v>
      </c>
      <c r="AI606" s="61" t="s">
        <v>824</v>
      </c>
      <c r="AJ606" s="61" t="s">
        <v>824</v>
      </c>
      <c r="AK606" s="61" t="s">
        <v>824</v>
      </c>
      <c r="AL606" s="436" t="s">
        <v>1129</v>
      </c>
      <c r="AM606" s="437"/>
      <c r="AN606" s="215"/>
      <c r="AO606" s="215"/>
      <c r="AP606" s="215"/>
      <c r="AQ606" s="215"/>
    </row>
    <row r="607" spans="1:43" ht="38.25" x14ac:dyDescent="0.25">
      <c r="A607" s="232" t="s">
        <v>1141</v>
      </c>
      <c r="B607" s="191" t="s">
        <v>66</v>
      </c>
      <c r="C607" s="191">
        <v>119</v>
      </c>
      <c r="D607" s="191" t="s">
        <v>761</v>
      </c>
      <c r="E607" s="191" t="s">
        <v>9</v>
      </c>
      <c r="F607" s="216"/>
      <c r="G607" s="216"/>
      <c r="H607" s="216"/>
      <c r="I607" s="216"/>
      <c r="J607" s="216"/>
      <c r="K607" s="216"/>
      <c r="L607" s="216"/>
      <c r="M607" s="216"/>
      <c r="N607" s="216"/>
      <c r="O607" s="216"/>
      <c r="P607" s="216"/>
      <c r="Q607" s="216"/>
      <c r="R607" s="216"/>
      <c r="S607" s="216"/>
      <c r="T607" s="216"/>
      <c r="U607" s="216"/>
      <c r="V607" s="216"/>
      <c r="W607" s="216"/>
      <c r="X607" s="216"/>
      <c r="Y607" s="152" t="s">
        <v>824</v>
      </c>
      <c r="Z607" s="127" t="s">
        <v>824</v>
      </c>
      <c r="AA607" s="127" t="s">
        <v>824</v>
      </c>
      <c r="AB607" s="127" t="s">
        <v>824</v>
      </c>
      <c r="AC607" s="35" t="s">
        <v>824</v>
      </c>
      <c r="AD607" s="219"/>
      <c r="AE607" s="35" t="s">
        <v>824</v>
      </c>
      <c r="AF607" s="193" t="s">
        <v>824</v>
      </c>
      <c r="AG607" s="123" t="s">
        <v>824</v>
      </c>
      <c r="AH607" s="123" t="s">
        <v>824</v>
      </c>
      <c r="AI607" s="35" t="s">
        <v>824</v>
      </c>
      <c r="AJ607" s="35" t="s">
        <v>824</v>
      </c>
      <c r="AK607" s="35" t="s">
        <v>824</v>
      </c>
      <c r="AL607" s="436" t="s">
        <v>1129</v>
      </c>
      <c r="AM607" s="437"/>
      <c r="AN607" s="215"/>
      <c r="AO607" s="215"/>
      <c r="AP607" s="215"/>
      <c r="AQ607" s="215"/>
    </row>
    <row r="608" spans="1:43" ht="25.5" x14ac:dyDescent="0.25">
      <c r="A608" s="232" t="s">
        <v>1141</v>
      </c>
      <c r="B608" s="74" t="s">
        <v>45</v>
      </c>
      <c r="C608" s="74">
        <v>120</v>
      </c>
      <c r="D608" s="74" t="s">
        <v>710</v>
      </c>
      <c r="E608" s="74" t="s">
        <v>9</v>
      </c>
      <c r="F608" s="209"/>
      <c r="G608" s="209"/>
      <c r="H608" s="209"/>
      <c r="I608" s="209"/>
      <c r="J608" s="209"/>
      <c r="K608" s="209"/>
      <c r="L608" s="209"/>
      <c r="M608" s="209"/>
      <c r="N608" s="209"/>
      <c r="O608" s="209"/>
      <c r="P608" s="209"/>
      <c r="Q608" s="209"/>
      <c r="R608" s="209"/>
      <c r="S608" s="209"/>
      <c r="T608" s="209"/>
      <c r="U608" s="209"/>
      <c r="V608" s="209"/>
      <c r="W608" s="209"/>
      <c r="X608" s="209"/>
      <c r="Y608" s="64" t="s">
        <v>824</v>
      </c>
      <c r="Z608" s="127" t="s">
        <v>824</v>
      </c>
      <c r="AA608" s="127" t="s">
        <v>824</v>
      </c>
      <c r="AB608" s="433" t="s">
        <v>824</v>
      </c>
      <c r="AC608" s="61" t="s">
        <v>824</v>
      </c>
      <c r="AD608" s="214"/>
      <c r="AE608" s="61" t="s">
        <v>824</v>
      </c>
      <c r="AF608" s="130" t="s">
        <v>824</v>
      </c>
      <c r="AG608" s="123" t="s">
        <v>824</v>
      </c>
      <c r="AH608" s="123" t="s">
        <v>824</v>
      </c>
      <c r="AI608" s="61" t="s">
        <v>824</v>
      </c>
      <c r="AJ608" s="61" t="s">
        <v>824</v>
      </c>
      <c r="AK608" s="61" t="s">
        <v>824</v>
      </c>
      <c r="AL608" s="436" t="s">
        <v>1129</v>
      </c>
      <c r="AM608" s="437"/>
      <c r="AN608" s="215"/>
      <c r="AO608" s="215"/>
      <c r="AP608" s="215"/>
      <c r="AQ608" s="215"/>
    </row>
    <row r="609" spans="1:43" ht="25.5" x14ac:dyDescent="0.25">
      <c r="A609" s="232" t="s">
        <v>1141</v>
      </c>
      <c r="B609" s="191" t="s">
        <v>66</v>
      </c>
      <c r="C609" s="191">
        <v>121</v>
      </c>
      <c r="D609" s="191" t="s">
        <v>712</v>
      </c>
      <c r="E609" s="191" t="s">
        <v>9</v>
      </c>
      <c r="F609" s="216"/>
      <c r="G609" s="216"/>
      <c r="H609" s="216"/>
      <c r="I609" s="216"/>
      <c r="J609" s="216"/>
      <c r="K609" s="216"/>
      <c r="L609" s="216"/>
      <c r="M609" s="216"/>
      <c r="N609" s="216"/>
      <c r="O609" s="216"/>
      <c r="P609" s="216"/>
      <c r="Q609" s="216"/>
      <c r="R609" s="216"/>
      <c r="S609" s="216"/>
      <c r="T609" s="216"/>
      <c r="U609" s="216"/>
      <c r="V609" s="216"/>
      <c r="W609" s="216"/>
      <c r="X609" s="216"/>
      <c r="Y609" s="152" t="s">
        <v>824</v>
      </c>
      <c r="Z609" s="127" t="s">
        <v>824</v>
      </c>
      <c r="AA609" s="127" t="s">
        <v>824</v>
      </c>
      <c r="AB609" s="127" t="s">
        <v>824</v>
      </c>
      <c r="AC609" s="35" t="s">
        <v>824</v>
      </c>
      <c r="AD609" s="219"/>
      <c r="AE609" s="35" t="s">
        <v>824</v>
      </c>
      <c r="AF609" s="193" t="s">
        <v>824</v>
      </c>
      <c r="AG609" s="123" t="s">
        <v>824</v>
      </c>
      <c r="AH609" s="123" t="s">
        <v>824</v>
      </c>
      <c r="AI609" s="35" t="s">
        <v>824</v>
      </c>
      <c r="AJ609" s="35" t="s">
        <v>824</v>
      </c>
      <c r="AK609" s="35" t="s">
        <v>824</v>
      </c>
      <c r="AL609" s="436" t="s">
        <v>1129</v>
      </c>
      <c r="AM609" s="437"/>
      <c r="AN609" s="215"/>
      <c r="AO609" s="215"/>
      <c r="AP609" s="215"/>
      <c r="AQ609" s="215"/>
    </row>
    <row r="610" spans="1:43" ht="25.5" x14ac:dyDescent="0.25">
      <c r="A610" s="232" t="s">
        <v>1141</v>
      </c>
      <c r="B610" s="191" t="s">
        <v>66</v>
      </c>
      <c r="C610" s="191">
        <v>122</v>
      </c>
      <c r="D610" s="191" t="s">
        <v>763</v>
      </c>
      <c r="E610" s="191" t="s">
        <v>9</v>
      </c>
      <c r="F610" s="216"/>
      <c r="G610" s="216"/>
      <c r="H610" s="216"/>
      <c r="I610" s="216"/>
      <c r="J610" s="216"/>
      <c r="K610" s="216"/>
      <c r="L610" s="216"/>
      <c r="M610" s="216"/>
      <c r="N610" s="216"/>
      <c r="O610" s="216"/>
      <c r="P610" s="216"/>
      <c r="Q610" s="216"/>
      <c r="R610" s="216"/>
      <c r="S610" s="216"/>
      <c r="T610" s="216"/>
      <c r="U610" s="216"/>
      <c r="V610" s="216"/>
      <c r="W610" s="216"/>
      <c r="X610" s="216"/>
      <c r="Y610" s="152" t="s">
        <v>824</v>
      </c>
      <c r="Z610" s="127" t="s">
        <v>824</v>
      </c>
      <c r="AA610" s="127" t="s">
        <v>824</v>
      </c>
      <c r="AB610" s="127" t="s">
        <v>824</v>
      </c>
      <c r="AC610" s="35" t="s">
        <v>824</v>
      </c>
      <c r="AD610" s="219"/>
      <c r="AE610" s="35" t="s">
        <v>824</v>
      </c>
      <c r="AF610" s="193" t="s">
        <v>824</v>
      </c>
      <c r="AG610" s="123" t="s">
        <v>824</v>
      </c>
      <c r="AH610" s="123" t="s">
        <v>824</v>
      </c>
      <c r="AI610" s="35" t="s">
        <v>824</v>
      </c>
      <c r="AJ610" s="35" t="s">
        <v>824</v>
      </c>
      <c r="AK610" s="35" t="s">
        <v>824</v>
      </c>
      <c r="AL610" s="436" t="s">
        <v>1129</v>
      </c>
      <c r="AM610" s="437"/>
      <c r="AN610" s="215"/>
      <c r="AO610" s="215"/>
      <c r="AP610" s="215"/>
      <c r="AQ610" s="215"/>
    </row>
    <row r="611" spans="1:43" ht="25.5" x14ac:dyDescent="0.25">
      <c r="A611" s="232" t="s">
        <v>1141</v>
      </c>
      <c r="B611" s="74" t="s">
        <v>66</v>
      </c>
      <c r="C611" s="74">
        <v>123</v>
      </c>
      <c r="D611" s="74" t="s">
        <v>764</v>
      </c>
      <c r="E611" s="74" t="s">
        <v>715</v>
      </c>
      <c r="F611" s="209"/>
      <c r="G611" s="209"/>
      <c r="H611" s="209"/>
      <c r="I611" s="209"/>
      <c r="J611" s="209"/>
      <c r="K611" s="209"/>
      <c r="L611" s="209"/>
      <c r="M611" s="209"/>
      <c r="N611" s="209"/>
      <c r="O611" s="209"/>
      <c r="P611" s="209"/>
      <c r="Q611" s="209"/>
      <c r="R611" s="209"/>
      <c r="S611" s="209"/>
      <c r="T611" s="209"/>
      <c r="U611" s="209"/>
      <c r="V611" s="209"/>
      <c r="W611" s="209"/>
      <c r="X611" s="209"/>
      <c r="Y611" s="64" t="s">
        <v>824</v>
      </c>
      <c r="Z611" s="127" t="s">
        <v>824</v>
      </c>
      <c r="AA611" s="127" t="s">
        <v>824</v>
      </c>
      <c r="AB611" s="433" t="s">
        <v>824</v>
      </c>
      <c r="AC611" s="61" t="s">
        <v>824</v>
      </c>
      <c r="AD611" s="214"/>
      <c r="AE611" s="61" t="s">
        <v>824</v>
      </c>
      <c r="AF611" s="130" t="s">
        <v>824</v>
      </c>
      <c r="AG611" s="123" t="s">
        <v>824</v>
      </c>
      <c r="AH611" s="123" t="s">
        <v>824</v>
      </c>
      <c r="AI611" s="61" t="s">
        <v>824</v>
      </c>
      <c r="AJ611" s="61" t="s">
        <v>824</v>
      </c>
      <c r="AK611" s="61" t="s">
        <v>824</v>
      </c>
      <c r="AL611" s="436" t="s">
        <v>1129</v>
      </c>
      <c r="AM611" s="437"/>
      <c r="AN611" s="215"/>
      <c r="AO611" s="215"/>
      <c r="AP611" s="215"/>
      <c r="AQ611" s="215"/>
    </row>
    <row r="612" spans="1:43" ht="38.25" x14ac:dyDescent="0.25">
      <c r="A612" s="232" t="s">
        <v>1141</v>
      </c>
      <c r="B612" s="191" t="s">
        <v>66</v>
      </c>
      <c r="C612" s="191">
        <v>125</v>
      </c>
      <c r="D612" s="191" t="s">
        <v>719</v>
      </c>
      <c r="E612" s="191" t="s">
        <v>9</v>
      </c>
      <c r="F612" s="216"/>
      <c r="G612" s="216"/>
      <c r="H612" s="216"/>
      <c r="I612" s="216"/>
      <c r="J612" s="216"/>
      <c r="K612" s="216"/>
      <c r="L612" s="216"/>
      <c r="M612" s="216"/>
      <c r="N612" s="216"/>
      <c r="O612" s="216"/>
      <c r="P612" s="216"/>
      <c r="Q612" s="216"/>
      <c r="R612" s="216"/>
      <c r="S612" s="216"/>
      <c r="T612" s="216"/>
      <c r="U612" s="216"/>
      <c r="V612" s="216"/>
      <c r="W612" s="216"/>
      <c r="X612" s="216"/>
      <c r="Y612" s="152" t="s">
        <v>824</v>
      </c>
      <c r="Z612" s="127" t="s">
        <v>824</v>
      </c>
      <c r="AA612" s="127" t="s">
        <v>824</v>
      </c>
      <c r="AB612" s="127" t="s">
        <v>824</v>
      </c>
      <c r="AC612" s="35" t="s">
        <v>824</v>
      </c>
      <c r="AD612" s="219"/>
      <c r="AE612" s="35" t="s">
        <v>824</v>
      </c>
      <c r="AF612" s="193" t="s">
        <v>824</v>
      </c>
      <c r="AG612" s="123" t="s">
        <v>824</v>
      </c>
      <c r="AH612" s="123" t="s">
        <v>824</v>
      </c>
      <c r="AI612" s="35" t="s">
        <v>824</v>
      </c>
      <c r="AJ612" s="35" t="s">
        <v>824</v>
      </c>
      <c r="AK612" s="35" t="s">
        <v>824</v>
      </c>
      <c r="AL612" s="436" t="s">
        <v>1129</v>
      </c>
      <c r="AM612" s="437"/>
      <c r="AN612" s="215"/>
      <c r="AO612" s="215"/>
      <c r="AP612" s="215"/>
      <c r="AQ612" s="215"/>
    </row>
    <row r="613" spans="1:43" ht="25.5" x14ac:dyDescent="0.25">
      <c r="A613" s="232" t="s">
        <v>1141</v>
      </c>
      <c r="B613" s="74" t="s">
        <v>66</v>
      </c>
      <c r="C613" s="74">
        <v>126</v>
      </c>
      <c r="D613" s="74" t="s">
        <v>766</v>
      </c>
      <c r="E613" s="74" t="s">
        <v>9</v>
      </c>
      <c r="F613" s="209"/>
      <c r="G613" s="209"/>
      <c r="H613" s="209"/>
      <c r="I613" s="209"/>
      <c r="J613" s="209"/>
      <c r="K613" s="209"/>
      <c r="L613" s="209"/>
      <c r="M613" s="209"/>
      <c r="N613" s="209"/>
      <c r="O613" s="209"/>
      <c r="P613" s="209"/>
      <c r="Q613" s="209"/>
      <c r="R613" s="209"/>
      <c r="S613" s="209"/>
      <c r="T613" s="209"/>
      <c r="U613" s="209"/>
      <c r="V613" s="209"/>
      <c r="W613" s="209"/>
      <c r="X613" s="209"/>
      <c r="Y613" s="64" t="s">
        <v>824</v>
      </c>
      <c r="Z613" s="127" t="s">
        <v>824</v>
      </c>
      <c r="AA613" s="127" t="s">
        <v>824</v>
      </c>
      <c r="AB613" s="433" t="s">
        <v>824</v>
      </c>
      <c r="AC613" s="61" t="s">
        <v>824</v>
      </c>
      <c r="AD613" s="214"/>
      <c r="AE613" s="61" t="s">
        <v>824</v>
      </c>
      <c r="AF613" s="130" t="s">
        <v>824</v>
      </c>
      <c r="AG613" s="123" t="s">
        <v>824</v>
      </c>
      <c r="AH613" s="123" t="s">
        <v>824</v>
      </c>
      <c r="AI613" s="61" t="s">
        <v>824</v>
      </c>
      <c r="AJ613" s="61" t="s">
        <v>824</v>
      </c>
      <c r="AK613" s="61" t="s">
        <v>824</v>
      </c>
      <c r="AL613" s="436" t="s">
        <v>1129</v>
      </c>
      <c r="AM613" s="437"/>
      <c r="AN613" s="215"/>
      <c r="AO613" s="215"/>
      <c r="AP613" s="215"/>
      <c r="AQ613" s="215"/>
    </row>
    <row r="614" spans="1:43" ht="25.5" x14ac:dyDescent="0.25">
      <c r="A614" s="232" t="s">
        <v>1141</v>
      </c>
      <c r="B614" s="191" t="s">
        <v>66</v>
      </c>
      <c r="C614" s="191">
        <v>127</v>
      </c>
      <c r="D614" s="191" t="s">
        <v>722</v>
      </c>
      <c r="E614" s="191" t="s">
        <v>9</v>
      </c>
      <c r="F614" s="216"/>
      <c r="G614" s="216"/>
      <c r="H614" s="216"/>
      <c r="I614" s="216"/>
      <c r="J614" s="216"/>
      <c r="K614" s="216"/>
      <c r="L614" s="216"/>
      <c r="M614" s="216"/>
      <c r="N614" s="216"/>
      <c r="O614" s="216"/>
      <c r="P614" s="216"/>
      <c r="Q614" s="216"/>
      <c r="R614" s="216"/>
      <c r="S614" s="216"/>
      <c r="T614" s="216"/>
      <c r="U614" s="216"/>
      <c r="V614" s="216"/>
      <c r="W614" s="216"/>
      <c r="X614" s="216"/>
      <c r="Y614" s="152" t="s">
        <v>824</v>
      </c>
      <c r="Z614" s="127" t="s">
        <v>824</v>
      </c>
      <c r="AA614" s="127" t="s">
        <v>824</v>
      </c>
      <c r="AB614" s="127" t="s">
        <v>824</v>
      </c>
      <c r="AC614" s="35" t="s">
        <v>824</v>
      </c>
      <c r="AD614" s="219"/>
      <c r="AE614" s="35" t="s">
        <v>824</v>
      </c>
      <c r="AF614" s="193" t="s">
        <v>824</v>
      </c>
      <c r="AG614" s="123" t="s">
        <v>824</v>
      </c>
      <c r="AH614" s="123" t="s">
        <v>824</v>
      </c>
      <c r="AI614" s="35"/>
      <c r="AJ614" s="35" t="s">
        <v>824</v>
      </c>
      <c r="AK614" s="35" t="s">
        <v>824</v>
      </c>
      <c r="AL614" s="436" t="s">
        <v>1129</v>
      </c>
      <c r="AM614" s="437"/>
      <c r="AN614" s="215"/>
      <c r="AO614" s="215"/>
      <c r="AP614" s="215"/>
      <c r="AQ614" s="215"/>
    </row>
    <row r="615" spans="1:43" x14ac:dyDescent="0.25">
      <c r="A615" s="232" t="s">
        <v>1141</v>
      </c>
      <c r="B615" s="446" t="s">
        <v>76</v>
      </c>
      <c r="C615" s="446">
        <v>129</v>
      </c>
      <c r="D615" s="446" t="s">
        <v>1162</v>
      </c>
      <c r="E615" s="446" t="s">
        <v>9</v>
      </c>
      <c r="F615" s="454">
        <v>1</v>
      </c>
      <c r="G615" s="454">
        <v>1</v>
      </c>
      <c r="H615" s="454">
        <v>1</v>
      </c>
      <c r="I615" s="454">
        <v>1</v>
      </c>
      <c r="J615" s="454">
        <v>1</v>
      </c>
      <c r="K615" s="454"/>
      <c r="L615" s="454"/>
      <c r="M615" s="454"/>
      <c r="N615" s="454"/>
      <c r="O615" s="454"/>
      <c r="P615" s="454"/>
      <c r="Q615" s="454"/>
      <c r="R615" s="454"/>
      <c r="S615" s="454"/>
      <c r="T615" s="454"/>
      <c r="U615" s="454"/>
      <c r="V615" s="454"/>
      <c r="W615" s="454"/>
      <c r="X615" s="454"/>
      <c r="Y615" s="455">
        <v>1</v>
      </c>
      <c r="Z615" s="456">
        <v>1</v>
      </c>
      <c r="AA615" s="456">
        <v>4</v>
      </c>
      <c r="AB615" s="455" t="s">
        <v>1142</v>
      </c>
      <c r="AC615" s="457" t="s">
        <v>462</v>
      </c>
      <c r="AD615" s="458" t="s">
        <v>372</v>
      </c>
      <c r="AE615" s="457" t="s">
        <v>476</v>
      </c>
      <c r="AF615" s="459" t="s">
        <v>1143</v>
      </c>
      <c r="AG615" s="457">
        <v>-1</v>
      </c>
      <c r="AH615" s="457">
        <v>2</v>
      </c>
      <c r="AI615" s="457" t="s">
        <v>462</v>
      </c>
      <c r="AJ615" s="35" t="s">
        <v>384</v>
      </c>
      <c r="AK615" s="35" t="s">
        <v>475</v>
      </c>
      <c r="AL615" s="436" t="s">
        <v>377</v>
      </c>
      <c r="AM615" s="437"/>
      <c r="AN615" s="460"/>
      <c r="AO615" s="460"/>
      <c r="AP615" s="460"/>
      <c r="AQ615" s="460"/>
    </row>
    <row r="616" spans="1:43" ht="25.5" x14ac:dyDescent="0.25">
      <c r="A616" s="232" t="s">
        <v>1141</v>
      </c>
      <c r="B616" s="191" t="s">
        <v>687</v>
      </c>
      <c r="C616" s="191">
        <v>130</v>
      </c>
      <c r="D616" s="191" t="s">
        <v>769</v>
      </c>
      <c r="E616" s="191" t="s">
        <v>9</v>
      </c>
      <c r="F616" s="216"/>
      <c r="G616" s="216"/>
      <c r="H616" s="216"/>
      <c r="I616" s="216"/>
      <c r="J616" s="216"/>
      <c r="K616" s="216"/>
      <c r="L616" s="216"/>
      <c r="M616" s="216"/>
      <c r="N616" s="216"/>
      <c r="O616" s="216"/>
      <c r="P616" s="216"/>
      <c r="Q616" s="216"/>
      <c r="R616" s="216"/>
      <c r="S616" s="216"/>
      <c r="T616" s="216"/>
      <c r="U616" s="216"/>
      <c r="V616" s="216"/>
      <c r="W616" s="216"/>
      <c r="X616" s="216"/>
      <c r="Y616" s="152" t="s">
        <v>824</v>
      </c>
      <c r="Z616" s="127" t="s">
        <v>824</v>
      </c>
      <c r="AA616" s="127" t="s">
        <v>824</v>
      </c>
      <c r="AB616" s="127" t="s">
        <v>824</v>
      </c>
      <c r="AC616" s="35" t="s">
        <v>824</v>
      </c>
      <c r="AD616" s="219"/>
      <c r="AE616" s="35" t="s">
        <v>824</v>
      </c>
      <c r="AF616" s="193" t="s">
        <v>824</v>
      </c>
      <c r="AG616" s="123" t="s">
        <v>824</v>
      </c>
      <c r="AH616" s="123" t="s">
        <v>824</v>
      </c>
      <c r="AI616" s="35" t="s">
        <v>824</v>
      </c>
      <c r="AJ616" s="35" t="s">
        <v>824</v>
      </c>
      <c r="AK616" s="35" t="s">
        <v>824</v>
      </c>
      <c r="AL616" s="436" t="s">
        <v>1129</v>
      </c>
      <c r="AM616" s="437"/>
      <c r="AN616" s="215"/>
      <c r="AO616" s="215"/>
      <c r="AP616" s="215"/>
      <c r="AQ616" s="215"/>
    </row>
    <row r="617" spans="1:43" ht="25.5" x14ac:dyDescent="0.25">
      <c r="A617" s="232" t="s">
        <v>1141</v>
      </c>
      <c r="B617" s="74" t="s">
        <v>48</v>
      </c>
      <c r="C617" s="74">
        <v>131</v>
      </c>
      <c r="D617" s="74" t="s">
        <v>724</v>
      </c>
      <c r="E617" s="74" t="s">
        <v>9</v>
      </c>
      <c r="F617" s="209"/>
      <c r="G617" s="209"/>
      <c r="H617" s="209"/>
      <c r="I617" s="209"/>
      <c r="J617" s="209"/>
      <c r="K617" s="209"/>
      <c r="L617" s="209"/>
      <c r="M617" s="209"/>
      <c r="N617" s="209"/>
      <c r="O617" s="209"/>
      <c r="P617" s="209"/>
      <c r="Q617" s="209"/>
      <c r="R617" s="209"/>
      <c r="S617" s="209"/>
      <c r="T617" s="209"/>
      <c r="U617" s="209"/>
      <c r="V617" s="209"/>
      <c r="W617" s="209"/>
      <c r="X617" s="209"/>
      <c r="Y617" s="64" t="s">
        <v>824</v>
      </c>
      <c r="Z617" s="127" t="s">
        <v>824</v>
      </c>
      <c r="AA617" s="127" t="s">
        <v>824</v>
      </c>
      <c r="AB617" s="433" t="s">
        <v>824</v>
      </c>
      <c r="AC617" s="61" t="s">
        <v>824</v>
      </c>
      <c r="AD617" s="214"/>
      <c r="AE617" s="61" t="s">
        <v>824</v>
      </c>
      <c r="AF617" s="130" t="s">
        <v>824</v>
      </c>
      <c r="AG617" s="123" t="s">
        <v>824</v>
      </c>
      <c r="AH617" s="123" t="s">
        <v>824</v>
      </c>
      <c r="AI617" s="61" t="s">
        <v>824</v>
      </c>
      <c r="AJ617" s="61" t="s">
        <v>824</v>
      </c>
      <c r="AK617" s="61" t="s">
        <v>824</v>
      </c>
      <c r="AL617" s="436" t="s">
        <v>1129</v>
      </c>
      <c r="AM617" s="437"/>
      <c r="AN617" s="215"/>
      <c r="AO617" s="215"/>
      <c r="AP617" s="215"/>
      <c r="AQ617" s="215"/>
    </row>
    <row r="618" spans="1:43" ht="25.5" x14ac:dyDescent="0.25">
      <c r="A618" s="232" t="s">
        <v>1141</v>
      </c>
      <c r="B618" s="191" t="s">
        <v>12</v>
      </c>
      <c r="C618" s="197">
        <v>132</v>
      </c>
      <c r="D618" s="198" t="s">
        <v>729</v>
      </c>
      <c r="E618" s="198" t="s">
        <v>735</v>
      </c>
      <c r="F618" s="211">
        <v>5</v>
      </c>
      <c r="G618" s="211">
        <v>5</v>
      </c>
      <c r="H618" s="211">
        <v>5</v>
      </c>
      <c r="I618" s="211">
        <v>5</v>
      </c>
      <c r="J618" s="211">
        <v>5</v>
      </c>
      <c r="K618" s="211"/>
      <c r="L618" s="211"/>
      <c r="M618" s="211"/>
      <c r="N618" s="211"/>
      <c r="O618" s="211"/>
      <c r="P618" s="211"/>
      <c r="Q618" s="211"/>
      <c r="R618" s="211"/>
      <c r="S618" s="211"/>
      <c r="T618" s="211"/>
      <c r="U618" s="211"/>
      <c r="V618" s="211"/>
      <c r="W618" s="211"/>
      <c r="X618" s="211"/>
      <c r="Y618" s="189">
        <v>5</v>
      </c>
      <c r="Z618" s="127">
        <v>5</v>
      </c>
      <c r="AA618" s="127" t="s">
        <v>824</v>
      </c>
      <c r="AB618" s="433" t="s">
        <v>148</v>
      </c>
      <c r="AC618" s="61" t="s">
        <v>148</v>
      </c>
      <c r="AD618" s="214"/>
      <c r="AE618" s="61" t="s">
        <v>824</v>
      </c>
      <c r="AF618" s="130" t="s">
        <v>148</v>
      </c>
      <c r="AG618" s="123">
        <v>5</v>
      </c>
      <c r="AH618" s="123" t="s">
        <v>824</v>
      </c>
      <c r="AI618" s="61" t="s">
        <v>148</v>
      </c>
      <c r="AJ618" s="61" t="s">
        <v>824</v>
      </c>
      <c r="AK618" s="61" t="s">
        <v>824</v>
      </c>
      <c r="AL618" s="436" t="s">
        <v>1129</v>
      </c>
      <c r="AM618" s="437"/>
      <c r="AN618" s="215"/>
      <c r="AO618" s="215"/>
      <c r="AP618" s="215"/>
      <c r="AQ618" s="215"/>
    </row>
    <row r="619" spans="1:43" ht="38.25" x14ac:dyDescent="0.25">
      <c r="A619" s="232" t="s">
        <v>1141</v>
      </c>
      <c r="B619" s="74" t="s">
        <v>102</v>
      </c>
      <c r="C619" s="74">
        <v>133</v>
      </c>
      <c r="D619" s="74" t="s">
        <v>772</v>
      </c>
      <c r="E619" s="74" t="s">
        <v>735</v>
      </c>
      <c r="F619" s="209"/>
      <c r="G619" s="209"/>
      <c r="H619" s="209"/>
      <c r="I619" s="209"/>
      <c r="J619" s="209"/>
      <c r="K619" s="209"/>
      <c r="L619" s="209"/>
      <c r="M619" s="209"/>
      <c r="N619" s="209"/>
      <c r="O619" s="209"/>
      <c r="P619" s="209"/>
      <c r="Q619" s="209"/>
      <c r="R619" s="209"/>
      <c r="S619" s="209"/>
      <c r="T619" s="209"/>
      <c r="U619" s="209"/>
      <c r="V619" s="209"/>
      <c r="W619" s="209"/>
      <c r="X619" s="209"/>
      <c r="Y619" s="64" t="s">
        <v>824</v>
      </c>
      <c r="Z619" s="127" t="s">
        <v>824</v>
      </c>
      <c r="AA619" s="127" t="s">
        <v>824</v>
      </c>
      <c r="AB619" s="433" t="s">
        <v>824</v>
      </c>
      <c r="AC619" s="61" t="s">
        <v>824</v>
      </c>
      <c r="AD619" s="214"/>
      <c r="AE619" s="61" t="s">
        <v>824</v>
      </c>
      <c r="AF619" s="130" t="s">
        <v>824</v>
      </c>
      <c r="AG619" s="123" t="s">
        <v>824</v>
      </c>
      <c r="AH619" s="123" t="s">
        <v>824</v>
      </c>
      <c r="AI619" s="61" t="s">
        <v>824</v>
      </c>
      <c r="AJ619" s="61" t="s">
        <v>824</v>
      </c>
      <c r="AK619" s="61" t="s">
        <v>824</v>
      </c>
      <c r="AL619" s="436" t="s">
        <v>1129</v>
      </c>
      <c r="AM619" s="437"/>
      <c r="AN619" s="215"/>
      <c r="AO619" s="215"/>
      <c r="AP619" s="215"/>
      <c r="AQ619" s="215"/>
    </row>
    <row r="620" spans="1:43" x14ac:dyDescent="0.25">
      <c r="A620" s="232" t="s">
        <v>1141</v>
      </c>
      <c r="B620" s="191" t="s">
        <v>38</v>
      </c>
      <c r="C620" s="191">
        <v>134</v>
      </c>
      <c r="D620" s="198" t="s">
        <v>726</v>
      </c>
      <c r="E620" s="198" t="s">
        <v>735</v>
      </c>
      <c r="F620" s="211"/>
      <c r="G620" s="211"/>
      <c r="H620" s="211"/>
      <c r="I620" s="211"/>
      <c r="J620" s="211"/>
      <c r="K620" s="211"/>
      <c r="L620" s="211"/>
      <c r="M620" s="211"/>
      <c r="N620" s="211"/>
      <c r="O620" s="211"/>
      <c r="P620" s="211"/>
      <c r="Q620" s="211"/>
      <c r="R620" s="211"/>
      <c r="S620" s="211"/>
      <c r="T620" s="211"/>
      <c r="U620" s="211"/>
      <c r="V620" s="211"/>
      <c r="W620" s="211"/>
      <c r="X620" s="211"/>
      <c r="Y620" s="189" t="s">
        <v>824</v>
      </c>
      <c r="Z620" s="127" t="s">
        <v>824</v>
      </c>
      <c r="AA620" s="127" t="s">
        <v>824</v>
      </c>
      <c r="AB620" s="433" t="s">
        <v>824</v>
      </c>
      <c r="AC620" s="61" t="s">
        <v>824</v>
      </c>
      <c r="AD620" s="214"/>
      <c r="AE620" s="61" t="s">
        <v>824</v>
      </c>
      <c r="AF620" s="130" t="s">
        <v>824</v>
      </c>
      <c r="AG620" s="123" t="s">
        <v>824</v>
      </c>
      <c r="AH620" s="123" t="s">
        <v>824</v>
      </c>
      <c r="AI620" s="61" t="s">
        <v>824</v>
      </c>
      <c r="AJ620" s="61" t="s">
        <v>824</v>
      </c>
      <c r="AK620" s="61" t="s">
        <v>824</v>
      </c>
      <c r="AL620" s="436" t="s">
        <v>1129</v>
      </c>
      <c r="AM620" s="437"/>
      <c r="AN620" s="215"/>
      <c r="AO620" s="215"/>
      <c r="AP620" s="215"/>
      <c r="AQ620" s="215"/>
    </row>
    <row r="621" spans="1:43" x14ac:dyDescent="0.25">
      <c r="A621" s="232" t="s">
        <v>1141</v>
      </c>
      <c r="B621" s="74" t="s">
        <v>43</v>
      </c>
      <c r="C621" s="74">
        <v>135</v>
      </c>
      <c r="D621" s="74" t="s">
        <v>730</v>
      </c>
      <c r="E621" s="74" t="s">
        <v>735</v>
      </c>
      <c r="F621" s="209"/>
      <c r="G621" s="209"/>
      <c r="H621" s="209"/>
      <c r="I621" s="209"/>
      <c r="J621" s="209"/>
      <c r="K621" s="209"/>
      <c r="L621" s="209"/>
      <c r="M621" s="209"/>
      <c r="N621" s="209"/>
      <c r="O621" s="209"/>
      <c r="P621" s="209"/>
      <c r="Q621" s="209"/>
      <c r="R621" s="209"/>
      <c r="S621" s="209"/>
      <c r="T621" s="209"/>
      <c r="U621" s="209"/>
      <c r="V621" s="209"/>
      <c r="W621" s="209"/>
      <c r="X621" s="209"/>
      <c r="Y621" s="64" t="s">
        <v>824</v>
      </c>
      <c r="Z621" s="127" t="s">
        <v>824</v>
      </c>
      <c r="AA621" s="127" t="s">
        <v>824</v>
      </c>
      <c r="AB621" s="433" t="s">
        <v>824</v>
      </c>
      <c r="AC621" s="61" t="s">
        <v>824</v>
      </c>
      <c r="AD621" s="214"/>
      <c r="AE621" s="61" t="s">
        <v>824</v>
      </c>
      <c r="AF621" s="130" t="s">
        <v>824</v>
      </c>
      <c r="AG621" s="123" t="s">
        <v>824</v>
      </c>
      <c r="AH621" s="123" t="s">
        <v>824</v>
      </c>
      <c r="AI621" s="61" t="s">
        <v>824</v>
      </c>
      <c r="AJ621" s="61" t="s">
        <v>824</v>
      </c>
      <c r="AK621" s="61" t="s">
        <v>824</v>
      </c>
      <c r="AL621" s="436" t="s">
        <v>1129</v>
      </c>
      <c r="AM621" s="437"/>
      <c r="AN621" s="215"/>
      <c r="AO621" s="215"/>
      <c r="AP621" s="215"/>
      <c r="AQ621" s="215"/>
    </row>
    <row r="622" spans="1:43" ht="25.5" x14ac:dyDescent="0.25">
      <c r="A622" s="232" t="s">
        <v>1141</v>
      </c>
      <c r="B622" s="191" t="s">
        <v>66</v>
      </c>
      <c r="C622" s="191">
        <v>136</v>
      </c>
      <c r="D622" s="198" t="s">
        <v>774</v>
      </c>
      <c r="E622" s="198" t="s">
        <v>735</v>
      </c>
      <c r="F622" s="211"/>
      <c r="G622" s="211"/>
      <c r="H622" s="211"/>
      <c r="I622" s="211"/>
      <c r="J622" s="211"/>
      <c r="K622" s="211"/>
      <c r="L622" s="211"/>
      <c r="M622" s="211"/>
      <c r="N622" s="211"/>
      <c r="O622" s="211"/>
      <c r="P622" s="211"/>
      <c r="Q622" s="211"/>
      <c r="R622" s="211"/>
      <c r="S622" s="211"/>
      <c r="T622" s="211"/>
      <c r="U622" s="211"/>
      <c r="V622" s="211"/>
      <c r="W622" s="211"/>
      <c r="X622" s="211"/>
      <c r="Y622" s="189" t="s">
        <v>824</v>
      </c>
      <c r="Z622" s="127" t="s">
        <v>824</v>
      </c>
      <c r="AA622" s="127" t="s">
        <v>824</v>
      </c>
      <c r="AB622" s="433" t="s">
        <v>824</v>
      </c>
      <c r="AC622" s="61" t="s">
        <v>824</v>
      </c>
      <c r="AD622" s="214"/>
      <c r="AE622" s="61" t="s">
        <v>824</v>
      </c>
      <c r="AF622" s="130" t="s">
        <v>824</v>
      </c>
      <c r="AG622" s="123" t="s">
        <v>824</v>
      </c>
      <c r="AH622" s="123" t="s">
        <v>824</v>
      </c>
      <c r="AI622" s="61" t="s">
        <v>824</v>
      </c>
      <c r="AJ622" s="61" t="s">
        <v>824</v>
      </c>
      <c r="AK622" s="61" t="s">
        <v>824</v>
      </c>
      <c r="AL622" s="436" t="s">
        <v>1129</v>
      </c>
      <c r="AM622" s="437"/>
      <c r="AN622" s="215"/>
      <c r="AO622" s="215"/>
      <c r="AP622" s="215"/>
      <c r="AQ622" s="215"/>
    </row>
    <row r="623" spans="1:43" x14ac:dyDescent="0.25">
      <c r="A623" s="232" t="s">
        <v>1141</v>
      </c>
      <c r="B623" s="74" t="s">
        <v>66</v>
      </c>
      <c r="C623" s="74">
        <v>137</v>
      </c>
      <c r="D623" s="74" t="s">
        <v>736</v>
      </c>
      <c r="E623" s="74" t="s">
        <v>735</v>
      </c>
      <c r="F623" s="209"/>
      <c r="G623" s="209"/>
      <c r="H623" s="209"/>
      <c r="I623" s="209"/>
      <c r="J623" s="209"/>
      <c r="K623" s="209"/>
      <c r="L623" s="209"/>
      <c r="M623" s="209"/>
      <c r="N623" s="209"/>
      <c r="O623" s="209"/>
      <c r="P623" s="209"/>
      <c r="Q623" s="209"/>
      <c r="R623" s="209"/>
      <c r="S623" s="209"/>
      <c r="T623" s="209"/>
      <c r="U623" s="209"/>
      <c r="V623" s="209"/>
      <c r="W623" s="209"/>
      <c r="X623" s="209"/>
      <c r="Y623" s="64" t="s">
        <v>824</v>
      </c>
      <c r="Z623" s="127" t="s">
        <v>824</v>
      </c>
      <c r="AA623" s="127" t="s">
        <v>824</v>
      </c>
      <c r="AB623" s="433" t="s">
        <v>824</v>
      </c>
      <c r="AC623" s="61" t="s">
        <v>824</v>
      </c>
      <c r="AD623" s="214"/>
      <c r="AE623" s="61" t="s">
        <v>824</v>
      </c>
      <c r="AF623" s="130" t="s">
        <v>824</v>
      </c>
      <c r="AG623" s="123" t="s">
        <v>824</v>
      </c>
      <c r="AH623" s="123" t="s">
        <v>824</v>
      </c>
      <c r="AI623" s="61" t="s">
        <v>824</v>
      </c>
      <c r="AJ623" s="61" t="s">
        <v>824</v>
      </c>
      <c r="AK623" s="61" t="s">
        <v>824</v>
      </c>
      <c r="AL623" s="436" t="s">
        <v>1129</v>
      </c>
      <c r="AM623" s="437"/>
      <c r="AN623" s="215"/>
      <c r="AO623" s="215"/>
      <c r="AP623" s="215"/>
      <c r="AQ623" s="215"/>
    </row>
    <row r="624" spans="1:43" ht="25.5" x14ac:dyDescent="0.25">
      <c r="A624" s="232" t="s">
        <v>1141</v>
      </c>
      <c r="B624" s="191" t="s">
        <v>66</v>
      </c>
      <c r="C624" s="191">
        <v>138</v>
      </c>
      <c r="D624" s="198" t="s">
        <v>738</v>
      </c>
      <c r="E624" s="198" t="s">
        <v>735</v>
      </c>
      <c r="F624" s="211"/>
      <c r="G624" s="211"/>
      <c r="H624" s="211"/>
      <c r="I624" s="211"/>
      <c r="J624" s="211"/>
      <c r="K624" s="211"/>
      <c r="L624" s="211"/>
      <c r="M624" s="211"/>
      <c r="N624" s="211"/>
      <c r="O624" s="211"/>
      <c r="P624" s="211"/>
      <c r="Q624" s="211"/>
      <c r="R624" s="211"/>
      <c r="S624" s="211"/>
      <c r="T624" s="211"/>
      <c r="U624" s="211"/>
      <c r="V624" s="211"/>
      <c r="W624" s="211"/>
      <c r="X624" s="211"/>
      <c r="Y624" s="189" t="s">
        <v>824</v>
      </c>
      <c r="Z624" s="127" t="s">
        <v>824</v>
      </c>
      <c r="AA624" s="127" t="s">
        <v>824</v>
      </c>
      <c r="AB624" s="433" t="s">
        <v>824</v>
      </c>
      <c r="AC624" s="61" t="s">
        <v>824</v>
      </c>
      <c r="AD624" s="214"/>
      <c r="AE624" s="61" t="s">
        <v>824</v>
      </c>
      <c r="AF624" s="130" t="s">
        <v>824</v>
      </c>
      <c r="AG624" s="123" t="s">
        <v>824</v>
      </c>
      <c r="AH624" s="123" t="s">
        <v>824</v>
      </c>
      <c r="AI624" s="61" t="s">
        <v>824</v>
      </c>
      <c r="AJ624" s="61" t="s">
        <v>824</v>
      </c>
      <c r="AK624" s="61" t="s">
        <v>824</v>
      </c>
      <c r="AL624" s="436" t="s">
        <v>1129</v>
      </c>
      <c r="AM624" s="437"/>
      <c r="AN624" s="215"/>
      <c r="AO624" s="215"/>
      <c r="AP624" s="215"/>
      <c r="AQ624" s="215"/>
    </row>
    <row r="625" spans="1:43" ht="25.5" x14ac:dyDescent="0.25">
      <c r="A625" s="232" t="s">
        <v>122</v>
      </c>
      <c r="B625" s="191" t="s">
        <v>12</v>
      </c>
      <c r="C625" s="191">
        <v>5</v>
      </c>
      <c r="D625" s="198" t="s">
        <v>624</v>
      </c>
      <c r="E625" s="198" t="s">
        <v>9</v>
      </c>
      <c r="F625" s="211">
        <v>1</v>
      </c>
      <c r="G625" s="211">
        <v>1</v>
      </c>
      <c r="H625" s="211">
        <v>2</v>
      </c>
      <c r="I625" s="211">
        <v>1</v>
      </c>
      <c r="J625" s="211"/>
      <c r="K625" s="211"/>
      <c r="L625" s="211"/>
      <c r="M625" s="211"/>
      <c r="N625" s="211"/>
      <c r="O625" s="211"/>
      <c r="P625" s="211"/>
      <c r="Q625" s="211"/>
      <c r="R625" s="211"/>
      <c r="S625" s="211"/>
      <c r="T625" s="211"/>
      <c r="U625" s="211"/>
      <c r="V625" s="211"/>
      <c r="W625" s="211"/>
      <c r="X625" s="211"/>
      <c r="Y625" s="189">
        <v>1</v>
      </c>
      <c r="Z625" s="127">
        <v>1</v>
      </c>
      <c r="AA625" s="127">
        <v>3</v>
      </c>
      <c r="AB625" s="128" t="s">
        <v>1131</v>
      </c>
      <c r="AC625" s="61" t="s">
        <v>462</v>
      </c>
      <c r="AD625" s="214" t="s">
        <v>371</v>
      </c>
      <c r="AE625" s="61" t="s">
        <v>371</v>
      </c>
      <c r="AF625" s="130" t="s">
        <v>463</v>
      </c>
      <c r="AG625" s="123">
        <v>-1</v>
      </c>
      <c r="AH625" s="123">
        <v>1</v>
      </c>
      <c r="AI625" s="61" t="s">
        <v>824</v>
      </c>
      <c r="AJ625" s="61" t="s">
        <v>463</v>
      </c>
      <c r="AK625" s="61" t="s">
        <v>824</v>
      </c>
      <c r="AL625" s="61" t="s">
        <v>1129</v>
      </c>
      <c r="AM625" s="76"/>
      <c r="AN625" s="215"/>
      <c r="AO625" s="215"/>
      <c r="AP625" s="215"/>
      <c r="AQ625" s="215"/>
    </row>
    <row r="626" spans="1:43" ht="38.25" x14ac:dyDescent="0.25">
      <c r="A626" s="232" t="s">
        <v>122</v>
      </c>
      <c r="B626" s="74" t="s">
        <v>12</v>
      </c>
      <c r="C626" s="74">
        <v>12</v>
      </c>
      <c r="D626" s="74" t="s">
        <v>14</v>
      </c>
      <c r="E626" s="74" t="s">
        <v>8</v>
      </c>
      <c r="F626" s="209">
        <v>2</v>
      </c>
      <c r="G626" s="209">
        <v>3</v>
      </c>
      <c r="H626" s="209">
        <v>2</v>
      </c>
      <c r="I626" s="209">
        <v>2</v>
      </c>
      <c r="J626" s="209"/>
      <c r="K626" s="209"/>
      <c r="L626" s="209"/>
      <c r="M626" s="209"/>
      <c r="N626" s="209"/>
      <c r="O626" s="209"/>
      <c r="P626" s="209"/>
      <c r="Q626" s="209"/>
      <c r="R626" s="209"/>
      <c r="S626" s="209"/>
      <c r="T626" s="209"/>
      <c r="U626" s="209"/>
      <c r="V626" s="209"/>
      <c r="W626" s="209"/>
      <c r="X626" s="209"/>
      <c r="Y626" s="64">
        <v>2</v>
      </c>
      <c r="Z626" s="127">
        <v>2</v>
      </c>
      <c r="AA626" s="127">
        <v>3</v>
      </c>
      <c r="AB626" s="128" t="s">
        <v>1181</v>
      </c>
      <c r="AC626" s="61" t="s">
        <v>142</v>
      </c>
      <c r="AD626" s="214" t="s">
        <v>371</v>
      </c>
      <c r="AE626" s="61" t="s">
        <v>371</v>
      </c>
      <c r="AF626" s="130" t="s">
        <v>463</v>
      </c>
      <c r="AG626" s="123">
        <v>0</v>
      </c>
      <c r="AH626" s="123">
        <v>1</v>
      </c>
      <c r="AI626" s="61" t="s">
        <v>824</v>
      </c>
      <c r="AJ626" s="61" t="s">
        <v>463</v>
      </c>
      <c r="AK626" s="61" t="s">
        <v>824</v>
      </c>
      <c r="AL626" s="61" t="s">
        <v>1129</v>
      </c>
      <c r="AM626" s="76"/>
      <c r="AN626" s="215"/>
      <c r="AO626" s="215"/>
      <c r="AP626" s="215"/>
      <c r="AQ626" s="215"/>
    </row>
    <row r="627" spans="1:43" ht="25.5" x14ac:dyDescent="0.25">
      <c r="A627" s="232" t="s">
        <v>122</v>
      </c>
      <c r="B627" s="191" t="s">
        <v>35</v>
      </c>
      <c r="C627" s="191">
        <v>14</v>
      </c>
      <c r="D627" s="191" t="s">
        <v>626</v>
      </c>
      <c r="E627" s="191" t="s">
        <v>9</v>
      </c>
      <c r="F627" s="216"/>
      <c r="G627" s="216"/>
      <c r="H627" s="216"/>
      <c r="I627" s="216"/>
      <c r="J627" s="216"/>
      <c r="K627" s="216"/>
      <c r="L627" s="216"/>
      <c r="M627" s="216"/>
      <c r="N627" s="216"/>
      <c r="O627" s="216"/>
      <c r="P627" s="216"/>
      <c r="Q627" s="216"/>
      <c r="R627" s="216"/>
      <c r="S627" s="216"/>
      <c r="T627" s="216"/>
      <c r="U627" s="216"/>
      <c r="V627" s="216"/>
      <c r="W627" s="216"/>
      <c r="X627" s="216"/>
      <c r="Y627" s="152" t="s">
        <v>824</v>
      </c>
      <c r="Z627" s="127" t="s">
        <v>824</v>
      </c>
      <c r="AA627" s="127" t="s">
        <v>824</v>
      </c>
      <c r="AB627" s="127" t="s">
        <v>824</v>
      </c>
      <c r="AC627" s="35" t="s">
        <v>824</v>
      </c>
      <c r="AD627" s="219"/>
      <c r="AE627" s="35" t="s">
        <v>824</v>
      </c>
      <c r="AF627" s="193" t="s">
        <v>824</v>
      </c>
      <c r="AG627" s="123" t="s">
        <v>824</v>
      </c>
      <c r="AH627" s="123" t="s">
        <v>824</v>
      </c>
      <c r="AI627" s="61" t="s">
        <v>824</v>
      </c>
      <c r="AJ627" s="61" t="s">
        <v>824</v>
      </c>
      <c r="AK627" s="61" t="s">
        <v>824</v>
      </c>
      <c r="AL627" s="35" t="s">
        <v>1129</v>
      </c>
      <c r="AM627" s="192"/>
      <c r="AN627" s="215"/>
      <c r="AO627" s="215"/>
      <c r="AP627" s="215"/>
      <c r="AQ627" s="215"/>
    </row>
    <row r="628" spans="1:43" ht="25.5" x14ac:dyDescent="0.25">
      <c r="A628" s="232" t="s">
        <v>122</v>
      </c>
      <c r="B628" s="74" t="s">
        <v>38</v>
      </c>
      <c r="C628" s="74">
        <v>15</v>
      </c>
      <c r="D628" s="74" t="s">
        <v>17</v>
      </c>
      <c r="E628" s="74" t="s">
        <v>9</v>
      </c>
      <c r="F628" s="209"/>
      <c r="G628" s="209"/>
      <c r="H628" s="209"/>
      <c r="I628" s="209"/>
      <c r="J628" s="209"/>
      <c r="K628" s="209"/>
      <c r="L628" s="209"/>
      <c r="M628" s="209"/>
      <c r="N628" s="209"/>
      <c r="O628" s="209"/>
      <c r="P628" s="209"/>
      <c r="Q628" s="209"/>
      <c r="R628" s="209"/>
      <c r="S628" s="209"/>
      <c r="T628" s="209"/>
      <c r="U628" s="209"/>
      <c r="V628" s="209"/>
      <c r="W628" s="209"/>
      <c r="X628" s="209"/>
      <c r="Y628" s="64" t="s">
        <v>824</v>
      </c>
      <c r="Z628" s="127" t="s">
        <v>824</v>
      </c>
      <c r="AA628" s="127" t="s">
        <v>824</v>
      </c>
      <c r="AB628" s="128" t="s">
        <v>824</v>
      </c>
      <c r="AC628" s="61" t="s">
        <v>824</v>
      </c>
      <c r="AD628" s="214"/>
      <c r="AE628" s="61" t="s">
        <v>824</v>
      </c>
      <c r="AF628" s="130" t="s">
        <v>824</v>
      </c>
      <c r="AG628" s="123" t="s">
        <v>824</v>
      </c>
      <c r="AH628" s="123" t="s">
        <v>824</v>
      </c>
      <c r="AI628" s="61" t="s">
        <v>824</v>
      </c>
      <c r="AJ628" s="61" t="s">
        <v>824</v>
      </c>
      <c r="AK628" s="61" t="s">
        <v>824</v>
      </c>
      <c r="AL628" s="61" t="s">
        <v>1129</v>
      </c>
      <c r="AM628" s="76"/>
      <c r="AN628" s="215"/>
      <c r="AO628" s="215"/>
      <c r="AP628" s="215"/>
      <c r="AQ628" s="215"/>
    </row>
    <row r="629" spans="1:43" ht="25.5" x14ac:dyDescent="0.25">
      <c r="A629" s="232" t="s">
        <v>122</v>
      </c>
      <c r="B629" s="191" t="s">
        <v>33</v>
      </c>
      <c r="C629" s="191">
        <v>16</v>
      </c>
      <c r="D629" s="191" t="s">
        <v>19</v>
      </c>
      <c r="E629" s="191" t="s">
        <v>8</v>
      </c>
      <c r="F629" s="216"/>
      <c r="G629" s="216"/>
      <c r="H629" s="216"/>
      <c r="I629" s="216"/>
      <c r="J629" s="216"/>
      <c r="K629" s="216"/>
      <c r="L629" s="216"/>
      <c r="M629" s="216"/>
      <c r="N629" s="216"/>
      <c r="O629" s="216"/>
      <c r="P629" s="216"/>
      <c r="Q629" s="216"/>
      <c r="R629" s="216"/>
      <c r="S629" s="216"/>
      <c r="T629" s="216"/>
      <c r="U629" s="216"/>
      <c r="V629" s="216"/>
      <c r="W629" s="216"/>
      <c r="X629" s="216"/>
      <c r="Y629" s="152" t="s">
        <v>824</v>
      </c>
      <c r="Z629" s="127" t="s">
        <v>824</v>
      </c>
      <c r="AA629" s="127" t="s">
        <v>824</v>
      </c>
      <c r="AB629" s="127" t="s">
        <v>824</v>
      </c>
      <c r="AC629" s="35" t="s">
        <v>824</v>
      </c>
      <c r="AD629" s="219"/>
      <c r="AE629" s="35" t="s">
        <v>824</v>
      </c>
      <c r="AF629" s="193" t="s">
        <v>824</v>
      </c>
      <c r="AG629" s="123" t="s">
        <v>824</v>
      </c>
      <c r="AH629" s="123" t="s">
        <v>824</v>
      </c>
      <c r="AI629" s="61" t="s">
        <v>824</v>
      </c>
      <c r="AJ629" s="61" t="s">
        <v>824</v>
      </c>
      <c r="AK629" s="61" t="s">
        <v>824</v>
      </c>
      <c r="AL629" s="35" t="s">
        <v>1129</v>
      </c>
      <c r="AM629" s="192"/>
      <c r="AN629" s="215"/>
      <c r="AO629" s="215"/>
      <c r="AP629" s="215"/>
      <c r="AQ629" s="215"/>
    </row>
    <row r="630" spans="1:43" x14ac:dyDescent="0.25">
      <c r="A630" s="232" t="s">
        <v>122</v>
      </c>
      <c r="B630" s="74" t="s">
        <v>43</v>
      </c>
      <c r="C630" s="74">
        <v>17</v>
      </c>
      <c r="D630" s="74" t="s">
        <v>20</v>
      </c>
      <c r="E630" s="74" t="s">
        <v>9</v>
      </c>
      <c r="F630" s="209"/>
      <c r="G630" s="209"/>
      <c r="H630" s="209"/>
      <c r="I630" s="209"/>
      <c r="J630" s="209"/>
      <c r="K630" s="209"/>
      <c r="L630" s="209"/>
      <c r="M630" s="209"/>
      <c r="N630" s="209"/>
      <c r="O630" s="209"/>
      <c r="P630" s="209"/>
      <c r="Q630" s="209"/>
      <c r="R630" s="209"/>
      <c r="S630" s="209"/>
      <c r="T630" s="209"/>
      <c r="U630" s="209"/>
      <c r="V630" s="209"/>
      <c r="W630" s="209"/>
      <c r="X630" s="209"/>
      <c r="Y630" s="64" t="s">
        <v>824</v>
      </c>
      <c r="Z630" s="127" t="s">
        <v>824</v>
      </c>
      <c r="AA630" s="127" t="s">
        <v>824</v>
      </c>
      <c r="AB630" s="128" t="s">
        <v>824</v>
      </c>
      <c r="AC630" s="61" t="s">
        <v>824</v>
      </c>
      <c r="AD630" s="214"/>
      <c r="AE630" s="61" t="s">
        <v>824</v>
      </c>
      <c r="AF630" s="130" t="s">
        <v>824</v>
      </c>
      <c r="AG630" s="123" t="s">
        <v>824</v>
      </c>
      <c r="AH630" s="123" t="s">
        <v>824</v>
      </c>
      <c r="AI630" s="61" t="s">
        <v>824</v>
      </c>
      <c r="AJ630" s="61" t="s">
        <v>824</v>
      </c>
      <c r="AK630" s="61" t="s">
        <v>824</v>
      </c>
      <c r="AL630" s="61" t="s">
        <v>1129</v>
      </c>
      <c r="AM630" s="76"/>
      <c r="AN630" s="215"/>
      <c r="AO630" s="215"/>
      <c r="AP630" s="215"/>
      <c r="AQ630" s="215"/>
    </row>
    <row r="631" spans="1:43" ht="30" x14ac:dyDescent="0.25">
      <c r="A631" s="232" t="s">
        <v>122</v>
      </c>
      <c r="B631" s="191" t="s">
        <v>12</v>
      </c>
      <c r="C631" s="191">
        <v>18</v>
      </c>
      <c r="D631" s="191" t="s">
        <v>21</v>
      </c>
      <c r="E631" s="191" t="s">
        <v>8</v>
      </c>
      <c r="F631" s="216">
        <v>2</v>
      </c>
      <c r="G631" s="216">
        <v>1</v>
      </c>
      <c r="H631" s="216">
        <v>3</v>
      </c>
      <c r="I631" s="216">
        <v>2</v>
      </c>
      <c r="J631" s="216"/>
      <c r="K631" s="216"/>
      <c r="L631" s="216"/>
      <c r="M631" s="216"/>
      <c r="N631" s="216"/>
      <c r="O631" s="216"/>
      <c r="P631" s="216"/>
      <c r="Q631" s="216"/>
      <c r="R631" s="216"/>
      <c r="S631" s="216"/>
      <c r="T631" s="216"/>
      <c r="U631" s="216"/>
      <c r="V631" s="216"/>
      <c r="W631" s="216"/>
      <c r="X631" s="216"/>
      <c r="Y631" s="152">
        <v>2</v>
      </c>
      <c r="Z631" s="127">
        <v>2</v>
      </c>
      <c r="AA631" s="127">
        <v>3</v>
      </c>
      <c r="AB631" s="127" t="s">
        <v>1181</v>
      </c>
      <c r="AC631" s="35" t="s">
        <v>142</v>
      </c>
      <c r="AD631" s="219" t="s">
        <v>371</v>
      </c>
      <c r="AE631" s="35" t="s">
        <v>371</v>
      </c>
      <c r="AF631" s="193" t="s">
        <v>463</v>
      </c>
      <c r="AG631" s="123">
        <v>0</v>
      </c>
      <c r="AH631" s="123">
        <v>1</v>
      </c>
      <c r="AI631" s="61" t="s">
        <v>824</v>
      </c>
      <c r="AJ631" s="61" t="s">
        <v>463</v>
      </c>
      <c r="AK631" s="61" t="s">
        <v>824</v>
      </c>
      <c r="AL631" s="35" t="s">
        <v>1129</v>
      </c>
      <c r="AM631" s="192"/>
      <c r="AN631" s="215"/>
      <c r="AO631" s="215"/>
      <c r="AP631" s="215"/>
      <c r="AQ631" s="215"/>
    </row>
    <row r="632" spans="1:43" ht="30" x14ac:dyDescent="0.25">
      <c r="A632" s="232" t="s">
        <v>122</v>
      </c>
      <c r="B632" s="74" t="s">
        <v>12</v>
      </c>
      <c r="C632" s="74">
        <v>19</v>
      </c>
      <c r="D632" s="74" t="s">
        <v>22</v>
      </c>
      <c r="E632" s="74" t="s">
        <v>9</v>
      </c>
      <c r="F632" s="209">
        <v>3</v>
      </c>
      <c r="G632" s="209">
        <v>2</v>
      </c>
      <c r="H632" s="209">
        <v>3</v>
      </c>
      <c r="I632" s="209">
        <v>3</v>
      </c>
      <c r="J632" s="209"/>
      <c r="K632" s="209"/>
      <c r="L632" s="209"/>
      <c r="M632" s="209"/>
      <c r="N632" s="209"/>
      <c r="O632" s="209"/>
      <c r="P632" s="209"/>
      <c r="Q632" s="209"/>
      <c r="R632" s="209"/>
      <c r="S632" s="209"/>
      <c r="T632" s="209"/>
      <c r="U632" s="209"/>
      <c r="V632" s="209"/>
      <c r="W632" s="209"/>
      <c r="X632" s="209"/>
      <c r="Y632" s="64">
        <v>3</v>
      </c>
      <c r="Z632" s="127">
        <v>3</v>
      </c>
      <c r="AA632" s="127">
        <v>3</v>
      </c>
      <c r="AB632" s="128" t="s">
        <v>1132</v>
      </c>
      <c r="AC632" s="61" t="s">
        <v>144</v>
      </c>
      <c r="AD632" s="214" t="s">
        <v>371</v>
      </c>
      <c r="AE632" s="61" t="s">
        <v>476</v>
      </c>
      <c r="AF632" s="130" t="s">
        <v>1168</v>
      </c>
      <c r="AG632" s="123">
        <v>1</v>
      </c>
      <c r="AH632" s="123">
        <v>1</v>
      </c>
      <c r="AI632" s="61" t="s">
        <v>462</v>
      </c>
      <c r="AJ632" s="61" t="s">
        <v>463</v>
      </c>
      <c r="AK632" s="61" t="s">
        <v>475</v>
      </c>
      <c r="AL632" s="61" t="s">
        <v>377</v>
      </c>
      <c r="AM632" s="76"/>
      <c r="AN632" s="215"/>
      <c r="AO632" s="215"/>
      <c r="AP632" s="215"/>
      <c r="AQ632" s="215"/>
    </row>
    <row r="633" spans="1:43" ht="25.5" x14ac:dyDescent="0.25">
      <c r="A633" s="232" t="s">
        <v>122</v>
      </c>
      <c r="B633" s="191" t="s">
        <v>12</v>
      </c>
      <c r="C633" s="191">
        <v>21</v>
      </c>
      <c r="D633" s="191" t="s">
        <v>25</v>
      </c>
      <c r="E633" s="191" t="s">
        <v>8</v>
      </c>
      <c r="F633" s="216">
        <v>2</v>
      </c>
      <c r="G633" s="216">
        <v>3</v>
      </c>
      <c r="H633" s="216">
        <v>2</v>
      </c>
      <c r="I633" s="216">
        <v>2</v>
      </c>
      <c r="J633" s="216"/>
      <c r="K633" s="216"/>
      <c r="L633" s="216"/>
      <c r="M633" s="216"/>
      <c r="N633" s="216"/>
      <c r="O633" s="216"/>
      <c r="P633" s="216"/>
      <c r="Q633" s="216"/>
      <c r="R633" s="216"/>
      <c r="S633" s="216"/>
      <c r="T633" s="216"/>
      <c r="U633" s="216"/>
      <c r="V633" s="216"/>
      <c r="W633" s="216"/>
      <c r="X633" s="216"/>
      <c r="Y633" s="152">
        <v>2</v>
      </c>
      <c r="Z633" s="127">
        <v>2</v>
      </c>
      <c r="AA633" s="127">
        <v>2</v>
      </c>
      <c r="AB633" s="127" t="s">
        <v>1182</v>
      </c>
      <c r="AC633" s="35" t="s">
        <v>142</v>
      </c>
      <c r="AD633" s="219" t="s">
        <v>384</v>
      </c>
      <c r="AE633" s="35" t="s">
        <v>475</v>
      </c>
      <c r="AF633" s="193" t="s">
        <v>824</v>
      </c>
      <c r="AG633" s="123">
        <v>0</v>
      </c>
      <c r="AH633" s="123">
        <v>0</v>
      </c>
      <c r="AI633" s="61" t="s">
        <v>824</v>
      </c>
      <c r="AJ633" s="61" t="s">
        <v>824</v>
      </c>
      <c r="AK633" s="61" t="s">
        <v>824</v>
      </c>
      <c r="AL633" s="35" t="s">
        <v>1129</v>
      </c>
      <c r="AM633" s="192"/>
      <c r="AN633" s="215"/>
      <c r="AO633" s="215"/>
      <c r="AP633" s="215"/>
      <c r="AQ633" s="215"/>
    </row>
    <row r="634" spans="1:43" ht="51" x14ac:dyDescent="0.25">
      <c r="A634" s="232" t="s">
        <v>122</v>
      </c>
      <c r="B634" s="74" t="s">
        <v>26</v>
      </c>
      <c r="C634" s="74">
        <v>22</v>
      </c>
      <c r="D634" s="74" t="s">
        <v>27</v>
      </c>
      <c r="E634" s="74" t="s">
        <v>8</v>
      </c>
      <c r="F634" s="209"/>
      <c r="G634" s="209"/>
      <c r="H634" s="209"/>
      <c r="I634" s="209"/>
      <c r="J634" s="209"/>
      <c r="K634" s="209"/>
      <c r="L634" s="209"/>
      <c r="M634" s="209"/>
      <c r="N634" s="209"/>
      <c r="O634" s="209"/>
      <c r="P634" s="209"/>
      <c r="Q634" s="209"/>
      <c r="R634" s="209"/>
      <c r="S634" s="209"/>
      <c r="T634" s="209"/>
      <c r="U634" s="209"/>
      <c r="V634" s="209"/>
      <c r="W634" s="209"/>
      <c r="X634" s="209"/>
      <c r="Y634" s="64" t="s">
        <v>824</v>
      </c>
      <c r="Z634" s="127" t="s">
        <v>824</v>
      </c>
      <c r="AA634" s="127" t="s">
        <v>824</v>
      </c>
      <c r="AB634" s="128" t="s">
        <v>824</v>
      </c>
      <c r="AC634" s="61" t="s">
        <v>824</v>
      </c>
      <c r="AD634" s="214"/>
      <c r="AE634" s="61" t="s">
        <v>824</v>
      </c>
      <c r="AF634" s="130" t="s">
        <v>824</v>
      </c>
      <c r="AG634" s="123" t="s">
        <v>824</v>
      </c>
      <c r="AH634" s="123" t="s">
        <v>824</v>
      </c>
      <c r="AI634" s="61" t="s">
        <v>824</v>
      </c>
      <c r="AJ634" s="61" t="s">
        <v>824</v>
      </c>
      <c r="AK634" s="61" t="s">
        <v>824</v>
      </c>
      <c r="AL634" s="61" t="s">
        <v>1129</v>
      </c>
      <c r="AM634" s="76"/>
      <c r="AN634" s="215"/>
      <c r="AO634" s="215"/>
      <c r="AP634" s="215"/>
      <c r="AQ634" s="215"/>
    </row>
    <row r="635" spans="1:43" ht="38.25" x14ac:dyDescent="0.25">
      <c r="A635" s="232" t="s">
        <v>122</v>
      </c>
      <c r="B635" s="191" t="s">
        <v>26</v>
      </c>
      <c r="C635" s="191">
        <v>23</v>
      </c>
      <c r="D635" s="191" t="s">
        <v>28</v>
      </c>
      <c r="E635" s="191" t="s">
        <v>8</v>
      </c>
      <c r="F635" s="216"/>
      <c r="G635" s="216"/>
      <c r="H635" s="216"/>
      <c r="I635" s="216"/>
      <c r="J635" s="216"/>
      <c r="K635" s="216"/>
      <c r="L635" s="216"/>
      <c r="M635" s="216"/>
      <c r="N635" s="216"/>
      <c r="O635" s="216"/>
      <c r="P635" s="216"/>
      <c r="Q635" s="216"/>
      <c r="R635" s="216"/>
      <c r="S635" s="216"/>
      <c r="T635" s="216"/>
      <c r="U635" s="216"/>
      <c r="V635" s="216"/>
      <c r="W635" s="216"/>
      <c r="X635" s="216"/>
      <c r="Y635" s="152" t="s">
        <v>824</v>
      </c>
      <c r="Z635" s="127" t="s">
        <v>824</v>
      </c>
      <c r="AA635" s="127" t="s">
        <v>824</v>
      </c>
      <c r="AB635" s="127" t="s">
        <v>824</v>
      </c>
      <c r="AC635" s="35" t="s">
        <v>824</v>
      </c>
      <c r="AD635" s="219"/>
      <c r="AE635" s="35" t="s">
        <v>824</v>
      </c>
      <c r="AF635" s="193" t="s">
        <v>824</v>
      </c>
      <c r="AG635" s="123" t="s">
        <v>824</v>
      </c>
      <c r="AH635" s="123" t="s">
        <v>824</v>
      </c>
      <c r="AI635" s="61" t="s">
        <v>824</v>
      </c>
      <c r="AJ635" s="61" t="s">
        <v>824</v>
      </c>
      <c r="AK635" s="61" t="s">
        <v>824</v>
      </c>
      <c r="AL635" s="35" t="s">
        <v>1129</v>
      </c>
      <c r="AM635" s="192"/>
      <c r="AN635" s="215"/>
      <c r="AO635" s="215"/>
      <c r="AP635" s="215"/>
      <c r="AQ635" s="215"/>
    </row>
    <row r="636" spans="1:43" ht="38.25" x14ac:dyDescent="0.25">
      <c r="A636" s="232" t="s">
        <v>122</v>
      </c>
      <c r="B636" s="74" t="s">
        <v>29</v>
      </c>
      <c r="C636" s="74">
        <v>24</v>
      </c>
      <c r="D636" s="74" t="s">
        <v>30</v>
      </c>
      <c r="E636" s="74" t="s">
        <v>9</v>
      </c>
      <c r="F636" s="209"/>
      <c r="G636" s="209"/>
      <c r="H636" s="209"/>
      <c r="I636" s="209"/>
      <c r="J636" s="209"/>
      <c r="K636" s="209"/>
      <c r="L636" s="209"/>
      <c r="M636" s="209"/>
      <c r="N636" s="209"/>
      <c r="O636" s="209"/>
      <c r="P636" s="209"/>
      <c r="Q636" s="209"/>
      <c r="R636" s="209"/>
      <c r="S636" s="209"/>
      <c r="T636" s="209"/>
      <c r="U636" s="209"/>
      <c r="V636" s="209"/>
      <c r="W636" s="209"/>
      <c r="X636" s="209"/>
      <c r="Y636" s="64" t="s">
        <v>824</v>
      </c>
      <c r="Z636" s="127" t="s">
        <v>824</v>
      </c>
      <c r="AA636" s="127" t="s">
        <v>824</v>
      </c>
      <c r="AB636" s="128" t="s">
        <v>824</v>
      </c>
      <c r="AC636" s="61" t="s">
        <v>824</v>
      </c>
      <c r="AD636" s="214"/>
      <c r="AE636" s="61" t="s">
        <v>824</v>
      </c>
      <c r="AF636" s="130" t="s">
        <v>824</v>
      </c>
      <c r="AG636" s="123" t="s">
        <v>824</v>
      </c>
      <c r="AH636" s="123" t="s">
        <v>824</v>
      </c>
      <c r="AI636" s="61" t="s">
        <v>824</v>
      </c>
      <c r="AJ636" s="61" t="s">
        <v>824</v>
      </c>
      <c r="AK636" s="61" t="s">
        <v>824</v>
      </c>
      <c r="AL636" s="61" t="s">
        <v>1129</v>
      </c>
      <c r="AM636" s="76"/>
      <c r="AN636" s="215"/>
      <c r="AO636" s="215"/>
      <c r="AP636" s="215"/>
      <c r="AQ636" s="215"/>
    </row>
    <row r="637" spans="1:43" ht="25.5" x14ac:dyDescent="0.25">
      <c r="A637" s="232" t="s">
        <v>122</v>
      </c>
      <c r="B637" s="191" t="s">
        <v>12</v>
      </c>
      <c r="C637" s="191">
        <v>25</v>
      </c>
      <c r="D637" s="191" t="s">
        <v>31</v>
      </c>
      <c r="E637" s="191" t="s">
        <v>9</v>
      </c>
      <c r="F637" s="216">
        <v>1</v>
      </c>
      <c r="G637" s="216">
        <v>2</v>
      </c>
      <c r="H637" s="216">
        <v>1</v>
      </c>
      <c r="I637" s="216">
        <v>1</v>
      </c>
      <c r="J637" s="216"/>
      <c r="K637" s="216"/>
      <c r="L637" s="216"/>
      <c r="M637" s="216"/>
      <c r="N637" s="216"/>
      <c r="O637" s="216"/>
      <c r="P637" s="216"/>
      <c r="Q637" s="216"/>
      <c r="R637" s="216"/>
      <c r="S637" s="216"/>
      <c r="T637" s="216"/>
      <c r="U637" s="216"/>
      <c r="V637" s="216"/>
      <c r="W637" s="216"/>
      <c r="X637" s="216"/>
      <c r="Y637" s="152">
        <v>1</v>
      </c>
      <c r="Z637" s="127">
        <v>1</v>
      </c>
      <c r="AA637" s="127">
        <v>2</v>
      </c>
      <c r="AB637" s="127" t="s">
        <v>1143</v>
      </c>
      <c r="AC637" s="35" t="s">
        <v>462</v>
      </c>
      <c r="AD637" s="219" t="s">
        <v>384</v>
      </c>
      <c r="AE637" s="35" t="s">
        <v>475</v>
      </c>
      <c r="AF637" s="193" t="s">
        <v>824</v>
      </c>
      <c r="AG637" s="123">
        <v>-1</v>
      </c>
      <c r="AH637" s="123">
        <v>0</v>
      </c>
      <c r="AI637" s="61" t="s">
        <v>824</v>
      </c>
      <c r="AJ637" s="61" t="s">
        <v>824</v>
      </c>
      <c r="AK637" s="61" t="s">
        <v>824</v>
      </c>
      <c r="AL637" s="35" t="s">
        <v>1129</v>
      </c>
      <c r="AM637" s="192"/>
      <c r="AN637" s="215"/>
      <c r="AO637" s="215"/>
      <c r="AP637" s="215"/>
      <c r="AQ637" s="215"/>
    </row>
    <row r="638" spans="1:43" x14ac:dyDescent="0.25">
      <c r="A638" s="232" t="s">
        <v>122</v>
      </c>
      <c r="B638" s="74" t="s">
        <v>12</v>
      </c>
      <c r="C638" s="74">
        <v>26</v>
      </c>
      <c r="D638" s="74" t="s">
        <v>32</v>
      </c>
      <c r="E638" s="74" t="s">
        <v>9</v>
      </c>
      <c r="F638" s="209">
        <v>1</v>
      </c>
      <c r="G638" s="209">
        <v>1</v>
      </c>
      <c r="H638" s="209">
        <v>2</v>
      </c>
      <c r="I638" s="209">
        <v>1</v>
      </c>
      <c r="J638" s="209"/>
      <c r="K638" s="209"/>
      <c r="L638" s="209"/>
      <c r="M638" s="209"/>
      <c r="N638" s="209"/>
      <c r="O638" s="209"/>
      <c r="P638" s="209"/>
      <c r="Q638" s="209"/>
      <c r="R638" s="209"/>
      <c r="S638" s="209"/>
      <c r="T638" s="209"/>
      <c r="U638" s="209"/>
      <c r="V638" s="209"/>
      <c r="W638" s="209"/>
      <c r="X638" s="209"/>
      <c r="Y638" s="64">
        <v>1</v>
      </c>
      <c r="Z638" s="127">
        <v>1</v>
      </c>
      <c r="AA638" s="127">
        <v>2</v>
      </c>
      <c r="AB638" s="128" t="s">
        <v>1143</v>
      </c>
      <c r="AC638" s="61" t="s">
        <v>462</v>
      </c>
      <c r="AD638" s="214" t="s">
        <v>384</v>
      </c>
      <c r="AE638" s="61" t="s">
        <v>475</v>
      </c>
      <c r="AF638" s="130" t="s">
        <v>824</v>
      </c>
      <c r="AG638" s="123">
        <v>-1</v>
      </c>
      <c r="AH638" s="123">
        <v>0</v>
      </c>
      <c r="AI638" s="61" t="s">
        <v>824</v>
      </c>
      <c r="AJ638" s="61" t="s">
        <v>824</v>
      </c>
      <c r="AK638" s="61" t="s">
        <v>824</v>
      </c>
      <c r="AL638" s="61" t="s">
        <v>1129</v>
      </c>
      <c r="AM638" s="76"/>
      <c r="AN638" s="215"/>
      <c r="AO638" s="215"/>
      <c r="AP638" s="215"/>
      <c r="AQ638" s="215"/>
    </row>
    <row r="639" spans="1:43" ht="51" x14ac:dyDescent="0.25">
      <c r="A639" s="232" t="s">
        <v>122</v>
      </c>
      <c r="B639" s="191" t="s">
        <v>26</v>
      </c>
      <c r="C639" s="191">
        <v>28</v>
      </c>
      <c r="D639" s="191" t="s">
        <v>1155</v>
      </c>
      <c r="E639" s="191" t="s">
        <v>8</v>
      </c>
      <c r="F639" s="216"/>
      <c r="G639" s="216"/>
      <c r="H639" s="216"/>
      <c r="I639" s="216"/>
      <c r="J639" s="216"/>
      <c r="K639" s="216"/>
      <c r="L639" s="216"/>
      <c r="M639" s="216"/>
      <c r="N639" s="216"/>
      <c r="O639" s="216"/>
      <c r="P639" s="216"/>
      <c r="Q639" s="216"/>
      <c r="R639" s="216"/>
      <c r="S639" s="216"/>
      <c r="T639" s="216"/>
      <c r="U639" s="216"/>
      <c r="V639" s="216"/>
      <c r="W639" s="216"/>
      <c r="X639" s="216"/>
      <c r="Y639" s="152" t="s">
        <v>824</v>
      </c>
      <c r="Z639" s="127" t="s">
        <v>824</v>
      </c>
      <c r="AA639" s="127" t="s">
        <v>824</v>
      </c>
      <c r="AB639" s="127" t="s">
        <v>824</v>
      </c>
      <c r="AC639" s="35" t="s">
        <v>824</v>
      </c>
      <c r="AD639" s="219"/>
      <c r="AE639" s="35" t="s">
        <v>824</v>
      </c>
      <c r="AF639" s="193" t="s">
        <v>824</v>
      </c>
      <c r="AG639" s="123" t="s">
        <v>824</v>
      </c>
      <c r="AH639" s="123" t="s">
        <v>824</v>
      </c>
      <c r="AI639" s="61" t="s">
        <v>824</v>
      </c>
      <c r="AJ639" s="61" t="s">
        <v>824</v>
      </c>
      <c r="AK639" s="61" t="s">
        <v>824</v>
      </c>
      <c r="AL639" s="35" t="s">
        <v>1129</v>
      </c>
      <c r="AM639" s="192"/>
      <c r="AN639" s="215"/>
      <c r="AO639" s="215"/>
      <c r="AP639" s="215"/>
      <c r="AQ639" s="215"/>
    </row>
    <row r="640" spans="1:43" ht="38.25" x14ac:dyDescent="0.25">
      <c r="A640" s="232" t="s">
        <v>122</v>
      </c>
      <c r="B640" s="74" t="s">
        <v>35</v>
      </c>
      <c r="C640" s="74">
        <v>31</v>
      </c>
      <c r="D640" s="74" t="s">
        <v>734</v>
      </c>
      <c r="E640" s="74" t="s">
        <v>8</v>
      </c>
      <c r="F640" s="209"/>
      <c r="G640" s="209"/>
      <c r="H640" s="209"/>
      <c r="I640" s="209"/>
      <c r="J640" s="209"/>
      <c r="K640" s="209"/>
      <c r="L640" s="209"/>
      <c r="M640" s="209"/>
      <c r="N640" s="209"/>
      <c r="O640" s="209"/>
      <c r="P640" s="209"/>
      <c r="Q640" s="209"/>
      <c r="R640" s="209"/>
      <c r="S640" s="209"/>
      <c r="T640" s="209"/>
      <c r="U640" s="209"/>
      <c r="V640" s="209"/>
      <c r="W640" s="209"/>
      <c r="X640" s="209"/>
      <c r="Y640" s="64" t="s">
        <v>824</v>
      </c>
      <c r="Z640" s="127" t="s">
        <v>824</v>
      </c>
      <c r="AA640" s="127" t="s">
        <v>824</v>
      </c>
      <c r="AB640" s="128" t="s">
        <v>824</v>
      </c>
      <c r="AC640" s="61" t="s">
        <v>824</v>
      </c>
      <c r="AD640" s="214"/>
      <c r="AE640" s="61" t="s">
        <v>824</v>
      </c>
      <c r="AF640" s="130" t="s">
        <v>824</v>
      </c>
      <c r="AG640" s="123" t="s">
        <v>824</v>
      </c>
      <c r="AH640" s="123" t="s">
        <v>824</v>
      </c>
      <c r="AI640" s="61" t="s">
        <v>824</v>
      </c>
      <c r="AJ640" s="61" t="s">
        <v>824</v>
      </c>
      <c r="AK640" s="61" t="s">
        <v>824</v>
      </c>
      <c r="AL640" s="61" t="s">
        <v>1129</v>
      </c>
      <c r="AM640" s="76"/>
      <c r="AN640" s="215"/>
      <c r="AO640" s="215"/>
      <c r="AP640" s="215"/>
      <c r="AQ640" s="215"/>
    </row>
    <row r="641" spans="1:43" ht="25.5" x14ac:dyDescent="0.25">
      <c r="A641" s="232" t="s">
        <v>122</v>
      </c>
      <c r="B641" s="191" t="s">
        <v>38</v>
      </c>
      <c r="C641" s="191">
        <v>34</v>
      </c>
      <c r="D641" s="191" t="s">
        <v>662</v>
      </c>
      <c r="E641" s="191" t="s">
        <v>9</v>
      </c>
      <c r="F641" s="216"/>
      <c r="G641" s="216"/>
      <c r="H641" s="216"/>
      <c r="I641" s="216"/>
      <c r="J641" s="216"/>
      <c r="K641" s="216"/>
      <c r="L641" s="216"/>
      <c r="M641" s="216"/>
      <c r="N641" s="216"/>
      <c r="O641" s="216"/>
      <c r="P641" s="216"/>
      <c r="Q641" s="216"/>
      <c r="R641" s="216"/>
      <c r="S641" s="216"/>
      <c r="T641" s="216"/>
      <c r="U641" s="216"/>
      <c r="V641" s="216"/>
      <c r="W641" s="216"/>
      <c r="X641" s="216"/>
      <c r="Y641" s="152" t="s">
        <v>824</v>
      </c>
      <c r="Z641" s="127" t="s">
        <v>824</v>
      </c>
      <c r="AA641" s="127" t="s">
        <v>824</v>
      </c>
      <c r="AB641" s="127" t="s">
        <v>824</v>
      </c>
      <c r="AC641" s="35" t="s">
        <v>824</v>
      </c>
      <c r="AD641" s="219"/>
      <c r="AE641" s="35" t="s">
        <v>824</v>
      </c>
      <c r="AF641" s="193" t="s">
        <v>824</v>
      </c>
      <c r="AG641" s="123" t="s">
        <v>824</v>
      </c>
      <c r="AH641" s="123" t="s">
        <v>824</v>
      </c>
      <c r="AI641" s="61" t="s">
        <v>824</v>
      </c>
      <c r="AJ641" s="61" t="s">
        <v>824</v>
      </c>
      <c r="AK641" s="61" t="s">
        <v>824</v>
      </c>
      <c r="AL641" s="35" t="s">
        <v>1129</v>
      </c>
      <c r="AM641" s="192"/>
      <c r="AN641" s="215"/>
      <c r="AO641" s="215"/>
      <c r="AP641" s="215"/>
      <c r="AQ641" s="215"/>
    </row>
    <row r="642" spans="1:43" ht="25.5" x14ac:dyDescent="0.25">
      <c r="A642" s="232" t="s">
        <v>122</v>
      </c>
      <c r="B642" s="74" t="s">
        <v>38</v>
      </c>
      <c r="C642" s="74">
        <v>37</v>
      </c>
      <c r="D642" s="74" t="s">
        <v>663</v>
      </c>
      <c r="E642" s="74" t="s">
        <v>8</v>
      </c>
      <c r="F642" s="209"/>
      <c r="G642" s="209"/>
      <c r="H642" s="209"/>
      <c r="I642" s="209"/>
      <c r="J642" s="209"/>
      <c r="K642" s="209"/>
      <c r="L642" s="209"/>
      <c r="M642" s="209"/>
      <c r="N642" s="209"/>
      <c r="O642" s="209"/>
      <c r="P642" s="209"/>
      <c r="Q642" s="209"/>
      <c r="R642" s="209"/>
      <c r="S642" s="209"/>
      <c r="T642" s="209"/>
      <c r="U642" s="209"/>
      <c r="V642" s="209"/>
      <c r="W642" s="209"/>
      <c r="X642" s="209"/>
      <c r="Y642" s="64" t="s">
        <v>824</v>
      </c>
      <c r="Z642" s="127" t="s">
        <v>824</v>
      </c>
      <c r="AA642" s="127" t="s">
        <v>824</v>
      </c>
      <c r="AB642" s="128" t="s">
        <v>824</v>
      </c>
      <c r="AC642" s="61" t="s">
        <v>824</v>
      </c>
      <c r="AD642" s="214"/>
      <c r="AE642" s="61" t="s">
        <v>824</v>
      </c>
      <c r="AF642" s="130" t="s">
        <v>824</v>
      </c>
      <c r="AG642" s="123" t="s">
        <v>824</v>
      </c>
      <c r="AH642" s="123" t="s">
        <v>824</v>
      </c>
      <c r="AI642" s="61" t="s">
        <v>824</v>
      </c>
      <c r="AJ642" s="61" t="s">
        <v>824</v>
      </c>
      <c r="AK642" s="61" t="s">
        <v>824</v>
      </c>
      <c r="AL642" s="61" t="s">
        <v>1129</v>
      </c>
      <c r="AM642" s="76"/>
      <c r="AN642" s="215"/>
      <c r="AO642" s="215"/>
      <c r="AP642" s="215"/>
      <c r="AQ642" s="215"/>
    </row>
    <row r="643" spans="1:43" ht="25.5" x14ac:dyDescent="0.25">
      <c r="A643" s="232" t="s">
        <v>122</v>
      </c>
      <c r="B643" s="191" t="s">
        <v>43</v>
      </c>
      <c r="C643" s="191">
        <v>38</v>
      </c>
      <c r="D643" s="191" t="s">
        <v>664</v>
      </c>
      <c r="E643" s="191" t="s">
        <v>9</v>
      </c>
      <c r="F643" s="216"/>
      <c r="G643" s="216"/>
      <c r="H643" s="216"/>
      <c r="I643" s="216"/>
      <c r="J643" s="216"/>
      <c r="K643" s="216"/>
      <c r="L643" s="216"/>
      <c r="M643" s="216"/>
      <c r="N643" s="216"/>
      <c r="O643" s="216"/>
      <c r="P643" s="216"/>
      <c r="Q643" s="216"/>
      <c r="R643" s="216"/>
      <c r="S643" s="216"/>
      <c r="T643" s="216"/>
      <c r="U643" s="216"/>
      <c r="V643" s="216"/>
      <c r="W643" s="216"/>
      <c r="X643" s="216"/>
      <c r="Y643" s="152" t="s">
        <v>824</v>
      </c>
      <c r="Z643" s="127" t="s">
        <v>824</v>
      </c>
      <c r="AA643" s="127" t="s">
        <v>824</v>
      </c>
      <c r="AB643" s="127" t="s">
        <v>824</v>
      </c>
      <c r="AC643" s="35" t="s">
        <v>824</v>
      </c>
      <c r="AD643" s="219"/>
      <c r="AE643" s="35" t="s">
        <v>824</v>
      </c>
      <c r="AF643" s="193" t="s">
        <v>824</v>
      </c>
      <c r="AG643" s="123" t="s">
        <v>824</v>
      </c>
      <c r="AH643" s="123" t="s">
        <v>824</v>
      </c>
      <c r="AI643" s="61" t="s">
        <v>824</v>
      </c>
      <c r="AJ643" s="61" t="s">
        <v>824</v>
      </c>
      <c r="AK643" s="61" t="s">
        <v>824</v>
      </c>
      <c r="AL643" s="35" t="s">
        <v>1129</v>
      </c>
      <c r="AM643" s="192"/>
      <c r="AN643" s="215"/>
      <c r="AO643" s="215"/>
      <c r="AP643" s="215"/>
      <c r="AQ643" s="215"/>
    </row>
    <row r="644" spans="1:43" x14ac:dyDescent="0.25">
      <c r="A644" s="232" t="s">
        <v>122</v>
      </c>
      <c r="B644" s="74" t="s">
        <v>43</v>
      </c>
      <c r="C644" s="74">
        <v>39</v>
      </c>
      <c r="D644" s="74" t="s">
        <v>44</v>
      </c>
      <c r="E644" s="74" t="s">
        <v>8</v>
      </c>
      <c r="F644" s="209"/>
      <c r="G644" s="209"/>
      <c r="H644" s="209"/>
      <c r="I644" s="209"/>
      <c r="J644" s="209"/>
      <c r="K644" s="209"/>
      <c r="L644" s="209"/>
      <c r="M644" s="209"/>
      <c r="N644" s="209"/>
      <c r="O644" s="209"/>
      <c r="P644" s="209"/>
      <c r="Q644" s="209"/>
      <c r="R644" s="209"/>
      <c r="S644" s="209"/>
      <c r="T644" s="209"/>
      <c r="U644" s="209"/>
      <c r="V644" s="209"/>
      <c r="W644" s="209"/>
      <c r="X644" s="209"/>
      <c r="Y644" s="64" t="s">
        <v>824</v>
      </c>
      <c r="Z644" s="127" t="s">
        <v>824</v>
      </c>
      <c r="AA644" s="127" t="s">
        <v>824</v>
      </c>
      <c r="AB644" s="128" t="s">
        <v>824</v>
      </c>
      <c r="AC644" s="61" t="s">
        <v>824</v>
      </c>
      <c r="AD644" s="214"/>
      <c r="AE644" s="61" t="s">
        <v>824</v>
      </c>
      <c r="AF644" s="130" t="s">
        <v>824</v>
      </c>
      <c r="AG644" s="123" t="s">
        <v>824</v>
      </c>
      <c r="AH644" s="123" t="s">
        <v>824</v>
      </c>
      <c r="AI644" s="61" t="s">
        <v>824</v>
      </c>
      <c r="AJ644" s="61" t="s">
        <v>824</v>
      </c>
      <c r="AK644" s="61" t="s">
        <v>824</v>
      </c>
      <c r="AL644" s="61" t="s">
        <v>1129</v>
      </c>
      <c r="AM644" s="76"/>
      <c r="AN644" s="215"/>
      <c r="AO644" s="215"/>
      <c r="AP644" s="215"/>
      <c r="AQ644" s="215"/>
    </row>
    <row r="645" spans="1:43" ht="25.5" x14ac:dyDescent="0.25">
      <c r="A645" s="232" t="s">
        <v>122</v>
      </c>
      <c r="B645" s="191" t="s">
        <v>43</v>
      </c>
      <c r="C645" s="191">
        <v>40</v>
      </c>
      <c r="D645" s="191" t="s">
        <v>743</v>
      </c>
      <c r="E645" s="191" t="s">
        <v>9</v>
      </c>
      <c r="F645" s="216"/>
      <c r="G645" s="216"/>
      <c r="H645" s="216"/>
      <c r="I645" s="216"/>
      <c r="J645" s="216"/>
      <c r="K645" s="216"/>
      <c r="L645" s="216"/>
      <c r="M645" s="216"/>
      <c r="N645" s="216"/>
      <c r="O645" s="216"/>
      <c r="P645" s="216"/>
      <c r="Q645" s="216"/>
      <c r="R645" s="216"/>
      <c r="S645" s="216"/>
      <c r="T645" s="216"/>
      <c r="U645" s="216"/>
      <c r="V645" s="216"/>
      <c r="W645" s="216"/>
      <c r="X645" s="216"/>
      <c r="Y645" s="152" t="s">
        <v>824</v>
      </c>
      <c r="Z645" s="127" t="s">
        <v>824</v>
      </c>
      <c r="AA645" s="127" t="s">
        <v>824</v>
      </c>
      <c r="AB645" s="127" t="s">
        <v>824</v>
      </c>
      <c r="AC645" s="35" t="s">
        <v>824</v>
      </c>
      <c r="AD645" s="219"/>
      <c r="AE645" s="35" t="s">
        <v>824</v>
      </c>
      <c r="AF645" s="193" t="s">
        <v>824</v>
      </c>
      <c r="AG645" s="123" t="s">
        <v>824</v>
      </c>
      <c r="AH645" s="123" t="s">
        <v>824</v>
      </c>
      <c r="AI645" s="61" t="s">
        <v>824</v>
      </c>
      <c r="AJ645" s="61" t="s">
        <v>824</v>
      </c>
      <c r="AK645" s="61" t="s">
        <v>824</v>
      </c>
      <c r="AL645" s="35" t="s">
        <v>1129</v>
      </c>
      <c r="AM645" s="192"/>
      <c r="AN645" s="215"/>
      <c r="AO645" s="215"/>
      <c r="AP645" s="215"/>
      <c r="AQ645" s="215"/>
    </row>
    <row r="646" spans="1:43" ht="25.5" x14ac:dyDescent="0.25">
      <c r="A646" s="232" t="s">
        <v>122</v>
      </c>
      <c r="B646" s="74" t="s">
        <v>43</v>
      </c>
      <c r="C646" s="74">
        <v>41</v>
      </c>
      <c r="D646" s="74" t="s">
        <v>665</v>
      </c>
      <c r="E646" s="74" t="s">
        <v>8</v>
      </c>
      <c r="F646" s="209"/>
      <c r="G646" s="209"/>
      <c r="H646" s="209"/>
      <c r="I646" s="209"/>
      <c r="J646" s="209"/>
      <c r="K646" s="209"/>
      <c r="L646" s="209"/>
      <c r="M646" s="209"/>
      <c r="N646" s="209"/>
      <c r="O646" s="209"/>
      <c r="P646" s="209"/>
      <c r="Q646" s="209"/>
      <c r="R646" s="209"/>
      <c r="S646" s="209"/>
      <c r="T646" s="209"/>
      <c r="U646" s="209"/>
      <c r="V646" s="209"/>
      <c r="W646" s="209"/>
      <c r="X646" s="209"/>
      <c r="Y646" s="64" t="s">
        <v>824</v>
      </c>
      <c r="Z646" s="127" t="s">
        <v>824</v>
      </c>
      <c r="AA646" s="127" t="s">
        <v>824</v>
      </c>
      <c r="AB646" s="128" t="s">
        <v>824</v>
      </c>
      <c r="AC646" s="61" t="s">
        <v>824</v>
      </c>
      <c r="AD646" s="214"/>
      <c r="AE646" s="61" t="s">
        <v>824</v>
      </c>
      <c r="AF646" s="130" t="s">
        <v>824</v>
      </c>
      <c r="AG646" s="123" t="s">
        <v>824</v>
      </c>
      <c r="AH646" s="123" t="s">
        <v>824</v>
      </c>
      <c r="AI646" s="61" t="s">
        <v>824</v>
      </c>
      <c r="AJ646" s="61" t="s">
        <v>824</v>
      </c>
      <c r="AK646" s="61" t="s">
        <v>824</v>
      </c>
      <c r="AL646" s="61" t="s">
        <v>1129</v>
      </c>
      <c r="AM646" s="76"/>
      <c r="AN646" s="215"/>
      <c r="AO646" s="215"/>
      <c r="AP646" s="215"/>
      <c r="AQ646" s="215"/>
    </row>
    <row r="647" spans="1:43" ht="25.5" x14ac:dyDescent="0.25">
      <c r="A647" s="232" t="s">
        <v>122</v>
      </c>
      <c r="B647" s="191" t="s">
        <v>43</v>
      </c>
      <c r="C647" s="191">
        <v>42</v>
      </c>
      <c r="D647" s="191" t="s">
        <v>666</v>
      </c>
      <c r="E647" s="191" t="s">
        <v>9</v>
      </c>
      <c r="F647" s="216"/>
      <c r="G647" s="216"/>
      <c r="H647" s="216"/>
      <c r="I647" s="216"/>
      <c r="J647" s="216"/>
      <c r="K647" s="216"/>
      <c r="L647" s="216"/>
      <c r="M647" s="216"/>
      <c r="N647" s="216"/>
      <c r="O647" s="216"/>
      <c r="P647" s="216"/>
      <c r="Q647" s="216"/>
      <c r="R647" s="216"/>
      <c r="S647" s="216"/>
      <c r="T647" s="216"/>
      <c r="U647" s="216"/>
      <c r="V647" s="216"/>
      <c r="W647" s="216"/>
      <c r="X647" s="216"/>
      <c r="Y647" s="152" t="s">
        <v>824</v>
      </c>
      <c r="Z647" s="127" t="s">
        <v>824</v>
      </c>
      <c r="AA647" s="127" t="s">
        <v>824</v>
      </c>
      <c r="AB647" s="127" t="s">
        <v>824</v>
      </c>
      <c r="AC647" s="35" t="s">
        <v>824</v>
      </c>
      <c r="AD647" s="219"/>
      <c r="AE647" s="35" t="s">
        <v>824</v>
      </c>
      <c r="AF647" s="193" t="s">
        <v>824</v>
      </c>
      <c r="AG647" s="123" t="s">
        <v>824</v>
      </c>
      <c r="AH647" s="123" t="s">
        <v>824</v>
      </c>
      <c r="AI647" s="61" t="s">
        <v>824</v>
      </c>
      <c r="AJ647" s="61" t="s">
        <v>824</v>
      </c>
      <c r="AK647" s="61" t="s">
        <v>824</v>
      </c>
      <c r="AL647" s="35" t="s">
        <v>1129</v>
      </c>
      <c r="AM647" s="192"/>
      <c r="AN647" s="215"/>
      <c r="AO647" s="215"/>
      <c r="AP647" s="215"/>
      <c r="AQ647" s="215"/>
    </row>
    <row r="648" spans="1:43" ht="25.5" x14ac:dyDescent="0.25">
      <c r="A648" s="232" t="s">
        <v>122</v>
      </c>
      <c r="B648" s="74" t="s">
        <v>45</v>
      </c>
      <c r="C648" s="74">
        <v>43</v>
      </c>
      <c r="D648" s="74" t="s">
        <v>667</v>
      </c>
      <c r="E648" s="74" t="s">
        <v>9</v>
      </c>
      <c r="F648" s="209"/>
      <c r="G648" s="209"/>
      <c r="H648" s="209"/>
      <c r="I648" s="209"/>
      <c r="J648" s="209"/>
      <c r="K648" s="209"/>
      <c r="L648" s="209"/>
      <c r="M648" s="209"/>
      <c r="N648" s="209"/>
      <c r="O648" s="209"/>
      <c r="P648" s="209"/>
      <c r="Q648" s="209"/>
      <c r="R648" s="209"/>
      <c r="S648" s="209"/>
      <c r="T648" s="209"/>
      <c r="U648" s="209"/>
      <c r="V648" s="209"/>
      <c r="W648" s="209"/>
      <c r="X648" s="209"/>
      <c r="Y648" s="64" t="s">
        <v>824</v>
      </c>
      <c r="Z648" s="127" t="s">
        <v>824</v>
      </c>
      <c r="AA648" s="127" t="s">
        <v>824</v>
      </c>
      <c r="AB648" s="128" t="s">
        <v>824</v>
      </c>
      <c r="AC648" s="61" t="s">
        <v>824</v>
      </c>
      <c r="AD648" s="214"/>
      <c r="AE648" s="61" t="s">
        <v>824</v>
      </c>
      <c r="AF648" s="130" t="s">
        <v>824</v>
      </c>
      <c r="AG648" s="123" t="s">
        <v>824</v>
      </c>
      <c r="AH648" s="123" t="s">
        <v>824</v>
      </c>
      <c r="AI648" s="61" t="s">
        <v>824</v>
      </c>
      <c r="AJ648" s="61" t="s">
        <v>824</v>
      </c>
      <c r="AK648" s="61" t="s">
        <v>824</v>
      </c>
      <c r="AL648" s="61" t="s">
        <v>1129</v>
      </c>
      <c r="AM648" s="76"/>
      <c r="AN648" s="215"/>
      <c r="AO648" s="215"/>
      <c r="AP648" s="215"/>
      <c r="AQ648" s="215"/>
    </row>
    <row r="649" spans="1:43" ht="25.5" x14ac:dyDescent="0.25">
      <c r="A649" s="232" t="s">
        <v>122</v>
      </c>
      <c r="B649" s="191" t="s">
        <v>45</v>
      </c>
      <c r="C649" s="191">
        <v>44</v>
      </c>
      <c r="D649" s="191" t="s">
        <v>668</v>
      </c>
      <c r="E649" s="191" t="s">
        <v>9</v>
      </c>
      <c r="F649" s="216"/>
      <c r="G649" s="216"/>
      <c r="H649" s="216"/>
      <c r="I649" s="216"/>
      <c r="J649" s="216"/>
      <c r="K649" s="216"/>
      <c r="L649" s="216"/>
      <c r="M649" s="216"/>
      <c r="N649" s="216"/>
      <c r="O649" s="216"/>
      <c r="P649" s="216"/>
      <c r="Q649" s="216"/>
      <c r="R649" s="216"/>
      <c r="S649" s="216"/>
      <c r="T649" s="216"/>
      <c r="U649" s="216"/>
      <c r="V649" s="216"/>
      <c r="W649" s="216"/>
      <c r="X649" s="216"/>
      <c r="Y649" s="152" t="s">
        <v>824</v>
      </c>
      <c r="Z649" s="127" t="s">
        <v>824</v>
      </c>
      <c r="AA649" s="127" t="s">
        <v>824</v>
      </c>
      <c r="AB649" s="127" t="s">
        <v>824</v>
      </c>
      <c r="AC649" s="35" t="s">
        <v>824</v>
      </c>
      <c r="AD649" s="219"/>
      <c r="AE649" s="35" t="s">
        <v>824</v>
      </c>
      <c r="AF649" s="193" t="s">
        <v>824</v>
      </c>
      <c r="AG649" s="123" t="s">
        <v>824</v>
      </c>
      <c r="AH649" s="123" t="s">
        <v>824</v>
      </c>
      <c r="AI649" s="61" t="s">
        <v>824</v>
      </c>
      <c r="AJ649" s="61" t="s">
        <v>824</v>
      </c>
      <c r="AK649" s="61" t="s">
        <v>824</v>
      </c>
      <c r="AL649" s="35" t="s">
        <v>1129</v>
      </c>
      <c r="AM649" s="192"/>
      <c r="AN649" s="215"/>
      <c r="AO649" s="215"/>
      <c r="AP649" s="215"/>
      <c r="AQ649" s="215"/>
    </row>
    <row r="650" spans="1:43" ht="25.5" x14ac:dyDescent="0.25">
      <c r="A650" s="232" t="s">
        <v>122</v>
      </c>
      <c r="B650" s="74" t="s">
        <v>48</v>
      </c>
      <c r="C650" s="74">
        <v>49</v>
      </c>
      <c r="D650" s="74" t="s">
        <v>54</v>
      </c>
      <c r="E650" s="74" t="s">
        <v>9</v>
      </c>
      <c r="F650" s="209"/>
      <c r="G650" s="209"/>
      <c r="H650" s="209"/>
      <c r="I650" s="209"/>
      <c r="J650" s="209"/>
      <c r="K650" s="209"/>
      <c r="L650" s="209"/>
      <c r="M650" s="209"/>
      <c r="N650" s="209"/>
      <c r="O650" s="209"/>
      <c r="P650" s="209"/>
      <c r="Q650" s="209"/>
      <c r="R650" s="209"/>
      <c r="S650" s="209"/>
      <c r="T650" s="209"/>
      <c r="U650" s="209"/>
      <c r="V650" s="209"/>
      <c r="W650" s="209"/>
      <c r="X650" s="209"/>
      <c r="Y650" s="64" t="s">
        <v>824</v>
      </c>
      <c r="Z650" s="127" t="s">
        <v>824</v>
      </c>
      <c r="AA650" s="127" t="s">
        <v>824</v>
      </c>
      <c r="AB650" s="128" t="s">
        <v>824</v>
      </c>
      <c r="AC650" s="61" t="s">
        <v>824</v>
      </c>
      <c r="AD650" s="214"/>
      <c r="AE650" s="61" t="s">
        <v>824</v>
      </c>
      <c r="AF650" s="130" t="s">
        <v>824</v>
      </c>
      <c r="AG650" s="123" t="s">
        <v>824</v>
      </c>
      <c r="AH650" s="123" t="s">
        <v>824</v>
      </c>
      <c r="AI650" s="61" t="s">
        <v>824</v>
      </c>
      <c r="AJ650" s="61" t="s">
        <v>824</v>
      </c>
      <c r="AK650" s="61" t="s">
        <v>824</v>
      </c>
      <c r="AL650" s="61" t="s">
        <v>1129</v>
      </c>
      <c r="AM650" s="76"/>
      <c r="AN650" s="215"/>
      <c r="AO650" s="215"/>
      <c r="AP650" s="215"/>
      <c r="AQ650" s="215"/>
    </row>
    <row r="651" spans="1:43" ht="30" x14ac:dyDescent="0.25">
      <c r="A651" s="232" t="s">
        <v>122</v>
      </c>
      <c r="B651" s="191" t="s">
        <v>55</v>
      </c>
      <c r="C651" s="191">
        <v>50</v>
      </c>
      <c r="D651" s="191" t="s">
        <v>670</v>
      </c>
      <c r="E651" s="191" t="s">
        <v>9</v>
      </c>
      <c r="F651" s="216">
        <v>2</v>
      </c>
      <c r="G651" s="216">
        <v>3</v>
      </c>
      <c r="H651" s="216">
        <v>3</v>
      </c>
      <c r="I651" s="216">
        <v>3</v>
      </c>
      <c r="J651" s="216"/>
      <c r="K651" s="216"/>
      <c r="L651" s="216"/>
      <c r="M651" s="216"/>
      <c r="N651" s="216"/>
      <c r="O651" s="216"/>
      <c r="P651" s="216"/>
      <c r="Q651" s="216"/>
      <c r="R651" s="216"/>
      <c r="S651" s="216"/>
      <c r="T651" s="216"/>
      <c r="U651" s="216"/>
      <c r="V651" s="216"/>
      <c r="W651" s="216"/>
      <c r="X651" s="216"/>
      <c r="Y651" s="152">
        <v>3</v>
      </c>
      <c r="Z651" s="127">
        <v>3</v>
      </c>
      <c r="AA651" s="127">
        <v>3</v>
      </c>
      <c r="AB651" s="127" t="s">
        <v>1132</v>
      </c>
      <c r="AC651" s="35" t="s">
        <v>144</v>
      </c>
      <c r="AD651" s="219" t="s">
        <v>371</v>
      </c>
      <c r="AE651" s="35" t="s">
        <v>476</v>
      </c>
      <c r="AF651" s="193" t="s">
        <v>1168</v>
      </c>
      <c r="AG651" s="123">
        <v>1</v>
      </c>
      <c r="AH651" s="123">
        <v>1</v>
      </c>
      <c r="AI651" s="61" t="s">
        <v>462</v>
      </c>
      <c r="AJ651" s="61" t="s">
        <v>463</v>
      </c>
      <c r="AK651" s="61" t="s">
        <v>475</v>
      </c>
      <c r="AL651" s="35" t="s">
        <v>377</v>
      </c>
      <c r="AM651" s="192"/>
      <c r="AN651" s="215" t="s">
        <v>1169</v>
      </c>
      <c r="AO651" s="215" t="s">
        <v>1170</v>
      </c>
      <c r="AP651" s="215" t="s">
        <v>1171</v>
      </c>
      <c r="AQ651" s="215" t="s">
        <v>1172</v>
      </c>
    </row>
    <row r="652" spans="1:43" ht="25.5" x14ac:dyDescent="0.25">
      <c r="A652" s="232" t="s">
        <v>122</v>
      </c>
      <c r="B652" s="74" t="s">
        <v>55</v>
      </c>
      <c r="C652" s="74">
        <v>51</v>
      </c>
      <c r="D652" s="74" t="s">
        <v>671</v>
      </c>
      <c r="E652" s="74" t="s">
        <v>9</v>
      </c>
      <c r="F652" s="209">
        <v>2</v>
      </c>
      <c r="G652" s="209">
        <v>3</v>
      </c>
      <c r="H652" s="209">
        <v>3</v>
      </c>
      <c r="I652" s="209">
        <v>2</v>
      </c>
      <c r="J652" s="209"/>
      <c r="K652" s="209"/>
      <c r="L652" s="209"/>
      <c r="M652" s="209"/>
      <c r="N652" s="209"/>
      <c r="O652" s="209"/>
      <c r="P652" s="209"/>
      <c r="Q652" s="209"/>
      <c r="R652" s="209"/>
      <c r="S652" s="209"/>
      <c r="T652" s="209"/>
      <c r="U652" s="209"/>
      <c r="V652" s="209"/>
      <c r="W652" s="209"/>
      <c r="X652" s="209"/>
      <c r="Y652" s="64">
        <v>3</v>
      </c>
      <c r="Z652" s="127">
        <v>3</v>
      </c>
      <c r="AA652" s="127">
        <v>3</v>
      </c>
      <c r="AB652" s="128" t="s">
        <v>1132</v>
      </c>
      <c r="AC652" s="61" t="s">
        <v>144</v>
      </c>
      <c r="AD652" s="214" t="s">
        <v>371</v>
      </c>
      <c r="AE652" s="61" t="s">
        <v>476</v>
      </c>
      <c r="AF652" s="130" t="s">
        <v>1132</v>
      </c>
      <c r="AG652" s="123">
        <v>3</v>
      </c>
      <c r="AH652" s="123">
        <v>3</v>
      </c>
      <c r="AI652" s="61" t="s">
        <v>144</v>
      </c>
      <c r="AJ652" s="61" t="s">
        <v>371</v>
      </c>
      <c r="AK652" s="61" t="s">
        <v>476</v>
      </c>
      <c r="AL652" s="61" t="s">
        <v>1129</v>
      </c>
      <c r="AM652" s="76"/>
      <c r="AN652" s="215" t="s">
        <v>1173</v>
      </c>
      <c r="AO652" s="215" t="s">
        <v>1174</v>
      </c>
      <c r="AP652" s="215" t="s">
        <v>1175</v>
      </c>
      <c r="AQ652" s="215" t="s">
        <v>1176</v>
      </c>
    </row>
    <row r="653" spans="1:43" ht="25.5" x14ac:dyDescent="0.25">
      <c r="A653" s="232" t="s">
        <v>122</v>
      </c>
      <c r="B653" s="191" t="s">
        <v>55</v>
      </c>
      <c r="C653" s="191">
        <v>52</v>
      </c>
      <c r="D653" s="191" t="s">
        <v>56</v>
      </c>
      <c r="E653" s="191" t="s">
        <v>9</v>
      </c>
      <c r="F653" s="216">
        <v>2</v>
      </c>
      <c r="G653" s="216">
        <v>3</v>
      </c>
      <c r="H653" s="216">
        <v>1</v>
      </c>
      <c r="I653" s="216">
        <v>2</v>
      </c>
      <c r="J653" s="216"/>
      <c r="K653" s="216"/>
      <c r="L653" s="216"/>
      <c r="M653" s="216"/>
      <c r="N653" s="216"/>
      <c r="O653" s="216"/>
      <c r="P653" s="216"/>
      <c r="Q653" s="216"/>
      <c r="R653" s="216"/>
      <c r="S653" s="216"/>
      <c r="T653" s="216"/>
      <c r="U653" s="216"/>
      <c r="V653" s="216"/>
      <c r="W653" s="216"/>
      <c r="X653" s="216"/>
      <c r="Y653" s="152">
        <v>2</v>
      </c>
      <c r="Z653" s="127">
        <v>2</v>
      </c>
      <c r="AA653" s="127">
        <v>2</v>
      </c>
      <c r="AB653" s="127" t="s">
        <v>1182</v>
      </c>
      <c r="AC653" s="35" t="s">
        <v>142</v>
      </c>
      <c r="AD653" s="219" t="s">
        <v>384</v>
      </c>
      <c r="AE653" s="35" t="s">
        <v>475</v>
      </c>
      <c r="AF653" s="193" t="s">
        <v>824</v>
      </c>
      <c r="AG653" s="123">
        <v>0</v>
      </c>
      <c r="AH653" s="123">
        <v>0</v>
      </c>
      <c r="AI653" s="61" t="s">
        <v>824</v>
      </c>
      <c r="AJ653" s="61" t="s">
        <v>824</v>
      </c>
      <c r="AK653" s="61" t="s">
        <v>824</v>
      </c>
      <c r="AL653" s="35" t="s">
        <v>1129</v>
      </c>
      <c r="AM653" s="192"/>
      <c r="AN653" s="215" t="s">
        <v>1177</v>
      </c>
      <c r="AO653" s="215" t="s">
        <v>1178</v>
      </c>
      <c r="AP653" s="215" t="s">
        <v>1179</v>
      </c>
      <c r="AQ653" s="215" t="s">
        <v>1180</v>
      </c>
    </row>
    <row r="654" spans="1:43" ht="25.5" x14ac:dyDescent="0.25">
      <c r="A654" s="232" t="s">
        <v>122</v>
      </c>
      <c r="B654" s="74" t="s">
        <v>57</v>
      </c>
      <c r="C654" s="74">
        <v>54</v>
      </c>
      <c r="D654" s="74" t="s">
        <v>59</v>
      </c>
      <c r="E654" s="74" t="s">
        <v>9</v>
      </c>
      <c r="F654" s="209"/>
      <c r="G654" s="209"/>
      <c r="H654" s="209"/>
      <c r="I654" s="209"/>
      <c r="J654" s="209"/>
      <c r="K654" s="209"/>
      <c r="L654" s="209"/>
      <c r="M654" s="209"/>
      <c r="N654" s="209"/>
      <c r="O654" s="209"/>
      <c r="P654" s="209"/>
      <c r="Q654" s="209"/>
      <c r="R654" s="209"/>
      <c r="S654" s="209"/>
      <c r="T654" s="209"/>
      <c r="U654" s="209"/>
      <c r="V654" s="209"/>
      <c r="W654" s="209"/>
      <c r="X654" s="209"/>
      <c r="Y654" s="64" t="s">
        <v>824</v>
      </c>
      <c r="Z654" s="127" t="s">
        <v>824</v>
      </c>
      <c r="AA654" s="127" t="s">
        <v>824</v>
      </c>
      <c r="AB654" s="128" t="s">
        <v>824</v>
      </c>
      <c r="AC654" s="61" t="s">
        <v>824</v>
      </c>
      <c r="AD654" s="214"/>
      <c r="AE654" s="61" t="s">
        <v>824</v>
      </c>
      <c r="AF654" s="130" t="s">
        <v>824</v>
      </c>
      <c r="AG654" s="123" t="s">
        <v>824</v>
      </c>
      <c r="AH654" s="123" t="s">
        <v>824</v>
      </c>
      <c r="AI654" s="61" t="s">
        <v>824</v>
      </c>
      <c r="AJ654" s="61" t="s">
        <v>824</v>
      </c>
      <c r="AK654" s="61" t="s">
        <v>824</v>
      </c>
      <c r="AL654" s="61" t="s">
        <v>1129</v>
      </c>
      <c r="AM654" s="76"/>
      <c r="AN654" s="215"/>
      <c r="AO654" s="215"/>
      <c r="AP654" s="215"/>
      <c r="AQ654" s="215"/>
    </row>
    <row r="655" spans="1:43" ht="25.5" x14ac:dyDescent="0.25">
      <c r="A655" s="232" t="s">
        <v>122</v>
      </c>
      <c r="B655" s="191" t="s">
        <v>60</v>
      </c>
      <c r="C655" s="191">
        <v>55</v>
      </c>
      <c r="D655" s="191" t="s">
        <v>61</v>
      </c>
      <c r="E655" s="191" t="s">
        <v>9</v>
      </c>
      <c r="F655" s="216"/>
      <c r="G655" s="216"/>
      <c r="H655" s="216"/>
      <c r="I655" s="216"/>
      <c r="J655" s="216"/>
      <c r="K655" s="216"/>
      <c r="L655" s="216"/>
      <c r="M655" s="216"/>
      <c r="N655" s="216"/>
      <c r="O655" s="216"/>
      <c r="P655" s="216"/>
      <c r="Q655" s="216"/>
      <c r="R655" s="216"/>
      <c r="S655" s="216"/>
      <c r="T655" s="216"/>
      <c r="U655" s="216"/>
      <c r="V655" s="216"/>
      <c r="W655" s="216"/>
      <c r="X655" s="216"/>
      <c r="Y655" s="152" t="s">
        <v>824</v>
      </c>
      <c r="Z655" s="127" t="s">
        <v>824</v>
      </c>
      <c r="AA655" s="127" t="s">
        <v>824</v>
      </c>
      <c r="AB655" s="127" t="s">
        <v>824</v>
      </c>
      <c r="AC655" s="35" t="s">
        <v>824</v>
      </c>
      <c r="AD655" s="219"/>
      <c r="AE655" s="35" t="s">
        <v>824</v>
      </c>
      <c r="AF655" s="193" t="s">
        <v>824</v>
      </c>
      <c r="AG655" s="123" t="s">
        <v>824</v>
      </c>
      <c r="AH655" s="123" t="s">
        <v>824</v>
      </c>
      <c r="AI655" s="61" t="s">
        <v>824</v>
      </c>
      <c r="AJ655" s="61" t="s">
        <v>824</v>
      </c>
      <c r="AK655" s="61" t="s">
        <v>824</v>
      </c>
      <c r="AL655" s="35" t="s">
        <v>1129</v>
      </c>
      <c r="AM655" s="192"/>
      <c r="AN655" s="215"/>
      <c r="AO655" s="215"/>
      <c r="AP655" s="215"/>
      <c r="AQ655" s="215"/>
    </row>
    <row r="656" spans="1:43" ht="38.25" x14ac:dyDescent="0.25">
      <c r="A656" s="232" t="s">
        <v>122</v>
      </c>
      <c r="B656" s="74" t="s">
        <v>60</v>
      </c>
      <c r="C656" s="74">
        <v>56</v>
      </c>
      <c r="D656" s="74" t="s">
        <v>64</v>
      </c>
      <c r="E656" s="74" t="s">
        <v>9</v>
      </c>
      <c r="F656" s="209"/>
      <c r="G656" s="209"/>
      <c r="H656" s="209"/>
      <c r="I656" s="209"/>
      <c r="J656" s="209"/>
      <c r="K656" s="209"/>
      <c r="L656" s="209"/>
      <c r="M656" s="209"/>
      <c r="N656" s="209"/>
      <c r="O656" s="209"/>
      <c r="P656" s="209"/>
      <c r="Q656" s="209"/>
      <c r="R656" s="209"/>
      <c r="S656" s="209"/>
      <c r="T656" s="209"/>
      <c r="U656" s="209"/>
      <c r="V656" s="209"/>
      <c r="W656" s="209"/>
      <c r="X656" s="209"/>
      <c r="Y656" s="64" t="s">
        <v>824</v>
      </c>
      <c r="Z656" s="127" t="s">
        <v>824</v>
      </c>
      <c r="AA656" s="127" t="s">
        <v>824</v>
      </c>
      <c r="AB656" s="128" t="s">
        <v>824</v>
      </c>
      <c r="AC656" s="61" t="s">
        <v>824</v>
      </c>
      <c r="AD656" s="214"/>
      <c r="AE656" s="61" t="s">
        <v>824</v>
      </c>
      <c r="AF656" s="130" t="s">
        <v>824</v>
      </c>
      <c r="AG656" s="123" t="s">
        <v>824</v>
      </c>
      <c r="AH656" s="123" t="s">
        <v>824</v>
      </c>
      <c r="AI656" s="61" t="s">
        <v>824</v>
      </c>
      <c r="AJ656" s="61" t="s">
        <v>824</v>
      </c>
      <c r="AK656" s="61" t="s">
        <v>824</v>
      </c>
      <c r="AL656" s="61" t="s">
        <v>1129</v>
      </c>
      <c r="AM656" s="76"/>
      <c r="AN656" s="215"/>
      <c r="AO656" s="215"/>
      <c r="AP656" s="215"/>
      <c r="AQ656" s="215"/>
    </row>
    <row r="657" spans="1:43" ht="25.5" x14ac:dyDescent="0.25">
      <c r="A657" s="232" t="s">
        <v>122</v>
      </c>
      <c r="B657" s="191" t="s">
        <v>66</v>
      </c>
      <c r="C657" s="191">
        <v>57</v>
      </c>
      <c r="D657" s="191" t="s">
        <v>67</v>
      </c>
      <c r="E657" s="191" t="s">
        <v>9</v>
      </c>
      <c r="F657" s="216"/>
      <c r="G657" s="216"/>
      <c r="H657" s="216"/>
      <c r="I657" s="216"/>
      <c r="J657" s="216"/>
      <c r="K657" s="216"/>
      <c r="L657" s="216"/>
      <c r="M657" s="216"/>
      <c r="N657" s="216"/>
      <c r="O657" s="216"/>
      <c r="P657" s="216"/>
      <c r="Q657" s="216"/>
      <c r="R657" s="216"/>
      <c r="S657" s="216"/>
      <c r="T657" s="216"/>
      <c r="U657" s="216"/>
      <c r="V657" s="216"/>
      <c r="W657" s="216"/>
      <c r="X657" s="216"/>
      <c r="Y657" s="152" t="s">
        <v>824</v>
      </c>
      <c r="Z657" s="127" t="s">
        <v>824</v>
      </c>
      <c r="AA657" s="127" t="s">
        <v>824</v>
      </c>
      <c r="AB657" s="127" t="s">
        <v>824</v>
      </c>
      <c r="AC657" s="35" t="s">
        <v>824</v>
      </c>
      <c r="AD657" s="219"/>
      <c r="AE657" s="35" t="s">
        <v>824</v>
      </c>
      <c r="AF657" s="193" t="s">
        <v>824</v>
      </c>
      <c r="AG657" s="123" t="s">
        <v>824</v>
      </c>
      <c r="AH657" s="123" t="s">
        <v>824</v>
      </c>
      <c r="AI657" s="61" t="s">
        <v>824</v>
      </c>
      <c r="AJ657" s="61" t="s">
        <v>824</v>
      </c>
      <c r="AK657" s="61" t="s">
        <v>824</v>
      </c>
      <c r="AL657" s="35" t="s">
        <v>1129</v>
      </c>
      <c r="AM657" s="192"/>
      <c r="AN657" s="215"/>
      <c r="AO657" s="215"/>
      <c r="AP657" s="215"/>
      <c r="AQ657" s="215"/>
    </row>
    <row r="658" spans="1:43" ht="25.5" x14ac:dyDescent="0.25">
      <c r="A658" s="232" t="s">
        <v>122</v>
      </c>
      <c r="B658" s="74" t="s">
        <v>66</v>
      </c>
      <c r="C658" s="74">
        <v>59</v>
      </c>
      <c r="D658" s="74" t="s">
        <v>71</v>
      </c>
      <c r="E658" s="74" t="s">
        <v>9</v>
      </c>
      <c r="F658" s="209"/>
      <c r="G658" s="209"/>
      <c r="H658" s="209"/>
      <c r="I658" s="209"/>
      <c r="J658" s="209"/>
      <c r="K658" s="209"/>
      <c r="L658" s="209"/>
      <c r="M658" s="209"/>
      <c r="N658" s="209"/>
      <c r="O658" s="209"/>
      <c r="P658" s="209"/>
      <c r="Q658" s="209"/>
      <c r="R658" s="209"/>
      <c r="S658" s="209"/>
      <c r="T658" s="209"/>
      <c r="U658" s="209"/>
      <c r="V658" s="209"/>
      <c r="W658" s="209"/>
      <c r="X658" s="209"/>
      <c r="Y658" s="64" t="s">
        <v>824</v>
      </c>
      <c r="Z658" s="127" t="s">
        <v>824</v>
      </c>
      <c r="AA658" s="127" t="s">
        <v>824</v>
      </c>
      <c r="AB658" s="128" t="s">
        <v>824</v>
      </c>
      <c r="AC658" s="61" t="s">
        <v>824</v>
      </c>
      <c r="AD658" s="214"/>
      <c r="AE658" s="61" t="s">
        <v>824</v>
      </c>
      <c r="AF658" s="130" t="s">
        <v>824</v>
      </c>
      <c r="AG658" s="123" t="s">
        <v>824</v>
      </c>
      <c r="AH658" s="123" t="s">
        <v>824</v>
      </c>
      <c r="AI658" s="61" t="s">
        <v>824</v>
      </c>
      <c r="AJ658" s="61" t="s">
        <v>824</v>
      </c>
      <c r="AK658" s="61" t="s">
        <v>824</v>
      </c>
      <c r="AL658" s="61" t="s">
        <v>1129</v>
      </c>
      <c r="AM658" s="76"/>
      <c r="AN658" s="215"/>
      <c r="AO658" s="215"/>
      <c r="AP658" s="215"/>
      <c r="AQ658" s="215"/>
    </row>
    <row r="659" spans="1:43" ht="25.5" x14ac:dyDescent="0.25">
      <c r="A659" s="232" t="s">
        <v>122</v>
      </c>
      <c r="B659" s="191" t="s">
        <v>66</v>
      </c>
      <c r="C659" s="191">
        <v>60</v>
      </c>
      <c r="D659" s="191" t="s">
        <v>72</v>
      </c>
      <c r="E659" s="191" t="s">
        <v>9</v>
      </c>
      <c r="F659" s="216"/>
      <c r="G659" s="216"/>
      <c r="H659" s="216"/>
      <c r="I659" s="216"/>
      <c r="J659" s="216"/>
      <c r="K659" s="216"/>
      <c r="L659" s="216"/>
      <c r="M659" s="216"/>
      <c r="N659" s="216"/>
      <c r="O659" s="216"/>
      <c r="P659" s="216"/>
      <c r="Q659" s="216"/>
      <c r="R659" s="216"/>
      <c r="S659" s="216"/>
      <c r="T659" s="216"/>
      <c r="U659" s="216"/>
      <c r="V659" s="216"/>
      <c r="W659" s="216"/>
      <c r="X659" s="216"/>
      <c r="Y659" s="152" t="s">
        <v>824</v>
      </c>
      <c r="Z659" s="127" t="s">
        <v>824</v>
      </c>
      <c r="AA659" s="127" t="s">
        <v>824</v>
      </c>
      <c r="AB659" s="127" t="s">
        <v>824</v>
      </c>
      <c r="AC659" s="35" t="s">
        <v>824</v>
      </c>
      <c r="AD659" s="219"/>
      <c r="AE659" s="35" t="s">
        <v>824</v>
      </c>
      <c r="AF659" s="193" t="s">
        <v>824</v>
      </c>
      <c r="AG659" s="123" t="s">
        <v>824</v>
      </c>
      <c r="AH659" s="123" t="s">
        <v>824</v>
      </c>
      <c r="AI659" s="61" t="s">
        <v>824</v>
      </c>
      <c r="AJ659" s="61" t="s">
        <v>824</v>
      </c>
      <c r="AK659" s="61" t="s">
        <v>824</v>
      </c>
      <c r="AL659" s="35" t="s">
        <v>1129</v>
      </c>
      <c r="AM659" s="192"/>
      <c r="AN659" s="215"/>
      <c r="AO659" s="215"/>
      <c r="AP659" s="215"/>
      <c r="AQ659" s="215"/>
    </row>
    <row r="660" spans="1:43" ht="25.5" x14ac:dyDescent="0.25">
      <c r="A660" s="232" t="s">
        <v>122</v>
      </c>
      <c r="B660" s="74" t="s">
        <v>101</v>
      </c>
      <c r="C660" s="74">
        <v>61</v>
      </c>
      <c r="D660" s="74" t="s">
        <v>674</v>
      </c>
      <c r="E660" s="74" t="s">
        <v>9</v>
      </c>
      <c r="F660" s="209"/>
      <c r="G660" s="209"/>
      <c r="H660" s="209"/>
      <c r="I660" s="209"/>
      <c r="J660" s="209"/>
      <c r="K660" s="209"/>
      <c r="L660" s="209"/>
      <c r="M660" s="209"/>
      <c r="N660" s="209"/>
      <c r="O660" s="209"/>
      <c r="P660" s="209"/>
      <c r="Q660" s="209"/>
      <c r="R660" s="209"/>
      <c r="S660" s="209"/>
      <c r="T660" s="209"/>
      <c r="U660" s="209"/>
      <c r="V660" s="209"/>
      <c r="W660" s="209"/>
      <c r="X660" s="209"/>
      <c r="Y660" s="64" t="s">
        <v>824</v>
      </c>
      <c r="Z660" s="127" t="s">
        <v>824</v>
      </c>
      <c r="AA660" s="127" t="s">
        <v>824</v>
      </c>
      <c r="AB660" s="128" t="s">
        <v>824</v>
      </c>
      <c r="AC660" s="61" t="s">
        <v>824</v>
      </c>
      <c r="AD660" s="214"/>
      <c r="AE660" s="61" t="s">
        <v>824</v>
      </c>
      <c r="AF660" s="130" t="s">
        <v>824</v>
      </c>
      <c r="AG660" s="123" t="s">
        <v>824</v>
      </c>
      <c r="AH660" s="123" t="s">
        <v>824</v>
      </c>
      <c r="AI660" s="61" t="s">
        <v>824</v>
      </c>
      <c r="AJ660" s="61" t="s">
        <v>824</v>
      </c>
      <c r="AK660" s="61" t="s">
        <v>824</v>
      </c>
      <c r="AL660" s="61" t="s">
        <v>1129</v>
      </c>
      <c r="AM660" s="76"/>
      <c r="AN660" s="215"/>
      <c r="AO660" s="215"/>
      <c r="AP660" s="215"/>
      <c r="AQ660" s="215"/>
    </row>
    <row r="661" spans="1:43" ht="25.5" x14ac:dyDescent="0.25">
      <c r="A661" s="232" t="s">
        <v>122</v>
      </c>
      <c r="B661" s="191" t="s">
        <v>101</v>
      </c>
      <c r="C661" s="191">
        <v>62</v>
      </c>
      <c r="D661" s="191" t="s">
        <v>675</v>
      </c>
      <c r="E661" s="191" t="s">
        <v>9</v>
      </c>
      <c r="F661" s="216"/>
      <c r="G661" s="216"/>
      <c r="H661" s="216"/>
      <c r="I661" s="216"/>
      <c r="J661" s="216"/>
      <c r="K661" s="216"/>
      <c r="L661" s="216"/>
      <c r="M661" s="216"/>
      <c r="N661" s="216"/>
      <c r="O661" s="216"/>
      <c r="P661" s="216"/>
      <c r="Q661" s="216"/>
      <c r="R661" s="216"/>
      <c r="S661" s="216"/>
      <c r="T661" s="216"/>
      <c r="U661" s="216"/>
      <c r="V661" s="216"/>
      <c r="W661" s="216"/>
      <c r="X661" s="216"/>
      <c r="Y661" s="152" t="s">
        <v>824</v>
      </c>
      <c r="Z661" s="127" t="s">
        <v>824</v>
      </c>
      <c r="AA661" s="127" t="s">
        <v>824</v>
      </c>
      <c r="AB661" s="127" t="s">
        <v>824</v>
      </c>
      <c r="AC661" s="35" t="s">
        <v>824</v>
      </c>
      <c r="AD661" s="219"/>
      <c r="AE661" s="35" t="s">
        <v>824</v>
      </c>
      <c r="AF661" s="193" t="s">
        <v>824</v>
      </c>
      <c r="AG661" s="123" t="s">
        <v>824</v>
      </c>
      <c r="AH661" s="123" t="s">
        <v>824</v>
      </c>
      <c r="AI661" s="61" t="s">
        <v>824</v>
      </c>
      <c r="AJ661" s="61" t="s">
        <v>824</v>
      </c>
      <c r="AK661" s="61" t="s">
        <v>824</v>
      </c>
      <c r="AL661" s="35" t="s">
        <v>1129</v>
      </c>
      <c r="AM661" s="192"/>
      <c r="AN661" s="215"/>
      <c r="AO661" s="215"/>
      <c r="AP661" s="215"/>
      <c r="AQ661" s="215"/>
    </row>
    <row r="662" spans="1:43" ht="25.5" x14ac:dyDescent="0.25">
      <c r="A662" s="232" t="s">
        <v>122</v>
      </c>
      <c r="B662" s="74" t="s">
        <v>76</v>
      </c>
      <c r="C662" s="74">
        <v>64</v>
      </c>
      <c r="D662" s="74" t="s">
        <v>77</v>
      </c>
      <c r="E662" s="74" t="s">
        <v>9</v>
      </c>
      <c r="F662" s="209"/>
      <c r="G662" s="209"/>
      <c r="H662" s="209"/>
      <c r="I662" s="209"/>
      <c r="J662" s="209"/>
      <c r="K662" s="209"/>
      <c r="L662" s="209"/>
      <c r="M662" s="209"/>
      <c r="N662" s="209"/>
      <c r="O662" s="209"/>
      <c r="P662" s="209"/>
      <c r="Q662" s="209"/>
      <c r="R662" s="209"/>
      <c r="S662" s="209"/>
      <c r="T662" s="209"/>
      <c r="U662" s="209"/>
      <c r="V662" s="209"/>
      <c r="W662" s="209"/>
      <c r="X662" s="209"/>
      <c r="Y662" s="64" t="s">
        <v>824</v>
      </c>
      <c r="Z662" s="127" t="s">
        <v>824</v>
      </c>
      <c r="AA662" s="127" t="s">
        <v>824</v>
      </c>
      <c r="AB662" s="128" t="s">
        <v>824</v>
      </c>
      <c r="AC662" s="61" t="s">
        <v>824</v>
      </c>
      <c r="AD662" s="214"/>
      <c r="AE662" s="61" t="s">
        <v>824</v>
      </c>
      <c r="AF662" s="130" t="s">
        <v>824</v>
      </c>
      <c r="AG662" s="123" t="s">
        <v>824</v>
      </c>
      <c r="AH662" s="123" t="s">
        <v>824</v>
      </c>
      <c r="AI662" s="61" t="s">
        <v>824</v>
      </c>
      <c r="AJ662" s="61" t="s">
        <v>824</v>
      </c>
      <c r="AK662" s="61" t="s">
        <v>824</v>
      </c>
      <c r="AL662" s="61" t="s">
        <v>1129</v>
      </c>
      <c r="AM662" s="76"/>
      <c r="AN662" s="215"/>
      <c r="AO662" s="215"/>
      <c r="AP662" s="215"/>
      <c r="AQ662" s="215"/>
    </row>
    <row r="663" spans="1:43" ht="38.25" x14ac:dyDescent="0.25">
      <c r="A663" s="232" t="s">
        <v>122</v>
      </c>
      <c r="B663" s="191" t="s">
        <v>76</v>
      </c>
      <c r="C663" s="191">
        <v>65</v>
      </c>
      <c r="D663" s="191" t="s">
        <v>78</v>
      </c>
      <c r="E663" s="191" t="s">
        <v>9</v>
      </c>
      <c r="F663" s="216"/>
      <c r="G663" s="216"/>
      <c r="H663" s="216"/>
      <c r="I663" s="216"/>
      <c r="J663" s="216"/>
      <c r="K663" s="216"/>
      <c r="L663" s="216"/>
      <c r="M663" s="216"/>
      <c r="N663" s="216"/>
      <c r="O663" s="216"/>
      <c r="P663" s="216"/>
      <c r="Q663" s="216"/>
      <c r="R663" s="216"/>
      <c r="S663" s="216"/>
      <c r="T663" s="216"/>
      <c r="U663" s="216"/>
      <c r="V663" s="216"/>
      <c r="W663" s="216"/>
      <c r="X663" s="216"/>
      <c r="Y663" s="152" t="s">
        <v>824</v>
      </c>
      <c r="Z663" s="127" t="s">
        <v>824</v>
      </c>
      <c r="AA663" s="127" t="s">
        <v>824</v>
      </c>
      <c r="AB663" s="127" t="s">
        <v>824</v>
      </c>
      <c r="AC663" s="35" t="s">
        <v>824</v>
      </c>
      <c r="AD663" s="219"/>
      <c r="AE663" s="35" t="s">
        <v>824</v>
      </c>
      <c r="AF663" s="193" t="s">
        <v>824</v>
      </c>
      <c r="AG663" s="123" t="s">
        <v>824</v>
      </c>
      <c r="AH663" s="123" t="s">
        <v>824</v>
      </c>
      <c r="AI663" s="61" t="s">
        <v>824</v>
      </c>
      <c r="AJ663" s="61" t="s">
        <v>824</v>
      </c>
      <c r="AK663" s="61" t="s">
        <v>824</v>
      </c>
      <c r="AL663" s="35" t="s">
        <v>1129</v>
      </c>
      <c r="AM663" s="192"/>
      <c r="AN663" s="215"/>
      <c r="AO663" s="215"/>
      <c r="AP663" s="215"/>
      <c r="AQ663" s="215"/>
    </row>
    <row r="664" spans="1:43" ht="25.5" x14ac:dyDescent="0.25">
      <c r="A664" s="232" t="s">
        <v>122</v>
      </c>
      <c r="B664" s="74" t="s">
        <v>676</v>
      </c>
      <c r="C664" s="74">
        <v>72</v>
      </c>
      <c r="D664" s="74" t="s">
        <v>679</v>
      </c>
      <c r="E664" s="74" t="s">
        <v>9</v>
      </c>
      <c r="F664" s="209"/>
      <c r="G664" s="209"/>
      <c r="H664" s="209"/>
      <c r="I664" s="209"/>
      <c r="J664" s="209"/>
      <c r="K664" s="209"/>
      <c r="L664" s="209"/>
      <c r="M664" s="209"/>
      <c r="N664" s="209"/>
      <c r="O664" s="209"/>
      <c r="P664" s="209"/>
      <c r="Q664" s="209"/>
      <c r="R664" s="209"/>
      <c r="S664" s="209"/>
      <c r="T664" s="209"/>
      <c r="U664" s="209"/>
      <c r="V664" s="209"/>
      <c r="W664" s="209"/>
      <c r="X664" s="209"/>
      <c r="Y664" s="64" t="s">
        <v>824</v>
      </c>
      <c r="Z664" s="127" t="s">
        <v>824</v>
      </c>
      <c r="AA664" s="127" t="s">
        <v>824</v>
      </c>
      <c r="AB664" s="128" t="s">
        <v>824</v>
      </c>
      <c r="AC664" s="61" t="s">
        <v>824</v>
      </c>
      <c r="AD664" s="214"/>
      <c r="AE664" s="61" t="s">
        <v>824</v>
      </c>
      <c r="AF664" s="130" t="s">
        <v>824</v>
      </c>
      <c r="AG664" s="123" t="s">
        <v>824</v>
      </c>
      <c r="AH664" s="123" t="s">
        <v>824</v>
      </c>
      <c r="AI664" s="61" t="s">
        <v>824</v>
      </c>
      <c r="AJ664" s="61" t="s">
        <v>824</v>
      </c>
      <c r="AK664" s="61" t="s">
        <v>824</v>
      </c>
      <c r="AL664" s="61" t="s">
        <v>1129</v>
      </c>
      <c r="AM664" s="76"/>
      <c r="AN664" s="215"/>
      <c r="AO664" s="215"/>
      <c r="AP664" s="215"/>
      <c r="AQ664" s="215"/>
    </row>
    <row r="665" spans="1:43" ht="25.5" x14ac:dyDescent="0.25">
      <c r="A665" s="232" t="s">
        <v>122</v>
      </c>
      <c r="B665" s="191" t="s">
        <v>26</v>
      </c>
      <c r="C665" s="191">
        <v>76</v>
      </c>
      <c r="D665" s="191" t="s">
        <v>747</v>
      </c>
      <c r="E665" s="191" t="s">
        <v>9</v>
      </c>
      <c r="F665" s="216"/>
      <c r="G665" s="216"/>
      <c r="H665" s="216"/>
      <c r="I665" s="216"/>
      <c r="J665" s="216"/>
      <c r="K665" s="216"/>
      <c r="L665" s="216"/>
      <c r="M665" s="216"/>
      <c r="N665" s="216"/>
      <c r="O665" s="216"/>
      <c r="P665" s="216"/>
      <c r="Q665" s="216"/>
      <c r="R665" s="216"/>
      <c r="S665" s="216"/>
      <c r="T665" s="216"/>
      <c r="U665" s="216"/>
      <c r="V665" s="216"/>
      <c r="W665" s="216"/>
      <c r="X665" s="216"/>
      <c r="Y665" s="64" t="s">
        <v>824</v>
      </c>
      <c r="Z665" s="127" t="s">
        <v>824</v>
      </c>
      <c r="AA665" s="127" t="s">
        <v>824</v>
      </c>
      <c r="AB665" s="128" t="s">
        <v>824</v>
      </c>
      <c r="AC665" s="61" t="s">
        <v>824</v>
      </c>
      <c r="AD665" s="214"/>
      <c r="AE665" s="61" t="s">
        <v>824</v>
      </c>
      <c r="AF665" s="130" t="s">
        <v>824</v>
      </c>
      <c r="AG665" s="123" t="s">
        <v>824</v>
      </c>
      <c r="AH665" s="123" t="s">
        <v>824</v>
      </c>
      <c r="AI665" s="61" t="s">
        <v>824</v>
      </c>
      <c r="AJ665" s="61" t="s">
        <v>824</v>
      </c>
      <c r="AK665" s="61" t="s">
        <v>824</v>
      </c>
      <c r="AL665" s="61" t="s">
        <v>1129</v>
      </c>
      <c r="AM665" s="76"/>
      <c r="AN665" s="215"/>
      <c r="AO665" s="215"/>
      <c r="AP665" s="215"/>
      <c r="AQ665" s="215"/>
    </row>
    <row r="666" spans="1:43" ht="25.5" x14ac:dyDescent="0.25">
      <c r="A666" s="232" t="s">
        <v>122</v>
      </c>
      <c r="B666" s="74" t="s">
        <v>26</v>
      </c>
      <c r="C666" s="74">
        <v>81</v>
      </c>
      <c r="D666" s="74" t="s">
        <v>751</v>
      </c>
      <c r="E666" s="74" t="s">
        <v>9</v>
      </c>
      <c r="F666" s="209"/>
      <c r="G666" s="209"/>
      <c r="H666" s="209"/>
      <c r="I666" s="209"/>
      <c r="J666" s="209"/>
      <c r="K666" s="209"/>
      <c r="L666" s="209"/>
      <c r="M666" s="209"/>
      <c r="N666" s="209"/>
      <c r="O666" s="209"/>
      <c r="P666" s="209"/>
      <c r="Q666" s="209"/>
      <c r="R666" s="209"/>
      <c r="S666" s="209"/>
      <c r="T666" s="209"/>
      <c r="U666" s="209"/>
      <c r="V666" s="209"/>
      <c r="W666" s="209"/>
      <c r="X666" s="209"/>
      <c r="Y666" s="152" t="s">
        <v>824</v>
      </c>
      <c r="Z666" s="127" t="s">
        <v>824</v>
      </c>
      <c r="AA666" s="127" t="s">
        <v>824</v>
      </c>
      <c r="AB666" s="127" t="s">
        <v>824</v>
      </c>
      <c r="AC666" s="35" t="s">
        <v>824</v>
      </c>
      <c r="AD666" s="219"/>
      <c r="AE666" s="35" t="s">
        <v>824</v>
      </c>
      <c r="AF666" s="193" t="s">
        <v>824</v>
      </c>
      <c r="AG666" s="123" t="s">
        <v>824</v>
      </c>
      <c r="AH666" s="123" t="s">
        <v>824</v>
      </c>
      <c r="AI666" s="61" t="s">
        <v>824</v>
      </c>
      <c r="AJ666" s="61" t="s">
        <v>824</v>
      </c>
      <c r="AK666" s="61" t="s">
        <v>824</v>
      </c>
      <c r="AL666" s="35" t="s">
        <v>1129</v>
      </c>
      <c r="AM666" s="192"/>
      <c r="AN666" s="215"/>
      <c r="AO666" s="215"/>
      <c r="AP666" s="215"/>
      <c r="AQ666" s="215"/>
    </row>
    <row r="667" spans="1:43" ht="25.5" x14ac:dyDescent="0.25">
      <c r="A667" s="232" t="s">
        <v>122</v>
      </c>
      <c r="B667" s="191" t="s">
        <v>26</v>
      </c>
      <c r="C667" s="191">
        <v>82</v>
      </c>
      <c r="D667" s="191" t="s">
        <v>1160</v>
      </c>
      <c r="E667" s="191" t="s">
        <v>9</v>
      </c>
      <c r="F667" s="216"/>
      <c r="G667" s="216"/>
      <c r="H667" s="216"/>
      <c r="I667" s="216"/>
      <c r="J667" s="216"/>
      <c r="K667" s="216"/>
      <c r="L667" s="216"/>
      <c r="M667" s="216"/>
      <c r="N667" s="216"/>
      <c r="O667" s="216"/>
      <c r="P667" s="216"/>
      <c r="Q667" s="216"/>
      <c r="R667" s="216"/>
      <c r="S667" s="216"/>
      <c r="T667" s="216"/>
      <c r="U667" s="216"/>
      <c r="V667" s="216"/>
      <c r="W667" s="216"/>
      <c r="X667" s="216"/>
      <c r="Y667" s="64" t="s">
        <v>824</v>
      </c>
      <c r="Z667" s="127" t="s">
        <v>824</v>
      </c>
      <c r="AA667" s="127" t="s">
        <v>824</v>
      </c>
      <c r="AB667" s="128" t="s">
        <v>824</v>
      </c>
      <c r="AC667" s="61" t="s">
        <v>824</v>
      </c>
      <c r="AD667" s="214"/>
      <c r="AE667" s="61" t="s">
        <v>824</v>
      </c>
      <c r="AF667" s="130" t="s">
        <v>824</v>
      </c>
      <c r="AG667" s="123" t="s">
        <v>824</v>
      </c>
      <c r="AH667" s="123" t="s">
        <v>824</v>
      </c>
      <c r="AI667" s="61" t="s">
        <v>824</v>
      </c>
      <c r="AJ667" s="61" t="s">
        <v>824</v>
      </c>
      <c r="AK667" s="61" t="s">
        <v>824</v>
      </c>
      <c r="AL667" s="61" t="s">
        <v>1129</v>
      </c>
      <c r="AM667" s="76"/>
      <c r="AN667" s="215"/>
      <c r="AO667" s="215"/>
      <c r="AP667" s="215"/>
      <c r="AQ667" s="215"/>
    </row>
    <row r="668" spans="1:43" ht="38.25" x14ac:dyDescent="0.25">
      <c r="A668" s="232" t="s">
        <v>122</v>
      </c>
      <c r="B668" s="74" t="s">
        <v>26</v>
      </c>
      <c r="C668" s="74">
        <v>86</v>
      </c>
      <c r="D668" s="74" t="s">
        <v>1161</v>
      </c>
      <c r="E668" s="74" t="s">
        <v>9</v>
      </c>
      <c r="F668" s="209"/>
      <c r="G668" s="209"/>
      <c r="H668" s="209"/>
      <c r="I668" s="209"/>
      <c r="J668" s="209"/>
      <c r="K668" s="209"/>
      <c r="L668" s="209"/>
      <c r="M668" s="209"/>
      <c r="N668" s="209"/>
      <c r="O668" s="209"/>
      <c r="P668" s="209"/>
      <c r="Q668" s="209"/>
      <c r="R668" s="209"/>
      <c r="S668" s="209"/>
      <c r="T668" s="209"/>
      <c r="U668" s="209"/>
      <c r="V668" s="209"/>
      <c r="W668" s="209"/>
      <c r="X668" s="209"/>
      <c r="Y668" s="152" t="s">
        <v>824</v>
      </c>
      <c r="Z668" s="127" t="s">
        <v>824</v>
      </c>
      <c r="AA668" s="127" t="s">
        <v>824</v>
      </c>
      <c r="AB668" s="127" t="s">
        <v>824</v>
      </c>
      <c r="AC668" s="35" t="s">
        <v>824</v>
      </c>
      <c r="AD668" s="219"/>
      <c r="AE668" s="35" t="s">
        <v>824</v>
      </c>
      <c r="AF668" s="193" t="s">
        <v>824</v>
      </c>
      <c r="AG668" s="123" t="s">
        <v>824</v>
      </c>
      <c r="AH668" s="123" t="s">
        <v>824</v>
      </c>
      <c r="AI668" s="61" t="s">
        <v>824</v>
      </c>
      <c r="AJ668" s="61" t="s">
        <v>824</v>
      </c>
      <c r="AK668" s="61" t="s">
        <v>824</v>
      </c>
      <c r="AL668" s="35" t="s">
        <v>1129</v>
      </c>
      <c r="AM668" s="192"/>
      <c r="AN668" s="215"/>
      <c r="AO668" s="215"/>
      <c r="AP668" s="215"/>
      <c r="AQ668" s="215"/>
    </row>
    <row r="669" spans="1:43" ht="25.5" x14ac:dyDescent="0.25">
      <c r="A669" s="232" t="s">
        <v>122</v>
      </c>
      <c r="B669" s="191" t="s">
        <v>687</v>
      </c>
      <c r="C669" s="191">
        <v>102</v>
      </c>
      <c r="D669" s="191" t="s">
        <v>690</v>
      </c>
      <c r="E669" s="191" t="s">
        <v>9</v>
      </c>
      <c r="F669" s="216"/>
      <c r="G669" s="216"/>
      <c r="H669" s="216"/>
      <c r="I669" s="216"/>
      <c r="J669" s="216"/>
      <c r="K669" s="216"/>
      <c r="L669" s="216"/>
      <c r="M669" s="216"/>
      <c r="N669" s="216"/>
      <c r="O669" s="216"/>
      <c r="P669" s="216"/>
      <c r="Q669" s="216"/>
      <c r="R669" s="216"/>
      <c r="S669" s="216"/>
      <c r="T669" s="216"/>
      <c r="U669" s="216"/>
      <c r="V669" s="216"/>
      <c r="W669" s="216"/>
      <c r="X669" s="216"/>
      <c r="Y669" s="152" t="s">
        <v>824</v>
      </c>
      <c r="Z669" s="127" t="s">
        <v>824</v>
      </c>
      <c r="AA669" s="127" t="s">
        <v>824</v>
      </c>
      <c r="AB669" s="127" t="s">
        <v>824</v>
      </c>
      <c r="AC669" s="35" t="s">
        <v>824</v>
      </c>
      <c r="AD669" s="219"/>
      <c r="AE669" s="35" t="s">
        <v>824</v>
      </c>
      <c r="AF669" s="193" t="s">
        <v>824</v>
      </c>
      <c r="AG669" s="123" t="s">
        <v>824</v>
      </c>
      <c r="AH669" s="123" t="s">
        <v>824</v>
      </c>
      <c r="AI669" s="61" t="s">
        <v>824</v>
      </c>
      <c r="AJ669" s="61" t="s">
        <v>824</v>
      </c>
      <c r="AK669" s="61" t="s">
        <v>824</v>
      </c>
      <c r="AL669" s="35" t="s">
        <v>1129</v>
      </c>
      <c r="AM669" s="192"/>
      <c r="AN669" s="215"/>
      <c r="AO669" s="215"/>
      <c r="AP669" s="215"/>
      <c r="AQ669" s="215"/>
    </row>
    <row r="670" spans="1:43" ht="25.5" x14ac:dyDescent="0.25">
      <c r="A670" s="232" t="s">
        <v>122</v>
      </c>
      <c r="B670" s="74" t="s">
        <v>12</v>
      </c>
      <c r="C670" s="74">
        <v>104</v>
      </c>
      <c r="D670" s="74" t="s">
        <v>692</v>
      </c>
      <c r="E670" s="74" t="s">
        <v>684</v>
      </c>
      <c r="F670" s="74">
        <v>2</v>
      </c>
      <c r="G670" s="74">
        <v>1</v>
      </c>
      <c r="H670" s="209">
        <v>2</v>
      </c>
      <c r="I670" s="209">
        <v>1</v>
      </c>
      <c r="J670" s="209"/>
      <c r="K670" s="209"/>
      <c r="L670" s="209"/>
      <c r="M670" s="209"/>
      <c r="N670" s="209"/>
      <c r="O670" s="209"/>
      <c r="P670" s="209"/>
      <c r="Q670" s="209"/>
      <c r="R670" s="209"/>
      <c r="S670" s="209"/>
      <c r="T670" s="209"/>
      <c r="U670" s="209"/>
      <c r="V670" s="209"/>
      <c r="W670" s="209"/>
      <c r="X670" s="209"/>
      <c r="Y670" s="209">
        <v>2</v>
      </c>
      <c r="Z670" s="209">
        <v>2</v>
      </c>
      <c r="AA670" s="127">
        <v>2</v>
      </c>
      <c r="AB670" s="127" t="s">
        <v>1182</v>
      </c>
      <c r="AC670" s="35" t="s">
        <v>142</v>
      </c>
      <c r="AD670" s="219" t="s">
        <v>384</v>
      </c>
      <c r="AE670" s="35" t="s">
        <v>475</v>
      </c>
      <c r="AF670" s="193" t="s">
        <v>1182</v>
      </c>
      <c r="AG670" s="123">
        <v>2</v>
      </c>
      <c r="AH670" s="123">
        <v>2</v>
      </c>
      <c r="AI670" s="61" t="s">
        <v>142</v>
      </c>
      <c r="AJ670" s="61" t="s">
        <v>384</v>
      </c>
      <c r="AK670" s="61" t="s">
        <v>475</v>
      </c>
      <c r="AL670" s="35" t="s">
        <v>377</v>
      </c>
      <c r="AM670" s="192"/>
      <c r="AN670" s="215"/>
      <c r="AO670" s="215"/>
      <c r="AP670" s="215"/>
      <c r="AQ670" s="215"/>
    </row>
    <row r="671" spans="1:43" ht="25.5" x14ac:dyDescent="0.25">
      <c r="A671" s="232" t="s">
        <v>122</v>
      </c>
      <c r="B671" s="191" t="s">
        <v>33</v>
      </c>
      <c r="C671" s="191">
        <v>105</v>
      </c>
      <c r="D671" s="191" t="s">
        <v>693</v>
      </c>
      <c r="E671" s="191" t="s">
        <v>9</v>
      </c>
      <c r="F671" s="216"/>
      <c r="G671" s="216"/>
      <c r="H671" s="216"/>
      <c r="I671" s="216"/>
      <c r="J671" s="216"/>
      <c r="K671" s="216"/>
      <c r="L671" s="216"/>
      <c r="M671" s="216"/>
      <c r="N671" s="216"/>
      <c r="O671" s="216"/>
      <c r="P671" s="216"/>
      <c r="Q671" s="216"/>
      <c r="R671" s="216"/>
      <c r="S671" s="216"/>
      <c r="T671" s="216"/>
      <c r="U671" s="216"/>
      <c r="V671" s="216"/>
      <c r="W671" s="216"/>
      <c r="X671" s="216"/>
      <c r="Y671" s="152" t="s">
        <v>824</v>
      </c>
      <c r="Z671" s="127" t="s">
        <v>824</v>
      </c>
      <c r="AA671" s="127" t="s">
        <v>824</v>
      </c>
      <c r="AB671" s="127" t="s">
        <v>824</v>
      </c>
      <c r="AC671" s="35" t="s">
        <v>824</v>
      </c>
      <c r="AD671" s="219"/>
      <c r="AE671" s="35" t="s">
        <v>824</v>
      </c>
      <c r="AF671" s="193" t="s">
        <v>824</v>
      </c>
      <c r="AG671" s="123" t="s">
        <v>824</v>
      </c>
      <c r="AH671" s="123" t="s">
        <v>824</v>
      </c>
      <c r="AI671" s="61" t="s">
        <v>824</v>
      </c>
      <c r="AJ671" s="61" t="s">
        <v>824</v>
      </c>
      <c r="AK671" s="61" t="s">
        <v>824</v>
      </c>
      <c r="AL671" s="35" t="s">
        <v>1129</v>
      </c>
      <c r="AM671" s="192"/>
      <c r="AN671" s="215"/>
      <c r="AO671" s="215"/>
      <c r="AP671" s="215"/>
      <c r="AQ671" s="215"/>
    </row>
    <row r="672" spans="1:43" ht="25.5" x14ac:dyDescent="0.25">
      <c r="A672" s="232" t="s">
        <v>122</v>
      </c>
      <c r="B672" s="74" t="s">
        <v>33</v>
      </c>
      <c r="C672" s="74">
        <v>106</v>
      </c>
      <c r="D672" s="74" t="s">
        <v>695</v>
      </c>
      <c r="E672" s="74" t="s">
        <v>9</v>
      </c>
      <c r="F672" s="209"/>
      <c r="G672" s="209"/>
      <c r="H672" s="209"/>
      <c r="I672" s="209"/>
      <c r="J672" s="209"/>
      <c r="K672" s="209"/>
      <c r="L672" s="209"/>
      <c r="M672" s="209"/>
      <c r="N672" s="209"/>
      <c r="O672" s="209"/>
      <c r="P672" s="209"/>
      <c r="Q672" s="209"/>
      <c r="R672" s="209"/>
      <c r="S672" s="209"/>
      <c r="T672" s="209"/>
      <c r="U672" s="209"/>
      <c r="V672" s="209"/>
      <c r="W672" s="209"/>
      <c r="X672" s="209"/>
      <c r="Y672" s="64" t="s">
        <v>824</v>
      </c>
      <c r="Z672" s="127" t="s">
        <v>824</v>
      </c>
      <c r="AA672" s="127" t="s">
        <v>824</v>
      </c>
      <c r="AB672" s="128" t="s">
        <v>824</v>
      </c>
      <c r="AC672" s="61" t="s">
        <v>824</v>
      </c>
      <c r="AD672" s="214"/>
      <c r="AE672" s="61" t="s">
        <v>824</v>
      </c>
      <c r="AF672" s="130" t="s">
        <v>824</v>
      </c>
      <c r="AG672" s="123" t="s">
        <v>824</v>
      </c>
      <c r="AH672" s="123" t="s">
        <v>824</v>
      </c>
      <c r="AI672" s="61" t="s">
        <v>824</v>
      </c>
      <c r="AJ672" s="61" t="s">
        <v>824</v>
      </c>
      <c r="AK672" s="61" t="s">
        <v>824</v>
      </c>
      <c r="AL672" s="61" t="s">
        <v>1129</v>
      </c>
      <c r="AM672" s="76"/>
      <c r="AN672" s="215"/>
      <c r="AO672" s="215"/>
      <c r="AP672" s="215"/>
      <c r="AQ672" s="215"/>
    </row>
    <row r="673" spans="1:43" ht="25.5" x14ac:dyDescent="0.25">
      <c r="A673" s="232" t="s">
        <v>122</v>
      </c>
      <c r="B673" s="191" t="s">
        <v>33</v>
      </c>
      <c r="C673" s="191">
        <v>107</v>
      </c>
      <c r="D673" s="191" t="s">
        <v>696</v>
      </c>
      <c r="E673" s="191" t="s">
        <v>9</v>
      </c>
      <c r="F673" s="216"/>
      <c r="G673" s="216"/>
      <c r="H673" s="216"/>
      <c r="I673" s="216"/>
      <c r="J673" s="216"/>
      <c r="K673" s="216"/>
      <c r="L673" s="216"/>
      <c r="M673" s="216"/>
      <c r="N673" s="216"/>
      <c r="O673" s="216"/>
      <c r="P673" s="216"/>
      <c r="Q673" s="216"/>
      <c r="R673" s="216"/>
      <c r="S673" s="216"/>
      <c r="T673" s="216"/>
      <c r="U673" s="216"/>
      <c r="V673" s="216"/>
      <c r="W673" s="216"/>
      <c r="X673" s="216"/>
      <c r="Y673" s="64" t="s">
        <v>824</v>
      </c>
      <c r="Z673" s="127" t="s">
        <v>824</v>
      </c>
      <c r="AA673" s="127" t="s">
        <v>824</v>
      </c>
      <c r="AB673" s="128" t="s">
        <v>824</v>
      </c>
      <c r="AC673" s="61" t="s">
        <v>824</v>
      </c>
      <c r="AD673" s="214"/>
      <c r="AE673" s="61" t="s">
        <v>824</v>
      </c>
      <c r="AF673" s="130" t="s">
        <v>824</v>
      </c>
      <c r="AG673" s="123" t="s">
        <v>824</v>
      </c>
      <c r="AH673" s="123" t="s">
        <v>824</v>
      </c>
      <c r="AI673" s="61" t="s">
        <v>824</v>
      </c>
      <c r="AJ673" s="61" t="s">
        <v>824</v>
      </c>
      <c r="AK673" s="61" t="s">
        <v>824</v>
      </c>
      <c r="AL673" s="61" t="s">
        <v>1129</v>
      </c>
      <c r="AM673" s="76"/>
      <c r="AN673" s="215"/>
      <c r="AO673" s="215"/>
      <c r="AP673" s="215"/>
      <c r="AQ673" s="215"/>
    </row>
    <row r="674" spans="1:43" ht="25.5" x14ac:dyDescent="0.25">
      <c r="A674" s="232" t="s">
        <v>122</v>
      </c>
      <c r="B674" s="74" t="s">
        <v>35</v>
      </c>
      <c r="C674" s="74">
        <v>108</v>
      </c>
      <c r="D674" s="74" t="s">
        <v>697</v>
      </c>
      <c r="E674" s="74" t="s">
        <v>9</v>
      </c>
      <c r="F674" s="209"/>
      <c r="G674" s="209"/>
      <c r="H674" s="209"/>
      <c r="I674" s="209"/>
      <c r="J674" s="209"/>
      <c r="K674" s="209"/>
      <c r="L674" s="209"/>
      <c r="M674" s="209"/>
      <c r="N674" s="209"/>
      <c r="O674" s="209"/>
      <c r="P674" s="209"/>
      <c r="Q674" s="209"/>
      <c r="R674" s="209"/>
      <c r="S674" s="209"/>
      <c r="T674" s="209"/>
      <c r="U674" s="209"/>
      <c r="V674" s="209"/>
      <c r="W674" s="209"/>
      <c r="X674" s="209"/>
      <c r="Y674" s="64" t="s">
        <v>824</v>
      </c>
      <c r="Z674" s="127" t="s">
        <v>824</v>
      </c>
      <c r="AA674" s="127" t="s">
        <v>824</v>
      </c>
      <c r="AB674" s="128" t="s">
        <v>824</v>
      </c>
      <c r="AC674" s="61" t="s">
        <v>824</v>
      </c>
      <c r="AD674" s="214"/>
      <c r="AE674" s="61" t="s">
        <v>824</v>
      </c>
      <c r="AF674" s="130" t="s">
        <v>824</v>
      </c>
      <c r="AG674" s="123" t="s">
        <v>824</v>
      </c>
      <c r="AH674" s="123" t="s">
        <v>824</v>
      </c>
      <c r="AI674" s="61" t="s">
        <v>824</v>
      </c>
      <c r="AJ674" s="61" t="s">
        <v>824</v>
      </c>
      <c r="AK674" s="61" t="s">
        <v>824</v>
      </c>
      <c r="AL674" s="61" t="s">
        <v>1129</v>
      </c>
      <c r="AM674" s="76"/>
      <c r="AN674" s="215"/>
      <c r="AO674" s="215"/>
      <c r="AP674" s="215"/>
      <c r="AQ674" s="215"/>
    </row>
    <row r="675" spans="1:43" ht="38.25" x14ac:dyDescent="0.25">
      <c r="A675" s="232" t="s">
        <v>122</v>
      </c>
      <c r="B675" s="191" t="s">
        <v>35</v>
      </c>
      <c r="C675" s="191">
        <v>109</v>
      </c>
      <c r="D675" s="191" t="s">
        <v>698</v>
      </c>
      <c r="E675" s="191" t="s">
        <v>9</v>
      </c>
      <c r="F675" s="216"/>
      <c r="G675" s="216"/>
      <c r="H675" s="216"/>
      <c r="I675" s="216"/>
      <c r="J675" s="216"/>
      <c r="K675" s="216"/>
      <c r="L675" s="216"/>
      <c r="M675" s="216"/>
      <c r="N675" s="216"/>
      <c r="O675" s="216"/>
      <c r="P675" s="216"/>
      <c r="Q675" s="216"/>
      <c r="R675" s="216"/>
      <c r="S675" s="216"/>
      <c r="T675" s="216"/>
      <c r="U675" s="216"/>
      <c r="V675" s="216"/>
      <c r="W675" s="216"/>
      <c r="X675" s="216"/>
      <c r="Y675" s="64" t="s">
        <v>824</v>
      </c>
      <c r="Z675" s="127" t="s">
        <v>824</v>
      </c>
      <c r="AA675" s="127" t="s">
        <v>824</v>
      </c>
      <c r="AB675" s="128" t="s">
        <v>824</v>
      </c>
      <c r="AC675" s="61" t="s">
        <v>824</v>
      </c>
      <c r="AD675" s="214"/>
      <c r="AE675" s="61" t="s">
        <v>824</v>
      </c>
      <c r="AF675" s="130" t="s">
        <v>824</v>
      </c>
      <c r="AG675" s="123" t="s">
        <v>824</v>
      </c>
      <c r="AH675" s="123" t="s">
        <v>824</v>
      </c>
      <c r="AI675" s="61" t="s">
        <v>824</v>
      </c>
      <c r="AJ675" s="61" t="s">
        <v>824</v>
      </c>
      <c r="AK675" s="61" t="s">
        <v>824</v>
      </c>
      <c r="AL675" s="61" t="s">
        <v>1129</v>
      </c>
      <c r="AM675" s="76"/>
      <c r="AN675" s="215"/>
      <c r="AO675" s="215"/>
      <c r="AP675" s="215"/>
      <c r="AQ675" s="215"/>
    </row>
    <row r="676" spans="1:43" ht="38.25" x14ac:dyDescent="0.25">
      <c r="A676" s="232" t="s">
        <v>122</v>
      </c>
      <c r="B676" s="74" t="s">
        <v>35</v>
      </c>
      <c r="C676" s="74">
        <v>110</v>
      </c>
      <c r="D676" s="74" t="s">
        <v>699</v>
      </c>
      <c r="E676" s="74" t="s">
        <v>9</v>
      </c>
      <c r="F676" s="209"/>
      <c r="G676" s="209"/>
      <c r="H676" s="209"/>
      <c r="I676" s="209"/>
      <c r="J676" s="209"/>
      <c r="K676" s="209"/>
      <c r="L676" s="209"/>
      <c r="M676" s="209"/>
      <c r="N676" s="209"/>
      <c r="O676" s="209"/>
      <c r="P676" s="209"/>
      <c r="Q676" s="209"/>
      <c r="R676" s="209"/>
      <c r="S676" s="209"/>
      <c r="T676" s="209"/>
      <c r="U676" s="209"/>
      <c r="V676" s="209"/>
      <c r="W676" s="209"/>
      <c r="X676" s="209"/>
      <c r="Y676" s="64" t="s">
        <v>824</v>
      </c>
      <c r="Z676" s="127" t="s">
        <v>824</v>
      </c>
      <c r="AA676" s="127" t="s">
        <v>824</v>
      </c>
      <c r="AB676" s="128" t="s">
        <v>824</v>
      </c>
      <c r="AC676" s="61" t="s">
        <v>824</v>
      </c>
      <c r="AD676" s="214"/>
      <c r="AE676" s="61" t="s">
        <v>824</v>
      </c>
      <c r="AF676" s="130" t="s">
        <v>824</v>
      </c>
      <c r="AG676" s="123" t="s">
        <v>824</v>
      </c>
      <c r="AH676" s="123" t="s">
        <v>824</v>
      </c>
      <c r="AI676" s="61" t="s">
        <v>824</v>
      </c>
      <c r="AJ676" s="61" t="s">
        <v>824</v>
      </c>
      <c r="AK676" s="61" t="s">
        <v>824</v>
      </c>
      <c r="AL676" s="61" t="s">
        <v>1129</v>
      </c>
      <c r="AM676" s="76"/>
      <c r="AN676" s="215"/>
      <c r="AO676" s="215"/>
      <c r="AP676" s="215"/>
      <c r="AQ676" s="215"/>
    </row>
    <row r="677" spans="1:43" ht="25.5" x14ac:dyDescent="0.25">
      <c r="A677" s="232" t="s">
        <v>122</v>
      </c>
      <c r="B677" s="191" t="s">
        <v>35</v>
      </c>
      <c r="C677" s="191">
        <v>111</v>
      </c>
      <c r="D677" s="191" t="s">
        <v>700</v>
      </c>
      <c r="E677" s="191" t="s">
        <v>9</v>
      </c>
      <c r="F677" s="216"/>
      <c r="G677" s="216"/>
      <c r="H677" s="216"/>
      <c r="I677" s="216"/>
      <c r="J677" s="216"/>
      <c r="K677" s="216"/>
      <c r="L677" s="216"/>
      <c r="M677" s="216"/>
      <c r="N677" s="216"/>
      <c r="O677" s="216"/>
      <c r="P677" s="216"/>
      <c r="Q677" s="216"/>
      <c r="R677" s="216"/>
      <c r="S677" s="216"/>
      <c r="T677" s="216"/>
      <c r="U677" s="216"/>
      <c r="V677" s="216"/>
      <c r="W677" s="216"/>
      <c r="X677" s="216"/>
      <c r="Y677" s="152" t="s">
        <v>824</v>
      </c>
      <c r="Z677" s="127" t="s">
        <v>824</v>
      </c>
      <c r="AA677" s="127" t="s">
        <v>824</v>
      </c>
      <c r="AB677" s="127" t="s">
        <v>824</v>
      </c>
      <c r="AC677" s="35" t="s">
        <v>824</v>
      </c>
      <c r="AD677" s="219"/>
      <c r="AE677" s="35" t="s">
        <v>824</v>
      </c>
      <c r="AF677" s="193" t="s">
        <v>824</v>
      </c>
      <c r="AG677" s="123" t="s">
        <v>824</v>
      </c>
      <c r="AH677" s="123" t="s">
        <v>824</v>
      </c>
      <c r="AI677" s="61" t="s">
        <v>824</v>
      </c>
      <c r="AJ677" s="61" t="s">
        <v>824</v>
      </c>
      <c r="AK677" s="61" t="s">
        <v>824</v>
      </c>
      <c r="AL677" s="35" t="s">
        <v>1129</v>
      </c>
      <c r="AM677" s="192"/>
      <c r="AN677" s="215"/>
      <c r="AO677" s="215"/>
      <c r="AP677" s="215"/>
      <c r="AQ677" s="215"/>
    </row>
    <row r="678" spans="1:43" ht="38.25" x14ac:dyDescent="0.25">
      <c r="A678" s="232" t="s">
        <v>122</v>
      </c>
      <c r="B678" s="74" t="s">
        <v>35</v>
      </c>
      <c r="C678" s="74">
        <v>112</v>
      </c>
      <c r="D678" s="74" t="s">
        <v>701</v>
      </c>
      <c r="E678" s="74" t="s">
        <v>9</v>
      </c>
      <c r="F678" s="209"/>
      <c r="G678" s="209"/>
      <c r="H678" s="209"/>
      <c r="I678" s="209"/>
      <c r="J678" s="209"/>
      <c r="K678" s="209"/>
      <c r="L678" s="209"/>
      <c r="M678" s="209"/>
      <c r="N678" s="209"/>
      <c r="O678" s="209"/>
      <c r="P678" s="209"/>
      <c r="Q678" s="209"/>
      <c r="R678" s="209"/>
      <c r="S678" s="209"/>
      <c r="T678" s="209"/>
      <c r="U678" s="209"/>
      <c r="V678" s="209"/>
      <c r="W678" s="209"/>
      <c r="X678" s="209"/>
      <c r="Y678" s="64" t="s">
        <v>824</v>
      </c>
      <c r="Z678" s="127" t="s">
        <v>824</v>
      </c>
      <c r="AA678" s="127" t="s">
        <v>824</v>
      </c>
      <c r="AB678" s="128" t="s">
        <v>824</v>
      </c>
      <c r="AC678" s="61" t="s">
        <v>824</v>
      </c>
      <c r="AD678" s="214"/>
      <c r="AE678" s="61" t="s">
        <v>824</v>
      </c>
      <c r="AF678" s="130" t="s">
        <v>824</v>
      </c>
      <c r="AG678" s="123" t="s">
        <v>824</v>
      </c>
      <c r="AH678" s="123" t="s">
        <v>824</v>
      </c>
      <c r="AI678" s="61" t="s">
        <v>824</v>
      </c>
      <c r="AJ678" s="61" t="s">
        <v>824</v>
      </c>
      <c r="AK678" s="61" t="s">
        <v>824</v>
      </c>
      <c r="AL678" s="61" t="s">
        <v>1129</v>
      </c>
      <c r="AM678" s="76"/>
      <c r="AN678" s="215"/>
      <c r="AO678" s="215"/>
      <c r="AP678" s="215"/>
      <c r="AQ678" s="215"/>
    </row>
    <row r="679" spans="1:43" ht="25.5" x14ac:dyDescent="0.25">
      <c r="A679" s="232" t="s">
        <v>122</v>
      </c>
      <c r="B679" s="191" t="s">
        <v>38</v>
      </c>
      <c r="C679" s="191">
        <v>113</v>
      </c>
      <c r="D679" s="191" t="s">
        <v>702</v>
      </c>
      <c r="E679" s="191" t="s">
        <v>8</v>
      </c>
      <c r="F679" s="216"/>
      <c r="G679" s="216"/>
      <c r="H679" s="216"/>
      <c r="I679" s="216"/>
      <c r="J679" s="216"/>
      <c r="K679" s="216"/>
      <c r="L679" s="216"/>
      <c r="M679" s="216"/>
      <c r="N679" s="216"/>
      <c r="O679" s="216"/>
      <c r="P679" s="216"/>
      <c r="Q679" s="216"/>
      <c r="R679" s="216"/>
      <c r="S679" s="216"/>
      <c r="T679" s="216"/>
      <c r="U679" s="216"/>
      <c r="V679" s="216"/>
      <c r="W679" s="216"/>
      <c r="X679" s="216"/>
      <c r="Y679" s="152" t="s">
        <v>824</v>
      </c>
      <c r="Z679" s="127" t="s">
        <v>824</v>
      </c>
      <c r="AA679" s="127" t="s">
        <v>824</v>
      </c>
      <c r="AB679" s="127" t="s">
        <v>824</v>
      </c>
      <c r="AC679" s="35" t="s">
        <v>824</v>
      </c>
      <c r="AD679" s="219"/>
      <c r="AE679" s="35" t="s">
        <v>824</v>
      </c>
      <c r="AF679" s="193" t="s">
        <v>824</v>
      </c>
      <c r="AG679" s="123" t="s">
        <v>824</v>
      </c>
      <c r="AH679" s="123" t="s">
        <v>824</v>
      </c>
      <c r="AI679" s="61" t="s">
        <v>824</v>
      </c>
      <c r="AJ679" s="61" t="s">
        <v>824</v>
      </c>
      <c r="AK679" s="61" t="s">
        <v>824</v>
      </c>
      <c r="AL679" s="35" t="s">
        <v>1129</v>
      </c>
      <c r="AM679" s="192"/>
      <c r="AN679" s="215"/>
      <c r="AO679" s="215"/>
      <c r="AP679" s="215"/>
      <c r="AQ679" s="215"/>
    </row>
    <row r="680" spans="1:43" x14ac:dyDescent="0.25">
      <c r="A680" s="232" t="s">
        <v>122</v>
      </c>
      <c r="B680" s="74" t="s">
        <v>38</v>
      </c>
      <c r="C680" s="74">
        <v>116</v>
      </c>
      <c r="D680" s="74" t="s">
        <v>703</v>
      </c>
      <c r="E680" s="74" t="s">
        <v>9</v>
      </c>
      <c r="F680" s="209"/>
      <c r="G680" s="209"/>
      <c r="H680" s="209"/>
      <c r="I680" s="209"/>
      <c r="J680" s="209"/>
      <c r="K680" s="209"/>
      <c r="L680" s="209"/>
      <c r="M680" s="209"/>
      <c r="N680" s="209"/>
      <c r="O680" s="209"/>
      <c r="P680" s="209"/>
      <c r="Q680" s="209"/>
      <c r="R680" s="209"/>
      <c r="S680" s="209"/>
      <c r="T680" s="209"/>
      <c r="U680" s="209"/>
      <c r="V680" s="209"/>
      <c r="W680" s="209"/>
      <c r="X680" s="209"/>
      <c r="Y680" s="64" t="s">
        <v>824</v>
      </c>
      <c r="Z680" s="127" t="s">
        <v>824</v>
      </c>
      <c r="AA680" s="127" t="s">
        <v>824</v>
      </c>
      <c r="AB680" s="128" t="s">
        <v>824</v>
      </c>
      <c r="AC680" s="61" t="s">
        <v>824</v>
      </c>
      <c r="AD680" s="214"/>
      <c r="AE680" s="61" t="s">
        <v>824</v>
      </c>
      <c r="AF680" s="130" t="s">
        <v>824</v>
      </c>
      <c r="AG680" s="123" t="s">
        <v>824</v>
      </c>
      <c r="AH680" s="123" t="s">
        <v>824</v>
      </c>
      <c r="AI680" s="61" t="s">
        <v>824</v>
      </c>
      <c r="AJ680" s="61" t="s">
        <v>824</v>
      </c>
      <c r="AK680" s="61" t="s">
        <v>824</v>
      </c>
      <c r="AL680" s="61" t="s">
        <v>1129</v>
      </c>
      <c r="AM680" s="76"/>
      <c r="AN680" s="215"/>
      <c r="AO680" s="215"/>
      <c r="AP680" s="215"/>
      <c r="AQ680" s="215"/>
    </row>
    <row r="681" spans="1:43" ht="25.5" x14ac:dyDescent="0.25">
      <c r="A681" s="232" t="s">
        <v>122</v>
      </c>
      <c r="B681" s="191" t="s">
        <v>66</v>
      </c>
      <c r="C681" s="191">
        <v>117</v>
      </c>
      <c r="D681" s="191" t="s">
        <v>705</v>
      </c>
      <c r="E681" s="191" t="s">
        <v>9</v>
      </c>
      <c r="F681" s="216"/>
      <c r="G681" s="216"/>
      <c r="H681" s="216"/>
      <c r="I681" s="216"/>
      <c r="J681" s="216"/>
      <c r="K681" s="216"/>
      <c r="L681" s="216"/>
      <c r="M681" s="216"/>
      <c r="N681" s="216"/>
      <c r="O681" s="216"/>
      <c r="P681" s="216"/>
      <c r="Q681" s="216"/>
      <c r="R681" s="216"/>
      <c r="S681" s="216"/>
      <c r="T681" s="216"/>
      <c r="U681" s="216"/>
      <c r="V681" s="216"/>
      <c r="W681" s="216"/>
      <c r="X681" s="216"/>
      <c r="Y681" s="152" t="s">
        <v>824</v>
      </c>
      <c r="Z681" s="127" t="s">
        <v>824</v>
      </c>
      <c r="AA681" s="127" t="s">
        <v>824</v>
      </c>
      <c r="AB681" s="127" t="s">
        <v>824</v>
      </c>
      <c r="AC681" s="35" t="s">
        <v>824</v>
      </c>
      <c r="AD681" s="219"/>
      <c r="AE681" s="35" t="s">
        <v>824</v>
      </c>
      <c r="AF681" s="193" t="s">
        <v>824</v>
      </c>
      <c r="AG681" s="123" t="s">
        <v>824</v>
      </c>
      <c r="AH681" s="123" t="s">
        <v>824</v>
      </c>
      <c r="AI681" s="61" t="s">
        <v>824</v>
      </c>
      <c r="AJ681" s="61" t="s">
        <v>824</v>
      </c>
      <c r="AK681" s="61" t="s">
        <v>824</v>
      </c>
      <c r="AL681" s="35" t="s">
        <v>1129</v>
      </c>
      <c r="AM681" s="192"/>
      <c r="AN681" s="215"/>
      <c r="AO681" s="215"/>
      <c r="AP681" s="215"/>
      <c r="AQ681" s="215"/>
    </row>
    <row r="682" spans="1:43" ht="38.25" x14ac:dyDescent="0.25">
      <c r="A682" s="232" t="s">
        <v>122</v>
      </c>
      <c r="B682" s="74" t="s">
        <v>66</v>
      </c>
      <c r="C682" s="74">
        <v>118</v>
      </c>
      <c r="D682" s="74" t="s">
        <v>707</v>
      </c>
      <c r="E682" s="74" t="s">
        <v>9</v>
      </c>
      <c r="F682" s="209"/>
      <c r="G682" s="209"/>
      <c r="H682" s="209"/>
      <c r="I682" s="209"/>
      <c r="J682" s="209"/>
      <c r="K682" s="209"/>
      <c r="L682" s="209"/>
      <c r="M682" s="209"/>
      <c r="N682" s="209"/>
      <c r="O682" s="209"/>
      <c r="P682" s="209"/>
      <c r="Q682" s="209"/>
      <c r="R682" s="209"/>
      <c r="S682" s="209"/>
      <c r="T682" s="209"/>
      <c r="U682" s="209"/>
      <c r="V682" s="209"/>
      <c r="W682" s="209"/>
      <c r="X682" s="209"/>
      <c r="Y682" s="64" t="s">
        <v>824</v>
      </c>
      <c r="Z682" s="127" t="s">
        <v>824</v>
      </c>
      <c r="AA682" s="127" t="s">
        <v>824</v>
      </c>
      <c r="AB682" s="128" t="s">
        <v>824</v>
      </c>
      <c r="AC682" s="61" t="s">
        <v>824</v>
      </c>
      <c r="AD682" s="214"/>
      <c r="AE682" s="61" t="s">
        <v>824</v>
      </c>
      <c r="AF682" s="130" t="s">
        <v>824</v>
      </c>
      <c r="AG682" s="123" t="s">
        <v>824</v>
      </c>
      <c r="AH682" s="123" t="s">
        <v>824</v>
      </c>
      <c r="AI682" s="61" t="s">
        <v>824</v>
      </c>
      <c r="AJ682" s="61" t="s">
        <v>824</v>
      </c>
      <c r="AK682" s="61" t="s">
        <v>824</v>
      </c>
      <c r="AL682" s="61" t="s">
        <v>1129</v>
      </c>
      <c r="AM682" s="76"/>
      <c r="AN682" s="215"/>
      <c r="AO682" s="215"/>
      <c r="AP682" s="215"/>
      <c r="AQ682" s="215"/>
    </row>
    <row r="683" spans="1:43" ht="38.25" x14ac:dyDescent="0.25">
      <c r="A683" s="232" t="s">
        <v>122</v>
      </c>
      <c r="B683" s="191" t="s">
        <v>66</v>
      </c>
      <c r="C683" s="191">
        <v>119</v>
      </c>
      <c r="D683" s="191" t="s">
        <v>761</v>
      </c>
      <c r="E683" s="191" t="s">
        <v>9</v>
      </c>
      <c r="F683" s="216"/>
      <c r="G683" s="216"/>
      <c r="H683" s="216"/>
      <c r="I683" s="216"/>
      <c r="J683" s="216"/>
      <c r="K683" s="216"/>
      <c r="L683" s="216"/>
      <c r="M683" s="216"/>
      <c r="N683" s="216"/>
      <c r="O683" s="216"/>
      <c r="P683" s="216"/>
      <c r="Q683" s="216"/>
      <c r="R683" s="216"/>
      <c r="S683" s="216"/>
      <c r="T683" s="216"/>
      <c r="U683" s="216"/>
      <c r="V683" s="216"/>
      <c r="W683" s="216"/>
      <c r="X683" s="216"/>
      <c r="Y683" s="152" t="s">
        <v>824</v>
      </c>
      <c r="Z683" s="127" t="s">
        <v>824</v>
      </c>
      <c r="AA683" s="127" t="s">
        <v>824</v>
      </c>
      <c r="AB683" s="127" t="s">
        <v>824</v>
      </c>
      <c r="AC683" s="35" t="s">
        <v>824</v>
      </c>
      <c r="AD683" s="219"/>
      <c r="AE683" s="35" t="s">
        <v>824</v>
      </c>
      <c r="AF683" s="193" t="s">
        <v>824</v>
      </c>
      <c r="AG683" s="123" t="s">
        <v>824</v>
      </c>
      <c r="AH683" s="123" t="s">
        <v>824</v>
      </c>
      <c r="AI683" s="61" t="s">
        <v>824</v>
      </c>
      <c r="AJ683" s="61" t="s">
        <v>824</v>
      </c>
      <c r="AK683" s="61" t="s">
        <v>824</v>
      </c>
      <c r="AL683" s="35" t="s">
        <v>1129</v>
      </c>
      <c r="AM683" s="192"/>
      <c r="AN683" s="215"/>
      <c r="AO683" s="215"/>
      <c r="AP683" s="215"/>
      <c r="AQ683" s="215"/>
    </row>
    <row r="684" spans="1:43" ht="25.5" x14ac:dyDescent="0.25">
      <c r="A684" s="232" t="s">
        <v>122</v>
      </c>
      <c r="B684" s="74" t="s">
        <v>45</v>
      </c>
      <c r="C684" s="74">
        <v>120</v>
      </c>
      <c r="D684" s="74" t="s">
        <v>710</v>
      </c>
      <c r="E684" s="74" t="s">
        <v>9</v>
      </c>
      <c r="F684" s="209"/>
      <c r="G684" s="209"/>
      <c r="H684" s="209"/>
      <c r="I684" s="209"/>
      <c r="J684" s="209"/>
      <c r="K684" s="209"/>
      <c r="L684" s="209"/>
      <c r="M684" s="209"/>
      <c r="N684" s="209"/>
      <c r="O684" s="209"/>
      <c r="P684" s="209"/>
      <c r="Q684" s="209"/>
      <c r="R684" s="209"/>
      <c r="S684" s="209"/>
      <c r="T684" s="209"/>
      <c r="U684" s="209"/>
      <c r="V684" s="209"/>
      <c r="W684" s="209"/>
      <c r="X684" s="209"/>
      <c r="Y684" s="64" t="s">
        <v>824</v>
      </c>
      <c r="Z684" s="127" t="s">
        <v>824</v>
      </c>
      <c r="AA684" s="127" t="s">
        <v>824</v>
      </c>
      <c r="AB684" s="128" t="s">
        <v>824</v>
      </c>
      <c r="AC684" s="61" t="s">
        <v>824</v>
      </c>
      <c r="AD684" s="214"/>
      <c r="AE684" s="61" t="s">
        <v>824</v>
      </c>
      <c r="AF684" s="130" t="s">
        <v>824</v>
      </c>
      <c r="AG684" s="123" t="s">
        <v>824</v>
      </c>
      <c r="AH684" s="123" t="s">
        <v>824</v>
      </c>
      <c r="AI684" s="61" t="s">
        <v>824</v>
      </c>
      <c r="AJ684" s="61" t="s">
        <v>824</v>
      </c>
      <c r="AK684" s="61" t="s">
        <v>824</v>
      </c>
      <c r="AL684" s="61" t="s">
        <v>1129</v>
      </c>
      <c r="AM684" s="76"/>
      <c r="AN684" s="215"/>
      <c r="AO684" s="215"/>
      <c r="AP684" s="215"/>
      <c r="AQ684" s="215"/>
    </row>
    <row r="685" spans="1:43" ht="25.5" x14ac:dyDescent="0.25">
      <c r="A685" s="232" t="s">
        <v>122</v>
      </c>
      <c r="B685" s="191" t="s">
        <v>66</v>
      </c>
      <c r="C685" s="191">
        <v>121</v>
      </c>
      <c r="D685" s="191" t="s">
        <v>712</v>
      </c>
      <c r="E685" s="191" t="s">
        <v>9</v>
      </c>
      <c r="F685" s="216"/>
      <c r="G685" s="216"/>
      <c r="H685" s="216"/>
      <c r="I685" s="216"/>
      <c r="J685" s="216"/>
      <c r="K685" s="216"/>
      <c r="L685" s="216"/>
      <c r="M685" s="216"/>
      <c r="N685" s="216"/>
      <c r="O685" s="216"/>
      <c r="P685" s="216"/>
      <c r="Q685" s="216"/>
      <c r="R685" s="216"/>
      <c r="S685" s="216"/>
      <c r="T685" s="216"/>
      <c r="U685" s="216"/>
      <c r="V685" s="216"/>
      <c r="W685" s="216"/>
      <c r="X685" s="216"/>
      <c r="Y685" s="152" t="s">
        <v>824</v>
      </c>
      <c r="Z685" s="127" t="s">
        <v>824</v>
      </c>
      <c r="AA685" s="127" t="s">
        <v>824</v>
      </c>
      <c r="AB685" s="127" t="s">
        <v>824</v>
      </c>
      <c r="AC685" s="35" t="s">
        <v>824</v>
      </c>
      <c r="AD685" s="219"/>
      <c r="AE685" s="35" t="s">
        <v>824</v>
      </c>
      <c r="AF685" s="193" t="s">
        <v>824</v>
      </c>
      <c r="AG685" s="123" t="s">
        <v>824</v>
      </c>
      <c r="AH685" s="123" t="s">
        <v>824</v>
      </c>
      <c r="AI685" s="61" t="s">
        <v>824</v>
      </c>
      <c r="AJ685" s="61" t="s">
        <v>824</v>
      </c>
      <c r="AK685" s="61" t="s">
        <v>824</v>
      </c>
      <c r="AL685" s="35" t="s">
        <v>1129</v>
      </c>
      <c r="AM685" s="192"/>
      <c r="AN685" s="215"/>
      <c r="AO685" s="215"/>
      <c r="AP685" s="215"/>
      <c r="AQ685" s="215"/>
    </row>
    <row r="686" spans="1:43" ht="25.5" x14ac:dyDescent="0.25">
      <c r="A686" s="232" t="s">
        <v>122</v>
      </c>
      <c r="B686" s="74" t="s">
        <v>66</v>
      </c>
      <c r="C686" s="74">
        <v>122</v>
      </c>
      <c r="D686" s="74" t="s">
        <v>763</v>
      </c>
      <c r="E686" s="74" t="s">
        <v>9</v>
      </c>
      <c r="F686" s="209"/>
      <c r="G686" s="209"/>
      <c r="H686" s="209"/>
      <c r="I686" s="209"/>
      <c r="J686" s="209"/>
      <c r="K686" s="209"/>
      <c r="L686" s="209"/>
      <c r="M686" s="209"/>
      <c r="N686" s="209"/>
      <c r="O686" s="209"/>
      <c r="P686" s="209"/>
      <c r="Q686" s="209"/>
      <c r="R686" s="209"/>
      <c r="S686" s="209"/>
      <c r="T686" s="209"/>
      <c r="U686" s="209"/>
      <c r="V686" s="209"/>
      <c r="W686" s="209"/>
      <c r="X686" s="209"/>
      <c r="Y686" s="64" t="s">
        <v>824</v>
      </c>
      <c r="Z686" s="127" t="s">
        <v>824</v>
      </c>
      <c r="AA686" s="127" t="s">
        <v>824</v>
      </c>
      <c r="AB686" s="128" t="s">
        <v>824</v>
      </c>
      <c r="AC686" s="61" t="s">
        <v>824</v>
      </c>
      <c r="AD686" s="214"/>
      <c r="AE686" s="61" t="s">
        <v>824</v>
      </c>
      <c r="AF686" s="130" t="s">
        <v>824</v>
      </c>
      <c r="AG686" s="123" t="s">
        <v>824</v>
      </c>
      <c r="AH686" s="123" t="s">
        <v>824</v>
      </c>
      <c r="AI686" s="61" t="s">
        <v>824</v>
      </c>
      <c r="AJ686" s="61" t="s">
        <v>824</v>
      </c>
      <c r="AK686" s="61" t="s">
        <v>824</v>
      </c>
      <c r="AL686" s="61" t="s">
        <v>1129</v>
      </c>
      <c r="AM686" s="76"/>
      <c r="AN686" s="215"/>
      <c r="AO686" s="215"/>
      <c r="AP686" s="215"/>
      <c r="AQ686" s="215"/>
    </row>
    <row r="687" spans="1:43" ht="25.5" x14ac:dyDescent="0.25">
      <c r="A687" s="232" t="s">
        <v>122</v>
      </c>
      <c r="B687" s="191" t="s">
        <v>66</v>
      </c>
      <c r="C687" s="191">
        <v>123</v>
      </c>
      <c r="D687" s="191" t="s">
        <v>764</v>
      </c>
      <c r="E687" s="191" t="s">
        <v>715</v>
      </c>
      <c r="F687" s="216"/>
      <c r="G687" s="216"/>
      <c r="H687" s="216"/>
      <c r="I687" s="216"/>
      <c r="J687" s="216"/>
      <c r="K687" s="216"/>
      <c r="L687" s="216"/>
      <c r="M687" s="216"/>
      <c r="N687" s="216"/>
      <c r="O687" s="216"/>
      <c r="P687" s="216"/>
      <c r="Q687" s="216"/>
      <c r="R687" s="216"/>
      <c r="S687" s="216"/>
      <c r="T687" s="216"/>
      <c r="U687" s="216"/>
      <c r="V687" s="216"/>
      <c r="W687" s="216"/>
      <c r="X687" s="216"/>
      <c r="Y687" s="152" t="s">
        <v>824</v>
      </c>
      <c r="Z687" s="127" t="s">
        <v>824</v>
      </c>
      <c r="AA687" s="127" t="s">
        <v>824</v>
      </c>
      <c r="AB687" s="127" t="s">
        <v>824</v>
      </c>
      <c r="AC687" s="35" t="s">
        <v>824</v>
      </c>
      <c r="AD687" s="219"/>
      <c r="AE687" s="35" t="s">
        <v>824</v>
      </c>
      <c r="AF687" s="193" t="s">
        <v>824</v>
      </c>
      <c r="AG687" s="123" t="s">
        <v>824</v>
      </c>
      <c r="AH687" s="123" t="s">
        <v>824</v>
      </c>
      <c r="AI687" s="61" t="s">
        <v>824</v>
      </c>
      <c r="AJ687" s="61" t="s">
        <v>824</v>
      </c>
      <c r="AK687" s="61" t="s">
        <v>824</v>
      </c>
      <c r="AL687" s="35" t="s">
        <v>1129</v>
      </c>
      <c r="AM687" s="192"/>
      <c r="AN687" s="215"/>
      <c r="AO687" s="215"/>
      <c r="AP687" s="215"/>
      <c r="AQ687" s="215"/>
    </row>
    <row r="688" spans="1:43" ht="38.25" x14ac:dyDescent="0.25">
      <c r="A688" s="232" t="s">
        <v>122</v>
      </c>
      <c r="B688" s="74" t="s">
        <v>66</v>
      </c>
      <c r="C688" s="74">
        <v>125</v>
      </c>
      <c r="D688" s="74" t="s">
        <v>719</v>
      </c>
      <c r="E688" s="74" t="s">
        <v>9</v>
      </c>
      <c r="F688" s="209"/>
      <c r="G688" s="209"/>
      <c r="H688" s="209"/>
      <c r="I688" s="209"/>
      <c r="J688" s="209"/>
      <c r="K688" s="209"/>
      <c r="L688" s="209"/>
      <c r="M688" s="209"/>
      <c r="N688" s="209"/>
      <c r="O688" s="209"/>
      <c r="P688" s="209"/>
      <c r="Q688" s="209"/>
      <c r="R688" s="209"/>
      <c r="S688" s="209"/>
      <c r="T688" s="209"/>
      <c r="U688" s="209"/>
      <c r="V688" s="209"/>
      <c r="W688" s="209"/>
      <c r="X688" s="209"/>
      <c r="Y688" s="64" t="s">
        <v>824</v>
      </c>
      <c r="Z688" s="127" t="s">
        <v>824</v>
      </c>
      <c r="AA688" s="127" t="s">
        <v>824</v>
      </c>
      <c r="AB688" s="128" t="s">
        <v>824</v>
      </c>
      <c r="AC688" s="61" t="s">
        <v>824</v>
      </c>
      <c r="AD688" s="214"/>
      <c r="AE688" s="61" t="s">
        <v>824</v>
      </c>
      <c r="AF688" s="130" t="s">
        <v>824</v>
      </c>
      <c r="AG688" s="123" t="s">
        <v>824</v>
      </c>
      <c r="AH688" s="123" t="s">
        <v>824</v>
      </c>
      <c r="AI688" s="61" t="s">
        <v>824</v>
      </c>
      <c r="AJ688" s="61" t="s">
        <v>824</v>
      </c>
      <c r="AK688" s="61" t="s">
        <v>824</v>
      </c>
      <c r="AL688" s="61" t="s">
        <v>1129</v>
      </c>
      <c r="AM688" s="76"/>
      <c r="AN688" s="215"/>
      <c r="AO688" s="215"/>
      <c r="AP688" s="215"/>
      <c r="AQ688" s="215"/>
    </row>
    <row r="689" spans="1:43" ht="25.5" x14ac:dyDescent="0.25">
      <c r="A689" s="232" t="s">
        <v>122</v>
      </c>
      <c r="B689" s="191" t="s">
        <v>66</v>
      </c>
      <c r="C689" s="191">
        <v>126</v>
      </c>
      <c r="D689" s="191" t="s">
        <v>766</v>
      </c>
      <c r="E689" s="191" t="s">
        <v>9</v>
      </c>
      <c r="F689" s="216"/>
      <c r="G689" s="216"/>
      <c r="H689" s="216"/>
      <c r="I689" s="216"/>
      <c r="J689" s="216"/>
      <c r="K689" s="216"/>
      <c r="L689" s="216"/>
      <c r="M689" s="216"/>
      <c r="N689" s="216"/>
      <c r="O689" s="216"/>
      <c r="P689" s="216"/>
      <c r="Q689" s="216"/>
      <c r="R689" s="216"/>
      <c r="S689" s="216"/>
      <c r="T689" s="216"/>
      <c r="U689" s="216"/>
      <c r="V689" s="216"/>
      <c r="W689" s="216"/>
      <c r="X689" s="216"/>
      <c r="Y689" s="152" t="s">
        <v>824</v>
      </c>
      <c r="Z689" s="127" t="s">
        <v>824</v>
      </c>
      <c r="AA689" s="127" t="s">
        <v>824</v>
      </c>
      <c r="AB689" s="127" t="s">
        <v>824</v>
      </c>
      <c r="AC689" s="35" t="s">
        <v>824</v>
      </c>
      <c r="AD689" s="219"/>
      <c r="AE689" s="35" t="s">
        <v>824</v>
      </c>
      <c r="AF689" s="193" t="s">
        <v>824</v>
      </c>
      <c r="AG689" s="123" t="s">
        <v>824</v>
      </c>
      <c r="AH689" s="123" t="s">
        <v>824</v>
      </c>
      <c r="AI689" s="61" t="s">
        <v>824</v>
      </c>
      <c r="AJ689" s="61" t="s">
        <v>824</v>
      </c>
      <c r="AK689" s="61" t="s">
        <v>824</v>
      </c>
      <c r="AL689" s="35" t="s">
        <v>1129</v>
      </c>
      <c r="AM689" s="192"/>
      <c r="AN689" s="215"/>
      <c r="AO689" s="215"/>
      <c r="AP689" s="215"/>
      <c r="AQ689" s="215"/>
    </row>
    <row r="690" spans="1:43" ht="25.5" x14ac:dyDescent="0.25">
      <c r="A690" s="232" t="s">
        <v>122</v>
      </c>
      <c r="B690" s="74" t="s">
        <v>66</v>
      </c>
      <c r="C690" s="74">
        <v>127</v>
      </c>
      <c r="D690" s="74" t="s">
        <v>722</v>
      </c>
      <c r="E690" s="74" t="s">
        <v>9</v>
      </c>
      <c r="F690" s="209"/>
      <c r="G690" s="209"/>
      <c r="H690" s="209"/>
      <c r="I690" s="209"/>
      <c r="J690" s="209"/>
      <c r="K690" s="209"/>
      <c r="L690" s="209"/>
      <c r="M690" s="209"/>
      <c r="N690" s="209"/>
      <c r="O690" s="209"/>
      <c r="P690" s="209"/>
      <c r="Q690" s="209"/>
      <c r="R690" s="209"/>
      <c r="S690" s="209"/>
      <c r="T690" s="209"/>
      <c r="U690" s="209"/>
      <c r="V690" s="209"/>
      <c r="W690" s="209"/>
      <c r="X690" s="209"/>
      <c r="Y690" s="64" t="s">
        <v>824</v>
      </c>
      <c r="Z690" s="127" t="s">
        <v>824</v>
      </c>
      <c r="AA690" s="127" t="s">
        <v>824</v>
      </c>
      <c r="AB690" s="128" t="s">
        <v>824</v>
      </c>
      <c r="AC690" s="61" t="s">
        <v>824</v>
      </c>
      <c r="AD690" s="214"/>
      <c r="AE690" s="61" t="s">
        <v>824</v>
      </c>
      <c r="AF690" s="130" t="s">
        <v>824</v>
      </c>
      <c r="AG690" s="123" t="s">
        <v>824</v>
      </c>
      <c r="AH690" s="123" t="s">
        <v>824</v>
      </c>
      <c r="AI690" s="61" t="s">
        <v>824</v>
      </c>
      <c r="AJ690" s="61" t="s">
        <v>824</v>
      </c>
      <c r="AK690" s="61" t="s">
        <v>824</v>
      </c>
      <c r="AL690" s="61" t="s">
        <v>1129</v>
      </c>
      <c r="AM690" s="76"/>
      <c r="AN690" s="215"/>
      <c r="AO690" s="215"/>
      <c r="AP690" s="215"/>
      <c r="AQ690" s="215"/>
    </row>
    <row r="691" spans="1:43" ht="25.5" x14ac:dyDescent="0.25">
      <c r="A691" s="232" t="s">
        <v>122</v>
      </c>
      <c r="B691" s="191" t="s">
        <v>76</v>
      </c>
      <c r="C691" s="191">
        <v>129</v>
      </c>
      <c r="D691" s="191" t="s">
        <v>779</v>
      </c>
      <c r="E691" s="191" t="s">
        <v>9</v>
      </c>
      <c r="F691" s="216"/>
      <c r="G691" s="216"/>
      <c r="H691" s="216"/>
      <c r="I691" s="216"/>
      <c r="J691" s="216"/>
      <c r="K691" s="216"/>
      <c r="L691" s="216"/>
      <c r="M691" s="216"/>
      <c r="N691" s="216"/>
      <c r="O691" s="216"/>
      <c r="P691" s="216"/>
      <c r="Q691" s="216"/>
      <c r="R691" s="216"/>
      <c r="S691" s="216"/>
      <c r="T691" s="216"/>
      <c r="U691" s="216"/>
      <c r="V691" s="216"/>
      <c r="W691" s="216"/>
      <c r="X691" s="216"/>
      <c r="Y691" s="152" t="s">
        <v>824</v>
      </c>
      <c r="Z691" s="127" t="s">
        <v>824</v>
      </c>
      <c r="AA691" s="127" t="s">
        <v>824</v>
      </c>
      <c r="AB691" s="127" t="s">
        <v>824</v>
      </c>
      <c r="AC691" s="35" t="s">
        <v>824</v>
      </c>
      <c r="AD691" s="219"/>
      <c r="AE691" s="35" t="s">
        <v>824</v>
      </c>
      <c r="AF691" s="193" t="s">
        <v>824</v>
      </c>
      <c r="AG691" s="123" t="s">
        <v>824</v>
      </c>
      <c r="AH691" s="123" t="s">
        <v>824</v>
      </c>
      <c r="AI691" s="61" t="s">
        <v>824</v>
      </c>
      <c r="AJ691" s="61" t="s">
        <v>824</v>
      </c>
      <c r="AK691" s="61" t="s">
        <v>824</v>
      </c>
      <c r="AL691" s="35" t="s">
        <v>1129</v>
      </c>
      <c r="AM691" s="192"/>
      <c r="AN691" s="215"/>
      <c r="AO691" s="215"/>
      <c r="AP691" s="215"/>
      <c r="AQ691" s="215"/>
    </row>
    <row r="692" spans="1:43" ht="25.5" x14ac:dyDescent="0.25">
      <c r="A692" s="232" t="s">
        <v>122</v>
      </c>
      <c r="B692" s="74" t="s">
        <v>687</v>
      </c>
      <c r="C692" s="74">
        <v>130</v>
      </c>
      <c r="D692" s="74" t="s">
        <v>769</v>
      </c>
      <c r="E692" s="74" t="s">
        <v>9</v>
      </c>
      <c r="F692" s="209"/>
      <c r="G692" s="209"/>
      <c r="H692" s="209"/>
      <c r="I692" s="209"/>
      <c r="J692" s="209"/>
      <c r="K692" s="209"/>
      <c r="L692" s="209"/>
      <c r="M692" s="209"/>
      <c r="N692" s="209"/>
      <c r="O692" s="209"/>
      <c r="P692" s="209"/>
      <c r="Q692" s="209"/>
      <c r="R692" s="209"/>
      <c r="S692" s="209"/>
      <c r="T692" s="209"/>
      <c r="U692" s="209"/>
      <c r="V692" s="209"/>
      <c r="W692" s="209"/>
      <c r="X692" s="209"/>
      <c r="Y692" s="64" t="s">
        <v>824</v>
      </c>
      <c r="Z692" s="127" t="s">
        <v>824</v>
      </c>
      <c r="AA692" s="127" t="s">
        <v>824</v>
      </c>
      <c r="AB692" s="128" t="s">
        <v>824</v>
      </c>
      <c r="AC692" s="61" t="s">
        <v>824</v>
      </c>
      <c r="AD692" s="214"/>
      <c r="AE692" s="61" t="s">
        <v>824</v>
      </c>
      <c r="AF692" s="130" t="s">
        <v>824</v>
      </c>
      <c r="AG692" s="123" t="s">
        <v>824</v>
      </c>
      <c r="AH692" s="123" t="s">
        <v>824</v>
      </c>
      <c r="AI692" s="61" t="s">
        <v>824</v>
      </c>
      <c r="AJ692" s="61" t="s">
        <v>824</v>
      </c>
      <c r="AK692" s="61" t="s">
        <v>824</v>
      </c>
      <c r="AL692" s="61" t="s">
        <v>1129</v>
      </c>
      <c r="AM692" s="76"/>
      <c r="AN692" s="215"/>
      <c r="AO692" s="215"/>
      <c r="AP692" s="215"/>
      <c r="AQ692" s="215"/>
    </row>
    <row r="693" spans="1:43" ht="25.5" x14ac:dyDescent="0.25">
      <c r="A693" s="232" t="s">
        <v>122</v>
      </c>
      <c r="B693" s="191" t="s">
        <v>48</v>
      </c>
      <c r="C693" s="191">
        <v>131</v>
      </c>
      <c r="D693" s="191" t="s">
        <v>724</v>
      </c>
      <c r="E693" s="191" t="s">
        <v>9</v>
      </c>
      <c r="F693" s="216"/>
      <c r="G693" s="216"/>
      <c r="H693" s="216"/>
      <c r="I693" s="216"/>
      <c r="J693" s="216"/>
      <c r="K693" s="216"/>
      <c r="L693" s="216"/>
      <c r="M693" s="216"/>
      <c r="N693" s="216"/>
      <c r="O693" s="216"/>
      <c r="P693" s="216"/>
      <c r="Q693" s="216"/>
      <c r="R693" s="216"/>
      <c r="S693" s="216"/>
      <c r="T693" s="216"/>
      <c r="U693" s="216"/>
      <c r="V693" s="216"/>
      <c r="W693" s="216"/>
      <c r="X693" s="216"/>
      <c r="Y693" s="152" t="s">
        <v>824</v>
      </c>
      <c r="Z693" s="127" t="s">
        <v>824</v>
      </c>
      <c r="AA693" s="127" t="s">
        <v>824</v>
      </c>
      <c r="AB693" s="127" t="s">
        <v>824</v>
      </c>
      <c r="AC693" s="35" t="s">
        <v>824</v>
      </c>
      <c r="AD693" s="219"/>
      <c r="AE693" s="35" t="s">
        <v>824</v>
      </c>
      <c r="AF693" s="193" t="s">
        <v>824</v>
      </c>
      <c r="AG693" s="123" t="s">
        <v>824</v>
      </c>
      <c r="AH693" s="123" t="s">
        <v>824</v>
      </c>
      <c r="AI693" s="61" t="s">
        <v>824</v>
      </c>
      <c r="AJ693" s="61" t="s">
        <v>824</v>
      </c>
      <c r="AK693" s="61" t="s">
        <v>824</v>
      </c>
      <c r="AL693" s="35" t="s">
        <v>1129</v>
      </c>
      <c r="AM693" s="192"/>
      <c r="AN693" s="215"/>
      <c r="AO693" s="215"/>
      <c r="AP693" s="215"/>
      <c r="AQ693" s="215"/>
    </row>
    <row r="694" spans="1:43" ht="25.5" x14ac:dyDescent="0.25">
      <c r="A694" s="232" t="s">
        <v>122</v>
      </c>
      <c r="B694" s="74" t="s">
        <v>12</v>
      </c>
      <c r="C694" s="74">
        <v>132</v>
      </c>
      <c r="D694" s="74" t="s">
        <v>729</v>
      </c>
      <c r="E694" s="74" t="s">
        <v>735</v>
      </c>
      <c r="F694" s="209">
        <v>1</v>
      </c>
      <c r="G694" s="209">
        <v>1</v>
      </c>
      <c r="H694" s="209">
        <v>1</v>
      </c>
      <c r="I694" s="209">
        <v>1</v>
      </c>
      <c r="J694" s="209"/>
      <c r="K694" s="209"/>
      <c r="L694" s="209"/>
      <c r="M694" s="209"/>
      <c r="N694" s="209"/>
      <c r="O694" s="209"/>
      <c r="P694" s="209"/>
      <c r="Q694" s="209"/>
      <c r="R694" s="209"/>
      <c r="S694" s="209"/>
      <c r="T694" s="209"/>
      <c r="U694" s="209"/>
      <c r="V694" s="209"/>
      <c r="W694" s="209"/>
      <c r="X694" s="209"/>
      <c r="Y694" s="64">
        <v>1</v>
      </c>
      <c r="Z694" s="127">
        <v>1</v>
      </c>
      <c r="AA694" s="127">
        <v>2</v>
      </c>
      <c r="AB694" s="128" t="s">
        <v>1143</v>
      </c>
      <c r="AC694" s="61" t="s">
        <v>462</v>
      </c>
      <c r="AD694" s="214" t="s">
        <v>384</v>
      </c>
      <c r="AE694" s="61" t="s">
        <v>475</v>
      </c>
      <c r="AF694" s="130" t="s">
        <v>1143</v>
      </c>
      <c r="AG694" s="123">
        <v>1</v>
      </c>
      <c r="AH694" s="123">
        <v>2</v>
      </c>
      <c r="AI694" s="61" t="s">
        <v>462</v>
      </c>
      <c r="AJ694" s="61" t="s">
        <v>384</v>
      </c>
      <c r="AK694" s="61" t="s">
        <v>475</v>
      </c>
      <c r="AL694" s="61" t="s">
        <v>377</v>
      </c>
      <c r="AM694" s="76"/>
      <c r="AN694" s="215"/>
      <c r="AO694" s="215"/>
      <c r="AP694" s="215"/>
      <c r="AQ694" s="215"/>
    </row>
    <row r="695" spans="1:43" ht="38.25" x14ac:dyDescent="0.25">
      <c r="A695" s="232" t="s">
        <v>122</v>
      </c>
      <c r="B695" s="191" t="s">
        <v>102</v>
      </c>
      <c r="C695" s="191">
        <v>133</v>
      </c>
      <c r="D695" s="191" t="s">
        <v>772</v>
      </c>
      <c r="E695" s="191" t="s">
        <v>735</v>
      </c>
      <c r="F695" s="216"/>
      <c r="G695" s="216"/>
      <c r="H695" s="216"/>
      <c r="I695" s="216"/>
      <c r="J695" s="216"/>
      <c r="K695" s="216"/>
      <c r="L695" s="216"/>
      <c r="M695" s="216"/>
      <c r="N695" s="216"/>
      <c r="O695" s="216"/>
      <c r="P695" s="216"/>
      <c r="Q695" s="216"/>
      <c r="R695" s="216"/>
      <c r="S695" s="216"/>
      <c r="T695" s="216"/>
      <c r="U695" s="216"/>
      <c r="V695" s="216"/>
      <c r="W695" s="216"/>
      <c r="X695" s="216"/>
      <c r="Y695" s="152" t="s">
        <v>824</v>
      </c>
      <c r="Z695" s="127" t="s">
        <v>824</v>
      </c>
      <c r="AA695" s="127" t="s">
        <v>824</v>
      </c>
      <c r="AB695" s="127" t="s">
        <v>824</v>
      </c>
      <c r="AC695" s="35" t="s">
        <v>824</v>
      </c>
      <c r="AD695" s="219"/>
      <c r="AE695" s="35" t="s">
        <v>824</v>
      </c>
      <c r="AF695" s="193" t="s">
        <v>824</v>
      </c>
      <c r="AG695" s="123" t="s">
        <v>824</v>
      </c>
      <c r="AH695" s="123" t="s">
        <v>824</v>
      </c>
      <c r="AI695" s="61" t="s">
        <v>824</v>
      </c>
      <c r="AJ695" s="61" t="s">
        <v>824</v>
      </c>
      <c r="AK695" s="61" t="s">
        <v>824</v>
      </c>
      <c r="AL695" s="35" t="s">
        <v>1129</v>
      </c>
      <c r="AM695" s="192"/>
      <c r="AN695" s="215"/>
      <c r="AO695" s="215"/>
      <c r="AP695" s="215"/>
      <c r="AQ695" s="215"/>
    </row>
    <row r="696" spans="1:43" x14ac:dyDescent="0.25">
      <c r="A696" s="232" t="s">
        <v>122</v>
      </c>
      <c r="B696" s="191" t="s">
        <v>38</v>
      </c>
      <c r="C696" s="191">
        <v>134</v>
      </c>
      <c r="D696" s="191" t="s">
        <v>726</v>
      </c>
      <c r="E696" s="191" t="s">
        <v>735</v>
      </c>
      <c r="F696" s="216"/>
      <c r="G696" s="216"/>
      <c r="H696" s="216"/>
      <c r="I696" s="216"/>
      <c r="J696" s="216"/>
      <c r="K696" s="216"/>
      <c r="L696" s="216"/>
      <c r="M696" s="216"/>
      <c r="N696" s="216"/>
      <c r="O696" s="216"/>
      <c r="P696" s="216"/>
      <c r="Q696" s="216"/>
      <c r="R696" s="216"/>
      <c r="S696" s="216"/>
      <c r="T696" s="216"/>
      <c r="U696" s="216"/>
      <c r="V696" s="216"/>
      <c r="W696" s="216"/>
      <c r="X696" s="216"/>
      <c r="Y696" s="152" t="s">
        <v>824</v>
      </c>
      <c r="Z696" s="127" t="s">
        <v>824</v>
      </c>
      <c r="AA696" s="127" t="s">
        <v>824</v>
      </c>
      <c r="AB696" s="127" t="s">
        <v>824</v>
      </c>
      <c r="AC696" s="35" t="s">
        <v>824</v>
      </c>
      <c r="AD696" s="219"/>
      <c r="AE696" s="35" t="s">
        <v>824</v>
      </c>
      <c r="AF696" s="193" t="s">
        <v>824</v>
      </c>
      <c r="AG696" s="123" t="s">
        <v>824</v>
      </c>
      <c r="AH696" s="123" t="s">
        <v>824</v>
      </c>
      <c r="AI696" s="61" t="s">
        <v>824</v>
      </c>
      <c r="AJ696" s="61" t="s">
        <v>824</v>
      </c>
      <c r="AK696" s="61" t="s">
        <v>824</v>
      </c>
      <c r="AL696" s="35" t="s">
        <v>1129</v>
      </c>
      <c r="AM696" s="192"/>
      <c r="AN696" s="215"/>
      <c r="AO696" s="215"/>
      <c r="AP696" s="215"/>
      <c r="AQ696" s="215"/>
    </row>
    <row r="697" spans="1:43" x14ac:dyDescent="0.25">
      <c r="A697" s="232" t="s">
        <v>122</v>
      </c>
      <c r="B697" s="74" t="s">
        <v>43</v>
      </c>
      <c r="C697" s="74">
        <v>135</v>
      </c>
      <c r="D697" s="74" t="s">
        <v>730</v>
      </c>
      <c r="E697" s="74" t="s">
        <v>735</v>
      </c>
      <c r="F697" s="209"/>
      <c r="G697" s="209"/>
      <c r="H697" s="209"/>
      <c r="I697" s="209"/>
      <c r="J697" s="209"/>
      <c r="K697" s="209"/>
      <c r="L697" s="209"/>
      <c r="M697" s="209"/>
      <c r="N697" s="209"/>
      <c r="O697" s="209"/>
      <c r="P697" s="209"/>
      <c r="Q697" s="209"/>
      <c r="R697" s="209"/>
      <c r="S697" s="209"/>
      <c r="T697" s="209"/>
      <c r="U697" s="209"/>
      <c r="V697" s="209"/>
      <c r="W697" s="209"/>
      <c r="X697" s="209"/>
      <c r="Y697" s="64" t="s">
        <v>824</v>
      </c>
      <c r="Z697" s="127" t="s">
        <v>824</v>
      </c>
      <c r="AA697" s="127" t="s">
        <v>824</v>
      </c>
      <c r="AB697" s="128" t="s">
        <v>824</v>
      </c>
      <c r="AC697" s="61" t="s">
        <v>824</v>
      </c>
      <c r="AD697" s="214"/>
      <c r="AE697" s="61" t="s">
        <v>824</v>
      </c>
      <c r="AF697" s="130" t="s">
        <v>824</v>
      </c>
      <c r="AG697" s="123" t="s">
        <v>824</v>
      </c>
      <c r="AH697" s="123" t="s">
        <v>824</v>
      </c>
      <c r="AI697" s="61" t="s">
        <v>824</v>
      </c>
      <c r="AJ697" s="61" t="s">
        <v>824</v>
      </c>
      <c r="AK697" s="61" t="s">
        <v>824</v>
      </c>
      <c r="AL697" s="61" t="s">
        <v>1129</v>
      </c>
      <c r="AM697" s="76"/>
      <c r="AN697" s="215"/>
      <c r="AO697" s="215"/>
      <c r="AP697" s="215"/>
      <c r="AQ697" s="215"/>
    </row>
    <row r="698" spans="1:43" ht="25.5" x14ac:dyDescent="0.25">
      <c r="A698" s="232" t="s">
        <v>122</v>
      </c>
      <c r="B698" s="191" t="s">
        <v>66</v>
      </c>
      <c r="C698" s="191">
        <v>136</v>
      </c>
      <c r="D698" s="191" t="s">
        <v>774</v>
      </c>
      <c r="E698" s="191" t="s">
        <v>735</v>
      </c>
      <c r="F698" s="216"/>
      <c r="G698" s="216"/>
      <c r="H698" s="216"/>
      <c r="I698" s="216"/>
      <c r="J698" s="216"/>
      <c r="K698" s="216"/>
      <c r="L698" s="216"/>
      <c r="M698" s="216"/>
      <c r="N698" s="216"/>
      <c r="O698" s="216"/>
      <c r="P698" s="216"/>
      <c r="Q698" s="216"/>
      <c r="R698" s="216"/>
      <c r="S698" s="216"/>
      <c r="T698" s="216"/>
      <c r="U698" s="216"/>
      <c r="V698" s="216"/>
      <c r="W698" s="216"/>
      <c r="X698" s="216"/>
      <c r="Y698" s="152" t="s">
        <v>824</v>
      </c>
      <c r="Z698" s="127" t="s">
        <v>824</v>
      </c>
      <c r="AA698" s="127" t="s">
        <v>824</v>
      </c>
      <c r="AB698" s="127" t="s">
        <v>824</v>
      </c>
      <c r="AC698" s="35" t="s">
        <v>824</v>
      </c>
      <c r="AD698" s="219"/>
      <c r="AE698" s="35" t="s">
        <v>824</v>
      </c>
      <c r="AF698" s="193" t="s">
        <v>824</v>
      </c>
      <c r="AG698" s="123" t="s">
        <v>824</v>
      </c>
      <c r="AH698" s="123" t="s">
        <v>824</v>
      </c>
      <c r="AI698" s="61" t="s">
        <v>824</v>
      </c>
      <c r="AJ698" s="61" t="s">
        <v>824</v>
      </c>
      <c r="AK698" s="61" t="s">
        <v>824</v>
      </c>
      <c r="AL698" s="35" t="s">
        <v>1129</v>
      </c>
      <c r="AM698" s="192"/>
      <c r="AN698" s="215"/>
      <c r="AO698" s="215"/>
      <c r="AP698" s="215"/>
      <c r="AQ698" s="215"/>
    </row>
    <row r="699" spans="1:43" x14ac:dyDescent="0.25">
      <c r="A699" s="232" t="s">
        <v>122</v>
      </c>
      <c r="B699" s="74" t="s">
        <v>66</v>
      </c>
      <c r="C699" s="74">
        <v>137</v>
      </c>
      <c r="D699" s="74" t="s">
        <v>736</v>
      </c>
      <c r="E699" s="74" t="s">
        <v>735</v>
      </c>
      <c r="F699" s="209"/>
      <c r="G699" s="209"/>
      <c r="H699" s="209"/>
      <c r="I699" s="209"/>
      <c r="J699" s="209"/>
      <c r="K699" s="209"/>
      <c r="L699" s="209"/>
      <c r="M699" s="209"/>
      <c r="N699" s="209"/>
      <c r="O699" s="209"/>
      <c r="P699" s="209"/>
      <c r="Q699" s="209"/>
      <c r="R699" s="209"/>
      <c r="S699" s="209"/>
      <c r="T699" s="209"/>
      <c r="U699" s="209"/>
      <c r="V699" s="209"/>
      <c r="W699" s="209"/>
      <c r="X699" s="209"/>
      <c r="Y699" s="64" t="s">
        <v>824</v>
      </c>
      <c r="Z699" s="127" t="s">
        <v>824</v>
      </c>
      <c r="AA699" s="127" t="s">
        <v>824</v>
      </c>
      <c r="AB699" s="128" t="s">
        <v>824</v>
      </c>
      <c r="AC699" s="61" t="s">
        <v>824</v>
      </c>
      <c r="AD699" s="214"/>
      <c r="AE699" s="61" t="s">
        <v>824</v>
      </c>
      <c r="AF699" s="130" t="s">
        <v>824</v>
      </c>
      <c r="AG699" s="123" t="s">
        <v>824</v>
      </c>
      <c r="AH699" s="123" t="s">
        <v>824</v>
      </c>
      <c r="AI699" s="61" t="s">
        <v>824</v>
      </c>
      <c r="AJ699" s="61" t="s">
        <v>824</v>
      </c>
      <c r="AK699" s="61" t="s">
        <v>824</v>
      </c>
      <c r="AL699" s="61" t="s">
        <v>1129</v>
      </c>
      <c r="AM699" s="76"/>
      <c r="AN699" s="215"/>
      <c r="AO699" s="215"/>
      <c r="AP699" s="215"/>
      <c r="AQ699" s="215"/>
    </row>
    <row r="700" spans="1:43" ht="25.5" x14ac:dyDescent="0.25">
      <c r="A700" s="232" t="s">
        <v>122</v>
      </c>
      <c r="B700" s="191" t="s">
        <v>66</v>
      </c>
      <c r="C700" s="191">
        <v>138</v>
      </c>
      <c r="D700" s="191" t="s">
        <v>738</v>
      </c>
      <c r="E700" s="191" t="s">
        <v>735</v>
      </c>
      <c r="F700" s="216"/>
      <c r="G700" s="216"/>
      <c r="H700" s="216"/>
      <c r="I700" s="216"/>
      <c r="J700" s="216"/>
      <c r="K700" s="216"/>
      <c r="L700" s="216"/>
      <c r="M700" s="216"/>
      <c r="N700" s="216"/>
      <c r="O700" s="216"/>
      <c r="P700" s="216"/>
      <c r="Q700" s="216"/>
      <c r="R700" s="216"/>
      <c r="S700" s="216"/>
      <c r="T700" s="216"/>
      <c r="U700" s="216"/>
      <c r="V700" s="216"/>
      <c r="W700" s="216"/>
      <c r="X700" s="216"/>
      <c r="Y700" s="152" t="s">
        <v>824</v>
      </c>
      <c r="Z700" s="127" t="s">
        <v>824</v>
      </c>
      <c r="AA700" s="127" t="s">
        <v>824</v>
      </c>
      <c r="AB700" s="127" t="s">
        <v>824</v>
      </c>
      <c r="AC700" s="35" t="s">
        <v>824</v>
      </c>
      <c r="AD700" s="219"/>
      <c r="AE700" s="35" t="s">
        <v>824</v>
      </c>
      <c r="AF700" s="193" t="s">
        <v>824</v>
      </c>
      <c r="AG700" s="123" t="s">
        <v>824</v>
      </c>
      <c r="AH700" s="123" t="s">
        <v>824</v>
      </c>
      <c r="AI700" s="61" t="s">
        <v>824</v>
      </c>
      <c r="AJ700" s="61" t="s">
        <v>824</v>
      </c>
      <c r="AK700" s="61" t="s">
        <v>824</v>
      </c>
      <c r="AL700" s="35" t="s">
        <v>1129</v>
      </c>
      <c r="AM700" s="192"/>
      <c r="AN700" s="215"/>
      <c r="AO700" s="215"/>
      <c r="AP700" s="215"/>
      <c r="AQ700" s="215"/>
    </row>
    <row r="701" spans="1:43" ht="25.5" x14ac:dyDescent="0.25">
      <c r="A701" s="232" t="s">
        <v>1187</v>
      </c>
      <c r="B701" s="74" t="s">
        <v>12</v>
      </c>
      <c r="C701" s="74">
        <v>5</v>
      </c>
      <c r="D701" s="74" t="s">
        <v>624</v>
      </c>
      <c r="E701" s="74" t="s">
        <v>9</v>
      </c>
      <c r="F701" s="209">
        <v>5</v>
      </c>
      <c r="G701" s="209">
        <v>4</v>
      </c>
      <c r="H701" s="209">
        <v>4</v>
      </c>
      <c r="I701" s="209">
        <v>4</v>
      </c>
      <c r="J701" s="209">
        <v>4</v>
      </c>
      <c r="K701" s="209">
        <v>4</v>
      </c>
      <c r="L701" s="209">
        <v>4</v>
      </c>
      <c r="M701" s="209">
        <v>4</v>
      </c>
      <c r="N701" s="209">
        <v>3</v>
      </c>
      <c r="O701" s="209">
        <v>4</v>
      </c>
      <c r="P701" s="209"/>
      <c r="Q701" s="209"/>
      <c r="R701" s="209"/>
      <c r="S701" s="209"/>
      <c r="T701" s="209"/>
      <c r="U701" s="209"/>
      <c r="V701" s="209"/>
      <c r="W701" s="209"/>
      <c r="X701" s="209"/>
      <c r="Y701" s="64">
        <v>4</v>
      </c>
      <c r="Z701" s="127">
        <v>4</v>
      </c>
      <c r="AA701" s="127">
        <v>2</v>
      </c>
      <c r="AB701" s="128" t="s">
        <v>1190</v>
      </c>
      <c r="AC701" s="61" t="s">
        <v>146</v>
      </c>
      <c r="AD701" s="214" t="s">
        <v>384</v>
      </c>
      <c r="AE701" s="61" t="s">
        <v>476</v>
      </c>
      <c r="AF701" s="130" t="s">
        <v>1190</v>
      </c>
      <c r="AG701" s="123">
        <v>4</v>
      </c>
      <c r="AH701" s="123">
        <v>2</v>
      </c>
      <c r="AI701" s="61" t="s">
        <v>146</v>
      </c>
      <c r="AJ701" s="61" t="s">
        <v>384</v>
      </c>
      <c r="AK701" s="61" t="s">
        <v>476</v>
      </c>
      <c r="AL701" s="61" t="s">
        <v>1129</v>
      </c>
      <c r="AM701" s="76"/>
      <c r="AN701" s="215"/>
      <c r="AO701" s="215"/>
      <c r="AP701" s="215"/>
      <c r="AQ701" s="215"/>
    </row>
    <row r="702" spans="1:43" ht="38.25" x14ac:dyDescent="0.25">
      <c r="A702" s="232" t="s">
        <v>1187</v>
      </c>
      <c r="B702" s="191" t="s">
        <v>12</v>
      </c>
      <c r="C702" s="191">
        <v>12</v>
      </c>
      <c r="D702" s="191" t="s">
        <v>14</v>
      </c>
      <c r="E702" s="191" t="s">
        <v>8</v>
      </c>
      <c r="F702" s="216">
        <v>5</v>
      </c>
      <c r="G702" s="216">
        <v>4</v>
      </c>
      <c r="H702" s="216">
        <v>5</v>
      </c>
      <c r="I702" s="216">
        <v>4</v>
      </c>
      <c r="J702" s="216">
        <v>5</v>
      </c>
      <c r="K702" s="216">
        <v>5</v>
      </c>
      <c r="L702" s="216">
        <v>5</v>
      </c>
      <c r="M702" s="216">
        <v>4</v>
      </c>
      <c r="N702" s="216">
        <v>5</v>
      </c>
      <c r="O702" s="216">
        <v>5</v>
      </c>
      <c r="P702" s="216"/>
      <c r="Q702" s="216"/>
      <c r="R702" s="216"/>
      <c r="S702" s="216"/>
      <c r="T702" s="216"/>
      <c r="U702" s="216"/>
      <c r="V702" s="216"/>
      <c r="W702" s="216"/>
      <c r="X702" s="216"/>
      <c r="Y702" s="152">
        <v>5</v>
      </c>
      <c r="Z702" s="127">
        <v>5</v>
      </c>
      <c r="AA702" s="127">
        <v>5</v>
      </c>
      <c r="AB702" s="127" t="s">
        <v>1188</v>
      </c>
      <c r="AC702" s="35" t="s">
        <v>148</v>
      </c>
      <c r="AD702" s="219" t="s">
        <v>464</v>
      </c>
      <c r="AE702" s="35" t="s">
        <v>477</v>
      </c>
      <c r="AF702" s="193" t="s">
        <v>1188</v>
      </c>
      <c r="AG702" s="123">
        <v>5</v>
      </c>
      <c r="AH702" s="123">
        <v>5</v>
      </c>
      <c r="AI702" s="61" t="s">
        <v>148</v>
      </c>
      <c r="AJ702" s="61" t="s">
        <v>464</v>
      </c>
      <c r="AK702" s="61" t="s">
        <v>477</v>
      </c>
      <c r="AL702" s="35" t="s">
        <v>1129</v>
      </c>
      <c r="AM702" s="192"/>
      <c r="AN702" s="215"/>
      <c r="AO702" s="215"/>
      <c r="AP702" s="215"/>
      <c r="AQ702" s="215"/>
    </row>
    <row r="703" spans="1:43" ht="25.5" x14ac:dyDescent="0.25">
      <c r="A703" s="232" t="s">
        <v>1187</v>
      </c>
      <c r="B703" s="74" t="s">
        <v>35</v>
      </c>
      <c r="C703" s="74">
        <v>14</v>
      </c>
      <c r="D703" s="74" t="s">
        <v>626</v>
      </c>
      <c r="E703" s="74" t="s">
        <v>9</v>
      </c>
      <c r="F703" s="209">
        <v>3</v>
      </c>
      <c r="G703" s="209">
        <v>3</v>
      </c>
      <c r="H703" s="209">
        <v>4</v>
      </c>
      <c r="I703" s="209">
        <v>3</v>
      </c>
      <c r="J703" s="209">
        <v>4</v>
      </c>
      <c r="K703" s="209">
        <v>4</v>
      </c>
      <c r="L703" s="209">
        <v>4</v>
      </c>
      <c r="M703" s="209">
        <v>3</v>
      </c>
      <c r="N703" s="209">
        <v>4</v>
      </c>
      <c r="O703" s="209">
        <v>4</v>
      </c>
      <c r="P703" s="209"/>
      <c r="Q703" s="209"/>
      <c r="R703" s="209"/>
      <c r="S703" s="209"/>
      <c r="T703" s="209"/>
      <c r="U703" s="209"/>
      <c r="V703" s="209"/>
      <c r="W703" s="209"/>
      <c r="X703" s="209"/>
      <c r="Y703" s="64">
        <v>4</v>
      </c>
      <c r="Z703" s="127">
        <v>4</v>
      </c>
      <c r="AA703" s="127">
        <v>3</v>
      </c>
      <c r="AB703" s="128" t="s">
        <v>1189</v>
      </c>
      <c r="AC703" s="61" t="s">
        <v>146</v>
      </c>
      <c r="AD703" s="214" t="s">
        <v>371</v>
      </c>
      <c r="AE703" s="61" t="s">
        <v>476</v>
      </c>
      <c r="AF703" s="130" t="s">
        <v>1189</v>
      </c>
      <c r="AG703" s="123">
        <v>4</v>
      </c>
      <c r="AH703" s="123">
        <v>3</v>
      </c>
      <c r="AI703" s="61" t="s">
        <v>146</v>
      </c>
      <c r="AJ703" s="61" t="s">
        <v>371</v>
      </c>
      <c r="AK703" s="61" t="s">
        <v>476</v>
      </c>
      <c r="AL703" s="61" t="s">
        <v>1129</v>
      </c>
      <c r="AM703" s="76"/>
      <c r="AN703" s="215"/>
      <c r="AO703" s="215"/>
      <c r="AP703" s="215"/>
      <c r="AQ703" s="215"/>
    </row>
    <row r="704" spans="1:43" ht="25.5" x14ac:dyDescent="0.25">
      <c r="A704" s="232" t="s">
        <v>1187</v>
      </c>
      <c r="B704" s="191" t="s">
        <v>38</v>
      </c>
      <c r="C704" s="197">
        <v>15</v>
      </c>
      <c r="D704" s="198" t="s">
        <v>17</v>
      </c>
      <c r="E704" s="198" t="s">
        <v>9</v>
      </c>
      <c r="F704" s="211">
        <v>4</v>
      </c>
      <c r="G704" s="211">
        <v>3</v>
      </c>
      <c r="H704" s="211">
        <v>4</v>
      </c>
      <c r="I704" s="211">
        <v>5</v>
      </c>
      <c r="J704" s="211">
        <v>4</v>
      </c>
      <c r="K704" s="211">
        <v>4</v>
      </c>
      <c r="L704" s="211">
        <v>4</v>
      </c>
      <c r="M704" s="211">
        <v>5</v>
      </c>
      <c r="N704" s="211">
        <v>5</v>
      </c>
      <c r="O704" s="211">
        <v>5</v>
      </c>
      <c r="P704" s="211"/>
      <c r="Q704" s="211"/>
      <c r="R704" s="211"/>
      <c r="S704" s="211"/>
      <c r="T704" s="211"/>
      <c r="U704" s="211"/>
      <c r="V704" s="211"/>
      <c r="W704" s="211"/>
      <c r="X704" s="211"/>
      <c r="Y704" s="189">
        <v>4</v>
      </c>
      <c r="Z704" s="127">
        <v>4</v>
      </c>
      <c r="AA704" s="127">
        <v>5</v>
      </c>
      <c r="AB704" s="128" t="s">
        <v>1185</v>
      </c>
      <c r="AC704" s="61" t="s">
        <v>146</v>
      </c>
      <c r="AD704" s="214" t="s">
        <v>464</v>
      </c>
      <c r="AE704" s="61" t="s">
        <v>477</v>
      </c>
      <c r="AF704" s="130" t="s">
        <v>1185</v>
      </c>
      <c r="AG704" s="123">
        <v>4</v>
      </c>
      <c r="AH704" s="123">
        <v>5</v>
      </c>
      <c r="AI704" s="61" t="s">
        <v>146</v>
      </c>
      <c r="AJ704" s="61" t="s">
        <v>464</v>
      </c>
      <c r="AK704" s="61" t="s">
        <v>477</v>
      </c>
      <c r="AL704" s="61" t="s">
        <v>1129</v>
      </c>
      <c r="AM704" s="76"/>
      <c r="AN704" s="215"/>
      <c r="AO704" s="215"/>
      <c r="AP704" s="215"/>
      <c r="AQ704" s="215"/>
    </row>
    <row r="705" spans="1:43" ht="25.5" x14ac:dyDescent="0.25">
      <c r="A705" s="232" t="s">
        <v>1187</v>
      </c>
      <c r="B705" s="74" t="s">
        <v>33</v>
      </c>
      <c r="C705" s="74">
        <v>16</v>
      </c>
      <c r="D705" s="74" t="s">
        <v>19</v>
      </c>
      <c r="E705" s="74" t="s">
        <v>8</v>
      </c>
      <c r="F705" s="209">
        <v>4</v>
      </c>
      <c r="G705" s="209">
        <v>4</v>
      </c>
      <c r="H705" s="209">
        <v>4</v>
      </c>
      <c r="I705" s="209">
        <v>4</v>
      </c>
      <c r="J705" s="209">
        <v>4</v>
      </c>
      <c r="K705" s="209">
        <v>4</v>
      </c>
      <c r="L705" s="209">
        <v>4</v>
      </c>
      <c r="M705" s="209">
        <v>4</v>
      </c>
      <c r="N705" s="209">
        <v>5</v>
      </c>
      <c r="O705" s="209">
        <v>5</v>
      </c>
      <c r="P705" s="209"/>
      <c r="Q705" s="209"/>
      <c r="R705" s="209"/>
      <c r="S705" s="209"/>
      <c r="T705" s="209"/>
      <c r="U705" s="209"/>
      <c r="V705" s="209"/>
      <c r="W705" s="209"/>
      <c r="X705" s="209"/>
      <c r="Y705" s="64">
        <v>4</v>
      </c>
      <c r="Z705" s="127">
        <v>4</v>
      </c>
      <c r="AA705" s="127">
        <v>5</v>
      </c>
      <c r="AB705" s="128" t="s">
        <v>1185</v>
      </c>
      <c r="AC705" s="61" t="s">
        <v>146</v>
      </c>
      <c r="AD705" s="214" t="s">
        <v>464</v>
      </c>
      <c r="AE705" s="61" t="s">
        <v>477</v>
      </c>
      <c r="AF705" s="130" t="s">
        <v>1185</v>
      </c>
      <c r="AG705" s="123">
        <v>4</v>
      </c>
      <c r="AH705" s="123">
        <v>5</v>
      </c>
      <c r="AI705" s="61" t="s">
        <v>146</v>
      </c>
      <c r="AJ705" s="61" t="s">
        <v>464</v>
      </c>
      <c r="AK705" s="61" t="s">
        <v>477</v>
      </c>
      <c r="AL705" s="61" t="s">
        <v>1129</v>
      </c>
      <c r="AM705" s="76"/>
      <c r="AN705" s="215"/>
      <c r="AO705" s="215"/>
      <c r="AP705" s="215"/>
      <c r="AQ705" s="215"/>
    </row>
    <row r="706" spans="1:43" x14ac:dyDescent="0.25">
      <c r="A706" s="232" t="s">
        <v>1187</v>
      </c>
      <c r="B706" s="191" t="s">
        <v>43</v>
      </c>
      <c r="C706" s="191">
        <v>17</v>
      </c>
      <c r="D706" s="198" t="s">
        <v>20</v>
      </c>
      <c r="E706" s="198" t="s">
        <v>9</v>
      </c>
      <c r="F706" s="211"/>
      <c r="G706" s="211"/>
      <c r="H706" s="211"/>
      <c r="I706" s="211"/>
      <c r="J706" s="211"/>
      <c r="K706" s="211"/>
      <c r="L706" s="211"/>
      <c r="M706" s="211"/>
      <c r="N706" s="211"/>
      <c r="O706" s="211"/>
      <c r="P706" s="211"/>
      <c r="Q706" s="211"/>
      <c r="R706" s="211"/>
      <c r="S706" s="211"/>
      <c r="T706" s="211"/>
      <c r="U706" s="211"/>
      <c r="V706" s="211"/>
      <c r="W706" s="211"/>
      <c r="X706" s="211"/>
      <c r="Y706" s="189" t="s">
        <v>824</v>
      </c>
      <c r="Z706" s="127" t="s">
        <v>824</v>
      </c>
      <c r="AA706" s="127" t="s">
        <v>824</v>
      </c>
      <c r="AB706" s="128" t="s">
        <v>824</v>
      </c>
      <c r="AC706" s="61" t="s">
        <v>824</v>
      </c>
      <c r="AD706" s="214"/>
      <c r="AE706" s="61" t="s">
        <v>824</v>
      </c>
      <c r="AF706" s="130" t="s">
        <v>824</v>
      </c>
      <c r="AG706" s="123" t="s">
        <v>824</v>
      </c>
      <c r="AH706" s="123" t="s">
        <v>824</v>
      </c>
      <c r="AI706" s="61" t="s">
        <v>824</v>
      </c>
      <c r="AJ706" s="61" t="s">
        <v>824</v>
      </c>
      <c r="AK706" s="61" t="s">
        <v>824</v>
      </c>
      <c r="AL706" s="61" t="s">
        <v>1129</v>
      </c>
      <c r="AM706" s="76"/>
      <c r="AN706" s="215"/>
      <c r="AO706" s="215"/>
      <c r="AP706" s="215"/>
      <c r="AQ706" s="215"/>
    </row>
    <row r="707" spans="1:43" ht="30" x14ac:dyDescent="0.25">
      <c r="A707" s="232" t="s">
        <v>1187</v>
      </c>
      <c r="B707" s="74" t="s">
        <v>12</v>
      </c>
      <c r="C707" s="74">
        <v>18</v>
      </c>
      <c r="D707" s="74" t="s">
        <v>21</v>
      </c>
      <c r="E707" s="74" t="s">
        <v>8</v>
      </c>
      <c r="F707" s="209">
        <v>2</v>
      </c>
      <c r="G707" s="209">
        <v>3</v>
      </c>
      <c r="H707" s="209">
        <v>2</v>
      </c>
      <c r="I707" s="209">
        <v>2</v>
      </c>
      <c r="J707" s="209">
        <v>2</v>
      </c>
      <c r="K707" s="209">
        <v>2</v>
      </c>
      <c r="L707" s="209">
        <v>2</v>
      </c>
      <c r="M707" s="209">
        <v>2</v>
      </c>
      <c r="N707" s="209">
        <v>2</v>
      </c>
      <c r="O707" s="209">
        <v>2</v>
      </c>
      <c r="P707" s="209"/>
      <c r="Q707" s="209"/>
      <c r="R707" s="209"/>
      <c r="S707" s="209"/>
      <c r="T707" s="209"/>
      <c r="U707" s="209"/>
      <c r="V707" s="209"/>
      <c r="W707" s="209"/>
      <c r="X707" s="209"/>
      <c r="Y707" s="64">
        <v>2</v>
      </c>
      <c r="Z707" s="127">
        <v>2</v>
      </c>
      <c r="AA707" s="127">
        <v>5</v>
      </c>
      <c r="AB707" s="128" t="s">
        <v>1184</v>
      </c>
      <c r="AC707" s="61" t="s">
        <v>142</v>
      </c>
      <c r="AD707" s="214" t="s">
        <v>464</v>
      </c>
      <c r="AE707" s="61" t="s">
        <v>477</v>
      </c>
      <c r="AF707" s="130" t="s">
        <v>1184</v>
      </c>
      <c r="AG707" s="123">
        <v>2</v>
      </c>
      <c r="AH707" s="123">
        <v>5</v>
      </c>
      <c r="AI707" s="61" t="s">
        <v>142</v>
      </c>
      <c r="AJ707" s="61" t="s">
        <v>464</v>
      </c>
      <c r="AK707" s="61" t="s">
        <v>477</v>
      </c>
      <c r="AL707" s="61" t="s">
        <v>1129</v>
      </c>
      <c r="AM707" s="76"/>
      <c r="AN707" s="215"/>
      <c r="AO707" s="215"/>
      <c r="AP707" s="215"/>
      <c r="AQ707" s="215"/>
    </row>
    <row r="708" spans="1:43" ht="25.5" x14ac:dyDescent="0.25">
      <c r="A708" s="232" t="s">
        <v>1187</v>
      </c>
      <c r="B708" s="191" t="s">
        <v>12</v>
      </c>
      <c r="C708" s="191">
        <v>19</v>
      </c>
      <c r="D708" s="198" t="s">
        <v>22</v>
      </c>
      <c r="E708" s="198" t="s">
        <v>9</v>
      </c>
      <c r="F708" s="211">
        <v>3</v>
      </c>
      <c r="G708" s="211">
        <v>3</v>
      </c>
      <c r="H708" s="211">
        <v>3</v>
      </c>
      <c r="I708" s="211">
        <v>3</v>
      </c>
      <c r="J708" s="211">
        <v>3</v>
      </c>
      <c r="K708" s="211">
        <v>3</v>
      </c>
      <c r="L708" s="211">
        <v>4</v>
      </c>
      <c r="M708" s="211">
        <v>3</v>
      </c>
      <c r="N708" s="211">
        <v>3</v>
      </c>
      <c r="O708" s="211">
        <v>4</v>
      </c>
      <c r="P708" s="211"/>
      <c r="Q708" s="211"/>
      <c r="R708" s="211"/>
      <c r="S708" s="211"/>
      <c r="T708" s="211"/>
      <c r="U708" s="211"/>
      <c r="V708" s="211"/>
      <c r="W708" s="211"/>
      <c r="X708" s="211"/>
      <c r="Y708" s="189">
        <v>3</v>
      </c>
      <c r="Z708" s="127">
        <v>3</v>
      </c>
      <c r="AA708" s="127">
        <v>3</v>
      </c>
      <c r="AB708" s="128" t="s">
        <v>1132</v>
      </c>
      <c r="AC708" s="61" t="s">
        <v>144</v>
      </c>
      <c r="AD708" s="214" t="s">
        <v>371</v>
      </c>
      <c r="AE708" s="61" t="s">
        <v>476</v>
      </c>
      <c r="AF708" s="130" t="s">
        <v>1132</v>
      </c>
      <c r="AG708" s="123">
        <v>3</v>
      </c>
      <c r="AH708" s="123">
        <v>3</v>
      </c>
      <c r="AI708" s="61" t="s">
        <v>144</v>
      </c>
      <c r="AJ708" s="61" t="s">
        <v>371</v>
      </c>
      <c r="AK708" s="61" t="s">
        <v>476</v>
      </c>
      <c r="AL708" s="61" t="s">
        <v>1129</v>
      </c>
      <c r="AM708" s="76"/>
      <c r="AN708" s="215"/>
      <c r="AO708" s="215"/>
      <c r="AP708" s="215"/>
      <c r="AQ708" s="215"/>
    </row>
    <row r="709" spans="1:43" ht="25.5" x14ac:dyDescent="0.25">
      <c r="A709" s="232" t="s">
        <v>1187</v>
      </c>
      <c r="B709" s="74" t="s">
        <v>12</v>
      </c>
      <c r="C709" s="74">
        <v>21</v>
      </c>
      <c r="D709" s="74" t="s">
        <v>25</v>
      </c>
      <c r="E709" s="74" t="s">
        <v>8</v>
      </c>
      <c r="F709" s="209">
        <v>1</v>
      </c>
      <c r="G709" s="209">
        <v>1</v>
      </c>
      <c r="H709" s="209">
        <v>1</v>
      </c>
      <c r="I709" s="209">
        <v>1</v>
      </c>
      <c r="J709" s="209">
        <v>2</v>
      </c>
      <c r="K709" s="209">
        <v>2</v>
      </c>
      <c r="L709" s="209">
        <v>1</v>
      </c>
      <c r="M709" s="209">
        <v>1</v>
      </c>
      <c r="N709" s="209">
        <v>1</v>
      </c>
      <c r="O709" s="209">
        <v>1</v>
      </c>
      <c r="P709" s="209"/>
      <c r="Q709" s="209"/>
      <c r="R709" s="209"/>
      <c r="S709" s="209"/>
      <c r="T709" s="209"/>
      <c r="U709" s="209"/>
      <c r="V709" s="209"/>
      <c r="W709" s="209"/>
      <c r="X709" s="209"/>
      <c r="Y709" s="64">
        <v>1</v>
      </c>
      <c r="Z709" s="127">
        <v>1</v>
      </c>
      <c r="AA709" s="127">
        <v>5</v>
      </c>
      <c r="AB709" s="128" t="s">
        <v>1128</v>
      </c>
      <c r="AC709" s="61" t="s">
        <v>462</v>
      </c>
      <c r="AD709" s="214" t="s">
        <v>464</v>
      </c>
      <c r="AE709" s="61" t="s">
        <v>477</v>
      </c>
      <c r="AF709" s="130" t="s">
        <v>1128</v>
      </c>
      <c r="AG709" s="123">
        <v>1</v>
      </c>
      <c r="AH709" s="123">
        <v>5</v>
      </c>
      <c r="AI709" s="61" t="s">
        <v>462</v>
      </c>
      <c r="AJ709" s="61" t="s">
        <v>464</v>
      </c>
      <c r="AK709" s="61" t="s">
        <v>477</v>
      </c>
      <c r="AL709" s="61" t="s">
        <v>1129</v>
      </c>
      <c r="AM709" s="76"/>
      <c r="AN709" s="215"/>
      <c r="AO709" s="215"/>
      <c r="AP709" s="215"/>
      <c r="AQ709" s="215"/>
    </row>
    <row r="710" spans="1:43" ht="51" x14ac:dyDescent="0.25">
      <c r="A710" s="232" t="s">
        <v>1187</v>
      </c>
      <c r="B710" s="191" t="s">
        <v>26</v>
      </c>
      <c r="C710" s="191">
        <v>22</v>
      </c>
      <c r="D710" s="198" t="s">
        <v>27</v>
      </c>
      <c r="E710" s="198" t="s">
        <v>8</v>
      </c>
      <c r="F710" s="211"/>
      <c r="G710" s="211"/>
      <c r="H710" s="211"/>
      <c r="I710" s="211"/>
      <c r="J710" s="211"/>
      <c r="K710" s="211"/>
      <c r="L710" s="211"/>
      <c r="M710" s="211"/>
      <c r="N710" s="211"/>
      <c r="O710" s="211"/>
      <c r="P710" s="211"/>
      <c r="Q710" s="211"/>
      <c r="R710" s="211"/>
      <c r="S710" s="211"/>
      <c r="T710" s="211"/>
      <c r="U710" s="211"/>
      <c r="V710" s="211"/>
      <c r="W710" s="211"/>
      <c r="X710" s="211"/>
      <c r="Y710" s="189" t="s">
        <v>824</v>
      </c>
      <c r="Z710" s="127" t="s">
        <v>824</v>
      </c>
      <c r="AA710" s="127" t="s">
        <v>824</v>
      </c>
      <c r="AB710" s="128" t="s">
        <v>824</v>
      </c>
      <c r="AC710" s="61" t="s">
        <v>824</v>
      </c>
      <c r="AD710" s="214"/>
      <c r="AE710" s="61" t="s">
        <v>824</v>
      </c>
      <c r="AF710" s="130" t="s">
        <v>824</v>
      </c>
      <c r="AG710" s="123" t="s">
        <v>824</v>
      </c>
      <c r="AH710" s="123" t="s">
        <v>824</v>
      </c>
      <c r="AI710" s="61" t="s">
        <v>824</v>
      </c>
      <c r="AJ710" s="61" t="s">
        <v>824</v>
      </c>
      <c r="AK710" s="61" t="s">
        <v>824</v>
      </c>
      <c r="AL710" s="61" t="s">
        <v>1129</v>
      </c>
      <c r="AM710" s="76"/>
      <c r="AN710" s="215"/>
      <c r="AO710" s="215"/>
      <c r="AP710" s="215"/>
      <c r="AQ710" s="215"/>
    </row>
    <row r="711" spans="1:43" ht="38.25" x14ac:dyDescent="0.25">
      <c r="A711" s="232" t="s">
        <v>1187</v>
      </c>
      <c r="B711" s="74" t="s">
        <v>26</v>
      </c>
      <c r="C711" s="74">
        <v>23</v>
      </c>
      <c r="D711" s="74" t="s">
        <v>28</v>
      </c>
      <c r="E711" s="74" t="s">
        <v>8</v>
      </c>
      <c r="F711" s="209"/>
      <c r="G711" s="209"/>
      <c r="H711" s="209"/>
      <c r="I711" s="209"/>
      <c r="J711" s="209"/>
      <c r="K711" s="209"/>
      <c r="L711" s="209"/>
      <c r="M711" s="209"/>
      <c r="N711" s="209"/>
      <c r="O711" s="209"/>
      <c r="P711" s="209"/>
      <c r="Q711" s="209"/>
      <c r="R711" s="209"/>
      <c r="S711" s="209"/>
      <c r="T711" s="209"/>
      <c r="U711" s="209"/>
      <c r="V711" s="209"/>
      <c r="W711" s="209"/>
      <c r="X711" s="209"/>
      <c r="Y711" s="64" t="s">
        <v>824</v>
      </c>
      <c r="Z711" s="127" t="s">
        <v>824</v>
      </c>
      <c r="AA711" s="127" t="s">
        <v>824</v>
      </c>
      <c r="AB711" s="128" t="s">
        <v>824</v>
      </c>
      <c r="AC711" s="61" t="s">
        <v>824</v>
      </c>
      <c r="AD711" s="207"/>
      <c r="AE711" s="61" t="s">
        <v>824</v>
      </c>
      <c r="AF711" s="130" t="s">
        <v>824</v>
      </c>
      <c r="AG711" s="123" t="s">
        <v>824</v>
      </c>
      <c r="AH711" s="123" t="s">
        <v>824</v>
      </c>
      <c r="AI711" s="61" t="s">
        <v>824</v>
      </c>
      <c r="AJ711" s="61" t="s">
        <v>824</v>
      </c>
      <c r="AK711" s="61" t="s">
        <v>824</v>
      </c>
      <c r="AL711" s="61" t="s">
        <v>1129</v>
      </c>
      <c r="AM711" s="76"/>
      <c r="AN711" s="215"/>
      <c r="AO711" s="215"/>
      <c r="AP711" s="215"/>
      <c r="AQ711" s="215"/>
    </row>
    <row r="712" spans="1:43" ht="38.25" x14ac:dyDescent="0.25">
      <c r="A712" s="232" t="s">
        <v>1187</v>
      </c>
      <c r="B712" s="191" t="s">
        <v>29</v>
      </c>
      <c r="C712" s="191">
        <v>24</v>
      </c>
      <c r="D712" s="191" t="s">
        <v>30</v>
      </c>
      <c r="E712" s="191" t="s">
        <v>9</v>
      </c>
      <c r="F712" s="216"/>
      <c r="G712" s="216"/>
      <c r="H712" s="216"/>
      <c r="I712" s="216"/>
      <c r="J712" s="216"/>
      <c r="K712" s="216"/>
      <c r="L712" s="216"/>
      <c r="M712" s="216"/>
      <c r="N712" s="216"/>
      <c r="O712" s="216"/>
      <c r="P712" s="216"/>
      <c r="Q712" s="216"/>
      <c r="R712" s="216"/>
      <c r="S712" s="216"/>
      <c r="T712" s="216"/>
      <c r="U712" s="216"/>
      <c r="V712" s="216"/>
      <c r="W712" s="216"/>
      <c r="X712" s="216"/>
      <c r="Y712" s="152" t="s">
        <v>824</v>
      </c>
      <c r="Z712" s="127" t="s">
        <v>824</v>
      </c>
      <c r="AA712" s="127" t="s">
        <v>824</v>
      </c>
      <c r="AB712" s="127" t="s">
        <v>824</v>
      </c>
      <c r="AC712" s="35" t="s">
        <v>824</v>
      </c>
      <c r="AD712" s="237"/>
      <c r="AE712" s="35" t="s">
        <v>824</v>
      </c>
      <c r="AF712" s="130" t="s">
        <v>824</v>
      </c>
      <c r="AG712" s="123" t="s">
        <v>824</v>
      </c>
      <c r="AH712" s="123" t="s">
        <v>824</v>
      </c>
      <c r="AI712" s="61" t="s">
        <v>824</v>
      </c>
      <c r="AJ712" s="61" t="s">
        <v>824</v>
      </c>
      <c r="AK712" s="61" t="s">
        <v>824</v>
      </c>
      <c r="AL712" s="35" t="s">
        <v>1129</v>
      </c>
      <c r="AM712" s="192"/>
      <c r="AN712" s="215"/>
      <c r="AO712" s="215"/>
      <c r="AP712" s="215"/>
      <c r="AQ712" s="215"/>
    </row>
    <row r="713" spans="1:43" ht="25.5" x14ac:dyDescent="0.25">
      <c r="A713" s="232" t="s">
        <v>1187</v>
      </c>
      <c r="B713" s="74" t="s">
        <v>12</v>
      </c>
      <c r="C713" s="74">
        <v>25</v>
      </c>
      <c r="D713" s="74" t="s">
        <v>31</v>
      </c>
      <c r="E713" s="74" t="s">
        <v>9</v>
      </c>
      <c r="F713" s="209">
        <v>3</v>
      </c>
      <c r="G713" s="209">
        <v>4</v>
      </c>
      <c r="H713" s="209">
        <v>3</v>
      </c>
      <c r="I713" s="209">
        <v>2</v>
      </c>
      <c r="J713" s="209">
        <v>2</v>
      </c>
      <c r="K713" s="209">
        <v>3</v>
      </c>
      <c r="L713" s="209">
        <v>2</v>
      </c>
      <c r="M713" s="209">
        <v>3</v>
      </c>
      <c r="N713" s="209">
        <v>2</v>
      </c>
      <c r="O713" s="209">
        <v>2</v>
      </c>
      <c r="P713" s="209"/>
      <c r="Q713" s="209"/>
      <c r="R713" s="209"/>
      <c r="S713" s="209"/>
      <c r="T713" s="209"/>
      <c r="U713" s="209"/>
      <c r="V713" s="209"/>
      <c r="W713" s="209"/>
      <c r="X713" s="209"/>
      <c r="Y713" s="64">
        <v>3</v>
      </c>
      <c r="Z713" s="127">
        <v>3</v>
      </c>
      <c r="AA713" s="127">
        <v>3</v>
      </c>
      <c r="AB713" s="128" t="s">
        <v>1132</v>
      </c>
      <c r="AC713" s="61" t="s">
        <v>144</v>
      </c>
      <c r="AD713" s="207" t="s">
        <v>371</v>
      </c>
      <c r="AE713" s="61" t="s">
        <v>476</v>
      </c>
      <c r="AF713" s="130" t="s">
        <v>1132</v>
      </c>
      <c r="AG713" s="123">
        <v>3</v>
      </c>
      <c r="AH713" s="123">
        <v>3</v>
      </c>
      <c r="AI713" s="61" t="s">
        <v>144</v>
      </c>
      <c r="AJ713" s="61" t="s">
        <v>371</v>
      </c>
      <c r="AK713" s="61" t="s">
        <v>476</v>
      </c>
      <c r="AL713" s="61" t="s">
        <v>1129</v>
      </c>
      <c r="AM713" s="76"/>
      <c r="AN713" s="281"/>
      <c r="AO713" s="281"/>
      <c r="AP713" s="215"/>
      <c r="AQ713" s="215"/>
    </row>
    <row r="714" spans="1:43" x14ac:dyDescent="0.25">
      <c r="A714" s="232" t="s">
        <v>1187</v>
      </c>
      <c r="B714" s="191" t="s">
        <v>12</v>
      </c>
      <c r="C714" s="191">
        <v>26</v>
      </c>
      <c r="D714" s="191" t="s">
        <v>32</v>
      </c>
      <c r="E714" s="191" t="s">
        <v>9</v>
      </c>
      <c r="F714" s="216">
        <v>2</v>
      </c>
      <c r="G714" s="216">
        <v>3</v>
      </c>
      <c r="H714" s="216">
        <v>2</v>
      </c>
      <c r="I714" s="216">
        <v>3</v>
      </c>
      <c r="J714" s="216">
        <v>2</v>
      </c>
      <c r="K714" s="216">
        <v>2</v>
      </c>
      <c r="L714" s="216">
        <v>3</v>
      </c>
      <c r="M714" s="216">
        <v>3</v>
      </c>
      <c r="N714" s="216">
        <v>2</v>
      </c>
      <c r="O714" s="216">
        <v>3</v>
      </c>
      <c r="P714" s="216"/>
      <c r="Q714" s="216"/>
      <c r="R714" s="216"/>
      <c r="S714" s="216"/>
      <c r="T714" s="216"/>
      <c r="U714" s="216"/>
      <c r="V714" s="216"/>
      <c r="W714" s="216"/>
      <c r="X714" s="216"/>
      <c r="Y714" s="152">
        <v>3</v>
      </c>
      <c r="Z714" s="127">
        <v>3</v>
      </c>
      <c r="AA714" s="127">
        <v>2</v>
      </c>
      <c r="AB714" s="127" t="s">
        <v>1191</v>
      </c>
      <c r="AC714" s="35" t="s">
        <v>144</v>
      </c>
      <c r="AD714" s="219" t="s">
        <v>384</v>
      </c>
      <c r="AE714" s="35" t="s">
        <v>371</v>
      </c>
      <c r="AF714" s="130" t="s">
        <v>1191</v>
      </c>
      <c r="AG714" s="123">
        <v>3</v>
      </c>
      <c r="AH714" s="123">
        <v>2</v>
      </c>
      <c r="AI714" s="61" t="s">
        <v>144</v>
      </c>
      <c r="AJ714" s="61" t="s">
        <v>384</v>
      </c>
      <c r="AK714" s="61" t="s">
        <v>371</v>
      </c>
      <c r="AL714" s="35" t="s">
        <v>1129</v>
      </c>
      <c r="AM714" s="192"/>
      <c r="AN714" s="281"/>
      <c r="AO714" s="281"/>
      <c r="AP714" s="215"/>
      <c r="AQ714" s="215"/>
    </row>
    <row r="715" spans="1:43" ht="51" x14ac:dyDescent="0.25">
      <c r="A715" s="232" t="s">
        <v>1187</v>
      </c>
      <c r="B715" s="74" t="s">
        <v>26</v>
      </c>
      <c r="C715" s="74">
        <v>28</v>
      </c>
      <c r="D715" s="74" t="s">
        <v>1155</v>
      </c>
      <c r="E715" s="74" t="s">
        <v>8</v>
      </c>
      <c r="F715" s="209"/>
      <c r="G715" s="209"/>
      <c r="H715" s="209"/>
      <c r="I715" s="209"/>
      <c r="J715" s="209"/>
      <c r="K715" s="209"/>
      <c r="L715" s="209"/>
      <c r="M715" s="209"/>
      <c r="N715" s="209"/>
      <c r="O715" s="209"/>
      <c r="P715" s="209"/>
      <c r="Q715" s="209"/>
      <c r="R715" s="209"/>
      <c r="S715" s="209"/>
      <c r="T715" s="209"/>
      <c r="U715" s="209"/>
      <c r="V715" s="209"/>
      <c r="W715" s="209"/>
      <c r="X715" s="209"/>
      <c r="Y715" s="64" t="s">
        <v>824</v>
      </c>
      <c r="Z715" s="127" t="s">
        <v>824</v>
      </c>
      <c r="AA715" s="127" t="s">
        <v>824</v>
      </c>
      <c r="AB715" s="128" t="s">
        <v>824</v>
      </c>
      <c r="AC715" s="61" t="s">
        <v>824</v>
      </c>
      <c r="AD715" s="214"/>
      <c r="AE715" s="61" t="s">
        <v>824</v>
      </c>
      <c r="AF715" s="130" t="s">
        <v>824</v>
      </c>
      <c r="AG715" s="123" t="s">
        <v>824</v>
      </c>
      <c r="AH715" s="123" t="s">
        <v>824</v>
      </c>
      <c r="AI715" s="61" t="s">
        <v>824</v>
      </c>
      <c r="AJ715" s="61" t="s">
        <v>824</v>
      </c>
      <c r="AK715" s="61" t="s">
        <v>824</v>
      </c>
      <c r="AL715" s="61" t="s">
        <v>1129</v>
      </c>
      <c r="AM715" s="76"/>
      <c r="AN715" s="215"/>
      <c r="AO715" s="215"/>
      <c r="AP715" s="215"/>
      <c r="AQ715" s="215"/>
    </row>
    <row r="716" spans="1:43" ht="38.25" x14ac:dyDescent="0.25">
      <c r="A716" s="232" t="s">
        <v>1187</v>
      </c>
      <c r="B716" s="191" t="s">
        <v>35</v>
      </c>
      <c r="C716" s="191">
        <v>31</v>
      </c>
      <c r="D716" s="191" t="s">
        <v>734</v>
      </c>
      <c r="E716" s="191" t="s">
        <v>8</v>
      </c>
      <c r="F716" s="216">
        <v>5</v>
      </c>
      <c r="G716" s="216">
        <v>5</v>
      </c>
      <c r="H716" s="216">
        <v>4</v>
      </c>
      <c r="I716" s="216">
        <v>4</v>
      </c>
      <c r="J716" s="216">
        <v>4</v>
      </c>
      <c r="K716" s="216">
        <v>5</v>
      </c>
      <c r="L716" s="216">
        <v>4</v>
      </c>
      <c r="M716" s="216">
        <v>4</v>
      </c>
      <c r="N716" s="216">
        <v>5</v>
      </c>
      <c r="O716" s="216">
        <v>4</v>
      </c>
      <c r="P716" s="216"/>
      <c r="Q716" s="216"/>
      <c r="R716" s="216"/>
      <c r="S716" s="216"/>
      <c r="T716" s="216"/>
      <c r="U716" s="216"/>
      <c r="V716" s="216"/>
      <c r="W716" s="216"/>
      <c r="X716" s="216"/>
      <c r="Y716" s="152">
        <v>4</v>
      </c>
      <c r="Z716" s="127">
        <v>4</v>
      </c>
      <c r="AA716" s="127">
        <v>4</v>
      </c>
      <c r="AB716" s="127" t="s">
        <v>1147</v>
      </c>
      <c r="AC716" s="35" t="s">
        <v>146</v>
      </c>
      <c r="AD716" s="219" t="s">
        <v>372</v>
      </c>
      <c r="AE716" s="35" t="s">
        <v>477</v>
      </c>
      <c r="AF716" s="130" t="s">
        <v>1147</v>
      </c>
      <c r="AG716" s="123">
        <v>4</v>
      </c>
      <c r="AH716" s="123">
        <v>4</v>
      </c>
      <c r="AI716" s="61" t="s">
        <v>146</v>
      </c>
      <c r="AJ716" s="61" t="s">
        <v>372</v>
      </c>
      <c r="AK716" s="61" t="s">
        <v>477</v>
      </c>
      <c r="AL716" s="35" t="s">
        <v>1129</v>
      </c>
      <c r="AM716" s="192"/>
      <c r="AN716" s="215"/>
      <c r="AO716" s="215"/>
      <c r="AP716" s="215"/>
      <c r="AQ716" s="215"/>
    </row>
    <row r="717" spans="1:43" ht="25.5" x14ac:dyDescent="0.25">
      <c r="A717" s="232" t="s">
        <v>1187</v>
      </c>
      <c r="B717" s="74" t="s">
        <v>38</v>
      </c>
      <c r="C717" s="74">
        <v>34</v>
      </c>
      <c r="D717" s="74" t="s">
        <v>662</v>
      </c>
      <c r="E717" s="74" t="s">
        <v>9</v>
      </c>
      <c r="F717" s="209">
        <v>3</v>
      </c>
      <c r="G717" s="209">
        <v>3</v>
      </c>
      <c r="H717" s="209">
        <v>2</v>
      </c>
      <c r="I717" s="209">
        <v>3</v>
      </c>
      <c r="J717" s="209">
        <v>3</v>
      </c>
      <c r="K717" s="209">
        <v>3</v>
      </c>
      <c r="L717" s="209">
        <v>3</v>
      </c>
      <c r="M717" s="209">
        <v>2</v>
      </c>
      <c r="N717" s="209">
        <v>3</v>
      </c>
      <c r="O717" s="209">
        <v>3</v>
      </c>
      <c r="P717" s="209"/>
      <c r="Q717" s="209"/>
      <c r="R717" s="209"/>
      <c r="S717" s="209"/>
      <c r="T717" s="209"/>
      <c r="U717" s="209"/>
      <c r="V717" s="209"/>
      <c r="W717" s="209"/>
      <c r="X717" s="209"/>
      <c r="Y717" s="64">
        <v>3</v>
      </c>
      <c r="Z717" s="127">
        <v>3</v>
      </c>
      <c r="AA717" s="127">
        <v>4</v>
      </c>
      <c r="AB717" s="128" t="s">
        <v>1167</v>
      </c>
      <c r="AC717" s="61" t="s">
        <v>144</v>
      </c>
      <c r="AD717" s="214" t="s">
        <v>372</v>
      </c>
      <c r="AE717" s="61" t="s">
        <v>477</v>
      </c>
      <c r="AF717" s="130" t="s">
        <v>1167</v>
      </c>
      <c r="AG717" s="123">
        <v>3</v>
      </c>
      <c r="AH717" s="123">
        <v>4</v>
      </c>
      <c r="AI717" s="61" t="s">
        <v>144</v>
      </c>
      <c r="AJ717" s="61" t="s">
        <v>372</v>
      </c>
      <c r="AK717" s="61" t="s">
        <v>477</v>
      </c>
      <c r="AL717" s="61" t="s">
        <v>1129</v>
      </c>
      <c r="AM717" s="76"/>
      <c r="AN717" s="281"/>
      <c r="AO717" s="281"/>
      <c r="AP717" s="215"/>
      <c r="AQ717" s="215"/>
    </row>
    <row r="718" spans="1:43" ht="25.5" x14ac:dyDescent="0.25">
      <c r="A718" s="232" t="s">
        <v>1187</v>
      </c>
      <c r="B718" s="191" t="s">
        <v>38</v>
      </c>
      <c r="C718" s="191">
        <v>37</v>
      </c>
      <c r="D718" s="191" t="s">
        <v>663</v>
      </c>
      <c r="E718" s="191" t="s">
        <v>8</v>
      </c>
      <c r="F718" s="216">
        <v>2</v>
      </c>
      <c r="G718" s="216">
        <v>3</v>
      </c>
      <c r="H718" s="216">
        <v>3</v>
      </c>
      <c r="I718" s="216">
        <v>3</v>
      </c>
      <c r="J718" s="216">
        <v>3</v>
      </c>
      <c r="K718" s="216">
        <v>3</v>
      </c>
      <c r="L718" s="216">
        <v>2</v>
      </c>
      <c r="M718" s="216">
        <v>3</v>
      </c>
      <c r="N718" s="216">
        <v>3</v>
      </c>
      <c r="O718" s="216">
        <v>3</v>
      </c>
      <c r="P718" s="216"/>
      <c r="Q718" s="216"/>
      <c r="R718" s="216"/>
      <c r="S718" s="216"/>
      <c r="T718" s="216"/>
      <c r="U718" s="216"/>
      <c r="V718" s="216"/>
      <c r="W718" s="216"/>
      <c r="X718" s="216"/>
      <c r="Y718" s="152">
        <v>3</v>
      </c>
      <c r="Z718" s="127">
        <v>3</v>
      </c>
      <c r="AA718" s="127">
        <v>4</v>
      </c>
      <c r="AB718" s="127" t="s">
        <v>1167</v>
      </c>
      <c r="AC718" s="35" t="s">
        <v>144</v>
      </c>
      <c r="AD718" s="219" t="s">
        <v>372</v>
      </c>
      <c r="AE718" s="35" t="s">
        <v>477</v>
      </c>
      <c r="AF718" s="130" t="s">
        <v>1167</v>
      </c>
      <c r="AG718" s="123">
        <v>3</v>
      </c>
      <c r="AH718" s="123">
        <v>4</v>
      </c>
      <c r="AI718" s="61" t="s">
        <v>144</v>
      </c>
      <c r="AJ718" s="61" t="s">
        <v>372</v>
      </c>
      <c r="AK718" s="61" t="s">
        <v>477</v>
      </c>
      <c r="AL718" s="35" t="s">
        <v>1129</v>
      </c>
      <c r="AM718" s="192"/>
      <c r="AN718" s="281"/>
      <c r="AO718" s="281"/>
      <c r="AP718" s="215"/>
      <c r="AQ718" s="215"/>
    </row>
    <row r="719" spans="1:43" ht="25.5" x14ac:dyDescent="0.25">
      <c r="A719" s="232" t="s">
        <v>1187</v>
      </c>
      <c r="B719" s="74" t="s">
        <v>43</v>
      </c>
      <c r="C719" s="74">
        <v>38</v>
      </c>
      <c r="D719" s="74" t="s">
        <v>664</v>
      </c>
      <c r="E719" s="74" t="s">
        <v>9</v>
      </c>
      <c r="F719" s="209"/>
      <c r="G719" s="209"/>
      <c r="H719" s="209"/>
      <c r="I719" s="209"/>
      <c r="J719" s="209"/>
      <c r="K719" s="209"/>
      <c r="L719" s="209"/>
      <c r="M719" s="209"/>
      <c r="N719" s="209"/>
      <c r="O719" s="209"/>
      <c r="P719" s="209"/>
      <c r="Q719" s="209"/>
      <c r="R719" s="209"/>
      <c r="S719" s="209"/>
      <c r="T719" s="209"/>
      <c r="U719" s="209"/>
      <c r="V719" s="209"/>
      <c r="W719" s="209"/>
      <c r="X719" s="209"/>
      <c r="Y719" s="64" t="s">
        <v>824</v>
      </c>
      <c r="Z719" s="127" t="s">
        <v>824</v>
      </c>
      <c r="AA719" s="127" t="s">
        <v>824</v>
      </c>
      <c r="AB719" s="128" t="s">
        <v>824</v>
      </c>
      <c r="AC719" s="61" t="s">
        <v>824</v>
      </c>
      <c r="AD719" s="214"/>
      <c r="AE719" s="61" t="s">
        <v>824</v>
      </c>
      <c r="AF719" s="130" t="s">
        <v>824</v>
      </c>
      <c r="AG719" s="123" t="s">
        <v>824</v>
      </c>
      <c r="AH719" s="123" t="s">
        <v>824</v>
      </c>
      <c r="AI719" s="61" t="s">
        <v>824</v>
      </c>
      <c r="AJ719" s="61" t="s">
        <v>824</v>
      </c>
      <c r="AK719" s="61" t="s">
        <v>824</v>
      </c>
      <c r="AL719" s="61" t="s">
        <v>1129</v>
      </c>
      <c r="AM719" s="76"/>
      <c r="AN719" s="281"/>
      <c r="AO719" s="281"/>
      <c r="AP719" s="215"/>
      <c r="AQ719" s="215"/>
    </row>
    <row r="720" spans="1:43" x14ac:dyDescent="0.25">
      <c r="A720" s="232" t="s">
        <v>1187</v>
      </c>
      <c r="B720" s="191" t="s">
        <v>43</v>
      </c>
      <c r="C720" s="191">
        <v>39</v>
      </c>
      <c r="D720" s="191" t="s">
        <v>44</v>
      </c>
      <c r="E720" s="191" t="s">
        <v>8</v>
      </c>
      <c r="F720" s="216"/>
      <c r="G720" s="216"/>
      <c r="H720" s="216"/>
      <c r="I720" s="216"/>
      <c r="J720" s="216"/>
      <c r="K720" s="216"/>
      <c r="L720" s="216"/>
      <c r="M720" s="216"/>
      <c r="N720" s="216"/>
      <c r="O720" s="216"/>
      <c r="P720" s="216"/>
      <c r="Q720" s="216"/>
      <c r="R720" s="216"/>
      <c r="S720" s="216"/>
      <c r="T720" s="216"/>
      <c r="U720" s="216"/>
      <c r="V720" s="216"/>
      <c r="W720" s="216"/>
      <c r="X720" s="216"/>
      <c r="Y720" s="152" t="s">
        <v>824</v>
      </c>
      <c r="Z720" s="127" t="s">
        <v>824</v>
      </c>
      <c r="AA720" s="127" t="s">
        <v>824</v>
      </c>
      <c r="AB720" s="127" t="s">
        <v>824</v>
      </c>
      <c r="AC720" s="35" t="s">
        <v>824</v>
      </c>
      <c r="AD720" s="219"/>
      <c r="AE720" s="35" t="s">
        <v>824</v>
      </c>
      <c r="AF720" s="130" t="s">
        <v>824</v>
      </c>
      <c r="AG720" s="123" t="s">
        <v>824</v>
      </c>
      <c r="AH720" s="123" t="s">
        <v>824</v>
      </c>
      <c r="AI720" s="61" t="s">
        <v>824</v>
      </c>
      <c r="AJ720" s="61" t="s">
        <v>824</v>
      </c>
      <c r="AK720" s="61" t="s">
        <v>824</v>
      </c>
      <c r="AL720" s="35" t="s">
        <v>1129</v>
      </c>
      <c r="AM720" s="192"/>
      <c r="AN720" s="215"/>
      <c r="AO720" s="215"/>
      <c r="AP720" s="215"/>
      <c r="AQ720" s="215"/>
    </row>
    <row r="721" spans="1:43" ht="25.5" x14ac:dyDescent="0.25">
      <c r="A721" s="232" t="s">
        <v>1187</v>
      </c>
      <c r="B721" s="74" t="s">
        <v>43</v>
      </c>
      <c r="C721" s="74">
        <v>40</v>
      </c>
      <c r="D721" s="74" t="s">
        <v>743</v>
      </c>
      <c r="E721" s="74" t="s">
        <v>9</v>
      </c>
      <c r="F721" s="209"/>
      <c r="G721" s="209"/>
      <c r="H721" s="209"/>
      <c r="I721" s="209"/>
      <c r="J721" s="209"/>
      <c r="K721" s="209"/>
      <c r="L721" s="209"/>
      <c r="M721" s="209"/>
      <c r="N721" s="209"/>
      <c r="O721" s="209"/>
      <c r="P721" s="209"/>
      <c r="Q721" s="209"/>
      <c r="R721" s="209"/>
      <c r="S721" s="209"/>
      <c r="T721" s="209"/>
      <c r="U721" s="209"/>
      <c r="V721" s="209"/>
      <c r="W721" s="209"/>
      <c r="X721" s="209"/>
      <c r="Y721" s="64" t="s">
        <v>824</v>
      </c>
      <c r="Z721" s="127" t="s">
        <v>824</v>
      </c>
      <c r="AA721" s="127" t="s">
        <v>824</v>
      </c>
      <c r="AB721" s="128" t="s">
        <v>824</v>
      </c>
      <c r="AC721" s="61" t="s">
        <v>824</v>
      </c>
      <c r="AD721" s="214"/>
      <c r="AE721" s="61" t="s">
        <v>824</v>
      </c>
      <c r="AF721" s="130" t="s">
        <v>824</v>
      </c>
      <c r="AG721" s="123" t="s">
        <v>824</v>
      </c>
      <c r="AH721" s="123" t="s">
        <v>824</v>
      </c>
      <c r="AI721" s="61" t="s">
        <v>824</v>
      </c>
      <c r="AJ721" s="61" t="s">
        <v>824</v>
      </c>
      <c r="AK721" s="61" t="s">
        <v>824</v>
      </c>
      <c r="AL721" s="61" t="s">
        <v>1129</v>
      </c>
      <c r="AM721" s="76"/>
      <c r="AN721" s="215"/>
      <c r="AO721" s="215"/>
      <c r="AP721" s="215"/>
      <c r="AQ721" s="215"/>
    </row>
    <row r="722" spans="1:43" ht="25.5" x14ac:dyDescent="0.25">
      <c r="A722" s="232" t="s">
        <v>1187</v>
      </c>
      <c r="B722" s="191" t="s">
        <v>43</v>
      </c>
      <c r="C722" s="191">
        <v>41</v>
      </c>
      <c r="D722" s="191" t="s">
        <v>665</v>
      </c>
      <c r="E722" s="191" t="s">
        <v>8</v>
      </c>
      <c r="F722" s="216"/>
      <c r="G722" s="216"/>
      <c r="H722" s="216"/>
      <c r="I722" s="216"/>
      <c r="J722" s="216"/>
      <c r="K722" s="216"/>
      <c r="L722" s="216"/>
      <c r="M722" s="216"/>
      <c r="N722" s="216"/>
      <c r="O722" s="216"/>
      <c r="P722" s="216"/>
      <c r="Q722" s="216"/>
      <c r="R722" s="216"/>
      <c r="S722" s="216"/>
      <c r="T722" s="216"/>
      <c r="U722" s="216"/>
      <c r="V722" s="216"/>
      <c r="W722" s="216"/>
      <c r="X722" s="216"/>
      <c r="Y722" s="152" t="s">
        <v>824</v>
      </c>
      <c r="Z722" s="127" t="s">
        <v>824</v>
      </c>
      <c r="AA722" s="127" t="s">
        <v>824</v>
      </c>
      <c r="AB722" s="127" t="s">
        <v>824</v>
      </c>
      <c r="AC722" s="35" t="s">
        <v>824</v>
      </c>
      <c r="AD722" s="219"/>
      <c r="AE722" s="35" t="s">
        <v>824</v>
      </c>
      <c r="AF722" s="130" t="s">
        <v>824</v>
      </c>
      <c r="AG722" s="123" t="s">
        <v>824</v>
      </c>
      <c r="AH722" s="123" t="s">
        <v>824</v>
      </c>
      <c r="AI722" s="61" t="s">
        <v>824</v>
      </c>
      <c r="AJ722" s="61" t="s">
        <v>824</v>
      </c>
      <c r="AK722" s="61" t="s">
        <v>824</v>
      </c>
      <c r="AL722" s="35" t="s">
        <v>1129</v>
      </c>
      <c r="AM722" s="192"/>
      <c r="AN722" s="215"/>
      <c r="AO722" s="215"/>
      <c r="AP722" s="215"/>
      <c r="AQ722" s="215"/>
    </row>
    <row r="723" spans="1:43" ht="25.5" x14ac:dyDescent="0.25">
      <c r="A723" s="232" t="s">
        <v>1187</v>
      </c>
      <c r="B723" s="74" t="s">
        <v>43</v>
      </c>
      <c r="C723" s="74">
        <v>42</v>
      </c>
      <c r="D723" s="74" t="s">
        <v>666</v>
      </c>
      <c r="E723" s="74" t="s">
        <v>9</v>
      </c>
      <c r="F723" s="209"/>
      <c r="G723" s="209"/>
      <c r="H723" s="209"/>
      <c r="I723" s="209"/>
      <c r="J723" s="209"/>
      <c r="K723" s="209"/>
      <c r="L723" s="209"/>
      <c r="M723" s="209"/>
      <c r="N723" s="209"/>
      <c r="O723" s="209"/>
      <c r="P723" s="209"/>
      <c r="Q723" s="209"/>
      <c r="R723" s="209"/>
      <c r="S723" s="209"/>
      <c r="T723" s="209"/>
      <c r="U723" s="209"/>
      <c r="V723" s="209"/>
      <c r="W723" s="209"/>
      <c r="X723" s="209"/>
      <c r="Y723" s="64" t="s">
        <v>824</v>
      </c>
      <c r="Z723" s="127" t="s">
        <v>824</v>
      </c>
      <c r="AA723" s="127" t="s">
        <v>824</v>
      </c>
      <c r="AB723" s="128" t="s">
        <v>824</v>
      </c>
      <c r="AC723" s="61" t="s">
        <v>824</v>
      </c>
      <c r="AD723" s="207"/>
      <c r="AE723" s="61" t="s">
        <v>824</v>
      </c>
      <c r="AF723" s="130" t="s">
        <v>824</v>
      </c>
      <c r="AG723" s="123" t="s">
        <v>824</v>
      </c>
      <c r="AH723" s="123" t="s">
        <v>824</v>
      </c>
      <c r="AI723" s="61" t="s">
        <v>824</v>
      </c>
      <c r="AJ723" s="61" t="s">
        <v>824</v>
      </c>
      <c r="AK723" s="61" t="s">
        <v>824</v>
      </c>
      <c r="AL723" s="61" t="s">
        <v>1129</v>
      </c>
      <c r="AM723" s="76"/>
      <c r="AN723" s="281"/>
      <c r="AO723" s="281"/>
      <c r="AP723" s="215"/>
      <c r="AQ723" s="215"/>
    </row>
    <row r="724" spans="1:43" ht="25.5" x14ac:dyDescent="0.25">
      <c r="A724" s="232" t="s">
        <v>1187</v>
      </c>
      <c r="B724" s="191" t="s">
        <v>45</v>
      </c>
      <c r="C724" s="191">
        <v>43</v>
      </c>
      <c r="D724" s="191" t="s">
        <v>667</v>
      </c>
      <c r="E724" s="191" t="s">
        <v>9</v>
      </c>
      <c r="F724" s="216"/>
      <c r="G724" s="216"/>
      <c r="H724" s="216"/>
      <c r="I724" s="216"/>
      <c r="J724" s="216"/>
      <c r="K724" s="216"/>
      <c r="L724" s="216"/>
      <c r="M724" s="216"/>
      <c r="N724" s="216"/>
      <c r="O724" s="216"/>
      <c r="P724" s="216"/>
      <c r="Q724" s="216"/>
      <c r="R724" s="216"/>
      <c r="S724" s="216"/>
      <c r="T724" s="216"/>
      <c r="U724" s="216"/>
      <c r="V724" s="216"/>
      <c r="W724" s="216"/>
      <c r="X724" s="216"/>
      <c r="Y724" s="152" t="s">
        <v>824</v>
      </c>
      <c r="Z724" s="127" t="s">
        <v>824</v>
      </c>
      <c r="AA724" s="127" t="s">
        <v>824</v>
      </c>
      <c r="AB724" s="127" t="s">
        <v>824</v>
      </c>
      <c r="AC724" s="35" t="s">
        <v>824</v>
      </c>
      <c r="AD724" s="237"/>
      <c r="AE724" s="35" t="s">
        <v>824</v>
      </c>
      <c r="AF724" s="130" t="s">
        <v>824</v>
      </c>
      <c r="AG724" s="123" t="s">
        <v>824</v>
      </c>
      <c r="AH724" s="123" t="s">
        <v>824</v>
      </c>
      <c r="AI724" s="61" t="s">
        <v>824</v>
      </c>
      <c r="AJ724" s="61" t="s">
        <v>824</v>
      </c>
      <c r="AK724" s="61" t="s">
        <v>824</v>
      </c>
      <c r="AL724" s="35" t="s">
        <v>1129</v>
      </c>
      <c r="AM724" s="192"/>
      <c r="AN724" s="281"/>
      <c r="AO724" s="281"/>
      <c r="AP724" s="215"/>
      <c r="AQ724" s="215"/>
    </row>
    <row r="725" spans="1:43" ht="25.5" x14ac:dyDescent="0.25">
      <c r="A725" s="232" t="s">
        <v>1187</v>
      </c>
      <c r="B725" s="74" t="s">
        <v>45</v>
      </c>
      <c r="C725" s="74">
        <v>44</v>
      </c>
      <c r="D725" s="74" t="s">
        <v>668</v>
      </c>
      <c r="E725" s="74" t="s">
        <v>9</v>
      </c>
      <c r="F725" s="209"/>
      <c r="G725" s="209"/>
      <c r="H725" s="209"/>
      <c r="I725" s="209"/>
      <c r="J725" s="209"/>
      <c r="K725" s="209"/>
      <c r="L725" s="209"/>
      <c r="M725" s="209"/>
      <c r="N725" s="209"/>
      <c r="O725" s="209"/>
      <c r="P725" s="209"/>
      <c r="Q725" s="209"/>
      <c r="R725" s="209"/>
      <c r="S725" s="209"/>
      <c r="T725" s="209"/>
      <c r="U725" s="209"/>
      <c r="V725" s="209"/>
      <c r="W725" s="209"/>
      <c r="X725" s="209"/>
      <c r="Y725" s="64" t="s">
        <v>824</v>
      </c>
      <c r="Z725" s="127" t="s">
        <v>824</v>
      </c>
      <c r="AA725" s="127" t="s">
        <v>824</v>
      </c>
      <c r="AB725" s="128" t="s">
        <v>824</v>
      </c>
      <c r="AC725" s="61" t="s">
        <v>824</v>
      </c>
      <c r="AD725" s="214"/>
      <c r="AE725" s="61" t="s">
        <v>824</v>
      </c>
      <c r="AF725" s="130" t="s">
        <v>824</v>
      </c>
      <c r="AG725" s="123" t="s">
        <v>824</v>
      </c>
      <c r="AH725" s="123" t="s">
        <v>824</v>
      </c>
      <c r="AI725" s="61" t="s">
        <v>824</v>
      </c>
      <c r="AJ725" s="61" t="s">
        <v>824</v>
      </c>
      <c r="AK725" s="61" t="s">
        <v>824</v>
      </c>
      <c r="AL725" s="61" t="s">
        <v>1129</v>
      </c>
      <c r="AM725" s="76"/>
      <c r="AN725" s="215"/>
      <c r="AO725" s="215"/>
      <c r="AP725" s="215"/>
      <c r="AQ725" s="215"/>
    </row>
    <row r="726" spans="1:43" ht="25.5" x14ac:dyDescent="0.25">
      <c r="A726" s="232" t="s">
        <v>1187</v>
      </c>
      <c r="B726" s="191" t="s">
        <v>48</v>
      </c>
      <c r="C726" s="191">
        <v>49</v>
      </c>
      <c r="D726" s="191" t="s">
        <v>54</v>
      </c>
      <c r="E726" s="191" t="s">
        <v>9</v>
      </c>
      <c r="F726" s="216"/>
      <c r="G726" s="216"/>
      <c r="H726" s="216"/>
      <c r="I726" s="216"/>
      <c r="J726" s="216"/>
      <c r="K726" s="216"/>
      <c r="L726" s="216"/>
      <c r="M726" s="216"/>
      <c r="N726" s="216"/>
      <c r="O726" s="216"/>
      <c r="P726" s="216"/>
      <c r="Q726" s="216"/>
      <c r="R726" s="216"/>
      <c r="S726" s="216"/>
      <c r="T726" s="216"/>
      <c r="U726" s="216"/>
      <c r="V726" s="216"/>
      <c r="W726" s="216"/>
      <c r="X726" s="216"/>
      <c r="Y726" s="152" t="s">
        <v>824</v>
      </c>
      <c r="Z726" s="127" t="s">
        <v>824</v>
      </c>
      <c r="AA726" s="127" t="s">
        <v>824</v>
      </c>
      <c r="AB726" s="127" t="s">
        <v>824</v>
      </c>
      <c r="AC726" s="35" t="s">
        <v>824</v>
      </c>
      <c r="AD726" s="237"/>
      <c r="AE726" s="35" t="s">
        <v>824</v>
      </c>
      <c r="AF726" s="130" t="s">
        <v>824</v>
      </c>
      <c r="AG726" s="123" t="s">
        <v>824</v>
      </c>
      <c r="AH726" s="123" t="s">
        <v>824</v>
      </c>
      <c r="AI726" s="61" t="s">
        <v>824</v>
      </c>
      <c r="AJ726" s="61" t="s">
        <v>824</v>
      </c>
      <c r="AK726" s="61" t="s">
        <v>824</v>
      </c>
      <c r="AL726" s="35" t="s">
        <v>1129</v>
      </c>
      <c r="AM726" s="192"/>
      <c r="AN726" s="281"/>
      <c r="AO726" s="281"/>
      <c r="AP726" s="215"/>
      <c r="AQ726" s="215"/>
    </row>
    <row r="727" spans="1:43" ht="25.5" x14ac:dyDescent="0.25">
      <c r="A727" s="232" t="s">
        <v>1187</v>
      </c>
      <c r="B727" s="74" t="s">
        <v>55</v>
      </c>
      <c r="C727" s="74">
        <v>50</v>
      </c>
      <c r="D727" s="74" t="s">
        <v>670</v>
      </c>
      <c r="E727" s="74" t="s">
        <v>9</v>
      </c>
      <c r="F727" s="209"/>
      <c r="G727" s="209"/>
      <c r="H727" s="209"/>
      <c r="I727" s="209"/>
      <c r="J727" s="209"/>
      <c r="K727" s="209"/>
      <c r="L727" s="209"/>
      <c r="M727" s="209"/>
      <c r="N727" s="209"/>
      <c r="O727" s="209"/>
      <c r="P727" s="209"/>
      <c r="Q727" s="209"/>
      <c r="R727" s="209"/>
      <c r="S727" s="209"/>
      <c r="T727" s="209"/>
      <c r="U727" s="209"/>
      <c r="V727" s="209"/>
      <c r="W727" s="209"/>
      <c r="X727" s="209"/>
      <c r="Y727" s="64" t="s">
        <v>824</v>
      </c>
      <c r="Z727" s="127" t="s">
        <v>824</v>
      </c>
      <c r="AA727" s="127" t="s">
        <v>824</v>
      </c>
      <c r="AB727" s="128" t="s">
        <v>824</v>
      </c>
      <c r="AC727" s="61" t="s">
        <v>824</v>
      </c>
      <c r="AD727" s="214"/>
      <c r="AE727" s="61" t="s">
        <v>824</v>
      </c>
      <c r="AF727" s="130" t="s">
        <v>824</v>
      </c>
      <c r="AG727" s="123" t="s">
        <v>824</v>
      </c>
      <c r="AH727" s="123" t="s">
        <v>824</v>
      </c>
      <c r="AI727" s="61" t="s">
        <v>824</v>
      </c>
      <c r="AJ727" s="61" t="s">
        <v>824</v>
      </c>
      <c r="AK727" s="61" t="s">
        <v>824</v>
      </c>
      <c r="AL727" s="61" t="s">
        <v>1129</v>
      </c>
      <c r="AM727" s="76"/>
      <c r="AN727" s="281"/>
      <c r="AO727" s="281"/>
      <c r="AP727" s="215"/>
      <c r="AQ727" s="215"/>
    </row>
    <row r="728" spans="1:43" ht="25.5" x14ac:dyDescent="0.25">
      <c r="A728" s="232" t="s">
        <v>1187</v>
      </c>
      <c r="B728" s="191" t="s">
        <v>55</v>
      </c>
      <c r="C728" s="191">
        <v>51</v>
      </c>
      <c r="D728" s="191" t="s">
        <v>671</v>
      </c>
      <c r="E728" s="191" t="s">
        <v>9</v>
      </c>
      <c r="F728" s="216"/>
      <c r="G728" s="216"/>
      <c r="H728" s="216"/>
      <c r="I728" s="216"/>
      <c r="J728" s="216"/>
      <c r="K728" s="216"/>
      <c r="L728" s="216"/>
      <c r="M728" s="216"/>
      <c r="N728" s="216"/>
      <c r="O728" s="216"/>
      <c r="P728" s="216"/>
      <c r="Q728" s="216"/>
      <c r="R728" s="216"/>
      <c r="S728" s="216"/>
      <c r="T728" s="216"/>
      <c r="U728" s="216"/>
      <c r="V728" s="216"/>
      <c r="W728" s="216"/>
      <c r="X728" s="216"/>
      <c r="Y728" s="152" t="s">
        <v>824</v>
      </c>
      <c r="Z728" s="127" t="s">
        <v>824</v>
      </c>
      <c r="AA728" s="127" t="s">
        <v>824</v>
      </c>
      <c r="AB728" s="127" t="s">
        <v>824</v>
      </c>
      <c r="AC728" s="35" t="s">
        <v>824</v>
      </c>
      <c r="AD728" s="219"/>
      <c r="AE728" s="35" t="s">
        <v>824</v>
      </c>
      <c r="AF728" s="130" t="s">
        <v>824</v>
      </c>
      <c r="AG728" s="123" t="s">
        <v>824</v>
      </c>
      <c r="AH728" s="123" t="s">
        <v>824</v>
      </c>
      <c r="AI728" s="61" t="s">
        <v>824</v>
      </c>
      <c r="AJ728" s="61" t="s">
        <v>824</v>
      </c>
      <c r="AK728" s="61" t="s">
        <v>824</v>
      </c>
      <c r="AL728" s="35" t="s">
        <v>1129</v>
      </c>
      <c r="AM728" s="192"/>
      <c r="AN728" s="281"/>
      <c r="AO728" s="281"/>
      <c r="AP728" s="215"/>
      <c r="AQ728" s="215"/>
    </row>
    <row r="729" spans="1:43" ht="25.5" x14ac:dyDescent="0.25">
      <c r="A729" s="232" t="s">
        <v>1187</v>
      </c>
      <c r="B729" s="74" t="s">
        <v>55</v>
      </c>
      <c r="C729" s="74">
        <v>52</v>
      </c>
      <c r="D729" s="74" t="s">
        <v>56</v>
      </c>
      <c r="E729" s="74" t="s">
        <v>9</v>
      </c>
      <c r="F729" s="209"/>
      <c r="G729" s="209"/>
      <c r="H729" s="209"/>
      <c r="I729" s="209"/>
      <c r="J729" s="209"/>
      <c r="K729" s="209"/>
      <c r="L729" s="209"/>
      <c r="M729" s="209"/>
      <c r="N729" s="209"/>
      <c r="O729" s="209"/>
      <c r="P729" s="209"/>
      <c r="Q729" s="209"/>
      <c r="R729" s="209"/>
      <c r="S729" s="209"/>
      <c r="T729" s="209"/>
      <c r="U729" s="209"/>
      <c r="V729" s="209"/>
      <c r="W729" s="209"/>
      <c r="X729" s="209"/>
      <c r="Y729" s="64" t="s">
        <v>824</v>
      </c>
      <c r="Z729" s="127" t="s">
        <v>824</v>
      </c>
      <c r="AA729" s="127" t="s">
        <v>824</v>
      </c>
      <c r="AB729" s="128" t="s">
        <v>824</v>
      </c>
      <c r="AC729" s="61" t="s">
        <v>824</v>
      </c>
      <c r="AD729" s="214"/>
      <c r="AE729" s="61" t="s">
        <v>824</v>
      </c>
      <c r="AF729" s="130" t="s">
        <v>824</v>
      </c>
      <c r="AG729" s="123" t="s">
        <v>824</v>
      </c>
      <c r="AH729" s="123" t="s">
        <v>824</v>
      </c>
      <c r="AI729" s="61" t="s">
        <v>824</v>
      </c>
      <c r="AJ729" s="61" t="s">
        <v>824</v>
      </c>
      <c r="AK729" s="61" t="s">
        <v>824</v>
      </c>
      <c r="AL729" s="61" t="s">
        <v>1129</v>
      </c>
      <c r="AM729" s="76"/>
      <c r="AN729" s="215"/>
      <c r="AO729" s="215"/>
      <c r="AP729" s="215"/>
      <c r="AQ729" s="215"/>
    </row>
    <row r="730" spans="1:43" ht="25.5" x14ac:dyDescent="0.25">
      <c r="A730" s="232" t="s">
        <v>1187</v>
      </c>
      <c r="B730" s="191" t="s">
        <v>57</v>
      </c>
      <c r="C730" s="191">
        <v>54</v>
      </c>
      <c r="D730" s="191" t="s">
        <v>59</v>
      </c>
      <c r="E730" s="191" t="s">
        <v>9</v>
      </c>
      <c r="F730" s="216"/>
      <c r="G730" s="216"/>
      <c r="H730" s="216"/>
      <c r="I730" s="216"/>
      <c r="J730" s="216"/>
      <c r="K730" s="216"/>
      <c r="L730" s="216"/>
      <c r="M730" s="216"/>
      <c r="N730" s="216"/>
      <c r="O730" s="216"/>
      <c r="P730" s="216"/>
      <c r="Q730" s="216"/>
      <c r="R730" s="216"/>
      <c r="S730" s="216"/>
      <c r="T730" s="216"/>
      <c r="U730" s="216"/>
      <c r="V730" s="216"/>
      <c r="W730" s="216"/>
      <c r="X730" s="216"/>
      <c r="Y730" s="152" t="s">
        <v>824</v>
      </c>
      <c r="Z730" s="127" t="s">
        <v>824</v>
      </c>
      <c r="AA730" s="127" t="s">
        <v>824</v>
      </c>
      <c r="AB730" s="127" t="s">
        <v>824</v>
      </c>
      <c r="AC730" s="35" t="s">
        <v>824</v>
      </c>
      <c r="AD730" s="219"/>
      <c r="AE730" s="35" t="s">
        <v>824</v>
      </c>
      <c r="AF730" s="130" t="s">
        <v>824</v>
      </c>
      <c r="AG730" s="123" t="s">
        <v>824</v>
      </c>
      <c r="AH730" s="123" t="s">
        <v>824</v>
      </c>
      <c r="AI730" s="61" t="s">
        <v>824</v>
      </c>
      <c r="AJ730" s="61" t="s">
        <v>824</v>
      </c>
      <c r="AK730" s="61" t="s">
        <v>824</v>
      </c>
      <c r="AL730" s="35" t="s">
        <v>1129</v>
      </c>
      <c r="AM730" s="192"/>
      <c r="AN730" s="215"/>
      <c r="AO730" s="215"/>
      <c r="AP730" s="215"/>
      <c r="AQ730" s="215"/>
    </row>
    <row r="731" spans="1:43" ht="25.5" x14ac:dyDescent="0.25">
      <c r="A731" s="232" t="s">
        <v>1187</v>
      </c>
      <c r="B731" s="74" t="s">
        <v>60</v>
      </c>
      <c r="C731" s="74">
        <v>55</v>
      </c>
      <c r="D731" s="74" t="s">
        <v>61</v>
      </c>
      <c r="E731" s="74" t="s">
        <v>9</v>
      </c>
      <c r="F731" s="209"/>
      <c r="G731" s="209"/>
      <c r="H731" s="209"/>
      <c r="I731" s="209"/>
      <c r="J731" s="209"/>
      <c r="K731" s="209"/>
      <c r="L731" s="209"/>
      <c r="M731" s="209"/>
      <c r="N731" s="209"/>
      <c r="O731" s="209"/>
      <c r="P731" s="209"/>
      <c r="Q731" s="209"/>
      <c r="R731" s="209"/>
      <c r="S731" s="209"/>
      <c r="T731" s="209"/>
      <c r="U731" s="209"/>
      <c r="V731" s="209"/>
      <c r="W731" s="209"/>
      <c r="X731" s="209"/>
      <c r="Y731" s="64" t="s">
        <v>824</v>
      </c>
      <c r="Z731" s="127" t="s">
        <v>824</v>
      </c>
      <c r="AA731" s="127" t="s">
        <v>824</v>
      </c>
      <c r="AB731" s="128" t="s">
        <v>824</v>
      </c>
      <c r="AC731" s="61" t="s">
        <v>824</v>
      </c>
      <c r="AD731" s="214"/>
      <c r="AE731" s="61" t="s">
        <v>824</v>
      </c>
      <c r="AF731" s="130" t="s">
        <v>824</v>
      </c>
      <c r="AG731" s="123" t="s">
        <v>824</v>
      </c>
      <c r="AH731" s="123" t="s">
        <v>824</v>
      </c>
      <c r="AI731" s="61" t="s">
        <v>824</v>
      </c>
      <c r="AJ731" s="61" t="s">
        <v>824</v>
      </c>
      <c r="AK731" s="61" t="s">
        <v>824</v>
      </c>
      <c r="AL731" s="61" t="s">
        <v>1129</v>
      </c>
      <c r="AM731" s="76"/>
      <c r="AN731" s="215"/>
      <c r="AO731" s="215"/>
      <c r="AP731" s="215"/>
      <c r="AQ731" s="215"/>
    </row>
    <row r="732" spans="1:43" ht="38.25" x14ac:dyDescent="0.25">
      <c r="A732" s="232" t="s">
        <v>1187</v>
      </c>
      <c r="B732" s="191" t="s">
        <v>60</v>
      </c>
      <c r="C732" s="191">
        <v>56</v>
      </c>
      <c r="D732" s="191" t="s">
        <v>64</v>
      </c>
      <c r="E732" s="191" t="s">
        <v>9</v>
      </c>
      <c r="F732" s="216"/>
      <c r="G732" s="216"/>
      <c r="H732" s="216"/>
      <c r="I732" s="216"/>
      <c r="J732" s="216"/>
      <c r="K732" s="216"/>
      <c r="L732" s="216"/>
      <c r="M732" s="216"/>
      <c r="N732" s="216"/>
      <c r="O732" s="216"/>
      <c r="P732" s="216"/>
      <c r="Q732" s="216"/>
      <c r="R732" s="216"/>
      <c r="S732" s="216"/>
      <c r="T732" s="216"/>
      <c r="U732" s="216"/>
      <c r="V732" s="216"/>
      <c r="W732" s="216"/>
      <c r="X732" s="216"/>
      <c r="Y732" s="152" t="s">
        <v>824</v>
      </c>
      <c r="Z732" s="127" t="s">
        <v>824</v>
      </c>
      <c r="AA732" s="127" t="s">
        <v>824</v>
      </c>
      <c r="AB732" s="127" t="s">
        <v>824</v>
      </c>
      <c r="AC732" s="35" t="s">
        <v>824</v>
      </c>
      <c r="AD732" s="219"/>
      <c r="AE732" s="35" t="s">
        <v>824</v>
      </c>
      <c r="AF732" s="130" t="s">
        <v>824</v>
      </c>
      <c r="AG732" s="123" t="s">
        <v>824</v>
      </c>
      <c r="AH732" s="123" t="s">
        <v>824</v>
      </c>
      <c r="AI732" s="61" t="s">
        <v>824</v>
      </c>
      <c r="AJ732" s="61" t="s">
        <v>824</v>
      </c>
      <c r="AK732" s="61" t="s">
        <v>824</v>
      </c>
      <c r="AL732" s="35" t="s">
        <v>1129</v>
      </c>
      <c r="AM732" s="192"/>
      <c r="AN732" s="215"/>
      <c r="AO732" s="215"/>
      <c r="AP732" s="215"/>
      <c r="AQ732" s="215"/>
    </row>
    <row r="733" spans="1:43" ht="25.5" x14ac:dyDescent="0.25">
      <c r="A733" s="232" t="s">
        <v>1187</v>
      </c>
      <c r="B733" s="74" t="s">
        <v>66</v>
      </c>
      <c r="C733" s="74">
        <v>57</v>
      </c>
      <c r="D733" s="74" t="s">
        <v>67</v>
      </c>
      <c r="E733" s="74" t="s">
        <v>9</v>
      </c>
      <c r="F733" s="209"/>
      <c r="G733" s="209"/>
      <c r="H733" s="209"/>
      <c r="I733" s="209"/>
      <c r="J733" s="209"/>
      <c r="K733" s="209"/>
      <c r="L733" s="209"/>
      <c r="M733" s="209"/>
      <c r="N733" s="209"/>
      <c r="O733" s="209"/>
      <c r="P733" s="209"/>
      <c r="Q733" s="209"/>
      <c r="R733" s="209"/>
      <c r="S733" s="209"/>
      <c r="T733" s="209"/>
      <c r="U733" s="209"/>
      <c r="V733" s="209"/>
      <c r="W733" s="209"/>
      <c r="X733" s="209"/>
      <c r="Y733" s="64" t="s">
        <v>824</v>
      </c>
      <c r="Z733" s="127" t="s">
        <v>824</v>
      </c>
      <c r="AA733" s="127" t="s">
        <v>824</v>
      </c>
      <c r="AB733" s="128" t="s">
        <v>824</v>
      </c>
      <c r="AC733" s="61" t="s">
        <v>824</v>
      </c>
      <c r="AD733" s="214"/>
      <c r="AE733" s="61" t="s">
        <v>824</v>
      </c>
      <c r="AF733" s="130" t="s">
        <v>824</v>
      </c>
      <c r="AG733" s="123" t="s">
        <v>824</v>
      </c>
      <c r="AH733" s="123" t="s">
        <v>824</v>
      </c>
      <c r="AI733" s="61" t="s">
        <v>824</v>
      </c>
      <c r="AJ733" s="61" t="s">
        <v>824</v>
      </c>
      <c r="AK733" s="61" t="s">
        <v>824</v>
      </c>
      <c r="AL733" s="61" t="s">
        <v>1129</v>
      </c>
      <c r="AM733" s="76"/>
      <c r="AN733" s="215"/>
      <c r="AO733" s="215"/>
      <c r="AP733" s="215"/>
      <c r="AQ733" s="215"/>
    </row>
    <row r="734" spans="1:43" ht="25.5" x14ac:dyDescent="0.25">
      <c r="A734" s="232" t="s">
        <v>1187</v>
      </c>
      <c r="B734" s="191" t="s">
        <v>66</v>
      </c>
      <c r="C734" s="191">
        <v>59</v>
      </c>
      <c r="D734" s="191" t="s">
        <v>71</v>
      </c>
      <c r="E734" s="191" t="s">
        <v>9</v>
      </c>
      <c r="F734" s="216"/>
      <c r="G734" s="216"/>
      <c r="H734" s="216"/>
      <c r="I734" s="216"/>
      <c r="J734" s="216"/>
      <c r="K734" s="216"/>
      <c r="L734" s="216"/>
      <c r="M734" s="216"/>
      <c r="N734" s="216"/>
      <c r="O734" s="216"/>
      <c r="P734" s="216"/>
      <c r="Q734" s="216"/>
      <c r="R734" s="216"/>
      <c r="S734" s="216"/>
      <c r="T734" s="216"/>
      <c r="U734" s="216"/>
      <c r="V734" s="216"/>
      <c r="W734" s="216"/>
      <c r="X734" s="216"/>
      <c r="Y734" s="152" t="s">
        <v>824</v>
      </c>
      <c r="Z734" s="127" t="s">
        <v>824</v>
      </c>
      <c r="AA734" s="127" t="s">
        <v>824</v>
      </c>
      <c r="AB734" s="127" t="s">
        <v>824</v>
      </c>
      <c r="AC734" s="35" t="s">
        <v>824</v>
      </c>
      <c r="AD734" s="219"/>
      <c r="AE734" s="35" t="s">
        <v>824</v>
      </c>
      <c r="AF734" s="130" t="s">
        <v>824</v>
      </c>
      <c r="AG734" s="123" t="s">
        <v>824</v>
      </c>
      <c r="AH734" s="123" t="s">
        <v>824</v>
      </c>
      <c r="AI734" s="61" t="s">
        <v>824</v>
      </c>
      <c r="AJ734" s="61" t="s">
        <v>824</v>
      </c>
      <c r="AK734" s="61" t="s">
        <v>824</v>
      </c>
      <c r="AL734" s="35" t="s">
        <v>1129</v>
      </c>
      <c r="AM734" s="192"/>
      <c r="AN734" s="215"/>
      <c r="AO734" s="215"/>
      <c r="AP734" s="215"/>
      <c r="AQ734" s="215"/>
    </row>
    <row r="735" spans="1:43" ht="25.5" x14ac:dyDescent="0.25">
      <c r="A735" s="232" t="s">
        <v>1187</v>
      </c>
      <c r="B735" s="74" t="s">
        <v>66</v>
      </c>
      <c r="C735" s="74">
        <v>60</v>
      </c>
      <c r="D735" s="74" t="s">
        <v>72</v>
      </c>
      <c r="E735" s="74" t="s">
        <v>9</v>
      </c>
      <c r="F735" s="209"/>
      <c r="G735" s="209"/>
      <c r="H735" s="209"/>
      <c r="I735" s="209"/>
      <c r="J735" s="209"/>
      <c r="K735" s="209"/>
      <c r="L735" s="209"/>
      <c r="M735" s="209"/>
      <c r="N735" s="209"/>
      <c r="O735" s="209"/>
      <c r="P735" s="209"/>
      <c r="Q735" s="209"/>
      <c r="R735" s="209"/>
      <c r="S735" s="209"/>
      <c r="T735" s="209"/>
      <c r="U735" s="209"/>
      <c r="V735" s="209"/>
      <c r="W735" s="209"/>
      <c r="X735" s="209"/>
      <c r="Y735" s="64" t="s">
        <v>824</v>
      </c>
      <c r="Z735" s="127" t="s">
        <v>824</v>
      </c>
      <c r="AA735" s="127" t="s">
        <v>824</v>
      </c>
      <c r="AB735" s="128" t="s">
        <v>824</v>
      </c>
      <c r="AC735" s="61" t="s">
        <v>824</v>
      </c>
      <c r="AD735" s="214"/>
      <c r="AE735" s="61" t="s">
        <v>824</v>
      </c>
      <c r="AF735" s="130" t="s">
        <v>824</v>
      </c>
      <c r="AG735" s="123" t="s">
        <v>824</v>
      </c>
      <c r="AH735" s="123" t="s">
        <v>824</v>
      </c>
      <c r="AI735" s="61" t="s">
        <v>824</v>
      </c>
      <c r="AJ735" s="61" t="s">
        <v>824</v>
      </c>
      <c r="AK735" s="61" t="s">
        <v>824</v>
      </c>
      <c r="AL735" s="61" t="s">
        <v>1129</v>
      </c>
      <c r="AM735" s="76"/>
      <c r="AN735" s="215"/>
      <c r="AO735" s="215"/>
      <c r="AP735" s="215"/>
      <c r="AQ735" s="215"/>
    </row>
    <row r="736" spans="1:43" ht="25.5" x14ac:dyDescent="0.25">
      <c r="A736" s="232" t="s">
        <v>1187</v>
      </c>
      <c r="B736" s="191" t="s">
        <v>101</v>
      </c>
      <c r="C736" s="191">
        <v>61</v>
      </c>
      <c r="D736" s="191" t="s">
        <v>674</v>
      </c>
      <c r="E736" s="191" t="s">
        <v>9</v>
      </c>
      <c r="F736" s="216"/>
      <c r="G736" s="216"/>
      <c r="H736" s="216"/>
      <c r="I736" s="216"/>
      <c r="J736" s="216"/>
      <c r="K736" s="216"/>
      <c r="L736" s="216"/>
      <c r="M736" s="216"/>
      <c r="N736" s="216"/>
      <c r="O736" s="216"/>
      <c r="P736" s="216"/>
      <c r="Q736" s="216"/>
      <c r="R736" s="216"/>
      <c r="S736" s="216"/>
      <c r="T736" s="216"/>
      <c r="U736" s="216"/>
      <c r="V736" s="216"/>
      <c r="W736" s="216"/>
      <c r="X736" s="216"/>
      <c r="Y736" s="152" t="s">
        <v>824</v>
      </c>
      <c r="Z736" s="127" t="s">
        <v>824</v>
      </c>
      <c r="AA736" s="127" t="s">
        <v>824</v>
      </c>
      <c r="AB736" s="127" t="s">
        <v>824</v>
      </c>
      <c r="AC736" s="35" t="s">
        <v>824</v>
      </c>
      <c r="AD736" s="219"/>
      <c r="AE736" s="35" t="s">
        <v>824</v>
      </c>
      <c r="AF736" s="130" t="s">
        <v>824</v>
      </c>
      <c r="AG736" s="123" t="s">
        <v>824</v>
      </c>
      <c r="AH736" s="123" t="s">
        <v>824</v>
      </c>
      <c r="AI736" s="61" t="s">
        <v>824</v>
      </c>
      <c r="AJ736" s="61" t="s">
        <v>824</v>
      </c>
      <c r="AK736" s="61" t="s">
        <v>824</v>
      </c>
      <c r="AL736" s="35" t="s">
        <v>1129</v>
      </c>
      <c r="AM736" s="192"/>
      <c r="AN736" s="215"/>
      <c r="AO736" s="215"/>
      <c r="AP736" s="215"/>
      <c r="AQ736" s="215"/>
    </row>
    <row r="737" spans="1:43" ht="25.5" x14ac:dyDescent="0.25">
      <c r="A737" s="232" t="s">
        <v>1187</v>
      </c>
      <c r="B737" s="74" t="s">
        <v>101</v>
      </c>
      <c r="C737" s="74">
        <v>62</v>
      </c>
      <c r="D737" s="74" t="s">
        <v>675</v>
      </c>
      <c r="E737" s="74" t="s">
        <v>9</v>
      </c>
      <c r="F737" s="209"/>
      <c r="G737" s="209"/>
      <c r="H737" s="209"/>
      <c r="I737" s="209"/>
      <c r="J737" s="209"/>
      <c r="K737" s="209"/>
      <c r="L737" s="209"/>
      <c r="M737" s="209"/>
      <c r="N737" s="209"/>
      <c r="O737" s="209"/>
      <c r="P737" s="209"/>
      <c r="Q737" s="209"/>
      <c r="R737" s="209"/>
      <c r="S737" s="209"/>
      <c r="T737" s="209"/>
      <c r="U737" s="209"/>
      <c r="V737" s="209"/>
      <c r="W737" s="209"/>
      <c r="X737" s="209"/>
      <c r="Y737" s="64" t="s">
        <v>824</v>
      </c>
      <c r="Z737" s="127" t="s">
        <v>824</v>
      </c>
      <c r="AA737" s="127" t="s">
        <v>824</v>
      </c>
      <c r="AB737" s="128" t="s">
        <v>824</v>
      </c>
      <c r="AC737" s="61" t="s">
        <v>824</v>
      </c>
      <c r="AD737" s="214"/>
      <c r="AE737" s="61" t="s">
        <v>824</v>
      </c>
      <c r="AF737" s="130" t="s">
        <v>824</v>
      </c>
      <c r="AG737" s="123" t="s">
        <v>824</v>
      </c>
      <c r="AH737" s="123" t="s">
        <v>824</v>
      </c>
      <c r="AI737" s="61" t="s">
        <v>824</v>
      </c>
      <c r="AJ737" s="61" t="s">
        <v>824</v>
      </c>
      <c r="AK737" s="61" t="s">
        <v>824</v>
      </c>
      <c r="AL737" s="61" t="s">
        <v>1129</v>
      </c>
      <c r="AM737" s="76"/>
      <c r="AN737" s="215"/>
      <c r="AO737" s="215"/>
      <c r="AP737" s="215"/>
      <c r="AQ737" s="215"/>
    </row>
    <row r="738" spans="1:43" ht="25.5" x14ac:dyDescent="0.25">
      <c r="A738" s="232" t="s">
        <v>1187</v>
      </c>
      <c r="B738" s="191" t="s">
        <v>76</v>
      </c>
      <c r="C738" s="191">
        <v>64</v>
      </c>
      <c r="D738" s="191" t="s">
        <v>77</v>
      </c>
      <c r="E738" s="191" t="s">
        <v>9</v>
      </c>
      <c r="F738" s="216"/>
      <c r="G738" s="216"/>
      <c r="H738" s="216"/>
      <c r="I738" s="216"/>
      <c r="J738" s="216"/>
      <c r="K738" s="216"/>
      <c r="L738" s="216"/>
      <c r="M738" s="216"/>
      <c r="N738" s="216"/>
      <c r="O738" s="216"/>
      <c r="P738" s="216"/>
      <c r="Q738" s="216"/>
      <c r="R738" s="216"/>
      <c r="S738" s="216"/>
      <c r="T738" s="216"/>
      <c r="U738" s="216"/>
      <c r="V738" s="216"/>
      <c r="W738" s="216"/>
      <c r="X738" s="216"/>
      <c r="Y738" s="152" t="s">
        <v>824</v>
      </c>
      <c r="Z738" s="127" t="s">
        <v>824</v>
      </c>
      <c r="AA738" s="127" t="s">
        <v>824</v>
      </c>
      <c r="AB738" s="127" t="s">
        <v>824</v>
      </c>
      <c r="AC738" s="35" t="s">
        <v>824</v>
      </c>
      <c r="AD738" s="219"/>
      <c r="AE738" s="35" t="s">
        <v>824</v>
      </c>
      <c r="AF738" s="130" t="s">
        <v>824</v>
      </c>
      <c r="AG738" s="123" t="s">
        <v>824</v>
      </c>
      <c r="AH738" s="123" t="s">
        <v>824</v>
      </c>
      <c r="AI738" s="61" t="s">
        <v>824</v>
      </c>
      <c r="AJ738" s="61" t="s">
        <v>824</v>
      </c>
      <c r="AK738" s="61" t="s">
        <v>824</v>
      </c>
      <c r="AL738" s="35" t="s">
        <v>1129</v>
      </c>
      <c r="AM738" s="192"/>
      <c r="AN738" s="215"/>
      <c r="AO738" s="215"/>
      <c r="AP738" s="215"/>
      <c r="AQ738" s="215"/>
    </row>
    <row r="739" spans="1:43" ht="38.25" x14ac:dyDescent="0.25">
      <c r="A739" s="232" t="s">
        <v>1187</v>
      </c>
      <c r="B739" s="74" t="s">
        <v>76</v>
      </c>
      <c r="C739" s="74">
        <v>65</v>
      </c>
      <c r="D739" s="74" t="s">
        <v>78</v>
      </c>
      <c r="E739" s="74" t="s">
        <v>9</v>
      </c>
      <c r="F739" s="209"/>
      <c r="G739" s="209"/>
      <c r="H739" s="209"/>
      <c r="I739" s="209"/>
      <c r="J739" s="209"/>
      <c r="K739" s="209"/>
      <c r="L739" s="209"/>
      <c r="M739" s="209"/>
      <c r="N739" s="209"/>
      <c r="O739" s="209"/>
      <c r="P739" s="209"/>
      <c r="Q739" s="209"/>
      <c r="R739" s="209"/>
      <c r="S739" s="209"/>
      <c r="T739" s="209"/>
      <c r="U739" s="209"/>
      <c r="V739" s="209"/>
      <c r="W739" s="209"/>
      <c r="X739" s="209"/>
      <c r="Y739" s="64" t="s">
        <v>824</v>
      </c>
      <c r="Z739" s="127" t="s">
        <v>824</v>
      </c>
      <c r="AA739" s="127" t="s">
        <v>824</v>
      </c>
      <c r="AB739" s="128" t="s">
        <v>824</v>
      </c>
      <c r="AC739" s="61" t="s">
        <v>824</v>
      </c>
      <c r="AD739" s="214"/>
      <c r="AE739" s="61" t="s">
        <v>824</v>
      </c>
      <c r="AF739" s="130" t="s">
        <v>824</v>
      </c>
      <c r="AG739" s="123" t="s">
        <v>824</v>
      </c>
      <c r="AH739" s="123" t="s">
        <v>824</v>
      </c>
      <c r="AI739" s="61" t="s">
        <v>824</v>
      </c>
      <c r="AJ739" s="61" t="s">
        <v>824</v>
      </c>
      <c r="AK739" s="61" t="s">
        <v>824</v>
      </c>
      <c r="AL739" s="61" t="s">
        <v>1129</v>
      </c>
      <c r="AM739" s="76"/>
      <c r="AN739" s="215"/>
      <c r="AO739" s="215"/>
      <c r="AP739" s="215"/>
      <c r="AQ739" s="215"/>
    </row>
    <row r="740" spans="1:43" ht="25.5" x14ac:dyDescent="0.25">
      <c r="A740" s="232" t="s">
        <v>1187</v>
      </c>
      <c r="B740" s="191" t="s">
        <v>676</v>
      </c>
      <c r="C740" s="191">
        <v>72</v>
      </c>
      <c r="D740" s="191" t="s">
        <v>679</v>
      </c>
      <c r="E740" s="191" t="s">
        <v>9</v>
      </c>
      <c r="F740" s="216"/>
      <c r="G740" s="216"/>
      <c r="H740" s="216"/>
      <c r="I740" s="216"/>
      <c r="J740" s="216"/>
      <c r="K740" s="216"/>
      <c r="L740" s="216"/>
      <c r="M740" s="216"/>
      <c r="N740" s="216"/>
      <c r="O740" s="216"/>
      <c r="P740" s="216"/>
      <c r="Q740" s="216"/>
      <c r="R740" s="216"/>
      <c r="S740" s="216"/>
      <c r="T740" s="216"/>
      <c r="U740" s="216"/>
      <c r="V740" s="216"/>
      <c r="W740" s="216"/>
      <c r="X740" s="216"/>
      <c r="Y740" s="152" t="s">
        <v>824</v>
      </c>
      <c r="Z740" s="127" t="s">
        <v>824</v>
      </c>
      <c r="AA740" s="127" t="s">
        <v>824</v>
      </c>
      <c r="AB740" s="127" t="s">
        <v>824</v>
      </c>
      <c r="AC740" s="35" t="s">
        <v>824</v>
      </c>
      <c r="AD740" s="219"/>
      <c r="AE740" s="35" t="s">
        <v>824</v>
      </c>
      <c r="AF740" s="130" t="s">
        <v>824</v>
      </c>
      <c r="AG740" s="123" t="s">
        <v>824</v>
      </c>
      <c r="AH740" s="123" t="s">
        <v>824</v>
      </c>
      <c r="AI740" s="61" t="s">
        <v>824</v>
      </c>
      <c r="AJ740" s="61" t="s">
        <v>824</v>
      </c>
      <c r="AK740" s="61" t="s">
        <v>824</v>
      </c>
      <c r="AL740" s="35" t="s">
        <v>1129</v>
      </c>
      <c r="AM740" s="192"/>
      <c r="AN740" s="215"/>
      <c r="AO740" s="215"/>
      <c r="AP740" s="215"/>
      <c r="AQ740" s="215"/>
    </row>
    <row r="741" spans="1:43" ht="25.5" x14ac:dyDescent="0.25">
      <c r="A741" s="232" t="s">
        <v>1187</v>
      </c>
      <c r="B741" s="74" t="s">
        <v>26</v>
      </c>
      <c r="C741" s="74">
        <v>76</v>
      </c>
      <c r="D741" s="74" t="s">
        <v>747</v>
      </c>
      <c r="E741" s="74" t="s">
        <v>9</v>
      </c>
      <c r="F741" s="209"/>
      <c r="G741" s="209"/>
      <c r="H741" s="209"/>
      <c r="I741" s="209"/>
      <c r="J741" s="209"/>
      <c r="K741" s="209"/>
      <c r="L741" s="209"/>
      <c r="M741" s="209"/>
      <c r="N741" s="209"/>
      <c r="O741" s="209"/>
      <c r="P741" s="209"/>
      <c r="Q741" s="209"/>
      <c r="R741" s="209"/>
      <c r="S741" s="209"/>
      <c r="T741" s="209"/>
      <c r="U741" s="209"/>
      <c r="V741" s="209"/>
      <c r="W741" s="209"/>
      <c r="X741" s="209"/>
      <c r="Y741" s="64" t="s">
        <v>824</v>
      </c>
      <c r="Z741" s="127" t="s">
        <v>824</v>
      </c>
      <c r="AA741" s="127" t="s">
        <v>824</v>
      </c>
      <c r="AB741" s="128" t="s">
        <v>824</v>
      </c>
      <c r="AC741" s="61" t="s">
        <v>824</v>
      </c>
      <c r="AD741" s="214"/>
      <c r="AE741" s="61" t="s">
        <v>824</v>
      </c>
      <c r="AF741" s="130" t="s">
        <v>824</v>
      </c>
      <c r="AG741" s="123" t="s">
        <v>824</v>
      </c>
      <c r="AH741" s="123" t="s">
        <v>824</v>
      </c>
      <c r="AI741" s="61" t="s">
        <v>824</v>
      </c>
      <c r="AJ741" s="61" t="s">
        <v>824</v>
      </c>
      <c r="AK741" s="61" t="s">
        <v>824</v>
      </c>
      <c r="AL741" s="61" t="s">
        <v>1129</v>
      </c>
      <c r="AM741" s="76"/>
      <c r="AN741" s="215"/>
      <c r="AO741" s="215"/>
      <c r="AP741" s="215"/>
      <c r="AQ741" s="215"/>
    </row>
    <row r="742" spans="1:43" ht="25.5" x14ac:dyDescent="0.25">
      <c r="A742" s="232" t="s">
        <v>1187</v>
      </c>
      <c r="B742" s="191" t="s">
        <v>26</v>
      </c>
      <c r="C742" s="191">
        <v>81</v>
      </c>
      <c r="D742" s="191" t="s">
        <v>751</v>
      </c>
      <c r="E742" s="191" t="s">
        <v>9</v>
      </c>
      <c r="F742" s="216"/>
      <c r="G742" s="216"/>
      <c r="H742" s="216"/>
      <c r="I742" s="216"/>
      <c r="J742" s="216"/>
      <c r="K742" s="216"/>
      <c r="L742" s="216"/>
      <c r="M742" s="216"/>
      <c r="N742" s="216"/>
      <c r="O742" s="216"/>
      <c r="P742" s="216"/>
      <c r="Q742" s="216"/>
      <c r="R742" s="216"/>
      <c r="S742" s="216"/>
      <c r="T742" s="216"/>
      <c r="U742" s="216"/>
      <c r="V742" s="216"/>
      <c r="W742" s="216"/>
      <c r="X742" s="216"/>
      <c r="Y742" s="152" t="s">
        <v>824</v>
      </c>
      <c r="Z742" s="127" t="s">
        <v>824</v>
      </c>
      <c r="AA742" s="127" t="s">
        <v>824</v>
      </c>
      <c r="AB742" s="127" t="s">
        <v>824</v>
      </c>
      <c r="AC742" s="35" t="s">
        <v>824</v>
      </c>
      <c r="AD742" s="219"/>
      <c r="AE742" s="35" t="s">
        <v>824</v>
      </c>
      <c r="AF742" s="130" t="s">
        <v>824</v>
      </c>
      <c r="AG742" s="123" t="s">
        <v>824</v>
      </c>
      <c r="AH742" s="123" t="s">
        <v>824</v>
      </c>
      <c r="AI742" s="61" t="s">
        <v>824</v>
      </c>
      <c r="AJ742" s="61" t="s">
        <v>824</v>
      </c>
      <c r="AK742" s="61" t="s">
        <v>824</v>
      </c>
      <c r="AL742" s="35" t="s">
        <v>1129</v>
      </c>
      <c r="AM742" s="192"/>
      <c r="AN742" s="215"/>
      <c r="AO742" s="215"/>
      <c r="AP742" s="215"/>
      <c r="AQ742" s="215"/>
    </row>
    <row r="743" spans="1:43" ht="25.5" x14ac:dyDescent="0.25">
      <c r="A743" s="232" t="s">
        <v>1187</v>
      </c>
      <c r="B743" s="74" t="s">
        <v>26</v>
      </c>
      <c r="C743" s="74">
        <v>82</v>
      </c>
      <c r="D743" s="74" t="s">
        <v>1160</v>
      </c>
      <c r="E743" s="74" t="s">
        <v>9</v>
      </c>
      <c r="F743" s="209"/>
      <c r="G743" s="209"/>
      <c r="H743" s="209"/>
      <c r="I743" s="209"/>
      <c r="J743" s="209"/>
      <c r="K743" s="209"/>
      <c r="L743" s="209"/>
      <c r="M743" s="209"/>
      <c r="N743" s="209"/>
      <c r="O743" s="209"/>
      <c r="P743" s="209"/>
      <c r="Q743" s="209"/>
      <c r="R743" s="209"/>
      <c r="S743" s="209"/>
      <c r="T743" s="209"/>
      <c r="U743" s="209"/>
      <c r="V743" s="209"/>
      <c r="W743" s="209"/>
      <c r="X743" s="209"/>
      <c r="Y743" s="64" t="s">
        <v>824</v>
      </c>
      <c r="Z743" s="127" t="s">
        <v>824</v>
      </c>
      <c r="AA743" s="127" t="s">
        <v>824</v>
      </c>
      <c r="AB743" s="128" t="s">
        <v>824</v>
      </c>
      <c r="AC743" s="61" t="s">
        <v>824</v>
      </c>
      <c r="AD743" s="214"/>
      <c r="AE743" s="61" t="s">
        <v>824</v>
      </c>
      <c r="AF743" s="130" t="s">
        <v>824</v>
      </c>
      <c r="AG743" s="123" t="s">
        <v>824</v>
      </c>
      <c r="AH743" s="123" t="s">
        <v>824</v>
      </c>
      <c r="AI743" s="61" t="s">
        <v>824</v>
      </c>
      <c r="AJ743" s="61" t="s">
        <v>824</v>
      </c>
      <c r="AK743" s="61" t="s">
        <v>824</v>
      </c>
      <c r="AL743" s="61" t="s">
        <v>1129</v>
      </c>
      <c r="AM743" s="76"/>
      <c r="AN743" s="215"/>
      <c r="AO743" s="215"/>
      <c r="AP743" s="215"/>
      <c r="AQ743" s="215"/>
    </row>
    <row r="744" spans="1:43" ht="38.25" x14ac:dyDescent="0.25">
      <c r="A744" s="232" t="s">
        <v>1187</v>
      </c>
      <c r="B744" s="191" t="s">
        <v>26</v>
      </c>
      <c r="C744" s="191">
        <v>86</v>
      </c>
      <c r="D744" s="191" t="s">
        <v>1161</v>
      </c>
      <c r="E744" s="191" t="s">
        <v>9</v>
      </c>
      <c r="F744" s="216"/>
      <c r="G744" s="216"/>
      <c r="H744" s="216"/>
      <c r="I744" s="216"/>
      <c r="J744" s="216"/>
      <c r="K744" s="216"/>
      <c r="L744" s="216"/>
      <c r="M744" s="216"/>
      <c r="N744" s="216"/>
      <c r="O744" s="216"/>
      <c r="P744" s="216"/>
      <c r="Q744" s="216"/>
      <c r="R744" s="216"/>
      <c r="S744" s="216"/>
      <c r="T744" s="216"/>
      <c r="U744" s="216"/>
      <c r="V744" s="216"/>
      <c r="W744" s="216"/>
      <c r="X744" s="216"/>
      <c r="Y744" s="152" t="s">
        <v>824</v>
      </c>
      <c r="Z744" s="127" t="s">
        <v>824</v>
      </c>
      <c r="AA744" s="127" t="s">
        <v>824</v>
      </c>
      <c r="AB744" s="127" t="s">
        <v>824</v>
      </c>
      <c r="AC744" s="35" t="s">
        <v>824</v>
      </c>
      <c r="AD744" s="219"/>
      <c r="AE744" s="35" t="s">
        <v>824</v>
      </c>
      <c r="AF744" s="130" t="s">
        <v>824</v>
      </c>
      <c r="AG744" s="123" t="s">
        <v>824</v>
      </c>
      <c r="AH744" s="123" t="s">
        <v>824</v>
      </c>
      <c r="AI744" s="61" t="s">
        <v>824</v>
      </c>
      <c r="AJ744" s="61" t="s">
        <v>824</v>
      </c>
      <c r="AK744" s="61" t="s">
        <v>824</v>
      </c>
      <c r="AL744" s="35" t="s">
        <v>1129</v>
      </c>
      <c r="AM744" s="192"/>
      <c r="AN744" s="215"/>
      <c r="AO744" s="215"/>
      <c r="AP744" s="215"/>
      <c r="AQ744" s="215"/>
    </row>
    <row r="745" spans="1:43" ht="25.5" x14ac:dyDescent="0.25">
      <c r="A745" s="232" t="s">
        <v>1187</v>
      </c>
      <c r="B745" s="74" t="s">
        <v>687</v>
      </c>
      <c r="C745" s="74">
        <v>102</v>
      </c>
      <c r="D745" s="74" t="s">
        <v>690</v>
      </c>
      <c r="E745" s="74" t="s">
        <v>9</v>
      </c>
      <c r="F745" s="209"/>
      <c r="G745" s="209"/>
      <c r="H745" s="209"/>
      <c r="I745" s="209"/>
      <c r="J745" s="209"/>
      <c r="K745" s="209"/>
      <c r="L745" s="209"/>
      <c r="M745" s="209"/>
      <c r="N745" s="209"/>
      <c r="O745" s="209"/>
      <c r="P745" s="209"/>
      <c r="Q745" s="209"/>
      <c r="R745" s="209"/>
      <c r="S745" s="209"/>
      <c r="T745" s="209"/>
      <c r="U745" s="209"/>
      <c r="V745" s="209"/>
      <c r="W745" s="209"/>
      <c r="X745" s="209"/>
      <c r="Y745" s="64" t="s">
        <v>824</v>
      </c>
      <c r="Z745" s="127" t="s">
        <v>824</v>
      </c>
      <c r="AA745" s="127" t="s">
        <v>824</v>
      </c>
      <c r="AB745" s="128" t="s">
        <v>824</v>
      </c>
      <c r="AC745" s="61" t="s">
        <v>824</v>
      </c>
      <c r="AD745" s="214"/>
      <c r="AE745" s="61" t="s">
        <v>824</v>
      </c>
      <c r="AF745" s="130" t="s">
        <v>824</v>
      </c>
      <c r="AG745" s="123" t="s">
        <v>824</v>
      </c>
      <c r="AH745" s="123" t="s">
        <v>824</v>
      </c>
      <c r="AI745" s="61" t="s">
        <v>824</v>
      </c>
      <c r="AJ745" s="61" t="s">
        <v>824</v>
      </c>
      <c r="AK745" s="61" t="s">
        <v>824</v>
      </c>
      <c r="AL745" s="61" t="s">
        <v>1129</v>
      </c>
      <c r="AM745" s="76"/>
      <c r="AN745" s="215"/>
      <c r="AO745" s="215"/>
      <c r="AP745" s="215"/>
      <c r="AQ745" s="215"/>
    </row>
    <row r="746" spans="1:43" ht="25.5" x14ac:dyDescent="0.25">
      <c r="A746" s="232" t="s">
        <v>1187</v>
      </c>
      <c r="B746" s="191" t="s">
        <v>12</v>
      </c>
      <c r="C746" s="191">
        <v>104</v>
      </c>
      <c r="D746" s="191" t="s">
        <v>692</v>
      </c>
      <c r="E746" s="191" t="s">
        <v>684</v>
      </c>
      <c r="F746" s="216">
        <v>2</v>
      </c>
      <c r="G746" s="216">
        <v>2</v>
      </c>
      <c r="H746" s="216">
        <v>2</v>
      </c>
      <c r="I746" s="216">
        <v>2</v>
      </c>
      <c r="J746" s="216">
        <v>2</v>
      </c>
      <c r="K746" s="216">
        <v>2</v>
      </c>
      <c r="L746" s="216">
        <v>2</v>
      </c>
      <c r="M746" s="216">
        <v>2</v>
      </c>
      <c r="N746" s="216">
        <v>3</v>
      </c>
      <c r="O746" s="216">
        <v>2</v>
      </c>
      <c r="P746" s="216"/>
      <c r="Q746" s="216"/>
      <c r="R746" s="216"/>
      <c r="S746" s="216"/>
      <c r="T746" s="216"/>
      <c r="U746" s="216"/>
      <c r="V746" s="216"/>
      <c r="W746" s="216"/>
      <c r="X746" s="216"/>
      <c r="Y746" s="152">
        <v>2</v>
      </c>
      <c r="Z746" s="127">
        <v>2</v>
      </c>
      <c r="AA746" s="127">
        <v>2</v>
      </c>
      <c r="AB746" s="127" t="s">
        <v>1182</v>
      </c>
      <c r="AC746" s="35" t="s">
        <v>142</v>
      </c>
      <c r="AD746" s="219" t="s">
        <v>384</v>
      </c>
      <c r="AE746" s="35" t="s">
        <v>475</v>
      </c>
      <c r="AF746" s="130" t="s">
        <v>1182</v>
      </c>
      <c r="AG746" s="123">
        <v>2</v>
      </c>
      <c r="AH746" s="123">
        <v>2</v>
      </c>
      <c r="AI746" s="61" t="s">
        <v>142</v>
      </c>
      <c r="AJ746" s="61" t="s">
        <v>384</v>
      </c>
      <c r="AK746" s="61" t="s">
        <v>475</v>
      </c>
      <c r="AL746" s="35" t="s">
        <v>377</v>
      </c>
      <c r="AM746" s="192"/>
      <c r="AN746" s="215"/>
      <c r="AO746" s="215"/>
      <c r="AP746" s="215"/>
      <c r="AQ746" s="215"/>
    </row>
    <row r="747" spans="1:43" ht="30" x14ac:dyDescent="0.25">
      <c r="A747" s="232" t="s">
        <v>1187</v>
      </c>
      <c r="B747" s="74" t="s">
        <v>33</v>
      </c>
      <c r="C747" s="74">
        <v>105</v>
      </c>
      <c r="D747" s="74" t="s">
        <v>693</v>
      </c>
      <c r="E747" s="74" t="s">
        <v>9</v>
      </c>
      <c r="F747" s="209">
        <v>4</v>
      </c>
      <c r="G747" s="209">
        <v>4</v>
      </c>
      <c r="H747" s="209">
        <v>5</v>
      </c>
      <c r="I747" s="209">
        <v>5</v>
      </c>
      <c r="J747" s="209">
        <v>5</v>
      </c>
      <c r="K747" s="209">
        <v>5</v>
      </c>
      <c r="L747" s="209">
        <v>4</v>
      </c>
      <c r="M747" s="209">
        <v>4</v>
      </c>
      <c r="N747" s="209">
        <v>5</v>
      </c>
      <c r="O747" s="209">
        <v>5</v>
      </c>
      <c r="P747" s="209"/>
      <c r="Q747" s="209"/>
      <c r="R747" s="209"/>
      <c r="S747" s="209"/>
      <c r="T747" s="209"/>
      <c r="U747" s="209"/>
      <c r="V747" s="209"/>
      <c r="W747" s="209"/>
      <c r="X747" s="209"/>
      <c r="Y747" s="64">
        <v>5</v>
      </c>
      <c r="Z747" s="127">
        <v>5</v>
      </c>
      <c r="AA747" s="127">
        <v>5</v>
      </c>
      <c r="AB747" s="128" t="s">
        <v>1188</v>
      </c>
      <c r="AC747" s="61" t="s">
        <v>148</v>
      </c>
      <c r="AD747" s="214" t="s">
        <v>464</v>
      </c>
      <c r="AE747" s="61" t="s">
        <v>477</v>
      </c>
      <c r="AF747" s="130" t="s">
        <v>1188</v>
      </c>
      <c r="AG747" s="123">
        <v>5</v>
      </c>
      <c r="AH747" s="123">
        <v>5</v>
      </c>
      <c r="AI747" s="61" t="s">
        <v>148</v>
      </c>
      <c r="AJ747" s="61" t="s">
        <v>464</v>
      </c>
      <c r="AK747" s="61" t="s">
        <v>477</v>
      </c>
      <c r="AL747" s="61" t="s">
        <v>1129</v>
      </c>
      <c r="AM747" s="76"/>
      <c r="AN747" s="215"/>
      <c r="AO747" s="215"/>
      <c r="AP747" s="215"/>
      <c r="AQ747" s="215"/>
    </row>
    <row r="748" spans="1:43" ht="25.5" x14ac:dyDescent="0.25">
      <c r="A748" s="232" t="s">
        <v>1187</v>
      </c>
      <c r="B748" s="191" t="s">
        <v>33</v>
      </c>
      <c r="C748" s="191">
        <v>106</v>
      </c>
      <c r="D748" s="191" t="s">
        <v>695</v>
      </c>
      <c r="E748" s="191" t="s">
        <v>9</v>
      </c>
      <c r="F748" s="216">
        <v>2</v>
      </c>
      <c r="G748" s="216">
        <v>3</v>
      </c>
      <c r="H748" s="216">
        <v>3</v>
      </c>
      <c r="I748" s="216">
        <v>3</v>
      </c>
      <c r="J748" s="216">
        <v>3</v>
      </c>
      <c r="K748" s="216">
        <v>3</v>
      </c>
      <c r="L748" s="216">
        <v>3</v>
      </c>
      <c r="M748" s="216">
        <v>3</v>
      </c>
      <c r="N748" s="216">
        <v>3</v>
      </c>
      <c r="O748" s="216">
        <v>3</v>
      </c>
      <c r="P748" s="216"/>
      <c r="Q748" s="216"/>
      <c r="R748" s="216"/>
      <c r="S748" s="216"/>
      <c r="T748" s="216"/>
      <c r="U748" s="216"/>
      <c r="V748" s="216"/>
      <c r="W748" s="216"/>
      <c r="X748" s="216"/>
      <c r="Y748" s="152">
        <v>3</v>
      </c>
      <c r="Z748" s="127">
        <v>3</v>
      </c>
      <c r="AA748" s="127">
        <v>3</v>
      </c>
      <c r="AB748" s="127" t="s">
        <v>1132</v>
      </c>
      <c r="AC748" s="35" t="s">
        <v>144</v>
      </c>
      <c r="AD748" s="219" t="s">
        <v>371</v>
      </c>
      <c r="AE748" s="35" t="s">
        <v>476</v>
      </c>
      <c r="AF748" s="130" t="s">
        <v>1132</v>
      </c>
      <c r="AG748" s="123">
        <v>3</v>
      </c>
      <c r="AH748" s="123">
        <v>3</v>
      </c>
      <c r="AI748" s="61" t="s">
        <v>144</v>
      </c>
      <c r="AJ748" s="61" t="s">
        <v>371</v>
      </c>
      <c r="AK748" s="61" t="s">
        <v>476</v>
      </c>
      <c r="AL748" s="35" t="s">
        <v>1129</v>
      </c>
      <c r="AM748" s="192"/>
      <c r="AN748" s="215"/>
      <c r="AO748" s="215"/>
      <c r="AP748" s="215"/>
      <c r="AQ748" s="215"/>
    </row>
    <row r="749" spans="1:43" ht="25.5" x14ac:dyDescent="0.25">
      <c r="A749" s="232" t="s">
        <v>1187</v>
      </c>
      <c r="B749" s="74" t="s">
        <v>33</v>
      </c>
      <c r="C749" s="74">
        <v>107</v>
      </c>
      <c r="D749" s="74" t="s">
        <v>696</v>
      </c>
      <c r="E749" s="74" t="s">
        <v>9</v>
      </c>
      <c r="F749" s="209">
        <v>3</v>
      </c>
      <c r="G749" s="209">
        <v>3</v>
      </c>
      <c r="H749" s="209">
        <v>3</v>
      </c>
      <c r="I749" s="209">
        <v>3</v>
      </c>
      <c r="J749" s="209">
        <v>4</v>
      </c>
      <c r="K749" s="209">
        <v>3</v>
      </c>
      <c r="L749" s="209">
        <v>3</v>
      </c>
      <c r="M749" s="209">
        <v>3</v>
      </c>
      <c r="N749" s="209">
        <v>3</v>
      </c>
      <c r="O749" s="209">
        <v>3</v>
      </c>
      <c r="P749" s="209"/>
      <c r="Q749" s="209"/>
      <c r="R749" s="209"/>
      <c r="S749" s="209"/>
      <c r="T749" s="209"/>
      <c r="U749" s="209"/>
      <c r="V749" s="209"/>
      <c r="W749" s="209"/>
      <c r="X749" s="209"/>
      <c r="Y749" s="64">
        <v>3</v>
      </c>
      <c r="Z749" s="127">
        <v>3</v>
      </c>
      <c r="AA749" s="127">
        <v>3</v>
      </c>
      <c r="AB749" s="128" t="s">
        <v>1132</v>
      </c>
      <c r="AC749" s="61" t="s">
        <v>144</v>
      </c>
      <c r="AD749" s="214" t="s">
        <v>371</v>
      </c>
      <c r="AE749" s="61" t="s">
        <v>476</v>
      </c>
      <c r="AF749" s="130" t="s">
        <v>1132</v>
      </c>
      <c r="AG749" s="123">
        <v>3</v>
      </c>
      <c r="AH749" s="123">
        <v>3</v>
      </c>
      <c r="AI749" s="61" t="s">
        <v>144</v>
      </c>
      <c r="AJ749" s="61" t="s">
        <v>371</v>
      </c>
      <c r="AK749" s="61" t="s">
        <v>476</v>
      </c>
      <c r="AL749" s="61" t="s">
        <v>1129</v>
      </c>
      <c r="AM749" s="76"/>
      <c r="AN749" s="215"/>
      <c r="AO749" s="215"/>
      <c r="AP749" s="215"/>
      <c r="AQ749" s="215"/>
    </row>
    <row r="750" spans="1:43" ht="25.5" x14ac:dyDescent="0.25">
      <c r="A750" s="232" t="s">
        <v>1187</v>
      </c>
      <c r="B750" s="191" t="s">
        <v>35</v>
      </c>
      <c r="C750" s="191">
        <v>108</v>
      </c>
      <c r="D750" s="191" t="s">
        <v>697</v>
      </c>
      <c r="E750" s="191" t="s">
        <v>9</v>
      </c>
      <c r="F750" s="216">
        <v>4</v>
      </c>
      <c r="G750" s="216">
        <v>4</v>
      </c>
      <c r="H750" s="216">
        <v>4</v>
      </c>
      <c r="I750" s="216">
        <v>4</v>
      </c>
      <c r="J750" s="216">
        <v>5</v>
      </c>
      <c r="K750" s="216">
        <v>5</v>
      </c>
      <c r="L750" s="216">
        <v>5</v>
      </c>
      <c r="M750" s="216">
        <v>4</v>
      </c>
      <c r="N750" s="216">
        <v>5</v>
      </c>
      <c r="O750" s="216">
        <v>5</v>
      </c>
      <c r="P750" s="216"/>
      <c r="Q750" s="216"/>
      <c r="R750" s="216"/>
      <c r="S750" s="216"/>
      <c r="T750" s="216"/>
      <c r="U750" s="216"/>
      <c r="V750" s="216"/>
      <c r="W750" s="216"/>
      <c r="X750" s="216"/>
      <c r="Y750" s="64">
        <v>5</v>
      </c>
      <c r="Z750" s="127">
        <v>5</v>
      </c>
      <c r="AA750" s="127">
        <v>4</v>
      </c>
      <c r="AB750" s="128" t="s">
        <v>1159</v>
      </c>
      <c r="AC750" s="61" t="s">
        <v>148</v>
      </c>
      <c r="AD750" s="214" t="s">
        <v>372</v>
      </c>
      <c r="AE750" s="61" t="s">
        <v>477</v>
      </c>
      <c r="AF750" s="130" t="s">
        <v>1159</v>
      </c>
      <c r="AG750" s="123">
        <v>5</v>
      </c>
      <c r="AH750" s="123">
        <v>4</v>
      </c>
      <c r="AI750" s="61" t="s">
        <v>148</v>
      </c>
      <c r="AJ750" s="61" t="s">
        <v>372</v>
      </c>
      <c r="AK750" s="61" t="s">
        <v>477</v>
      </c>
      <c r="AL750" s="61" t="s">
        <v>1129</v>
      </c>
      <c r="AM750" s="76"/>
      <c r="AN750" s="215"/>
      <c r="AO750" s="215"/>
      <c r="AP750" s="215"/>
      <c r="AQ750" s="215"/>
    </row>
    <row r="751" spans="1:43" ht="38.25" x14ac:dyDescent="0.25">
      <c r="A751" s="232" t="s">
        <v>1187</v>
      </c>
      <c r="B751" s="74" t="s">
        <v>35</v>
      </c>
      <c r="C751" s="74">
        <v>109</v>
      </c>
      <c r="D751" s="74" t="s">
        <v>698</v>
      </c>
      <c r="E751" s="74" t="s">
        <v>9</v>
      </c>
      <c r="F751" s="209">
        <v>5</v>
      </c>
      <c r="G751" s="209">
        <v>4</v>
      </c>
      <c r="H751" s="209">
        <v>5</v>
      </c>
      <c r="I751" s="209">
        <v>5</v>
      </c>
      <c r="J751" s="209">
        <v>5</v>
      </c>
      <c r="K751" s="209">
        <v>5</v>
      </c>
      <c r="L751" s="209">
        <v>4</v>
      </c>
      <c r="M751" s="209">
        <v>4</v>
      </c>
      <c r="N751" s="209">
        <v>5</v>
      </c>
      <c r="O751" s="209">
        <v>4</v>
      </c>
      <c r="P751" s="209"/>
      <c r="Q751" s="209"/>
      <c r="R751" s="209"/>
      <c r="S751" s="209"/>
      <c r="T751" s="209"/>
      <c r="U751" s="209"/>
      <c r="V751" s="209"/>
      <c r="W751" s="209"/>
      <c r="X751" s="209"/>
      <c r="Y751" s="152">
        <v>5</v>
      </c>
      <c r="Z751" s="127">
        <v>5</v>
      </c>
      <c r="AA751" s="127">
        <v>3</v>
      </c>
      <c r="AB751" s="127" t="s">
        <v>1192</v>
      </c>
      <c r="AC751" s="35" t="s">
        <v>148</v>
      </c>
      <c r="AD751" s="219" t="s">
        <v>371</v>
      </c>
      <c r="AE751" s="35" t="s">
        <v>477</v>
      </c>
      <c r="AF751" s="130" t="s">
        <v>1192</v>
      </c>
      <c r="AG751" s="123">
        <v>5</v>
      </c>
      <c r="AH751" s="123">
        <v>3</v>
      </c>
      <c r="AI751" s="61" t="s">
        <v>148</v>
      </c>
      <c r="AJ751" s="61" t="s">
        <v>371</v>
      </c>
      <c r="AK751" s="61" t="s">
        <v>477</v>
      </c>
      <c r="AL751" s="35" t="s">
        <v>1129</v>
      </c>
      <c r="AM751" s="192"/>
      <c r="AN751" s="215"/>
      <c r="AO751" s="215"/>
      <c r="AP751" s="215"/>
      <c r="AQ751" s="215"/>
    </row>
    <row r="752" spans="1:43" ht="38.25" x14ac:dyDescent="0.25">
      <c r="A752" s="232" t="s">
        <v>1187</v>
      </c>
      <c r="B752" s="191" t="s">
        <v>35</v>
      </c>
      <c r="C752" s="191">
        <v>110</v>
      </c>
      <c r="D752" s="191" t="s">
        <v>699</v>
      </c>
      <c r="E752" s="191" t="s">
        <v>9</v>
      </c>
      <c r="F752" s="216">
        <v>5</v>
      </c>
      <c r="G752" s="216">
        <v>4</v>
      </c>
      <c r="H752" s="216">
        <v>5</v>
      </c>
      <c r="I752" s="216">
        <v>5</v>
      </c>
      <c r="J752" s="216">
        <v>5</v>
      </c>
      <c r="K752" s="216">
        <v>5</v>
      </c>
      <c r="L752" s="216">
        <v>5</v>
      </c>
      <c r="M752" s="216">
        <v>5</v>
      </c>
      <c r="N752" s="216">
        <v>5</v>
      </c>
      <c r="O752" s="216">
        <v>5</v>
      </c>
      <c r="P752" s="216"/>
      <c r="Q752" s="216"/>
      <c r="R752" s="216"/>
      <c r="S752" s="216"/>
      <c r="T752" s="216"/>
      <c r="U752" s="216"/>
      <c r="V752" s="216"/>
      <c r="W752" s="216"/>
      <c r="X752" s="216"/>
      <c r="Y752" s="64">
        <v>5</v>
      </c>
      <c r="Z752" s="127">
        <v>5</v>
      </c>
      <c r="AA752" s="127">
        <v>4</v>
      </c>
      <c r="AB752" s="128" t="s">
        <v>1159</v>
      </c>
      <c r="AC752" s="61" t="s">
        <v>148</v>
      </c>
      <c r="AD752" s="214" t="s">
        <v>372</v>
      </c>
      <c r="AE752" s="61" t="s">
        <v>477</v>
      </c>
      <c r="AF752" s="130" t="s">
        <v>1159</v>
      </c>
      <c r="AG752" s="123">
        <v>5</v>
      </c>
      <c r="AH752" s="123">
        <v>4</v>
      </c>
      <c r="AI752" s="61" t="s">
        <v>148</v>
      </c>
      <c r="AJ752" s="61" t="s">
        <v>372</v>
      </c>
      <c r="AK752" s="61" t="s">
        <v>477</v>
      </c>
      <c r="AL752" s="61" t="s">
        <v>1129</v>
      </c>
      <c r="AM752" s="76"/>
      <c r="AN752" s="215"/>
      <c r="AO752" s="215"/>
      <c r="AP752" s="215"/>
      <c r="AQ752" s="215"/>
    </row>
    <row r="753" spans="1:43" ht="30" x14ac:dyDescent="0.25">
      <c r="A753" s="232" t="s">
        <v>1187</v>
      </c>
      <c r="B753" s="74" t="s">
        <v>35</v>
      </c>
      <c r="C753" s="74">
        <v>111</v>
      </c>
      <c r="D753" s="74" t="s">
        <v>700</v>
      </c>
      <c r="E753" s="74" t="s">
        <v>9</v>
      </c>
      <c r="F753" s="209">
        <v>5</v>
      </c>
      <c r="G753" s="209">
        <v>5</v>
      </c>
      <c r="H753" s="209">
        <v>5</v>
      </c>
      <c r="I753" s="209">
        <v>5</v>
      </c>
      <c r="J753" s="209">
        <v>5</v>
      </c>
      <c r="K753" s="209">
        <v>5</v>
      </c>
      <c r="L753" s="209">
        <v>5</v>
      </c>
      <c r="M753" s="209">
        <v>5</v>
      </c>
      <c r="N753" s="209">
        <v>5</v>
      </c>
      <c r="O753" s="209">
        <v>5</v>
      </c>
      <c r="P753" s="209"/>
      <c r="Q753" s="209"/>
      <c r="R753" s="209"/>
      <c r="S753" s="209"/>
      <c r="T753" s="209"/>
      <c r="U753" s="209"/>
      <c r="V753" s="209"/>
      <c r="W753" s="209"/>
      <c r="X753" s="209"/>
      <c r="Y753" s="152">
        <v>5</v>
      </c>
      <c r="Z753" s="127">
        <v>5</v>
      </c>
      <c r="AA753" s="127">
        <v>5</v>
      </c>
      <c r="AB753" s="127" t="s">
        <v>1188</v>
      </c>
      <c r="AC753" s="35" t="s">
        <v>148</v>
      </c>
      <c r="AD753" s="219" t="s">
        <v>464</v>
      </c>
      <c r="AE753" s="35" t="s">
        <v>477</v>
      </c>
      <c r="AF753" s="130" t="s">
        <v>1188</v>
      </c>
      <c r="AG753" s="123">
        <v>5</v>
      </c>
      <c r="AH753" s="123">
        <v>5</v>
      </c>
      <c r="AI753" s="61" t="s">
        <v>148</v>
      </c>
      <c r="AJ753" s="61" t="s">
        <v>464</v>
      </c>
      <c r="AK753" s="61" t="s">
        <v>477</v>
      </c>
      <c r="AL753" s="35" t="s">
        <v>1129</v>
      </c>
      <c r="AM753" s="192"/>
      <c r="AN753" s="215"/>
      <c r="AO753" s="215"/>
      <c r="AP753" s="215"/>
      <c r="AQ753" s="215"/>
    </row>
    <row r="754" spans="1:43" ht="38.25" x14ac:dyDescent="0.25">
      <c r="A754" s="232" t="s">
        <v>1187</v>
      </c>
      <c r="B754" s="191" t="s">
        <v>35</v>
      </c>
      <c r="C754" s="191">
        <v>112</v>
      </c>
      <c r="D754" s="191" t="s">
        <v>701</v>
      </c>
      <c r="E754" s="191" t="s">
        <v>9</v>
      </c>
      <c r="F754" s="216">
        <v>5</v>
      </c>
      <c r="G754" s="216">
        <v>4</v>
      </c>
      <c r="H754" s="216">
        <v>5</v>
      </c>
      <c r="I754" s="216">
        <v>5</v>
      </c>
      <c r="J754" s="216">
        <v>5</v>
      </c>
      <c r="K754" s="216">
        <v>5</v>
      </c>
      <c r="L754" s="216">
        <v>5</v>
      </c>
      <c r="M754" s="216">
        <v>5</v>
      </c>
      <c r="N754" s="216">
        <v>5</v>
      </c>
      <c r="O754" s="216">
        <v>5</v>
      </c>
      <c r="P754" s="216"/>
      <c r="Q754" s="216"/>
      <c r="R754" s="216"/>
      <c r="S754" s="216"/>
      <c r="T754" s="216"/>
      <c r="U754" s="216"/>
      <c r="V754" s="216"/>
      <c r="W754" s="216"/>
      <c r="X754" s="216"/>
      <c r="Y754" s="152">
        <v>5</v>
      </c>
      <c r="Z754" s="127">
        <v>5</v>
      </c>
      <c r="AA754" s="127">
        <v>2</v>
      </c>
      <c r="AB754" s="127" t="s">
        <v>1193</v>
      </c>
      <c r="AC754" s="35" t="s">
        <v>148</v>
      </c>
      <c r="AD754" s="219" t="s">
        <v>384</v>
      </c>
      <c r="AE754" s="35" t="s">
        <v>476</v>
      </c>
      <c r="AF754" s="130" t="s">
        <v>1193</v>
      </c>
      <c r="AG754" s="123">
        <v>5</v>
      </c>
      <c r="AH754" s="123">
        <v>2</v>
      </c>
      <c r="AI754" s="61" t="s">
        <v>148</v>
      </c>
      <c r="AJ754" s="61" t="s">
        <v>384</v>
      </c>
      <c r="AK754" s="61" t="s">
        <v>476</v>
      </c>
      <c r="AL754" s="35" t="s">
        <v>1129</v>
      </c>
      <c r="AM754" s="192"/>
      <c r="AN754" s="215"/>
      <c r="AO754" s="215"/>
      <c r="AP754" s="215"/>
      <c r="AQ754" s="215"/>
    </row>
    <row r="755" spans="1:43" ht="30" x14ac:dyDescent="0.25">
      <c r="A755" s="232" t="s">
        <v>1187</v>
      </c>
      <c r="B755" s="74" t="s">
        <v>38</v>
      </c>
      <c r="C755" s="74">
        <v>113</v>
      </c>
      <c r="D755" s="74" t="s">
        <v>702</v>
      </c>
      <c r="E755" s="74" t="s">
        <v>8</v>
      </c>
      <c r="F755" s="74">
        <v>4</v>
      </c>
      <c r="G755" s="74">
        <v>4</v>
      </c>
      <c r="H755" s="209">
        <v>4</v>
      </c>
      <c r="I755" s="209">
        <v>5</v>
      </c>
      <c r="J755" s="209">
        <v>5</v>
      </c>
      <c r="K755" s="209">
        <v>5</v>
      </c>
      <c r="L755" s="209">
        <v>5</v>
      </c>
      <c r="M755" s="209">
        <v>5</v>
      </c>
      <c r="N755" s="209">
        <v>5</v>
      </c>
      <c r="O755" s="209">
        <v>5</v>
      </c>
      <c r="P755" s="209"/>
      <c r="Q755" s="209"/>
      <c r="R755" s="209"/>
      <c r="S755" s="209"/>
      <c r="T755" s="209"/>
      <c r="U755" s="209"/>
      <c r="V755" s="209"/>
      <c r="W755" s="209"/>
      <c r="X755" s="209"/>
      <c r="Y755" s="209">
        <v>5</v>
      </c>
      <c r="Z755" s="209">
        <v>5</v>
      </c>
      <c r="AA755" s="127">
        <v>5</v>
      </c>
      <c r="AB755" s="127" t="s">
        <v>1188</v>
      </c>
      <c r="AC755" s="35" t="s">
        <v>148</v>
      </c>
      <c r="AD755" s="219" t="s">
        <v>464</v>
      </c>
      <c r="AE755" s="35" t="s">
        <v>477</v>
      </c>
      <c r="AF755" s="130" t="s">
        <v>1188</v>
      </c>
      <c r="AG755" s="123">
        <v>5</v>
      </c>
      <c r="AH755" s="123">
        <v>5</v>
      </c>
      <c r="AI755" s="61" t="s">
        <v>148</v>
      </c>
      <c r="AJ755" s="61" t="s">
        <v>464</v>
      </c>
      <c r="AK755" s="61" t="s">
        <v>477</v>
      </c>
      <c r="AL755" s="35" t="s">
        <v>1129</v>
      </c>
      <c r="AM755" s="192"/>
      <c r="AN755" s="215"/>
      <c r="AO755" s="215"/>
      <c r="AP755" s="215"/>
      <c r="AQ755" s="215"/>
    </row>
    <row r="756" spans="1:43" x14ac:dyDescent="0.25">
      <c r="A756" s="232" t="s">
        <v>1187</v>
      </c>
      <c r="B756" s="191" t="s">
        <v>38</v>
      </c>
      <c r="C756" s="191">
        <v>116</v>
      </c>
      <c r="D756" s="191" t="s">
        <v>703</v>
      </c>
      <c r="E756" s="191" t="s">
        <v>9</v>
      </c>
      <c r="F756" s="216">
        <v>4</v>
      </c>
      <c r="G756" s="216">
        <v>5</v>
      </c>
      <c r="H756" s="216">
        <v>4</v>
      </c>
      <c r="I756" s="216">
        <v>4</v>
      </c>
      <c r="J756" s="216">
        <v>5</v>
      </c>
      <c r="K756" s="216">
        <v>5</v>
      </c>
      <c r="L756" s="216">
        <v>4</v>
      </c>
      <c r="M756" s="216">
        <v>4</v>
      </c>
      <c r="N756" s="216">
        <v>5</v>
      </c>
      <c r="O756" s="216">
        <v>4</v>
      </c>
      <c r="P756" s="216"/>
      <c r="Q756" s="216"/>
      <c r="R756" s="216"/>
      <c r="S756" s="216"/>
      <c r="T756" s="216"/>
      <c r="U756" s="216"/>
      <c r="V756" s="216"/>
      <c r="W756" s="216"/>
      <c r="X756" s="216"/>
      <c r="Y756" s="152">
        <v>4</v>
      </c>
      <c r="Z756" s="127">
        <v>4</v>
      </c>
      <c r="AA756" s="127">
        <v>4</v>
      </c>
      <c r="AB756" s="127" t="s">
        <v>1147</v>
      </c>
      <c r="AC756" s="35" t="s">
        <v>146</v>
      </c>
      <c r="AD756" s="219" t="s">
        <v>372</v>
      </c>
      <c r="AE756" s="35" t="s">
        <v>477</v>
      </c>
      <c r="AF756" s="130" t="s">
        <v>1147</v>
      </c>
      <c r="AG756" s="123">
        <v>4</v>
      </c>
      <c r="AH756" s="123">
        <v>4</v>
      </c>
      <c r="AI756" s="61" t="s">
        <v>146</v>
      </c>
      <c r="AJ756" s="61" t="s">
        <v>372</v>
      </c>
      <c r="AK756" s="61" t="s">
        <v>477</v>
      </c>
      <c r="AL756" s="35" t="s">
        <v>1129</v>
      </c>
      <c r="AM756" s="192"/>
      <c r="AN756" s="215"/>
      <c r="AO756" s="215"/>
      <c r="AP756" s="215"/>
      <c r="AQ756" s="215"/>
    </row>
    <row r="757" spans="1:43" ht="25.5" x14ac:dyDescent="0.25">
      <c r="A757" s="232" t="s">
        <v>1187</v>
      </c>
      <c r="B757" s="74" t="s">
        <v>66</v>
      </c>
      <c r="C757" s="74">
        <v>117</v>
      </c>
      <c r="D757" s="74" t="s">
        <v>705</v>
      </c>
      <c r="E757" s="74" t="s">
        <v>9</v>
      </c>
      <c r="F757" s="209"/>
      <c r="G757" s="209"/>
      <c r="H757" s="209"/>
      <c r="I757" s="209"/>
      <c r="J757" s="209"/>
      <c r="K757" s="209"/>
      <c r="L757" s="209"/>
      <c r="M757" s="209"/>
      <c r="N757" s="209"/>
      <c r="O757" s="209"/>
      <c r="P757" s="209"/>
      <c r="Q757" s="209"/>
      <c r="R757" s="209"/>
      <c r="S757" s="209"/>
      <c r="T757" s="209"/>
      <c r="U757" s="209"/>
      <c r="V757" s="209"/>
      <c r="W757" s="209"/>
      <c r="X757" s="209"/>
      <c r="Y757" s="64" t="s">
        <v>824</v>
      </c>
      <c r="Z757" s="127" t="s">
        <v>824</v>
      </c>
      <c r="AA757" s="127" t="s">
        <v>824</v>
      </c>
      <c r="AB757" s="128" t="s">
        <v>824</v>
      </c>
      <c r="AC757" s="61" t="s">
        <v>824</v>
      </c>
      <c r="AD757" s="214"/>
      <c r="AE757" s="61" t="s">
        <v>824</v>
      </c>
      <c r="AF757" s="130" t="s">
        <v>824</v>
      </c>
      <c r="AG757" s="123" t="s">
        <v>824</v>
      </c>
      <c r="AH757" s="123" t="s">
        <v>824</v>
      </c>
      <c r="AI757" s="61" t="s">
        <v>824</v>
      </c>
      <c r="AJ757" s="61" t="s">
        <v>824</v>
      </c>
      <c r="AK757" s="61" t="s">
        <v>824</v>
      </c>
      <c r="AL757" s="61" t="s">
        <v>1129</v>
      </c>
      <c r="AM757" s="76"/>
      <c r="AN757" s="215"/>
      <c r="AO757" s="215"/>
      <c r="AP757" s="215"/>
      <c r="AQ757" s="215"/>
    </row>
    <row r="758" spans="1:43" ht="38.25" x14ac:dyDescent="0.25">
      <c r="A758" s="232" t="s">
        <v>1187</v>
      </c>
      <c r="B758" s="191" t="s">
        <v>66</v>
      </c>
      <c r="C758" s="191">
        <v>118</v>
      </c>
      <c r="D758" s="191" t="s">
        <v>707</v>
      </c>
      <c r="E758" s="191" t="s">
        <v>9</v>
      </c>
      <c r="F758" s="216"/>
      <c r="G758" s="216"/>
      <c r="H758" s="216"/>
      <c r="I758" s="216"/>
      <c r="J758" s="216"/>
      <c r="K758" s="216"/>
      <c r="L758" s="216"/>
      <c r="M758" s="216"/>
      <c r="N758" s="216"/>
      <c r="O758" s="216"/>
      <c r="P758" s="216"/>
      <c r="Q758" s="216"/>
      <c r="R758" s="216"/>
      <c r="S758" s="216"/>
      <c r="T758" s="216"/>
      <c r="U758" s="216"/>
      <c r="V758" s="216"/>
      <c r="W758" s="216"/>
      <c r="X758" s="216"/>
      <c r="Y758" s="64" t="s">
        <v>824</v>
      </c>
      <c r="Z758" s="127" t="s">
        <v>824</v>
      </c>
      <c r="AA758" s="127" t="s">
        <v>824</v>
      </c>
      <c r="AB758" s="128" t="s">
        <v>824</v>
      </c>
      <c r="AC758" s="61" t="s">
        <v>824</v>
      </c>
      <c r="AD758" s="214"/>
      <c r="AE758" s="61" t="s">
        <v>824</v>
      </c>
      <c r="AF758" s="130" t="s">
        <v>824</v>
      </c>
      <c r="AG758" s="123" t="s">
        <v>824</v>
      </c>
      <c r="AH758" s="123" t="s">
        <v>824</v>
      </c>
      <c r="AI758" s="61" t="s">
        <v>824</v>
      </c>
      <c r="AJ758" s="61" t="s">
        <v>824</v>
      </c>
      <c r="AK758" s="61" t="s">
        <v>824</v>
      </c>
      <c r="AL758" s="61" t="s">
        <v>1129</v>
      </c>
      <c r="AM758" s="76"/>
      <c r="AN758" s="215"/>
      <c r="AO758" s="215"/>
      <c r="AP758" s="215"/>
      <c r="AQ758" s="215"/>
    </row>
    <row r="759" spans="1:43" ht="38.25" x14ac:dyDescent="0.25">
      <c r="A759" s="232" t="s">
        <v>1187</v>
      </c>
      <c r="B759" s="74" t="s">
        <v>66</v>
      </c>
      <c r="C759" s="74">
        <v>119</v>
      </c>
      <c r="D759" s="74" t="s">
        <v>761</v>
      </c>
      <c r="E759" s="74" t="s">
        <v>9</v>
      </c>
      <c r="F759" s="209"/>
      <c r="G759" s="209"/>
      <c r="H759" s="209"/>
      <c r="I759" s="209"/>
      <c r="J759" s="209"/>
      <c r="K759" s="209"/>
      <c r="L759" s="209"/>
      <c r="M759" s="209"/>
      <c r="N759" s="209"/>
      <c r="O759" s="209"/>
      <c r="P759" s="209"/>
      <c r="Q759" s="209"/>
      <c r="R759" s="209"/>
      <c r="S759" s="209"/>
      <c r="T759" s="209"/>
      <c r="U759" s="209"/>
      <c r="V759" s="209"/>
      <c r="W759" s="209"/>
      <c r="X759" s="209"/>
      <c r="Y759" s="64" t="s">
        <v>824</v>
      </c>
      <c r="Z759" s="127" t="s">
        <v>824</v>
      </c>
      <c r="AA759" s="127" t="s">
        <v>824</v>
      </c>
      <c r="AB759" s="128" t="s">
        <v>824</v>
      </c>
      <c r="AC759" s="61" t="s">
        <v>824</v>
      </c>
      <c r="AD759" s="214"/>
      <c r="AE759" s="61" t="s">
        <v>824</v>
      </c>
      <c r="AF759" s="130" t="s">
        <v>824</v>
      </c>
      <c r="AG759" s="123" t="s">
        <v>824</v>
      </c>
      <c r="AH759" s="123" t="s">
        <v>824</v>
      </c>
      <c r="AI759" s="61" t="s">
        <v>824</v>
      </c>
      <c r="AJ759" s="61" t="s">
        <v>824</v>
      </c>
      <c r="AK759" s="61" t="s">
        <v>824</v>
      </c>
      <c r="AL759" s="61" t="s">
        <v>1129</v>
      </c>
      <c r="AM759" s="76"/>
      <c r="AN759" s="215"/>
      <c r="AO759" s="215"/>
      <c r="AP759" s="215"/>
      <c r="AQ759" s="215"/>
    </row>
    <row r="760" spans="1:43" ht="25.5" x14ac:dyDescent="0.25">
      <c r="A760" s="232" t="s">
        <v>1187</v>
      </c>
      <c r="B760" s="191" t="s">
        <v>45</v>
      </c>
      <c r="C760" s="191">
        <v>120</v>
      </c>
      <c r="D760" s="191" t="s">
        <v>710</v>
      </c>
      <c r="E760" s="191" t="s">
        <v>9</v>
      </c>
      <c r="F760" s="216"/>
      <c r="G760" s="216"/>
      <c r="H760" s="216"/>
      <c r="I760" s="216"/>
      <c r="J760" s="216"/>
      <c r="K760" s="216"/>
      <c r="L760" s="216"/>
      <c r="M760" s="216"/>
      <c r="N760" s="216"/>
      <c r="O760" s="216"/>
      <c r="P760" s="216"/>
      <c r="Q760" s="216"/>
      <c r="R760" s="216"/>
      <c r="S760" s="216"/>
      <c r="T760" s="216"/>
      <c r="U760" s="216"/>
      <c r="V760" s="216"/>
      <c r="W760" s="216"/>
      <c r="X760" s="216"/>
      <c r="Y760" s="64" t="s">
        <v>824</v>
      </c>
      <c r="Z760" s="127" t="s">
        <v>824</v>
      </c>
      <c r="AA760" s="127" t="s">
        <v>824</v>
      </c>
      <c r="AB760" s="128" t="s">
        <v>824</v>
      </c>
      <c r="AC760" s="61" t="s">
        <v>824</v>
      </c>
      <c r="AD760" s="214"/>
      <c r="AE760" s="61" t="s">
        <v>824</v>
      </c>
      <c r="AF760" s="130" t="s">
        <v>824</v>
      </c>
      <c r="AG760" s="123" t="s">
        <v>824</v>
      </c>
      <c r="AH760" s="123" t="s">
        <v>824</v>
      </c>
      <c r="AI760" s="61" t="s">
        <v>824</v>
      </c>
      <c r="AJ760" s="61" t="s">
        <v>824</v>
      </c>
      <c r="AK760" s="61" t="s">
        <v>824</v>
      </c>
      <c r="AL760" s="61" t="s">
        <v>1129</v>
      </c>
      <c r="AM760" s="76"/>
      <c r="AN760" s="215"/>
      <c r="AO760" s="215"/>
      <c r="AP760" s="215"/>
      <c r="AQ760" s="215"/>
    </row>
    <row r="761" spans="1:43" ht="25.5" x14ac:dyDescent="0.25">
      <c r="A761" s="232" t="s">
        <v>1187</v>
      </c>
      <c r="B761" s="74" t="s">
        <v>66</v>
      </c>
      <c r="C761" s="74">
        <v>121</v>
      </c>
      <c r="D761" s="74" t="s">
        <v>712</v>
      </c>
      <c r="E761" s="74" t="s">
        <v>9</v>
      </c>
      <c r="F761" s="209"/>
      <c r="G761" s="209"/>
      <c r="H761" s="209"/>
      <c r="I761" s="209"/>
      <c r="J761" s="209"/>
      <c r="K761" s="209"/>
      <c r="L761" s="209"/>
      <c r="M761" s="209"/>
      <c r="N761" s="209"/>
      <c r="O761" s="209"/>
      <c r="P761" s="209"/>
      <c r="Q761" s="209"/>
      <c r="R761" s="209"/>
      <c r="S761" s="209"/>
      <c r="T761" s="209"/>
      <c r="U761" s="209"/>
      <c r="V761" s="209"/>
      <c r="W761" s="209"/>
      <c r="X761" s="209"/>
      <c r="Y761" s="64" t="s">
        <v>824</v>
      </c>
      <c r="Z761" s="127" t="s">
        <v>824</v>
      </c>
      <c r="AA761" s="127" t="s">
        <v>824</v>
      </c>
      <c r="AB761" s="128" t="s">
        <v>824</v>
      </c>
      <c r="AC761" s="61" t="s">
        <v>824</v>
      </c>
      <c r="AD761" s="214"/>
      <c r="AE761" s="61" t="s">
        <v>824</v>
      </c>
      <c r="AF761" s="130" t="s">
        <v>824</v>
      </c>
      <c r="AG761" s="123" t="s">
        <v>824</v>
      </c>
      <c r="AH761" s="123" t="s">
        <v>824</v>
      </c>
      <c r="AI761" s="61" t="s">
        <v>824</v>
      </c>
      <c r="AJ761" s="61" t="s">
        <v>824</v>
      </c>
      <c r="AK761" s="61" t="s">
        <v>824</v>
      </c>
      <c r="AL761" s="61" t="s">
        <v>1129</v>
      </c>
      <c r="AM761" s="76"/>
      <c r="AN761" s="281"/>
      <c r="AO761" s="281"/>
      <c r="AP761" s="215"/>
      <c r="AQ761" s="215"/>
    </row>
    <row r="762" spans="1:43" ht="25.5" x14ac:dyDescent="0.25">
      <c r="A762" s="232" t="s">
        <v>1187</v>
      </c>
      <c r="B762" s="191" t="s">
        <v>66</v>
      </c>
      <c r="C762" s="191">
        <v>122</v>
      </c>
      <c r="D762" s="191" t="s">
        <v>763</v>
      </c>
      <c r="E762" s="191" t="s">
        <v>9</v>
      </c>
      <c r="F762" s="216"/>
      <c r="G762" s="216"/>
      <c r="H762" s="216"/>
      <c r="I762" s="216"/>
      <c r="J762" s="216"/>
      <c r="K762" s="216"/>
      <c r="L762" s="216"/>
      <c r="M762" s="216"/>
      <c r="N762" s="216"/>
      <c r="O762" s="216"/>
      <c r="P762" s="216"/>
      <c r="Q762" s="216"/>
      <c r="R762" s="216"/>
      <c r="S762" s="216"/>
      <c r="T762" s="216"/>
      <c r="U762" s="216"/>
      <c r="V762" s="216"/>
      <c r="W762" s="216"/>
      <c r="X762" s="216"/>
      <c r="Y762" s="152" t="s">
        <v>824</v>
      </c>
      <c r="Z762" s="127" t="s">
        <v>824</v>
      </c>
      <c r="AA762" s="127" t="s">
        <v>824</v>
      </c>
      <c r="AB762" s="127" t="s">
        <v>824</v>
      </c>
      <c r="AC762" s="35" t="s">
        <v>824</v>
      </c>
      <c r="AD762" s="219"/>
      <c r="AE762" s="35" t="s">
        <v>824</v>
      </c>
      <c r="AF762" s="130" t="s">
        <v>824</v>
      </c>
      <c r="AG762" s="123" t="s">
        <v>824</v>
      </c>
      <c r="AH762" s="123" t="s">
        <v>824</v>
      </c>
      <c r="AI762" s="61" t="s">
        <v>824</v>
      </c>
      <c r="AJ762" s="61" t="s">
        <v>824</v>
      </c>
      <c r="AK762" s="61" t="s">
        <v>824</v>
      </c>
      <c r="AL762" s="35" t="s">
        <v>1129</v>
      </c>
      <c r="AM762" s="192"/>
      <c r="AN762" s="215"/>
      <c r="AO762" s="215"/>
      <c r="AP762" s="215"/>
      <c r="AQ762" s="215"/>
    </row>
    <row r="763" spans="1:43" ht="25.5" x14ac:dyDescent="0.25">
      <c r="A763" s="232" t="s">
        <v>1187</v>
      </c>
      <c r="B763" s="74" t="s">
        <v>66</v>
      </c>
      <c r="C763" s="74">
        <v>123</v>
      </c>
      <c r="D763" s="74" t="s">
        <v>764</v>
      </c>
      <c r="E763" s="74" t="s">
        <v>715</v>
      </c>
      <c r="F763" s="209"/>
      <c r="G763" s="209"/>
      <c r="H763" s="209"/>
      <c r="I763" s="209"/>
      <c r="J763" s="209"/>
      <c r="K763" s="209"/>
      <c r="L763" s="209"/>
      <c r="M763" s="209"/>
      <c r="N763" s="209"/>
      <c r="O763" s="209"/>
      <c r="P763" s="209"/>
      <c r="Q763" s="209"/>
      <c r="R763" s="209"/>
      <c r="S763" s="209"/>
      <c r="T763" s="209"/>
      <c r="U763" s="209"/>
      <c r="V763" s="209"/>
      <c r="W763" s="209"/>
      <c r="X763" s="209"/>
      <c r="Y763" s="64" t="s">
        <v>824</v>
      </c>
      <c r="Z763" s="127" t="s">
        <v>824</v>
      </c>
      <c r="AA763" s="127" t="s">
        <v>824</v>
      </c>
      <c r="AB763" s="128" t="s">
        <v>824</v>
      </c>
      <c r="AC763" s="61" t="s">
        <v>824</v>
      </c>
      <c r="AD763" s="214"/>
      <c r="AE763" s="61" t="s">
        <v>824</v>
      </c>
      <c r="AF763" s="130" t="s">
        <v>824</v>
      </c>
      <c r="AG763" s="123" t="s">
        <v>824</v>
      </c>
      <c r="AH763" s="123" t="s">
        <v>824</v>
      </c>
      <c r="AI763" s="61" t="s">
        <v>824</v>
      </c>
      <c r="AJ763" s="61" t="s">
        <v>824</v>
      </c>
      <c r="AK763" s="61" t="s">
        <v>824</v>
      </c>
      <c r="AL763" s="61" t="s">
        <v>1129</v>
      </c>
      <c r="AM763" s="76"/>
      <c r="AN763" s="215"/>
      <c r="AO763" s="215"/>
      <c r="AP763" s="215"/>
      <c r="AQ763" s="215"/>
    </row>
    <row r="764" spans="1:43" ht="38.25" x14ac:dyDescent="0.25">
      <c r="A764" s="232" t="s">
        <v>1187</v>
      </c>
      <c r="B764" s="191" t="s">
        <v>66</v>
      </c>
      <c r="C764" s="191">
        <v>125</v>
      </c>
      <c r="D764" s="191" t="s">
        <v>719</v>
      </c>
      <c r="E764" s="191" t="s">
        <v>9</v>
      </c>
      <c r="F764" s="216"/>
      <c r="G764" s="216"/>
      <c r="H764" s="216"/>
      <c r="I764" s="216"/>
      <c r="J764" s="216"/>
      <c r="K764" s="216"/>
      <c r="L764" s="216"/>
      <c r="M764" s="216"/>
      <c r="N764" s="216"/>
      <c r="O764" s="216"/>
      <c r="P764" s="216"/>
      <c r="Q764" s="216"/>
      <c r="R764" s="216"/>
      <c r="S764" s="216"/>
      <c r="T764" s="216"/>
      <c r="U764" s="216"/>
      <c r="V764" s="216"/>
      <c r="W764" s="216"/>
      <c r="X764" s="216"/>
      <c r="Y764" s="152" t="s">
        <v>824</v>
      </c>
      <c r="Z764" s="127" t="s">
        <v>824</v>
      </c>
      <c r="AA764" s="127" t="s">
        <v>824</v>
      </c>
      <c r="AB764" s="127" t="s">
        <v>824</v>
      </c>
      <c r="AC764" s="35" t="s">
        <v>824</v>
      </c>
      <c r="AD764" s="219"/>
      <c r="AE764" s="35" t="s">
        <v>824</v>
      </c>
      <c r="AF764" s="130" t="s">
        <v>824</v>
      </c>
      <c r="AG764" s="123" t="s">
        <v>824</v>
      </c>
      <c r="AH764" s="123" t="s">
        <v>824</v>
      </c>
      <c r="AI764" s="61" t="s">
        <v>824</v>
      </c>
      <c r="AJ764" s="61" t="s">
        <v>824</v>
      </c>
      <c r="AK764" s="61" t="s">
        <v>824</v>
      </c>
      <c r="AL764" s="35" t="s">
        <v>1129</v>
      </c>
      <c r="AM764" s="192"/>
      <c r="AN764" s="215"/>
      <c r="AO764" s="215"/>
      <c r="AP764" s="215"/>
      <c r="AQ764" s="215"/>
    </row>
    <row r="765" spans="1:43" ht="25.5" x14ac:dyDescent="0.25">
      <c r="A765" s="232" t="s">
        <v>1187</v>
      </c>
      <c r="B765" s="74" t="s">
        <v>66</v>
      </c>
      <c r="C765" s="74">
        <v>126</v>
      </c>
      <c r="D765" s="74" t="s">
        <v>766</v>
      </c>
      <c r="E765" s="74" t="s">
        <v>9</v>
      </c>
      <c r="F765" s="209"/>
      <c r="G765" s="209"/>
      <c r="H765" s="209"/>
      <c r="I765" s="209"/>
      <c r="J765" s="209"/>
      <c r="K765" s="209"/>
      <c r="L765" s="209"/>
      <c r="M765" s="209"/>
      <c r="N765" s="209"/>
      <c r="O765" s="209"/>
      <c r="P765" s="209"/>
      <c r="Q765" s="209"/>
      <c r="R765" s="209"/>
      <c r="S765" s="209"/>
      <c r="T765" s="209"/>
      <c r="U765" s="209"/>
      <c r="V765" s="209"/>
      <c r="W765" s="209"/>
      <c r="X765" s="209"/>
      <c r="Y765" s="64" t="s">
        <v>824</v>
      </c>
      <c r="Z765" s="127" t="s">
        <v>824</v>
      </c>
      <c r="AA765" s="127" t="s">
        <v>824</v>
      </c>
      <c r="AB765" s="128" t="s">
        <v>824</v>
      </c>
      <c r="AC765" s="61" t="s">
        <v>824</v>
      </c>
      <c r="AD765" s="214"/>
      <c r="AE765" s="61" t="s">
        <v>824</v>
      </c>
      <c r="AF765" s="130" t="s">
        <v>824</v>
      </c>
      <c r="AG765" s="123" t="s">
        <v>824</v>
      </c>
      <c r="AH765" s="123" t="s">
        <v>824</v>
      </c>
      <c r="AI765" s="61" t="s">
        <v>824</v>
      </c>
      <c r="AJ765" s="61" t="s">
        <v>824</v>
      </c>
      <c r="AK765" s="61" t="s">
        <v>824</v>
      </c>
      <c r="AL765" s="61" t="s">
        <v>1129</v>
      </c>
      <c r="AM765" s="76"/>
      <c r="AN765" s="215"/>
      <c r="AO765" s="215"/>
      <c r="AP765" s="215"/>
      <c r="AQ765" s="215"/>
    </row>
    <row r="766" spans="1:43" ht="25.5" x14ac:dyDescent="0.25">
      <c r="A766" s="232" t="s">
        <v>1187</v>
      </c>
      <c r="B766" s="191" t="s">
        <v>66</v>
      </c>
      <c r="C766" s="191">
        <v>127</v>
      </c>
      <c r="D766" s="191" t="s">
        <v>722</v>
      </c>
      <c r="E766" s="191" t="s">
        <v>9</v>
      </c>
      <c r="F766" s="216"/>
      <c r="G766" s="216"/>
      <c r="H766" s="216"/>
      <c r="I766" s="216"/>
      <c r="J766" s="216"/>
      <c r="K766" s="216"/>
      <c r="L766" s="216"/>
      <c r="M766" s="216"/>
      <c r="N766" s="216"/>
      <c r="O766" s="216"/>
      <c r="P766" s="216"/>
      <c r="Q766" s="216"/>
      <c r="R766" s="216"/>
      <c r="S766" s="216"/>
      <c r="T766" s="216"/>
      <c r="U766" s="216"/>
      <c r="V766" s="216"/>
      <c r="W766" s="216"/>
      <c r="X766" s="216"/>
      <c r="Y766" s="152" t="s">
        <v>824</v>
      </c>
      <c r="Z766" s="127" t="s">
        <v>824</v>
      </c>
      <c r="AA766" s="127" t="s">
        <v>824</v>
      </c>
      <c r="AB766" s="127" t="s">
        <v>824</v>
      </c>
      <c r="AC766" s="35" t="s">
        <v>824</v>
      </c>
      <c r="AD766" s="219"/>
      <c r="AE766" s="35" t="s">
        <v>824</v>
      </c>
      <c r="AF766" s="130" t="s">
        <v>824</v>
      </c>
      <c r="AG766" s="123" t="s">
        <v>824</v>
      </c>
      <c r="AH766" s="123" t="s">
        <v>824</v>
      </c>
      <c r="AI766" s="61" t="s">
        <v>824</v>
      </c>
      <c r="AJ766" s="61" t="s">
        <v>824</v>
      </c>
      <c r="AK766" s="61" t="s">
        <v>824</v>
      </c>
      <c r="AL766" s="35" t="s">
        <v>1129</v>
      </c>
      <c r="AM766" s="192"/>
      <c r="AN766" s="215"/>
      <c r="AO766" s="215"/>
      <c r="AP766" s="215"/>
      <c r="AQ766" s="215"/>
    </row>
    <row r="767" spans="1:43" ht="25.5" x14ac:dyDescent="0.25">
      <c r="A767" s="232" t="s">
        <v>1187</v>
      </c>
      <c r="B767" s="74" t="s">
        <v>76</v>
      </c>
      <c r="C767" s="74">
        <v>129</v>
      </c>
      <c r="D767" s="74" t="s">
        <v>779</v>
      </c>
      <c r="E767" s="74" t="s">
        <v>9</v>
      </c>
      <c r="F767" s="209"/>
      <c r="G767" s="209"/>
      <c r="H767" s="209"/>
      <c r="I767" s="209"/>
      <c r="J767" s="209"/>
      <c r="K767" s="209"/>
      <c r="L767" s="209"/>
      <c r="M767" s="209"/>
      <c r="N767" s="209"/>
      <c r="O767" s="209"/>
      <c r="P767" s="209"/>
      <c r="Q767" s="209"/>
      <c r="R767" s="209"/>
      <c r="S767" s="209"/>
      <c r="T767" s="209"/>
      <c r="U767" s="209"/>
      <c r="V767" s="209"/>
      <c r="W767" s="209"/>
      <c r="X767" s="209"/>
      <c r="Y767" s="64" t="s">
        <v>824</v>
      </c>
      <c r="Z767" s="127" t="s">
        <v>824</v>
      </c>
      <c r="AA767" s="127" t="s">
        <v>824</v>
      </c>
      <c r="AB767" s="128" t="s">
        <v>824</v>
      </c>
      <c r="AC767" s="61" t="s">
        <v>824</v>
      </c>
      <c r="AD767" s="214"/>
      <c r="AE767" s="61" t="s">
        <v>824</v>
      </c>
      <c r="AF767" s="130" t="s">
        <v>824</v>
      </c>
      <c r="AG767" s="123" t="s">
        <v>824</v>
      </c>
      <c r="AH767" s="123" t="s">
        <v>824</v>
      </c>
      <c r="AI767" s="61" t="s">
        <v>824</v>
      </c>
      <c r="AJ767" s="61" t="s">
        <v>824</v>
      </c>
      <c r="AK767" s="61" t="s">
        <v>824</v>
      </c>
      <c r="AL767" s="61" t="s">
        <v>1129</v>
      </c>
      <c r="AM767" s="76"/>
      <c r="AN767" s="281"/>
      <c r="AO767" s="281"/>
      <c r="AP767" s="215"/>
      <c r="AQ767" s="215"/>
    </row>
    <row r="768" spans="1:43" ht="25.5" x14ac:dyDescent="0.25">
      <c r="A768" s="232" t="s">
        <v>1187</v>
      </c>
      <c r="B768" s="191" t="s">
        <v>687</v>
      </c>
      <c r="C768" s="191">
        <v>130</v>
      </c>
      <c r="D768" s="191" t="s">
        <v>769</v>
      </c>
      <c r="E768" s="191" t="s">
        <v>9</v>
      </c>
      <c r="F768" s="216"/>
      <c r="G768" s="216"/>
      <c r="H768" s="216"/>
      <c r="I768" s="216"/>
      <c r="J768" s="216"/>
      <c r="K768" s="216"/>
      <c r="L768" s="216"/>
      <c r="M768" s="216"/>
      <c r="N768" s="216"/>
      <c r="O768" s="216"/>
      <c r="P768" s="216"/>
      <c r="Q768" s="216"/>
      <c r="R768" s="216"/>
      <c r="S768" s="216"/>
      <c r="T768" s="216"/>
      <c r="U768" s="216"/>
      <c r="V768" s="216"/>
      <c r="W768" s="216"/>
      <c r="X768" s="216"/>
      <c r="Y768" s="152" t="s">
        <v>824</v>
      </c>
      <c r="Z768" s="127" t="s">
        <v>824</v>
      </c>
      <c r="AA768" s="127" t="s">
        <v>824</v>
      </c>
      <c r="AB768" s="127" t="s">
        <v>824</v>
      </c>
      <c r="AC768" s="35" t="s">
        <v>824</v>
      </c>
      <c r="AD768" s="237"/>
      <c r="AE768" s="35" t="s">
        <v>824</v>
      </c>
      <c r="AF768" s="130" t="s">
        <v>824</v>
      </c>
      <c r="AG768" s="123" t="s">
        <v>824</v>
      </c>
      <c r="AH768" s="123" t="s">
        <v>824</v>
      </c>
      <c r="AI768" s="61" t="s">
        <v>824</v>
      </c>
      <c r="AJ768" s="61" t="s">
        <v>824</v>
      </c>
      <c r="AK768" s="61" t="s">
        <v>824</v>
      </c>
      <c r="AL768" s="35" t="s">
        <v>1129</v>
      </c>
      <c r="AM768" s="192"/>
      <c r="AN768" s="281"/>
      <c r="AO768" s="281"/>
      <c r="AP768" s="215"/>
      <c r="AQ768" s="215"/>
    </row>
    <row r="769" spans="1:43" ht="25.5" x14ac:dyDescent="0.25">
      <c r="A769" s="232" t="s">
        <v>1187</v>
      </c>
      <c r="B769" s="74" t="s">
        <v>48</v>
      </c>
      <c r="C769" s="74">
        <v>131</v>
      </c>
      <c r="D769" s="74" t="s">
        <v>724</v>
      </c>
      <c r="E769" s="74" t="s">
        <v>9</v>
      </c>
      <c r="F769" s="209"/>
      <c r="G769" s="209"/>
      <c r="H769" s="209"/>
      <c r="I769" s="209"/>
      <c r="J769" s="209"/>
      <c r="K769" s="209"/>
      <c r="L769" s="209"/>
      <c r="M769" s="209"/>
      <c r="N769" s="209"/>
      <c r="O769" s="209"/>
      <c r="P769" s="209"/>
      <c r="Q769" s="209"/>
      <c r="R769" s="209"/>
      <c r="S769" s="209"/>
      <c r="T769" s="209"/>
      <c r="U769" s="209"/>
      <c r="V769" s="209"/>
      <c r="W769" s="209"/>
      <c r="X769" s="209"/>
      <c r="Y769" s="64" t="s">
        <v>824</v>
      </c>
      <c r="Z769" s="127" t="s">
        <v>824</v>
      </c>
      <c r="AA769" s="127" t="s">
        <v>824</v>
      </c>
      <c r="AB769" s="128" t="s">
        <v>824</v>
      </c>
      <c r="AC769" s="61" t="s">
        <v>824</v>
      </c>
      <c r="AD769" s="207"/>
      <c r="AE769" s="61" t="s">
        <v>824</v>
      </c>
      <c r="AF769" s="130" t="s">
        <v>824</v>
      </c>
      <c r="AG769" s="123" t="s">
        <v>824</v>
      </c>
      <c r="AH769" s="123" t="s">
        <v>824</v>
      </c>
      <c r="AI769" s="61" t="s">
        <v>824</v>
      </c>
      <c r="AJ769" s="61" t="s">
        <v>824</v>
      </c>
      <c r="AK769" s="61" t="s">
        <v>824</v>
      </c>
      <c r="AL769" s="61" t="s">
        <v>1129</v>
      </c>
      <c r="AM769" s="76"/>
      <c r="AN769" s="281"/>
      <c r="AO769" s="281"/>
      <c r="AP769" s="215"/>
      <c r="AQ769" s="215"/>
    </row>
    <row r="770" spans="1:43" ht="25.5" x14ac:dyDescent="0.25">
      <c r="A770" s="232" t="s">
        <v>1187</v>
      </c>
      <c r="B770" s="191" t="s">
        <v>12</v>
      </c>
      <c r="C770" s="191">
        <v>132</v>
      </c>
      <c r="D770" s="191" t="s">
        <v>729</v>
      </c>
      <c r="E770" s="191" t="s">
        <v>735</v>
      </c>
      <c r="F770" s="216">
        <v>2</v>
      </c>
      <c r="G770" s="216">
        <v>3</v>
      </c>
      <c r="H770" s="216">
        <v>3</v>
      </c>
      <c r="I770" s="216">
        <v>3</v>
      </c>
      <c r="J770" s="216">
        <v>3</v>
      </c>
      <c r="K770" s="216">
        <v>3</v>
      </c>
      <c r="L770" s="216">
        <v>4</v>
      </c>
      <c r="M770" s="216">
        <v>3</v>
      </c>
      <c r="N770" s="216">
        <v>2</v>
      </c>
      <c r="O770" s="216">
        <v>3</v>
      </c>
      <c r="P770" s="216"/>
      <c r="Q770" s="216"/>
      <c r="R770" s="216"/>
      <c r="S770" s="216"/>
      <c r="T770" s="216"/>
      <c r="U770" s="216"/>
      <c r="V770" s="216"/>
      <c r="W770" s="216"/>
      <c r="X770" s="216"/>
      <c r="Y770" s="152">
        <v>3</v>
      </c>
      <c r="Z770" s="127">
        <v>3</v>
      </c>
      <c r="AA770" s="127">
        <v>5</v>
      </c>
      <c r="AB770" s="127" t="s">
        <v>1186</v>
      </c>
      <c r="AC770" s="35" t="s">
        <v>144</v>
      </c>
      <c r="AD770" s="237" t="s">
        <v>464</v>
      </c>
      <c r="AE770" s="35" t="s">
        <v>477</v>
      </c>
      <c r="AF770" s="130" t="s">
        <v>1186</v>
      </c>
      <c r="AG770" s="123">
        <v>3</v>
      </c>
      <c r="AH770" s="123">
        <v>5</v>
      </c>
      <c r="AI770" s="61" t="s">
        <v>144</v>
      </c>
      <c r="AJ770" s="61" t="s">
        <v>464</v>
      </c>
      <c r="AK770" s="61" t="s">
        <v>477</v>
      </c>
      <c r="AL770" s="35" t="s">
        <v>1129</v>
      </c>
      <c r="AM770" s="192"/>
      <c r="AN770" s="281"/>
      <c r="AO770" s="281"/>
      <c r="AP770" s="215"/>
      <c r="AQ770" s="215"/>
    </row>
    <row r="771" spans="1:43" ht="38.25" x14ac:dyDescent="0.25">
      <c r="A771" s="232" t="s">
        <v>1187</v>
      </c>
      <c r="B771" s="74" t="s">
        <v>102</v>
      </c>
      <c r="C771" s="74">
        <v>133</v>
      </c>
      <c r="D771" s="74" t="s">
        <v>772</v>
      </c>
      <c r="E771" s="74" t="s">
        <v>735</v>
      </c>
      <c r="F771" s="209"/>
      <c r="G771" s="209"/>
      <c r="H771" s="209"/>
      <c r="I771" s="209"/>
      <c r="J771" s="209"/>
      <c r="K771" s="209"/>
      <c r="L771" s="209"/>
      <c r="M771" s="209"/>
      <c r="N771" s="209"/>
      <c r="O771" s="209"/>
      <c r="P771" s="209"/>
      <c r="Q771" s="209"/>
      <c r="R771" s="209"/>
      <c r="S771" s="209"/>
      <c r="T771" s="209"/>
      <c r="U771" s="209"/>
      <c r="V771" s="209"/>
      <c r="W771" s="209"/>
      <c r="X771" s="209"/>
      <c r="Y771" s="64" t="s">
        <v>824</v>
      </c>
      <c r="Z771" s="127" t="s">
        <v>824</v>
      </c>
      <c r="AA771" s="127" t="s">
        <v>824</v>
      </c>
      <c r="AB771" s="128" t="s">
        <v>824</v>
      </c>
      <c r="AC771" s="61" t="s">
        <v>824</v>
      </c>
      <c r="AD771" s="207"/>
      <c r="AE771" s="61" t="s">
        <v>824</v>
      </c>
      <c r="AF771" s="130" t="s">
        <v>824</v>
      </c>
      <c r="AG771" s="123" t="s">
        <v>824</v>
      </c>
      <c r="AH771" s="123" t="s">
        <v>824</v>
      </c>
      <c r="AI771" s="61" t="s">
        <v>824</v>
      </c>
      <c r="AJ771" s="61" t="s">
        <v>824</v>
      </c>
      <c r="AK771" s="61" t="s">
        <v>824</v>
      </c>
      <c r="AL771" s="61" t="s">
        <v>1129</v>
      </c>
      <c r="AM771" s="76"/>
      <c r="AN771" s="281"/>
      <c r="AO771" s="281"/>
      <c r="AP771" s="215"/>
      <c r="AQ771" s="215"/>
    </row>
    <row r="772" spans="1:43" x14ac:dyDescent="0.25">
      <c r="A772" s="232" t="s">
        <v>1187</v>
      </c>
      <c r="B772" s="191" t="s">
        <v>38</v>
      </c>
      <c r="C772" s="191">
        <v>134</v>
      </c>
      <c r="D772" s="191" t="s">
        <v>726</v>
      </c>
      <c r="E772" s="191" t="s">
        <v>735</v>
      </c>
      <c r="F772" s="216">
        <v>5</v>
      </c>
      <c r="G772" s="216">
        <v>4</v>
      </c>
      <c r="H772" s="216">
        <v>2</v>
      </c>
      <c r="I772" s="216">
        <v>2</v>
      </c>
      <c r="J772" s="216">
        <v>3</v>
      </c>
      <c r="K772" s="216">
        <v>3</v>
      </c>
      <c r="L772" s="216">
        <v>3</v>
      </c>
      <c r="M772" s="216">
        <v>3</v>
      </c>
      <c r="N772" s="216">
        <v>2</v>
      </c>
      <c r="O772" s="216">
        <v>2</v>
      </c>
      <c r="P772" s="216"/>
      <c r="Q772" s="216"/>
      <c r="R772" s="216"/>
      <c r="S772" s="216"/>
      <c r="T772" s="216"/>
      <c r="U772" s="216"/>
      <c r="V772" s="216"/>
      <c r="W772" s="216"/>
      <c r="X772" s="216"/>
      <c r="Y772" s="152">
        <v>3</v>
      </c>
      <c r="Z772" s="127">
        <v>3</v>
      </c>
      <c r="AA772" s="127">
        <v>4</v>
      </c>
      <c r="AB772" s="127" t="s">
        <v>1167</v>
      </c>
      <c r="AC772" s="35" t="s">
        <v>144</v>
      </c>
      <c r="AD772" s="219" t="s">
        <v>372</v>
      </c>
      <c r="AE772" s="35" t="s">
        <v>477</v>
      </c>
      <c r="AF772" s="130" t="s">
        <v>1167</v>
      </c>
      <c r="AG772" s="123">
        <v>3</v>
      </c>
      <c r="AH772" s="123">
        <v>4</v>
      </c>
      <c r="AI772" s="61" t="s">
        <v>144</v>
      </c>
      <c r="AJ772" s="61" t="s">
        <v>372</v>
      </c>
      <c r="AK772" s="61" t="s">
        <v>477</v>
      </c>
      <c r="AL772" s="35" t="s">
        <v>1129</v>
      </c>
      <c r="AM772" s="192"/>
      <c r="AN772" s="281"/>
      <c r="AO772" s="281"/>
      <c r="AP772" s="215"/>
      <c r="AQ772" s="215"/>
    </row>
    <row r="773" spans="1:43" x14ac:dyDescent="0.25">
      <c r="A773" s="232" t="s">
        <v>1187</v>
      </c>
      <c r="B773" s="74" t="s">
        <v>43</v>
      </c>
      <c r="C773" s="74">
        <v>135</v>
      </c>
      <c r="D773" s="74" t="s">
        <v>730</v>
      </c>
      <c r="E773" s="74" t="s">
        <v>735</v>
      </c>
      <c r="F773" s="209"/>
      <c r="G773" s="209"/>
      <c r="H773" s="209"/>
      <c r="I773" s="209"/>
      <c r="J773" s="209"/>
      <c r="K773" s="209"/>
      <c r="L773" s="209"/>
      <c r="M773" s="209"/>
      <c r="N773" s="209"/>
      <c r="O773" s="209"/>
      <c r="P773" s="209"/>
      <c r="Q773" s="209"/>
      <c r="R773" s="209"/>
      <c r="S773" s="209"/>
      <c r="T773" s="209"/>
      <c r="U773" s="209"/>
      <c r="V773" s="209"/>
      <c r="W773" s="209"/>
      <c r="X773" s="209"/>
      <c r="Y773" s="64" t="s">
        <v>824</v>
      </c>
      <c r="Z773" s="127" t="s">
        <v>824</v>
      </c>
      <c r="AA773" s="127" t="s">
        <v>824</v>
      </c>
      <c r="AB773" s="128" t="s">
        <v>824</v>
      </c>
      <c r="AC773" s="61" t="s">
        <v>824</v>
      </c>
      <c r="AD773" s="214"/>
      <c r="AE773" s="61" t="s">
        <v>824</v>
      </c>
      <c r="AF773" s="130" t="s">
        <v>824</v>
      </c>
      <c r="AG773" s="123" t="s">
        <v>824</v>
      </c>
      <c r="AH773" s="123" t="s">
        <v>824</v>
      </c>
      <c r="AI773" s="61" t="s">
        <v>824</v>
      </c>
      <c r="AJ773" s="61" t="s">
        <v>824</v>
      </c>
      <c r="AK773" s="61" t="s">
        <v>824</v>
      </c>
      <c r="AL773" s="61" t="s">
        <v>1129</v>
      </c>
      <c r="AM773" s="76"/>
      <c r="AN773" s="281"/>
      <c r="AO773" s="281"/>
      <c r="AP773" s="215"/>
      <c r="AQ773" s="215"/>
    </row>
    <row r="774" spans="1:43" ht="25.5" x14ac:dyDescent="0.25">
      <c r="A774" s="232" t="s">
        <v>1187</v>
      </c>
      <c r="B774" s="191" t="s">
        <v>66</v>
      </c>
      <c r="C774" s="191">
        <v>136</v>
      </c>
      <c r="D774" s="191" t="s">
        <v>774</v>
      </c>
      <c r="E774" s="191" t="s">
        <v>735</v>
      </c>
      <c r="F774" s="216"/>
      <c r="G774" s="216"/>
      <c r="H774" s="216"/>
      <c r="I774" s="216"/>
      <c r="J774" s="216"/>
      <c r="K774" s="216"/>
      <c r="L774" s="216"/>
      <c r="M774" s="216"/>
      <c r="N774" s="216"/>
      <c r="O774" s="216"/>
      <c r="P774" s="216"/>
      <c r="Q774" s="216"/>
      <c r="R774" s="216"/>
      <c r="S774" s="216"/>
      <c r="T774" s="216"/>
      <c r="U774" s="216"/>
      <c r="V774" s="216"/>
      <c r="W774" s="216"/>
      <c r="X774" s="216"/>
      <c r="Y774" s="152" t="s">
        <v>824</v>
      </c>
      <c r="Z774" s="127" t="s">
        <v>824</v>
      </c>
      <c r="AA774" s="127" t="s">
        <v>824</v>
      </c>
      <c r="AB774" s="127" t="s">
        <v>824</v>
      </c>
      <c r="AC774" s="35" t="s">
        <v>824</v>
      </c>
      <c r="AD774" s="219"/>
      <c r="AE774" s="35" t="s">
        <v>824</v>
      </c>
      <c r="AF774" s="130" t="s">
        <v>824</v>
      </c>
      <c r="AG774" s="123" t="s">
        <v>824</v>
      </c>
      <c r="AH774" s="123" t="s">
        <v>824</v>
      </c>
      <c r="AI774" s="61" t="s">
        <v>824</v>
      </c>
      <c r="AJ774" s="61" t="s">
        <v>824</v>
      </c>
      <c r="AK774" s="61" t="s">
        <v>824</v>
      </c>
      <c r="AL774" s="35" t="s">
        <v>1129</v>
      </c>
      <c r="AM774" s="192"/>
      <c r="AN774" s="215"/>
      <c r="AO774" s="215"/>
      <c r="AP774" s="215"/>
      <c r="AQ774" s="215"/>
    </row>
    <row r="775" spans="1:43" x14ac:dyDescent="0.25">
      <c r="A775" s="232" t="s">
        <v>1187</v>
      </c>
      <c r="B775" s="74" t="s">
        <v>66</v>
      </c>
      <c r="C775" s="74">
        <v>137</v>
      </c>
      <c r="D775" s="74" t="s">
        <v>736</v>
      </c>
      <c r="E775" s="74" t="s">
        <v>735</v>
      </c>
      <c r="F775" s="209"/>
      <c r="G775" s="209"/>
      <c r="H775" s="209"/>
      <c r="I775" s="209"/>
      <c r="J775" s="209"/>
      <c r="K775" s="209"/>
      <c r="L775" s="209"/>
      <c r="M775" s="209"/>
      <c r="N775" s="209"/>
      <c r="O775" s="209"/>
      <c r="P775" s="209"/>
      <c r="Q775" s="209"/>
      <c r="R775" s="209"/>
      <c r="S775" s="209"/>
      <c r="T775" s="209"/>
      <c r="U775" s="209"/>
      <c r="V775" s="209"/>
      <c r="W775" s="209"/>
      <c r="X775" s="209"/>
      <c r="Y775" s="64" t="s">
        <v>824</v>
      </c>
      <c r="Z775" s="127" t="s">
        <v>824</v>
      </c>
      <c r="AA775" s="127" t="s">
        <v>824</v>
      </c>
      <c r="AB775" s="128" t="s">
        <v>824</v>
      </c>
      <c r="AC775" s="61" t="s">
        <v>824</v>
      </c>
      <c r="AD775" s="214"/>
      <c r="AE775" s="61" t="s">
        <v>824</v>
      </c>
      <c r="AF775" s="130" t="s">
        <v>824</v>
      </c>
      <c r="AG775" s="123" t="s">
        <v>824</v>
      </c>
      <c r="AH775" s="123" t="s">
        <v>824</v>
      </c>
      <c r="AI775" s="61" t="s">
        <v>824</v>
      </c>
      <c r="AJ775" s="61" t="s">
        <v>824</v>
      </c>
      <c r="AK775" s="61" t="s">
        <v>824</v>
      </c>
      <c r="AL775" s="61" t="s">
        <v>1129</v>
      </c>
      <c r="AM775" s="76"/>
      <c r="AN775" s="215"/>
      <c r="AO775" s="215"/>
      <c r="AP775" s="215"/>
      <c r="AQ775" s="215"/>
    </row>
    <row r="776" spans="1:43" ht="25.5" x14ac:dyDescent="0.25">
      <c r="A776" s="232" t="s">
        <v>1187</v>
      </c>
      <c r="B776" s="191" t="s">
        <v>66</v>
      </c>
      <c r="C776" s="191">
        <v>138</v>
      </c>
      <c r="D776" s="191" t="s">
        <v>738</v>
      </c>
      <c r="E776" s="191" t="s">
        <v>735</v>
      </c>
      <c r="F776" s="216"/>
      <c r="G776" s="216"/>
      <c r="H776" s="216"/>
      <c r="I776" s="216"/>
      <c r="J776" s="216"/>
      <c r="K776" s="216"/>
      <c r="L776" s="216"/>
      <c r="M776" s="216"/>
      <c r="N776" s="216"/>
      <c r="O776" s="216"/>
      <c r="P776" s="216"/>
      <c r="Q776" s="216"/>
      <c r="R776" s="216"/>
      <c r="S776" s="216"/>
      <c r="T776" s="216"/>
      <c r="U776" s="216"/>
      <c r="V776" s="216"/>
      <c r="W776" s="216"/>
      <c r="X776" s="216"/>
      <c r="Y776" s="152" t="s">
        <v>824</v>
      </c>
      <c r="Z776" s="127" t="s">
        <v>824</v>
      </c>
      <c r="AA776" s="127" t="s">
        <v>824</v>
      </c>
      <c r="AB776" s="127" t="s">
        <v>824</v>
      </c>
      <c r="AC776" s="35" t="s">
        <v>824</v>
      </c>
      <c r="AD776" s="219"/>
      <c r="AE776" s="35" t="s">
        <v>824</v>
      </c>
      <c r="AF776" s="130" t="s">
        <v>824</v>
      </c>
      <c r="AG776" s="123" t="s">
        <v>824</v>
      </c>
      <c r="AH776" s="123" t="s">
        <v>824</v>
      </c>
      <c r="AI776" s="61" t="s">
        <v>824</v>
      </c>
      <c r="AJ776" s="61" t="s">
        <v>824</v>
      </c>
      <c r="AK776" s="61" t="s">
        <v>824</v>
      </c>
      <c r="AL776" s="35" t="s">
        <v>1129</v>
      </c>
      <c r="AM776" s="192"/>
      <c r="AN776" s="215"/>
      <c r="AO776" s="215"/>
      <c r="AP776" s="215"/>
      <c r="AQ776" s="215"/>
    </row>
    <row r="777" spans="1:43" ht="25.5" x14ac:dyDescent="0.25">
      <c r="A777" s="232" t="s">
        <v>1194</v>
      </c>
      <c r="B777" s="74" t="s">
        <v>12</v>
      </c>
      <c r="C777" s="74">
        <v>5</v>
      </c>
      <c r="D777" s="74" t="s">
        <v>624</v>
      </c>
      <c r="E777" s="74" t="s">
        <v>9</v>
      </c>
      <c r="F777" s="209"/>
      <c r="G777" s="209"/>
      <c r="H777" s="209"/>
      <c r="I777" s="209"/>
      <c r="J777" s="209"/>
      <c r="K777" s="209"/>
      <c r="L777" s="209"/>
      <c r="M777" s="209"/>
      <c r="N777" s="209"/>
      <c r="O777" s="209"/>
      <c r="P777" s="209"/>
      <c r="Q777" s="209"/>
      <c r="R777" s="209"/>
      <c r="S777" s="209"/>
      <c r="T777" s="209"/>
      <c r="U777" s="209"/>
      <c r="V777" s="209"/>
      <c r="W777" s="209"/>
      <c r="X777" s="209"/>
      <c r="Y777" s="64" t="s">
        <v>824</v>
      </c>
      <c r="Z777" s="127" t="s">
        <v>824</v>
      </c>
      <c r="AA777" s="127" t="s">
        <v>824</v>
      </c>
      <c r="AB777" s="128" t="s">
        <v>824</v>
      </c>
      <c r="AC777" s="61" t="s">
        <v>824</v>
      </c>
      <c r="AD777" s="214"/>
      <c r="AE777" s="61" t="s">
        <v>824</v>
      </c>
      <c r="AF777" s="130" t="s">
        <v>824</v>
      </c>
      <c r="AG777" s="123" t="s">
        <v>824</v>
      </c>
      <c r="AH777" s="123" t="s">
        <v>824</v>
      </c>
      <c r="AI777" s="61" t="s">
        <v>824</v>
      </c>
      <c r="AJ777" s="61" t="s">
        <v>824</v>
      </c>
      <c r="AK777" s="61" t="s">
        <v>824</v>
      </c>
      <c r="AL777" s="61" t="s">
        <v>1129</v>
      </c>
      <c r="AM777" s="76"/>
      <c r="AN777" s="215"/>
      <c r="AO777" s="215"/>
      <c r="AP777" s="215"/>
      <c r="AQ777" s="215"/>
    </row>
    <row r="778" spans="1:43" ht="38.25" x14ac:dyDescent="0.25">
      <c r="A778" s="232" t="s">
        <v>1194</v>
      </c>
      <c r="B778" s="191" t="s">
        <v>12</v>
      </c>
      <c r="C778" s="191">
        <v>12</v>
      </c>
      <c r="D778" s="191" t="s">
        <v>14</v>
      </c>
      <c r="E778" s="191" t="s">
        <v>8</v>
      </c>
      <c r="F778" s="216"/>
      <c r="G778" s="216"/>
      <c r="H778" s="216"/>
      <c r="I778" s="216"/>
      <c r="J778" s="216"/>
      <c r="K778" s="216"/>
      <c r="L778" s="216"/>
      <c r="M778" s="216"/>
      <c r="N778" s="216"/>
      <c r="O778" s="216"/>
      <c r="P778" s="216"/>
      <c r="Q778" s="216"/>
      <c r="R778" s="216"/>
      <c r="S778" s="216"/>
      <c r="T778" s="216"/>
      <c r="U778" s="216"/>
      <c r="V778" s="216"/>
      <c r="W778" s="216"/>
      <c r="X778" s="216"/>
      <c r="Y778" s="152" t="s">
        <v>824</v>
      </c>
      <c r="Z778" s="127" t="s">
        <v>824</v>
      </c>
      <c r="AA778" s="127" t="s">
        <v>824</v>
      </c>
      <c r="AB778" s="127" t="s">
        <v>824</v>
      </c>
      <c r="AC778" s="35" t="s">
        <v>824</v>
      </c>
      <c r="AD778" s="219"/>
      <c r="AE778" s="35" t="s">
        <v>824</v>
      </c>
      <c r="AF778" s="130" t="s">
        <v>824</v>
      </c>
      <c r="AG778" s="123" t="s">
        <v>824</v>
      </c>
      <c r="AH778" s="123" t="s">
        <v>824</v>
      </c>
      <c r="AI778" s="61" t="s">
        <v>824</v>
      </c>
      <c r="AJ778" s="61" t="s">
        <v>824</v>
      </c>
      <c r="AK778" s="61" t="s">
        <v>824</v>
      </c>
      <c r="AL778" s="35" t="s">
        <v>1129</v>
      </c>
      <c r="AM778" s="192"/>
      <c r="AN778" s="215"/>
      <c r="AO778" s="215"/>
      <c r="AP778" s="215"/>
      <c r="AQ778" s="215"/>
    </row>
    <row r="779" spans="1:43" ht="25.5" x14ac:dyDescent="0.25">
      <c r="A779" s="232" t="s">
        <v>1194</v>
      </c>
      <c r="B779" s="74" t="s">
        <v>35</v>
      </c>
      <c r="C779" s="74">
        <v>14</v>
      </c>
      <c r="D779" s="74" t="s">
        <v>626</v>
      </c>
      <c r="E779" s="74" t="s">
        <v>9</v>
      </c>
      <c r="F779" s="209"/>
      <c r="G779" s="209"/>
      <c r="H779" s="209"/>
      <c r="I779" s="209"/>
      <c r="J779" s="209"/>
      <c r="K779" s="209"/>
      <c r="L779" s="209"/>
      <c r="M779" s="209"/>
      <c r="N779" s="209"/>
      <c r="O779" s="209"/>
      <c r="P779" s="209"/>
      <c r="Q779" s="209"/>
      <c r="R779" s="209"/>
      <c r="S779" s="209"/>
      <c r="T779" s="209"/>
      <c r="U779" s="209"/>
      <c r="V779" s="209"/>
      <c r="W779" s="209"/>
      <c r="X779" s="209"/>
      <c r="Y779" s="64" t="s">
        <v>824</v>
      </c>
      <c r="Z779" s="127" t="s">
        <v>824</v>
      </c>
      <c r="AA779" s="127" t="s">
        <v>824</v>
      </c>
      <c r="AB779" s="128" t="s">
        <v>824</v>
      </c>
      <c r="AC779" s="61" t="s">
        <v>824</v>
      </c>
      <c r="AD779" s="214"/>
      <c r="AE779" s="61" t="s">
        <v>824</v>
      </c>
      <c r="AF779" s="130" t="s">
        <v>824</v>
      </c>
      <c r="AG779" s="123" t="s">
        <v>824</v>
      </c>
      <c r="AH779" s="123" t="s">
        <v>824</v>
      </c>
      <c r="AI779" s="61" t="s">
        <v>824</v>
      </c>
      <c r="AJ779" s="61" t="s">
        <v>824</v>
      </c>
      <c r="AK779" s="61" t="s">
        <v>824</v>
      </c>
      <c r="AL779" s="61" t="s">
        <v>1129</v>
      </c>
      <c r="AM779" s="76"/>
      <c r="AN779" s="215"/>
      <c r="AO779" s="215"/>
      <c r="AP779" s="215"/>
      <c r="AQ779" s="215"/>
    </row>
    <row r="780" spans="1:43" ht="25.5" x14ac:dyDescent="0.25">
      <c r="A780" s="232" t="s">
        <v>1194</v>
      </c>
      <c r="B780" s="191" t="s">
        <v>38</v>
      </c>
      <c r="C780" s="191">
        <v>15</v>
      </c>
      <c r="D780" s="191" t="s">
        <v>17</v>
      </c>
      <c r="E780" s="191" t="s">
        <v>9</v>
      </c>
      <c r="F780" s="216"/>
      <c r="G780" s="216"/>
      <c r="H780" s="216"/>
      <c r="I780" s="216"/>
      <c r="J780" s="216"/>
      <c r="K780" s="216"/>
      <c r="L780" s="216"/>
      <c r="M780" s="216"/>
      <c r="N780" s="216"/>
      <c r="O780" s="216"/>
      <c r="P780" s="216"/>
      <c r="Q780" s="216"/>
      <c r="R780" s="216"/>
      <c r="S780" s="216"/>
      <c r="T780" s="216"/>
      <c r="U780" s="216"/>
      <c r="V780" s="216"/>
      <c r="W780" s="216"/>
      <c r="X780" s="216"/>
      <c r="Y780" s="152" t="s">
        <v>824</v>
      </c>
      <c r="Z780" s="127" t="s">
        <v>824</v>
      </c>
      <c r="AA780" s="127" t="s">
        <v>824</v>
      </c>
      <c r="AB780" s="127" t="s">
        <v>824</v>
      </c>
      <c r="AC780" s="35" t="s">
        <v>824</v>
      </c>
      <c r="AD780" s="219"/>
      <c r="AE780" s="35" t="s">
        <v>824</v>
      </c>
      <c r="AF780" s="130" t="s">
        <v>824</v>
      </c>
      <c r="AG780" s="123" t="s">
        <v>824</v>
      </c>
      <c r="AH780" s="123" t="s">
        <v>824</v>
      </c>
      <c r="AI780" s="61" t="s">
        <v>824</v>
      </c>
      <c r="AJ780" s="61" t="s">
        <v>824</v>
      </c>
      <c r="AK780" s="61" t="s">
        <v>824</v>
      </c>
      <c r="AL780" s="35" t="s">
        <v>1129</v>
      </c>
      <c r="AM780" s="192"/>
      <c r="AN780" s="215"/>
      <c r="AO780" s="215"/>
      <c r="AP780" s="215"/>
      <c r="AQ780" s="215"/>
    </row>
    <row r="781" spans="1:43" ht="25.5" x14ac:dyDescent="0.25">
      <c r="A781" s="232" t="s">
        <v>1194</v>
      </c>
      <c r="B781" s="191" t="s">
        <v>33</v>
      </c>
      <c r="C781" s="191">
        <v>16</v>
      </c>
      <c r="D781" s="191" t="s">
        <v>19</v>
      </c>
      <c r="E781" s="191" t="s">
        <v>8</v>
      </c>
      <c r="F781" s="216"/>
      <c r="G781" s="216"/>
      <c r="H781" s="216"/>
      <c r="I781" s="216"/>
      <c r="J781" s="216"/>
      <c r="K781" s="216"/>
      <c r="L781" s="216"/>
      <c r="M781" s="216"/>
      <c r="N781" s="216"/>
      <c r="O781" s="216"/>
      <c r="P781" s="216"/>
      <c r="Q781" s="216"/>
      <c r="R781" s="216"/>
      <c r="S781" s="216"/>
      <c r="T781" s="216"/>
      <c r="U781" s="216"/>
      <c r="V781" s="216"/>
      <c r="W781" s="216"/>
      <c r="X781" s="216"/>
      <c r="Y781" s="152" t="s">
        <v>824</v>
      </c>
      <c r="Z781" s="127" t="s">
        <v>824</v>
      </c>
      <c r="AA781" s="127" t="s">
        <v>824</v>
      </c>
      <c r="AB781" s="127" t="s">
        <v>824</v>
      </c>
      <c r="AC781" s="35" t="s">
        <v>824</v>
      </c>
      <c r="AD781" s="219"/>
      <c r="AE781" s="35" t="s">
        <v>824</v>
      </c>
      <c r="AF781" s="130" t="s">
        <v>824</v>
      </c>
      <c r="AG781" s="123" t="s">
        <v>824</v>
      </c>
      <c r="AH781" s="123" t="s">
        <v>824</v>
      </c>
      <c r="AI781" s="61" t="s">
        <v>824</v>
      </c>
      <c r="AJ781" s="61" t="s">
        <v>824</v>
      </c>
      <c r="AK781" s="61" t="s">
        <v>824</v>
      </c>
      <c r="AL781" s="35" t="s">
        <v>1129</v>
      </c>
      <c r="AM781" s="192"/>
      <c r="AN781" s="215"/>
      <c r="AO781" s="215"/>
      <c r="AP781" s="215"/>
      <c r="AQ781" s="215"/>
    </row>
    <row r="782" spans="1:43" x14ac:dyDescent="0.25">
      <c r="A782" s="232" t="s">
        <v>1194</v>
      </c>
      <c r="B782" s="74" t="s">
        <v>43</v>
      </c>
      <c r="C782" s="74">
        <v>17</v>
      </c>
      <c r="D782" s="74" t="s">
        <v>20</v>
      </c>
      <c r="E782" s="74" t="s">
        <v>9</v>
      </c>
      <c r="F782" s="209"/>
      <c r="G782" s="209"/>
      <c r="H782" s="209"/>
      <c r="I782" s="209"/>
      <c r="J782" s="209"/>
      <c r="K782" s="209"/>
      <c r="L782" s="209"/>
      <c r="M782" s="209"/>
      <c r="N782" s="209"/>
      <c r="O782" s="209"/>
      <c r="P782" s="209"/>
      <c r="Q782" s="209"/>
      <c r="R782" s="209"/>
      <c r="S782" s="209"/>
      <c r="T782" s="209"/>
      <c r="U782" s="209"/>
      <c r="V782" s="209"/>
      <c r="W782" s="209"/>
      <c r="X782" s="209"/>
      <c r="Y782" s="64" t="s">
        <v>824</v>
      </c>
      <c r="Z782" s="127" t="s">
        <v>824</v>
      </c>
      <c r="AA782" s="127" t="s">
        <v>824</v>
      </c>
      <c r="AB782" s="128" t="s">
        <v>824</v>
      </c>
      <c r="AC782" s="61" t="s">
        <v>824</v>
      </c>
      <c r="AD782" s="214"/>
      <c r="AE782" s="61" t="s">
        <v>824</v>
      </c>
      <c r="AF782" s="130" t="s">
        <v>824</v>
      </c>
      <c r="AG782" s="123" t="s">
        <v>824</v>
      </c>
      <c r="AH782" s="123" t="s">
        <v>824</v>
      </c>
      <c r="AI782" s="61" t="s">
        <v>824</v>
      </c>
      <c r="AJ782" s="61" t="s">
        <v>824</v>
      </c>
      <c r="AK782" s="61" t="s">
        <v>824</v>
      </c>
      <c r="AL782" s="61" t="s">
        <v>1129</v>
      </c>
      <c r="AM782" s="76"/>
      <c r="AN782" s="215"/>
      <c r="AO782" s="215"/>
      <c r="AP782" s="215"/>
      <c r="AQ782" s="215"/>
    </row>
    <row r="783" spans="1:43" ht="25.5" x14ac:dyDescent="0.25">
      <c r="A783" s="232" t="s">
        <v>1194</v>
      </c>
      <c r="B783" s="191" t="s">
        <v>12</v>
      </c>
      <c r="C783" s="191">
        <v>18</v>
      </c>
      <c r="D783" s="191" t="s">
        <v>21</v>
      </c>
      <c r="E783" s="191" t="s">
        <v>8</v>
      </c>
      <c r="F783" s="216"/>
      <c r="G783" s="216"/>
      <c r="H783" s="216"/>
      <c r="I783" s="216"/>
      <c r="J783" s="216"/>
      <c r="K783" s="216"/>
      <c r="L783" s="216"/>
      <c r="M783" s="216"/>
      <c r="N783" s="216"/>
      <c r="O783" s="216"/>
      <c r="P783" s="216"/>
      <c r="Q783" s="216"/>
      <c r="R783" s="216"/>
      <c r="S783" s="216"/>
      <c r="T783" s="216"/>
      <c r="U783" s="216"/>
      <c r="V783" s="216"/>
      <c r="W783" s="216"/>
      <c r="X783" s="216"/>
      <c r="Y783" s="152" t="s">
        <v>824</v>
      </c>
      <c r="Z783" s="127" t="s">
        <v>824</v>
      </c>
      <c r="AA783" s="127" t="s">
        <v>824</v>
      </c>
      <c r="AB783" s="127" t="s">
        <v>824</v>
      </c>
      <c r="AC783" s="35" t="s">
        <v>824</v>
      </c>
      <c r="AD783" s="219"/>
      <c r="AE783" s="35" t="s">
        <v>824</v>
      </c>
      <c r="AF783" s="130" t="s">
        <v>824</v>
      </c>
      <c r="AG783" s="123" t="s">
        <v>824</v>
      </c>
      <c r="AH783" s="123" t="s">
        <v>824</v>
      </c>
      <c r="AI783" s="61" t="s">
        <v>824</v>
      </c>
      <c r="AJ783" s="61" t="s">
        <v>824</v>
      </c>
      <c r="AK783" s="61" t="s">
        <v>824</v>
      </c>
      <c r="AL783" s="35" t="s">
        <v>1129</v>
      </c>
      <c r="AM783" s="192"/>
      <c r="AN783" s="215"/>
      <c r="AO783" s="215"/>
      <c r="AP783" s="215"/>
      <c r="AQ783" s="215"/>
    </row>
    <row r="784" spans="1:43" ht="25.5" x14ac:dyDescent="0.25">
      <c r="A784" s="232" t="s">
        <v>1194</v>
      </c>
      <c r="B784" s="74" t="s">
        <v>12</v>
      </c>
      <c r="C784" s="74">
        <v>19</v>
      </c>
      <c r="D784" s="74" t="s">
        <v>22</v>
      </c>
      <c r="E784" s="74" t="s">
        <v>9</v>
      </c>
      <c r="F784" s="209"/>
      <c r="G784" s="209"/>
      <c r="H784" s="209"/>
      <c r="I784" s="209"/>
      <c r="J784" s="209"/>
      <c r="K784" s="209"/>
      <c r="L784" s="209"/>
      <c r="M784" s="209"/>
      <c r="N784" s="209"/>
      <c r="O784" s="209"/>
      <c r="P784" s="209"/>
      <c r="Q784" s="209"/>
      <c r="R784" s="209"/>
      <c r="S784" s="209"/>
      <c r="T784" s="209"/>
      <c r="U784" s="209"/>
      <c r="V784" s="209"/>
      <c r="W784" s="209"/>
      <c r="X784" s="209"/>
      <c r="Y784" s="64" t="s">
        <v>824</v>
      </c>
      <c r="Z784" s="127" t="s">
        <v>824</v>
      </c>
      <c r="AA784" s="127" t="s">
        <v>824</v>
      </c>
      <c r="AB784" s="128" t="s">
        <v>824</v>
      </c>
      <c r="AC784" s="61" t="s">
        <v>824</v>
      </c>
      <c r="AD784" s="214"/>
      <c r="AE784" s="61" t="s">
        <v>824</v>
      </c>
      <c r="AF784" s="130" t="s">
        <v>824</v>
      </c>
      <c r="AG784" s="123" t="s">
        <v>824</v>
      </c>
      <c r="AH784" s="123" t="s">
        <v>824</v>
      </c>
      <c r="AI784" s="61" t="s">
        <v>824</v>
      </c>
      <c r="AJ784" s="61" t="s">
        <v>824</v>
      </c>
      <c r="AK784" s="61" t="s">
        <v>824</v>
      </c>
      <c r="AL784" s="61" t="s">
        <v>1129</v>
      </c>
      <c r="AM784" s="76"/>
      <c r="AN784" s="215"/>
      <c r="AO784" s="215"/>
      <c r="AP784" s="215"/>
      <c r="AQ784" s="215"/>
    </row>
    <row r="785" spans="1:43" ht="25.5" x14ac:dyDescent="0.25">
      <c r="A785" s="232" t="s">
        <v>1194</v>
      </c>
      <c r="B785" s="191" t="s">
        <v>12</v>
      </c>
      <c r="C785" s="191">
        <v>21</v>
      </c>
      <c r="D785" s="191" t="s">
        <v>25</v>
      </c>
      <c r="E785" s="191" t="s">
        <v>8</v>
      </c>
      <c r="F785" s="216"/>
      <c r="G785" s="216"/>
      <c r="H785" s="216"/>
      <c r="I785" s="216"/>
      <c r="J785" s="216"/>
      <c r="K785" s="216"/>
      <c r="L785" s="216"/>
      <c r="M785" s="216"/>
      <c r="N785" s="216"/>
      <c r="O785" s="216"/>
      <c r="P785" s="216"/>
      <c r="Q785" s="216"/>
      <c r="R785" s="216"/>
      <c r="S785" s="216"/>
      <c r="T785" s="216"/>
      <c r="U785" s="216"/>
      <c r="V785" s="216"/>
      <c r="W785" s="216"/>
      <c r="X785" s="216"/>
      <c r="Y785" s="152" t="s">
        <v>824</v>
      </c>
      <c r="Z785" s="127" t="s">
        <v>824</v>
      </c>
      <c r="AA785" s="127" t="s">
        <v>824</v>
      </c>
      <c r="AB785" s="127" t="s">
        <v>824</v>
      </c>
      <c r="AC785" s="35" t="s">
        <v>824</v>
      </c>
      <c r="AD785" s="219"/>
      <c r="AE785" s="35" t="s">
        <v>824</v>
      </c>
      <c r="AF785" s="130" t="s">
        <v>824</v>
      </c>
      <c r="AG785" s="123" t="s">
        <v>824</v>
      </c>
      <c r="AH785" s="123" t="s">
        <v>824</v>
      </c>
      <c r="AI785" s="61" t="s">
        <v>824</v>
      </c>
      <c r="AJ785" s="61" t="s">
        <v>824</v>
      </c>
      <c r="AK785" s="61" t="s">
        <v>824</v>
      </c>
      <c r="AL785" s="35" t="s">
        <v>1129</v>
      </c>
      <c r="AM785" s="192"/>
      <c r="AN785" s="215"/>
      <c r="AO785" s="215"/>
      <c r="AP785" s="215"/>
      <c r="AQ785" s="215"/>
    </row>
    <row r="786" spans="1:43" ht="51" x14ac:dyDescent="0.25">
      <c r="A786" s="232" t="s">
        <v>1194</v>
      </c>
      <c r="B786" s="74" t="s">
        <v>26</v>
      </c>
      <c r="C786" s="74">
        <v>22</v>
      </c>
      <c r="D786" s="74" t="s">
        <v>27</v>
      </c>
      <c r="E786" s="74" t="s">
        <v>8</v>
      </c>
      <c r="F786" s="209"/>
      <c r="G786" s="209"/>
      <c r="H786" s="209"/>
      <c r="I786" s="209"/>
      <c r="J786" s="209"/>
      <c r="K786" s="209"/>
      <c r="L786" s="209"/>
      <c r="M786" s="209"/>
      <c r="N786" s="209"/>
      <c r="O786" s="209"/>
      <c r="P786" s="209"/>
      <c r="Q786" s="209"/>
      <c r="R786" s="209"/>
      <c r="S786" s="209"/>
      <c r="T786" s="209"/>
      <c r="U786" s="209"/>
      <c r="V786" s="209"/>
      <c r="W786" s="209"/>
      <c r="X786" s="209"/>
      <c r="Y786" s="64" t="s">
        <v>824</v>
      </c>
      <c r="Z786" s="127" t="s">
        <v>824</v>
      </c>
      <c r="AA786" s="127" t="s">
        <v>824</v>
      </c>
      <c r="AB786" s="128" t="s">
        <v>824</v>
      </c>
      <c r="AC786" s="61" t="s">
        <v>824</v>
      </c>
      <c r="AD786" s="214"/>
      <c r="AE786" s="61" t="s">
        <v>824</v>
      </c>
      <c r="AF786" s="130" t="s">
        <v>824</v>
      </c>
      <c r="AG786" s="123" t="s">
        <v>824</v>
      </c>
      <c r="AH786" s="123" t="s">
        <v>824</v>
      </c>
      <c r="AI786" s="61" t="s">
        <v>824</v>
      </c>
      <c r="AJ786" s="61" t="s">
        <v>824</v>
      </c>
      <c r="AK786" s="61" t="s">
        <v>824</v>
      </c>
      <c r="AL786" s="61" t="s">
        <v>1129</v>
      </c>
      <c r="AM786" s="76"/>
      <c r="AN786" s="215"/>
      <c r="AO786" s="215"/>
      <c r="AP786" s="215"/>
      <c r="AQ786" s="215"/>
    </row>
    <row r="787" spans="1:43" ht="38.25" x14ac:dyDescent="0.25">
      <c r="A787" s="232" t="s">
        <v>1194</v>
      </c>
      <c r="B787" s="191" t="s">
        <v>26</v>
      </c>
      <c r="C787" s="191">
        <v>23</v>
      </c>
      <c r="D787" s="191" t="s">
        <v>28</v>
      </c>
      <c r="E787" s="191" t="s">
        <v>8</v>
      </c>
      <c r="F787" s="216"/>
      <c r="G787" s="216"/>
      <c r="H787" s="216"/>
      <c r="I787" s="216"/>
      <c r="J787" s="216"/>
      <c r="K787" s="216"/>
      <c r="L787" s="216"/>
      <c r="M787" s="216"/>
      <c r="N787" s="216"/>
      <c r="O787" s="216"/>
      <c r="P787" s="216"/>
      <c r="Q787" s="216"/>
      <c r="R787" s="216"/>
      <c r="S787" s="216"/>
      <c r="T787" s="216"/>
      <c r="U787" s="216"/>
      <c r="V787" s="216"/>
      <c r="W787" s="216"/>
      <c r="X787" s="216"/>
      <c r="Y787" s="152" t="s">
        <v>824</v>
      </c>
      <c r="Z787" s="127" t="s">
        <v>824</v>
      </c>
      <c r="AA787" s="127" t="s">
        <v>824</v>
      </c>
      <c r="AB787" s="127" t="s">
        <v>824</v>
      </c>
      <c r="AC787" s="35" t="s">
        <v>824</v>
      </c>
      <c r="AD787" s="219"/>
      <c r="AE787" s="35" t="s">
        <v>824</v>
      </c>
      <c r="AF787" s="130" t="s">
        <v>824</v>
      </c>
      <c r="AG787" s="123" t="s">
        <v>824</v>
      </c>
      <c r="AH787" s="123" t="s">
        <v>824</v>
      </c>
      <c r="AI787" s="61" t="s">
        <v>824</v>
      </c>
      <c r="AJ787" s="61" t="s">
        <v>824</v>
      </c>
      <c r="AK787" s="61" t="s">
        <v>824</v>
      </c>
      <c r="AL787" s="35" t="s">
        <v>1129</v>
      </c>
      <c r="AM787" s="192"/>
      <c r="AN787" s="215"/>
      <c r="AO787" s="215"/>
      <c r="AP787" s="215"/>
      <c r="AQ787" s="215"/>
    </row>
    <row r="788" spans="1:43" ht="38.25" x14ac:dyDescent="0.25">
      <c r="A788" s="232" t="s">
        <v>1194</v>
      </c>
      <c r="B788" s="74" t="s">
        <v>29</v>
      </c>
      <c r="C788" s="74">
        <v>24</v>
      </c>
      <c r="D788" s="74" t="s">
        <v>30</v>
      </c>
      <c r="E788" s="74" t="s">
        <v>9</v>
      </c>
      <c r="F788" s="209"/>
      <c r="G788" s="209"/>
      <c r="H788" s="209"/>
      <c r="I788" s="209"/>
      <c r="J788" s="209"/>
      <c r="K788" s="209"/>
      <c r="L788" s="209"/>
      <c r="M788" s="209"/>
      <c r="N788" s="209"/>
      <c r="O788" s="209"/>
      <c r="P788" s="209"/>
      <c r="Q788" s="209"/>
      <c r="R788" s="209"/>
      <c r="S788" s="209"/>
      <c r="T788" s="209"/>
      <c r="U788" s="209"/>
      <c r="V788" s="209"/>
      <c r="W788" s="209"/>
      <c r="X788" s="209"/>
      <c r="Y788" s="64" t="s">
        <v>824</v>
      </c>
      <c r="Z788" s="127" t="s">
        <v>824</v>
      </c>
      <c r="AA788" s="127" t="s">
        <v>824</v>
      </c>
      <c r="AB788" s="128" t="s">
        <v>824</v>
      </c>
      <c r="AC788" s="61" t="s">
        <v>824</v>
      </c>
      <c r="AD788" s="214"/>
      <c r="AE788" s="61" t="s">
        <v>824</v>
      </c>
      <c r="AF788" s="130" t="s">
        <v>824</v>
      </c>
      <c r="AG788" s="123" t="s">
        <v>824</v>
      </c>
      <c r="AH788" s="123" t="s">
        <v>824</v>
      </c>
      <c r="AI788" s="61" t="s">
        <v>824</v>
      </c>
      <c r="AJ788" s="61" t="s">
        <v>824</v>
      </c>
      <c r="AK788" s="61" t="s">
        <v>824</v>
      </c>
      <c r="AL788" s="61" t="s">
        <v>1129</v>
      </c>
      <c r="AM788" s="76"/>
      <c r="AN788" s="215"/>
      <c r="AO788" s="215"/>
      <c r="AP788" s="215"/>
      <c r="AQ788" s="215"/>
    </row>
    <row r="789" spans="1:43" ht="25.5" x14ac:dyDescent="0.25">
      <c r="A789" s="232" t="s">
        <v>1194</v>
      </c>
      <c r="B789" s="191" t="s">
        <v>12</v>
      </c>
      <c r="C789" s="197">
        <v>25</v>
      </c>
      <c r="D789" s="198" t="s">
        <v>31</v>
      </c>
      <c r="E789" s="198" t="s">
        <v>9</v>
      </c>
      <c r="F789" s="211"/>
      <c r="G789" s="211"/>
      <c r="H789" s="211"/>
      <c r="I789" s="211"/>
      <c r="J789" s="211"/>
      <c r="K789" s="211"/>
      <c r="L789" s="211"/>
      <c r="M789" s="211"/>
      <c r="N789" s="211"/>
      <c r="O789" s="211"/>
      <c r="P789" s="211"/>
      <c r="Q789" s="211"/>
      <c r="R789" s="211"/>
      <c r="S789" s="211"/>
      <c r="T789" s="211"/>
      <c r="U789" s="211"/>
      <c r="V789" s="211"/>
      <c r="W789" s="211"/>
      <c r="X789" s="211"/>
      <c r="Y789" s="189" t="s">
        <v>824</v>
      </c>
      <c r="Z789" s="127" t="s">
        <v>824</v>
      </c>
      <c r="AA789" s="127" t="s">
        <v>824</v>
      </c>
      <c r="AB789" s="128" t="s">
        <v>824</v>
      </c>
      <c r="AC789" s="61" t="s">
        <v>824</v>
      </c>
      <c r="AD789" s="214"/>
      <c r="AE789" s="61" t="s">
        <v>824</v>
      </c>
      <c r="AF789" s="130" t="s">
        <v>824</v>
      </c>
      <c r="AG789" s="123" t="s">
        <v>824</v>
      </c>
      <c r="AH789" s="123" t="s">
        <v>824</v>
      </c>
      <c r="AI789" s="61" t="s">
        <v>824</v>
      </c>
      <c r="AJ789" s="61" t="s">
        <v>824</v>
      </c>
      <c r="AK789" s="61" t="s">
        <v>824</v>
      </c>
      <c r="AL789" s="61" t="s">
        <v>1129</v>
      </c>
      <c r="AM789" s="76"/>
      <c r="AN789" s="215"/>
      <c r="AO789" s="281"/>
      <c r="AP789" s="281"/>
      <c r="AQ789" s="281"/>
    </row>
    <row r="790" spans="1:43" x14ac:dyDescent="0.25">
      <c r="A790" s="232" t="s">
        <v>1194</v>
      </c>
      <c r="B790" s="74" t="s">
        <v>12</v>
      </c>
      <c r="C790" s="74">
        <v>26</v>
      </c>
      <c r="D790" s="74" t="s">
        <v>32</v>
      </c>
      <c r="E790" s="74" t="s">
        <v>9</v>
      </c>
      <c r="F790" s="209"/>
      <c r="G790" s="209"/>
      <c r="H790" s="209"/>
      <c r="I790" s="209"/>
      <c r="J790" s="209"/>
      <c r="K790" s="209"/>
      <c r="L790" s="209"/>
      <c r="M790" s="209"/>
      <c r="N790" s="209"/>
      <c r="O790" s="209"/>
      <c r="P790" s="209"/>
      <c r="Q790" s="209"/>
      <c r="R790" s="209"/>
      <c r="S790" s="209"/>
      <c r="T790" s="209"/>
      <c r="U790" s="209"/>
      <c r="V790" s="209"/>
      <c r="W790" s="209"/>
      <c r="X790" s="209"/>
      <c r="Y790" s="64" t="s">
        <v>824</v>
      </c>
      <c r="Z790" s="127" t="s">
        <v>824</v>
      </c>
      <c r="AA790" s="127" t="s">
        <v>824</v>
      </c>
      <c r="AB790" s="128" t="s">
        <v>824</v>
      </c>
      <c r="AC790" s="61" t="s">
        <v>824</v>
      </c>
      <c r="AD790" s="214"/>
      <c r="AE790" s="61" t="s">
        <v>824</v>
      </c>
      <c r="AF790" s="130" t="s">
        <v>824</v>
      </c>
      <c r="AG790" s="123" t="s">
        <v>824</v>
      </c>
      <c r="AH790" s="123" t="s">
        <v>824</v>
      </c>
      <c r="AI790" s="61" t="s">
        <v>824</v>
      </c>
      <c r="AJ790" s="61" t="s">
        <v>824</v>
      </c>
      <c r="AK790" s="61" t="s">
        <v>824</v>
      </c>
      <c r="AL790" s="61" t="s">
        <v>1129</v>
      </c>
      <c r="AM790" s="76"/>
      <c r="AN790" s="215"/>
      <c r="AO790" s="215"/>
      <c r="AP790" s="215"/>
      <c r="AQ790" s="215"/>
    </row>
    <row r="791" spans="1:43" ht="51" x14ac:dyDescent="0.25">
      <c r="A791" s="232" t="s">
        <v>1194</v>
      </c>
      <c r="B791" s="191" t="s">
        <v>26</v>
      </c>
      <c r="C791" s="191">
        <v>28</v>
      </c>
      <c r="D791" s="198" t="s">
        <v>1155</v>
      </c>
      <c r="E791" s="198" t="s">
        <v>8</v>
      </c>
      <c r="F791" s="211"/>
      <c r="G791" s="211"/>
      <c r="H791" s="211"/>
      <c r="I791" s="211"/>
      <c r="J791" s="211"/>
      <c r="K791" s="211"/>
      <c r="L791" s="211"/>
      <c r="M791" s="211"/>
      <c r="N791" s="211"/>
      <c r="O791" s="211"/>
      <c r="P791" s="211"/>
      <c r="Q791" s="211"/>
      <c r="R791" s="211"/>
      <c r="S791" s="211"/>
      <c r="T791" s="211"/>
      <c r="U791" s="211"/>
      <c r="V791" s="211"/>
      <c r="W791" s="211"/>
      <c r="X791" s="211"/>
      <c r="Y791" s="189" t="s">
        <v>824</v>
      </c>
      <c r="Z791" s="127" t="s">
        <v>824</v>
      </c>
      <c r="AA791" s="127" t="s">
        <v>824</v>
      </c>
      <c r="AB791" s="128" t="s">
        <v>824</v>
      </c>
      <c r="AC791" s="61" t="s">
        <v>824</v>
      </c>
      <c r="AD791" s="214"/>
      <c r="AE791" s="61" t="s">
        <v>824</v>
      </c>
      <c r="AF791" s="130" t="s">
        <v>824</v>
      </c>
      <c r="AG791" s="123" t="s">
        <v>824</v>
      </c>
      <c r="AH791" s="123" t="s">
        <v>824</v>
      </c>
      <c r="AI791" s="61" t="s">
        <v>824</v>
      </c>
      <c r="AJ791" s="61" t="s">
        <v>824</v>
      </c>
      <c r="AK791" s="61" t="s">
        <v>824</v>
      </c>
      <c r="AL791" s="61" t="s">
        <v>1129</v>
      </c>
      <c r="AM791" s="76"/>
      <c r="AN791" s="281"/>
      <c r="AO791" s="281"/>
      <c r="AP791" s="215"/>
      <c r="AQ791" s="215"/>
    </row>
    <row r="792" spans="1:43" ht="38.25" x14ac:dyDescent="0.25">
      <c r="A792" s="232" t="s">
        <v>1194</v>
      </c>
      <c r="B792" s="74" t="s">
        <v>35</v>
      </c>
      <c r="C792" s="74">
        <v>31</v>
      </c>
      <c r="D792" s="74" t="s">
        <v>734</v>
      </c>
      <c r="E792" s="74" t="s">
        <v>8</v>
      </c>
      <c r="F792" s="209"/>
      <c r="G792" s="209"/>
      <c r="H792" s="209"/>
      <c r="I792" s="209"/>
      <c r="J792" s="209"/>
      <c r="K792" s="209"/>
      <c r="L792" s="209"/>
      <c r="M792" s="209"/>
      <c r="N792" s="209"/>
      <c r="O792" s="209"/>
      <c r="P792" s="209"/>
      <c r="Q792" s="209"/>
      <c r="R792" s="209"/>
      <c r="S792" s="209"/>
      <c r="T792" s="209"/>
      <c r="U792" s="209"/>
      <c r="V792" s="209"/>
      <c r="W792" s="209"/>
      <c r="X792" s="209"/>
      <c r="Y792" s="64" t="s">
        <v>824</v>
      </c>
      <c r="Z792" s="127" t="s">
        <v>824</v>
      </c>
      <c r="AA792" s="127" t="s">
        <v>824</v>
      </c>
      <c r="AB792" s="128" t="s">
        <v>824</v>
      </c>
      <c r="AC792" s="61" t="s">
        <v>824</v>
      </c>
      <c r="AD792" s="214"/>
      <c r="AE792" s="61" t="s">
        <v>824</v>
      </c>
      <c r="AF792" s="130" t="s">
        <v>824</v>
      </c>
      <c r="AG792" s="123" t="s">
        <v>824</v>
      </c>
      <c r="AH792" s="123" t="s">
        <v>824</v>
      </c>
      <c r="AI792" s="61" t="s">
        <v>824</v>
      </c>
      <c r="AJ792" s="61" t="s">
        <v>824</v>
      </c>
      <c r="AK792" s="61" t="s">
        <v>824</v>
      </c>
      <c r="AL792" s="61" t="s">
        <v>1129</v>
      </c>
      <c r="AM792" s="76"/>
      <c r="AN792" s="215"/>
      <c r="AO792" s="215"/>
      <c r="AP792" s="215"/>
      <c r="AQ792" s="215"/>
    </row>
    <row r="793" spans="1:43" ht="25.5" x14ac:dyDescent="0.25">
      <c r="A793" s="232" t="s">
        <v>1194</v>
      </c>
      <c r="B793" s="191" t="s">
        <v>38</v>
      </c>
      <c r="C793" s="191">
        <v>34</v>
      </c>
      <c r="D793" s="198" t="s">
        <v>662</v>
      </c>
      <c r="E793" s="198" t="s">
        <v>9</v>
      </c>
      <c r="F793" s="211"/>
      <c r="G793" s="211"/>
      <c r="H793" s="211"/>
      <c r="I793" s="211"/>
      <c r="J793" s="211"/>
      <c r="K793" s="211"/>
      <c r="L793" s="211"/>
      <c r="M793" s="211"/>
      <c r="N793" s="211"/>
      <c r="O793" s="211"/>
      <c r="P793" s="211"/>
      <c r="Q793" s="211"/>
      <c r="R793" s="211"/>
      <c r="S793" s="211"/>
      <c r="T793" s="211"/>
      <c r="U793" s="211"/>
      <c r="V793" s="211"/>
      <c r="W793" s="211"/>
      <c r="X793" s="211"/>
      <c r="Y793" s="189" t="s">
        <v>824</v>
      </c>
      <c r="Z793" s="127" t="s">
        <v>824</v>
      </c>
      <c r="AA793" s="127" t="s">
        <v>824</v>
      </c>
      <c r="AB793" s="128" t="s">
        <v>824</v>
      </c>
      <c r="AC793" s="61" t="s">
        <v>824</v>
      </c>
      <c r="AD793" s="214"/>
      <c r="AE793" s="61" t="s">
        <v>824</v>
      </c>
      <c r="AF793" s="130" t="s">
        <v>824</v>
      </c>
      <c r="AG793" s="123" t="s">
        <v>824</v>
      </c>
      <c r="AH793" s="123" t="s">
        <v>824</v>
      </c>
      <c r="AI793" s="61" t="s">
        <v>824</v>
      </c>
      <c r="AJ793" s="61" t="s">
        <v>824</v>
      </c>
      <c r="AK793" s="61" t="s">
        <v>824</v>
      </c>
      <c r="AL793" s="61" t="s">
        <v>1129</v>
      </c>
      <c r="AM793" s="76"/>
      <c r="AN793" s="215"/>
      <c r="AO793" s="215"/>
      <c r="AP793" s="215"/>
      <c r="AQ793" s="215"/>
    </row>
    <row r="794" spans="1:43" ht="25.5" x14ac:dyDescent="0.25">
      <c r="A794" s="232" t="s">
        <v>1194</v>
      </c>
      <c r="B794" s="74" t="s">
        <v>38</v>
      </c>
      <c r="C794" s="74">
        <v>37</v>
      </c>
      <c r="D794" s="74" t="s">
        <v>663</v>
      </c>
      <c r="E794" s="74" t="s">
        <v>8</v>
      </c>
      <c r="F794" s="209"/>
      <c r="G794" s="209"/>
      <c r="H794" s="209"/>
      <c r="I794" s="209"/>
      <c r="J794" s="209"/>
      <c r="K794" s="209"/>
      <c r="L794" s="209"/>
      <c r="M794" s="209"/>
      <c r="N794" s="209"/>
      <c r="O794" s="209"/>
      <c r="P794" s="209"/>
      <c r="Q794" s="209"/>
      <c r="R794" s="209"/>
      <c r="S794" s="209"/>
      <c r="T794" s="209"/>
      <c r="U794" s="209"/>
      <c r="V794" s="209"/>
      <c r="W794" s="209"/>
      <c r="X794" s="209"/>
      <c r="Y794" s="64" t="s">
        <v>824</v>
      </c>
      <c r="Z794" s="127" t="s">
        <v>824</v>
      </c>
      <c r="AA794" s="127" t="s">
        <v>824</v>
      </c>
      <c r="AB794" s="128" t="s">
        <v>824</v>
      </c>
      <c r="AC794" s="61" t="s">
        <v>824</v>
      </c>
      <c r="AD794" s="214"/>
      <c r="AE794" s="61" t="s">
        <v>824</v>
      </c>
      <c r="AF794" s="130" t="s">
        <v>824</v>
      </c>
      <c r="AG794" s="123" t="s">
        <v>824</v>
      </c>
      <c r="AH794" s="123" t="s">
        <v>824</v>
      </c>
      <c r="AI794" s="61" t="s">
        <v>824</v>
      </c>
      <c r="AJ794" s="61" t="s">
        <v>824</v>
      </c>
      <c r="AK794" s="61" t="s">
        <v>824</v>
      </c>
      <c r="AL794" s="61" t="s">
        <v>1129</v>
      </c>
      <c r="AM794" s="76"/>
      <c r="AN794" s="215"/>
      <c r="AO794" s="215"/>
      <c r="AP794" s="215"/>
      <c r="AQ794" s="215"/>
    </row>
    <row r="795" spans="1:43" ht="25.5" x14ac:dyDescent="0.25">
      <c r="A795" s="232" t="s">
        <v>1194</v>
      </c>
      <c r="B795" s="191" t="s">
        <v>43</v>
      </c>
      <c r="C795" s="191">
        <v>38</v>
      </c>
      <c r="D795" s="198" t="s">
        <v>664</v>
      </c>
      <c r="E795" s="198" t="s">
        <v>9</v>
      </c>
      <c r="F795" s="211"/>
      <c r="G795" s="211"/>
      <c r="H795" s="211"/>
      <c r="I795" s="211"/>
      <c r="J795" s="211"/>
      <c r="K795" s="211"/>
      <c r="L795" s="211"/>
      <c r="M795" s="211"/>
      <c r="N795" s="211"/>
      <c r="O795" s="211"/>
      <c r="P795" s="211"/>
      <c r="Q795" s="211"/>
      <c r="R795" s="211"/>
      <c r="S795" s="211"/>
      <c r="T795" s="211"/>
      <c r="U795" s="211"/>
      <c r="V795" s="211"/>
      <c r="W795" s="211"/>
      <c r="X795" s="211"/>
      <c r="Y795" s="189" t="s">
        <v>824</v>
      </c>
      <c r="Z795" s="127" t="s">
        <v>824</v>
      </c>
      <c r="AA795" s="127" t="s">
        <v>824</v>
      </c>
      <c r="AB795" s="128" t="s">
        <v>824</v>
      </c>
      <c r="AC795" s="61" t="s">
        <v>824</v>
      </c>
      <c r="AD795" s="214"/>
      <c r="AE795" s="61" t="s">
        <v>824</v>
      </c>
      <c r="AF795" s="130" t="s">
        <v>824</v>
      </c>
      <c r="AG795" s="123" t="s">
        <v>824</v>
      </c>
      <c r="AH795" s="123" t="s">
        <v>824</v>
      </c>
      <c r="AI795" s="61" t="s">
        <v>824</v>
      </c>
      <c r="AJ795" s="61" t="s">
        <v>824</v>
      </c>
      <c r="AK795" s="61" t="s">
        <v>824</v>
      </c>
      <c r="AL795" s="61" t="s">
        <v>1129</v>
      </c>
      <c r="AM795" s="76"/>
      <c r="AN795" s="215"/>
      <c r="AO795" s="215"/>
      <c r="AP795" s="215"/>
      <c r="AQ795" s="215"/>
    </row>
    <row r="796" spans="1:43" x14ac:dyDescent="0.25">
      <c r="A796" s="232" t="s">
        <v>1194</v>
      </c>
      <c r="B796" s="74" t="s">
        <v>43</v>
      </c>
      <c r="C796" s="74">
        <v>39</v>
      </c>
      <c r="D796" s="74" t="s">
        <v>44</v>
      </c>
      <c r="E796" s="74" t="s">
        <v>8</v>
      </c>
      <c r="F796" s="209"/>
      <c r="G796" s="209"/>
      <c r="H796" s="209"/>
      <c r="I796" s="209"/>
      <c r="J796" s="209"/>
      <c r="K796" s="209"/>
      <c r="L796" s="209"/>
      <c r="M796" s="209"/>
      <c r="N796" s="209"/>
      <c r="O796" s="209"/>
      <c r="P796" s="209"/>
      <c r="Q796" s="209"/>
      <c r="R796" s="209"/>
      <c r="S796" s="209"/>
      <c r="T796" s="209"/>
      <c r="U796" s="209"/>
      <c r="V796" s="209"/>
      <c r="W796" s="209"/>
      <c r="X796" s="209"/>
      <c r="Y796" s="64" t="s">
        <v>824</v>
      </c>
      <c r="Z796" s="127" t="s">
        <v>824</v>
      </c>
      <c r="AA796" s="127" t="s">
        <v>824</v>
      </c>
      <c r="AB796" s="128" t="s">
        <v>824</v>
      </c>
      <c r="AC796" s="61" t="s">
        <v>824</v>
      </c>
      <c r="AD796" s="214"/>
      <c r="AE796" s="61" t="s">
        <v>824</v>
      </c>
      <c r="AF796" s="130" t="s">
        <v>824</v>
      </c>
      <c r="AG796" s="123" t="s">
        <v>824</v>
      </c>
      <c r="AH796" s="123" t="s">
        <v>824</v>
      </c>
      <c r="AI796" s="61" t="s">
        <v>824</v>
      </c>
      <c r="AJ796" s="61" t="s">
        <v>824</v>
      </c>
      <c r="AK796" s="61" t="s">
        <v>824</v>
      </c>
      <c r="AL796" s="61" t="s">
        <v>1129</v>
      </c>
      <c r="AM796" s="76"/>
      <c r="AN796" s="215"/>
      <c r="AO796" s="215"/>
      <c r="AP796" s="215"/>
      <c r="AQ796" s="282"/>
    </row>
    <row r="797" spans="1:43" ht="25.5" x14ac:dyDescent="0.25">
      <c r="A797" s="232" t="s">
        <v>1194</v>
      </c>
      <c r="B797" s="191" t="s">
        <v>43</v>
      </c>
      <c r="C797" s="191">
        <v>40</v>
      </c>
      <c r="D797" s="191" t="s">
        <v>743</v>
      </c>
      <c r="E797" s="191" t="s">
        <v>9</v>
      </c>
      <c r="F797" s="216"/>
      <c r="G797" s="216"/>
      <c r="H797" s="216"/>
      <c r="I797" s="216"/>
      <c r="J797" s="216"/>
      <c r="K797" s="216"/>
      <c r="L797" s="216"/>
      <c r="M797" s="216"/>
      <c r="N797" s="216"/>
      <c r="O797" s="216"/>
      <c r="P797" s="216"/>
      <c r="Q797" s="216"/>
      <c r="R797" s="216"/>
      <c r="S797" s="216"/>
      <c r="T797" s="216"/>
      <c r="U797" s="216"/>
      <c r="V797" s="216"/>
      <c r="W797" s="216"/>
      <c r="X797" s="216"/>
      <c r="Y797" s="152" t="s">
        <v>824</v>
      </c>
      <c r="Z797" s="127" t="s">
        <v>824</v>
      </c>
      <c r="AA797" s="127" t="s">
        <v>824</v>
      </c>
      <c r="AB797" s="127" t="s">
        <v>824</v>
      </c>
      <c r="AC797" s="35" t="s">
        <v>824</v>
      </c>
      <c r="AD797" s="219"/>
      <c r="AE797" s="35" t="s">
        <v>824</v>
      </c>
      <c r="AF797" s="130" t="s">
        <v>824</v>
      </c>
      <c r="AG797" s="123" t="s">
        <v>824</v>
      </c>
      <c r="AH797" s="123" t="s">
        <v>824</v>
      </c>
      <c r="AI797" s="61" t="s">
        <v>824</v>
      </c>
      <c r="AJ797" s="61" t="s">
        <v>824</v>
      </c>
      <c r="AK797" s="61" t="s">
        <v>824</v>
      </c>
      <c r="AL797" s="35" t="s">
        <v>1129</v>
      </c>
      <c r="AM797" s="192"/>
      <c r="AN797" s="215"/>
      <c r="AO797" s="215"/>
      <c r="AP797" s="215"/>
      <c r="AQ797" s="215"/>
    </row>
    <row r="798" spans="1:43" ht="25.5" x14ac:dyDescent="0.25">
      <c r="A798" s="232" t="s">
        <v>1194</v>
      </c>
      <c r="B798" s="74" t="s">
        <v>43</v>
      </c>
      <c r="C798" s="74">
        <v>41</v>
      </c>
      <c r="D798" s="74" t="s">
        <v>665</v>
      </c>
      <c r="E798" s="74" t="s">
        <v>8</v>
      </c>
      <c r="F798" s="209"/>
      <c r="G798" s="209"/>
      <c r="H798" s="209"/>
      <c r="I798" s="209"/>
      <c r="J798" s="209"/>
      <c r="K798" s="209"/>
      <c r="L798" s="209"/>
      <c r="M798" s="209"/>
      <c r="N798" s="209"/>
      <c r="O798" s="209"/>
      <c r="P798" s="209"/>
      <c r="Q798" s="209"/>
      <c r="R798" s="209"/>
      <c r="S798" s="209"/>
      <c r="T798" s="209"/>
      <c r="U798" s="209"/>
      <c r="V798" s="209"/>
      <c r="W798" s="209"/>
      <c r="X798" s="209"/>
      <c r="Y798" s="64" t="s">
        <v>824</v>
      </c>
      <c r="Z798" s="127" t="s">
        <v>824</v>
      </c>
      <c r="AA798" s="127" t="s">
        <v>824</v>
      </c>
      <c r="AB798" s="128" t="s">
        <v>824</v>
      </c>
      <c r="AC798" s="61" t="s">
        <v>824</v>
      </c>
      <c r="AD798" s="214"/>
      <c r="AE798" s="61" t="s">
        <v>824</v>
      </c>
      <c r="AF798" s="130" t="s">
        <v>824</v>
      </c>
      <c r="AG798" s="123" t="s">
        <v>824</v>
      </c>
      <c r="AH798" s="123" t="s">
        <v>824</v>
      </c>
      <c r="AI798" s="61" t="s">
        <v>824</v>
      </c>
      <c r="AJ798" s="61" t="s">
        <v>824</v>
      </c>
      <c r="AK798" s="61" t="s">
        <v>824</v>
      </c>
      <c r="AL798" s="61" t="s">
        <v>1129</v>
      </c>
      <c r="AM798" s="76"/>
      <c r="AN798" s="215"/>
      <c r="AO798" s="215"/>
      <c r="AP798" s="215"/>
      <c r="AQ798" s="215"/>
    </row>
    <row r="799" spans="1:43" ht="25.5" x14ac:dyDescent="0.25">
      <c r="A799" s="232" t="s">
        <v>1194</v>
      </c>
      <c r="B799" s="191" t="s">
        <v>43</v>
      </c>
      <c r="C799" s="191">
        <v>42</v>
      </c>
      <c r="D799" s="191" t="s">
        <v>666</v>
      </c>
      <c r="E799" s="191" t="s">
        <v>9</v>
      </c>
      <c r="F799" s="216"/>
      <c r="G799" s="216"/>
      <c r="H799" s="216"/>
      <c r="I799" s="216"/>
      <c r="J799" s="216"/>
      <c r="K799" s="216"/>
      <c r="L799" s="216"/>
      <c r="M799" s="216"/>
      <c r="N799" s="216"/>
      <c r="O799" s="216"/>
      <c r="P799" s="216"/>
      <c r="Q799" s="216"/>
      <c r="R799" s="216"/>
      <c r="S799" s="216"/>
      <c r="T799" s="216"/>
      <c r="U799" s="216"/>
      <c r="V799" s="216"/>
      <c r="W799" s="216"/>
      <c r="X799" s="216"/>
      <c r="Y799" s="152" t="s">
        <v>824</v>
      </c>
      <c r="Z799" s="127" t="s">
        <v>824</v>
      </c>
      <c r="AA799" s="127" t="s">
        <v>824</v>
      </c>
      <c r="AB799" s="127" t="s">
        <v>824</v>
      </c>
      <c r="AC799" s="35" t="s">
        <v>824</v>
      </c>
      <c r="AD799" s="219"/>
      <c r="AE799" s="35" t="s">
        <v>824</v>
      </c>
      <c r="AF799" s="130" t="s">
        <v>824</v>
      </c>
      <c r="AG799" s="123" t="s">
        <v>824</v>
      </c>
      <c r="AH799" s="123" t="s">
        <v>824</v>
      </c>
      <c r="AI799" s="61" t="s">
        <v>824</v>
      </c>
      <c r="AJ799" s="61" t="s">
        <v>824</v>
      </c>
      <c r="AK799" s="61" t="s">
        <v>824</v>
      </c>
      <c r="AL799" s="35" t="s">
        <v>1129</v>
      </c>
      <c r="AM799" s="192"/>
      <c r="AN799" s="215"/>
      <c r="AO799" s="215"/>
      <c r="AP799" s="215"/>
      <c r="AQ799" s="215"/>
    </row>
    <row r="800" spans="1:43" ht="25.5" x14ac:dyDescent="0.25">
      <c r="A800" s="232" t="s">
        <v>1194</v>
      </c>
      <c r="B800" s="74" t="s">
        <v>45</v>
      </c>
      <c r="C800" s="74">
        <v>43</v>
      </c>
      <c r="D800" s="74" t="s">
        <v>667</v>
      </c>
      <c r="E800" s="74" t="s">
        <v>9</v>
      </c>
      <c r="F800" s="209"/>
      <c r="G800" s="209"/>
      <c r="H800" s="209"/>
      <c r="I800" s="209"/>
      <c r="J800" s="209"/>
      <c r="K800" s="209"/>
      <c r="L800" s="209"/>
      <c r="M800" s="209"/>
      <c r="N800" s="209"/>
      <c r="O800" s="209"/>
      <c r="P800" s="209"/>
      <c r="Q800" s="209"/>
      <c r="R800" s="209"/>
      <c r="S800" s="209"/>
      <c r="T800" s="209"/>
      <c r="U800" s="209"/>
      <c r="V800" s="209"/>
      <c r="W800" s="209"/>
      <c r="X800" s="209"/>
      <c r="Y800" s="64" t="s">
        <v>824</v>
      </c>
      <c r="Z800" s="127" t="s">
        <v>824</v>
      </c>
      <c r="AA800" s="127" t="s">
        <v>824</v>
      </c>
      <c r="AB800" s="128" t="s">
        <v>824</v>
      </c>
      <c r="AC800" s="61" t="s">
        <v>824</v>
      </c>
      <c r="AD800" s="214"/>
      <c r="AE800" s="61" t="s">
        <v>824</v>
      </c>
      <c r="AF800" s="130" t="s">
        <v>824</v>
      </c>
      <c r="AG800" s="123" t="s">
        <v>824</v>
      </c>
      <c r="AH800" s="123" t="s">
        <v>824</v>
      </c>
      <c r="AI800" s="61" t="s">
        <v>824</v>
      </c>
      <c r="AJ800" s="61" t="s">
        <v>824</v>
      </c>
      <c r="AK800" s="61" t="s">
        <v>824</v>
      </c>
      <c r="AL800" s="61" t="s">
        <v>1129</v>
      </c>
      <c r="AM800" s="76"/>
      <c r="AN800" s="215"/>
      <c r="AO800" s="215"/>
      <c r="AP800" s="215"/>
      <c r="AQ800" s="215"/>
    </row>
    <row r="801" spans="1:43" ht="25.5" x14ac:dyDescent="0.25">
      <c r="A801" s="232" t="s">
        <v>1194</v>
      </c>
      <c r="B801" s="191" t="s">
        <v>45</v>
      </c>
      <c r="C801" s="191">
        <v>44</v>
      </c>
      <c r="D801" s="191" t="s">
        <v>668</v>
      </c>
      <c r="E801" s="191" t="s">
        <v>9</v>
      </c>
      <c r="F801" s="216"/>
      <c r="G801" s="216"/>
      <c r="H801" s="216"/>
      <c r="I801" s="216"/>
      <c r="J801" s="216"/>
      <c r="K801" s="216"/>
      <c r="L801" s="216"/>
      <c r="M801" s="216"/>
      <c r="N801" s="216"/>
      <c r="O801" s="216"/>
      <c r="P801" s="216"/>
      <c r="Q801" s="216"/>
      <c r="R801" s="216"/>
      <c r="S801" s="216"/>
      <c r="T801" s="216"/>
      <c r="U801" s="216"/>
      <c r="V801" s="216"/>
      <c r="W801" s="216"/>
      <c r="X801" s="216"/>
      <c r="Y801" s="152" t="s">
        <v>824</v>
      </c>
      <c r="Z801" s="127" t="s">
        <v>824</v>
      </c>
      <c r="AA801" s="127" t="s">
        <v>824</v>
      </c>
      <c r="AB801" s="127" t="s">
        <v>824</v>
      </c>
      <c r="AC801" s="35" t="s">
        <v>824</v>
      </c>
      <c r="AD801" s="219"/>
      <c r="AE801" s="35" t="s">
        <v>824</v>
      </c>
      <c r="AF801" s="130" t="s">
        <v>824</v>
      </c>
      <c r="AG801" s="123" t="s">
        <v>824</v>
      </c>
      <c r="AH801" s="123" t="s">
        <v>824</v>
      </c>
      <c r="AI801" s="61" t="s">
        <v>824</v>
      </c>
      <c r="AJ801" s="61" t="s">
        <v>824</v>
      </c>
      <c r="AK801" s="61" t="s">
        <v>824</v>
      </c>
      <c r="AL801" s="35" t="s">
        <v>1129</v>
      </c>
      <c r="AM801" s="192"/>
      <c r="AN801" s="215"/>
      <c r="AO801" s="215"/>
      <c r="AP801" s="215"/>
      <c r="AQ801" s="215"/>
    </row>
    <row r="802" spans="1:43" ht="25.5" x14ac:dyDescent="0.25">
      <c r="A802" s="232" t="s">
        <v>1194</v>
      </c>
      <c r="B802" s="74" t="s">
        <v>48</v>
      </c>
      <c r="C802" s="74">
        <v>49</v>
      </c>
      <c r="D802" s="74" t="s">
        <v>54</v>
      </c>
      <c r="E802" s="74" t="s">
        <v>9</v>
      </c>
      <c r="F802" s="209"/>
      <c r="G802" s="209"/>
      <c r="H802" s="209"/>
      <c r="I802" s="209"/>
      <c r="J802" s="209"/>
      <c r="K802" s="209"/>
      <c r="L802" s="209"/>
      <c r="M802" s="209"/>
      <c r="N802" s="209"/>
      <c r="O802" s="209"/>
      <c r="P802" s="209"/>
      <c r="Q802" s="209"/>
      <c r="R802" s="209"/>
      <c r="S802" s="209"/>
      <c r="T802" s="209"/>
      <c r="U802" s="209"/>
      <c r="V802" s="209"/>
      <c r="W802" s="209"/>
      <c r="X802" s="209"/>
      <c r="Y802" s="64" t="s">
        <v>824</v>
      </c>
      <c r="Z802" s="127" t="s">
        <v>824</v>
      </c>
      <c r="AA802" s="127" t="s">
        <v>824</v>
      </c>
      <c r="AB802" s="128" t="s">
        <v>824</v>
      </c>
      <c r="AC802" s="61" t="s">
        <v>824</v>
      </c>
      <c r="AD802" s="214"/>
      <c r="AE802" s="61" t="s">
        <v>824</v>
      </c>
      <c r="AF802" s="130" t="s">
        <v>824</v>
      </c>
      <c r="AG802" s="123" t="s">
        <v>824</v>
      </c>
      <c r="AH802" s="123" t="s">
        <v>824</v>
      </c>
      <c r="AI802" s="61" t="s">
        <v>824</v>
      </c>
      <c r="AJ802" s="61" t="s">
        <v>824</v>
      </c>
      <c r="AK802" s="61" t="s">
        <v>824</v>
      </c>
      <c r="AL802" s="61" t="s">
        <v>1129</v>
      </c>
      <c r="AM802" s="76"/>
      <c r="AN802" s="215"/>
      <c r="AO802" s="215"/>
      <c r="AP802" s="215"/>
      <c r="AQ802" s="215"/>
    </row>
    <row r="803" spans="1:43" ht="25.5" x14ac:dyDescent="0.25">
      <c r="A803" s="232" t="s">
        <v>1194</v>
      </c>
      <c r="B803" s="191" t="s">
        <v>55</v>
      </c>
      <c r="C803" s="191">
        <v>50</v>
      </c>
      <c r="D803" s="191" t="s">
        <v>670</v>
      </c>
      <c r="E803" s="191" t="s">
        <v>9</v>
      </c>
      <c r="F803" s="216"/>
      <c r="G803" s="216"/>
      <c r="H803" s="216"/>
      <c r="I803" s="216"/>
      <c r="J803" s="216"/>
      <c r="K803" s="216"/>
      <c r="L803" s="216"/>
      <c r="M803" s="216"/>
      <c r="N803" s="216"/>
      <c r="O803" s="216"/>
      <c r="P803" s="216"/>
      <c r="Q803" s="216"/>
      <c r="R803" s="216"/>
      <c r="S803" s="216"/>
      <c r="T803" s="216"/>
      <c r="U803" s="216"/>
      <c r="V803" s="216"/>
      <c r="W803" s="216"/>
      <c r="X803" s="216"/>
      <c r="Y803" s="152" t="s">
        <v>824</v>
      </c>
      <c r="Z803" s="127" t="s">
        <v>824</v>
      </c>
      <c r="AA803" s="127" t="s">
        <v>824</v>
      </c>
      <c r="AB803" s="127" t="s">
        <v>824</v>
      </c>
      <c r="AC803" s="35" t="s">
        <v>824</v>
      </c>
      <c r="AD803" s="219"/>
      <c r="AE803" s="35" t="s">
        <v>824</v>
      </c>
      <c r="AF803" s="130" t="s">
        <v>824</v>
      </c>
      <c r="AG803" s="123" t="s">
        <v>824</v>
      </c>
      <c r="AH803" s="123" t="s">
        <v>824</v>
      </c>
      <c r="AI803" s="61" t="s">
        <v>824</v>
      </c>
      <c r="AJ803" s="61" t="s">
        <v>824</v>
      </c>
      <c r="AK803" s="61" t="s">
        <v>824</v>
      </c>
      <c r="AL803" s="35" t="s">
        <v>1129</v>
      </c>
      <c r="AM803" s="192"/>
      <c r="AN803" s="215"/>
      <c r="AO803" s="215"/>
      <c r="AP803" s="215"/>
      <c r="AQ803" s="215"/>
    </row>
    <row r="804" spans="1:43" ht="25.5" x14ac:dyDescent="0.25">
      <c r="A804" s="232" t="s">
        <v>1194</v>
      </c>
      <c r="B804" s="74" t="s">
        <v>55</v>
      </c>
      <c r="C804" s="74">
        <v>51</v>
      </c>
      <c r="D804" s="74" t="s">
        <v>671</v>
      </c>
      <c r="E804" s="74" t="s">
        <v>9</v>
      </c>
      <c r="F804" s="209"/>
      <c r="G804" s="209"/>
      <c r="H804" s="209"/>
      <c r="I804" s="209"/>
      <c r="J804" s="209"/>
      <c r="K804" s="209"/>
      <c r="L804" s="209"/>
      <c r="M804" s="209"/>
      <c r="N804" s="209"/>
      <c r="O804" s="209"/>
      <c r="P804" s="209"/>
      <c r="Q804" s="209"/>
      <c r="R804" s="209"/>
      <c r="S804" s="209"/>
      <c r="T804" s="209"/>
      <c r="U804" s="209"/>
      <c r="V804" s="209"/>
      <c r="W804" s="209"/>
      <c r="X804" s="209"/>
      <c r="Y804" s="64" t="s">
        <v>824</v>
      </c>
      <c r="Z804" s="127" t="s">
        <v>824</v>
      </c>
      <c r="AA804" s="127" t="s">
        <v>824</v>
      </c>
      <c r="AB804" s="128" t="s">
        <v>824</v>
      </c>
      <c r="AC804" s="61" t="s">
        <v>824</v>
      </c>
      <c r="AD804" s="214"/>
      <c r="AE804" s="61" t="s">
        <v>824</v>
      </c>
      <c r="AF804" s="130" t="s">
        <v>824</v>
      </c>
      <c r="AG804" s="123" t="s">
        <v>824</v>
      </c>
      <c r="AH804" s="123" t="s">
        <v>824</v>
      </c>
      <c r="AI804" s="61" t="s">
        <v>824</v>
      </c>
      <c r="AJ804" s="61" t="s">
        <v>824</v>
      </c>
      <c r="AK804" s="61" t="s">
        <v>824</v>
      </c>
      <c r="AL804" s="61" t="s">
        <v>1129</v>
      </c>
      <c r="AM804" s="76"/>
      <c r="AN804" s="215"/>
      <c r="AO804" s="215"/>
      <c r="AP804" s="215"/>
      <c r="AQ804" s="215"/>
    </row>
    <row r="805" spans="1:43" ht="25.5" x14ac:dyDescent="0.25">
      <c r="A805" s="232" t="s">
        <v>1194</v>
      </c>
      <c r="B805" s="191" t="s">
        <v>55</v>
      </c>
      <c r="C805" s="191">
        <v>52</v>
      </c>
      <c r="D805" s="191" t="s">
        <v>56</v>
      </c>
      <c r="E805" s="191" t="s">
        <v>9</v>
      </c>
      <c r="F805" s="216"/>
      <c r="G805" s="216"/>
      <c r="H805" s="216"/>
      <c r="I805" s="216"/>
      <c r="J805" s="216"/>
      <c r="K805" s="216"/>
      <c r="L805" s="216"/>
      <c r="M805" s="216"/>
      <c r="N805" s="216"/>
      <c r="O805" s="216"/>
      <c r="P805" s="216"/>
      <c r="Q805" s="216"/>
      <c r="R805" s="216"/>
      <c r="S805" s="216"/>
      <c r="T805" s="216"/>
      <c r="U805" s="216"/>
      <c r="V805" s="216"/>
      <c r="W805" s="216"/>
      <c r="X805" s="216"/>
      <c r="Y805" s="152" t="s">
        <v>824</v>
      </c>
      <c r="Z805" s="127" t="s">
        <v>824</v>
      </c>
      <c r="AA805" s="127" t="s">
        <v>824</v>
      </c>
      <c r="AB805" s="127" t="s">
        <v>824</v>
      </c>
      <c r="AC805" s="35" t="s">
        <v>824</v>
      </c>
      <c r="AD805" s="219"/>
      <c r="AE805" s="35" t="s">
        <v>824</v>
      </c>
      <c r="AF805" s="130" t="s">
        <v>824</v>
      </c>
      <c r="AG805" s="123" t="s">
        <v>824</v>
      </c>
      <c r="AH805" s="123" t="s">
        <v>824</v>
      </c>
      <c r="AI805" s="61" t="s">
        <v>824</v>
      </c>
      <c r="AJ805" s="61" t="s">
        <v>824</v>
      </c>
      <c r="AK805" s="61" t="s">
        <v>824</v>
      </c>
      <c r="AL805" s="35" t="s">
        <v>1129</v>
      </c>
      <c r="AM805" s="192"/>
      <c r="AN805" s="215"/>
      <c r="AO805" s="215"/>
      <c r="AP805" s="215"/>
      <c r="AQ805" s="215"/>
    </row>
    <row r="806" spans="1:43" ht="25.5" x14ac:dyDescent="0.25">
      <c r="A806" s="232" t="s">
        <v>1194</v>
      </c>
      <c r="B806" s="74" t="s">
        <v>57</v>
      </c>
      <c r="C806" s="74">
        <v>54</v>
      </c>
      <c r="D806" s="74" t="s">
        <v>59</v>
      </c>
      <c r="E806" s="74" t="s">
        <v>9</v>
      </c>
      <c r="F806" s="209"/>
      <c r="G806" s="209"/>
      <c r="H806" s="209"/>
      <c r="I806" s="209"/>
      <c r="J806" s="209"/>
      <c r="K806" s="209"/>
      <c r="L806" s="209"/>
      <c r="M806" s="209"/>
      <c r="N806" s="209"/>
      <c r="O806" s="209"/>
      <c r="P806" s="209"/>
      <c r="Q806" s="209"/>
      <c r="R806" s="209"/>
      <c r="S806" s="209"/>
      <c r="T806" s="209"/>
      <c r="U806" s="209"/>
      <c r="V806" s="209"/>
      <c r="W806" s="209"/>
      <c r="X806" s="209"/>
      <c r="Y806" s="64" t="s">
        <v>824</v>
      </c>
      <c r="Z806" s="127" t="s">
        <v>824</v>
      </c>
      <c r="AA806" s="127" t="s">
        <v>824</v>
      </c>
      <c r="AB806" s="128" t="s">
        <v>824</v>
      </c>
      <c r="AC806" s="61" t="s">
        <v>824</v>
      </c>
      <c r="AD806" s="214"/>
      <c r="AE806" s="61" t="s">
        <v>824</v>
      </c>
      <c r="AF806" s="130" t="s">
        <v>824</v>
      </c>
      <c r="AG806" s="123" t="s">
        <v>824</v>
      </c>
      <c r="AH806" s="123" t="s">
        <v>824</v>
      </c>
      <c r="AI806" s="61" t="s">
        <v>824</v>
      </c>
      <c r="AJ806" s="61" t="s">
        <v>824</v>
      </c>
      <c r="AK806" s="61" t="s">
        <v>824</v>
      </c>
      <c r="AL806" s="61" t="s">
        <v>1129</v>
      </c>
      <c r="AM806" s="76"/>
      <c r="AN806" s="215"/>
      <c r="AO806" s="215"/>
      <c r="AP806" s="215"/>
      <c r="AQ806" s="215"/>
    </row>
    <row r="807" spans="1:43" ht="25.5" x14ac:dyDescent="0.25">
      <c r="A807" s="232" t="s">
        <v>1194</v>
      </c>
      <c r="B807" s="191" t="s">
        <v>60</v>
      </c>
      <c r="C807" s="191">
        <v>55</v>
      </c>
      <c r="D807" s="191" t="s">
        <v>61</v>
      </c>
      <c r="E807" s="191" t="s">
        <v>9</v>
      </c>
      <c r="F807" s="216"/>
      <c r="G807" s="216"/>
      <c r="H807" s="216"/>
      <c r="I807" s="216"/>
      <c r="J807" s="216"/>
      <c r="K807" s="216"/>
      <c r="L807" s="216"/>
      <c r="M807" s="216"/>
      <c r="N807" s="216"/>
      <c r="O807" s="216"/>
      <c r="P807" s="216"/>
      <c r="Q807" s="216"/>
      <c r="R807" s="216"/>
      <c r="S807" s="216"/>
      <c r="T807" s="216"/>
      <c r="U807" s="216"/>
      <c r="V807" s="216"/>
      <c r="W807" s="216"/>
      <c r="X807" s="216"/>
      <c r="Y807" s="152" t="s">
        <v>824</v>
      </c>
      <c r="Z807" s="127" t="s">
        <v>824</v>
      </c>
      <c r="AA807" s="127" t="s">
        <v>824</v>
      </c>
      <c r="AB807" s="127" t="s">
        <v>824</v>
      </c>
      <c r="AC807" s="35" t="s">
        <v>824</v>
      </c>
      <c r="AD807" s="219"/>
      <c r="AE807" s="35" t="s">
        <v>824</v>
      </c>
      <c r="AF807" s="130" t="s">
        <v>824</v>
      </c>
      <c r="AG807" s="123" t="s">
        <v>824</v>
      </c>
      <c r="AH807" s="123" t="s">
        <v>824</v>
      </c>
      <c r="AI807" s="61" t="s">
        <v>824</v>
      </c>
      <c r="AJ807" s="61" t="s">
        <v>824</v>
      </c>
      <c r="AK807" s="61" t="s">
        <v>824</v>
      </c>
      <c r="AL807" s="35" t="s">
        <v>1129</v>
      </c>
      <c r="AM807" s="192"/>
      <c r="AN807" s="215"/>
      <c r="AO807" s="215"/>
      <c r="AP807" s="215"/>
      <c r="AQ807" s="215"/>
    </row>
    <row r="808" spans="1:43" ht="38.25" x14ac:dyDescent="0.25">
      <c r="A808" s="232" t="s">
        <v>1194</v>
      </c>
      <c r="B808" s="74" t="s">
        <v>60</v>
      </c>
      <c r="C808" s="74">
        <v>56</v>
      </c>
      <c r="D808" s="74" t="s">
        <v>64</v>
      </c>
      <c r="E808" s="74" t="s">
        <v>9</v>
      </c>
      <c r="F808" s="209"/>
      <c r="G808" s="209"/>
      <c r="H808" s="209"/>
      <c r="I808" s="209"/>
      <c r="J808" s="209"/>
      <c r="K808" s="209"/>
      <c r="L808" s="209"/>
      <c r="M808" s="209"/>
      <c r="N808" s="209"/>
      <c r="O808" s="209"/>
      <c r="P808" s="209"/>
      <c r="Q808" s="209"/>
      <c r="R808" s="209"/>
      <c r="S808" s="209"/>
      <c r="T808" s="209"/>
      <c r="U808" s="209"/>
      <c r="V808" s="209"/>
      <c r="W808" s="209"/>
      <c r="X808" s="209"/>
      <c r="Y808" s="64" t="s">
        <v>824</v>
      </c>
      <c r="Z808" s="127" t="s">
        <v>824</v>
      </c>
      <c r="AA808" s="127" t="s">
        <v>824</v>
      </c>
      <c r="AB808" s="128" t="s">
        <v>824</v>
      </c>
      <c r="AC808" s="61" t="s">
        <v>824</v>
      </c>
      <c r="AD808" s="214"/>
      <c r="AE808" s="61" t="s">
        <v>824</v>
      </c>
      <c r="AF808" s="130" t="s">
        <v>824</v>
      </c>
      <c r="AG808" s="123" t="s">
        <v>824</v>
      </c>
      <c r="AH808" s="123" t="s">
        <v>824</v>
      </c>
      <c r="AI808" s="61" t="s">
        <v>824</v>
      </c>
      <c r="AJ808" s="61" t="s">
        <v>824</v>
      </c>
      <c r="AK808" s="61" t="s">
        <v>824</v>
      </c>
      <c r="AL808" s="61" t="s">
        <v>1129</v>
      </c>
      <c r="AM808" s="76"/>
      <c r="AN808" s="215"/>
      <c r="AO808" s="215"/>
      <c r="AP808" s="215"/>
      <c r="AQ808" s="215"/>
    </row>
    <row r="809" spans="1:43" ht="30" x14ac:dyDescent="0.25">
      <c r="A809" s="232" t="s">
        <v>1194</v>
      </c>
      <c r="B809" s="191" t="s">
        <v>66</v>
      </c>
      <c r="C809" s="191">
        <v>57</v>
      </c>
      <c r="D809" s="191" t="s">
        <v>1195</v>
      </c>
      <c r="E809" s="191" t="s">
        <v>9</v>
      </c>
      <c r="F809" s="216">
        <v>2</v>
      </c>
      <c r="G809" s="216">
        <v>2</v>
      </c>
      <c r="H809" s="216">
        <v>2</v>
      </c>
      <c r="I809" s="216">
        <v>2</v>
      </c>
      <c r="J809" s="216">
        <v>2</v>
      </c>
      <c r="K809" s="216">
        <v>2</v>
      </c>
      <c r="L809" s="216">
        <v>2</v>
      </c>
      <c r="M809" s="216">
        <v>2</v>
      </c>
      <c r="N809" s="216">
        <v>2</v>
      </c>
      <c r="O809" s="216">
        <v>2</v>
      </c>
      <c r="P809" s="216">
        <v>2</v>
      </c>
      <c r="Q809" s="216"/>
      <c r="R809" s="216"/>
      <c r="S809" s="216"/>
      <c r="T809" s="216"/>
      <c r="U809" s="216"/>
      <c r="V809" s="216"/>
      <c r="W809" s="216"/>
      <c r="X809" s="216"/>
      <c r="Y809" s="152">
        <v>2</v>
      </c>
      <c r="Z809" s="127">
        <v>2</v>
      </c>
      <c r="AA809" s="127">
        <v>3</v>
      </c>
      <c r="AB809" s="127" t="s">
        <v>1181</v>
      </c>
      <c r="AC809" s="35" t="s">
        <v>142</v>
      </c>
      <c r="AD809" s="219" t="s">
        <v>371</v>
      </c>
      <c r="AE809" s="35" t="s">
        <v>371</v>
      </c>
      <c r="AF809" s="130" t="s">
        <v>1182</v>
      </c>
      <c r="AG809" s="123">
        <v>2</v>
      </c>
      <c r="AH809" s="123">
        <v>2</v>
      </c>
      <c r="AI809" s="61" t="s">
        <v>142</v>
      </c>
      <c r="AJ809" s="61" t="s">
        <v>384</v>
      </c>
      <c r="AK809" s="61" t="s">
        <v>475</v>
      </c>
      <c r="AL809" s="35" t="s">
        <v>377</v>
      </c>
      <c r="AM809" s="192"/>
      <c r="AN809" s="215" t="s">
        <v>963</v>
      </c>
      <c r="AO809" s="215" t="s">
        <v>127</v>
      </c>
      <c r="AP809" s="215" t="s">
        <v>964</v>
      </c>
      <c r="AQ809" s="215" t="s">
        <v>965</v>
      </c>
    </row>
    <row r="810" spans="1:43" ht="25.5" x14ac:dyDescent="0.25">
      <c r="A810" s="232" t="s">
        <v>1194</v>
      </c>
      <c r="B810" s="74" t="s">
        <v>66</v>
      </c>
      <c r="C810" s="74">
        <v>59</v>
      </c>
      <c r="D810" s="74" t="s">
        <v>71</v>
      </c>
      <c r="E810" s="74" t="s">
        <v>9</v>
      </c>
      <c r="F810" s="209">
        <v>5</v>
      </c>
      <c r="G810" s="209">
        <v>4</v>
      </c>
      <c r="H810" s="209">
        <v>4</v>
      </c>
      <c r="I810" s="209">
        <v>5</v>
      </c>
      <c r="J810" s="209">
        <v>5</v>
      </c>
      <c r="K810" s="209">
        <v>4</v>
      </c>
      <c r="L810" s="209">
        <v>4</v>
      </c>
      <c r="M810" s="209">
        <v>5</v>
      </c>
      <c r="N810" s="209">
        <v>5</v>
      </c>
      <c r="O810" s="209">
        <v>5</v>
      </c>
      <c r="P810" s="209">
        <v>5</v>
      </c>
      <c r="Q810" s="209"/>
      <c r="R810" s="209"/>
      <c r="S810" s="209"/>
      <c r="T810" s="209"/>
      <c r="U810" s="209"/>
      <c r="V810" s="209"/>
      <c r="W810" s="209"/>
      <c r="X810" s="209"/>
      <c r="Y810" s="64">
        <v>5</v>
      </c>
      <c r="Z810" s="127">
        <v>5</v>
      </c>
      <c r="AA810" s="127">
        <v>4</v>
      </c>
      <c r="AB810" s="128" t="s">
        <v>1159</v>
      </c>
      <c r="AC810" s="61" t="s">
        <v>148</v>
      </c>
      <c r="AD810" s="214" t="s">
        <v>372</v>
      </c>
      <c r="AE810" s="61" t="s">
        <v>477</v>
      </c>
      <c r="AF810" s="130" t="s">
        <v>1192</v>
      </c>
      <c r="AG810" s="123">
        <v>5</v>
      </c>
      <c r="AH810" s="123">
        <v>3</v>
      </c>
      <c r="AI810" s="61" t="s">
        <v>148</v>
      </c>
      <c r="AJ810" s="61" t="s">
        <v>371</v>
      </c>
      <c r="AK810" s="61" t="s">
        <v>477</v>
      </c>
      <c r="AL810" s="61" t="s">
        <v>1129</v>
      </c>
      <c r="AM810" s="76"/>
      <c r="AN810" s="215" t="s">
        <v>966</v>
      </c>
      <c r="AO810" s="215" t="s">
        <v>127</v>
      </c>
      <c r="AP810" s="215" t="s">
        <v>964</v>
      </c>
      <c r="AQ810" s="215" t="s">
        <v>967</v>
      </c>
    </row>
    <row r="811" spans="1:43" ht="30" x14ac:dyDescent="0.25">
      <c r="A811" s="232" t="s">
        <v>1194</v>
      </c>
      <c r="B811" s="191" t="s">
        <v>66</v>
      </c>
      <c r="C811" s="191">
        <v>60</v>
      </c>
      <c r="D811" s="191" t="s">
        <v>1196</v>
      </c>
      <c r="E811" s="191" t="s">
        <v>9</v>
      </c>
      <c r="F811" s="216">
        <v>4</v>
      </c>
      <c r="G811" s="216">
        <v>4</v>
      </c>
      <c r="H811" s="216">
        <v>4</v>
      </c>
      <c r="I811" s="216">
        <v>4</v>
      </c>
      <c r="J811" s="216">
        <v>4</v>
      </c>
      <c r="K811" s="216">
        <v>4</v>
      </c>
      <c r="L811" s="216">
        <v>4</v>
      </c>
      <c r="M811" s="216">
        <v>4</v>
      </c>
      <c r="N811" s="216">
        <v>4</v>
      </c>
      <c r="O811" s="216">
        <v>4</v>
      </c>
      <c r="P811" s="216">
        <v>4</v>
      </c>
      <c r="Q811" s="216"/>
      <c r="R811" s="216"/>
      <c r="S811" s="216"/>
      <c r="T811" s="216"/>
      <c r="U811" s="216"/>
      <c r="V811" s="216"/>
      <c r="W811" s="216"/>
      <c r="X811" s="216"/>
      <c r="Y811" s="152">
        <v>4</v>
      </c>
      <c r="Z811" s="127">
        <v>4</v>
      </c>
      <c r="AA811" s="127">
        <v>3</v>
      </c>
      <c r="AB811" s="127" t="s">
        <v>1189</v>
      </c>
      <c r="AC811" s="35" t="s">
        <v>146</v>
      </c>
      <c r="AD811" s="219" t="s">
        <v>371</v>
      </c>
      <c r="AE811" s="35" t="s">
        <v>476</v>
      </c>
      <c r="AF811" s="130" t="s">
        <v>1197</v>
      </c>
      <c r="AG811" s="123">
        <v>4</v>
      </c>
      <c r="AH811" s="123">
        <v>1</v>
      </c>
      <c r="AI811" s="61" t="s">
        <v>146</v>
      </c>
      <c r="AJ811" s="61" t="s">
        <v>463</v>
      </c>
      <c r="AK811" s="61" t="s">
        <v>371</v>
      </c>
      <c r="AL811" s="35" t="s">
        <v>1129</v>
      </c>
      <c r="AM811" s="192"/>
      <c r="AN811" s="215" t="s">
        <v>968</v>
      </c>
      <c r="AO811" s="215" t="s">
        <v>127</v>
      </c>
      <c r="AP811" s="215" t="s">
        <v>964</v>
      </c>
      <c r="AQ811" s="215" t="s">
        <v>969</v>
      </c>
    </row>
    <row r="812" spans="1:43" ht="25.5" x14ac:dyDescent="0.25">
      <c r="A812" s="232" t="s">
        <v>1194</v>
      </c>
      <c r="B812" s="74" t="s">
        <v>101</v>
      </c>
      <c r="C812" s="74">
        <v>61</v>
      </c>
      <c r="D812" s="74" t="s">
        <v>674</v>
      </c>
      <c r="E812" s="74" t="s">
        <v>9</v>
      </c>
      <c r="F812" s="209"/>
      <c r="G812" s="209"/>
      <c r="H812" s="209"/>
      <c r="I812" s="209"/>
      <c r="J812" s="209"/>
      <c r="K812" s="209"/>
      <c r="L812" s="209"/>
      <c r="M812" s="209"/>
      <c r="N812" s="209"/>
      <c r="O812" s="209"/>
      <c r="P812" s="209"/>
      <c r="Q812" s="209"/>
      <c r="R812" s="209"/>
      <c r="S812" s="209"/>
      <c r="T812" s="209"/>
      <c r="U812" s="209"/>
      <c r="V812" s="209"/>
      <c r="W812" s="209"/>
      <c r="X812" s="209"/>
      <c r="Y812" s="64" t="s">
        <v>824</v>
      </c>
      <c r="Z812" s="127" t="s">
        <v>824</v>
      </c>
      <c r="AA812" s="127" t="s">
        <v>824</v>
      </c>
      <c r="AB812" s="128" t="s">
        <v>824</v>
      </c>
      <c r="AC812" s="61" t="s">
        <v>824</v>
      </c>
      <c r="AD812" s="214"/>
      <c r="AE812" s="61" t="s">
        <v>824</v>
      </c>
      <c r="AF812" s="130" t="s">
        <v>824</v>
      </c>
      <c r="AG812" s="123" t="s">
        <v>824</v>
      </c>
      <c r="AH812" s="123" t="s">
        <v>824</v>
      </c>
      <c r="AI812" s="61" t="s">
        <v>824</v>
      </c>
      <c r="AJ812" s="61" t="s">
        <v>824</v>
      </c>
      <c r="AK812" s="61" t="s">
        <v>824</v>
      </c>
      <c r="AL812" s="61" t="s">
        <v>1129</v>
      </c>
      <c r="AM812" s="76"/>
      <c r="AN812" s="215"/>
      <c r="AO812" s="215"/>
      <c r="AP812" s="215"/>
      <c r="AQ812" s="215"/>
    </row>
    <row r="813" spans="1:43" ht="25.5" x14ac:dyDescent="0.25">
      <c r="A813" s="232" t="s">
        <v>1194</v>
      </c>
      <c r="B813" s="191" t="s">
        <v>101</v>
      </c>
      <c r="C813" s="191">
        <v>62</v>
      </c>
      <c r="D813" s="191" t="s">
        <v>675</v>
      </c>
      <c r="E813" s="191" t="s">
        <v>9</v>
      </c>
      <c r="F813" s="216"/>
      <c r="G813" s="216"/>
      <c r="H813" s="216"/>
      <c r="I813" s="216"/>
      <c r="J813" s="216"/>
      <c r="K813" s="216"/>
      <c r="L813" s="216"/>
      <c r="M813" s="216"/>
      <c r="N813" s="216"/>
      <c r="O813" s="216"/>
      <c r="P813" s="216"/>
      <c r="Q813" s="216"/>
      <c r="R813" s="216"/>
      <c r="S813" s="216"/>
      <c r="T813" s="216"/>
      <c r="U813" s="216"/>
      <c r="V813" s="216"/>
      <c r="W813" s="216"/>
      <c r="X813" s="216"/>
      <c r="Y813" s="152" t="s">
        <v>824</v>
      </c>
      <c r="Z813" s="127" t="s">
        <v>824</v>
      </c>
      <c r="AA813" s="127" t="s">
        <v>824</v>
      </c>
      <c r="AB813" s="127" t="s">
        <v>824</v>
      </c>
      <c r="AC813" s="35" t="s">
        <v>824</v>
      </c>
      <c r="AD813" s="219"/>
      <c r="AE813" s="35" t="s">
        <v>824</v>
      </c>
      <c r="AF813" s="130" t="s">
        <v>824</v>
      </c>
      <c r="AG813" s="123" t="s">
        <v>824</v>
      </c>
      <c r="AH813" s="123" t="s">
        <v>824</v>
      </c>
      <c r="AI813" s="61" t="s">
        <v>824</v>
      </c>
      <c r="AJ813" s="61" t="s">
        <v>824</v>
      </c>
      <c r="AK813" s="61" t="s">
        <v>824</v>
      </c>
      <c r="AL813" s="35" t="s">
        <v>1129</v>
      </c>
      <c r="AM813" s="192"/>
      <c r="AN813" s="215"/>
      <c r="AO813" s="215"/>
      <c r="AP813" s="215"/>
      <c r="AQ813" s="215"/>
    </row>
    <row r="814" spans="1:43" ht="25.5" x14ac:dyDescent="0.25">
      <c r="A814" s="232" t="s">
        <v>1194</v>
      </c>
      <c r="B814" s="74" t="s">
        <v>76</v>
      </c>
      <c r="C814" s="74">
        <v>64</v>
      </c>
      <c r="D814" s="74" t="s">
        <v>77</v>
      </c>
      <c r="E814" s="74" t="s">
        <v>9</v>
      </c>
      <c r="F814" s="209"/>
      <c r="G814" s="209"/>
      <c r="H814" s="209"/>
      <c r="I814" s="209"/>
      <c r="J814" s="209"/>
      <c r="K814" s="209"/>
      <c r="L814" s="209"/>
      <c r="M814" s="209"/>
      <c r="N814" s="209"/>
      <c r="O814" s="209"/>
      <c r="P814" s="209"/>
      <c r="Q814" s="209"/>
      <c r="R814" s="209"/>
      <c r="S814" s="209"/>
      <c r="T814" s="209"/>
      <c r="U814" s="209"/>
      <c r="V814" s="209"/>
      <c r="W814" s="209"/>
      <c r="X814" s="209"/>
      <c r="Y814" s="64" t="s">
        <v>824</v>
      </c>
      <c r="Z814" s="127" t="s">
        <v>824</v>
      </c>
      <c r="AA814" s="127" t="s">
        <v>824</v>
      </c>
      <c r="AB814" s="128" t="s">
        <v>824</v>
      </c>
      <c r="AC814" s="61" t="s">
        <v>824</v>
      </c>
      <c r="AD814" s="214"/>
      <c r="AE814" s="61" t="s">
        <v>824</v>
      </c>
      <c r="AF814" s="130" t="s">
        <v>824</v>
      </c>
      <c r="AG814" s="123" t="s">
        <v>824</v>
      </c>
      <c r="AH814" s="123" t="s">
        <v>824</v>
      </c>
      <c r="AI814" s="61" t="s">
        <v>824</v>
      </c>
      <c r="AJ814" s="61" t="s">
        <v>824</v>
      </c>
      <c r="AK814" s="61" t="s">
        <v>824</v>
      </c>
      <c r="AL814" s="61" t="s">
        <v>1129</v>
      </c>
      <c r="AM814" s="76"/>
      <c r="AN814" s="215"/>
      <c r="AO814" s="215"/>
      <c r="AP814" s="215"/>
      <c r="AQ814" s="215"/>
    </row>
    <row r="815" spans="1:43" ht="38.25" x14ac:dyDescent="0.25">
      <c r="A815" s="232" t="s">
        <v>1194</v>
      </c>
      <c r="B815" s="191" t="s">
        <v>76</v>
      </c>
      <c r="C815" s="191">
        <v>65</v>
      </c>
      <c r="D815" s="191" t="s">
        <v>78</v>
      </c>
      <c r="E815" s="191" t="s">
        <v>9</v>
      </c>
      <c r="F815" s="216"/>
      <c r="G815" s="216"/>
      <c r="H815" s="216"/>
      <c r="I815" s="216"/>
      <c r="J815" s="216"/>
      <c r="K815" s="216"/>
      <c r="L815" s="216"/>
      <c r="M815" s="216"/>
      <c r="N815" s="216"/>
      <c r="O815" s="216"/>
      <c r="P815" s="216"/>
      <c r="Q815" s="216"/>
      <c r="R815" s="216"/>
      <c r="S815" s="216"/>
      <c r="T815" s="216"/>
      <c r="U815" s="216"/>
      <c r="V815" s="216"/>
      <c r="W815" s="216"/>
      <c r="X815" s="216"/>
      <c r="Y815" s="152" t="s">
        <v>824</v>
      </c>
      <c r="Z815" s="127" t="s">
        <v>824</v>
      </c>
      <c r="AA815" s="127" t="s">
        <v>824</v>
      </c>
      <c r="AB815" s="127" t="s">
        <v>824</v>
      </c>
      <c r="AC815" s="35" t="s">
        <v>824</v>
      </c>
      <c r="AD815" s="219"/>
      <c r="AE815" s="35" t="s">
        <v>824</v>
      </c>
      <c r="AF815" s="130" t="s">
        <v>824</v>
      </c>
      <c r="AG815" s="123" t="s">
        <v>824</v>
      </c>
      <c r="AH815" s="123" t="s">
        <v>824</v>
      </c>
      <c r="AI815" s="61" t="s">
        <v>824</v>
      </c>
      <c r="AJ815" s="61" t="s">
        <v>824</v>
      </c>
      <c r="AK815" s="61" t="s">
        <v>824</v>
      </c>
      <c r="AL815" s="35" t="s">
        <v>1129</v>
      </c>
      <c r="AM815" s="192"/>
      <c r="AN815" s="215"/>
      <c r="AO815" s="215"/>
      <c r="AP815" s="215"/>
      <c r="AQ815" s="215"/>
    </row>
    <row r="816" spans="1:43" ht="25.5" x14ac:dyDescent="0.25">
      <c r="A816" s="232" t="s">
        <v>1194</v>
      </c>
      <c r="B816" s="74" t="s">
        <v>676</v>
      </c>
      <c r="C816" s="74">
        <v>72</v>
      </c>
      <c r="D816" s="74" t="s">
        <v>679</v>
      </c>
      <c r="E816" s="74" t="s">
        <v>9</v>
      </c>
      <c r="F816" s="209"/>
      <c r="G816" s="209"/>
      <c r="H816" s="209"/>
      <c r="I816" s="209"/>
      <c r="J816" s="209"/>
      <c r="K816" s="209"/>
      <c r="L816" s="209"/>
      <c r="M816" s="209"/>
      <c r="N816" s="209"/>
      <c r="O816" s="209"/>
      <c r="P816" s="209"/>
      <c r="Q816" s="209"/>
      <c r="R816" s="209"/>
      <c r="S816" s="209"/>
      <c r="T816" s="209"/>
      <c r="U816" s="209"/>
      <c r="V816" s="209"/>
      <c r="W816" s="209"/>
      <c r="X816" s="209"/>
      <c r="Y816" s="64" t="s">
        <v>824</v>
      </c>
      <c r="Z816" s="127" t="s">
        <v>824</v>
      </c>
      <c r="AA816" s="127" t="s">
        <v>824</v>
      </c>
      <c r="AB816" s="128" t="s">
        <v>824</v>
      </c>
      <c r="AC816" s="61" t="s">
        <v>824</v>
      </c>
      <c r="AD816" s="214"/>
      <c r="AE816" s="61" t="s">
        <v>824</v>
      </c>
      <c r="AF816" s="130" t="s">
        <v>824</v>
      </c>
      <c r="AG816" s="123" t="s">
        <v>824</v>
      </c>
      <c r="AH816" s="123" t="s">
        <v>824</v>
      </c>
      <c r="AI816" s="61" t="s">
        <v>824</v>
      </c>
      <c r="AJ816" s="61" t="s">
        <v>824</v>
      </c>
      <c r="AK816" s="61" t="s">
        <v>824</v>
      </c>
      <c r="AL816" s="61" t="s">
        <v>1129</v>
      </c>
      <c r="AM816" s="76"/>
      <c r="AN816" s="215"/>
      <c r="AO816" s="215"/>
      <c r="AP816" s="215"/>
      <c r="AQ816" s="215"/>
    </row>
    <row r="817" spans="1:43" ht="25.5" x14ac:dyDescent="0.25">
      <c r="A817" s="232" t="s">
        <v>1194</v>
      </c>
      <c r="B817" s="191" t="s">
        <v>26</v>
      </c>
      <c r="C817" s="191">
        <v>76</v>
      </c>
      <c r="D817" s="191" t="s">
        <v>747</v>
      </c>
      <c r="E817" s="191" t="s">
        <v>9</v>
      </c>
      <c r="F817" s="216"/>
      <c r="G817" s="216"/>
      <c r="H817" s="216"/>
      <c r="I817" s="216"/>
      <c r="J817" s="216"/>
      <c r="K817" s="216"/>
      <c r="L817" s="216"/>
      <c r="M817" s="216"/>
      <c r="N817" s="216"/>
      <c r="O817" s="216"/>
      <c r="P817" s="216"/>
      <c r="Q817" s="216"/>
      <c r="R817" s="216"/>
      <c r="S817" s="216"/>
      <c r="T817" s="216"/>
      <c r="U817" s="216"/>
      <c r="V817" s="216"/>
      <c r="W817" s="216"/>
      <c r="X817" s="216"/>
      <c r="Y817" s="152" t="s">
        <v>824</v>
      </c>
      <c r="Z817" s="127" t="s">
        <v>824</v>
      </c>
      <c r="AA817" s="127" t="s">
        <v>824</v>
      </c>
      <c r="AB817" s="127" t="s">
        <v>824</v>
      </c>
      <c r="AC817" s="35" t="s">
        <v>824</v>
      </c>
      <c r="AD817" s="219"/>
      <c r="AE817" s="35" t="s">
        <v>824</v>
      </c>
      <c r="AF817" s="130" t="s">
        <v>824</v>
      </c>
      <c r="AG817" s="123" t="s">
        <v>824</v>
      </c>
      <c r="AH817" s="123" t="s">
        <v>824</v>
      </c>
      <c r="AI817" s="61" t="s">
        <v>824</v>
      </c>
      <c r="AJ817" s="61" t="s">
        <v>824</v>
      </c>
      <c r="AK817" s="61" t="s">
        <v>824</v>
      </c>
      <c r="AL817" s="35" t="s">
        <v>1129</v>
      </c>
      <c r="AM817" s="192"/>
      <c r="AN817" s="215"/>
      <c r="AO817" s="215"/>
      <c r="AP817" s="215"/>
      <c r="AQ817" s="215"/>
    </row>
    <row r="818" spans="1:43" ht="25.5" x14ac:dyDescent="0.25">
      <c r="A818" s="232" t="s">
        <v>1194</v>
      </c>
      <c r="B818" s="74" t="s">
        <v>26</v>
      </c>
      <c r="C818" s="74">
        <v>81</v>
      </c>
      <c r="D818" s="74" t="s">
        <v>751</v>
      </c>
      <c r="E818" s="74" t="s">
        <v>9</v>
      </c>
      <c r="F818" s="209"/>
      <c r="G818" s="209"/>
      <c r="H818" s="209"/>
      <c r="I818" s="209"/>
      <c r="J818" s="209"/>
      <c r="K818" s="209"/>
      <c r="L818" s="209"/>
      <c r="M818" s="209"/>
      <c r="N818" s="209"/>
      <c r="O818" s="209"/>
      <c r="P818" s="209"/>
      <c r="Q818" s="209"/>
      <c r="R818" s="209"/>
      <c r="S818" s="209"/>
      <c r="T818" s="209"/>
      <c r="U818" s="209"/>
      <c r="V818" s="209"/>
      <c r="W818" s="209"/>
      <c r="X818" s="209"/>
      <c r="Y818" s="64" t="s">
        <v>824</v>
      </c>
      <c r="Z818" s="127" t="s">
        <v>824</v>
      </c>
      <c r="AA818" s="127" t="s">
        <v>824</v>
      </c>
      <c r="AB818" s="128" t="s">
        <v>824</v>
      </c>
      <c r="AC818" s="61" t="s">
        <v>824</v>
      </c>
      <c r="AD818" s="214"/>
      <c r="AE818" s="61" t="s">
        <v>824</v>
      </c>
      <c r="AF818" s="130" t="s">
        <v>824</v>
      </c>
      <c r="AG818" s="123" t="s">
        <v>824</v>
      </c>
      <c r="AH818" s="123" t="s">
        <v>824</v>
      </c>
      <c r="AI818" s="61" t="s">
        <v>824</v>
      </c>
      <c r="AJ818" s="61" t="s">
        <v>824</v>
      </c>
      <c r="AK818" s="61" t="s">
        <v>824</v>
      </c>
      <c r="AL818" s="61" t="s">
        <v>1129</v>
      </c>
      <c r="AM818" s="76"/>
      <c r="AN818" s="215"/>
      <c r="AO818" s="215"/>
      <c r="AP818" s="215"/>
      <c r="AQ818" s="215"/>
    </row>
    <row r="819" spans="1:43" ht="25.5" x14ac:dyDescent="0.25">
      <c r="A819" s="232" t="s">
        <v>1194</v>
      </c>
      <c r="B819" s="191" t="s">
        <v>26</v>
      </c>
      <c r="C819" s="191">
        <v>82</v>
      </c>
      <c r="D819" s="191" t="s">
        <v>1160</v>
      </c>
      <c r="E819" s="191" t="s">
        <v>9</v>
      </c>
      <c r="F819" s="216"/>
      <c r="G819" s="216"/>
      <c r="H819" s="216"/>
      <c r="I819" s="216"/>
      <c r="J819" s="216"/>
      <c r="K819" s="216"/>
      <c r="L819" s="216"/>
      <c r="M819" s="216"/>
      <c r="N819" s="216"/>
      <c r="O819" s="216"/>
      <c r="P819" s="216"/>
      <c r="Q819" s="216"/>
      <c r="R819" s="216"/>
      <c r="S819" s="216"/>
      <c r="T819" s="216"/>
      <c r="U819" s="216"/>
      <c r="V819" s="216"/>
      <c r="W819" s="216"/>
      <c r="X819" s="216"/>
      <c r="Y819" s="152" t="s">
        <v>824</v>
      </c>
      <c r="Z819" s="127" t="s">
        <v>824</v>
      </c>
      <c r="AA819" s="127" t="s">
        <v>824</v>
      </c>
      <c r="AB819" s="127" t="s">
        <v>824</v>
      </c>
      <c r="AC819" s="35" t="s">
        <v>824</v>
      </c>
      <c r="AD819" s="219"/>
      <c r="AE819" s="35" t="s">
        <v>824</v>
      </c>
      <c r="AF819" s="130" t="s">
        <v>824</v>
      </c>
      <c r="AG819" s="123" t="s">
        <v>824</v>
      </c>
      <c r="AH819" s="123" t="s">
        <v>824</v>
      </c>
      <c r="AI819" s="61" t="s">
        <v>824</v>
      </c>
      <c r="AJ819" s="61" t="s">
        <v>824</v>
      </c>
      <c r="AK819" s="61" t="s">
        <v>824</v>
      </c>
      <c r="AL819" s="35" t="s">
        <v>1129</v>
      </c>
      <c r="AM819" s="192"/>
      <c r="AN819" s="215"/>
      <c r="AO819" s="215"/>
      <c r="AP819" s="215"/>
      <c r="AQ819" s="215"/>
    </row>
    <row r="820" spans="1:43" ht="38.25" x14ac:dyDescent="0.25">
      <c r="A820" s="232" t="s">
        <v>1194</v>
      </c>
      <c r="B820" s="74" t="s">
        <v>26</v>
      </c>
      <c r="C820" s="74">
        <v>86</v>
      </c>
      <c r="D820" s="74" t="s">
        <v>1161</v>
      </c>
      <c r="E820" s="74" t="s">
        <v>9</v>
      </c>
      <c r="F820" s="209"/>
      <c r="G820" s="209"/>
      <c r="H820" s="209"/>
      <c r="I820" s="209"/>
      <c r="J820" s="209"/>
      <c r="K820" s="209"/>
      <c r="L820" s="209"/>
      <c r="M820" s="209"/>
      <c r="N820" s="209"/>
      <c r="O820" s="209"/>
      <c r="P820" s="209"/>
      <c r="Q820" s="209"/>
      <c r="R820" s="209"/>
      <c r="S820" s="209"/>
      <c r="T820" s="209"/>
      <c r="U820" s="209"/>
      <c r="V820" s="209"/>
      <c r="W820" s="209"/>
      <c r="X820" s="209"/>
      <c r="Y820" s="64" t="s">
        <v>824</v>
      </c>
      <c r="Z820" s="127" t="s">
        <v>824</v>
      </c>
      <c r="AA820" s="127" t="s">
        <v>824</v>
      </c>
      <c r="AB820" s="128" t="s">
        <v>824</v>
      </c>
      <c r="AC820" s="61" t="s">
        <v>824</v>
      </c>
      <c r="AD820" s="214"/>
      <c r="AE820" s="61" t="s">
        <v>824</v>
      </c>
      <c r="AF820" s="130" t="s">
        <v>824</v>
      </c>
      <c r="AG820" s="123" t="s">
        <v>824</v>
      </c>
      <c r="AH820" s="123" t="s">
        <v>824</v>
      </c>
      <c r="AI820" s="61" t="s">
        <v>824</v>
      </c>
      <c r="AJ820" s="61" t="s">
        <v>824</v>
      </c>
      <c r="AK820" s="61" t="s">
        <v>824</v>
      </c>
      <c r="AL820" s="61" t="s">
        <v>1129</v>
      </c>
      <c r="AM820" s="76"/>
      <c r="AN820" s="215"/>
      <c r="AO820" s="215"/>
      <c r="AP820" s="215"/>
      <c r="AQ820" s="215"/>
    </row>
    <row r="821" spans="1:43" ht="25.5" x14ac:dyDescent="0.25">
      <c r="A821" s="232" t="s">
        <v>1194</v>
      </c>
      <c r="B821" s="191" t="s">
        <v>687</v>
      </c>
      <c r="C821" s="191">
        <v>102</v>
      </c>
      <c r="D821" s="191" t="s">
        <v>690</v>
      </c>
      <c r="E821" s="191" t="s">
        <v>9</v>
      </c>
      <c r="F821" s="216"/>
      <c r="G821" s="216"/>
      <c r="H821" s="216"/>
      <c r="I821" s="216"/>
      <c r="J821" s="216"/>
      <c r="K821" s="216"/>
      <c r="L821" s="216"/>
      <c r="M821" s="216"/>
      <c r="N821" s="216"/>
      <c r="O821" s="216"/>
      <c r="P821" s="216"/>
      <c r="Q821" s="216"/>
      <c r="R821" s="216"/>
      <c r="S821" s="216"/>
      <c r="T821" s="216"/>
      <c r="U821" s="216"/>
      <c r="V821" s="216"/>
      <c r="W821" s="216"/>
      <c r="X821" s="216"/>
      <c r="Y821" s="152" t="s">
        <v>824</v>
      </c>
      <c r="Z821" s="127" t="s">
        <v>824</v>
      </c>
      <c r="AA821" s="127" t="s">
        <v>824</v>
      </c>
      <c r="AB821" s="127" t="s">
        <v>824</v>
      </c>
      <c r="AC821" s="35" t="s">
        <v>824</v>
      </c>
      <c r="AD821" s="219"/>
      <c r="AE821" s="35" t="s">
        <v>824</v>
      </c>
      <c r="AF821" s="130" t="s">
        <v>824</v>
      </c>
      <c r="AG821" s="123" t="s">
        <v>824</v>
      </c>
      <c r="AH821" s="123" t="s">
        <v>824</v>
      </c>
      <c r="AI821" s="61" t="s">
        <v>824</v>
      </c>
      <c r="AJ821" s="61" t="s">
        <v>824</v>
      </c>
      <c r="AK821" s="61" t="s">
        <v>824</v>
      </c>
      <c r="AL821" s="35" t="s">
        <v>1129</v>
      </c>
      <c r="AM821" s="192"/>
      <c r="AN821" s="215"/>
      <c r="AO821" s="215"/>
      <c r="AP821" s="215"/>
      <c r="AQ821" s="215"/>
    </row>
    <row r="822" spans="1:43" ht="25.5" x14ac:dyDescent="0.25">
      <c r="A822" s="232" t="s">
        <v>1194</v>
      </c>
      <c r="B822" s="74" t="s">
        <v>12</v>
      </c>
      <c r="C822" s="74">
        <v>104</v>
      </c>
      <c r="D822" s="74" t="s">
        <v>692</v>
      </c>
      <c r="E822" s="74" t="s">
        <v>684</v>
      </c>
      <c r="F822" s="209"/>
      <c r="G822" s="209"/>
      <c r="H822" s="209"/>
      <c r="I822" s="209"/>
      <c r="J822" s="209"/>
      <c r="K822" s="209"/>
      <c r="L822" s="209"/>
      <c r="M822" s="209"/>
      <c r="N822" s="209"/>
      <c r="O822" s="209"/>
      <c r="P822" s="209"/>
      <c r="Q822" s="209"/>
      <c r="R822" s="209"/>
      <c r="S822" s="209"/>
      <c r="T822" s="209"/>
      <c r="U822" s="209"/>
      <c r="V822" s="209"/>
      <c r="W822" s="209"/>
      <c r="X822" s="209"/>
      <c r="Y822" s="64" t="s">
        <v>824</v>
      </c>
      <c r="Z822" s="127" t="s">
        <v>824</v>
      </c>
      <c r="AA822" s="127" t="s">
        <v>824</v>
      </c>
      <c r="AB822" s="128" t="s">
        <v>824</v>
      </c>
      <c r="AC822" s="61" t="s">
        <v>824</v>
      </c>
      <c r="AD822" s="214"/>
      <c r="AE822" s="61" t="s">
        <v>824</v>
      </c>
      <c r="AF822" s="130" t="s">
        <v>824</v>
      </c>
      <c r="AG822" s="123" t="s">
        <v>824</v>
      </c>
      <c r="AH822" s="123" t="s">
        <v>824</v>
      </c>
      <c r="AI822" s="61" t="s">
        <v>824</v>
      </c>
      <c r="AJ822" s="61" t="s">
        <v>824</v>
      </c>
      <c r="AK822" s="61" t="s">
        <v>824</v>
      </c>
      <c r="AL822" s="61" t="s">
        <v>1129</v>
      </c>
      <c r="AM822" s="76"/>
      <c r="AN822" s="215"/>
      <c r="AO822" s="215"/>
      <c r="AP822" s="215"/>
      <c r="AQ822" s="215"/>
    </row>
    <row r="823" spans="1:43" ht="25.5" x14ac:dyDescent="0.25">
      <c r="A823" s="232" t="s">
        <v>1194</v>
      </c>
      <c r="B823" s="191" t="s">
        <v>33</v>
      </c>
      <c r="C823" s="191">
        <v>105</v>
      </c>
      <c r="D823" s="191" t="s">
        <v>693</v>
      </c>
      <c r="E823" s="191" t="s">
        <v>9</v>
      </c>
      <c r="F823" s="216"/>
      <c r="G823" s="216"/>
      <c r="H823" s="216"/>
      <c r="I823" s="216"/>
      <c r="J823" s="216"/>
      <c r="K823" s="216"/>
      <c r="L823" s="216"/>
      <c r="M823" s="216"/>
      <c r="N823" s="216"/>
      <c r="O823" s="216"/>
      <c r="P823" s="216"/>
      <c r="Q823" s="216"/>
      <c r="R823" s="216"/>
      <c r="S823" s="216"/>
      <c r="T823" s="216"/>
      <c r="U823" s="216"/>
      <c r="V823" s="216"/>
      <c r="W823" s="216"/>
      <c r="X823" s="216"/>
      <c r="Y823" s="152" t="s">
        <v>824</v>
      </c>
      <c r="Z823" s="127" t="s">
        <v>824</v>
      </c>
      <c r="AA823" s="127" t="s">
        <v>824</v>
      </c>
      <c r="AB823" s="127" t="s">
        <v>824</v>
      </c>
      <c r="AC823" s="35" t="s">
        <v>824</v>
      </c>
      <c r="AD823" s="219"/>
      <c r="AE823" s="35" t="s">
        <v>824</v>
      </c>
      <c r="AF823" s="130" t="s">
        <v>824</v>
      </c>
      <c r="AG823" s="123" t="s">
        <v>824</v>
      </c>
      <c r="AH823" s="123" t="s">
        <v>824</v>
      </c>
      <c r="AI823" s="61" t="s">
        <v>824</v>
      </c>
      <c r="AJ823" s="61" t="s">
        <v>824</v>
      </c>
      <c r="AK823" s="61" t="s">
        <v>824</v>
      </c>
      <c r="AL823" s="35" t="s">
        <v>1129</v>
      </c>
      <c r="AM823" s="192"/>
      <c r="AN823" s="215"/>
      <c r="AO823" s="215"/>
      <c r="AP823" s="215"/>
      <c r="AQ823" s="215"/>
    </row>
    <row r="824" spans="1:43" ht="25.5" x14ac:dyDescent="0.25">
      <c r="A824" s="232" t="s">
        <v>1194</v>
      </c>
      <c r="B824" s="74" t="s">
        <v>33</v>
      </c>
      <c r="C824" s="74">
        <v>106</v>
      </c>
      <c r="D824" s="74" t="s">
        <v>695</v>
      </c>
      <c r="E824" s="74" t="s">
        <v>9</v>
      </c>
      <c r="F824" s="209"/>
      <c r="G824" s="209"/>
      <c r="H824" s="209"/>
      <c r="I824" s="209"/>
      <c r="J824" s="209"/>
      <c r="K824" s="209"/>
      <c r="L824" s="209"/>
      <c r="M824" s="209"/>
      <c r="N824" s="209"/>
      <c r="O824" s="209"/>
      <c r="P824" s="209"/>
      <c r="Q824" s="209"/>
      <c r="R824" s="209"/>
      <c r="S824" s="209"/>
      <c r="T824" s="209"/>
      <c r="U824" s="209"/>
      <c r="V824" s="209"/>
      <c r="W824" s="209"/>
      <c r="X824" s="209"/>
      <c r="Y824" s="64" t="s">
        <v>824</v>
      </c>
      <c r="Z824" s="127" t="s">
        <v>824</v>
      </c>
      <c r="AA824" s="127" t="s">
        <v>824</v>
      </c>
      <c r="AB824" s="128" t="s">
        <v>824</v>
      </c>
      <c r="AC824" s="61" t="s">
        <v>824</v>
      </c>
      <c r="AD824" s="214"/>
      <c r="AE824" s="61" t="s">
        <v>824</v>
      </c>
      <c r="AF824" s="130" t="s">
        <v>824</v>
      </c>
      <c r="AG824" s="123" t="s">
        <v>824</v>
      </c>
      <c r="AH824" s="123" t="s">
        <v>824</v>
      </c>
      <c r="AI824" s="61" t="s">
        <v>824</v>
      </c>
      <c r="AJ824" s="61" t="s">
        <v>824</v>
      </c>
      <c r="AK824" s="61" t="s">
        <v>824</v>
      </c>
      <c r="AL824" s="61" t="s">
        <v>1129</v>
      </c>
      <c r="AM824" s="76"/>
      <c r="AN824" s="215"/>
      <c r="AO824" s="215"/>
      <c r="AP824" s="215"/>
      <c r="AQ824" s="215"/>
    </row>
    <row r="825" spans="1:43" ht="25.5" x14ac:dyDescent="0.25">
      <c r="A825" s="232" t="s">
        <v>1194</v>
      </c>
      <c r="B825" s="191" t="s">
        <v>33</v>
      </c>
      <c r="C825" s="191">
        <v>107</v>
      </c>
      <c r="D825" s="191" t="s">
        <v>696</v>
      </c>
      <c r="E825" s="191" t="s">
        <v>9</v>
      </c>
      <c r="F825" s="216"/>
      <c r="G825" s="216"/>
      <c r="H825" s="216"/>
      <c r="I825" s="216"/>
      <c r="J825" s="216"/>
      <c r="K825" s="216"/>
      <c r="L825" s="216"/>
      <c r="M825" s="216"/>
      <c r="N825" s="216"/>
      <c r="O825" s="216"/>
      <c r="P825" s="216"/>
      <c r="Q825" s="216"/>
      <c r="R825" s="216"/>
      <c r="S825" s="216"/>
      <c r="T825" s="216"/>
      <c r="U825" s="216"/>
      <c r="V825" s="216"/>
      <c r="W825" s="216"/>
      <c r="X825" s="216"/>
      <c r="Y825" s="152" t="s">
        <v>824</v>
      </c>
      <c r="Z825" s="127" t="s">
        <v>824</v>
      </c>
      <c r="AA825" s="127" t="s">
        <v>824</v>
      </c>
      <c r="AB825" s="127" t="s">
        <v>824</v>
      </c>
      <c r="AC825" s="35" t="s">
        <v>824</v>
      </c>
      <c r="AD825" s="219"/>
      <c r="AE825" s="35" t="s">
        <v>824</v>
      </c>
      <c r="AF825" s="130" t="s">
        <v>824</v>
      </c>
      <c r="AG825" s="123" t="s">
        <v>824</v>
      </c>
      <c r="AH825" s="123" t="s">
        <v>824</v>
      </c>
      <c r="AI825" s="61" t="s">
        <v>824</v>
      </c>
      <c r="AJ825" s="61" t="s">
        <v>824</v>
      </c>
      <c r="AK825" s="61" t="s">
        <v>824</v>
      </c>
      <c r="AL825" s="35" t="s">
        <v>1129</v>
      </c>
      <c r="AM825" s="192"/>
      <c r="AN825" s="215"/>
      <c r="AO825" s="215"/>
      <c r="AP825" s="215"/>
      <c r="AQ825" s="215"/>
    </row>
    <row r="826" spans="1:43" ht="25.5" x14ac:dyDescent="0.25">
      <c r="A826" s="232" t="s">
        <v>1194</v>
      </c>
      <c r="B826" s="74" t="s">
        <v>35</v>
      </c>
      <c r="C826" s="74">
        <v>108</v>
      </c>
      <c r="D826" s="74" t="s">
        <v>697</v>
      </c>
      <c r="E826" s="74" t="s">
        <v>9</v>
      </c>
      <c r="F826" s="209"/>
      <c r="G826" s="209"/>
      <c r="H826" s="209"/>
      <c r="I826" s="209"/>
      <c r="J826" s="209"/>
      <c r="K826" s="209"/>
      <c r="L826" s="209"/>
      <c r="M826" s="209"/>
      <c r="N826" s="209"/>
      <c r="O826" s="209"/>
      <c r="P826" s="209"/>
      <c r="Q826" s="209"/>
      <c r="R826" s="209"/>
      <c r="S826" s="209"/>
      <c r="T826" s="209"/>
      <c r="U826" s="209"/>
      <c r="V826" s="209"/>
      <c r="W826" s="209"/>
      <c r="X826" s="209"/>
      <c r="Y826" s="64" t="s">
        <v>824</v>
      </c>
      <c r="Z826" s="127" t="s">
        <v>824</v>
      </c>
      <c r="AA826" s="127" t="s">
        <v>824</v>
      </c>
      <c r="AB826" s="128" t="s">
        <v>824</v>
      </c>
      <c r="AC826" s="61" t="s">
        <v>824</v>
      </c>
      <c r="AD826" s="214"/>
      <c r="AE826" s="61" t="s">
        <v>824</v>
      </c>
      <c r="AF826" s="130" t="s">
        <v>824</v>
      </c>
      <c r="AG826" s="123" t="s">
        <v>824</v>
      </c>
      <c r="AH826" s="123" t="s">
        <v>824</v>
      </c>
      <c r="AI826" s="61" t="s">
        <v>824</v>
      </c>
      <c r="AJ826" s="61" t="s">
        <v>824</v>
      </c>
      <c r="AK826" s="61" t="s">
        <v>824</v>
      </c>
      <c r="AL826" s="61" t="s">
        <v>1129</v>
      </c>
      <c r="AM826" s="76"/>
      <c r="AN826" s="215"/>
      <c r="AO826" s="215"/>
      <c r="AP826" s="215"/>
      <c r="AQ826" s="215"/>
    </row>
    <row r="827" spans="1:43" ht="38.25" x14ac:dyDescent="0.25">
      <c r="A827" s="232" t="s">
        <v>1194</v>
      </c>
      <c r="B827" s="191" t="s">
        <v>35</v>
      </c>
      <c r="C827" s="191">
        <v>109</v>
      </c>
      <c r="D827" s="191" t="s">
        <v>698</v>
      </c>
      <c r="E827" s="191" t="s">
        <v>9</v>
      </c>
      <c r="F827" s="216"/>
      <c r="G827" s="216"/>
      <c r="H827" s="216"/>
      <c r="I827" s="216"/>
      <c r="J827" s="216"/>
      <c r="K827" s="216"/>
      <c r="L827" s="216"/>
      <c r="M827" s="216"/>
      <c r="N827" s="216"/>
      <c r="O827" s="216"/>
      <c r="P827" s="216"/>
      <c r="Q827" s="216"/>
      <c r="R827" s="216"/>
      <c r="S827" s="216"/>
      <c r="T827" s="216"/>
      <c r="U827" s="216"/>
      <c r="V827" s="216"/>
      <c r="W827" s="216"/>
      <c r="X827" s="216"/>
      <c r="Y827" s="152" t="s">
        <v>824</v>
      </c>
      <c r="Z827" s="127" t="s">
        <v>824</v>
      </c>
      <c r="AA827" s="127" t="s">
        <v>824</v>
      </c>
      <c r="AB827" s="127" t="s">
        <v>824</v>
      </c>
      <c r="AC827" s="35" t="s">
        <v>824</v>
      </c>
      <c r="AD827" s="219"/>
      <c r="AE827" s="35" t="s">
        <v>824</v>
      </c>
      <c r="AF827" s="130" t="s">
        <v>824</v>
      </c>
      <c r="AG827" s="123" t="s">
        <v>824</v>
      </c>
      <c r="AH827" s="123" t="s">
        <v>824</v>
      </c>
      <c r="AI827" s="61" t="s">
        <v>824</v>
      </c>
      <c r="AJ827" s="61" t="s">
        <v>824</v>
      </c>
      <c r="AK827" s="61" t="s">
        <v>824</v>
      </c>
      <c r="AL827" s="35" t="s">
        <v>1129</v>
      </c>
      <c r="AM827" s="192"/>
      <c r="AN827" s="215"/>
      <c r="AO827" s="215"/>
      <c r="AP827" s="215"/>
      <c r="AQ827" s="215"/>
    </row>
    <row r="828" spans="1:43" ht="38.25" x14ac:dyDescent="0.25">
      <c r="A828" s="232" t="s">
        <v>1194</v>
      </c>
      <c r="B828" s="74" t="s">
        <v>35</v>
      </c>
      <c r="C828" s="74">
        <v>110</v>
      </c>
      <c r="D828" s="74" t="s">
        <v>699</v>
      </c>
      <c r="E828" s="74" t="s">
        <v>9</v>
      </c>
      <c r="F828" s="209"/>
      <c r="G828" s="209"/>
      <c r="H828" s="209"/>
      <c r="I828" s="209"/>
      <c r="J828" s="209"/>
      <c r="K828" s="209"/>
      <c r="L828" s="209"/>
      <c r="M828" s="209"/>
      <c r="N828" s="209"/>
      <c r="O828" s="209"/>
      <c r="P828" s="209"/>
      <c r="Q828" s="209"/>
      <c r="R828" s="209"/>
      <c r="S828" s="209"/>
      <c r="T828" s="209"/>
      <c r="U828" s="209"/>
      <c r="V828" s="209"/>
      <c r="W828" s="209"/>
      <c r="X828" s="209"/>
      <c r="Y828" s="64" t="s">
        <v>824</v>
      </c>
      <c r="Z828" s="127" t="s">
        <v>824</v>
      </c>
      <c r="AA828" s="127" t="s">
        <v>824</v>
      </c>
      <c r="AB828" s="128" t="s">
        <v>824</v>
      </c>
      <c r="AC828" s="61" t="s">
        <v>824</v>
      </c>
      <c r="AD828" s="214"/>
      <c r="AE828" s="61" t="s">
        <v>824</v>
      </c>
      <c r="AF828" s="130" t="s">
        <v>824</v>
      </c>
      <c r="AG828" s="123" t="s">
        <v>824</v>
      </c>
      <c r="AH828" s="123" t="s">
        <v>824</v>
      </c>
      <c r="AI828" s="61" t="s">
        <v>824</v>
      </c>
      <c r="AJ828" s="61" t="s">
        <v>824</v>
      </c>
      <c r="AK828" s="61" t="s">
        <v>824</v>
      </c>
      <c r="AL828" s="61" t="s">
        <v>1129</v>
      </c>
      <c r="AM828" s="76"/>
      <c r="AN828" s="281"/>
      <c r="AO828" s="215"/>
      <c r="AP828" s="215"/>
      <c r="AQ828" s="283"/>
    </row>
    <row r="829" spans="1:43" ht="25.5" x14ac:dyDescent="0.25">
      <c r="A829" s="232" t="s">
        <v>1194</v>
      </c>
      <c r="B829" s="191" t="s">
        <v>35</v>
      </c>
      <c r="C829" s="191">
        <v>111</v>
      </c>
      <c r="D829" s="191" t="s">
        <v>700</v>
      </c>
      <c r="E829" s="191" t="s">
        <v>9</v>
      </c>
      <c r="F829" s="216"/>
      <c r="G829" s="216"/>
      <c r="H829" s="216"/>
      <c r="I829" s="216"/>
      <c r="J829" s="216"/>
      <c r="K829" s="216"/>
      <c r="L829" s="216"/>
      <c r="M829" s="216"/>
      <c r="N829" s="216"/>
      <c r="O829" s="216"/>
      <c r="P829" s="216"/>
      <c r="Q829" s="216"/>
      <c r="R829" s="216"/>
      <c r="S829" s="216"/>
      <c r="T829" s="216"/>
      <c r="U829" s="216"/>
      <c r="V829" s="216"/>
      <c r="W829" s="216"/>
      <c r="X829" s="216"/>
      <c r="Y829" s="152" t="s">
        <v>824</v>
      </c>
      <c r="Z829" s="127" t="s">
        <v>824</v>
      </c>
      <c r="AA829" s="127" t="s">
        <v>824</v>
      </c>
      <c r="AB829" s="127" t="s">
        <v>824</v>
      </c>
      <c r="AC829" s="35" t="s">
        <v>824</v>
      </c>
      <c r="AD829" s="219"/>
      <c r="AE829" s="35" t="s">
        <v>824</v>
      </c>
      <c r="AF829" s="130" t="s">
        <v>824</v>
      </c>
      <c r="AG829" s="123" t="s">
        <v>824</v>
      </c>
      <c r="AH829" s="123" t="s">
        <v>824</v>
      </c>
      <c r="AI829" s="61" t="s">
        <v>824</v>
      </c>
      <c r="AJ829" s="61" t="s">
        <v>824</v>
      </c>
      <c r="AK829" s="61" t="s">
        <v>824</v>
      </c>
      <c r="AL829" s="35" t="s">
        <v>1129</v>
      </c>
      <c r="AM829" s="192"/>
      <c r="AN829" s="281"/>
      <c r="AO829" s="215"/>
      <c r="AP829" s="281"/>
      <c r="AQ829" s="281"/>
    </row>
    <row r="830" spans="1:43" ht="38.25" x14ac:dyDescent="0.25">
      <c r="A830" s="232" t="s">
        <v>1194</v>
      </c>
      <c r="B830" s="74" t="s">
        <v>35</v>
      </c>
      <c r="C830" s="74">
        <v>112</v>
      </c>
      <c r="D830" s="74" t="s">
        <v>701</v>
      </c>
      <c r="E830" s="74" t="s">
        <v>9</v>
      </c>
      <c r="F830" s="209"/>
      <c r="G830" s="209"/>
      <c r="H830" s="209"/>
      <c r="I830" s="209"/>
      <c r="J830" s="209"/>
      <c r="K830" s="209"/>
      <c r="L830" s="209"/>
      <c r="M830" s="209"/>
      <c r="N830" s="209"/>
      <c r="O830" s="209"/>
      <c r="P830" s="209"/>
      <c r="Q830" s="209"/>
      <c r="R830" s="209"/>
      <c r="S830" s="209"/>
      <c r="T830" s="209"/>
      <c r="U830" s="209"/>
      <c r="V830" s="209"/>
      <c r="W830" s="209"/>
      <c r="X830" s="209"/>
      <c r="Y830" s="64" t="s">
        <v>824</v>
      </c>
      <c r="Z830" s="127" t="s">
        <v>824</v>
      </c>
      <c r="AA830" s="127" t="s">
        <v>824</v>
      </c>
      <c r="AB830" s="128" t="s">
        <v>824</v>
      </c>
      <c r="AC830" s="61" t="s">
        <v>824</v>
      </c>
      <c r="AD830" s="214"/>
      <c r="AE830" s="61" t="s">
        <v>824</v>
      </c>
      <c r="AF830" s="130" t="s">
        <v>824</v>
      </c>
      <c r="AG830" s="123" t="s">
        <v>824</v>
      </c>
      <c r="AH830" s="123" t="s">
        <v>824</v>
      </c>
      <c r="AI830" s="61" t="s">
        <v>824</v>
      </c>
      <c r="AJ830" s="61" t="s">
        <v>824</v>
      </c>
      <c r="AK830" s="61" t="s">
        <v>824</v>
      </c>
      <c r="AL830" s="61" t="s">
        <v>1129</v>
      </c>
      <c r="AM830" s="76"/>
      <c r="AN830" s="215"/>
      <c r="AO830" s="215"/>
      <c r="AP830" s="215"/>
      <c r="AQ830" s="281"/>
    </row>
    <row r="831" spans="1:43" ht="25.5" x14ac:dyDescent="0.25">
      <c r="A831" s="232" t="s">
        <v>1194</v>
      </c>
      <c r="B831" s="191" t="s">
        <v>38</v>
      </c>
      <c r="C831" s="191">
        <v>113</v>
      </c>
      <c r="D831" s="191" t="s">
        <v>702</v>
      </c>
      <c r="E831" s="191" t="s">
        <v>8</v>
      </c>
      <c r="F831" s="216"/>
      <c r="G831" s="216"/>
      <c r="H831" s="216"/>
      <c r="I831" s="216"/>
      <c r="J831" s="216"/>
      <c r="K831" s="216"/>
      <c r="L831" s="216"/>
      <c r="M831" s="216"/>
      <c r="N831" s="216"/>
      <c r="O831" s="216"/>
      <c r="P831" s="216"/>
      <c r="Q831" s="216"/>
      <c r="R831" s="216"/>
      <c r="S831" s="216"/>
      <c r="T831" s="216"/>
      <c r="U831" s="216"/>
      <c r="V831" s="216"/>
      <c r="W831" s="216"/>
      <c r="X831" s="216"/>
      <c r="Y831" s="152" t="s">
        <v>824</v>
      </c>
      <c r="Z831" s="127" t="s">
        <v>824</v>
      </c>
      <c r="AA831" s="127" t="s">
        <v>824</v>
      </c>
      <c r="AB831" s="127" t="s">
        <v>824</v>
      </c>
      <c r="AC831" s="35" t="s">
        <v>824</v>
      </c>
      <c r="AD831" s="219"/>
      <c r="AE831" s="35" t="s">
        <v>824</v>
      </c>
      <c r="AF831" s="130" t="s">
        <v>824</v>
      </c>
      <c r="AG831" s="123" t="s">
        <v>824</v>
      </c>
      <c r="AH831" s="123" t="s">
        <v>824</v>
      </c>
      <c r="AI831" s="61" t="s">
        <v>824</v>
      </c>
      <c r="AJ831" s="61" t="s">
        <v>824</v>
      </c>
      <c r="AK831" s="61" t="s">
        <v>824</v>
      </c>
      <c r="AL831" s="35" t="s">
        <v>1129</v>
      </c>
      <c r="AM831" s="192"/>
      <c r="AN831" s="215"/>
      <c r="AO831" s="215"/>
      <c r="AP831" s="215"/>
      <c r="AQ831" s="215"/>
    </row>
    <row r="832" spans="1:43" x14ac:dyDescent="0.25">
      <c r="A832" s="232" t="s">
        <v>1194</v>
      </c>
      <c r="B832" s="74" t="s">
        <v>38</v>
      </c>
      <c r="C832" s="74">
        <v>116</v>
      </c>
      <c r="D832" s="74" t="s">
        <v>703</v>
      </c>
      <c r="E832" s="74" t="s">
        <v>9</v>
      </c>
      <c r="F832" s="209"/>
      <c r="G832" s="209"/>
      <c r="H832" s="209"/>
      <c r="I832" s="209"/>
      <c r="J832" s="209"/>
      <c r="K832" s="209"/>
      <c r="L832" s="209"/>
      <c r="M832" s="209"/>
      <c r="N832" s="209"/>
      <c r="O832" s="209"/>
      <c r="P832" s="209"/>
      <c r="Q832" s="209"/>
      <c r="R832" s="209"/>
      <c r="S832" s="209"/>
      <c r="T832" s="209"/>
      <c r="U832" s="209"/>
      <c r="V832" s="209"/>
      <c r="W832" s="209"/>
      <c r="X832" s="209"/>
      <c r="Y832" s="64" t="s">
        <v>824</v>
      </c>
      <c r="Z832" s="127" t="s">
        <v>824</v>
      </c>
      <c r="AA832" s="127" t="s">
        <v>824</v>
      </c>
      <c r="AB832" s="128" t="s">
        <v>824</v>
      </c>
      <c r="AC832" s="61" t="s">
        <v>824</v>
      </c>
      <c r="AD832" s="214"/>
      <c r="AE832" s="61" t="s">
        <v>824</v>
      </c>
      <c r="AF832" s="130" t="s">
        <v>824</v>
      </c>
      <c r="AG832" s="123" t="s">
        <v>824</v>
      </c>
      <c r="AH832" s="123" t="s">
        <v>824</v>
      </c>
      <c r="AI832" s="61" t="s">
        <v>824</v>
      </c>
      <c r="AJ832" s="61" t="s">
        <v>824</v>
      </c>
      <c r="AK832" s="61" t="s">
        <v>824</v>
      </c>
      <c r="AL832" s="61" t="s">
        <v>1129</v>
      </c>
      <c r="AM832" s="76"/>
      <c r="AN832" s="215"/>
      <c r="AO832" s="215"/>
      <c r="AP832" s="215"/>
      <c r="AQ832" s="215"/>
    </row>
    <row r="833" spans="1:43" ht="25.5" x14ac:dyDescent="0.25">
      <c r="A833" s="232" t="s">
        <v>1194</v>
      </c>
      <c r="B833" s="191" t="s">
        <v>66</v>
      </c>
      <c r="C833" s="191">
        <v>117</v>
      </c>
      <c r="D833" s="191" t="s">
        <v>705</v>
      </c>
      <c r="E833" s="191" t="s">
        <v>9</v>
      </c>
      <c r="F833" s="216">
        <v>2</v>
      </c>
      <c r="G833" s="216">
        <v>1</v>
      </c>
      <c r="H833" s="216">
        <v>2</v>
      </c>
      <c r="I833" s="216">
        <v>1</v>
      </c>
      <c r="J833" s="216">
        <v>2</v>
      </c>
      <c r="K833" s="216">
        <v>3</v>
      </c>
      <c r="L833" s="216">
        <v>1</v>
      </c>
      <c r="M833" s="216">
        <v>2</v>
      </c>
      <c r="N833" s="216">
        <v>1</v>
      </c>
      <c r="O833" s="216">
        <v>2</v>
      </c>
      <c r="P833" s="216">
        <v>1</v>
      </c>
      <c r="Q833" s="216"/>
      <c r="R833" s="216"/>
      <c r="S833" s="216"/>
      <c r="T833" s="216"/>
      <c r="U833" s="216"/>
      <c r="V833" s="216"/>
      <c r="W833" s="216"/>
      <c r="X833" s="216"/>
      <c r="Y833" s="152">
        <v>2</v>
      </c>
      <c r="Z833" s="127">
        <v>2</v>
      </c>
      <c r="AA833" s="127">
        <v>2</v>
      </c>
      <c r="AB833" s="127" t="s">
        <v>1182</v>
      </c>
      <c r="AC833" s="35" t="s">
        <v>142</v>
      </c>
      <c r="AD833" s="219" t="s">
        <v>384</v>
      </c>
      <c r="AE833" s="35" t="s">
        <v>475</v>
      </c>
      <c r="AF833" s="130" t="s">
        <v>1182</v>
      </c>
      <c r="AG833" s="123">
        <v>2</v>
      </c>
      <c r="AH833" s="123">
        <v>2</v>
      </c>
      <c r="AI833" s="61" t="s">
        <v>142</v>
      </c>
      <c r="AJ833" s="61" t="s">
        <v>384</v>
      </c>
      <c r="AK833" s="61" t="s">
        <v>475</v>
      </c>
      <c r="AL833" s="35" t="s">
        <v>377</v>
      </c>
      <c r="AM833" s="192"/>
      <c r="AN833" s="215"/>
      <c r="AO833" s="215"/>
      <c r="AP833" s="215"/>
      <c r="AQ833" s="215"/>
    </row>
    <row r="834" spans="1:43" ht="38.25" x14ac:dyDescent="0.25">
      <c r="A834" s="232" t="s">
        <v>1194</v>
      </c>
      <c r="B834" s="74" t="s">
        <v>66</v>
      </c>
      <c r="C834" s="74">
        <v>118</v>
      </c>
      <c r="D834" s="74" t="s">
        <v>707</v>
      </c>
      <c r="E834" s="74" t="s">
        <v>9</v>
      </c>
      <c r="F834" s="209">
        <v>4</v>
      </c>
      <c r="G834" s="209">
        <v>4</v>
      </c>
      <c r="H834" s="209">
        <v>4</v>
      </c>
      <c r="I834" s="209">
        <v>5</v>
      </c>
      <c r="J834" s="209">
        <v>4</v>
      </c>
      <c r="K834" s="209">
        <v>5</v>
      </c>
      <c r="L834" s="209">
        <v>3</v>
      </c>
      <c r="M834" s="209">
        <v>5</v>
      </c>
      <c r="N834" s="209">
        <v>4</v>
      </c>
      <c r="O834" s="209">
        <v>4</v>
      </c>
      <c r="P834" s="209">
        <v>5</v>
      </c>
      <c r="Q834" s="209"/>
      <c r="R834" s="209"/>
      <c r="S834" s="209"/>
      <c r="T834" s="209"/>
      <c r="U834" s="209"/>
      <c r="V834" s="209"/>
      <c r="W834" s="209"/>
      <c r="X834" s="209"/>
      <c r="Y834" s="64">
        <v>4</v>
      </c>
      <c r="Z834" s="127">
        <v>4</v>
      </c>
      <c r="AA834" s="127">
        <v>3</v>
      </c>
      <c r="AB834" s="128" t="s">
        <v>1189</v>
      </c>
      <c r="AC834" s="61" t="s">
        <v>146</v>
      </c>
      <c r="AD834" s="214" t="s">
        <v>371</v>
      </c>
      <c r="AE834" s="61" t="s">
        <v>476</v>
      </c>
      <c r="AF834" s="130" t="s">
        <v>1189</v>
      </c>
      <c r="AG834" s="123">
        <v>4</v>
      </c>
      <c r="AH834" s="123">
        <v>3</v>
      </c>
      <c r="AI834" s="61" t="s">
        <v>146</v>
      </c>
      <c r="AJ834" s="61" t="s">
        <v>371</v>
      </c>
      <c r="AK834" s="61" t="s">
        <v>476</v>
      </c>
      <c r="AL834" s="61" t="s">
        <v>1129</v>
      </c>
      <c r="AM834" s="76"/>
      <c r="AN834" s="215"/>
      <c r="AO834" s="215"/>
      <c r="AP834" s="215"/>
      <c r="AQ834" s="215"/>
    </row>
    <row r="835" spans="1:43" ht="38.25" x14ac:dyDescent="0.25">
      <c r="A835" s="232" t="s">
        <v>1194</v>
      </c>
      <c r="B835" s="191" t="s">
        <v>66</v>
      </c>
      <c r="C835" s="191">
        <v>119</v>
      </c>
      <c r="D835" s="191" t="s">
        <v>761</v>
      </c>
      <c r="E835" s="191" t="s">
        <v>9</v>
      </c>
      <c r="F835" s="216">
        <v>4</v>
      </c>
      <c r="G835" s="216">
        <v>4</v>
      </c>
      <c r="H835" s="216">
        <v>4</v>
      </c>
      <c r="I835" s="216">
        <v>4</v>
      </c>
      <c r="J835" s="216">
        <v>3</v>
      </c>
      <c r="K835" s="216">
        <v>4</v>
      </c>
      <c r="L835" s="216">
        <v>2</v>
      </c>
      <c r="M835" s="216">
        <v>4</v>
      </c>
      <c r="N835" s="216">
        <v>3</v>
      </c>
      <c r="O835" s="216">
        <v>3</v>
      </c>
      <c r="P835" s="216">
        <v>3</v>
      </c>
      <c r="Q835" s="216"/>
      <c r="R835" s="216"/>
      <c r="S835" s="216"/>
      <c r="T835" s="216"/>
      <c r="U835" s="216"/>
      <c r="V835" s="216"/>
      <c r="W835" s="216"/>
      <c r="X835" s="216"/>
      <c r="Y835" s="64">
        <v>3</v>
      </c>
      <c r="Z835" s="127">
        <v>3</v>
      </c>
      <c r="AA835" s="127">
        <v>3</v>
      </c>
      <c r="AB835" s="128" t="s">
        <v>1132</v>
      </c>
      <c r="AC835" s="61" t="s">
        <v>144</v>
      </c>
      <c r="AD835" s="214" t="s">
        <v>371</v>
      </c>
      <c r="AE835" s="61" t="s">
        <v>476</v>
      </c>
      <c r="AF835" s="130" t="s">
        <v>1132</v>
      </c>
      <c r="AG835" s="123">
        <v>3</v>
      </c>
      <c r="AH835" s="123">
        <v>3</v>
      </c>
      <c r="AI835" s="61" t="s">
        <v>144</v>
      </c>
      <c r="AJ835" s="61" t="s">
        <v>371</v>
      </c>
      <c r="AK835" s="61" t="s">
        <v>476</v>
      </c>
      <c r="AL835" s="61" t="s">
        <v>1129</v>
      </c>
      <c r="AM835" s="76"/>
      <c r="AN835" s="215"/>
      <c r="AO835" s="215"/>
      <c r="AP835" s="215"/>
      <c r="AQ835" s="215"/>
    </row>
    <row r="836" spans="1:43" ht="25.5" x14ac:dyDescent="0.25">
      <c r="A836" s="232" t="s">
        <v>1194</v>
      </c>
      <c r="B836" s="74" t="s">
        <v>45</v>
      </c>
      <c r="C836" s="74">
        <v>120</v>
      </c>
      <c r="D836" s="74" t="s">
        <v>710</v>
      </c>
      <c r="E836" s="74" t="s">
        <v>9</v>
      </c>
      <c r="F836" s="209"/>
      <c r="G836" s="209"/>
      <c r="H836" s="209"/>
      <c r="I836" s="209"/>
      <c r="J836" s="209"/>
      <c r="K836" s="209"/>
      <c r="L836" s="209"/>
      <c r="M836" s="209"/>
      <c r="N836" s="209"/>
      <c r="O836" s="209"/>
      <c r="P836" s="209"/>
      <c r="Q836" s="209"/>
      <c r="R836" s="209"/>
      <c r="S836" s="209"/>
      <c r="T836" s="209"/>
      <c r="U836" s="209"/>
      <c r="V836" s="209"/>
      <c r="W836" s="209"/>
      <c r="X836" s="209"/>
      <c r="Y836" s="152" t="s">
        <v>824</v>
      </c>
      <c r="Z836" s="127" t="s">
        <v>824</v>
      </c>
      <c r="AA836" s="127" t="s">
        <v>824</v>
      </c>
      <c r="AB836" s="127" t="s">
        <v>824</v>
      </c>
      <c r="AC836" s="35" t="s">
        <v>824</v>
      </c>
      <c r="AD836" s="219"/>
      <c r="AE836" s="35" t="s">
        <v>824</v>
      </c>
      <c r="AF836" s="130" t="s">
        <v>824</v>
      </c>
      <c r="AG836" s="123" t="s">
        <v>824</v>
      </c>
      <c r="AH836" s="123" t="s">
        <v>824</v>
      </c>
      <c r="AI836" s="61" t="s">
        <v>824</v>
      </c>
      <c r="AJ836" s="61" t="s">
        <v>824</v>
      </c>
      <c r="AK836" s="61" t="s">
        <v>824</v>
      </c>
      <c r="AL836" s="35" t="s">
        <v>1129</v>
      </c>
      <c r="AM836" s="192"/>
      <c r="AN836" s="215"/>
      <c r="AO836" s="215"/>
      <c r="AP836" s="215"/>
      <c r="AQ836" s="215"/>
    </row>
    <row r="837" spans="1:43" ht="25.5" x14ac:dyDescent="0.25">
      <c r="A837" s="232" t="s">
        <v>1194</v>
      </c>
      <c r="B837" s="191" t="s">
        <v>66</v>
      </c>
      <c r="C837" s="191">
        <v>121</v>
      </c>
      <c r="D837" s="191" t="s">
        <v>712</v>
      </c>
      <c r="E837" s="191" t="s">
        <v>9</v>
      </c>
      <c r="F837" s="216">
        <v>4</v>
      </c>
      <c r="G837" s="216">
        <v>5</v>
      </c>
      <c r="H837" s="216">
        <v>4</v>
      </c>
      <c r="I837" s="216">
        <v>4</v>
      </c>
      <c r="J837" s="216">
        <v>3</v>
      </c>
      <c r="K837" s="216">
        <v>4</v>
      </c>
      <c r="L837" s="216">
        <v>4</v>
      </c>
      <c r="M837" s="216">
        <v>4</v>
      </c>
      <c r="N837" s="216">
        <v>4</v>
      </c>
      <c r="O837" s="216">
        <v>4</v>
      </c>
      <c r="P837" s="216">
        <v>4</v>
      </c>
      <c r="Q837" s="216"/>
      <c r="R837" s="216"/>
      <c r="S837" s="216"/>
      <c r="T837" s="216"/>
      <c r="U837" s="216"/>
      <c r="V837" s="216"/>
      <c r="W837" s="216"/>
      <c r="X837" s="216"/>
      <c r="Y837" s="64">
        <v>4</v>
      </c>
      <c r="Z837" s="127">
        <v>4</v>
      </c>
      <c r="AA837" s="127">
        <v>2</v>
      </c>
      <c r="AB837" s="128" t="s">
        <v>1190</v>
      </c>
      <c r="AC837" s="61" t="s">
        <v>146</v>
      </c>
      <c r="AD837" s="214" t="s">
        <v>384</v>
      </c>
      <c r="AE837" s="61" t="s">
        <v>476</v>
      </c>
      <c r="AF837" s="130" t="s">
        <v>1190</v>
      </c>
      <c r="AG837" s="123">
        <v>4</v>
      </c>
      <c r="AH837" s="123">
        <v>2</v>
      </c>
      <c r="AI837" s="61" t="s">
        <v>146</v>
      </c>
      <c r="AJ837" s="61" t="s">
        <v>384</v>
      </c>
      <c r="AK837" s="61" t="s">
        <v>476</v>
      </c>
      <c r="AL837" s="61" t="s">
        <v>1129</v>
      </c>
      <c r="AM837" s="76"/>
      <c r="AN837" s="215"/>
      <c r="AO837" s="215"/>
      <c r="AP837" s="215"/>
      <c r="AQ837" s="215"/>
    </row>
    <row r="838" spans="1:43" ht="25.5" x14ac:dyDescent="0.25">
      <c r="A838" s="232" t="s">
        <v>1194</v>
      </c>
      <c r="B838" s="74" t="s">
        <v>66</v>
      </c>
      <c r="C838" s="74">
        <v>122</v>
      </c>
      <c r="D838" s="74" t="s">
        <v>763</v>
      </c>
      <c r="E838" s="74" t="s">
        <v>9</v>
      </c>
      <c r="F838" s="209">
        <v>3</v>
      </c>
      <c r="G838" s="209">
        <v>3</v>
      </c>
      <c r="H838" s="209">
        <v>3</v>
      </c>
      <c r="I838" s="209">
        <v>3</v>
      </c>
      <c r="J838" s="209">
        <v>3</v>
      </c>
      <c r="K838" s="209">
        <v>3</v>
      </c>
      <c r="L838" s="209">
        <v>3</v>
      </c>
      <c r="M838" s="209">
        <v>3</v>
      </c>
      <c r="N838" s="209">
        <v>3</v>
      </c>
      <c r="O838" s="209">
        <v>4</v>
      </c>
      <c r="P838" s="209">
        <v>3</v>
      </c>
      <c r="Q838" s="209"/>
      <c r="R838" s="209"/>
      <c r="S838" s="209"/>
      <c r="T838" s="209"/>
      <c r="U838" s="209"/>
      <c r="V838" s="209"/>
      <c r="W838" s="209"/>
      <c r="X838" s="209"/>
      <c r="Y838" s="152">
        <v>3</v>
      </c>
      <c r="Z838" s="127">
        <v>3</v>
      </c>
      <c r="AA838" s="127">
        <v>2</v>
      </c>
      <c r="AB838" s="127" t="s">
        <v>1191</v>
      </c>
      <c r="AC838" s="35" t="s">
        <v>144</v>
      </c>
      <c r="AD838" s="219" t="s">
        <v>384</v>
      </c>
      <c r="AE838" s="35" t="s">
        <v>371</v>
      </c>
      <c r="AF838" s="130" t="s">
        <v>1191</v>
      </c>
      <c r="AG838" s="123">
        <v>3</v>
      </c>
      <c r="AH838" s="123">
        <v>2</v>
      </c>
      <c r="AI838" s="61" t="s">
        <v>144</v>
      </c>
      <c r="AJ838" s="61" t="s">
        <v>384</v>
      </c>
      <c r="AK838" s="61" t="s">
        <v>371</v>
      </c>
      <c r="AL838" s="35" t="s">
        <v>1129</v>
      </c>
      <c r="AM838" s="192"/>
      <c r="AN838" s="215"/>
      <c r="AO838" s="215"/>
      <c r="AP838" s="215"/>
      <c r="AQ838" s="215"/>
    </row>
    <row r="839" spans="1:43" ht="30" x14ac:dyDescent="0.25">
      <c r="A839" s="232" t="s">
        <v>1194</v>
      </c>
      <c r="B839" s="191" t="s">
        <v>66</v>
      </c>
      <c r="C839" s="191">
        <v>123</v>
      </c>
      <c r="D839" s="191" t="s">
        <v>764</v>
      </c>
      <c r="E839" s="191" t="s">
        <v>715</v>
      </c>
      <c r="F839" s="216">
        <v>2</v>
      </c>
      <c r="G839" s="216">
        <v>2</v>
      </c>
      <c r="H839" s="216">
        <v>2</v>
      </c>
      <c r="I839" s="216">
        <v>2</v>
      </c>
      <c r="J839" s="216">
        <v>2</v>
      </c>
      <c r="K839" s="216">
        <v>2</v>
      </c>
      <c r="L839" s="216">
        <v>2</v>
      </c>
      <c r="M839" s="216">
        <v>1</v>
      </c>
      <c r="N839" s="216">
        <v>2</v>
      </c>
      <c r="O839" s="216">
        <v>1</v>
      </c>
      <c r="P839" s="216">
        <v>1</v>
      </c>
      <c r="Q839" s="216"/>
      <c r="R839" s="216"/>
      <c r="S839" s="216"/>
      <c r="T839" s="216"/>
      <c r="U839" s="216"/>
      <c r="V839" s="216"/>
      <c r="W839" s="216"/>
      <c r="X839" s="216"/>
      <c r="Y839" s="152">
        <v>2</v>
      </c>
      <c r="Z839" s="127">
        <v>2</v>
      </c>
      <c r="AA839" s="127">
        <v>3</v>
      </c>
      <c r="AB839" s="127" t="s">
        <v>1181</v>
      </c>
      <c r="AC839" s="35" t="s">
        <v>142</v>
      </c>
      <c r="AD839" s="219" t="s">
        <v>371</v>
      </c>
      <c r="AE839" s="35" t="s">
        <v>371</v>
      </c>
      <c r="AF839" s="130" t="s">
        <v>1181</v>
      </c>
      <c r="AG839" s="123">
        <v>2</v>
      </c>
      <c r="AH839" s="123">
        <v>3</v>
      </c>
      <c r="AI839" s="61" t="s">
        <v>142</v>
      </c>
      <c r="AJ839" s="61" t="s">
        <v>371</v>
      </c>
      <c r="AK839" s="61" t="s">
        <v>371</v>
      </c>
      <c r="AL839" s="35" t="s">
        <v>1129</v>
      </c>
      <c r="AM839" s="192"/>
      <c r="AN839" s="215"/>
      <c r="AO839" s="215"/>
      <c r="AP839" s="215"/>
      <c r="AQ839" s="215"/>
    </row>
    <row r="840" spans="1:43" ht="38.25" x14ac:dyDescent="0.25">
      <c r="A840" s="232" t="s">
        <v>1194</v>
      </c>
      <c r="B840" s="74" t="s">
        <v>66</v>
      </c>
      <c r="C840" s="74">
        <v>125</v>
      </c>
      <c r="D840" s="74" t="s">
        <v>719</v>
      </c>
      <c r="E840" s="74" t="s">
        <v>9</v>
      </c>
      <c r="F840" s="74">
        <v>3</v>
      </c>
      <c r="G840" s="74">
        <v>3</v>
      </c>
      <c r="H840" s="209">
        <v>2</v>
      </c>
      <c r="I840" s="209">
        <v>2</v>
      </c>
      <c r="J840" s="209">
        <v>1</v>
      </c>
      <c r="K840" s="209">
        <v>2</v>
      </c>
      <c r="L840" s="209">
        <v>3</v>
      </c>
      <c r="M840" s="209">
        <v>2</v>
      </c>
      <c r="N840" s="209">
        <v>2</v>
      </c>
      <c r="O840" s="209">
        <v>2</v>
      </c>
      <c r="P840" s="209">
        <v>2</v>
      </c>
      <c r="Q840" s="209"/>
      <c r="R840" s="209"/>
      <c r="S840" s="209"/>
      <c r="T840" s="209"/>
      <c r="U840" s="209"/>
      <c r="V840" s="209"/>
      <c r="W840" s="209"/>
      <c r="X840" s="209"/>
      <c r="Y840" s="209">
        <v>2</v>
      </c>
      <c r="Z840" s="209">
        <v>2</v>
      </c>
      <c r="AA840" s="127">
        <v>3</v>
      </c>
      <c r="AB840" s="127" t="s">
        <v>1181</v>
      </c>
      <c r="AC840" s="35" t="s">
        <v>142</v>
      </c>
      <c r="AD840" s="219" t="s">
        <v>371</v>
      </c>
      <c r="AE840" s="35" t="s">
        <v>371</v>
      </c>
      <c r="AF840" s="130" t="s">
        <v>1181</v>
      </c>
      <c r="AG840" s="123">
        <v>2</v>
      </c>
      <c r="AH840" s="123">
        <v>3</v>
      </c>
      <c r="AI840" s="61" t="s">
        <v>142</v>
      </c>
      <c r="AJ840" s="61" t="s">
        <v>371</v>
      </c>
      <c r="AK840" s="61" t="s">
        <v>371</v>
      </c>
      <c r="AL840" s="35" t="s">
        <v>1129</v>
      </c>
      <c r="AM840" s="192"/>
      <c r="AN840" s="215"/>
      <c r="AO840" s="215"/>
      <c r="AP840" s="215"/>
      <c r="AQ840" s="215"/>
    </row>
    <row r="841" spans="1:43" ht="25.5" x14ac:dyDescent="0.25">
      <c r="A841" s="232" t="s">
        <v>1194</v>
      </c>
      <c r="B841" s="191" t="s">
        <v>66</v>
      </c>
      <c r="C841" s="191">
        <v>126</v>
      </c>
      <c r="D841" s="191" t="s">
        <v>766</v>
      </c>
      <c r="E841" s="191" t="s">
        <v>9</v>
      </c>
      <c r="F841" s="216">
        <v>2</v>
      </c>
      <c r="G841" s="216">
        <v>2</v>
      </c>
      <c r="H841" s="216">
        <v>2</v>
      </c>
      <c r="I841" s="216">
        <v>1</v>
      </c>
      <c r="J841" s="216">
        <v>2</v>
      </c>
      <c r="K841" s="216">
        <v>2</v>
      </c>
      <c r="L841" s="216">
        <v>2</v>
      </c>
      <c r="M841" s="216">
        <v>2</v>
      </c>
      <c r="N841" s="216">
        <v>3</v>
      </c>
      <c r="O841" s="216">
        <v>2</v>
      </c>
      <c r="P841" s="216">
        <v>1</v>
      </c>
      <c r="Q841" s="216"/>
      <c r="R841" s="216"/>
      <c r="S841" s="216"/>
      <c r="T841" s="216"/>
      <c r="U841" s="216"/>
      <c r="V841" s="216"/>
      <c r="W841" s="216"/>
      <c r="X841" s="216"/>
      <c r="Y841" s="152">
        <v>2</v>
      </c>
      <c r="Z841" s="127">
        <v>2</v>
      </c>
      <c r="AA841" s="127">
        <v>2</v>
      </c>
      <c r="AB841" s="127" t="s">
        <v>1182</v>
      </c>
      <c r="AC841" s="35" t="s">
        <v>142</v>
      </c>
      <c r="AD841" s="219" t="s">
        <v>384</v>
      </c>
      <c r="AE841" s="35" t="s">
        <v>475</v>
      </c>
      <c r="AF841" s="130" t="s">
        <v>1182</v>
      </c>
      <c r="AG841" s="123">
        <v>2</v>
      </c>
      <c r="AH841" s="123">
        <v>2</v>
      </c>
      <c r="AI841" s="61" t="s">
        <v>142</v>
      </c>
      <c r="AJ841" s="61" t="s">
        <v>384</v>
      </c>
      <c r="AK841" s="61" t="s">
        <v>475</v>
      </c>
      <c r="AL841" s="35" t="s">
        <v>377</v>
      </c>
      <c r="AM841" s="192"/>
      <c r="AN841" s="215"/>
      <c r="AO841" s="215"/>
      <c r="AP841" s="215"/>
      <c r="AQ841" s="215"/>
    </row>
    <row r="842" spans="1:43" ht="25.5" x14ac:dyDescent="0.25">
      <c r="A842" s="232" t="s">
        <v>1194</v>
      </c>
      <c r="B842" s="74" t="s">
        <v>66</v>
      </c>
      <c r="C842" s="74">
        <v>127</v>
      </c>
      <c r="D842" s="74" t="s">
        <v>722</v>
      </c>
      <c r="E842" s="74" t="s">
        <v>9</v>
      </c>
      <c r="F842" s="209">
        <v>4</v>
      </c>
      <c r="G842" s="209">
        <v>4</v>
      </c>
      <c r="H842" s="209">
        <v>3</v>
      </c>
      <c r="I842" s="209">
        <v>4</v>
      </c>
      <c r="J842" s="209">
        <v>4</v>
      </c>
      <c r="K842" s="209">
        <v>4</v>
      </c>
      <c r="L842" s="209">
        <v>3</v>
      </c>
      <c r="M842" s="209">
        <v>4</v>
      </c>
      <c r="N842" s="209">
        <v>5</v>
      </c>
      <c r="O842" s="209">
        <v>4</v>
      </c>
      <c r="P842" s="209">
        <v>4</v>
      </c>
      <c r="Q842" s="209"/>
      <c r="R842" s="209"/>
      <c r="S842" s="209"/>
      <c r="T842" s="209"/>
      <c r="U842" s="209"/>
      <c r="V842" s="209"/>
      <c r="W842" s="209"/>
      <c r="X842" s="209"/>
      <c r="Y842" s="64">
        <v>4</v>
      </c>
      <c r="Z842" s="127">
        <v>4</v>
      </c>
      <c r="AA842" s="127">
        <v>4</v>
      </c>
      <c r="AB842" s="128" t="s">
        <v>1147</v>
      </c>
      <c r="AC842" s="61" t="s">
        <v>146</v>
      </c>
      <c r="AD842" s="214" t="s">
        <v>372</v>
      </c>
      <c r="AE842" s="61" t="s">
        <v>477</v>
      </c>
      <c r="AF842" s="130" t="s">
        <v>1147</v>
      </c>
      <c r="AG842" s="123">
        <v>4</v>
      </c>
      <c r="AH842" s="123">
        <v>4</v>
      </c>
      <c r="AI842" s="61" t="s">
        <v>146</v>
      </c>
      <c r="AJ842" s="61" t="s">
        <v>372</v>
      </c>
      <c r="AK842" s="61" t="s">
        <v>477</v>
      </c>
      <c r="AL842" s="61" t="s">
        <v>1129</v>
      </c>
      <c r="AM842" s="76"/>
      <c r="AN842" s="215"/>
      <c r="AO842" s="215"/>
      <c r="AP842" s="215"/>
      <c r="AQ842" s="215"/>
    </row>
    <row r="843" spans="1:43" ht="25.5" x14ac:dyDescent="0.25">
      <c r="A843" s="232" t="s">
        <v>1194</v>
      </c>
      <c r="B843" s="191" t="s">
        <v>76</v>
      </c>
      <c r="C843" s="191">
        <v>129</v>
      </c>
      <c r="D843" s="191" t="s">
        <v>779</v>
      </c>
      <c r="E843" s="191" t="s">
        <v>9</v>
      </c>
      <c r="F843" s="216"/>
      <c r="G843" s="216"/>
      <c r="H843" s="216"/>
      <c r="I843" s="216"/>
      <c r="J843" s="216"/>
      <c r="K843" s="216"/>
      <c r="L843" s="216"/>
      <c r="M843" s="216"/>
      <c r="N843" s="216"/>
      <c r="O843" s="216"/>
      <c r="P843" s="216"/>
      <c r="Q843" s="216"/>
      <c r="R843" s="216"/>
      <c r="S843" s="216"/>
      <c r="T843" s="216"/>
      <c r="U843" s="216"/>
      <c r="V843" s="216"/>
      <c r="W843" s="216"/>
      <c r="X843" s="216"/>
      <c r="Y843" s="64" t="s">
        <v>824</v>
      </c>
      <c r="Z843" s="127" t="s">
        <v>824</v>
      </c>
      <c r="AA843" s="127" t="s">
        <v>824</v>
      </c>
      <c r="AB843" s="128" t="s">
        <v>824</v>
      </c>
      <c r="AC843" s="61" t="s">
        <v>824</v>
      </c>
      <c r="AD843" s="214"/>
      <c r="AE843" s="61" t="s">
        <v>824</v>
      </c>
      <c r="AF843" s="130" t="s">
        <v>824</v>
      </c>
      <c r="AG843" s="123" t="s">
        <v>824</v>
      </c>
      <c r="AH843" s="123" t="s">
        <v>824</v>
      </c>
      <c r="AI843" s="61" t="s">
        <v>824</v>
      </c>
      <c r="AJ843" s="61" t="s">
        <v>824</v>
      </c>
      <c r="AK843" s="61" t="s">
        <v>824</v>
      </c>
      <c r="AL843" s="61" t="s">
        <v>1129</v>
      </c>
      <c r="AM843" s="76"/>
      <c r="AN843" s="215"/>
      <c r="AO843" s="215"/>
      <c r="AP843" s="215"/>
      <c r="AQ843" s="215"/>
    </row>
    <row r="844" spans="1:43" ht="25.5" x14ac:dyDescent="0.25">
      <c r="A844" s="232" t="s">
        <v>1194</v>
      </c>
      <c r="B844" s="74" t="s">
        <v>687</v>
      </c>
      <c r="C844" s="74">
        <v>130</v>
      </c>
      <c r="D844" s="74" t="s">
        <v>769</v>
      </c>
      <c r="E844" s="74" t="s">
        <v>9</v>
      </c>
      <c r="F844" s="209"/>
      <c r="G844" s="209"/>
      <c r="H844" s="209"/>
      <c r="I844" s="209"/>
      <c r="J844" s="209"/>
      <c r="K844" s="209"/>
      <c r="L844" s="209"/>
      <c r="M844" s="209"/>
      <c r="N844" s="209"/>
      <c r="O844" s="209"/>
      <c r="P844" s="209"/>
      <c r="Q844" s="209"/>
      <c r="R844" s="209"/>
      <c r="S844" s="209"/>
      <c r="T844" s="209"/>
      <c r="U844" s="209"/>
      <c r="V844" s="209"/>
      <c r="W844" s="209"/>
      <c r="X844" s="209"/>
      <c r="Y844" s="64" t="s">
        <v>824</v>
      </c>
      <c r="Z844" s="127" t="s">
        <v>824</v>
      </c>
      <c r="AA844" s="127" t="s">
        <v>824</v>
      </c>
      <c r="AB844" s="128" t="s">
        <v>824</v>
      </c>
      <c r="AC844" s="61" t="s">
        <v>824</v>
      </c>
      <c r="AD844" s="214"/>
      <c r="AE844" s="61" t="s">
        <v>824</v>
      </c>
      <c r="AF844" s="130" t="s">
        <v>824</v>
      </c>
      <c r="AG844" s="123" t="s">
        <v>824</v>
      </c>
      <c r="AH844" s="123" t="s">
        <v>824</v>
      </c>
      <c r="AI844" s="61" t="s">
        <v>824</v>
      </c>
      <c r="AJ844" s="61" t="s">
        <v>824</v>
      </c>
      <c r="AK844" s="61" t="s">
        <v>824</v>
      </c>
      <c r="AL844" s="61" t="s">
        <v>1129</v>
      </c>
      <c r="AM844" s="76"/>
      <c r="AN844" s="215"/>
      <c r="AO844" s="215"/>
      <c r="AP844" s="215"/>
      <c r="AQ844" s="215"/>
    </row>
    <row r="845" spans="1:43" ht="25.5" x14ac:dyDescent="0.25">
      <c r="A845" s="232" t="s">
        <v>1194</v>
      </c>
      <c r="B845" s="191" t="s">
        <v>48</v>
      </c>
      <c r="C845" s="191">
        <v>131</v>
      </c>
      <c r="D845" s="191" t="s">
        <v>724</v>
      </c>
      <c r="E845" s="191" t="s">
        <v>9</v>
      </c>
      <c r="F845" s="216"/>
      <c r="G845" s="216"/>
      <c r="H845" s="216"/>
      <c r="I845" s="216"/>
      <c r="J845" s="216"/>
      <c r="K845" s="216"/>
      <c r="L845" s="216"/>
      <c r="M845" s="216"/>
      <c r="N845" s="216"/>
      <c r="O845" s="216"/>
      <c r="P845" s="216"/>
      <c r="Q845" s="216"/>
      <c r="R845" s="216"/>
      <c r="S845" s="216"/>
      <c r="T845" s="216"/>
      <c r="U845" s="216"/>
      <c r="V845" s="216"/>
      <c r="W845" s="216"/>
      <c r="X845" s="216"/>
      <c r="Y845" s="64" t="s">
        <v>824</v>
      </c>
      <c r="Z845" s="127" t="s">
        <v>824</v>
      </c>
      <c r="AA845" s="127" t="s">
        <v>824</v>
      </c>
      <c r="AB845" s="128" t="s">
        <v>824</v>
      </c>
      <c r="AC845" s="61" t="s">
        <v>824</v>
      </c>
      <c r="AD845" s="214"/>
      <c r="AE845" s="61" t="s">
        <v>824</v>
      </c>
      <c r="AF845" s="130" t="s">
        <v>824</v>
      </c>
      <c r="AG845" s="123" t="s">
        <v>824</v>
      </c>
      <c r="AH845" s="123" t="s">
        <v>824</v>
      </c>
      <c r="AI845" s="61" t="s">
        <v>824</v>
      </c>
      <c r="AJ845" s="61" t="s">
        <v>824</v>
      </c>
      <c r="AK845" s="61" t="s">
        <v>824</v>
      </c>
      <c r="AL845" s="61" t="s">
        <v>1129</v>
      </c>
      <c r="AM845" s="76"/>
      <c r="AN845" s="215"/>
      <c r="AO845" s="215"/>
      <c r="AP845" s="215"/>
      <c r="AQ845" s="215"/>
    </row>
    <row r="846" spans="1:43" ht="25.5" x14ac:dyDescent="0.25">
      <c r="A846" s="232" t="s">
        <v>1194</v>
      </c>
      <c r="B846" s="74" t="s">
        <v>12</v>
      </c>
      <c r="C846" s="74">
        <v>132</v>
      </c>
      <c r="D846" s="74" t="s">
        <v>729</v>
      </c>
      <c r="E846" s="74" t="s">
        <v>735</v>
      </c>
      <c r="F846" s="209"/>
      <c r="G846" s="209"/>
      <c r="H846" s="209"/>
      <c r="I846" s="209"/>
      <c r="J846" s="209"/>
      <c r="K846" s="209"/>
      <c r="L846" s="209"/>
      <c r="M846" s="209"/>
      <c r="N846" s="209"/>
      <c r="O846" s="209"/>
      <c r="P846" s="209"/>
      <c r="Q846" s="209"/>
      <c r="R846" s="209"/>
      <c r="S846" s="209"/>
      <c r="T846" s="209"/>
      <c r="U846" s="209"/>
      <c r="V846" s="209"/>
      <c r="W846" s="209"/>
      <c r="X846" s="209"/>
      <c r="Y846" s="64" t="s">
        <v>824</v>
      </c>
      <c r="Z846" s="127" t="s">
        <v>824</v>
      </c>
      <c r="AA846" s="127" t="s">
        <v>824</v>
      </c>
      <c r="AB846" s="128" t="s">
        <v>824</v>
      </c>
      <c r="AC846" s="61" t="s">
        <v>824</v>
      </c>
      <c r="AD846" s="214"/>
      <c r="AE846" s="61" t="s">
        <v>824</v>
      </c>
      <c r="AF846" s="130" t="s">
        <v>824</v>
      </c>
      <c r="AG846" s="123" t="s">
        <v>824</v>
      </c>
      <c r="AH846" s="123" t="s">
        <v>824</v>
      </c>
      <c r="AI846" s="61" t="s">
        <v>824</v>
      </c>
      <c r="AJ846" s="61" t="s">
        <v>824</v>
      </c>
      <c r="AK846" s="61" t="s">
        <v>824</v>
      </c>
      <c r="AL846" s="61" t="s">
        <v>1129</v>
      </c>
      <c r="AM846" s="76"/>
      <c r="AN846" s="215"/>
      <c r="AO846" s="215"/>
      <c r="AP846" s="215"/>
      <c r="AQ846" s="215"/>
    </row>
    <row r="847" spans="1:43" ht="38.25" x14ac:dyDescent="0.25">
      <c r="A847" s="232" t="s">
        <v>1194</v>
      </c>
      <c r="B847" s="191" t="s">
        <v>102</v>
      </c>
      <c r="C847" s="191">
        <v>133</v>
      </c>
      <c r="D847" s="191" t="s">
        <v>772</v>
      </c>
      <c r="E847" s="191" t="s">
        <v>735</v>
      </c>
      <c r="F847" s="216"/>
      <c r="G847" s="216"/>
      <c r="H847" s="216"/>
      <c r="I847" s="216"/>
      <c r="J847" s="216"/>
      <c r="K847" s="216"/>
      <c r="L847" s="216"/>
      <c r="M847" s="216"/>
      <c r="N847" s="216"/>
      <c r="O847" s="216"/>
      <c r="P847" s="216"/>
      <c r="Q847" s="216"/>
      <c r="R847" s="216"/>
      <c r="S847" s="216"/>
      <c r="T847" s="216"/>
      <c r="U847" s="216"/>
      <c r="V847" s="216"/>
      <c r="W847" s="216"/>
      <c r="X847" s="216"/>
      <c r="Y847" s="152" t="s">
        <v>824</v>
      </c>
      <c r="Z847" s="127" t="s">
        <v>824</v>
      </c>
      <c r="AA847" s="127" t="s">
        <v>824</v>
      </c>
      <c r="AB847" s="127" t="s">
        <v>824</v>
      </c>
      <c r="AC847" s="35" t="s">
        <v>824</v>
      </c>
      <c r="AD847" s="219"/>
      <c r="AE847" s="35" t="s">
        <v>824</v>
      </c>
      <c r="AF847" s="130" t="s">
        <v>824</v>
      </c>
      <c r="AG847" s="123" t="s">
        <v>824</v>
      </c>
      <c r="AH847" s="123" t="s">
        <v>824</v>
      </c>
      <c r="AI847" s="61" t="s">
        <v>824</v>
      </c>
      <c r="AJ847" s="61" t="s">
        <v>824</v>
      </c>
      <c r="AK847" s="61" t="s">
        <v>824</v>
      </c>
      <c r="AL847" s="35" t="s">
        <v>1129</v>
      </c>
      <c r="AM847" s="192"/>
      <c r="AN847" s="215"/>
      <c r="AO847" s="215"/>
      <c r="AP847" s="215"/>
      <c r="AQ847" s="215"/>
    </row>
    <row r="848" spans="1:43" x14ac:dyDescent="0.25">
      <c r="A848" s="232" t="s">
        <v>1194</v>
      </c>
      <c r="B848" s="74" t="s">
        <v>38</v>
      </c>
      <c r="C848" s="74">
        <v>134</v>
      </c>
      <c r="D848" s="74" t="s">
        <v>726</v>
      </c>
      <c r="E848" s="74" t="s">
        <v>735</v>
      </c>
      <c r="F848" s="209"/>
      <c r="G848" s="209"/>
      <c r="H848" s="209"/>
      <c r="I848" s="209"/>
      <c r="J848" s="209"/>
      <c r="K848" s="209"/>
      <c r="L848" s="209"/>
      <c r="M848" s="209"/>
      <c r="N848" s="209"/>
      <c r="O848" s="209"/>
      <c r="P848" s="209"/>
      <c r="Q848" s="209"/>
      <c r="R848" s="209"/>
      <c r="S848" s="209"/>
      <c r="T848" s="209"/>
      <c r="U848" s="209"/>
      <c r="V848" s="209"/>
      <c r="W848" s="209"/>
      <c r="X848" s="209"/>
      <c r="Y848" s="64" t="s">
        <v>824</v>
      </c>
      <c r="Z848" s="127" t="s">
        <v>824</v>
      </c>
      <c r="AA848" s="127" t="s">
        <v>824</v>
      </c>
      <c r="AB848" s="128" t="s">
        <v>824</v>
      </c>
      <c r="AC848" s="61" t="s">
        <v>824</v>
      </c>
      <c r="AD848" s="214"/>
      <c r="AE848" s="61" t="s">
        <v>824</v>
      </c>
      <c r="AF848" s="130" t="s">
        <v>824</v>
      </c>
      <c r="AG848" s="123" t="s">
        <v>824</v>
      </c>
      <c r="AH848" s="123" t="s">
        <v>824</v>
      </c>
      <c r="AI848" s="61" t="s">
        <v>824</v>
      </c>
      <c r="AJ848" s="61" t="s">
        <v>824</v>
      </c>
      <c r="AK848" s="61" t="s">
        <v>824</v>
      </c>
      <c r="AL848" s="61" t="s">
        <v>1129</v>
      </c>
      <c r="AM848" s="76"/>
      <c r="AN848" s="215"/>
      <c r="AO848" s="215"/>
      <c r="AP848" s="215"/>
      <c r="AQ848" s="215"/>
    </row>
    <row r="849" spans="1:43" x14ac:dyDescent="0.25">
      <c r="A849" s="232" t="s">
        <v>1194</v>
      </c>
      <c r="B849" s="191" t="s">
        <v>43</v>
      </c>
      <c r="C849" s="191">
        <v>135</v>
      </c>
      <c r="D849" s="191" t="s">
        <v>730</v>
      </c>
      <c r="E849" s="191" t="s">
        <v>735</v>
      </c>
      <c r="F849" s="216"/>
      <c r="G849" s="216"/>
      <c r="H849" s="216"/>
      <c r="I849" s="216"/>
      <c r="J849" s="216"/>
      <c r="K849" s="216"/>
      <c r="L849" s="216"/>
      <c r="M849" s="216"/>
      <c r="N849" s="216"/>
      <c r="O849" s="216"/>
      <c r="P849" s="216"/>
      <c r="Q849" s="216"/>
      <c r="R849" s="216"/>
      <c r="S849" s="216"/>
      <c r="T849" s="216"/>
      <c r="U849" s="216"/>
      <c r="V849" s="216"/>
      <c r="W849" s="216"/>
      <c r="X849" s="216"/>
      <c r="Y849" s="152" t="s">
        <v>824</v>
      </c>
      <c r="Z849" s="127" t="s">
        <v>824</v>
      </c>
      <c r="AA849" s="127" t="s">
        <v>824</v>
      </c>
      <c r="AB849" s="127" t="s">
        <v>824</v>
      </c>
      <c r="AC849" s="35" t="s">
        <v>824</v>
      </c>
      <c r="AD849" s="219"/>
      <c r="AE849" s="35" t="s">
        <v>824</v>
      </c>
      <c r="AF849" s="130" t="s">
        <v>824</v>
      </c>
      <c r="AG849" s="123" t="s">
        <v>824</v>
      </c>
      <c r="AH849" s="123" t="s">
        <v>824</v>
      </c>
      <c r="AI849" s="61" t="s">
        <v>824</v>
      </c>
      <c r="AJ849" s="61" t="s">
        <v>824</v>
      </c>
      <c r="AK849" s="61" t="s">
        <v>824</v>
      </c>
      <c r="AL849" s="35" t="s">
        <v>1129</v>
      </c>
      <c r="AM849" s="192"/>
      <c r="AN849" s="215"/>
      <c r="AO849" s="215"/>
      <c r="AP849" s="215"/>
      <c r="AQ849" s="215"/>
    </row>
    <row r="850" spans="1:43" ht="25.5" x14ac:dyDescent="0.25">
      <c r="A850" s="232" t="s">
        <v>1194</v>
      </c>
      <c r="B850" s="74" t="s">
        <v>66</v>
      </c>
      <c r="C850" s="74">
        <v>136</v>
      </c>
      <c r="D850" s="74" t="s">
        <v>1198</v>
      </c>
      <c r="E850" s="74" t="s">
        <v>735</v>
      </c>
      <c r="F850" s="209">
        <v>4</v>
      </c>
      <c r="G850" s="209">
        <v>4</v>
      </c>
      <c r="H850" s="209">
        <v>4</v>
      </c>
      <c r="I850" s="209">
        <v>5</v>
      </c>
      <c r="J850" s="209">
        <v>4</v>
      </c>
      <c r="K850" s="209">
        <v>4</v>
      </c>
      <c r="L850" s="209">
        <v>3</v>
      </c>
      <c r="M850" s="209">
        <v>4</v>
      </c>
      <c r="N850" s="209">
        <v>4</v>
      </c>
      <c r="O850" s="209">
        <v>4</v>
      </c>
      <c r="P850" s="209">
        <v>4</v>
      </c>
      <c r="Q850" s="209"/>
      <c r="R850" s="209"/>
      <c r="S850" s="209"/>
      <c r="T850" s="209"/>
      <c r="U850" s="209"/>
      <c r="V850" s="209"/>
      <c r="W850" s="209"/>
      <c r="X850" s="209"/>
      <c r="Y850" s="64">
        <v>4</v>
      </c>
      <c r="Z850" s="127">
        <v>4</v>
      </c>
      <c r="AA850" s="127">
        <v>3</v>
      </c>
      <c r="AB850" s="128" t="s">
        <v>1189</v>
      </c>
      <c r="AC850" s="61" t="s">
        <v>146</v>
      </c>
      <c r="AD850" s="214" t="s">
        <v>371</v>
      </c>
      <c r="AE850" s="61" t="s">
        <v>476</v>
      </c>
      <c r="AF850" s="130" t="s">
        <v>1189</v>
      </c>
      <c r="AG850" s="123">
        <v>4</v>
      </c>
      <c r="AH850" s="123">
        <v>3</v>
      </c>
      <c r="AI850" s="61" t="s">
        <v>146</v>
      </c>
      <c r="AJ850" s="61" t="s">
        <v>371</v>
      </c>
      <c r="AK850" s="61" t="s">
        <v>476</v>
      </c>
      <c r="AL850" s="61" t="s">
        <v>1129</v>
      </c>
      <c r="AM850" s="76"/>
      <c r="AN850" s="215"/>
      <c r="AO850" s="215"/>
      <c r="AP850" s="215"/>
      <c r="AQ850" s="215"/>
    </row>
    <row r="851" spans="1:43" x14ac:dyDescent="0.25">
      <c r="A851" s="232" t="s">
        <v>1194</v>
      </c>
      <c r="B851" s="191" t="s">
        <v>66</v>
      </c>
      <c r="C851" s="191">
        <v>137</v>
      </c>
      <c r="D851" s="191" t="s">
        <v>736</v>
      </c>
      <c r="E851" s="191" t="s">
        <v>735</v>
      </c>
      <c r="F851" s="216">
        <v>5</v>
      </c>
      <c r="G851" s="216">
        <v>5</v>
      </c>
      <c r="H851" s="216">
        <v>5</v>
      </c>
      <c r="I851" s="216">
        <v>5</v>
      </c>
      <c r="J851" s="216">
        <v>5</v>
      </c>
      <c r="K851" s="216">
        <v>5</v>
      </c>
      <c r="L851" s="216">
        <v>5</v>
      </c>
      <c r="M851" s="216">
        <v>5</v>
      </c>
      <c r="N851" s="216">
        <v>5</v>
      </c>
      <c r="O851" s="216">
        <v>5</v>
      </c>
      <c r="P851" s="216">
        <v>5</v>
      </c>
      <c r="Q851" s="216"/>
      <c r="R851" s="216"/>
      <c r="S851" s="216"/>
      <c r="T851" s="216"/>
      <c r="U851" s="216"/>
      <c r="V851" s="216"/>
      <c r="W851" s="216"/>
      <c r="X851" s="216"/>
      <c r="Y851" s="152">
        <v>5</v>
      </c>
      <c r="Z851" s="127">
        <v>5</v>
      </c>
      <c r="AA851" s="127">
        <v>3</v>
      </c>
      <c r="AB851" s="127" t="s">
        <v>1192</v>
      </c>
      <c r="AC851" s="35" t="s">
        <v>148</v>
      </c>
      <c r="AD851" s="219" t="s">
        <v>371</v>
      </c>
      <c r="AE851" s="35" t="s">
        <v>477</v>
      </c>
      <c r="AF851" s="130" t="s">
        <v>1192</v>
      </c>
      <c r="AG851" s="123">
        <v>5</v>
      </c>
      <c r="AH851" s="123">
        <v>3</v>
      </c>
      <c r="AI851" s="61" t="s">
        <v>148</v>
      </c>
      <c r="AJ851" s="61" t="s">
        <v>371</v>
      </c>
      <c r="AK851" s="61" t="s">
        <v>477</v>
      </c>
      <c r="AL851" s="35" t="s">
        <v>1129</v>
      </c>
      <c r="AM851" s="192"/>
      <c r="AN851" s="215"/>
      <c r="AO851" s="215"/>
      <c r="AP851" s="215"/>
      <c r="AQ851" s="215"/>
    </row>
    <row r="852" spans="1:43" ht="25.5" x14ac:dyDescent="0.25">
      <c r="A852" s="232" t="s">
        <v>1194</v>
      </c>
      <c r="B852" s="74" t="s">
        <v>66</v>
      </c>
      <c r="C852" s="74">
        <v>138</v>
      </c>
      <c r="D852" s="74" t="s">
        <v>738</v>
      </c>
      <c r="E852" s="74" t="s">
        <v>735</v>
      </c>
      <c r="F852" s="209">
        <v>2</v>
      </c>
      <c r="G852" s="209">
        <v>2</v>
      </c>
      <c r="H852" s="209">
        <v>2</v>
      </c>
      <c r="I852" s="209">
        <v>2</v>
      </c>
      <c r="J852" s="209">
        <v>2</v>
      </c>
      <c r="K852" s="209">
        <v>2</v>
      </c>
      <c r="L852" s="209">
        <v>2</v>
      </c>
      <c r="M852" s="209">
        <v>2</v>
      </c>
      <c r="N852" s="209">
        <v>2</v>
      </c>
      <c r="O852" s="209">
        <v>2</v>
      </c>
      <c r="P852" s="209">
        <v>2</v>
      </c>
      <c r="Q852" s="209"/>
      <c r="R852" s="209"/>
      <c r="S852" s="209"/>
      <c r="T852" s="209"/>
      <c r="U852" s="209"/>
      <c r="V852" s="209"/>
      <c r="W852" s="209"/>
      <c r="X852" s="209"/>
      <c r="Y852" s="64">
        <v>2</v>
      </c>
      <c r="Z852" s="127">
        <v>2</v>
      </c>
      <c r="AA852" s="127">
        <v>2</v>
      </c>
      <c r="AB852" s="128" t="s">
        <v>1182</v>
      </c>
      <c r="AC852" s="61" t="s">
        <v>142</v>
      </c>
      <c r="AD852" s="214" t="s">
        <v>384</v>
      </c>
      <c r="AE852" s="61" t="s">
        <v>475</v>
      </c>
      <c r="AF852" s="130" t="s">
        <v>1182</v>
      </c>
      <c r="AG852" s="123">
        <v>2</v>
      </c>
      <c r="AH852" s="123">
        <v>2</v>
      </c>
      <c r="AI852" s="61" t="s">
        <v>142</v>
      </c>
      <c r="AJ852" s="61" t="s">
        <v>384</v>
      </c>
      <c r="AK852" s="61" t="s">
        <v>475</v>
      </c>
      <c r="AL852" s="61" t="s">
        <v>377</v>
      </c>
      <c r="AM852" s="76"/>
      <c r="AN852" s="215" t="s">
        <v>970</v>
      </c>
      <c r="AO852" s="215" t="s">
        <v>127</v>
      </c>
      <c r="AP852" s="215" t="s">
        <v>964</v>
      </c>
      <c r="AQ852" s="215" t="s">
        <v>971</v>
      </c>
    </row>
    <row r="853" spans="1:43" ht="25.5" x14ac:dyDescent="0.25">
      <c r="A853" s="232" t="s">
        <v>1200</v>
      </c>
      <c r="B853" s="191" t="s">
        <v>12</v>
      </c>
      <c r="C853" s="191">
        <v>5</v>
      </c>
      <c r="D853" s="191" t="s">
        <v>624</v>
      </c>
      <c r="E853" s="191" t="s">
        <v>9</v>
      </c>
      <c r="F853" s="216">
        <v>2</v>
      </c>
      <c r="G853" s="216">
        <v>2</v>
      </c>
      <c r="H853" s="216">
        <v>3</v>
      </c>
      <c r="I853" s="216">
        <v>2</v>
      </c>
      <c r="J853" s="216">
        <v>2</v>
      </c>
      <c r="K853" s="216">
        <v>2</v>
      </c>
      <c r="L853" s="216">
        <v>2</v>
      </c>
      <c r="M853" s="216">
        <v>2</v>
      </c>
      <c r="N853" s="216">
        <v>2</v>
      </c>
      <c r="O853" s="216">
        <v>2</v>
      </c>
      <c r="P853" s="216">
        <v>3</v>
      </c>
      <c r="Q853" s="216">
        <v>2</v>
      </c>
      <c r="R853" s="216">
        <v>2</v>
      </c>
      <c r="S853" s="216">
        <v>2</v>
      </c>
      <c r="T853" s="216"/>
      <c r="U853" s="216"/>
      <c r="V853" s="216"/>
      <c r="W853" s="216"/>
      <c r="X853" s="216"/>
      <c r="Y853" s="152">
        <v>2</v>
      </c>
      <c r="Z853" s="127">
        <v>2</v>
      </c>
      <c r="AA853" s="127">
        <v>2</v>
      </c>
      <c r="AB853" s="127" t="s">
        <v>1182</v>
      </c>
      <c r="AC853" s="35" t="s">
        <v>142</v>
      </c>
      <c r="AD853" s="219" t="s">
        <v>384</v>
      </c>
      <c r="AE853" s="35" t="s">
        <v>475</v>
      </c>
      <c r="AF853" s="130" t="s">
        <v>1182</v>
      </c>
      <c r="AG853" s="123">
        <v>2</v>
      </c>
      <c r="AH853" s="123">
        <v>2</v>
      </c>
      <c r="AI853" s="61" t="s">
        <v>142</v>
      </c>
      <c r="AJ853" s="61" t="s">
        <v>384</v>
      </c>
      <c r="AK853" s="61" t="s">
        <v>475</v>
      </c>
      <c r="AL853" s="35" t="s">
        <v>377</v>
      </c>
      <c r="AM853" s="192"/>
      <c r="AN853" s="215"/>
      <c r="AO853" s="215"/>
      <c r="AP853" s="215"/>
      <c r="AQ853" s="215"/>
    </row>
    <row r="854" spans="1:43" ht="38.25" x14ac:dyDescent="0.25">
      <c r="A854" s="232" t="s">
        <v>1200</v>
      </c>
      <c r="B854" s="74" t="s">
        <v>12</v>
      </c>
      <c r="C854" s="74">
        <v>12</v>
      </c>
      <c r="D854" s="74" t="s">
        <v>14</v>
      </c>
      <c r="E854" s="74" t="s">
        <v>8</v>
      </c>
      <c r="F854" s="209">
        <v>3</v>
      </c>
      <c r="G854" s="209">
        <v>3</v>
      </c>
      <c r="H854" s="209">
        <v>3</v>
      </c>
      <c r="I854" s="209">
        <v>3</v>
      </c>
      <c r="J854" s="209">
        <v>3</v>
      </c>
      <c r="K854" s="209">
        <v>3</v>
      </c>
      <c r="L854" s="209">
        <v>3</v>
      </c>
      <c r="M854" s="209">
        <v>3</v>
      </c>
      <c r="N854" s="209">
        <v>3</v>
      </c>
      <c r="O854" s="209">
        <v>3</v>
      </c>
      <c r="P854" s="209">
        <v>3</v>
      </c>
      <c r="Q854" s="209">
        <v>3</v>
      </c>
      <c r="R854" s="209">
        <v>3</v>
      </c>
      <c r="S854" s="209">
        <v>3</v>
      </c>
      <c r="T854" s="209"/>
      <c r="U854" s="209"/>
      <c r="V854" s="209"/>
      <c r="W854" s="209"/>
      <c r="X854" s="209"/>
      <c r="Y854" s="64">
        <v>3</v>
      </c>
      <c r="Z854" s="127">
        <v>3</v>
      </c>
      <c r="AA854" s="127">
        <v>3</v>
      </c>
      <c r="AB854" s="128" t="s">
        <v>1132</v>
      </c>
      <c r="AC854" s="61" t="s">
        <v>144</v>
      </c>
      <c r="AD854" s="214" t="s">
        <v>371</v>
      </c>
      <c r="AE854" s="61" t="s">
        <v>476</v>
      </c>
      <c r="AF854" s="130" t="s">
        <v>1132</v>
      </c>
      <c r="AG854" s="123">
        <v>3</v>
      </c>
      <c r="AH854" s="123">
        <v>3</v>
      </c>
      <c r="AI854" s="61" t="s">
        <v>144</v>
      </c>
      <c r="AJ854" s="61" t="s">
        <v>371</v>
      </c>
      <c r="AK854" s="61" t="s">
        <v>476</v>
      </c>
      <c r="AL854" s="61" t="s">
        <v>1129</v>
      </c>
      <c r="AM854" s="76"/>
      <c r="AN854" s="215"/>
      <c r="AO854" s="215"/>
      <c r="AP854" s="215"/>
      <c r="AQ854" s="215"/>
    </row>
    <row r="855" spans="1:43" ht="25.5" x14ac:dyDescent="0.25">
      <c r="A855" s="232" t="s">
        <v>1200</v>
      </c>
      <c r="B855" s="191" t="s">
        <v>35</v>
      </c>
      <c r="C855" s="191">
        <v>14</v>
      </c>
      <c r="D855" s="191" t="s">
        <v>626</v>
      </c>
      <c r="E855" s="191" t="s">
        <v>9</v>
      </c>
      <c r="F855" s="216"/>
      <c r="G855" s="216"/>
      <c r="H855" s="216"/>
      <c r="I855" s="216"/>
      <c r="J855" s="216"/>
      <c r="K855" s="216"/>
      <c r="L855" s="216"/>
      <c r="M855" s="216"/>
      <c r="N855" s="216"/>
      <c r="O855" s="216"/>
      <c r="P855" s="216"/>
      <c r="Q855" s="216"/>
      <c r="R855" s="216"/>
      <c r="S855" s="216"/>
      <c r="T855" s="216"/>
      <c r="U855" s="216"/>
      <c r="V855" s="216"/>
      <c r="W855" s="216"/>
      <c r="X855" s="216"/>
      <c r="Y855" s="152" t="s">
        <v>824</v>
      </c>
      <c r="Z855" s="127" t="s">
        <v>824</v>
      </c>
      <c r="AA855" s="127" t="s">
        <v>824</v>
      </c>
      <c r="AB855" s="127" t="s">
        <v>824</v>
      </c>
      <c r="AC855" s="35" t="s">
        <v>824</v>
      </c>
      <c r="AD855" s="219"/>
      <c r="AE855" s="35" t="s">
        <v>824</v>
      </c>
      <c r="AF855" s="130" t="s">
        <v>824</v>
      </c>
      <c r="AG855" s="123" t="s">
        <v>824</v>
      </c>
      <c r="AH855" s="123" t="s">
        <v>824</v>
      </c>
      <c r="AI855" s="61" t="s">
        <v>824</v>
      </c>
      <c r="AJ855" s="61" t="s">
        <v>824</v>
      </c>
      <c r="AK855" s="61" t="s">
        <v>824</v>
      </c>
      <c r="AL855" s="35" t="s">
        <v>1129</v>
      </c>
      <c r="AM855" s="192"/>
      <c r="AN855" s="215"/>
      <c r="AO855" s="215"/>
      <c r="AP855" s="215"/>
      <c r="AQ855" s="215"/>
    </row>
    <row r="856" spans="1:43" ht="30" x14ac:dyDescent="0.25">
      <c r="A856" s="232" t="s">
        <v>1200</v>
      </c>
      <c r="B856" s="74" t="s">
        <v>38</v>
      </c>
      <c r="C856" s="74">
        <v>15</v>
      </c>
      <c r="D856" s="74" t="s">
        <v>17</v>
      </c>
      <c r="E856" s="74" t="s">
        <v>9</v>
      </c>
      <c r="F856" s="209">
        <v>3</v>
      </c>
      <c r="G856" s="209">
        <v>3</v>
      </c>
      <c r="H856" s="209">
        <v>3</v>
      </c>
      <c r="I856" s="209">
        <v>3</v>
      </c>
      <c r="J856" s="209">
        <v>3</v>
      </c>
      <c r="K856" s="209">
        <v>3</v>
      </c>
      <c r="L856" s="209">
        <v>3</v>
      </c>
      <c r="M856" s="209">
        <v>3</v>
      </c>
      <c r="N856" s="209">
        <v>3</v>
      </c>
      <c r="O856" s="209">
        <v>3</v>
      </c>
      <c r="P856" s="209">
        <v>3</v>
      </c>
      <c r="Q856" s="209">
        <v>3</v>
      </c>
      <c r="R856" s="209">
        <v>3</v>
      </c>
      <c r="S856" s="209">
        <v>3</v>
      </c>
      <c r="T856" s="209"/>
      <c r="U856" s="209"/>
      <c r="V856" s="209"/>
      <c r="W856" s="209"/>
      <c r="X856" s="209"/>
      <c r="Y856" s="64">
        <v>3</v>
      </c>
      <c r="Z856" s="127">
        <v>3</v>
      </c>
      <c r="AA856" s="127">
        <v>3</v>
      </c>
      <c r="AB856" s="128" t="s">
        <v>1132</v>
      </c>
      <c r="AC856" s="61" t="s">
        <v>144</v>
      </c>
      <c r="AD856" s="214" t="s">
        <v>371</v>
      </c>
      <c r="AE856" s="61" t="s">
        <v>476</v>
      </c>
      <c r="AF856" s="130" t="s">
        <v>1168</v>
      </c>
      <c r="AG856" s="123">
        <v>1</v>
      </c>
      <c r="AH856" s="123">
        <v>1</v>
      </c>
      <c r="AI856" s="61" t="s">
        <v>462</v>
      </c>
      <c r="AJ856" s="61" t="s">
        <v>463</v>
      </c>
      <c r="AK856" s="61" t="s">
        <v>475</v>
      </c>
      <c r="AL856" s="61" t="s">
        <v>377</v>
      </c>
      <c r="AM856" s="76"/>
      <c r="AN856" s="215" t="s">
        <v>1204</v>
      </c>
      <c r="AO856" s="215" t="s">
        <v>1205</v>
      </c>
      <c r="AP856" s="215" t="s">
        <v>1206</v>
      </c>
      <c r="AQ856" s="215" t="s">
        <v>1207</v>
      </c>
    </row>
    <row r="857" spans="1:43" ht="25.5" x14ac:dyDescent="0.25">
      <c r="A857" s="232" t="s">
        <v>1200</v>
      </c>
      <c r="B857" s="191" t="s">
        <v>33</v>
      </c>
      <c r="C857" s="191">
        <v>16</v>
      </c>
      <c r="D857" s="191" t="s">
        <v>19</v>
      </c>
      <c r="E857" s="191" t="s">
        <v>8</v>
      </c>
      <c r="F857" s="216"/>
      <c r="G857" s="216"/>
      <c r="H857" s="216"/>
      <c r="I857" s="216"/>
      <c r="J857" s="216"/>
      <c r="K857" s="216"/>
      <c r="L857" s="216"/>
      <c r="M857" s="216"/>
      <c r="N857" s="216"/>
      <c r="O857" s="216"/>
      <c r="P857" s="216"/>
      <c r="Q857" s="216"/>
      <c r="R857" s="216"/>
      <c r="S857" s="216"/>
      <c r="T857" s="216"/>
      <c r="U857" s="216"/>
      <c r="V857" s="216"/>
      <c r="W857" s="216"/>
      <c r="X857" s="216"/>
      <c r="Y857" s="152" t="s">
        <v>824</v>
      </c>
      <c r="Z857" s="127" t="s">
        <v>824</v>
      </c>
      <c r="AA857" s="127" t="s">
        <v>824</v>
      </c>
      <c r="AB857" s="127" t="s">
        <v>824</v>
      </c>
      <c r="AC857" s="35" t="s">
        <v>824</v>
      </c>
      <c r="AD857" s="219"/>
      <c r="AE857" s="35" t="s">
        <v>824</v>
      </c>
      <c r="AF857" s="130" t="s">
        <v>824</v>
      </c>
      <c r="AG857" s="123" t="s">
        <v>824</v>
      </c>
      <c r="AH857" s="123" t="s">
        <v>824</v>
      </c>
      <c r="AI857" s="61" t="s">
        <v>824</v>
      </c>
      <c r="AJ857" s="61" t="s">
        <v>824</v>
      </c>
      <c r="AK857" s="61" t="s">
        <v>824</v>
      </c>
      <c r="AL857" s="35" t="s">
        <v>1129</v>
      </c>
      <c r="AM857" s="192"/>
      <c r="AN857" s="215"/>
      <c r="AO857" s="215"/>
      <c r="AP857" s="215"/>
      <c r="AQ857" s="215"/>
    </row>
    <row r="858" spans="1:43" x14ac:dyDescent="0.25">
      <c r="A858" s="232" t="s">
        <v>1200</v>
      </c>
      <c r="B858" s="74" t="s">
        <v>43</v>
      </c>
      <c r="C858" s="74">
        <v>17</v>
      </c>
      <c r="D858" s="74" t="s">
        <v>20</v>
      </c>
      <c r="E858" s="74" t="s">
        <v>9</v>
      </c>
      <c r="F858" s="209"/>
      <c r="G858" s="209"/>
      <c r="H858" s="209"/>
      <c r="I858" s="209"/>
      <c r="J858" s="209"/>
      <c r="K858" s="209"/>
      <c r="L858" s="209"/>
      <c r="M858" s="209"/>
      <c r="N858" s="209"/>
      <c r="O858" s="209"/>
      <c r="P858" s="209"/>
      <c r="Q858" s="209"/>
      <c r="R858" s="209"/>
      <c r="S858" s="209"/>
      <c r="T858" s="209"/>
      <c r="U858" s="209"/>
      <c r="V858" s="209"/>
      <c r="W858" s="209"/>
      <c r="X858" s="209"/>
      <c r="Y858" s="64" t="s">
        <v>824</v>
      </c>
      <c r="Z858" s="127" t="s">
        <v>824</v>
      </c>
      <c r="AA858" s="127" t="s">
        <v>824</v>
      </c>
      <c r="AB858" s="128" t="s">
        <v>824</v>
      </c>
      <c r="AC858" s="61" t="s">
        <v>824</v>
      </c>
      <c r="AD858" s="214"/>
      <c r="AE858" s="61" t="s">
        <v>824</v>
      </c>
      <c r="AF858" s="130" t="s">
        <v>824</v>
      </c>
      <c r="AG858" s="123" t="s">
        <v>824</v>
      </c>
      <c r="AH858" s="123" t="s">
        <v>824</v>
      </c>
      <c r="AI858" s="61" t="s">
        <v>824</v>
      </c>
      <c r="AJ858" s="61" t="s">
        <v>824</v>
      </c>
      <c r="AK858" s="61" t="s">
        <v>824</v>
      </c>
      <c r="AL858" s="61" t="s">
        <v>1129</v>
      </c>
      <c r="AM858" s="76"/>
      <c r="AN858" s="215"/>
      <c r="AO858" s="215"/>
      <c r="AP858" s="215"/>
      <c r="AQ858" s="215"/>
    </row>
    <row r="859" spans="1:43" ht="25.5" x14ac:dyDescent="0.25">
      <c r="A859" s="232" t="s">
        <v>1200</v>
      </c>
      <c r="B859" s="191" t="s">
        <v>12</v>
      </c>
      <c r="C859" s="191">
        <v>18</v>
      </c>
      <c r="D859" s="191" t="s">
        <v>21</v>
      </c>
      <c r="E859" s="191" t="s">
        <v>8</v>
      </c>
      <c r="F859" s="216">
        <v>3</v>
      </c>
      <c r="G859" s="216">
        <v>3</v>
      </c>
      <c r="H859" s="216">
        <v>2</v>
      </c>
      <c r="I859" s="216">
        <v>3</v>
      </c>
      <c r="J859" s="216">
        <v>4</v>
      </c>
      <c r="K859" s="216">
        <v>3</v>
      </c>
      <c r="L859" s="216">
        <v>4</v>
      </c>
      <c r="M859" s="216">
        <v>3</v>
      </c>
      <c r="N859" s="216">
        <v>3</v>
      </c>
      <c r="O859" s="216">
        <v>3</v>
      </c>
      <c r="P859" s="216">
        <v>3</v>
      </c>
      <c r="Q859" s="216">
        <v>3</v>
      </c>
      <c r="R859" s="216">
        <v>3</v>
      </c>
      <c r="S859" s="216">
        <v>3</v>
      </c>
      <c r="T859" s="216"/>
      <c r="U859" s="216"/>
      <c r="V859" s="216"/>
      <c r="W859" s="216"/>
      <c r="X859" s="216"/>
      <c r="Y859" s="152">
        <v>3</v>
      </c>
      <c r="Z859" s="127">
        <v>3</v>
      </c>
      <c r="AA859" s="127">
        <v>3</v>
      </c>
      <c r="AB859" s="127" t="s">
        <v>1132</v>
      </c>
      <c r="AC859" s="35" t="s">
        <v>144</v>
      </c>
      <c r="AD859" s="219" t="s">
        <v>371</v>
      </c>
      <c r="AE859" s="35" t="s">
        <v>476</v>
      </c>
      <c r="AF859" s="130" t="s">
        <v>1132</v>
      </c>
      <c r="AG859" s="123">
        <v>3</v>
      </c>
      <c r="AH859" s="123">
        <v>3</v>
      </c>
      <c r="AI859" s="61" t="s">
        <v>144</v>
      </c>
      <c r="AJ859" s="61" t="s">
        <v>371</v>
      </c>
      <c r="AK859" s="61" t="s">
        <v>476</v>
      </c>
      <c r="AL859" s="35" t="s">
        <v>1129</v>
      </c>
      <c r="AM859" s="192"/>
      <c r="AN859" s="215"/>
      <c r="AO859" s="215"/>
      <c r="AP859" s="215"/>
      <c r="AQ859" s="215"/>
    </row>
    <row r="860" spans="1:43" ht="25.5" x14ac:dyDescent="0.25">
      <c r="A860" s="232" t="s">
        <v>1200</v>
      </c>
      <c r="B860" s="74" t="s">
        <v>12</v>
      </c>
      <c r="C860" s="74">
        <v>19</v>
      </c>
      <c r="D860" s="74" t="s">
        <v>22</v>
      </c>
      <c r="E860" s="74" t="s">
        <v>9</v>
      </c>
      <c r="F860" s="209">
        <v>3</v>
      </c>
      <c r="G860" s="209">
        <v>5</v>
      </c>
      <c r="H860" s="209">
        <v>3</v>
      </c>
      <c r="I860" s="209">
        <v>3</v>
      </c>
      <c r="J860" s="209">
        <v>3</v>
      </c>
      <c r="K860" s="209">
        <v>3</v>
      </c>
      <c r="L860" s="209">
        <v>3</v>
      </c>
      <c r="M860" s="209">
        <v>3</v>
      </c>
      <c r="N860" s="209">
        <v>3</v>
      </c>
      <c r="O860" s="209">
        <v>3</v>
      </c>
      <c r="P860" s="209">
        <v>3</v>
      </c>
      <c r="Q860" s="209">
        <v>3</v>
      </c>
      <c r="R860" s="209">
        <v>4</v>
      </c>
      <c r="S860" s="209">
        <v>3</v>
      </c>
      <c r="T860" s="209"/>
      <c r="U860" s="209"/>
      <c r="V860" s="209"/>
      <c r="W860" s="209"/>
      <c r="X860" s="209"/>
      <c r="Y860" s="64">
        <v>3</v>
      </c>
      <c r="Z860" s="127">
        <v>3</v>
      </c>
      <c r="AA860" s="127">
        <v>3</v>
      </c>
      <c r="AB860" s="128" t="s">
        <v>1132</v>
      </c>
      <c r="AC860" s="61" t="s">
        <v>144</v>
      </c>
      <c r="AD860" s="214" t="s">
        <v>371</v>
      </c>
      <c r="AE860" s="61" t="s">
        <v>476</v>
      </c>
      <c r="AF860" s="130" t="s">
        <v>1132</v>
      </c>
      <c r="AG860" s="123">
        <v>3</v>
      </c>
      <c r="AH860" s="123">
        <v>3</v>
      </c>
      <c r="AI860" s="61" t="s">
        <v>144</v>
      </c>
      <c r="AJ860" s="61" t="s">
        <v>371</v>
      </c>
      <c r="AK860" s="61" t="s">
        <v>476</v>
      </c>
      <c r="AL860" s="61" t="s">
        <v>1129</v>
      </c>
      <c r="AM860" s="76"/>
      <c r="AN860" s="215"/>
      <c r="AO860" s="215"/>
      <c r="AP860" s="215"/>
      <c r="AQ860" s="215"/>
    </row>
    <row r="861" spans="1:43" ht="30" x14ac:dyDescent="0.25">
      <c r="A861" s="232" t="s">
        <v>1200</v>
      </c>
      <c r="B861" s="191" t="s">
        <v>12</v>
      </c>
      <c r="C861" s="191">
        <v>21</v>
      </c>
      <c r="D861" s="191" t="s">
        <v>25</v>
      </c>
      <c r="E861" s="191" t="s">
        <v>8</v>
      </c>
      <c r="F861" s="216">
        <v>1</v>
      </c>
      <c r="G861" s="216">
        <v>1</v>
      </c>
      <c r="H861" s="216">
        <v>2</v>
      </c>
      <c r="I861" s="216">
        <v>3</v>
      </c>
      <c r="J861" s="216">
        <v>2</v>
      </c>
      <c r="K861" s="216">
        <v>1</v>
      </c>
      <c r="L861" s="216">
        <v>3</v>
      </c>
      <c r="M861" s="216">
        <v>1</v>
      </c>
      <c r="N861" s="216">
        <v>2</v>
      </c>
      <c r="O861" s="216">
        <v>2</v>
      </c>
      <c r="P861" s="216">
        <v>2</v>
      </c>
      <c r="Q861" s="216">
        <v>2</v>
      </c>
      <c r="R861" s="216">
        <v>2</v>
      </c>
      <c r="S861" s="216">
        <v>1</v>
      </c>
      <c r="T861" s="216"/>
      <c r="U861" s="216"/>
      <c r="V861" s="216"/>
      <c r="W861" s="216"/>
      <c r="X861" s="216"/>
      <c r="Y861" s="152">
        <v>2</v>
      </c>
      <c r="Z861" s="127">
        <v>2</v>
      </c>
      <c r="AA861" s="127">
        <v>3</v>
      </c>
      <c r="AB861" s="127" t="s">
        <v>1181</v>
      </c>
      <c r="AC861" s="35" t="s">
        <v>142</v>
      </c>
      <c r="AD861" s="219" t="s">
        <v>371</v>
      </c>
      <c r="AE861" s="35" t="s">
        <v>371</v>
      </c>
      <c r="AF861" s="130" t="s">
        <v>1181</v>
      </c>
      <c r="AG861" s="123">
        <v>2</v>
      </c>
      <c r="AH861" s="123">
        <v>3</v>
      </c>
      <c r="AI861" s="61" t="s">
        <v>142</v>
      </c>
      <c r="AJ861" s="61" t="s">
        <v>371</v>
      </c>
      <c r="AK861" s="61" t="s">
        <v>371</v>
      </c>
      <c r="AL861" s="35" t="s">
        <v>1129</v>
      </c>
      <c r="AM861" s="192"/>
      <c r="AN861" s="215"/>
      <c r="AO861" s="215"/>
      <c r="AP861" s="215"/>
      <c r="AQ861" s="215"/>
    </row>
    <row r="862" spans="1:43" ht="51" x14ac:dyDescent="0.25">
      <c r="A862" s="232" t="s">
        <v>1200</v>
      </c>
      <c r="B862" s="74" t="s">
        <v>26</v>
      </c>
      <c r="C862" s="74">
        <v>22</v>
      </c>
      <c r="D862" s="74" t="s">
        <v>27</v>
      </c>
      <c r="E862" s="74" t="s">
        <v>8</v>
      </c>
      <c r="F862" s="209"/>
      <c r="G862" s="209"/>
      <c r="H862" s="209"/>
      <c r="I862" s="209"/>
      <c r="J862" s="209"/>
      <c r="K862" s="209"/>
      <c r="L862" s="209"/>
      <c r="M862" s="209"/>
      <c r="N862" s="209"/>
      <c r="O862" s="209"/>
      <c r="P862" s="209"/>
      <c r="Q862" s="209"/>
      <c r="R862" s="209"/>
      <c r="S862" s="209"/>
      <c r="T862" s="209"/>
      <c r="U862" s="209"/>
      <c r="V862" s="209"/>
      <c r="W862" s="209"/>
      <c r="X862" s="209"/>
      <c r="Y862" s="64" t="s">
        <v>824</v>
      </c>
      <c r="Z862" s="127" t="s">
        <v>824</v>
      </c>
      <c r="AA862" s="127" t="s">
        <v>824</v>
      </c>
      <c r="AB862" s="128" t="s">
        <v>824</v>
      </c>
      <c r="AC862" s="61" t="s">
        <v>824</v>
      </c>
      <c r="AD862" s="214"/>
      <c r="AE862" s="61" t="s">
        <v>824</v>
      </c>
      <c r="AF862" s="130" t="s">
        <v>824</v>
      </c>
      <c r="AG862" s="123" t="s">
        <v>824</v>
      </c>
      <c r="AH862" s="123" t="s">
        <v>824</v>
      </c>
      <c r="AI862" s="61" t="s">
        <v>824</v>
      </c>
      <c r="AJ862" s="61" t="s">
        <v>824</v>
      </c>
      <c r="AK862" s="61" t="s">
        <v>824</v>
      </c>
      <c r="AL862" s="61" t="s">
        <v>1129</v>
      </c>
      <c r="AM862" s="76"/>
      <c r="AN862" s="215"/>
      <c r="AO862" s="215"/>
      <c r="AP862" s="215"/>
      <c r="AQ862" s="215"/>
    </row>
    <row r="863" spans="1:43" ht="38.25" x14ac:dyDescent="0.25">
      <c r="A863" s="232" t="s">
        <v>1200</v>
      </c>
      <c r="B863" s="191" t="s">
        <v>26</v>
      </c>
      <c r="C863" s="191">
        <v>23</v>
      </c>
      <c r="D863" s="191" t="s">
        <v>28</v>
      </c>
      <c r="E863" s="191" t="s">
        <v>8</v>
      </c>
      <c r="F863" s="216">
        <v>2</v>
      </c>
      <c r="G863" s="216">
        <v>2</v>
      </c>
      <c r="H863" s="216">
        <v>2</v>
      </c>
      <c r="I863" s="216">
        <v>1</v>
      </c>
      <c r="J863" s="216">
        <v>1</v>
      </c>
      <c r="K863" s="216">
        <v>1</v>
      </c>
      <c r="L863" s="216">
        <v>1</v>
      </c>
      <c r="M863" s="216">
        <v>1</v>
      </c>
      <c r="N863" s="216">
        <v>1</v>
      </c>
      <c r="O863" s="216">
        <v>1</v>
      </c>
      <c r="P863" s="216">
        <v>1</v>
      </c>
      <c r="Q863" s="216">
        <v>1</v>
      </c>
      <c r="R863" s="216">
        <v>1</v>
      </c>
      <c r="S863" s="216">
        <v>1</v>
      </c>
      <c r="T863" s="216"/>
      <c r="U863" s="216"/>
      <c r="V863" s="216"/>
      <c r="W863" s="216"/>
      <c r="X863" s="216"/>
      <c r="Y863" s="152">
        <v>1</v>
      </c>
      <c r="Z863" s="127">
        <v>1</v>
      </c>
      <c r="AA863" s="127">
        <v>2</v>
      </c>
      <c r="AB863" s="127" t="s">
        <v>1143</v>
      </c>
      <c r="AC863" s="35" t="s">
        <v>462</v>
      </c>
      <c r="AD863" s="219" t="s">
        <v>384</v>
      </c>
      <c r="AE863" s="35" t="s">
        <v>475</v>
      </c>
      <c r="AF863" s="130" t="s">
        <v>1143</v>
      </c>
      <c r="AG863" s="123">
        <v>1</v>
      </c>
      <c r="AH863" s="123">
        <v>2</v>
      </c>
      <c r="AI863" s="61" t="s">
        <v>462</v>
      </c>
      <c r="AJ863" s="61" t="s">
        <v>384</v>
      </c>
      <c r="AK863" s="61" t="s">
        <v>475</v>
      </c>
      <c r="AL863" s="35" t="s">
        <v>377</v>
      </c>
      <c r="AM863" s="192"/>
      <c r="AN863" s="215"/>
      <c r="AO863" s="215"/>
      <c r="AP863" s="215"/>
      <c r="AQ863" s="215"/>
    </row>
    <row r="864" spans="1:43" ht="38.25" x14ac:dyDescent="0.25">
      <c r="A864" s="232" t="s">
        <v>1200</v>
      </c>
      <c r="B864" s="74" t="s">
        <v>29</v>
      </c>
      <c r="C864" s="74">
        <v>24</v>
      </c>
      <c r="D864" s="74" t="s">
        <v>30</v>
      </c>
      <c r="E864" s="74" t="s">
        <v>9</v>
      </c>
      <c r="F864" s="209"/>
      <c r="G864" s="209"/>
      <c r="H864" s="209"/>
      <c r="I864" s="209"/>
      <c r="J864" s="209"/>
      <c r="K864" s="209"/>
      <c r="L864" s="209"/>
      <c r="M864" s="209"/>
      <c r="N864" s="209"/>
      <c r="O864" s="209"/>
      <c r="P864" s="209"/>
      <c r="Q864" s="209"/>
      <c r="R864" s="209"/>
      <c r="S864" s="209"/>
      <c r="T864" s="209"/>
      <c r="U864" s="209"/>
      <c r="V864" s="209"/>
      <c r="W864" s="209"/>
      <c r="X864" s="209"/>
      <c r="Y864" s="64" t="s">
        <v>824</v>
      </c>
      <c r="Z864" s="127" t="s">
        <v>824</v>
      </c>
      <c r="AA864" s="127" t="s">
        <v>824</v>
      </c>
      <c r="AB864" s="128" t="s">
        <v>824</v>
      </c>
      <c r="AC864" s="61" t="s">
        <v>824</v>
      </c>
      <c r="AD864" s="214"/>
      <c r="AE864" s="61" t="s">
        <v>824</v>
      </c>
      <c r="AF864" s="130" t="s">
        <v>824</v>
      </c>
      <c r="AG864" s="123" t="s">
        <v>824</v>
      </c>
      <c r="AH864" s="123" t="s">
        <v>824</v>
      </c>
      <c r="AI864" s="61" t="s">
        <v>824</v>
      </c>
      <c r="AJ864" s="61" t="s">
        <v>824</v>
      </c>
      <c r="AK864" s="61" t="s">
        <v>824</v>
      </c>
      <c r="AL864" s="61" t="s">
        <v>1129</v>
      </c>
      <c r="AM864" s="76"/>
      <c r="AN864" s="215"/>
      <c r="AO864" s="215"/>
      <c r="AP864" s="215"/>
      <c r="AQ864" s="215"/>
    </row>
    <row r="865" spans="1:43" ht="25.5" x14ac:dyDescent="0.25">
      <c r="A865" s="232" t="s">
        <v>1200</v>
      </c>
      <c r="B865" s="191" t="s">
        <v>12</v>
      </c>
      <c r="C865" s="191">
        <v>25</v>
      </c>
      <c r="D865" s="191" t="s">
        <v>31</v>
      </c>
      <c r="E865" s="191" t="s">
        <v>9</v>
      </c>
      <c r="F865" s="216">
        <v>1</v>
      </c>
      <c r="G865" s="216">
        <v>1</v>
      </c>
      <c r="H865" s="216">
        <v>1</v>
      </c>
      <c r="I865" s="216">
        <v>1</v>
      </c>
      <c r="J865" s="216">
        <v>1</v>
      </c>
      <c r="K865" s="216">
        <v>1</v>
      </c>
      <c r="L865" s="216">
        <v>1</v>
      </c>
      <c r="M865" s="216">
        <v>1</v>
      </c>
      <c r="N865" s="216">
        <v>1</v>
      </c>
      <c r="O865" s="216">
        <v>1</v>
      </c>
      <c r="P865" s="216">
        <v>1</v>
      </c>
      <c r="Q865" s="216">
        <v>1</v>
      </c>
      <c r="R865" s="216">
        <v>1</v>
      </c>
      <c r="S865" s="216">
        <v>1</v>
      </c>
      <c r="T865" s="216"/>
      <c r="U865" s="216"/>
      <c r="V865" s="216"/>
      <c r="W865" s="216"/>
      <c r="X865" s="216"/>
      <c r="Y865" s="152">
        <v>1</v>
      </c>
      <c r="Z865" s="127">
        <v>1</v>
      </c>
      <c r="AA865" s="127">
        <v>2</v>
      </c>
      <c r="AB865" s="127" t="s">
        <v>1143</v>
      </c>
      <c r="AC865" s="35" t="s">
        <v>462</v>
      </c>
      <c r="AD865" s="219" t="s">
        <v>384</v>
      </c>
      <c r="AE865" s="35" t="s">
        <v>475</v>
      </c>
      <c r="AF865" s="130" t="s">
        <v>1143</v>
      </c>
      <c r="AG865" s="123">
        <v>1</v>
      </c>
      <c r="AH865" s="123">
        <v>2</v>
      </c>
      <c r="AI865" s="61" t="s">
        <v>462</v>
      </c>
      <c r="AJ865" s="61" t="s">
        <v>384</v>
      </c>
      <c r="AK865" s="61" t="s">
        <v>475</v>
      </c>
      <c r="AL865" s="35" t="s">
        <v>377</v>
      </c>
      <c r="AM865" s="192"/>
      <c r="AN865" s="215"/>
      <c r="AO865" s="215"/>
      <c r="AP865" s="215"/>
      <c r="AQ865" s="215"/>
    </row>
    <row r="866" spans="1:43" x14ac:dyDescent="0.25">
      <c r="A866" s="232" t="s">
        <v>1200</v>
      </c>
      <c r="B866" s="191" t="s">
        <v>12</v>
      </c>
      <c r="C866" s="191">
        <v>26</v>
      </c>
      <c r="D866" s="191" t="s">
        <v>32</v>
      </c>
      <c r="E866" s="191" t="s">
        <v>9</v>
      </c>
      <c r="F866" s="216">
        <v>1</v>
      </c>
      <c r="G866" s="216">
        <v>2</v>
      </c>
      <c r="H866" s="216">
        <v>1</v>
      </c>
      <c r="I866" s="216">
        <v>1</v>
      </c>
      <c r="J866" s="216">
        <v>1</v>
      </c>
      <c r="K866" s="216">
        <v>1</v>
      </c>
      <c r="L866" s="216">
        <v>1</v>
      </c>
      <c r="M866" s="216">
        <v>1</v>
      </c>
      <c r="N866" s="216">
        <v>2</v>
      </c>
      <c r="O866" s="216">
        <v>1</v>
      </c>
      <c r="P866" s="216">
        <v>1</v>
      </c>
      <c r="Q866" s="216">
        <v>1</v>
      </c>
      <c r="R866" s="216">
        <v>1</v>
      </c>
      <c r="S866" s="216">
        <v>3</v>
      </c>
      <c r="T866" s="216"/>
      <c r="U866" s="216"/>
      <c r="V866" s="216"/>
      <c r="W866" s="216"/>
      <c r="X866" s="216"/>
      <c r="Y866" s="152">
        <v>1</v>
      </c>
      <c r="Z866" s="127">
        <v>1</v>
      </c>
      <c r="AA866" s="127">
        <v>2</v>
      </c>
      <c r="AB866" s="127" t="s">
        <v>1143</v>
      </c>
      <c r="AC866" s="35" t="s">
        <v>462</v>
      </c>
      <c r="AD866" s="219" t="s">
        <v>384</v>
      </c>
      <c r="AE866" s="35" t="s">
        <v>475</v>
      </c>
      <c r="AF866" s="130" t="s">
        <v>1143</v>
      </c>
      <c r="AG866" s="123">
        <v>1</v>
      </c>
      <c r="AH866" s="123">
        <v>2</v>
      </c>
      <c r="AI866" s="61" t="s">
        <v>462</v>
      </c>
      <c r="AJ866" s="61" t="s">
        <v>384</v>
      </c>
      <c r="AK866" s="61" t="s">
        <v>475</v>
      </c>
      <c r="AL866" s="35" t="s">
        <v>377</v>
      </c>
      <c r="AM866" s="192"/>
      <c r="AN866" s="215"/>
      <c r="AO866" s="215"/>
      <c r="AP866" s="215"/>
      <c r="AQ866" s="215"/>
    </row>
    <row r="867" spans="1:43" ht="51" x14ac:dyDescent="0.25">
      <c r="A867" s="232" t="s">
        <v>1200</v>
      </c>
      <c r="B867" s="74" t="s">
        <v>26</v>
      </c>
      <c r="C867" s="74">
        <v>28</v>
      </c>
      <c r="D867" s="74" t="s">
        <v>1155</v>
      </c>
      <c r="E867" s="74" t="s">
        <v>8</v>
      </c>
      <c r="F867" s="209"/>
      <c r="G867" s="209"/>
      <c r="H867" s="209"/>
      <c r="I867" s="209"/>
      <c r="J867" s="209"/>
      <c r="K867" s="209"/>
      <c r="L867" s="209"/>
      <c r="M867" s="209"/>
      <c r="N867" s="209"/>
      <c r="O867" s="209"/>
      <c r="P867" s="209"/>
      <c r="Q867" s="209"/>
      <c r="R867" s="209"/>
      <c r="S867" s="209"/>
      <c r="T867" s="209"/>
      <c r="U867" s="209"/>
      <c r="V867" s="209"/>
      <c r="W867" s="209"/>
      <c r="X867" s="209"/>
      <c r="Y867" s="64" t="s">
        <v>824</v>
      </c>
      <c r="Z867" s="127" t="s">
        <v>824</v>
      </c>
      <c r="AA867" s="127" t="s">
        <v>824</v>
      </c>
      <c r="AB867" s="128" t="s">
        <v>824</v>
      </c>
      <c r="AC867" s="61" t="s">
        <v>824</v>
      </c>
      <c r="AD867" s="214"/>
      <c r="AE867" s="61" t="s">
        <v>824</v>
      </c>
      <c r="AF867" s="130" t="s">
        <v>824</v>
      </c>
      <c r="AG867" s="123" t="s">
        <v>824</v>
      </c>
      <c r="AH867" s="123" t="s">
        <v>824</v>
      </c>
      <c r="AI867" s="61" t="s">
        <v>824</v>
      </c>
      <c r="AJ867" s="61" t="s">
        <v>824</v>
      </c>
      <c r="AK867" s="61" t="s">
        <v>824</v>
      </c>
      <c r="AL867" s="61" t="s">
        <v>1129</v>
      </c>
      <c r="AM867" s="76"/>
      <c r="AN867" s="215"/>
      <c r="AO867" s="215"/>
      <c r="AP867" s="215"/>
      <c r="AQ867" s="215"/>
    </row>
    <row r="868" spans="1:43" ht="38.25" x14ac:dyDescent="0.25">
      <c r="A868" s="232" t="s">
        <v>1200</v>
      </c>
      <c r="B868" s="191" t="s">
        <v>35</v>
      </c>
      <c r="C868" s="191">
        <v>31</v>
      </c>
      <c r="D868" s="191" t="s">
        <v>734</v>
      </c>
      <c r="E868" s="191" t="s">
        <v>8</v>
      </c>
      <c r="F868" s="216">
        <v>3</v>
      </c>
      <c r="G868" s="216">
        <v>3</v>
      </c>
      <c r="H868" s="216">
        <v>2</v>
      </c>
      <c r="I868" s="216">
        <v>3</v>
      </c>
      <c r="J868" s="216">
        <v>4</v>
      </c>
      <c r="K868" s="216">
        <v>3</v>
      </c>
      <c r="L868" s="216">
        <v>3</v>
      </c>
      <c r="M868" s="216">
        <v>3</v>
      </c>
      <c r="N868" s="216">
        <v>4</v>
      </c>
      <c r="O868" s="216">
        <v>4</v>
      </c>
      <c r="P868" s="216">
        <v>4</v>
      </c>
      <c r="Q868" s="216">
        <v>3</v>
      </c>
      <c r="R868" s="216">
        <v>3</v>
      </c>
      <c r="S868" s="216">
        <v>3</v>
      </c>
      <c r="T868" s="216"/>
      <c r="U868" s="216"/>
      <c r="V868" s="216"/>
      <c r="W868" s="216"/>
      <c r="X868" s="216"/>
      <c r="Y868" s="152">
        <v>3</v>
      </c>
      <c r="Z868" s="127">
        <v>3</v>
      </c>
      <c r="AA868" s="127">
        <v>3</v>
      </c>
      <c r="AB868" s="127" t="s">
        <v>1132</v>
      </c>
      <c r="AC868" s="35" t="s">
        <v>144</v>
      </c>
      <c r="AD868" s="219" t="s">
        <v>371</v>
      </c>
      <c r="AE868" s="35" t="s">
        <v>476</v>
      </c>
      <c r="AF868" s="130" t="s">
        <v>1182</v>
      </c>
      <c r="AG868" s="123">
        <v>2</v>
      </c>
      <c r="AH868" s="123">
        <v>2</v>
      </c>
      <c r="AI868" s="61" t="s">
        <v>142</v>
      </c>
      <c r="AJ868" s="61" t="s">
        <v>384</v>
      </c>
      <c r="AK868" s="61" t="s">
        <v>475</v>
      </c>
      <c r="AL868" s="35" t="s">
        <v>377</v>
      </c>
      <c r="AM868" s="192"/>
      <c r="AN868" s="215" t="s">
        <v>1208</v>
      </c>
      <c r="AO868" s="215" t="s">
        <v>1209</v>
      </c>
      <c r="AP868" s="215" t="s">
        <v>1210</v>
      </c>
      <c r="AQ868" s="215" t="s">
        <v>1211</v>
      </c>
    </row>
    <row r="869" spans="1:43" ht="25.5" x14ac:dyDescent="0.25">
      <c r="A869" s="232" t="s">
        <v>1200</v>
      </c>
      <c r="B869" s="74" t="s">
        <v>38</v>
      </c>
      <c r="C869" s="74">
        <v>34</v>
      </c>
      <c r="D869" s="74" t="s">
        <v>662</v>
      </c>
      <c r="E869" s="74" t="s">
        <v>9</v>
      </c>
      <c r="F869" s="209">
        <v>4</v>
      </c>
      <c r="G869" s="209">
        <v>4</v>
      </c>
      <c r="H869" s="209">
        <v>3</v>
      </c>
      <c r="I869" s="209">
        <v>4</v>
      </c>
      <c r="J869" s="209">
        <v>4</v>
      </c>
      <c r="K869" s="209">
        <v>3</v>
      </c>
      <c r="L869" s="209">
        <v>3</v>
      </c>
      <c r="M869" s="209">
        <v>3</v>
      </c>
      <c r="N869" s="209">
        <v>3</v>
      </c>
      <c r="O869" s="209">
        <v>3</v>
      </c>
      <c r="P869" s="209">
        <v>3</v>
      </c>
      <c r="Q869" s="209">
        <v>4</v>
      </c>
      <c r="R869" s="209">
        <v>3</v>
      </c>
      <c r="S869" s="209">
        <v>3</v>
      </c>
      <c r="T869" s="209"/>
      <c r="U869" s="209"/>
      <c r="V869" s="209"/>
      <c r="W869" s="209"/>
      <c r="X869" s="209"/>
      <c r="Y869" s="64">
        <v>3</v>
      </c>
      <c r="Z869" s="127">
        <v>3</v>
      </c>
      <c r="AA869" s="127">
        <v>2</v>
      </c>
      <c r="AB869" s="128" t="s">
        <v>1191</v>
      </c>
      <c r="AC869" s="61" t="s">
        <v>144</v>
      </c>
      <c r="AD869" s="214" t="s">
        <v>384</v>
      </c>
      <c r="AE869" s="61" t="s">
        <v>371</v>
      </c>
      <c r="AF869" s="130" t="s">
        <v>1191</v>
      </c>
      <c r="AG869" s="123">
        <v>3</v>
      </c>
      <c r="AH869" s="123">
        <v>2</v>
      </c>
      <c r="AI869" s="61" t="s">
        <v>144</v>
      </c>
      <c r="AJ869" s="61" t="s">
        <v>384</v>
      </c>
      <c r="AK869" s="61" t="s">
        <v>371</v>
      </c>
      <c r="AL869" s="61" t="s">
        <v>1129</v>
      </c>
      <c r="AM869" s="76"/>
      <c r="AN869" s="215"/>
      <c r="AO869" s="215"/>
      <c r="AP869" s="215"/>
      <c r="AQ869" s="215"/>
    </row>
    <row r="870" spans="1:43" ht="25.5" x14ac:dyDescent="0.25">
      <c r="A870" s="232" t="s">
        <v>1200</v>
      </c>
      <c r="B870" s="191" t="s">
        <v>38</v>
      </c>
      <c r="C870" s="191">
        <v>37</v>
      </c>
      <c r="D870" s="191" t="s">
        <v>663</v>
      </c>
      <c r="E870" s="191" t="s">
        <v>8</v>
      </c>
      <c r="F870" s="216">
        <v>1</v>
      </c>
      <c r="G870" s="216">
        <v>1</v>
      </c>
      <c r="H870" s="216">
        <v>1</v>
      </c>
      <c r="I870" s="216">
        <v>1</v>
      </c>
      <c r="J870" s="216">
        <v>1</v>
      </c>
      <c r="K870" s="216">
        <v>1</v>
      </c>
      <c r="L870" s="216">
        <v>1</v>
      </c>
      <c r="M870" s="216">
        <v>1</v>
      </c>
      <c r="N870" s="216">
        <v>1</v>
      </c>
      <c r="O870" s="216">
        <v>1</v>
      </c>
      <c r="P870" s="216">
        <v>1</v>
      </c>
      <c r="Q870" s="216">
        <v>1</v>
      </c>
      <c r="R870" s="216">
        <v>1</v>
      </c>
      <c r="S870" s="216">
        <v>1</v>
      </c>
      <c r="T870" s="216"/>
      <c r="U870" s="216"/>
      <c r="V870" s="216"/>
      <c r="W870" s="216"/>
      <c r="X870" s="216"/>
      <c r="Y870" s="152">
        <v>1</v>
      </c>
      <c r="Z870" s="127">
        <v>1</v>
      </c>
      <c r="AA870" s="127">
        <v>2</v>
      </c>
      <c r="AB870" s="127" t="s">
        <v>1143</v>
      </c>
      <c r="AC870" s="35" t="s">
        <v>462</v>
      </c>
      <c r="AD870" s="219" t="s">
        <v>384</v>
      </c>
      <c r="AE870" s="35" t="s">
        <v>475</v>
      </c>
      <c r="AF870" s="130" t="s">
        <v>1143</v>
      </c>
      <c r="AG870" s="123">
        <v>1</v>
      </c>
      <c r="AH870" s="123">
        <v>2</v>
      </c>
      <c r="AI870" s="61" t="s">
        <v>462</v>
      </c>
      <c r="AJ870" s="61" t="s">
        <v>384</v>
      </c>
      <c r="AK870" s="61" t="s">
        <v>475</v>
      </c>
      <c r="AL870" s="35" t="s">
        <v>377</v>
      </c>
      <c r="AM870" s="192"/>
      <c r="AN870" s="215"/>
      <c r="AO870" s="215"/>
      <c r="AP870" s="215"/>
      <c r="AQ870" s="215"/>
    </row>
    <row r="871" spans="1:43" ht="25.5" x14ac:dyDescent="0.25">
      <c r="A871" s="232" t="s">
        <v>1200</v>
      </c>
      <c r="B871" s="74" t="s">
        <v>43</v>
      </c>
      <c r="C871" s="74">
        <v>38</v>
      </c>
      <c r="D871" s="74" t="s">
        <v>664</v>
      </c>
      <c r="E871" s="74" t="s">
        <v>9</v>
      </c>
      <c r="F871" s="209">
        <v>4</v>
      </c>
      <c r="G871" s="209">
        <v>3</v>
      </c>
      <c r="H871" s="209">
        <v>2</v>
      </c>
      <c r="I871" s="209">
        <v>3</v>
      </c>
      <c r="J871" s="209">
        <v>3</v>
      </c>
      <c r="K871" s="209">
        <v>4</v>
      </c>
      <c r="L871" s="209">
        <v>4</v>
      </c>
      <c r="M871" s="209">
        <v>2</v>
      </c>
      <c r="N871" s="209">
        <v>2</v>
      </c>
      <c r="O871" s="209">
        <v>3</v>
      </c>
      <c r="P871" s="209">
        <v>3</v>
      </c>
      <c r="Q871" s="209">
        <v>3</v>
      </c>
      <c r="R871" s="209">
        <v>3</v>
      </c>
      <c r="S871" s="209">
        <v>3</v>
      </c>
      <c r="T871" s="209"/>
      <c r="U871" s="209"/>
      <c r="V871" s="209"/>
      <c r="W871" s="209"/>
      <c r="X871" s="209"/>
      <c r="Y871" s="64">
        <v>3</v>
      </c>
      <c r="Z871" s="127">
        <v>3</v>
      </c>
      <c r="AA871" s="127">
        <v>3</v>
      </c>
      <c r="AB871" s="128" t="s">
        <v>1132</v>
      </c>
      <c r="AC871" s="61" t="s">
        <v>144</v>
      </c>
      <c r="AD871" s="214" t="s">
        <v>371</v>
      </c>
      <c r="AE871" s="61" t="s">
        <v>476</v>
      </c>
      <c r="AF871" s="130" t="s">
        <v>1132</v>
      </c>
      <c r="AG871" s="123">
        <v>3</v>
      </c>
      <c r="AH871" s="123">
        <v>3</v>
      </c>
      <c r="AI871" s="61" t="s">
        <v>144</v>
      </c>
      <c r="AJ871" s="61" t="s">
        <v>371</v>
      </c>
      <c r="AK871" s="61" t="s">
        <v>476</v>
      </c>
      <c r="AL871" s="61" t="s">
        <v>1129</v>
      </c>
      <c r="AM871" s="76"/>
      <c r="AN871" s="215" t="s">
        <v>1212</v>
      </c>
      <c r="AO871" s="215" t="s">
        <v>1213</v>
      </c>
      <c r="AP871" s="215" t="s">
        <v>1214</v>
      </c>
      <c r="AQ871" s="215" t="s">
        <v>1215</v>
      </c>
    </row>
    <row r="872" spans="1:43" x14ac:dyDescent="0.25">
      <c r="A872" s="232" t="s">
        <v>1200</v>
      </c>
      <c r="B872" s="191" t="s">
        <v>43</v>
      </c>
      <c r="C872" s="191">
        <v>39</v>
      </c>
      <c r="D872" s="191" t="s">
        <v>44</v>
      </c>
      <c r="E872" s="191" t="s">
        <v>8</v>
      </c>
      <c r="F872" s="216"/>
      <c r="G872" s="216"/>
      <c r="H872" s="216"/>
      <c r="I872" s="216"/>
      <c r="J872" s="216"/>
      <c r="K872" s="216"/>
      <c r="L872" s="216"/>
      <c r="M872" s="216"/>
      <c r="N872" s="216"/>
      <c r="O872" s="216"/>
      <c r="P872" s="216"/>
      <c r="Q872" s="216"/>
      <c r="R872" s="216"/>
      <c r="S872" s="216"/>
      <c r="T872" s="216"/>
      <c r="U872" s="216"/>
      <c r="V872" s="216"/>
      <c r="W872" s="216"/>
      <c r="X872" s="216"/>
      <c r="Y872" s="152" t="s">
        <v>824</v>
      </c>
      <c r="Z872" s="127" t="s">
        <v>824</v>
      </c>
      <c r="AA872" s="127" t="s">
        <v>824</v>
      </c>
      <c r="AB872" s="127" t="s">
        <v>824</v>
      </c>
      <c r="AC872" s="35" t="s">
        <v>824</v>
      </c>
      <c r="AD872" s="219"/>
      <c r="AE872" s="35" t="s">
        <v>824</v>
      </c>
      <c r="AF872" s="130" t="s">
        <v>824</v>
      </c>
      <c r="AG872" s="123" t="s">
        <v>824</v>
      </c>
      <c r="AH872" s="123" t="s">
        <v>824</v>
      </c>
      <c r="AI872" s="61" t="s">
        <v>824</v>
      </c>
      <c r="AJ872" s="61" t="s">
        <v>824</v>
      </c>
      <c r="AK872" s="61" t="s">
        <v>824</v>
      </c>
      <c r="AL872" s="35" t="s">
        <v>1129</v>
      </c>
      <c r="AM872" s="192"/>
      <c r="AN872" s="215"/>
      <c r="AO872" s="215"/>
      <c r="AP872" s="215"/>
      <c r="AQ872" s="215"/>
    </row>
    <row r="873" spans="1:43" ht="25.5" x14ac:dyDescent="0.25">
      <c r="A873" s="232" t="s">
        <v>1200</v>
      </c>
      <c r="B873" s="74" t="s">
        <v>43</v>
      </c>
      <c r="C873" s="74">
        <v>40</v>
      </c>
      <c r="D873" s="74" t="s">
        <v>743</v>
      </c>
      <c r="E873" s="74" t="s">
        <v>9</v>
      </c>
      <c r="F873" s="209"/>
      <c r="G873" s="209"/>
      <c r="H873" s="209"/>
      <c r="I873" s="209"/>
      <c r="J873" s="209"/>
      <c r="K873" s="209"/>
      <c r="L873" s="209"/>
      <c r="M873" s="209"/>
      <c r="N873" s="209"/>
      <c r="O873" s="209"/>
      <c r="P873" s="209"/>
      <c r="Q873" s="209"/>
      <c r="R873" s="209"/>
      <c r="S873" s="209"/>
      <c r="T873" s="209"/>
      <c r="U873" s="209"/>
      <c r="V873" s="209"/>
      <c r="W873" s="209"/>
      <c r="X873" s="209"/>
      <c r="Y873" s="64" t="s">
        <v>824</v>
      </c>
      <c r="Z873" s="127" t="s">
        <v>824</v>
      </c>
      <c r="AA873" s="127" t="s">
        <v>824</v>
      </c>
      <c r="AB873" s="128" t="s">
        <v>824</v>
      </c>
      <c r="AC873" s="61" t="s">
        <v>824</v>
      </c>
      <c r="AD873" s="214"/>
      <c r="AE873" s="61" t="s">
        <v>824</v>
      </c>
      <c r="AF873" s="130" t="s">
        <v>824</v>
      </c>
      <c r="AG873" s="123" t="s">
        <v>824</v>
      </c>
      <c r="AH873" s="123" t="s">
        <v>824</v>
      </c>
      <c r="AI873" s="61" t="s">
        <v>824</v>
      </c>
      <c r="AJ873" s="61" t="s">
        <v>824</v>
      </c>
      <c r="AK873" s="61" t="s">
        <v>824</v>
      </c>
      <c r="AL873" s="61" t="s">
        <v>1129</v>
      </c>
      <c r="AM873" s="76"/>
      <c r="AN873" s="215"/>
      <c r="AO873" s="215"/>
      <c r="AP873" s="215"/>
      <c r="AQ873" s="215"/>
    </row>
    <row r="874" spans="1:43" ht="25.5" x14ac:dyDescent="0.25">
      <c r="A874" s="232" t="s">
        <v>1200</v>
      </c>
      <c r="B874" s="191" t="s">
        <v>43</v>
      </c>
      <c r="C874" s="197">
        <v>41</v>
      </c>
      <c r="D874" s="198" t="s">
        <v>665</v>
      </c>
      <c r="E874" s="198" t="s">
        <v>8</v>
      </c>
      <c r="F874" s="211"/>
      <c r="G874" s="211"/>
      <c r="H874" s="211"/>
      <c r="I874" s="211"/>
      <c r="J874" s="211"/>
      <c r="K874" s="211"/>
      <c r="L874" s="211"/>
      <c r="M874" s="211"/>
      <c r="N874" s="211"/>
      <c r="O874" s="211"/>
      <c r="P874" s="211"/>
      <c r="Q874" s="211"/>
      <c r="R874" s="211"/>
      <c r="S874" s="211"/>
      <c r="T874" s="211"/>
      <c r="U874" s="211"/>
      <c r="V874" s="211"/>
      <c r="W874" s="211"/>
      <c r="X874" s="211"/>
      <c r="Y874" s="189" t="s">
        <v>824</v>
      </c>
      <c r="Z874" s="127" t="s">
        <v>824</v>
      </c>
      <c r="AA874" s="127" t="s">
        <v>824</v>
      </c>
      <c r="AB874" s="128" t="s">
        <v>824</v>
      </c>
      <c r="AC874" s="61" t="s">
        <v>824</v>
      </c>
      <c r="AD874" s="214"/>
      <c r="AE874" s="61" t="s">
        <v>824</v>
      </c>
      <c r="AF874" s="130" t="s">
        <v>824</v>
      </c>
      <c r="AG874" s="123" t="s">
        <v>824</v>
      </c>
      <c r="AH874" s="123" t="s">
        <v>824</v>
      </c>
      <c r="AI874" s="61" t="s">
        <v>824</v>
      </c>
      <c r="AJ874" s="61" t="s">
        <v>824</v>
      </c>
      <c r="AK874" s="61" t="s">
        <v>824</v>
      </c>
      <c r="AL874" s="61" t="s">
        <v>1129</v>
      </c>
      <c r="AM874" s="76"/>
      <c r="AN874" s="215"/>
      <c r="AO874" s="215"/>
      <c r="AP874" s="215"/>
      <c r="AQ874" s="215"/>
    </row>
    <row r="875" spans="1:43" ht="25.5" x14ac:dyDescent="0.25">
      <c r="A875" s="232" t="s">
        <v>1200</v>
      </c>
      <c r="B875" s="74" t="s">
        <v>43</v>
      </c>
      <c r="C875" s="74">
        <v>42</v>
      </c>
      <c r="D875" s="74" t="s">
        <v>666</v>
      </c>
      <c r="E875" s="74" t="s">
        <v>9</v>
      </c>
      <c r="F875" s="209"/>
      <c r="G875" s="209"/>
      <c r="H875" s="209"/>
      <c r="I875" s="209"/>
      <c r="J875" s="209"/>
      <c r="K875" s="209"/>
      <c r="L875" s="209"/>
      <c r="M875" s="209"/>
      <c r="N875" s="209"/>
      <c r="O875" s="209"/>
      <c r="P875" s="209"/>
      <c r="Q875" s="209"/>
      <c r="R875" s="209"/>
      <c r="S875" s="209"/>
      <c r="T875" s="209"/>
      <c r="U875" s="209"/>
      <c r="V875" s="209"/>
      <c r="W875" s="209"/>
      <c r="X875" s="209"/>
      <c r="Y875" s="64" t="s">
        <v>824</v>
      </c>
      <c r="Z875" s="127" t="s">
        <v>824</v>
      </c>
      <c r="AA875" s="127" t="s">
        <v>824</v>
      </c>
      <c r="AB875" s="128" t="s">
        <v>824</v>
      </c>
      <c r="AC875" s="61" t="s">
        <v>824</v>
      </c>
      <c r="AD875" s="214"/>
      <c r="AE875" s="61" t="s">
        <v>824</v>
      </c>
      <c r="AF875" s="130" t="s">
        <v>824</v>
      </c>
      <c r="AG875" s="123" t="s">
        <v>824</v>
      </c>
      <c r="AH875" s="123" t="s">
        <v>824</v>
      </c>
      <c r="AI875" s="61" t="s">
        <v>824</v>
      </c>
      <c r="AJ875" s="61" t="s">
        <v>824</v>
      </c>
      <c r="AK875" s="61" t="s">
        <v>824</v>
      </c>
      <c r="AL875" s="61" t="s">
        <v>1129</v>
      </c>
      <c r="AM875" s="76"/>
      <c r="AN875" s="215"/>
      <c r="AO875" s="215"/>
      <c r="AP875" s="215"/>
      <c r="AQ875" s="215"/>
    </row>
    <row r="876" spans="1:43" ht="25.5" x14ac:dyDescent="0.25">
      <c r="A876" s="232" t="s">
        <v>1200</v>
      </c>
      <c r="B876" s="191" t="s">
        <v>45</v>
      </c>
      <c r="C876" s="191">
        <v>43</v>
      </c>
      <c r="D876" s="198" t="s">
        <v>667</v>
      </c>
      <c r="E876" s="198" t="s">
        <v>9</v>
      </c>
      <c r="F876" s="211"/>
      <c r="G876" s="211"/>
      <c r="H876" s="211"/>
      <c r="I876" s="211"/>
      <c r="J876" s="211"/>
      <c r="K876" s="211"/>
      <c r="L876" s="211"/>
      <c r="M876" s="211"/>
      <c r="N876" s="211"/>
      <c r="O876" s="211"/>
      <c r="P876" s="211"/>
      <c r="Q876" s="211"/>
      <c r="R876" s="211"/>
      <c r="S876" s="211"/>
      <c r="T876" s="211"/>
      <c r="U876" s="211"/>
      <c r="V876" s="211"/>
      <c r="W876" s="211"/>
      <c r="X876" s="211"/>
      <c r="Y876" s="189" t="s">
        <v>824</v>
      </c>
      <c r="Z876" s="127" t="s">
        <v>824</v>
      </c>
      <c r="AA876" s="127" t="s">
        <v>824</v>
      </c>
      <c r="AB876" s="128" t="s">
        <v>824</v>
      </c>
      <c r="AC876" s="61" t="s">
        <v>824</v>
      </c>
      <c r="AD876" s="214"/>
      <c r="AE876" s="61" t="s">
        <v>824</v>
      </c>
      <c r="AF876" s="130" t="s">
        <v>824</v>
      </c>
      <c r="AG876" s="123" t="s">
        <v>824</v>
      </c>
      <c r="AH876" s="123" t="s">
        <v>824</v>
      </c>
      <c r="AI876" s="61" t="s">
        <v>824</v>
      </c>
      <c r="AJ876" s="61" t="s">
        <v>824</v>
      </c>
      <c r="AK876" s="61" t="s">
        <v>824</v>
      </c>
      <c r="AL876" s="61" t="s">
        <v>1129</v>
      </c>
      <c r="AM876" s="76"/>
      <c r="AN876" s="215"/>
      <c r="AO876" s="215"/>
      <c r="AP876" s="215"/>
      <c r="AQ876" s="215"/>
    </row>
    <row r="877" spans="1:43" ht="25.5" x14ac:dyDescent="0.25">
      <c r="A877" s="232" t="s">
        <v>1200</v>
      </c>
      <c r="B877" s="74" t="s">
        <v>45</v>
      </c>
      <c r="C877" s="74">
        <v>44</v>
      </c>
      <c r="D877" s="74" t="s">
        <v>668</v>
      </c>
      <c r="E877" s="74" t="s">
        <v>9</v>
      </c>
      <c r="F877" s="209">
        <v>4</v>
      </c>
      <c r="G877" s="209">
        <v>5</v>
      </c>
      <c r="H877" s="209">
        <v>4</v>
      </c>
      <c r="I877" s="209">
        <v>4</v>
      </c>
      <c r="J877" s="209">
        <v>4</v>
      </c>
      <c r="K877" s="209">
        <v>4</v>
      </c>
      <c r="L877" s="209">
        <v>4</v>
      </c>
      <c r="M877" s="209">
        <v>4</v>
      </c>
      <c r="N877" s="209">
        <v>4</v>
      </c>
      <c r="O877" s="209">
        <v>4</v>
      </c>
      <c r="P877" s="209">
        <v>4</v>
      </c>
      <c r="Q877" s="209">
        <v>4</v>
      </c>
      <c r="R877" s="209">
        <v>4</v>
      </c>
      <c r="S877" s="209">
        <v>4</v>
      </c>
      <c r="T877" s="209"/>
      <c r="U877" s="209"/>
      <c r="V877" s="209"/>
      <c r="W877" s="209"/>
      <c r="X877" s="209"/>
      <c r="Y877" s="64">
        <v>4</v>
      </c>
      <c r="Z877" s="127">
        <v>4</v>
      </c>
      <c r="AA877" s="127">
        <v>3</v>
      </c>
      <c r="AB877" s="128" t="s">
        <v>1189</v>
      </c>
      <c r="AC877" s="61" t="s">
        <v>146</v>
      </c>
      <c r="AD877" s="214" t="s">
        <v>371</v>
      </c>
      <c r="AE877" s="61" t="s">
        <v>476</v>
      </c>
      <c r="AF877" s="130" t="s">
        <v>1191</v>
      </c>
      <c r="AG877" s="123">
        <v>3</v>
      </c>
      <c r="AH877" s="123">
        <v>2</v>
      </c>
      <c r="AI877" s="61" t="s">
        <v>144</v>
      </c>
      <c r="AJ877" s="61" t="s">
        <v>384</v>
      </c>
      <c r="AK877" s="61" t="s">
        <v>371</v>
      </c>
      <c r="AL877" s="61" t="s">
        <v>1129</v>
      </c>
      <c r="AM877" s="76"/>
      <c r="AN877" s="215" t="s">
        <v>1216</v>
      </c>
      <c r="AO877" s="215" t="s">
        <v>1217</v>
      </c>
      <c r="AP877" s="215" t="s">
        <v>1218</v>
      </c>
      <c r="AQ877" s="215"/>
    </row>
    <row r="878" spans="1:43" ht="25.5" x14ac:dyDescent="0.25">
      <c r="A878" s="232" t="s">
        <v>1200</v>
      </c>
      <c r="B878" s="191" t="s">
        <v>48</v>
      </c>
      <c r="C878" s="191">
        <v>49</v>
      </c>
      <c r="D878" s="198" t="s">
        <v>54</v>
      </c>
      <c r="E878" s="198" t="s">
        <v>9</v>
      </c>
      <c r="F878" s="211"/>
      <c r="G878" s="211"/>
      <c r="H878" s="211"/>
      <c r="I878" s="211"/>
      <c r="J878" s="211"/>
      <c r="K878" s="211"/>
      <c r="L878" s="211"/>
      <c r="M878" s="211"/>
      <c r="N878" s="211"/>
      <c r="O878" s="211"/>
      <c r="P878" s="211"/>
      <c r="Q878" s="211"/>
      <c r="R878" s="211"/>
      <c r="S878" s="211"/>
      <c r="T878" s="211"/>
      <c r="U878" s="211"/>
      <c r="V878" s="211"/>
      <c r="W878" s="211"/>
      <c r="X878" s="211"/>
      <c r="Y878" s="189" t="s">
        <v>824</v>
      </c>
      <c r="Z878" s="127" t="s">
        <v>824</v>
      </c>
      <c r="AA878" s="127" t="s">
        <v>824</v>
      </c>
      <c r="AB878" s="128" t="s">
        <v>824</v>
      </c>
      <c r="AC878" s="61" t="s">
        <v>824</v>
      </c>
      <c r="AD878" s="214"/>
      <c r="AE878" s="61" t="s">
        <v>824</v>
      </c>
      <c r="AF878" s="130" t="s">
        <v>824</v>
      </c>
      <c r="AG878" s="123" t="s">
        <v>824</v>
      </c>
      <c r="AH878" s="123" t="s">
        <v>824</v>
      </c>
      <c r="AI878" s="61" t="s">
        <v>824</v>
      </c>
      <c r="AJ878" s="61" t="s">
        <v>824</v>
      </c>
      <c r="AK878" s="61" t="s">
        <v>824</v>
      </c>
      <c r="AL878" s="61" t="s">
        <v>1129</v>
      </c>
      <c r="AM878" s="76"/>
      <c r="AN878" s="215"/>
      <c r="AO878" s="215"/>
      <c r="AP878" s="215"/>
      <c r="AQ878" s="215"/>
    </row>
    <row r="879" spans="1:43" ht="25.5" x14ac:dyDescent="0.25">
      <c r="A879" s="232" t="s">
        <v>1200</v>
      </c>
      <c r="B879" s="74" t="s">
        <v>55</v>
      </c>
      <c r="C879" s="74">
        <v>50</v>
      </c>
      <c r="D879" s="74" t="s">
        <v>670</v>
      </c>
      <c r="E879" s="74" t="s">
        <v>9</v>
      </c>
      <c r="F879" s="209">
        <v>3</v>
      </c>
      <c r="G879" s="209">
        <v>2</v>
      </c>
      <c r="H879" s="209">
        <v>3</v>
      </c>
      <c r="I879" s="209">
        <v>3</v>
      </c>
      <c r="J879" s="209">
        <v>3</v>
      </c>
      <c r="K879" s="209">
        <v>3</v>
      </c>
      <c r="L879" s="209">
        <v>3</v>
      </c>
      <c r="M879" s="209">
        <v>3</v>
      </c>
      <c r="N879" s="209">
        <v>3</v>
      </c>
      <c r="O879" s="209">
        <v>3</v>
      </c>
      <c r="P879" s="209">
        <v>3</v>
      </c>
      <c r="Q879" s="209">
        <v>3</v>
      </c>
      <c r="R879" s="209">
        <v>3</v>
      </c>
      <c r="S879" s="209">
        <v>3</v>
      </c>
      <c r="T879" s="209"/>
      <c r="U879" s="209"/>
      <c r="V879" s="209"/>
      <c r="W879" s="209"/>
      <c r="X879" s="209"/>
      <c r="Y879" s="64">
        <v>3</v>
      </c>
      <c r="Z879" s="127">
        <v>3</v>
      </c>
      <c r="AA879" s="127">
        <v>2</v>
      </c>
      <c r="AB879" s="128" t="s">
        <v>1191</v>
      </c>
      <c r="AC879" s="61" t="s">
        <v>144</v>
      </c>
      <c r="AD879" s="214" t="s">
        <v>384</v>
      </c>
      <c r="AE879" s="61" t="s">
        <v>371</v>
      </c>
      <c r="AF879" s="130" t="s">
        <v>1191</v>
      </c>
      <c r="AG879" s="123">
        <v>3</v>
      </c>
      <c r="AH879" s="123">
        <v>2</v>
      </c>
      <c r="AI879" s="61" t="s">
        <v>144</v>
      </c>
      <c r="AJ879" s="61" t="s">
        <v>384</v>
      </c>
      <c r="AK879" s="61" t="s">
        <v>371</v>
      </c>
      <c r="AL879" s="61" t="s">
        <v>1129</v>
      </c>
      <c r="AM879" s="76"/>
      <c r="AN879" s="215"/>
      <c r="AO879" s="215"/>
      <c r="AP879" s="215"/>
      <c r="AQ879" s="215"/>
    </row>
    <row r="880" spans="1:43" ht="25.5" x14ac:dyDescent="0.25">
      <c r="A880" s="232" t="s">
        <v>1200</v>
      </c>
      <c r="B880" s="191" t="s">
        <v>55</v>
      </c>
      <c r="C880" s="191">
        <v>51</v>
      </c>
      <c r="D880" s="198" t="s">
        <v>671</v>
      </c>
      <c r="E880" s="198" t="s">
        <v>9</v>
      </c>
      <c r="F880" s="211">
        <v>2</v>
      </c>
      <c r="G880" s="211">
        <v>1</v>
      </c>
      <c r="H880" s="211">
        <v>3</v>
      </c>
      <c r="I880" s="211">
        <v>3</v>
      </c>
      <c r="J880" s="211">
        <v>3</v>
      </c>
      <c r="K880" s="211">
        <v>3</v>
      </c>
      <c r="L880" s="211">
        <v>3</v>
      </c>
      <c r="M880" s="211">
        <v>3</v>
      </c>
      <c r="N880" s="211">
        <v>3</v>
      </c>
      <c r="O880" s="211">
        <v>3</v>
      </c>
      <c r="P880" s="211">
        <v>3</v>
      </c>
      <c r="Q880" s="211">
        <v>3</v>
      </c>
      <c r="R880" s="211">
        <v>3</v>
      </c>
      <c r="S880" s="211">
        <v>3</v>
      </c>
      <c r="T880" s="211"/>
      <c r="U880" s="211"/>
      <c r="V880" s="211"/>
      <c r="W880" s="211"/>
      <c r="X880" s="211"/>
      <c r="Y880" s="189">
        <v>3</v>
      </c>
      <c r="Z880" s="127">
        <v>3</v>
      </c>
      <c r="AA880" s="127">
        <v>2</v>
      </c>
      <c r="AB880" s="128" t="s">
        <v>1191</v>
      </c>
      <c r="AC880" s="61" t="s">
        <v>144</v>
      </c>
      <c r="AD880" s="214" t="s">
        <v>384</v>
      </c>
      <c r="AE880" s="61" t="s">
        <v>371</v>
      </c>
      <c r="AF880" s="130" t="s">
        <v>1191</v>
      </c>
      <c r="AG880" s="123">
        <v>3</v>
      </c>
      <c r="AH880" s="123">
        <v>2</v>
      </c>
      <c r="AI880" s="61" t="s">
        <v>144</v>
      </c>
      <c r="AJ880" s="61" t="s">
        <v>384</v>
      </c>
      <c r="AK880" s="61" t="s">
        <v>371</v>
      </c>
      <c r="AL880" s="61" t="s">
        <v>1129</v>
      </c>
      <c r="AM880" s="76"/>
      <c r="AN880" s="281"/>
      <c r="AO880" s="215"/>
      <c r="AP880" s="215"/>
      <c r="AQ880" s="281"/>
    </row>
    <row r="881" spans="1:43" ht="25.5" x14ac:dyDescent="0.25">
      <c r="A881" s="232" t="s">
        <v>1200</v>
      </c>
      <c r="B881" s="74" t="s">
        <v>55</v>
      </c>
      <c r="C881" s="74">
        <v>52</v>
      </c>
      <c r="D881" s="74" t="s">
        <v>56</v>
      </c>
      <c r="E881" s="74" t="s">
        <v>9</v>
      </c>
      <c r="F881" s="209">
        <v>2</v>
      </c>
      <c r="G881" s="209">
        <v>2</v>
      </c>
      <c r="H881" s="209">
        <v>2</v>
      </c>
      <c r="I881" s="209">
        <v>2</v>
      </c>
      <c r="J881" s="209">
        <v>2</v>
      </c>
      <c r="K881" s="209">
        <v>2</v>
      </c>
      <c r="L881" s="209">
        <v>2</v>
      </c>
      <c r="M881" s="209">
        <v>2</v>
      </c>
      <c r="N881" s="209">
        <v>2</v>
      </c>
      <c r="O881" s="209">
        <v>2</v>
      </c>
      <c r="P881" s="209">
        <v>2</v>
      </c>
      <c r="Q881" s="209">
        <v>2</v>
      </c>
      <c r="R881" s="209">
        <v>2</v>
      </c>
      <c r="S881" s="209">
        <v>2</v>
      </c>
      <c r="T881" s="209"/>
      <c r="U881" s="209"/>
      <c r="V881" s="209"/>
      <c r="W881" s="209"/>
      <c r="X881" s="209"/>
      <c r="Y881" s="64">
        <v>2</v>
      </c>
      <c r="Z881" s="127">
        <v>2</v>
      </c>
      <c r="AA881" s="127">
        <v>2</v>
      </c>
      <c r="AB881" s="128" t="s">
        <v>1182</v>
      </c>
      <c r="AC881" s="61" t="s">
        <v>142</v>
      </c>
      <c r="AD881" s="207" t="s">
        <v>384</v>
      </c>
      <c r="AE881" s="61" t="s">
        <v>475</v>
      </c>
      <c r="AF881" s="130" t="s">
        <v>1182</v>
      </c>
      <c r="AG881" s="123">
        <v>2</v>
      </c>
      <c r="AH881" s="123">
        <v>2</v>
      </c>
      <c r="AI881" s="61" t="s">
        <v>142</v>
      </c>
      <c r="AJ881" s="61" t="s">
        <v>384</v>
      </c>
      <c r="AK881" s="61" t="s">
        <v>475</v>
      </c>
      <c r="AL881" s="61" t="s">
        <v>377</v>
      </c>
      <c r="AM881" s="76"/>
      <c r="AN881" s="215"/>
      <c r="AO881" s="215"/>
      <c r="AP881" s="215"/>
      <c r="AQ881" s="215"/>
    </row>
    <row r="882" spans="1:43" ht="25.5" x14ac:dyDescent="0.25">
      <c r="A882" s="232" t="s">
        <v>1200</v>
      </c>
      <c r="B882" s="191" t="s">
        <v>57</v>
      </c>
      <c r="C882" s="191">
        <v>54</v>
      </c>
      <c r="D882" s="191" t="s">
        <v>59</v>
      </c>
      <c r="E882" s="191" t="s">
        <v>9</v>
      </c>
      <c r="F882" s="216">
        <v>3</v>
      </c>
      <c r="G882" s="216">
        <v>3</v>
      </c>
      <c r="H882" s="216">
        <v>2</v>
      </c>
      <c r="I882" s="216">
        <v>3</v>
      </c>
      <c r="J882" s="216">
        <v>2</v>
      </c>
      <c r="K882" s="216">
        <v>2</v>
      </c>
      <c r="L882" s="216">
        <v>3</v>
      </c>
      <c r="M882" s="216">
        <v>3</v>
      </c>
      <c r="N882" s="216">
        <v>3</v>
      </c>
      <c r="O882" s="216">
        <v>2</v>
      </c>
      <c r="P882" s="216">
        <v>3</v>
      </c>
      <c r="Q882" s="216">
        <v>3</v>
      </c>
      <c r="R882" s="216">
        <v>3</v>
      </c>
      <c r="S882" s="216">
        <v>2</v>
      </c>
      <c r="T882" s="216"/>
      <c r="U882" s="216"/>
      <c r="V882" s="216"/>
      <c r="W882" s="216"/>
      <c r="X882" s="216"/>
      <c r="Y882" s="152">
        <v>3</v>
      </c>
      <c r="Z882" s="127">
        <v>3</v>
      </c>
      <c r="AA882" s="127">
        <v>2</v>
      </c>
      <c r="AB882" s="127" t="s">
        <v>1191</v>
      </c>
      <c r="AC882" s="35" t="s">
        <v>144</v>
      </c>
      <c r="AD882" s="237" t="s">
        <v>384</v>
      </c>
      <c r="AE882" s="35" t="s">
        <v>371</v>
      </c>
      <c r="AF882" s="130" t="s">
        <v>1191</v>
      </c>
      <c r="AG882" s="123">
        <v>3</v>
      </c>
      <c r="AH882" s="123">
        <v>2</v>
      </c>
      <c r="AI882" s="61" t="s">
        <v>144</v>
      </c>
      <c r="AJ882" s="61" t="s">
        <v>384</v>
      </c>
      <c r="AK882" s="61" t="s">
        <v>371</v>
      </c>
      <c r="AL882" s="35" t="s">
        <v>1129</v>
      </c>
      <c r="AM882" s="192"/>
      <c r="AN882" s="215"/>
      <c r="AO882" s="215"/>
      <c r="AP882" s="215"/>
      <c r="AQ882" s="215"/>
    </row>
    <row r="883" spans="1:43" ht="25.5" x14ac:dyDescent="0.25">
      <c r="A883" s="232" t="s">
        <v>1200</v>
      </c>
      <c r="B883" s="74" t="s">
        <v>60</v>
      </c>
      <c r="C883" s="74">
        <v>55</v>
      </c>
      <c r="D883" s="74" t="s">
        <v>61</v>
      </c>
      <c r="E883" s="74" t="s">
        <v>9</v>
      </c>
      <c r="F883" s="209"/>
      <c r="G883" s="209"/>
      <c r="H883" s="209"/>
      <c r="I883" s="209"/>
      <c r="J883" s="209"/>
      <c r="K883" s="209"/>
      <c r="L883" s="209"/>
      <c r="M883" s="209"/>
      <c r="N883" s="209"/>
      <c r="O883" s="209"/>
      <c r="P883" s="209"/>
      <c r="Q883" s="209"/>
      <c r="R883" s="209"/>
      <c r="S883" s="209"/>
      <c r="T883" s="209"/>
      <c r="U883" s="209"/>
      <c r="V883" s="209"/>
      <c r="W883" s="209"/>
      <c r="X883" s="209"/>
      <c r="Y883" s="64" t="s">
        <v>824</v>
      </c>
      <c r="Z883" s="127" t="s">
        <v>824</v>
      </c>
      <c r="AA883" s="127" t="s">
        <v>824</v>
      </c>
      <c r="AB883" s="128" t="s">
        <v>824</v>
      </c>
      <c r="AC883" s="61" t="s">
        <v>824</v>
      </c>
      <c r="AD883" s="207"/>
      <c r="AE883" s="61" t="s">
        <v>824</v>
      </c>
      <c r="AF883" s="130" t="s">
        <v>824</v>
      </c>
      <c r="AG883" s="123" t="s">
        <v>824</v>
      </c>
      <c r="AH883" s="123" t="s">
        <v>824</v>
      </c>
      <c r="AI883" s="61" t="s">
        <v>824</v>
      </c>
      <c r="AJ883" s="61" t="s">
        <v>824</v>
      </c>
      <c r="AK883" s="61" t="s">
        <v>824</v>
      </c>
      <c r="AL883" s="61" t="s">
        <v>1129</v>
      </c>
      <c r="AM883" s="76"/>
      <c r="AN883" s="215"/>
      <c r="AO883" s="215"/>
      <c r="AP883" s="215"/>
      <c r="AQ883" s="215"/>
    </row>
    <row r="884" spans="1:43" ht="38.25" x14ac:dyDescent="0.25">
      <c r="A884" s="232" t="s">
        <v>1200</v>
      </c>
      <c r="B884" s="191" t="s">
        <v>60</v>
      </c>
      <c r="C884" s="191">
        <v>56</v>
      </c>
      <c r="D884" s="191" t="s">
        <v>64</v>
      </c>
      <c r="E884" s="191" t="s">
        <v>9</v>
      </c>
      <c r="F884" s="216"/>
      <c r="G884" s="216"/>
      <c r="H884" s="216"/>
      <c r="I884" s="216"/>
      <c r="J884" s="216"/>
      <c r="K884" s="216"/>
      <c r="L884" s="216"/>
      <c r="M884" s="216"/>
      <c r="N884" s="216"/>
      <c r="O884" s="216"/>
      <c r="P884" s="216"/>
      <c r="Q884" s="216"/>
      <c r="R884" s="216"/>
      <c r="S884" s="216"/>
      <c r="T884" s="216"/>
      <c r="U884" s="216"/>
      <c r="V884" s="216"/>
      <c r="W884" s="216"/>
      <c r="X884" s="216"/>
      <c r="Y884" s="152" t="s">
        <v>824</v>
      </c>
      <c r="Z884" s="127" t="s">
        <v>824</v>
      </c>
      <c r="AA884" s="127" t="s">
        <v>824</v>
      </c>
      <c r="AB884" s="127" t="s">
        <v>824</v>
      </c>
      <c r="AC884" s="35" t="s">
        <v>824</v>
      </c>
      <c r="AD884" s="237"/>
      <c r="AE884" s="35" t="s">
        <v>824</v>
      </c>
      <c r="AF884" s="130" t="s">
        <v>824</v>
      </c>
      <c r="AG884" s="123" t="s">
        <v>824</v>
      </c>
      <c r="AH884" s="123" t="s">
        <v>824</v>
      </c>
      <c r="AI884" s="61" t="s">
        <v>824</v>
      </c>
      <c r="AJ884" s="61" t="s">
        <v>824</v>
      </c>
      <c r="AK884" s="61" t="s">
        <v>824</v>
      </c>
      <c r="AL884" s="35" t="s">
        <v>1129</v>
      </c>
      <c r="AM884" s="192"/>
      <c r="AN884" s="215"/>
      <c r="AO884" s="215"/>
      <c r="AP884" s="215"/>
      <c r="AQ884" s="215"/>
    </row>
    <row r="885" spans="1:43" ht="25.5" x14ac:dyDescent="0.25">
      <c r="A885" s="232" t="s">
        <v>1200</v>
      </c>
      <c r="B885" s="74" t="s">
        <v>66</v>
      </c>
      <c r="C885" s="74">
        <v>57</v>
      </c>
      <c r="D885" s="74" t="s">
        <v>67</v>
      </c>
      <c r="E885" s="74" t="s">
        <v>9</v>
      </c>
      <c r="F885" s="209"/>
      <c r="G885" s="209"/>
      <c r="H885" s="209"/>
      <c r="I885" s="209"/>
      <c r="J885" s="209"/>
      <c r="K885" s="209"/>
      <c r="L885" s="209"/>
      <c r="M885" s="209"/>
      <c r="N885" s="209"/>
      <c r="O885" s="209"/>
      <c r="P885" s="209"/>
      <c r="Q885" s="209"/>
      <c r="R885" s="209"/>
      <c r="S885" s="209"/>
      <c r="T885" s="209"/>
      <c r="U885" s="209"/>
      <c r="V885" s="209"/>
      <c r="W885" s="209"/>
      <c r="X885" s="209"/>
      <c r="Y885" s="64" t="s">
        <v>824</v>
      </c>
      <c r="Z885" s="127" t="s">
        <v>824</v>
      </c>
      <c r="AA885" s="127" t="s">
        <v>824</v>
      </c>
      <c r="AB885" s="128" t="s">
        <v>824</v>
      </c>
      <c r="AC885" s="61" t="s">
        <v>824</v>
      </c>
      <c r="AD885" s="207"/>
      <c r="AE885" s="61" t="s">
        <v>824</v>
      </c>
      <c r="AF885" s="130" t="s">
        <v>824</v>
      </c>
      <c r="AG885" s="123" t="s">
        <v>824</v>
      </c>
      <c r="AH885" s="123" t="s">
        <v>824</v>
      </c>
      <c r="AI885" s="61" t="s">
        <v>824</v>
      </c>
      <c r="AJ885" s="61" t="s">
        <v>824</v>
      </c>
      <c r="AK885" s="61" t="s">
        <v>824</v>
      </c>
      <c r="AL885" s="61" t="s">
        <v>1129</v>
      </c>
      <c r="AM885" s="76"/>
      <c r="AN885" s="215"/>
      <c r="AO885" s="215"/>
      <c r="AP885" s="215"/>
      <c r="AQ885" s="215"/>
    </row>
    <row r="886" spans="1:43" ht="25.5" x14ac:dyDescent="0.25">
      <c r="A886" s="232" t="s">
        <v>1200</v>
      </c>
      <c r="B886" s="191" t="s">
        <v>66</v>
      </c>
      <c r="C886" s="191">
        <v>59</v>
      </c>
      <c r="D886" s="191" t="s">
        <v>71</v>
      </c>
      <c r="E886" s="191" t="s">
        <v>9</v>
      </c>
      <c r="F886" s="216"/>
      <c r="G886" s="216"/>
      <c r="H886" s="216"/>
      <c r="I886" s="216"/>
      <c r="J886" s="216"/>
      <c r="K886" s="216"/>
      <c r="L886" s="216"/>
      <c r="M886" s="216"/>
      <c r="N886" s="216"/>
      <c r="O886" s="216"/>
      <c r="P886" s="216"/>
      <c r="Q886" s="216"/>
      <c r="R886" s="216"/>
      <c r="S886" s="216"/>
      <c r="T886" s="216"/>
      <c r="U886" s="216"/>
      <c r="V886" s="216"/>
      <c r="W886" s="216"/>
      <c r="X886" s="216"/>
      <c r="Y886" s="152" t="s">
        <v>824</v>
      </c>
      <c r="Z886" s="127" t="s">
        <v>824</v>
      </c>
      <c r="AA886" s="127" t="s">
        <v>824</v>
      </c>
      <c r="AB886" s="127" t="s">
        <v>824</v>
      </c>
      <c r="AC886" s="35" t="s">
        <v>824</v>
      </c>
      <c r="AD886" s="237"/>
      <c r="AE886" s="35" t="s">
        <v>824</v>
      </c>
      <c r="AF886" s="130" t="s">
        <v>824</v>
      </c>
      <c r="AG886" s="123" t="s">
        <v>824</v>
      </c>
      <c r="AH886" s="123" t="s">
        <v>824</v>
      </c>
      <c r="AI886" s="61" t="s">
        <v>824</v>
      </c>
      <c r="AJ886" s="61" t="s">
        <v>824</v>
      </c>
      <c r="AK886" s="61" t="s">
        <v>824</v>
      </c>
      <c r="AL886" s="35" t="s">
        <v>1129</v>
      </c>
      <c r="AM886" s="192"/>
      <c r="AN886" s="215"/>
      <c r="AO886" s="215"/>
      <c r="AP886" s="215"/>
      <c r="AQ886" s="215"/>
    </row>
    <row r="887" spans="1:43" ht="25.5" x14ac:dyDescent="0.25">
      <c r="A887" s="232" t="s">
        <v>1200</v>
      </c>
      <c r="B887" s="74" t="s">
        <v>66</v>
      </c>
      <c r="C887" s="74">
        <v>60</v>
      </c>
      <c r="D887" s="74" t="s">
        <v>72</v>
      </c>
      <c r="E887" s="74" t="s">
        <v>9</v>
      </c>
      <c r="F887" s="209"/>
      <c r="G887" s="209"/>
      <c r="H887" s="209"/>
      <c r="I887" s="209"/>
      <c r="J887" s="209"/>
      <c r="K887" s="209"/>
      <c r="L887" s="209"/>
      <c r="M887" s="209"/>
      <c r="N887" s="209"/>
      <c r="O887" s="209"/>
      <c r="P887" s="209"/>
      <c r="Q887" s="209"/>
      <c r="R887" s="209"/>
      <c r="S887" s="209"/>
      <c r="T887" s="209"/>
      <c r="U887" s="209"/>
      <c r="V887" s="209"/>
      <c r="W887" s="209"/>
      <c r="X887" s="209"/>
      <c r="Y887" s="64" t="s">
        <v>824</v>
      </c>
      <c r="Z887" s="127" t="s">
        <v>824</v>
      </c>
      <c r="AA887" s="127" t="s">
        <v>824</v>
      </c>
      <c r="AB887" s="128" t="s">
        <v>824</v>
      </c>
      <c r="AC887" s="61" t="s">
        <v>824</v>
      </c>
      <c r="AD887" s="207"/>
      <c r="AE887" s="61" t="s">
        <v>824</v>
      </c>
      <c r="AF887" s="130" t="s">
        <v>824</v>
      </c>
      <c r="AG887" s="123" t="s">
        <v>824</v>
      </c>
      <c r="AH887" s="123" t="s">
        <v>824</v>
      </c>
      <c r="AI887" s="61" t="s">
        <v>824</v>
      </c>
      <c r="AJ887" s="61" t="s">
        <v>824</v>
      </c>
      <c r="AK887" s="61" t="s">
        <v>824</v>
      </c>
      <c r="AL887" s="61" t="s">
        <v>1129</v>
      </c>
      <c r="AM887" s="76"/>
      <c r="AN887" s="215"/>
      <c r="AO887" s="215"/>
      <c r="AP887" s="215"/>
      <c r="AQ887" s="215"/>
    </row>
    <row r="888" spans="1:43" ht="25.5" x14ac:dyDescent="0.25">
      <c r="A888" s="232" t="s">
        <v>1200</v>
      </c>
      <c r="B888" s="191" t="s">
        <v>101</v>
      </c>
      <c r="C888" s="191">
        <v>61</v>
      </c>
      <c r="D888" s="191" t="s">
        <v>674</v>
      </c>
      <c r="E888" s="191" t="s">
        <v>9</v>
      </c>
      <c r="F888" s="216"/>
      <c r="G888" s="216"/>
      <c r="H888" s="216"/>
      <c r="I888" s="216"/>
      <c r="J888" s="216"/>
      <c r="K888" s="216"/>
      <c r="L888" s="216"/>
      <c r="M888" s="216"/>
      <c r="N888" s="216"/>
      <c r="O888" s="216"/>
      <c r="P888" s="216"/>
      <c r="Q888" s="216"/>
      <c r="R888" s="216"/>
      <c r="S888" s="216"/>
      <c r="T888" s="216"/>
      <c r="U888" s="216"/>
      <c r="V888" s="216"/>
      <c r="W888" s="216"/>
      <c r="X888" s="216"/>
      <c r="Y888" s="152" t="s">
        <v>824</v>
      </c>
      <c r="Z888" s="127" t="s">
        <v>824</v>
      </c>
      <c r="AA888" s="127" t="s">
        <v>824</v>
      </c>
      <c r="AB888" s="127" t="s">
        <v>824</v>
      </c>
      <c r="AC888" s="35" t="s">
        <v>824</v>
      </c>
      <c r="AD888" s="237"/>
      <c r="AE888" s="35" t="s">
        <v>824</v>
      </c>
      <c r="AF888" s="130" t="s">
        <v>824</v>
      </c>
      <c r="AG888" s="123" t="s">
        <v>824</v>
      </c>
      <c r="AH888" s="123" t="s">
        <v>824</v>
      </c>
      <c r="AI888" s="61" t="s">
        <v>824</v>
      </c>
      <c r="AJ888" s="61" t="s">
        <v>824</v>
      </c>
      <c r="AK888" s="61" t="s">
        <v>824</v>
      </c>
      <c r="AL888" s="35" t="s">
        <v>1129</v>
      </c>
      <c r="AM888" s="192"/>
      <c r="AN888" s="215"/>
      <c r="AO888" s="215"/>
      <c r="AP888" s="215"/>
      <c r="AQ888" s="215"/>
    </row>
    <row r="889" spans="1:43" ht="25.5" x14ac:dyDescent="0.25">
      <c r="A889" s="232" t="s">
        <v>1200</v>
      </c>
      <c r="B889" s="74" t="s">
        <v>101</v>
      </c>
      <c r="C889" s="74">
        <v>62</v>
      </c>
      <c r="D889" s="74" t="s">
        <v>675</v>
      </c>
      <c r="E889" s="74" t="s">
        <v>9</v>
      </c>
      <c r="F889" s="209"/>
      <c r="G889" s="209"/>
      <c r="H889" s="209"/>
      <c r="I889" s="209"/>
      <c r="J889" s="209"/>
      <c r="K889" s="209"/>
      <c r="L889" s="209"/>
      <c r="M889" s="209"/>
      <c r="N889" s="209"/>
      <c r="O889" s="209"/>
      <c r="P889" s="209"/>
      <c r="Q889" s="209"/>
      <c r="R889" s="209"/>
      <c r="S889" s="209"/>
      <c r="T889" s="209"/>
      <c r="U889" s="209"/>
      <c r="V889" s="209"/>
      <c r="W889" s="209"/>
      <c r="X889" s="209"/>
      <c r="Y889" s="64" t="s">
        <v>824</v>
      </c>
      <c r="Z889" s="127" t="s">
        <v>824</v>
      </c>
      <c r="AA889" s="127" t="s">
        <v>824</v>
      </c>
      <c r="AB889" s="128" t="s">
        <v>824</v>
      </c>
      <c r="AC889" s="61" t="s">
        <v>824</v>
      </c>
      <c r="AD889" s="207"/>
      <c r="AE889" s="61" t="s">
        <v>824</v>
      </c>
      <c r="AF889" s="130" t="s">
        <v>824</v>
      </c>
      <c r="AG889" s="123" t="s">
        <v>824</v>
      </c>
      <c r="AH889" s="123" t="s">
        <v>824</v>
      </c>
      <c r="AI889" s="61" t="s">
        <v>824</v>
      </c>
      <c r="AJ889" s="61" t="s">
        <v>824</v>
      </c>
      <c r="AK889" s="61" t="s">
        <v>824</v>
      </c>
      <c r="AL889" s="61" t="s">
        <v>1129</v>
      </c>
      <c r="AM889" s="76"/>
      <c r="AN889" s="215"/>
      <c r="AO889" s="215"/>
      <c r="AP889" s="215"/>
      <c r="AQ889" s="215"/>
    </row>
    <row r="890" spans="1:43" ht="25.5" x14ac:dyDescent="0.25">
      <c r="A890" s="232" t="s">
        <v>1200</v>
      </c>
      <c r="B890" s="191" t="s">
        <v>76</v>
      </c>
      <c r="C890" s="191">
        <v>64</v>
      </c>
      <c r="D890" s="191" t="s">
        <v>77</v>
      </c>
      <c r="E890" s="191" t="s">
        <v>9</v>
      </c>
      <c r="F890" s="216"/>
      <c r="G890" s="216"/>
      <c r="H890" s="216"/>
      <c r="I890" s="216"/>
      <c r="J890" s="216"/>
      <c r="K890" s="216"/>
      <c r="L890" s="216"/>
      <c r="M890" s="216"/>
      <c r="N890" s="216"/>
      <c r="O890" s="216"/>
      <c r="P890" s="216"/>
      <c r="Q890" s="216"/>
      <c r="R890" s="216"/>
      <c r="S890" s="216"/>
      <c r="T890" s="216"/>
      <c r="U890" s="216"/>
      <c r="V890" s="216"/>
      <c r="W890" s="216"/>
      <c r="X890" s="216"/>
      <c r="Y890" s="152" t="s">
        <v>824</v>
      </c>
      <c r="Z890" s="127" t="s">
        <v>824</v>
      </c>
      <c r="AA890" s="127" t="s">
        <v>824</v>
      </c>
      <c r="AB890" s="127" t="s">
        <v>824</v>
      </c>
      <c r="AC890" s="35" t="s">
        <v>824</v>
      </c>
      <c r="AD890" s="237"/>
      <c r="AE890" s="35" t="s">
        <v>824</v>
      </c>
      <c r="AF890" s="130" t="s">
        <v>824</v>
      </c>
      <c r="AG890" s="123" t="s">
        <v>824</v>
      </c>
      <c r="AH890" s="123" t="s">
        <v>824</v>
      </c>
      <c r="AI890" s="61" t="s">
        <v>824</v>
      </c>
      <c r="AJ890" s="61" t="s">
        <v>824</v>
      </c>
      <c r="AK890" s="61" t="s">
        <v>824</v>
      </c>
      <c r="AL890" s="35" t="s">
        <v>1129</v>
      </c>
      <c r="AM890" s="192"/>
      <c r="AN890" s="215"/>
      <c r="AO890" s="215"/>
      <c r="AP890" s="215"/>
      <c r="AQ890" s="215"/>
    </row>
    <row r="891" spans="1:43" ht="38.25" x14ac:dyDescent="0.25">
      <c r="A891" s="232" t="s">
        <v>1200</v>
      </c>
      <c r="B891" s="74" t="s">
        <v>76</v>
      </c>
      <c r="C891" s="74">
        <v>65</v>
      </c>
      <c r="D891" s="74" t="s">
        <v>78</v>
      </c>
      <c r="E891" s="74" t="s">
        <v>9</v>
      </c>
      <c r="F891" s="209"/>
      <c r="G891" s="209"/>
      <c r="H891" s="209"/>
      <c r="I891" s="209"/>
      <c r="J891" s="209"/>
      <c r="K891" s="209"/>
      <c r="L891" s="209"/>
      <c r="M891" s="209"/>
      <c r="N891" s="209"/>
      <c r="O891" s="209"/>
      <c r="P891" s="209"/>
      <c r="Q891" s="209"/>
      <c r="R891" s="209"/>
      <c r="S891" s="209"/>
      <c r="T891" s="209"/>
      <c r="U891" s="209"/>
      <c r="V891" s="209"/>
      <c r="W891" s="209"/>
      <c r="X891" s="209"/>
      <c r="Y891" s="64" t="s">
        <v>824</v>
      </c>
      <c r="Z891" s="127" t="s">
        <v>824</v>
      </c>
      <c r="AA891" s="127" t="s">
        <v>824</v>
      </c>
      <c r="AB891" s="128" t="s">
        <v>824</v>
      </c>
      <c r="AC891" s="61" t="s">
        <v>824</v>
      </c>
      <c r="AD891" s="207"/>
      <c r="AE891" s="61" t="s">
        <v>824</v>
      </c>
      <c r="AF891" s="130" t="s">
        <v>824</v>
      </c>
      <c r="AG891" s="123" t="s">
        <v>824</v>
      </c>
      <c r="AH891" s="123" t="s">
        <v>824</v>
      </c>
      <c r="AI891" s="61" t="s">
        <v>824</v>
      </c>
      <c r="AJ891" s="61" t="s">
        <v>824</v>
      </c>
      <c r="AK891" s="61" t="s">
        <v>824</v>
      </c>
      <c r="AL891" s="61" t="s">
        <v>1129</v>
      </c>
      <c r="AM891" s="76"/>
      <c r="AN891" s="215"/>
      <c r="AO891" s="215"/>
      <c r="AP891" s="215"/>
      <c r="AQ891" s="215"/>
    </row>
    <row r="892" spans="1:43" ht="25.5" x14ac:dyDescent="0.25">
      <c r="A892" s="232" t="s">
        <v>1200</v>
      </c>
      <c r="B892" s="191" t="s">
        <v>676</v>
      </c>
      <c r="C892" s="191">
        <v>72</v>
      </c>
      <c r="D892" s="191" t="s">
        <v>679</v>
      </c>
      <c r="E892" s="191" t="s">
        <v>9</v>
      </c>
      <c r="F892" s="216"/>
      <c r="G892" s="216"/>
      <c r="H892" s="216"/>
      <c r="I892" s="216"/>
      <c r="J892" s="216"/>
      <c r="K892" s="216"/>
      <c r="L892" s="216"/>
      <c r="M892" s="216"/>
      <c r="N892" s="216"/>
      <c r="O892" s="216"/>
      <c r="P892" s="216"/>
      <c r="Q892" s="216"/>
      <c r="R892" s="216"/>
      <c r="S892" s="216"/>
      <c r="T892" s="216"/>
      <c r="U892" s="216"/>
      <c r="V892" s="216"/>
      <c r="W892" s="216"/>
      <c r="X892" s="216"/>
      <c r="Y892" s="152" t="s">
        <v>824</v>
      </c>
      <c r="Z892" s="127" t="s">
        <v>824</v>
      </c>
      <c r="AA892" s="127" t="s">
        <v>824</v>
      </c>
      <c r="AB892" s="127" t="s">
        <v>824</v>
      </c>
      <c r="AC892" s="35" t="s">
        <v>824</v>
      </c>
      <c r="AD892" s="237"/>
      <c r="AE892" s="35" t="s">
        <v>824</v>
      </c>
      <c r="AF892" s="130" t="s">
        <v>824</v>
      </c>
      <c r="AG892" s="123" t="s">
        <v>824</v>
      </c>
      <c r="AH892" s="123" t="s">
        <v>824</v>
      </c>
      <c r="AI892" s="61" t="s">
        <v>824</v>
      </c>
      <c r="AJ892" s="61" t="s">
        <v>824</v>
      </c>
      <c r="AK892" s="61" t="s">
        <v>824</v>
      </c>
      <c r="AL892" s="35" t="s">
        <v>1129</v>
      </c>
      <c r="AM892" s="192"/>
      <c r="AN892" s="215"/>
      <c r="AO892" s="215"/>
      <c r="AP892" s="215"/>
      <c r="AQ892" s="215"/>
    </row>
    <row r="893" spans="1:43" ht="25.5" x14ac:dyDescent="0.25">
      <c r="A893" s="232" t="s">
        <v>1200</v>
      </c>
      <c r="B893" s="74" t="s">
        <v>26</v>
      </c>
      <c r="C893" s="74">
        <v>76</v>
      </c>
      <c r="D893" s="74" t="s">
        <v>747</v>
      </c>
      <c r="E893" s="74" t="s">
        <v>9</v>
      </c>
      <c r="F893" s="209"/>
      <c r="G893" s="209"/>
      <c r="H893" s="209"/>
      <c r="I893" s="209"/>
      <c r="J893" s="209"/>
      <c r="K893" s="209"/>
      <c r="L893" s="209"/>
      <c r="M893" s="209"/>
      <c r="N893" s="209"/>
      <c r="O893" s="209"/>
      <c r="P893" s="209"/>
      <c r="Q893" s="209"/>
      <c r="R893" s="209"/>
      <c r="S893" s="209"/>
      <c r="T893" s="209"/>
      <c r="U893" s="209"/>
      <c r="V893" s="209"/>
      <c r="W893" s="209"/>
      <c r="X893" s="209"/>
      <c r="Y893" s="64" t="s">
        <v>824</v>
      </c>
      <c r="Z893" s="127" t="s">
        <v>824</v>
      </c>
      <c r="AA893" s="127" t="s">
        <v>824</v>
      </c>
      <c r="AB893" s="128" t="s">
        <v>824</v>
      </c>
      <c r="AC893" s="61" t="s">
        <v>824</v>
      </c>
      <c r="AD893" s="207"/>
      <c r="AE893" s="61" t="s">
        <v>824</v>
      </c>
      <c r="AF893" s="130" t="s">
        <v>824</v>
      </c>
      <c r="AG893" s="123" t="s">
        <v>824</v>
      </c>
      <c r="AH893" s="123" t="s">
        <v>824</v>
      </c>
      <c r="AI893" s="61" t="s">
        <v>824</v>
      </c>
      <c r="AJ893" s="61" t="s">
        <v>824</v>
      </c>
      <c r="AK893" s="61" t="s">
        <v>824</v>
      </c>
      <c r="AL893" s="61" t="s">
        <v>1129</v>
      </c>
      <c r="AM893" s="76"/>
      <c r="AN893" s="215"/>
      <c r="AO893" s="215"/>
      <c r="AP893" s="215"/>
      <c r="AQ893" s="215"/>
    </row>
    <row r="894" spans="1:43" ht="25.5" x14ac:dyDescent="0.25">
      <c r="A894" s="232" t="s">
        <v>1200</v>
      </c>
      <c r="B894" s="191" t="s">
        <v>26</v>
      </c>
      <c r="C894" s="191">
        <v>81</v>
      </c>
      <c r="D894" s="191" t="s">
        <v>751</v>
      </c>
      <c r="E894" s="191" t="s">
        <v>9</v>
      </c>
      <c r="F894" s="216"/>
      <c r="G894" s="216"/>
      <c r="H894" s="216"/>
      <c r="I894" s="216"/>
      <c r="J894" s="216"/>
      <c r="K894" s="216"/>
      <c r="L894" s="216"/>
      <c r="M894" s="216"/>
      <c r="N894" s="216"/>
      <c r="O894" s="216"/>
      <c r="P894" s="216"/>
      <c r="Q894" s="216"/>
      <c r="R894" s="216"/>
      <c r="S894" s="216"/>
      <c r="T894" s="216"/>
      <c r="U894" s="216"/>
      <c r="V894" s="216"/>
      <c r="W894" s="216"/>
      <c r="X894" s="216"/>
      <c r="Y894" s="152" t="s">
        <v>824</v>
      </c>
      <c r="Z894" s="127" t="s">
        <v>824</v>
      </c>
      <c r="AA894" s="127" t="s">
        <v>824</v>
      </c>
      <c r="AB894" s="127" t="s">
        <v>824</v>
      </c>
      <c r="AC894" s="35" t="s">
        <v>824</v>
      </c>
      <c r="AD894" s="237"/>
      <c r="AE894" s="35" t="s">
        <v>824</v>
      </c>
      <c r="AF894" s="130" t="s">
        <v>824</v>
      </c>
      <c r="AG894" s="123" t="s">
        <v>824</v>
      </c>
      <c r="AH894" s="123" t="s">
        <v>824</v>
      </c>
      <c r="AI894" s="61" t="s">
        <v>824</v>
      </c>
      <c r="AJ894" s="61" t="s">
        <v>824</v>
      </c>
      <c r="AK894" s="61" t="s">
        <v>824</v>
      </c>
      <c r="AL894" s="35" t="s">
        <v>1129</v>
      </c>
      <c r="AM894" s="192"/>
      <c r="AN894" s="215"/>
      <c r="AO894" s="215"/>
      <c r="AP894" s="215"/>
      <c r="AQ894" s="215"/>
    </row>
    <row r="895" spans="1:43" ht="25.5" x14ac:dyDescent="0.25">
      <c r="A895" s="232" t="s">
        <v>1200</v>
      </c>
      <c r="B895" s="74" t="s">
        <v>26</v>
      </c>
      <c r="C895" s="74">
        <v>82</v>
      </c>
      <c r="D895" s="74" t="s">
        <v>1160</v>
      </c>
      <c r="E895" s="74" t="s">
        <v>9</v>
      </c>
      <c r="F895" s="209"/>
      <c r="G895" s="209"/>
      <c r="H895" s="209"/>
      <c r="I895" s="209"/>
      <c r="J895" s="209"/>
      <c r="K895" s="209"/>
      <c r="L895" s="209"/>
      <c r="M895" s="209"/>
      <c r="N895" s="209"/>
      <c r="O895" s="209"/>
      <c r="P895" s="209"/>
      <c r="Q895" s="209"/>
      <c r="R895" s="209"/>
      <c r="S895" s="209"/>
      <c r="T895" s="209"/>
      <c r="U895" s="209"/>
      <c r="V895" s="209"/>
      <c r="W895" s="209"/>
      <c r="X895" s="209"/>
      <c r="Y895" s="64" t="s">
        <v>824</v>
      </c>
      <c r="Z895" s="127" t="s">
        <v>824</v>
      </c>
      <c r="AA895" s="127" t="s">
        <v>824</v>
      </c>
      <c r="AB895" s="128" t="s">
        <v>824</v>
      </c>
      <c r="AC895" s="61" t="s">
        <v>824</v>
      </c>
      <c r="AD895" s="207"/>
      <c r="AE895" s="61" t="s">
        <v>824</v>
      </c>
      <c r="AF895" s="130" t="s">
        <v>824</v>
      </c>
      <c r="AG895" s="123" t="s">
        <v>824</v>
      </c>
      <c r="AH895" s="123" t="s">
        <v>824</v>
      </c>
      <c r="AI895" s="61" t="s">
        <v>824</v>
      </c>
      <c r="AJ895" s="61" t="s">
        <v>824</v>
      </c>
      <c r="AK895" s="61" t="s">
        <v>824</v>
      </c>
      <c r="AL895" s="61" t="s">
        <v>1129</v>
      </c>
      <c r="AM895" s="76"/>
      <c r="AN895" s="215"/>
      <c r="AO895" s="215"/>
      <c r="AP895" s="215"/>
      <c r="AQ895" s="215"/>
    </row>
    <row r="896" spans="1:43" ht="38.25" x14ac:dyDescent="0.25">
      <c r="A896" s="232" t="s">
        <v>1200</v>
      </c>
      <c r="B896" s="191" t="s">
        <v>26</v>
      </c>
      <c r="C896" s="191">
        <v>86</v>
      </c>
      <c r="D896" s="191" t="s">
        <v>1161</v>
      </c>
      <c r="E896" s="191" t="s">
        <v>9</v>
      </c>
      <c r="F896" s="216"/>
      <c r="G896" s="216"/>
      <c r="H896" s="216"/>
      <c r="I896" s="216"/>
      <c r="J896" s="216"/>
      <c r="K896" s="216"/>
      <c r="L896" s="216"/>
      <c r="M896" s="216"/>
      <c r="N896" s="216"/>
      <c r="O896" s="216"/>
      <c r="P896" s="216"/>
      <c r="Q896" s="216"/>
      <c r="R896" s="216"/>
      <c r="S896" s="216"/>
      <c r="T896" s="216"/>
      <c r="U896" s="216"/>
      <c r="V896" s="216"/>
      <c r="W896" s="216"/>
      <c r="X896" s="216"/>
      <c r="Y896" s="152" t="s">
        <v>824</v>
      </c>
      <c r="Z896" s="127" t="s">
        <v>824</v>
      </c>
      <c r="AA896" s="127" t="s">
        <v>824</v>
      </c>
      <c r="AB896" s="127" t="s">
        <v>824</v>
      </c>
      <c r="AC896" s="35" t="s">
        <v>824</v>
      </c>
      <c r="AD896" s="237"/>
      <c r="AE896" s="35" t="s">
        <v>824</v>
      </c>
      <c r="AF896" s="130" t="s">
        <v>824</v>
      </c>
      <c r="AG896" s="123" t="s">
        <v>824</v>
      </c>
      <c r="AH896" s="123" t="s">
        <v>824</v>
      </c>
      <c r="AI896" s="61" t="s">
        <v>824</v>
      </c>
      <c r="AJ896" s="61" t="s">
        <v>824</v>
      </c>
      <c r="AK896" s="61" t="s">
        <v>824</v>
      </c>
      <c r="AL896" s="35" t="s">
        <v>1129</v>
      </c>
      <c r="AM896" s="192"/>
      <c r="AN896" s="215"/>
      <c r="AO896" s="215"/>
      <c r="AP896" s="215"/>
      <c r="AQ896" s="215"/>
    </row>
    <row r="897" spans="1:43" ht="25.5" x14ac:dyDescent="0.25">
      <c r="A897" s="232" t="s">
        <v>1200</v>
      </c>
      <c r="B897" s="74" t="s">
        <v>687</v>
      </c>
      <c r="C897" s="74">
        <v>102</v>
      </c>
      <c r="D897" s="74" t="s">
        <v>690</v>
      </c>
      <c r="E897" s="74" t="s">
        <v>9</v>
      </c>
      <c r="F897" s="209"/>
      <c r="G897" s="209"/>
      <c r="H897" s="209"/>
      <c r="I897" s="209"/>
      <c r="J897" s="209"/>
      <c r="K897" s="209"/>
      <c r="L897" s="209"/>
      <c r="M897" s="209"/>
      <c r="N897" s="209"/>
      <c r="O897" s="209"/>
      <c r="P897" s="209"/>
      <c r="Q897" s="209"/>
      <c r="R897" s="209"/>
      <c r="S897" s="209"/>
      <c r="T897" s="209"/>
      <c r="U897" s="209"/>
      <c r="V897" s="209"/>
      <c r="W897" s="209"/>
      <c r="X897" s="209"/>
      <c r="Y897" s="64" t="s">
        <v>824</v>
      </c>
      <c r="Z897" s="127" t="s">
        <v>824</v>
      </c>
      <c r="AA897" s="127" t="s">
        <v>824</v>
      </c>
      <c r="AB897" s="128" t="s">
        <v>824</v>
      </c>
      <c r="AC897" s="61" t="s">
        <v>824</v>
      </c>
      <c r="AD897" s="207"/>
      <c r="AE897" s="61" t="s">
        <v>824</v>
      </c>
      <c r="AF897" s="130" t="s">
        <v>824</v>
      </c>
      <c r="AG897" s="123" t="s">
        <v>824</v>
      </c>
      <c r="AH897" s="123" t="s">
        <v>824</v>
      </c>
      <c r="AI897" s="61" t="s">
        <v>824</v>
      </c>
      <c r="AJ897" s="61" t="s">
        <v>824</v>
      </c>
      <c r="AK897" s="61" t="s">
        <v>824</v>
      </c>
      <c r="AL897" s="61" t="s">
        <v>1129</v>
      </c>
      <c r="AM897" s="76"/>
      <c r="AN897" s="215"/>
      <c r="AO897" s="215"/>
      <c r="AP897" s="215"/>
      <c r="AQ897" s="215"/>
    </row>
    <row r="898" spans="1:43" ht="30" x14ac:dyDescent="0.25">
      <c r="A898" s="232" t="s">
        <v>1200</v>
      </c>
      <c r="B898" s="191" t="s">
        <v>12</v>
      </c>
      <c r="C898" s="191">
        <v>104</v>
      </c>
      <c r="D898" s="191" t="s">
        <v>692</v>
      </c>
      <c r="E898" s="191" t="s">
        <v>684</v>
      </c>
      <c r="F898" s="216">
        <v>1</v>
      </c>
      <c r="G898" s="216">
        <v>1</v>
      </c>
      <c r="H898" s="216">
        <v>1</v>
      </c>
      <c r="I898" s="216">
        <v>1</v>
      </c>
      <c r="J898" s="216">
        <v>1</v>
      </c>
      <c r="K898" s="216">
        <v>1</v>
      </c>
      <c r="L898" s="216">
        <v>1</v>
      </c>
      <c r="M898" s="216">
        <v>1</v>
      </c>
      <c r="N898" s="216">
        <v>1</v>
      </c>
      <c r="O898" s="216">
        <v>1</v>
      </c>
      <c r="P898" s="216">
        <v>1</v>
      </c>
      <c r="Q898" s="216">
        <v>1</v>
      </c>
      <c r="R898" s="216">
        <v>1</v>
      </c>
      <c r="S898" s="216">
        <v>1</v>
      </c>
      <c r="T898" s="216"/>
      <c r="U898" s="216"/>
      <c r="V898" s="216"/>
      <c r="W898" s="216"/>
      <c r="X898" s="216"/>
      <c r="Y898" s="152">
        <v>1</v>
      </c>
      <c r="Z898" s="127">
        <v>1</v>
      </c>
      <c r="AA898" s="127">
        <v>1</v>
      </c>
      <c r="AB898" s="127" t="s">
        <v>1168</v>
      </c>
      <c r="AC898" s="35" t="s">
        <v>462</v>
      </c>
      <c r="AD898" s="237" t="s">
        <v>463</v>
      </c>
      <c r="AE898" s="35" t="s">
        <v>475</v>
      </c>
      <c r="AF898" s="130" t="s">
        <v>1168</v>
      </c>
      <c r="AG898" s="123">
        <v>1</v>
      </c>
      <c r="AH898" s="123">
        <v>1</v>
      </c>
      <c r="AI898" s="61" t="s">
        <v>462</v>
      </c>
      <c r="AJ898" s="61" t="s">
        <v>463</v>
      </c>
      <c r="AK898" s="61" t="s">
        <v>475</v>
      </c>
      <c r="AL898" s="35" t="s">
        <v>377</v>
      </c>
      <c r="AM898" s="192"/>
      <c r="AN898" s="215"/>
      <c r="AO898" s="215"/>
      <c r="AP898" s="215"/>
      <c r="AQ898" s="215"/>
    </row>
    <row r="899" spans="1:43" ht="25.5" x14ac:dyDescent="0.25">
      <c r="A899" s="232" t="s">
        <v>1200</v>
      </c>
      <c r="B899" s="74" t="s">
        <v>33</v>
      </c>
      <c r="C899" s="74">
        <v>105</v>
      </c>
      <c r="D899" s="74" t="s">
        <v>693</v>
      </c>
      <c r="E899" s="74" t="s">
        <v>9</v>
      </c>
      <c r="F899" s="209">
        <v>4</v>
      </c>
      <c r="G899" s="209">
        <v>5</v>
      </c>
      <c r="H899" s="209">
        <v>4</v>
      </c>
      <c r="I899" s="209">
        <v>5</v>
      </c>
      <c r="J899" s="209">
        <v>4</v>
      </c>
      <c r="K899" s="209">
        <v>5</v>
      </c>
      <c r="L899" s="209">
        <v>4</v>
      </c>
      <c r="M899" s="209">
        <v>5</v>
      </c>
      <c r="N899" s="209">
        <v>3</v>
      </c>
      <c r="O899" s="209">
        <v>4</v>
      </c>
      <c r="P899" s="209">
        <v>3</v>
      </c>
      <c r="Q899" s="209">
        <v>3</v>
      </c>
      <c r="R899" s="209">
        <v>3</v>
      </c>
      <c r="S899" s="209">
        <v>3</v>
      </c>
      <c r="T899" s="209"/>
      <c r="U899" s="209"/>
      <c r="V899" s="209"/>
      <c r="W899" s="209"/>
      <c r="X899" s="209"/>
      <c r="Y899" s="64">
        <v>4</v>
      </c>
      <c r="Z899" s="127">
        <v>4</v>
      </c>
      <c r="AA899" s="127">
        <v>3</v>
      </c>
      <c r="AB899" s="128" t="s">
        <v>1189</v>
      </c>
      <c r="AC899" s="61" t="s">
        <v>146</v>
      </c>
      <c r="AD899" s="207" t="s">
        <v>371</v>
      </c>
      <c r="AE899" s="61" t="s">
        <v>476</v>
      </c>
      <c r="AF899" s="130" t="s">
        <v>1189</v>
      </c>
      <c r="AG899" s="123">
        <v>4</v>
      </c>
      <c r="AH899" s="123">
        <v>3</v>
      </c>
      <c r="AI899" s="61" t="s">
        <v>146</v>
      </c>
      <c r="AJ899" s="61" t="s">
        <v>371</v>
      </c>
      <c r="AK899" s="61" t="s">
        <v>476</v>
      </c>
      <c r="AL899" s="61" t="s">
        <v>1129</v>
      </c>
      <c r="AM899" s="76"/>
      <c r="AN899" s="215" t="s">
        <v>1219</v>
      </c>
      <c r="AO899" s="215" t="s">
        <v>1220</v>
      </c>
      <c r="AP899" s="215" t="s">
        <v>1221</v>
      </c>
      <c r="AQ899" s="215" t="s">
        <v>1222</v>
      </c>
    </row>
    <row r="900" spans="1:43" ht="25.5" x14ac:dyDescent="0.25">
      <c r="A900" s="232" t="s">
        <v>1200</v>
      </c>
      <c r="B900" s="191" t="s">
        <v>33</v>
      </c>
      <c r="C900" s="191">
        <v>106</v>
      </c>
      <c r="D900" s="191" t="s">
        <v>695</v>
      </c>
      <c r="E900" s="191" t="s">
        <v>9</v>
      </c>
      <c r="F900" s="216">
        <v>4</v>
      </c>
      <c r="G900" s="216">
        <v>4</v>
      </c>
      <c r="H900" s="216">
        <v>5</v>
      </c>
      <c r="I900" s="216">
        <v>4</v>
      </c>
      <c r="J900" s="216">
        <v>4</v>
      </c>
      <c r="K900" s="216">
        <v>4</v>
      </c>
      <c r="L900" s="216">
        <v>4</v>
      </c>
      <c r="M900" s="216">
        <v>4</v>
      </c>
      <c r="N900" s="216">
        <v>4</v>
      </c>
      <c r="O900" s="216">
        <v>4</v>
      </c>
      <c r="P900" s="216">
        <v>4</v>
      </c>
      <c r="Q900" s="216">
        <v>4</v>
      </c>
      <c r="R900" s="216">
        <v>4</v>
      </c>
      <c r="S900" s="216">
        <v>4</v>
      </c>
      <c r="T900" s="216"/>
      <c r="U900" s="216"/>
      <c r="V900" s="216"/>
      <c r="W900" s="216"/>
      <c r="X900" s="216"/>
      <c r="Y900" s="152">
        <v>4</v>
      </c>
      <c r="Z900" s="127">
        <v>4</v>
      </c>
      <c r="AA900" s="127">
        <v>3</v>
      </c>
      <c r="AB900" s="127" t="s">
        <v>1189</v>
      </c>
      <c r="AC900" s="35" t="s">
        <v>146</v>
      </c>
      <c r="AD900" s="237" t="s">
        <v>371</v>
      </c>
      <c r="AE900" s="35" t="s">
        <v>476</v>
      </c>
      <c r="AF900" s="130" t="s">
        <v>1189</v>
      </c>
      <c r="AG900" s="123">
        <v>4</v>
      </c>
      <c r="AH900" s="123">
        <v>3</v>
      </c>
      <c r="AI900" s="61" t="s">
        <v>146</v>
      </c>
      <c r="AJ900" s="61" t="s">
        <v>371</v>
      </c>
      <c r="AK900" s="61" t="s">
        <v>476</v>
      </c>
      <c r="AL900" s="35" t="s">
        <v>1129</v>
      </c>
      <c r="AM900" s="192"/>
      <c r="AN900" s="215" t="s">
        <v>1223</v>
      </c>
      <c r="AO900" s="215"/>
      <c r="AP900" s="215"/>
      <c r="AQ900" s="215" t="s">
        <v>1222</v>
      </c>
    </row>
    <row r="901" spans="1:43" ht="25.5" x14ac:dyDescent="0.25">
      <c r="A901" s="232" t="s">
        <v>1200</v>
      </c>
      <c r="B901" s="74" t="s">
        <v>33</v>
      </c>
      <c r="C901" s="74">
        <v>107</v>
      </c>
      <c r="D901" s="74" t="s">
        <v>696</v>
      </c>
      <c r="E901" s="74" t="s">
        <v>9</v>
      </c>
      <c r="F901" s="209">
        <v>2</v>
      </c>
      <c r="G901" s="209">
        <v>2</v>
      </c>
      <c r="H901" s="209">
        <v>2</v>
      </c>
      <c r="I901" s="209">
        <v>2</v>
      </c>
      <c r="J901" s="209">
        <v>2</v>
      </c>
      <c r="K901" s="209">
        <v>2</v>
      </c>
      <c r="L901" s="209">
        <v>2</v>
      </c>
      <c r="M901" s="209">
        <v>2</v>
      </c>
      <c r="N901" s="209">
        <v>2</v>
      </c>
      <c r="O901" s="209">
        <v>2</v>
      </c>
      <c r="P901" s="209">
        <v>2</v>
      </c>
      <c r="Q901" s="209">
        <v>2</v>
      </c>
      <c r="R901" s="209">
        <v>2</v>
      </c>
      <c r="S901" s="209">
        <v>2</v>
      </c>
      <c r="T901" s="209"/>
      <c r="U901" s="209"/>
      <c r="V901" s="209"/>
      <c r="W901" s="209"/>
      <c r="X901" s="209"/>
      <c r="Y901" s="64">
        <v>2</v>
      </c>
      <c r="Z901" s="127">
        <v>2</v>
      </c>
      <c r="AA901" s="127">
        <v>2</v>
      </c>
      <c r="AB901" s="128" t="s">
        <v>1182</v>
      </c>
      <c r="AC901" s="61" t="s">
        <v>142</v>
      </c>
      <c r="AD901" s="207" t="s">
        <v>384</v>
      </c>
      <c r="AE901" s="61" t="s">
        <v>475</v>
      </c>
      <c r="AF901" s="130" t="s">
        <v>1182</v>
      </c>
      <c r="AG901" s="123">
        <v>2</v>
      </c>
      <c r="AH901" s="123">
        <v>2</v>
      </c>
      <c r="AI901" s="61" t="s">
        <v>142</v>
      </c>
      <c r="AJ901" s="61" t="s">
        <v>384</v>
      </c>
      <c r="AK901" s="61" t="s">
        <v>475</v>
      </c>
      <c r="AL901" s="61" t="s">
        <v>377</v>
      </c>
      <c r="AM901" s="76"/>
      <c r="AN901" s="215"/>
      <c r="AO901" s="215"/>
      <c r="AP901" s="215"/>
      <c r="AQ901" s="215"/>
    </row>
    <row r="902" spans="1:43" ht="25.5" x14ac:dyDescent="0.25">
      <c r="A902" s="232" t="s">
        <v>1200</v>
      </c>
      <c r="B902" s="191" t="s">
        <v>35</v>
      </c>
      <c r="C902" s="191">
        <v>108</v>
      </c>
      <c r="D902" s="191" t="s">
        <v>697</v>
      </c>
      <c r="E902" s="191" t="s">
        <v>9</v>
      </c>
      <c r="F902" s="216"/>
      <c r="G902" s="216"/>
      <c r="H902" s="216"/>
      <c r="I902" s="216"/>
      <c r="J902" s="216"/>
      <c r="K902" s="216"/>
      <c r="L902" s="216"/>
      <c r="M902" s="216"/>
      <c r="N902" s="216"/>
      <c r="O902" s="216"/>
      <c r="P902" s="216"/>
      <c r="Q902" s="216"/>
      <c r="R902" s="216"/>
      <c r="S902" s="216"/>
      <c r="T902" s="216"/>
      <c r="U902" s="216"/>
      <c r="V902" s="216"/>
      <c r="W902" s="216"/>
      <c r="X902" s="216"/>
      <c r="Y902" s="152" t="s">
        <v>824</v>
      </c>
      <c r="Z902" s="127" t="s">
        <v>824</v>
      </c>
      <c r="AA902" s="127" t="s">
        <v>824</v>
      </c>
      <c r="AB902" s="127" t="s">
        <v>824</v>
      </c>
      <c r="AC902" s="35" t="s">
        <v>824</v>
      </c>
      <c r="AD902" s="237"/>
      <c r="AE902" s="35" t="s">
        <v>824</v>
      </c>
      <c r="AF902" s="130" t="s">
        <v>824</v>
      </c>
      <c r="AG902" s="123" t="s">
        <v>824</v>
      </c>
      <c r="AH902" s="123" t="s">
        <v>824</v>
      </c>
      <c r="AI902" s="61" t="s">
        <v>824</v>
      </c>
      <c r="AJ902" s="61" t="s">
        <v>824</v>
      </c>
      <c r="AK902" s="61" t="s">
        <v>824</v>
      </c>
      <c r="AL902" s="35" t="s">
        <v>1129</v>
      </c>
      <c r="AM902" s="192"/>
      <c r="AN902" s="215"/>
      <c r="AO902" s="215"/>
      <c r="AP902" s="215"/>
      <c r="AQ902" s="215"/>
    </row>
    <row r="903" spans="1:43" ht="38.25" x14ac:dyDescent="0.25">
      <c r="A903" s="232" t="s">
        <v>1200</v>
      </c>
      <c r="B903" s="74" t="s">
        <v>35</v>
      </c>
      <c r="C903" s="74">
        <v>109</v>
      </c>
      <c r="D903" s="74" t="s">
        <v>698</v>
      </c>
      <c r="E903" s="74" t="s">
        <v>9</v>
      </c>
      <c r="F903" s="209"/>
      <c r="G903" s="209"/>
      <c r="H903" s="209"/>
      <c r="I903" s="209"/>
      <c r="J903" s="209"/>
      <c r="K903" s="209"/>
      <c r="L903" s="209"/>
      <c r="M903" s="209"/>
      <c r="N903" s="209"/>
      <c r="O903" s="209"/>
      <c r="P903" s="209"/>
      <c r="Q903" s="209"/>
      <c r="R903" s="209"/>
      <c r="S903" s="209"/>
      <c r="T903" s="209"/>
      <c r="U903" s="209"/>
      <c r="V903" s="209"/>
      <c r="W903" s="209"/>
      <c r="X903" s="209"/>
      <c r="Y903" s="64" t="s">
        <v>824</v>
      </c>
      <c r="Z903" s="127" t="s">
        <v>824</v>
      </c>
      <c r="AA903" s="127" t="s">
        <v>824</v>
      </c>
      <c r="AB903" s="128" t="s">
        <v>824</v>
      </c>
      <c r="AC903" s="61" t="s">
        <v>824</v>
      </c>
      <c r="AD903" s="207"/>
      <c r="AE903" s="61" t="s">
        <v>824</v>
      </c>
      <c r="AF903" s="130" t="s">
        <v>824</v>
      </c>
      <c r="AG903" s="123" t="s">
        <v>824</v>
      </c>
      <c r="AH903" s="123" t="s">
        <v>824</v>
      </c>
      <c r="AI903" s="61" t="s">
        <v>824</v>
      </c>
      <c r="AJ903" s="61" t="s">
        <v>824</v>
      </c>
      <c r="AK903" s="61" t="s">
        <v>824</v>
      </c>
      <c r="AL903" s="61" t="s">
        <v>1129</v>
      </c>
      <c r="AM903" s="76"/>
      <c r="AN903" s="215"/>
      <c r="AO903" s="215"/>
      <c r="AP903" s="215"/>
      <c r="AQ903" s="215"/>
    </row>
    <row r="904" spans="1:43" ht="38.25" x14ac:dyDescent="0.25">
      <c r="A904" s="232" t="s">
        <v>1200</v>
      </c>
      <c r="B904" s="191" t="s">
        <v>35</v>
      </c>
      <c r="C904" s="191">
        <v>110</v>
      </c>
      <c r="D904" s="191" t="s">
        <v>699</v>
      </c>
      <c r="E904" s="191" t="s">
        <v>9</v>
      </c>
      <c r="F904" s="216">
        <v>4</v>
      </c>
      <c r="G904" s="216">
        <v>4</v>
      </c>
      <c r="H904" s="216">
        <v>3</v>
      </c>
      <c r="I904" s="216">
        <v>4</v>
      </c>
      <c r="J904" s="216">
        <v>4</v>
      </c>
      <c r="K904" s="216">
        <v>4</v>
      </c>
      <c r="L904" s="216">
        <v>4</v>
      </c>
      <c r="M904" s="216">
        <v>4</v>
      </c>
      <c r="N904" s="216">
        <v>4</v>
      </c>
      <c r="O904" s="216">
        <v>4</v>
      </c>
      <c r="P904" s="216">
        <v>4</v>
      </c>
      <c r="Q904" s="216">
        <v>4</v>
      </c>
      <c r="R904" s="216">
        <v>4</v>
      </c>
      <c r="S904" s="216">
        <v>4</v>
      </c>
      <c r="T904" s="216"/>
      <c r="U904" s="216"/>
      <c r="V904" s="216"/>
      <c r="W904" s="216"/>
      <c r="X904" s="216"/>
      <c r="Y904" s="152">
        <v>4</v>
      </c>
      <c r="Z904" s="127">
        <v>4</v>
      </c>
      <c r="AA904" s="127">
        <v>3</v>
      </c>
      <c r="AB904" s="127" t="s">
        <v>1189</v>
      </c>
      <c r="AC904" s="35" t="s">
        <v>146</v>
      </c>
      <c r="AD904" s="237" t="s">
        <v>371</v>
      </c>
      <c r="AE904" s="35" t="s">
        <v>476</v>
      </c>
      <c r="AF904" s="130" t="s">
        <v>1189</v>
      </c>
      <c r="AG904" s="123">
        <v>4</v>
      </c>
      <c r="AH904" s="123">
        <v>3</v>
      </c>
      <c r="AI904" s="61" t="s">
        <v>146</v>
      </c>
      <c r="AJ904" s="61" t="s">
        <v>371</v>
      </c>
      <c r="AK904" s="61" t="s">
        <v>476</v>
      </c>
      <c r="AL904" s="35" t="s">
        <v>1129</v>
      </c>
      <c r="AM904" s="192"/>
      <c r="AN904" s="215" t="s">
        <v>1224</v>
      </c>
      <c r="AO904" s="215" t="s">
        <v>1225</v>
      </c>
      <c r="AP904" s="215" t="s">
        <v>1221</v>
      </c>
      <c r="AQ904" s="215" t="s">
        <v>1226</v>
      </c>
    </row>
    <row r="905" spans="1:43" ht="25.5" x14ac:dyDescent="0.25">
      <c r="A905" s="232" t="s">
        <v>1200</v>
      </c>
      <c r="B905" s="74" t="s">
        <v>35</v>
      </c>
      <c r="C905" s="74">
        <v>111</v>
      </c>
      <c r="D905" s="74" t="s">
        <v>700</v>
      </c>
      <c r="E905" s="74" t="s">
        <v>9</v>
      </c>
      <c r="F905" s="209"/>
      <c r="G905" s="209"/>
      <c r="H905" s="209"/>
      <c r="I905" s="209"/>
      <c r="J905" s="209"/>
      <c r="K905" s="209"/>
      <c r="L905" s="209"/>
      <c r="M905" s="209"/>
      <c r="N905" s="209"/>
      <c r="O905" s="209"/>
      <c r="P905" s="209"/>
      <c r="Q905" s="209"/>
      <c r="R905" s="209"/>
      <c r="S905" s="209"/>
      <c r="T905" s="209"/>
      <c r="U905" s="209"/>
      <c r="V905" s="209"/>
      <c r="W905" s="209"/>
      <c r="X905" s="209"/>
      <c r="Y905" s="64" t="s">
        <v>824</v>
      </c>
      <c r="Z905" s="127" t="s">
        <v>824</v>
      </c>
      <c r="AA905" s="127" t="s">
        <v>824</v>
      </c>
      <c r="AB905" s="128" t="s">
        <v>824</v>
      </c>
      <c r="AC905" s="61" t="s">
        <v>824</v>
      </c>
      <c r="AD905" s="207"/>
      <c r="AE905" s="61" t="s">
        <v>824</v>
      </c>
      <c r="AF905" s="130" t="s">
        <v>824</v>
      </c>
      <c r="AG905" s="123" t="s">
        <v>824</v>
      </c>
      <c r="AH905" s="123" t="s">
        <v>824</v>
      </c>
      <c r="AI905" s="61" t="s">
        <v>824</v>
      </c>
      <c r="AJ905" s="61" t="s">
        <v>824</v>
      </c>
      <c r="AK905" s="61" t="s">
        <v>824</v>
      </c>
      <c r="AL905" s="61" t="s">
        <v>1129</v>
      </c>
      <c r="AM905" s="76"/>
      <c r="AN905" s="215"/>
      <c r="AO905" s="215"/>
      <c r="AP905" s="215"/>
      <c r="AQ905" s="215"/>
    </row>
    <row r="906" spans="1:43" ht="38.25" x14ac:dyDescent="0.25">
      <c r="A906" s="232" t="s">
        <v>1200</v>
      </c>
      <c r="B906" s="191" t="s">
        <v>35</v>
      </c>
      <c r="C906" s="191">
        <v>112</v>
      </c>
      <c r="D906" s="191" t="s">
        <v>701</v>
      </c>
      <c r="E906" s="191" t="s">
        <v>9</v>
      </c>
      <c r="F906" s="216">
        <v>4</v>
      </c>
      <c r="G906" s="216">
        <v>4</v>
      </c>
      <c r="H906" s="216">
        <v>4</v>
      </c>
      <c r="I906" s="216">
        <v>4</v>
      </c>
      <c r="J906" s="216">
        <v>4</v>
      </c>
      <c r="K906" s="216">
        <v>4</v>
      </c>
      <c r="L906" s="216">
        <v>4</v>
      </c>
      <c r="M906" s="216">
        <v>4</v>
      </c>
      <c r="N906" s="216">
        <v>4</v>
      </c>
      <c r="O906" s="216">
        <v>4</v>
      </c>
      <c r="P906" s="216">
        <v>4</v>
      </c>
      <c r="Q906" s="216">
        <v>4</v>
      </c>
      <c r="R906" s="216">
        <v>4</v>
      </c>
      <c r="S906" s="216">
        <v>4</v>
      </c>
      <c r="T906" s="216"/>
      <c r="U906" s="216"/>
      <c r="V906" s="216"/>
      <c r="W906" s="216"/>
      <c r="X906" s="216"/>
      <c r="Y906" s="152">
        <v>4</v>
      </c>
      <c r="Z906" s="127">
        <v>4</v>
      </c>
      <c r="AA906" s="127">
        <v>3</v>
      </c>
      <c r="AB906" s="127" t="s">
        <v>1189</v>
      </c>
      <c r="AC906" s="35" t="s">
        <v>146</v>
      </c>
      <c r="AD906" s="237" t="s">
        <v>371</v>
      </c>
      <c r="AE906" s="35" t="s">
        <v>476</v>
      </c>
      <c r="AF906" s="130" t="s">
        <v>1189</v>
      </c>
      <c r="AG906" s="123">
        <v>4</v>
      </c>
      <c r="AH906" s="123">
        <v>3</v>
      </c>
      <c r="AI906" s="61" t="s">
        <v>146</v>
      </c>
      <c r="AJ906" s="61" t="s">
        <v>371</v>
      </c>
      <c r="AK906" s="61" t="s">
        <v>476</v>
      </c>
      <c r="AL906" s="35" t="s">
        <v>1129</v>
      </c>
      <c r="AM906" s="192"/>
      <c r="AN906" s="215"/>
      <c r="AO906" s="215"/>
      <c r="AP906" s="215"/>
      <c r="AQ906" s="215" t="s">
        <v>1227</v>
      </c>
    </row>
    <row r="907" spans="1:43" ht="25.5" x14ac:dyDescent="0.25">
      <c r="A907" s="232" t="s">
        <v>1200</v>
      </c>
      <c r="B907" s="74" t="s">
        <v>38</v>
      </c>
      <c r="C907" s="74">
        <v>113</v>
      </c>
      <c r="D907" s="74" t="s">
        <v>702</v>
      </c>
      <c r="E907" s="74" t="s">
        <v>8</v>
      </c>
      <c r="F907" s="209"/>
      <c r="G907" s="209"/>
      <c r="H907" s="209"/>
      <c r="I907" s="209"/>
      <c r="J907" s="209"/>
      <c r="K907" s="209"/>
      <c r="L907" s="209"/>
      <c r="M907" s="209"/>
      <c r="N907" s="209"/>
      <c r="O907" s="209"/>
      <c r="P907" s="209"/>
      <c r="Q907" s="209"/>
      <c r="R907" s="209"/>
      <c r="S907" s="209"/>
      <c r="T907" s="209"/>
      <c r="U907" s="209"/>
      <c r="V907" s="209"/>
      <c r="W907" s="209"/>
      <c r="X907" s="209"/>
      <c r="Y907" s="64" t="s">
        <v>824</v>
      </c>
      <c r="Z907" s="127" t="s">
        <v>824</v>
      </c>
      <c r="AA907" s="127" t="s">
        <v>824</v>
      </c>
      <c r="AB907" s="128" t="s">
        <v>824</v>
      </c>
      <c r="AC907" s="61" t="s">
        <v>824</v>
      </c>
      <c r="AD907" s="207"/>
      <c r="AE907" s="61" t="s">
        <v>824</v>
      </c>
      <c r="AF907" s="130" t="s">
        <v>824</v>
      </c>
      <c r="AG907" s="123" t="s">
        <v>824</v>
      </c>
      <c r="AH907" s="123" t="s">
        <v>824</v>
      </c>
      <c r="AI907" s="61" t="s">
        <v>824</v>
      </c>
      <c r="AJ907" s="61" t="s">
        <v>824</v>
      </c>
      <c r="AK907" s="61" t="s">
        <v>824</v>
      </c>
      <c r="AL907" s="61" t="s">
        <v>1129</v>
      </c>
      <c r="AM907" s="76"/>
      <c r="AN907" s="215"/>
      <c r="AO907" s="215"/>
      <c r="AP907" s="215"/>
      <c r="AQ907" s="215"/>
    </row>
    <row r="908" spans="1:43" x14ac:dyDescent="0.25">
      <c r="A908" s="232" t="s">
        <v>1200</v>
      </c>
      <c r="B908" s="191" t="s">
        <v>38</v>
      </c>
      <c r="C908" s="191">
        <v>116</v>
      </c>
      <c r="D908" s="191" t="s">
        <v>703</v>
      </c>
      <c r="E908" s="191" t="s">
        <v>9</v>
      </c>
      <c r="F908" s="216"/>
      <c r="G908" s="216"/>
      <c r="H908" s="216"/>
      <c r="I908" s="216"/>
      <c r="J908" s="216"/>
      <c r="K908" s="216"/>
      <c r="L908" s="216"/>
      <c r="M908" s="216"/>
      <c r="N908" s="216"/>
      <c r="O908" s="216"/>
      <c r="P908" s="216"/>
      <c r="Q908" s="216"/>
      <c r="R908" s="216"/>
      <c r="S908" s="216"/>
      <c r="T908" s="216"/>
      <c r="U908" s="216"/>
      <c r="V908" s="216"/>
      <c r="W908" s="216"/>
      <c r="X908" s="216"/>
      <c r="Y908" s="152" t="s">
        <v>824</v>
      </c>
      <c r="Z908" s="127" t="s">
        <v>824</v>
      </c>
      <c r="AA908" s="127" t="s">
        <v>824</v>
      </c>
      <c r="AB908" s="127" t="s">
        <v>824</v>
      </c>
      <c r="AC908" s="35" t="s">
        <v>824</v>
      </c>
      <c r="AD908" s="237"/>
      <c r="AE908" s="35" t="s">
        <v>824</v>
      </c>
      <c r="AF908" s="130" t="s">
        <v>824</v>
      </c>
      <c r="AG908" s="123" t="s">
        <v>824</v>
      </c>
      <c r="AH908" s="123" t="s">
        <v>824</v>
      </c>
      <c r="AI908" s="61" t="s">
        <v>824</v>
      </c>
      <c r="AJ908" s="61" t="s">
        <v>824</v>
      </c>
      <c r="AK908" s="61" t="s">
        <v>824</v>
      </c>
      <c r="AL908" s="35" t="s">
        <v>1129</v>
      </c>
      <c r="AM908" s="192"/>
      <c r="AN908" s="215"/>
      <c r="AO908" s="215"/>
      <c r="AP908" s="215"/>
      <c r="AQ908" s="215"/>
    </row>
    <row r="909" spans="1:43" ht="25.5" x14ac:dyDescent="0.25">
      <c r="A909" s="232" t="s">
        <v>1200</v>
      </c>
      <c r="B909" s="74" t="s">
        <v>66</v>
      </c>
      <c r="C909" s="74">
        <v>117</v>
      </c>
      <c r="D909" s="74" t="s">
        <v>705</v>
      </c>
      <c r="E909" s="74" t="s">
        <v>9</v>
      </c>
      <c r="F909" s="209"/>
      <c r="G909" s="209"/>
      <c r="H909" s="209"/>
      <c r="I909" s="209"/>
      <c r="J909" s="209"/>
      <c r="K909" s="209"/>
      <c r="L909" s="209"/>
      <c r="M909" s="209"/>
      <c r="N909" s="209"/>
      <c r="O909" s="209"/>
      <c r="P909" s="209"/>
      <c r="Q909" s="209"/>
      <c r="R909" s="209"/>
      <c r="S909" s="209"/>
      <c r="T909" s="209"/>
      <c r="U909" s="209"/>
      <c r="V909" s="209"/>
      <c r="W909" s="209"/>
      <c r="X909" s="209"/>
      <c r="Y909" s="64" t="s">
        <v>824</v>
      </c>
      <c r="Z909" s="127" t="s">
        <v>824</v>
      </c>
      <c r="AA909" s="127" t="s">
        <v>824</v>
      </c>
      <c r="AB909" s="128" t="s">
        <v>824</v>
      </c>
      <c r="AC909" s="61" t="s">
        <v>824</v>
      </c>
      <c r="AD909" s="207"/>
      <c r="AE909" s="61" t="s">
        <v>824</v>
      </c>
      <c r="AF909" s="130" t="s">
        <v>824</v>
      </c>
      <c r="AG909" s="123" t="s">
        <v>824</v>
      </c>
      <c r="AH909" s="123" t="s">
        <v>824</v>
      </c>
      <c r="AI909" s="61" t="s">
        <v>824</v>
      </c>
      <c r="AJ909" s="61" t="s">
        <v>824</v>
      </c>
      <c r="AK909" s="61" t="s">
        <v>824</v>
      </c>
      <c r="AL909" s="61" t="s">
        <v>1129</v>
      </c>
      <c r="AM909" s="76"/>
      <c r="AN909" s="215"/>
      <c r="AO909" s="215"/>
      <c r="AP909" s="215"/>
      <c r="AQ909" s="215"/>
    </row>
    <row r="910" spans="1:43" ht="38.25" x14ac:dyDescent="0.25">
      <c r="A910" s="232" t="s">
        <v>1200</v>
      </c>
      <c r="B910" s="191" t="s">
        <v>66</v>
      </c>
      <c r="C910" s="191">
        <v>118</v>
      </c>
      <c r="D910" s="191" t="s">
        <v>707</v>
      </c>
      <c r="E910" s="191" t="s">
        <v>9</v>
      </c>
      <c r="F910" s="216"/>
      <c r="G910" s="216"/>
      <c r="H910" s="216"/>
      <c r="I910" s="216"/>
      <c r="J910" s="216"/>
      <c r="K910" s="216"/>
      <c r="L910" s="216"/>
      <c r="M910" s="216"/>
      <c r="N910" s="216"/>
      <c r="O910" s="216"/>
      <c r="P910" s="216"/>
      <c r="Q910" s="216"/>
      <c r="R910" s="216"/>
      <c r="S910" s="216"/>
      <c r="T910" s="216"/>
      <c r="U910" s="216"/>
      <c r="V910" s="216"/>
      <c r="W910" s="216"/>
      <c r="X910" s="216"/>
      <c r="Y910" s="152" t="s">
        <v>824</v>
      </c>
      <c r="Z910" s="127" t="s">
        <v>824</v>
      </c>
      <c r="AA910" s="127" t="s">
        <v>824</v>
      </c>
      <c r="AB910" s="127" t="s">
        <v>824</v>
      </c>
      <c r="AC910" s="35" t="s">
        <v>824</v>
      </c>
      <c r="AD910" s="237"/>
      <c r="AE910" s="35" t="s">
        <v>824</v>
      </c>
      <c r="AF910" s="130" t="s">
        <v>824</v>
      </c>
      <c r="AG910" s="123" t="s">
        <v>824</v>
      </c>
      <c r="AH910" s="123" t="s">
        <v>824</v>
      </c>
      <c r="AI910" s="61" t="s">
        <v>824</v>
      </c>
      <c r="AJ910" s="61" t="s">
        <v>824</v>
      </c>
      <c r="AK910" s="61" t="s">
        <v>824</v>
      </c>
      <c r="AL910" s="35" t="s">
        <v>1129</v>
      </c>
      <c r="AM910" s="192"/>
      <c r="AN910" s="215"/>
      <c r="AO910" s="215"/>
      <c r="AP910" s="215"/>
      <c r="AQ910" s="215"/>
    </row>
    <row r="911" spans="1:43" ht="38.25" x14ac:dyDescent="0.25">
      <c r="A911" s="232" t="s">
        <v>1200</v>
      </c>
      <c r="B911" s="74" t="s">
        <v>66</v>
      </c>
      <c r="C911" s="74">
        <v>119</v>
      </c>
      <c r="D911" s="74" t="s">
        <v>761</v>
      </c>
      <c r="E911" s="74" t="s">
        <v>9</v>
      </c>
      <c r="F911" s="209"/>
      <c r="G911" s="209"/>
      <c r="H911" s="209"/>
      <c r="I911" s="209"/>
      <c r="J911" s="209"/>
      <c r="K911" s="209"/>
      <c r="L911" s="209"/>
      <c r="M911" s="209"/>
      <c r="N911" s="209"/>
      <c r="O911" s="209"/>
      <c r="P911" s="209"/>
      <c r="Q911" s="209"/>
      <c r="R911" s="209"/>
      <c r="S911" s="209"/>
      <c r="T911" s="209"/>
      <c r="U911" s="209"/>
      <c r="V911" s="209"/>
      <c r="W911" s="209"/>
      <c r="X911" s="209"/>
      <c r="Y911" s="64" t="s">
        <v>824</v>
      </c>
      <c r="Z911" s="127" t="s">
        <v>824</v>
      </c>
      <c r="AA911" s="127" t="s">
        <v>824</v>
      </c>
      <c r="AB911" s="128" t="s">
        <v>824</v>
      </c>
      <c r="AC911" s="61" t="s">
        <v>824</v>
      </c>
      <c r="AD911" s="207"/>
      <c r="AE911" s="61" t="s">
        <v>824</v>
      </c>
      <c r="AF911" s="130" t="s">
        <v>824</v>
      </c>
      <c r="AG911" s="123" t="s">
        <v>824</v>
      </c>
      <c r="AH911" s="123" t="s">
        <v>824</v>
      </c>
      <c r="AI911" s="61" t="s">
        <v>824</v>
      </c>
      <c r="AJ911" s="61" t="s">
        <v>824</v>
      </c>
      <c r="AK911" s="61" t="s">
        <v>824</v>
      </c>
      <c r="AL911" s="61" t="s">
        <v>1129</v>
      </c>
      <c r="AM911" s="76"/>
      <c r="AN911" s="215"/>
      <c r="AO911" s="215"/>
      <c r="AP911" s="215"/>
      <c r="AQ911" s="215"/>
    </row>
    <row r="912" spans="1:43" ht="25.5" x14ac:dyDescent="0.25">
      <c r="A912" s="232" t="s">
        <v>1200</v>
      </c>
      <c r="B912" s="191" t="s">
        <v>45</v>
      </c>
      <c r="C912" s="191">
        <v>120</v>
      </c>
      <c r="D912" s="191" t="s">
        <v>710</v>
      </c>
      <c r="E912" s="191" t="s">
        <v>9</v>
      </c>
      <c r="F912" s="216"/>
      <c r="G912" s="216"/>
      <c r="H912" s="216"/>
      <c r="I912" s="216"/>
      <c r="J912" s="216"/>
      <c r="K912" s="216"/>
      <c r="L912" s="216"/>
      <c r="M912" s="216"/>
      <c r="N912" s="216"/>
      <c r="O912" s="216"/>
      <c r="P912" s="216"/>
      <c r="Q912" s="216"/>
      <c r="R912" s="216"/>
      <c r="S912" s="216"/>
      <c r="T912" s="216"/>
      <c r="U912" s="216"/>
      <c r="V912" s="216"/>
      <c r="W912" s="216"/>
      <c r="X912" s="216"/>
      <c r="Y912" s="152" t="s">
        <v>824</v>
      </c>
      <c r="Z912" s="127" t="s">
        <v>824</v>
      </c>
      <c r="AA912" s="127" t="s">
        <v>824</v>
      </c>
      <c r="AB912" s="127" t="s">
        <v>824</v>
      </c>
      <c r="AC912" s="35" t="s">
        <v>824</v>
      </c>
      <c r="AD912" s="237"/>
      <c r="AE912" s="35" t="s">
        <v>824</v>
      </c>
      <c r="AF912" s="130" t="s">
        <v>824</v>
      </c>
      <c r="AG912" s="123" t="s">
        <v>824</v>
      </c>
      <c r="AH912" s="123" t="s">
        <v>824</v>
      </c>
      <c r="AI912" s="61" t="s">
        <v>824</v>
      </c>
      <c r="AJ912" s="61" t="s">
        <v>824</v>
      </c>
      <c r="AK912" s="61" t="s">
        <v>824</v>
      </c>
      <c r="AL912" s="35" t="s">
        <v>1129</v>
      </c>
      <c r="AM912" s="192"/>
      <c r="AN912" s="215"/>
      <c r="AO912" s="215"/>
      <c r="AP912" s="215"/>
      <c r="AQ912" s="215"/>
    </row>
    <row r="913" spans="1:43" ht="25.5" x14ac:dyDescent="0.25">
      <c r="A913" s="232" t="s">
        <v>1200</v>
      </c>
      <c r="B913" s="74" t="s">
        <v>66</v>
      </c>
      <c r="C913" s="74">
        <v>121</v>
      </c>
      <c r="D913" s="74" t="s">
        <v>712</v>
      </c>
      <c r="E913" s="74" t="s">
        <v>9</v>
      </c>
      <c r="F913" s="209"/>
      <c r="G913" s="209"/>
      <c r="H913" s="209"/>
      <c r="I913" s="209"/>
      <c r="J913" s="209"/>
      <c r="K913" s="209"/>
      <c r="L913" s="209"/>
      <c r="M913" s="209"/>
      <c r="N913" s="209"/>
      <c r="O913" s="209"/>
      <c r="P913" s="209"/>
      <c r="Q913" s="209"/>
      <c r="R913" s="209"/>
      <c r="S913" s="209"/>
      <c r="T913" s="209"/>
      <c r="U913" s="209"/>
      <c r="V913" s="209"/>
      <c r="W913" s="209"/>
      <c r="X913" s="209"/>
      <c r="Y913" s="64" t="s">
        <v>824</v>
      </c>
      <c r="Z913" s="127" t="s">
        <v>824</v>
      </c>
      <c r="AA913" s="127" t="s">
        <v>824</v>
      </c>
      <c r="AB913" s="128" t="s">
        <v>824</v>
      </c>
      <c r="AC913" s="61" t="s">
        <v>824</v>
      </c>
      <c r="AD913" s="207"/>
      <c r="AE913" s="61" t="s">
        <v>824</v>
      </c>
      <c r="AF913" s="130" t="s">
        <v>824</v>
      </c>
      <c r="AG913" s="123" t="s">
        <v>824</v>
      </c>
      <c r="AH913" s="123" t="s">
        <v>824</v>
      </c>
      <c r="AI913" s="61" t="s">
        <v>824</v>
      </c>
      <c r="AJ913" s="61" t="s">
        <v>824</v>
      </c>
      <c r="AK913" s="61" t="s">
        <v>824</v>
      </c>
      <c r="AL913" s="61" t="s">
        <v>1129</v>
      </c>
      <c r="AM913" s="76"/>
      <c r="AN913" s="215"/>
      <c r="AO913" s="215"/>
      <c r="AP913" s="215"/>
      <c r="AQ913" s="215"/>
    </row>
    <row r="914" spans="1:43" ht="25.5" x14ac:dyDescent="0.25">
      <c r="A914" s="232" t="s">
        <v>1200</v>
      </c>
      <c r="B914" s="191" t="s">
        <v>66</v>
      </c>
      <c r="C914" s="191">
        <v>122</v>
      </c>
      <c r="D914" s="191" t="s">
        <v>763</v>
      </c>
      <c r="E914" s="191" t="s">
        <v>9</v>
      </c>
      <c r="F914" s="216"/>
      <c r="G914" s="216"/>
      <c r="H914" s="216"/>
      <c r="I914" s="216"/>
      <c r="J914" s="216"/>
      <c r="K914" s="216"/>
      <c r="L914" s="216"/>
      <c r="M914" s="216"/>
      <c r="N914" s="216"/>
      <c r="O914" s="216"/>
      <c r="P914" s="216"/>
      <c r="Q914" s="216"/>
      <c r="R914" s="216"/>
      <c r="S914" s="216"/>
      <c r="T914" s="216"/>
      <c r="U914" s="216"/>
      <c r="V914" s="216"/>
      <c r="W914" s="216"/>
      <c r="X914" s="216"/>
      <c r="Y914" s="152" t="s">
        <v>824</v>
      </c>
      <c r="Z914" s="127" t="s">
        <v>824</v>
      </c>
      <c r="AA914" s="127" t="s">
        <v>824</v>
      </c>
      <c r="AB914" s="127" t="s">
        <v>824</v>
      </c>
      <c r="AC914" s="35" t="s">
        <v>824</v>
      </c>
      <c r="AD914" s="237"/>
      <c r="AE914" s="35" t="s">
        <v>824</v>
      </c>
      <c r="AF914" s="130" t="s">
        <v>824</v>
      </c>
      <c r="AG914" s="123" t="s">
        <v>824</v>
      </c>
      <c r="AH914" s="123" t="s">
        <v>824</v>
      </c>
      <c r="AI914" s="61" t="s">
        <v>824</v>
      </c>
      <c r="AJ914" s="61" t="s">
        <v>824</v>
      </c>
      <c r="AK914" s="61" t="s">
        <v>824</v>
      </c>
      <c r="AL914" s="35" t="s">
        <v>1129</v>
      </c>
      <c r="AM914" s="192"/>
      <c r="AN914" s="215"/>
      <c r="AO914" s="215"/>
      <c r="AP914" s="215"/>
      <c r="AQ914" s="215"/>
    </row>
    <row r="915" spans="1:43" ht="25.5" x14ac:dyDescent="0.25">
      <c r="A915" s="232" t="s">
        <v>1200</v>
      </c>
      <c r="B915" s="74" t="s">
        <v>66</v>
      </c>
      <c r="C915" s="74">
        <v>123</v>
      </c>
      <c r="D915" s="74" t="s">
        <v>764</v>
      </c>
      <c r="E915" s="74" t="s">
        <v>715</v>
      </c>
      <c r="F915" s="209"/>
      <c r="G915" s="209"/>
      <c r="H915" s="209"/>
      <c r="I915" s="209"/>
      <c r="J915" s="209"/>
      <c r="K915" s="209"/>
      <c r="L915" s="209"/>
      <c r="M915" s="209"/>
      <c r="N915" s="209"/>
      <c r="O915" s="209"/>
      <c r="P915" s="209"/>
      <c r="Q915" s="209"/>
      <c r="R915" s="209"/>
      <c r="S915" s="209"/>
      <c r="T915" s="209"/>
      <c r="U915" s="209"/>
      <c r="V915" s="209"/>
      <c r="W915" s="209"/>
      <c r="X915" s="209"/>
      <c r="Y915" s="64" t="s">
        <v>824</v>
      </c>
      <c r="Z915" s="127" t="s">
        <v>824</v>
      </c>
      <c r="AA915" s="127" t="s">
        <v>824</v>
      </c>
      <c r="AB915" s="128" t="s">
        <v>824</v>
      </c>
      <c r="AC915" s="61" t="s">
        <v>824</v>
      </c>
      <c r="AD915" s="207"/>
      <c r="AE915" s="61" t="s">
        <v>824</v>
      </c>
      <c r="AF915" s="130" t="s">
        <v>824</v>
      </c>
      <c r="AG915" s="123" t="s">
        <v>824</v>
      </c>
      <c r="AH915" s="123" t="s">
        <v>824</v>
      </c>
      <c r="AI915" s="61" t="s">
        <v>824</v>
      </c>
      <c r="AJ915" s="61" t="s">
        <v>824</v>
      </c>
      <c r="AK915" s="61" t="s">
        <v>824</v>
      </c>
      <c r="AL915" s="61" t="s">
        <v>1129</v>
      </c>
      <c r="AM915" s="76"/>
      <c r="AN915" s="215"/>
      <c r="AO915" s="215"/>
      <c r="AP915" s="215"/>
      <c r="AQ915" s="215"/>
    </row>
    <row r="916" spans="1:43" ht="38.25" x14ac:dyDescent="0.25">
      <c r="A916" s="232" t="s">
        <v>1200</v>
      </c>
      <c r="B916" s="191" t="s">
        <v>66</v>
      </c>
      <c r="C916" s="191">
        <v>125</v>
      </c>
      <c r="D916" s="191" t="s">
        <v>719</v>
      </c>
      <c r="E916" s="191" t="s">
        <v>9</v>
      </c>
      <c r="F916" s="216"/>
      <c r="G916" s="216"/>
      <c r="H916" s="216"/>
      <c r="I916" s="216"/>
      <c r="J916" s="216"/>
      <c r="K916" s="216"/>
      <c r="L916" s="216"/>
      <c r="M916" s="216"/>
      <c r="N916" s="216"/>
      <c r="O916" s="216"/>
      <c r="P916" s="216"/>
      <c r="Q916" s="216"/>
      <c r="R916" s="216"/>
      <c r="S916" s="216"/>
      <c r="T916" s="216"/>
      <c r="U916" s="216"/>
      <c r="V916" s="216"/>
      <c r="W916" s="216"/>
      <c r="X916" s="216"/>
      <c r="Y916" s="152" t="s">
        <v>824</v>
      </c>
      <c r="Z916" s="127" t="s">
        <v>824</v>
      </c>
      <c r="AA916" s="127" t="s">
        <v>824</v>
      </c>
      <c r="AB916" s="127" t="s">
        <v>824</v>
      </c>
      <c r="AC916" s="35" t="s">
        <v>824</v>
      </c>
      <c r="AD916" s="237"/>
      <c r="AE916" s="35" t="s">
        <v>824</v>
      </c>
      <c r="AF916" s="130" t="s">
        <v>824</v>
      </c>
      <c r="AG916" s="123" t="s">
        <v>824</v>
      </c>
      <c r="AH916" s="123" t="s">
        <v>824</v>
      </c>
      <c r="AI916" s="61" t="s">
        <v>824</v>
      </c>
      <c r="AJ916" s="61" t="s">
        <v>824</v>
      </c>
      <c r="AK916" s="61" t="s">
        <v>824</v>
      </c>
      <c r="AL916" s="35" t="s">
        <v>1129</v>
      </c>
      <c r="AM916" s="192"/>
      <c r="AN916" s="215"/>
      <c r="AO916" s="215"/>
      <c r="AP916" s="215"/>
      <c r="AQ916" s="215"/>
    </row>
    <row r="917" spans="1:43" ht="25.5" x14ac:dyDescent="0.25">
      <c r="A917" s="232" t="s">
        <v>1200</v>
      </c>
      <c r="B917" s="74" t="s">
        <v>66</v>
      </c>
      <c r="C917" s="74">
        <v>126</v>
      </c>
      <c r="D917" s="74" t="s">
        <v>766</v>
      </c>
      <c r="E917" s="74" t="s">
        <v>9</v>
      </c>
      <c r="F917" s="209"/>
      <c r="G917" s="209"/>
      <c r="H917" s="209"/>
      <c r="I917" s="209"/>
      <c r="J917" s="209"/>
      <c r="K917" s="209"/>
      <c r="L917" s="209"/>
      <c r="M917" s="209"/>
      <c r="N917" s="209"/>
      <c r="O917" s="209"/>
      <c r="P917" s="209"/>
      <c r="Q917" s="209"/>
      <c r="R917" s="209"/>
      <c r="S917" s="209"/>
      <c r="T917" s="209"/>
      <c r="U917" s="209"/>
      <c r="V917" s="209"/>
      <c r="W917" s="209"/>
      <c r="X917" s="209"/>
      <c r="Y917" s="64" t="s">
        <v>824</v>
      </c>
      <c r="Z917" s="127" t="s">
        <v>824</v>
      </c>
      <c r="AA917" s="127" t="s">
        <v>824</v>
      </c>
      <c r="AB917" s="128" t="s">
        <v>824</v>
      </c>
      <c r="AC917" s="61" t="s">
        <v>824</v>
      </c>
      <c r="AD917" s="207"/>
      <c r="AE917" s="61" t="s">
        <v>824</v>
      </c>
      <c r="AF917" s="130" t="s">
        <v>824</v>
      </c>
      <c r="AG917" s="123" t="s">
        <v>824</v>
      </c>
      <c r="AH917" s="123" t="s">
        <v>824</v>
      </c>
      <c r="AI917" s="61" t="s">
        <v>824</v>
      </c>
      <c r="AJ917" s="61" t="s">
        <v>824</v>
      </c>
      <c r="AK917" s="61" t="s">
        <v>824</v>
      </c>
      <c r="AL917" s="61" t="s">
        <v>1129</v>
      </c>
      <c r="AM917" s="76"/>
      <c r="AN917" s="215"/>
      <c r="AO917" s="215"/>
      <c r="AP917" s="215"/>
      <c r="AQ917" s="215"/>
    </row>
    <row r="918" spans="1:43" ht="25.5" x14ac:dyDescent="0.25">
      <c r="A918" s="232" t="s">
        <v>1200</v>
      </c>
      <c r="B918" s="191" t="s">
        <v>66</v>
      </c>
      <c r="C918" s="191">
        <v>127</v>
      </c>
      <c r="D918" s="191" t="s">
        <v>722</v>
      </c>
      <c r="E918" s="191" t="s">
        <v>9</v>
      </c>
      <c r="F918" s="216"/>
      <c r="G918" s="216"/>
      <c r="H918" s="216"/>
      <c r="I918" s="216"/>
      <c r="J918" s="216"/>
      <c r="K918" s="216"/>
      <c r="L918" s="216"/>
      <c r="M918" s="216"/>
      <c r="N918" s="216"/>
      <c r="O918" s="216"/>
      <c r="P918" s="216"/>
      <c r="Q918" s="216"/>
      <c r="R918" s="216"/>
      <c r="S918" s="216"/>
      <c r="T918" s="216"/>
      <c r="U918" s="216"/>
      <c r="V918" s="216"/>
      <c r="W918" s="216"/>
      <c r="X918" s="216"/>
      <c r="Y918" s="152" t="s">
        <v>824</v>
      </c>
      <c r="Z918" s="127" t="s">
        <v>824</v>
      </c>
      <c r="AA918" s="127" t="s">
        <v>824</v>
      </c>
      <c r="AB918" s="127" t="s">
        <v>824</v>
      </c>
      <c r="AC918" s="35" t="s">
        <v>824</v>
      </c>
      <c r="AD918" s="237"/>
      <c r="AE918" s="35" t="s">
        <v>824</v>
      </c>
      <c r="AF918" s="130" t="s">
        <v>824</v>
      </c>
      <c r="AG918" s="123" t="s">
        <v>824</v>
      </c>
      <c r="AH918" s="123" t="s">
        <v>824</v>
      </c>
      <c r="AI918" s="61" t="s">
        <v>824</v>
      </c>
      <c r="AJ918" s="61" t="s">
        <v>824</v>
      </c>
      <c r="AK918" s="61" t="s">
        <v>824</v>
      </c>
      <c r="AL918" s="35" t="s">
        <v>1129</v>
      </c>
      <c r="AM918" s="192"/>
      <c r="AN918" s="215"/>
      <c r="AO918" s="215"/>
      <c r="AP918" s="215"/>
      <c r="AQ918" s="215"/>
    </row>
    <row r="919" spans="1:43" ht="25.5" x14ac:dyDescent="0.25">
      <c r="A919" s="232" t="s">
        <v>1200</v>
      </c>
      <c r="B919" s="74" t="s">
        <v>76</v>
      </c>
      <c r="C919" s="74">
        <v>129</v>
      </c>
      <c r="D919" s="74" t="s">
        <v>779</v>
      </c>
      <c r="E919" s="74" t="s">
        <v>9</v>
      </c>
      <c r="F919" s="209"/>
      <c r="G919" s="209"/>
      <c r="H919" s="209"/>
      <c r="I919" s="209"/>
      <c r="J919" s="209"/>
      <c r="K919" s="209"/>
      <c r="L919" s="209"/>
      <c r="M919" s="209"/>
      <c r="N919" s="209"/>
      <c r="O919" s="209"/>
      <c r="P919" s="209"/>
      <c r="Q919" s="209"/>
      <c r="R919" s="209"/>
      <c r="S919" s="209"/>
      <c r="T919" s="209"/>
      <c r="U919" s="209"/>
      <c r="V919" s="209"/>
      <c r="W919" s="209"/>
      <c r="X919" s="209"/>
      <c r="Y919" s="64" t="s">
        <v>824</v>
      </c>
      <c r="Z919" s="127" t="s">
        <v>824</v>
      </c>
      <c r="AA919" s="127" t="s">
        <v>824</v>
      </c>
      <c r="AB919" s="128" t="s">
        <v>824</v>
      </c>
      <c r="AC919" s="61" t="s">
        <v>824</v>
      </c>
      <c r="AD919" s="207"/>
      <c r="AE919" s="61" t="s">
        <v>824</v>
      </c>
      <c r="AF919" s="130" t="s">
        <v>824</v>
      </c>
      <c r="AG919" s="123" t="s">
        <v>824</v>
      </c>
      <c r="AH919" s="123" t="s">
        <v>824</v>
      </c>
      <c r="AI919" s="61" t="s">
        <v>824</v>
      </c>
      <c r="AJ919" s="61" t="s">
        <v>824</v>
      </c>
      <c r="AK919" s="61" t="s">
        <v>824</v>
      </c>
      <c r="AL919" s="61" t="s">
        <v>1129</v>
      </c>
      <c r="AM919" s="76"/>
      <c r="AN919" s="215"/>
      <c r="AO919" s="215"/>
      <c r="AP919" s="215"/>
      <c r="AQ919" s="215"/>
    </row>
    <row r="920" spans="1:43" ht="25.5" x14ac:dyDescent="0.25">
      <c r="A920" s="232" t="s">
        <v>1200</v>
      </c>
      <c r="B920" s="191" t="s">
        <v>687</v>
      </c>
      <c r="C920" s="191">
        <v>130</v>
      </c>
      <c r="D920" s="191" t="s">
        <v>769</v>
      </c>
      <c r="E920" s="191" t="s">
        <v>9</v>
      </c>
      <c r="F920" s="216"/>
      <c r="G920" s="216"/>
      <c r="H920" s="216"/>
      <c r="I920" s="216"/>
      <c r="J920" s="216"/>
      <c r="K920" s="216"/>
      <c r="L920" s="216"/>
      <c r="M920" s="216"/>
      <c r="N920" s="216"/>
      <c r="O920" s="216"/>
      <c r="P920" s="216"/>
      <c r="Q920" s="216"/>
      <c r="R920" s="216"/>
      <c r="S920" s="216"/>
      <c r="T920" s="216"/>
      <c r="U920" s="216"/>
      <c r="V920" s="216"/>
      <c r="W920" s="216"/>
      <c r="X920" s="216"/>
      <c r="Y920" s="64" t="s">
        <v>824</v>
      </c>
      <c r="Z920" s="127" t="s">
        <v>824</v>
      </c>
      <c r="AA920" s="127" t="s">
        <v>824</v>
      </c>
      <c r="AB920" s="128" t="s">
        <v>824</v>
      </c>
      <c r="AC920" s="61" t="s">
        <v>824</v>
      </c>
      <c r="AD920" s="207"/>
      <c r="AE920" s="61" t="s">
        <v>824</v>
      </c>
      <c r="AF920" s="130" t="s">
        <v>824</v>
      </c>
      <c r="AG920" s="123" t="s">
        <v>824</v>
      </c>
      <c r="AH920" s="123" t="s">
        <v>824</v>
      </c>
      <c r="AI920" s="61" t="s">
        <v>824</v>
      </c>
      <c r="AJ920" s="61" t="s">
        <v>824</v>
      </c>
      <c r="AK920" s="61" t="s">
        <v>824</v>
      </c>
      <c r="AL920" s="61" t="s">
        <v>1129</v>
      </c>
      <c r="AM920" s="76"/>
      <c r="AN920" s="215"/>
      <c r="AO920" s="215"/>
      <c r="AP920" s="215"/>
      <c r="AQ920" s="215"/>
    </row>
    <row r="921" spans="1:43" ht="25.5" x14ac:dyDescent="0.25">
      <c r="A921" s="232" t="s">
        <v>1200</v>
      </c>
      <c r="B921" s="74" t="s">
        <v>48</v>
      </c>
      <c r="C921" s="74">
        <v>131</v>
      </c>
      <c r="D921" s="74" t="s">
        <v>724</v>
      </c>
      <c r="E921" s="74" t="s">
        <v>9</v>
      </c>
      <c r="F921" s="209"/>
      <c r="G921" s="209"/>
      <c r="H921" s="209"/>
      <c r="I921" s="209"/>
      <c r="J921" s="209"/>
      <c r="K921" s="209"/>
      <c r="L921" s="209"/>
      <c r="M921" s="209"/>
      <c r="N921" s="209"/>
      <c r="O921" s="209"/>
      <c r="P921" s="209"/>
      <c r="Q921" s="209"/>
      <c r="R921" s="209"/>
      <c r="S921" s="209"/>
      <c r="T921" s="209"/>
      <c r="U921" s="209"/>
      <c r="V921" s="209"/>
      <c r="W921" s="209"/>
      <c r="X921" s="209"/>
      <c r="Y921" s="152" t="s">
        <v>824</v>
      </c>
      <c r="Z921" s="127" t="s">
        <v>824</v>
      </c>
      <c r="AA921" s="127" t="s">
        <v>824</v>
      </c>
      <c r="AB921" s="127" t="s">
        <v>824</v>
      </c>
      <c r="AC921" s="35" t="s">
        <v>824</v>
      </c>
      <c r="AD921" s="237"/>
      <c r="AE921" s="35" t="s">
        <v>824</v>
      </c>
      <c r="AF921" s="130" t="s">
        <v>824</v>
      </c>
      <c r="AG921" s="123" t="s">
        <v>824</v>
      </c>
      <c r="AH921" s="123" t="s">
        <v>824</v>
      </c>
      <c r="AI921" s="61" t="s">
        <v>824</v>
      </c>
      <c r="AJ921" s="61" t="s">
        <v>824</v>
      </c>
      <c r="AK921" s="61" t="s">
        <v>824</v>
      </c>
      <c r="AL921" s="35" t="s">
        <v>1129</v>
      </c>
      <c r="AM921" s="192"/>
      <c r="AN921" s="215"/>
      <c r="AO921" s="215"/>
      <c r="AP921" s="215"/>
      <c r="AQ921" s="215"/>
    </row>
    <row r="922" spans="1:43" ht="25.5" x14ac:dyDescent="0.25">
      <c r="A922" s="232" t="s">
        <v>1200</v>
      </c>
      <c r="B922" s="191" t="s">
        <v>12</v>
      </c>
      <c r="C922" s="191">
        <v>132</v>
      </c>
      <c r="D922" s="191" t="s">
        <v>729</v>
      </c>
      <c r="E922" s="191" t="s">
        <v>735</v>
      </c>
      <c r="F922" s="216"/>
      <c r="G922" s="216"/>
      <c r="H922" s="216"/>
      <c r="I922" s="216"/>
      <c r="J922" s="216"/>
      <c r="K922" s="216"/>
      <c r="L922" s="216"/>
      <c r="M922" s="216"/>
      <c r="N922" s="216"/>
      <c r="O922" s="216"/>
      <c r="P922" s="216"/>
      <c r="Q922" s="216"/>
      <c r="R922" s="216"/>
      <c r="S922" s="216"/>
      <c r="T922" s="216"/>
      <c r="U922" s="216"/>
      <c r="V922" s="216"/>
      <c r="W922" s="216"/>
      <c r="X922" s="216"/>
      <c r="Y922" s="64" t="s">
        <v>824</v>
      </c>
      <c r="Z922" s="127" t="s">
        <v>824</v>
      </c>
      <c r="AA922" s="127" t="s">
        <v>824</v>
      </c>
      <c r="AB922" s="128" t="s">
        <v>824</v>
      </c>
      <c r="AC922" s="61" t="s">
        <v>824</v>
      </c>
      <c r="AD922" s="207"/>
      <c r="AE922" s="61" t="s">
        <v>824</v>
      </c>
      <c r="AF922" s="130" t="s">
        <v>824</v>
      </c>
      <c r="AG922" s="123" t="s">
        <v>824</v>
      </c>
      <c r="AH922" s="123" t="s">
        <v>824</v>
      </c>
      <c r="AI922" s="61" t="s">
        <v>824</v>
      </c>
      <c r="AJ922" s="61" t="s">
        <v>824</v>
      </c>
      <c r="AK922" s="61" t="s">
        <v>824</v>
      </c>
      <c r="AL922" s="61" t="s">
        <v>1129</v>
      </c>
      <c r="AM922" s="76"/>
      <c r="AN922" s="215"/>
      <c r="AO922" s="215"/>
      <c r="AP922" s="215"/>
      <c r="AQ922" s="215"/>
    </row>
    <row r="923" spans="1:43" ht="38.25" x14ac:dyDescent="0.25">
      <c r="A923" s="232" t="s">
        <v>1200</v>
      </c>
      <c r="B923" s="74" t="s">
        <v>102</v>
      </c>
      <c r="C923" s="74">
        <v>133</v>
      </c>
      <c r="D923" s="74" t="s">
        <v>772</v>
      </c>
      <c r="E923" s="74" t="s">
        <v>735</v>
      </c>
      <c r="F923" s="209"/>
      <c r="G923" s="209"/>
      <c r="H923" s="209"/>
      <c r="I923" s="209"/>
      <c r="J923" s="209"/>
      <c r="K923" s="209"/>
      <c r="L923" s="209"/>
      <c r="M923" s="209"/>
      <c r="N923" s="209"/>
      <c r="O923" s="209"/>
      <c r="P923" s="209"/>
      <c r="Q923" s="209"/>
      <c r="R923" s="209"/>
      <c r="S923" s="209"/>
      <c r="T923" s="209"/>
      <c r="U923" s="209"/>
      <c r="V923" s="209"/>
      <c r="W923" s="209"/>
      <c r="X923" s="209"/>
      <c r="Y923" s="152" t="s">
        <v>824</v>
      </c>
      <c r="Z923" s="127" t="s">
        <v>824</v>
      </c>
      <c r="AA923" s="127" t="s">
        <v>824</v>
      </c>
      <c r="AB923" s="127" t="s">
        <v>824</v>
      </c>
      <c r="AC923" s="35" t="s">
        <v>824</v>
      </c>
      <c r="AD923" s="237"/>
      <c r="AE923" s="35" t="s">
        <v>824</v>
      </c>
      <c r="AF923" s="130" t="s">
        <v>824</v>
      </c>
      <c r="AG923" s="123" t="s">
        <v>824</v>
      </c>
      <c r="AH923" s="123" t="s">
        <v>824</v>
      </c>
      <c r="AI923" s="61" t="s">
        <v>824</v>
      </c>
      <c r="AJ923" s="61" t="s">
        <v>824</v>
      </c>
      <c r="AK923" s="61" t="s">
        <v>824</v>
      </c>
      <c r="AL923" s="35" t="s">
        <v>1129</v>
      </c>
      <c r="AM923" s="192"/>
      <c r="AN923" s="215"/>
      <c r="AO923" s="215"/>
      <c r="AP923" s="215"/>
      <c r="AQ923" s="215"/>
    </row>
    <row r="924" spans="1:43" x14ac:dyDescent="0.25">
      <c r="A924" s="232" t="s">
        <v>1200</v>
      </c>
      <c r="B924" s="191" t="s">
        <v>38</v>
      </c>
      <c r="C924" s="191">
        <v>134</v>
      </c>
      <c r="D924" s="191" t="s">
        <v>726</v>
      </c>
      <c r="E924" s="191" t="s">
        <v>735</v>
      </c>
      <c r="F924" s="216">
        <v>1</v>
      </c>
      <c r="G924" s="216">
        <v>1</v>
      </c>
      <c r="H924" s="216">
        <v>2</v>
      </c>
      <c r="I924" s="216">
        <v>1</v>
      </c>
      <c r="J924" s="216">
        <v>1</v>
      </c>
      <c r="K924" s="216">
        <v>2</v>
      </c>
      <c r="L924" s="216">
        <v>2</v>
      </c>
      <c r="M924" s="216">
        <v>2</v>
      </c>
      <c r="N924" s="216">
        <v>2</v>
      </c>
      <c r="O924" s="216">
        <v>1</v>
      </c>
      <c r="P924" s="216">
        <v>2</v>
      </c>
      <c r="Q924" s="216">
        <v>2</v>
      </c>
      <c r="R924" s="216">
        <v>2</v>
      </c>
      <c r="S924" s="216">
        <v>1</v>
      </c>
      <c r="T924" s="216"/>
      <c r="U924" s="216"/>
      <c r="V924" s="216"/>
      <c r="W924" s="216"/>
      <c r="X924" s="216"/>
      <c r="Y924" s="152">
        <v>2</v>
      </c>
      <c r="Z924" s="127">
        <v>2</v>
      </c>
      <c r="AA924" s="127">
        <v>2</v>
      </c>
      <c r="AB924" s="127" t="s">
        <v>1182</v>
      </c>
      <c r="AC924" s="35" t="s">
        <v>142</v>
      </c>
      <c r="AD924" s="237" t="s">
        <v>384</v>
      </c>
      <c r="AE924" s="35" t="s">
        <v>475</v>
      </c>
      <c r="AF924" s="130" t="s">
        <v>1182</v>
      </c>
      <c r="AG924" s="123">
        <v>2</v>
      </c>
      <c r="AH924" s="123">
        <v>2</v>
      </c>
      <c r="AI924" s="61" t="s">
        <v>142</v>
      </c>
      <c r="AJ924" s="61" t="s">
        <v>384</v>
      </c>
      <c r="AK924" s="61" t="s">
        <v>475</v>
      </c>
      <c r="AL924" s="35" t="s">
        <v>377</v>
      </c>
      <c r="AM924" s="192"/>
      <c r="AN924" s="215"/>
      <c r="AO924" s="215"/>
      <c r="AP924" s="215"/>
      <c r="AQ924" s="215"/>
    </row>
    <row r="925" spans="1:43" x14ac:dyDescent="0.25">
      <c r="A925" s="232" t="s">
        <v>1200</v>
      </c>
      <c r="B925" s="74" t="s">
        <v>43</v>
      </c>
      <c r="C925" s="74">
        <v>135</v>
      </c>
      <c r="D925" s="74" t="s">
        <v>730</v>
      </c>
      <c r="E925" s="74" t="s">
        <v>735</v>
      </c>
      <c r="F925" s="74"/>
      <c r="G925" s="74"/>
      <c r="H925" s="209"/>
      <c r="I925" s="209"/>
      <c r="J925" s="209"/>
      <c r="K925" s="209"/>
      <c r="L925" s="209"/>
      <c r="M925" s="209"/>
      <c r="N925" s="209"/>
      <c r="O925" s="209"/>
      <c r="P925" s="209"/>
      <c r="Q925" s="209"/>
      <c r="R925" s="209"/>
      <c r="S925" s="209"/>
      <c r="T925" s="209"/>
      <c r="U925" s="209"/>
      <c r="V925" s="209"/>
      <c r="W925" s="209"/>
      <c r="X925" s="209"/>
      <c r="Y925" s="209" t="s">
        <v>824</v>
      </c>
      <c r="Z925" s="209" t="s">
        <v>824</v>
      </c>
      <c r="AA925" s="127" t="s">
        <v>824</v>
      </c>
      <c r="AB925" s="127" t="s">
        <v>824</v>
      </c>
      <c r="AC925" s="35" t="s">
        <v>824</v>
      </c>
      <c r="AD925" s="237"/>
      <c r="AE925" s="35" t="s">
        <v>824</v>
      </c>
      <c r="AF925" s="130" t="s">
        <v>824</v>
      </c>
      <c r="AG925" s="123" t="s">
        <v>824</v>
      </c>
      <c r="AH925" s="123" t="s">
        <v>824</v>
      </c>
      <c r="AI925" s="61" t="s">
        <v>824</v>
      </c>
      <c r="AJ925" s="61" t="s">
        <v>824</v>
      </c>
      <c r="AK925" s="61" t="s">
        <v>824</v>
      </c>
      <c r="AL925" s="35" t="s">
        <v>1129</v>
      </c>
      <c r="AM925" s="192"/>
      <c r="AN925" s="215"/>
      <c r="AO925" s="215"/>
      <c r="AP925" s="215"/>
      <c r="AQ925" s="215"/>
    </row>
    <row r="926" spans="1:43" ht="25.5" x14ac:dyDescent="0.25">
      <c r="A926" s="232" t="s">
        <v>1200</v>
      </c>
      <c r="B926" s="191" t="s">
        <v>66</v>
      </c>
      <c r="C926" s="191">
        <v>136</v>
      </c>
      <c r="D926" s="191" t="s">
        <v>774</v>
      </c>
      <c r="E926" s="191" t="s">
        <v>735</v>
      </c>
      <c r="F926" s="216"/>
      <c r="G926" s="216"/>
      <c r="H926" s="216"/>
      <c r="I926" s="216"/>
      <c r="J926" s="216"/>
      <c r="K926" s="216"/>
      <c r="L926" s="216"/>
      <c r="M926" s="216"/>
      <c r="N926" s="216"/>
      <c r="O926" s="216"/>
      <c r="P926" s="216"/>
      <c r="Q926" s="216"/>
      <c r="R926" s="216"/>
      <c r="S926" s="216"/>
      <c r="T926" s="216"/>
      <c r="U926" s="216"/>
      <c r="V926" s="216"/>
      <c r="W926" s="216"/>
      <c r="X926" s="216"/>
      <c r="Y926" s="152" t="s">
        <v>824</v>
      </c>
      <c r="Z926" s="127" t="s">
        <v>824</v>
      </c>
      <c r="AA926" s="127" t="s">
        <v>824</v>
      </c>
      <c r="AB926" s="127" t="s">
        <v>824</v>
      </c>
      <c r="AC926" s="35" t="s">
        <v>824</v>
      </c>
      <c r="AD926" s="237"/>
      <c r="AE926" s="35" t="s">
        <v>824</v>
      </c>
      <c r="AF926" s="130" t="s">
        <v>824</v>
      </c>
      <c r="AG926" s="123" t="s">
        <v>824</v>
      </c>
      <c r="AH926" s="123" t="s">
        <v>824</v>
      </c>
      <c r="AI926" s="61" t="s">
        <v>824</v>
      </c>
      <c r="AJ926" s="61" t="s">
        <v>824</v>
      </c>
      <c r="AK926" s="61" t="s">
        <v>824</v>
      </c>
      <c r="AL926" s="35" t="s">
        <v>1129</v>
      </c>
      <c r="AM926" s="192"/>
      <c r="AN926" s="215"/>
      <c r="AO926" s="215"/>
      <c r="AP926" s="215"/>
      <c r="AQ926" s="215"/>
    </row>
    <row r="927" spans="1:43" x14ac:dyDescent="0.25">
      <c r="A927" s="232" t="s">
        <v>1200</v>
      </c>
      <c r="B927" s="74" t="s">
        <v>66</v>
      </c>
      <c r="C927" s="74">
        <v>137</v>
      </c>
      <c r="D927" s="74" t="s">
        <v>736</v>
      </c>
      <c r="E927" s="74" t="s">
        <v>735</v>
      </c>
      <c r="F927" s="209"/>
      <c r="G927" s="209"/>
      <c r="H927" s="209"/>
      <c r="I927" s="209"/>
      <c r="J927" s="209"/>
      <c r="K927" s="209"/>
      <c r="L927" s="209"/>
      <c r="M927" s="209"/>
      <c r="N927" s="209"/>
      <c r="O927" s="209"/>
      <c r="P927" s="209"/>
      <c r="Q927" s="209"/>
      <c r="R927" s="209"/>
      <c r="S927" s="209"/>
      <c r="T927" s="209"/>
      <c r="U927" s="209"/>
      <c r="V927" s="209"/>
      <c r="W927" s="209"/>
      <c r="X927" s="209"/>
      <c r="Y927" s="64" t="s">
        <v>824</v>
      </c>
      <c r="Z927" s="127" t="s">
        <v>824</v>
      </c>
      <c r="AA927" s="127" t="s">
        <v>824</v>
      </c>
      <c r="AB927" s="128" t="s">
        <v>824</v>
      </c>
      <c r="AC927" s="61" t="s">
        <v>824</v>
      </c>
      <c r="AD927" s="207"/>
      <c r="AE927" s="61" t="s">
        <v>824</v>
      </c>
      <c r="AF927" s="130" t="s">
        <v>824</v>
      </c>
      <c r="AG927" s="123" t="s">
        <v>824</v>
      </c>
      <c r="AH927" s="123" t="s">
        <v>824</v>
      </c>
      <c r="AI927" s="61" t="s">
        <v>824</v>
      </c>
      <c r="AJ927" s="61" t="s">
        <v>824</v>
      </c>
      <c r="AK927" s="61" t="s">
        <v>824</v>
      </c>
      <c r="AL927" s="61" t="s">
        <v>1129</v>
      </c>
      <c r="AM927" s="76"/>
      <c r="AN927" s="215"/>
      <c r="AO927" s="215"/>
      <c r="AP927" s="215"/>
      <c r="AQ927" s="215"/>
    </row>
    <row r="928" spans="1:43" ht="25.5" x14ac:dyDescent="0.25">
      <c r="A928" s="232" t="s">
        <v>1200</v>
      </c>
      <c r="B928" s="191" t="s">
        <v>66</v>
      </c>
      <c r="C928" s="191">
        <v>138</v>
      </c>
      <c r="D928" s="191" t="s">
        <v>738</v>
      </c>
      <c r="E928" s="191" t="s">
        <v>735</v>
      </c>
      <c r="F928" s="216"/>
      <c r="G928" s="216"/>
      <c r="H928" s="216"/>
      <c r="I928" s="216"/>
      <c r="J928" s="216"/>
      <c r="K928" s="216"/>
      <c r="L928" s="216"/>
      <c r="M928" s="216"/>
      <c r="N928" s="216"/>
      <c r="O928" s="216"/>
      <c r="P928" s="216"/>
      <c r="Q928" s="216"/>
      <c r="R928" s="216"/>
      <c r="S928" s="216"/>
      <c r="T928" s="216"/>
      <c r="U928" s="216"/>
      <c r="V928" s="216"/>
      <c r="W928" s="216"/>
      <c r="X928" s="216"/>
      <c r="Y928" s="64" t="s">
        <v>824</v>
      </c>
      <c r="Z928" s="127" t="s">
        <v>824</v>
      </c>
      <c r="AA928" s="127" t="s">
        <v>824</v>
      </c>
      <c r="AB928" s="128" t="s">
        <v>824</v>
      </c>
      <c r="AC928" s="61" t="s">
        <v>824</v>
      </c>
      <c r="AD928" s="207"/>
      <c r="AE928" s="61" t="s">
        <v>824</v>
      </c>
      <c r="AF928" s="130" t="s">
        <v>824</v>
      </c>
      <c r="AG928" s="123" t="s">
        <v>824</v>
      </c>
      <c r="AH928" s="123" t="s">
        <v>824</v>
      </c>
      <c r="AI928" s="61" t="s">
        <v>824</v>
      </c>
      <c r="AJ928" s="61" t="s">
        <v>824</v>
      </c>
      <c r="AK928" s="61" t="s">
        <v>824</v>
      </c>
      <c r="AL928" s="61" t="s">
        <v>1129</v>
      </c>
      <c r="AM928" s="76"/>
      <c r="AN928" s="215"/>
      <c r="AO928" s="215"/>
      <c r="AP928" s="215"/>
      <c r="AQ928" s="215"/>
    </row>
    <row r="929" spans="1:43" ht="25.5" x14ac:dyDescent="0.25">
      <c r="A929" s="232" t="s">
        <v>114</v>
      </c>
      <c r="B929" s="74" t="s">
        <v>12</v>
      </c>
      <c r="C929" s="74">
        <v>5</v>
      </c>
      <c r="D929" s="74" t="s">
        <v>624</v>
      </c>
      <c r="E929" s="74" t="s">
        <v>9</v>
      </c>
      <c r="F929" s="209">
        <v>3</v>
      </c>
      <c r="G929" s="209">
        <v>3</v>
      </c>
      <c r="H929" s="209">
        <v>3</v>
      </c>
      <c r="I929" s="209">
        <v>3</v>
      </c>
      <c r="J929" s="209">
        <v>3</v>
      </c>
      <c r="K929" s="209">
        <v>3</v>
      </c>
      <c r="L929" s="209">
        <v>3</v>
      </c>
      <c r="M929" s="209">
        <v>3</v>
      </c>
      <c r="N929" s="209">
        <v>3</v>
      </c>
      <c r="O929" s="209">
        <v>3</v>
      </c>
      <c r="P929" s="209">
        <v>3</v>
      </c>
      <c r="Q929" s="209">
        <v>3</v>
      </c>
      <c r="R929" s="209"/>
      <c r="S929" s="209"/>
      <c r="T929" s="209"/>
      <c r="U929" s="209"/>
      <c r="V929" s="209"/>
      <c r="W929" s="209"/>
      <c r="X929" s="209"/>
      <c r="Y929" s="64">
        <v>3</v>
      </c>
      <c r="Z929" s="127">
        <v>3</v>
      </c>
      <c r="AA929" s="127">
        <v>2</v>
      </c>
      <c r="AB929" s="128" t="s">
        <v>1191</v>
      </c>
      <c r="AC929" s="61" t="s">
        <v>144</v>
      </c>
      <c r="AD929" s="207" t="s">
        <v>384</v>
      </c>
      <c r="AE929" s="61" t="s">
        <v>371</v>
      </c>
      <c r="AF929" s="130" t="s">
        <v>1191</v>
      </c>
      <c r="AG929" s="123">
        <v>3</v>
      </c>
      <c r="AH929" s="123">
        <v>2</v>
      </c>
      <c r="AI929" s="61" t="s">
        <v>144</v>
      </c>
      <c r="AJ929" s="61" t="s">
        <v>384</v>
      </c>
      <c r="AK929" s="61" t="s">
        <v>371</v>
      </c>
      <c r="AL929" s="61" t="s">
        <v>1129</v>
      </c>
      <c r="AM929" s="76"/>
      <c r="AN929" s="215"/>
      <c r="AO929" s="215"/>
      <c r="AP929" s="215"/>
      <c r="AQ929" s="215"/>
    </row>
    <row r="930" spans="1:43" ht="38.25" x14ac:dyDescent="0.25">
      <c r="A930" s="232" t="s">
        <v>114</v>
      </c>
      <c r="B930" s="191" t="s">
        <v>12</v>
      </c>
      <c r="C930" s="191">
        <v>12</v>
      </c>
      <c r="D930" s="191" t="s">
        <v>14</v>
      </c>
      <c r="E930" s="191" t="s">
        <v>8</v>
      </c>
      <c r="F930" s="216">
        <v>3</v>
      </c>
      <c r="G930" s="216">
        <v>4</v>
      </c>
      <c r="H930" s="216">
        <v>3</v>
      </c>
      <c r="I930" s="216">
        <v>3</v>
      </c>
      <c r="J930" s="216">
        <v>3</v>
      </c>
      <c r="K930" s="216">
        <v>3</v>
      </c>
      <c r="L930" s="216">
        <v>5</v>
      </c>
      <c r="M930" s="216">
        <v>4</v>
      </c>
      <c r="N930" s="216">
        <v>3</v>
      </c>
      <c r="O930" s="216">
        <v>5</v>
      </c>
      <c r="P930" s="216">
        <v>5</v>
      </c>
      <c r="Q930" s="216">
        <v>3</v>
      </c>
      <c r="R930" s="216"/>
      <c r="S930" s="216"/>
      <c r="T930" s="216"/>
      <c r="U930" s="216"/>
      <c r="V930" s="216"/>
      <c r="W930" s="216"/>
      <c r="X930" s="216"/>
      <c r="Y930" s="64">
        <v>4</v>
      </c>
      <c r="Z930" s="127">
        <v>4</v>
      </c>
      <c r="AA930" s="127">
        <v>3</v>
      </c>
      <c r="AB930" s="128" t="s">
        <v>1189</v>
      </c>
      <c r="AC930" s="61" t="s">
        <v>146</v>
      </c>
      <c r="AD930" s="207" t="s">
        <v>371</v>
      </c>
      <c r="AE930" s="61" t="s">
        <v>476</v>
      </c>
      <c r="AF930" s="130" t="s">
        <v>1189</v>
      </c>
      <c r="AG930" s="123">
        <v>4</v>
      </c>
      <c r="AH930" s="123">
        <v>3</v>
      </c>
      <c r="AI930" s="61" t="s">
        <v>146</v>
      </c>
      <c r="AJ930" s="61" t="s">
        <v>371</v>
      </c>
      <c r="AK930" s="61" t="s">
        <v>476</v>
      </c>
      <c r="AL930" s="61" t="s">
        <v>1129</v>
      </c>
      <c r="AM930" s="76"/>
      <c r="AN930" s="215"/>
      <c r="AO930" s="215"/>
      <c r="AP930" s="215"/>
      <c r="AQ930" s="215"/>
    </row>
    <row r="931" spans="1:43" ht="25.5" x14ac:dyDescent="0.25">
      <c r="A931" s="232" t="s">
        <v>114</v>
      </c>
      <c r="B931" s="74" t="s">
        <v>35</v>
      </c>
      <c r="C931" s="74">
        <v>14</v>
      </c>
      <c r="D931" s="74" t="s">
        <v>626</v>
      </c>
      <c r="E931" s="74" t="s">
        <v>9</v>
      </c>
      <c r="F931" s="209">
        <v>5</v>
      </c>
      <c r="G931" s="209">
        <v>3</v>
      </c>
      <c r="H931" s="209">
        <v>3</v>
      </c>
      <c r="I931" s="209">
        <v>3</v>
      </c>
      <c r="J931" s="209">
        <v>3</v>
      </c>
      <c r="K931" s="209">
        <v>3</v>
      </c>
      <c r="L931" s="209">
        <v>4</v>
      </c>
      <c r="M931" s="209">
        <v>3</v>
      </c>
      <c r="N931" s="209">
        <v>5</v>
      </c>
      <c r="O931" s="209">
        <v>3</v>
      </c>
      <c r="P931" s="209">
        <v>4</v>
      </c>
      <c r="Q931" s="209">
        <v>3</v>
      </c>
      <c r="R931" s="209"/>
      <c r="S931" s="209"/>
      <c r="T931" s="209"/>
      <c r="U931" s="209"/>
      <c r="V931" s="209"/>
      <c r="W931" s="209"/>
      <c r="X931" s="209"/>
      <c r="Y931" s="64">
        <v>4</v>
      </c>
      <c r="Z931" s="127">
        <v>4</v>
      </c>
      <c r="AA931" s="127">
        <v>4</v>
      </c>
      <c r="AB931" s="128" t="s">
        <v>1147</v>
      </c>
      <c r="AC931" s="61" t="s">
        <v>146</v>
      </c>
      <c r="AD931" s="207" t="s">
        <v>372</v>
      </c>
      <c r="AE931" s="61" t="s">
        <v>477</v>
      </c>
      <c r="AF931" s="130" t="s">
        <v>1182</v>
      </c>
      <c r="AG931" s="123">
        <v>2</v>
      </c>
      <c r="AH931" s="123">
        <v>2</v>
      </c>
      <c r="AI931" s="61" t="s">
        <v>142</v>
      </c>
      <c r="AJ931" s="61" t="s">
        <v>384</v>
      </c>
      <c r="AK931" s="61" t="s">
        <v>475</v>
      </c>
      <c r="AL931" s="61" t="s">
        <v>377</v>
      </c>
      <c r="AM931" s="76"/>
      <c r="AN931" s="215" t="s">
        <v>1247</v>
      </c>
      <c r="AO931" s="215" t="s">
        <v>1248</v>
      </c>
      <c r="AP931" s="215" t="s">
        <v>1249</v>
      </c>
      <c r="AQ931" s="215" t="s">
        <v>948</v>
      </c>
    </row>
    <row r="932" spans="1:43" ht="25.5" x14ac:dyDescent="0.25">
      <c r="A932" s="232" t="s">
        <v>114</v>
      </c>
      <c r="B932" s="191" t="s">
        <v>38</v>
      </c>
      <c r="C932" s="191">
        <v>15</v>
      </c>
      <c r="D932" s="191" t="s">
        <v>17</v>
      </c>
      <c r="E932" s="191" t="s">
        <v>9</v>
      </c>
      <c r="F932" s="216">
        <v>5</v>
      </c>
      <c r="G932" s="216">
        <v>5</v>
      </c>
      <c r="H932" s="216">
        <v>3</v>
      </c>
      <c r="I932" s="216">
        <v>3</v>
      </c>
      <c r="J932" s="216">
        <v>3</v>
      </c>
      <c r="K932" s="216">
        <v>3</v>
      </c>
      <c r="L932" s="216">
        <v>5</v>
      </c>
      <c r="M932" s="216">
        <v>5</v>
      </c>
      <c r="N932" s="216">
        <v>5</v>
      </c>
      <c r="O932" s="216">
        <v>4</v>
      </c>
      <c r="P932" s="216">
        <v>5</v>
      </c>
      <c r="Q932" s="216">
        <v>3</v>
      </c>
      <c r="R932" s="216"/>
      <c r="S932" s="216"/>
      <c r="T932" s="216"/>
      <c r="U932" s="216"/>
      <c r="V932" s="216"/>
      <c r="W932" s="216"/>
      <c r="X932" s="216"/>
      <c r="Y932" s="152">
        <v>4</v>
      </c>
      <c r="Z932" s="127">
        <v>4</v>
      </c>
      <c r="AA932" s="127">
        <v>4</v>
      </c>
      <c r="AB932" s="127" t="s">
        <v>1147</v>
      </c>
      <c r="AC932" s="35" t="s">
        <v>146</v>
      </c>
      <c r="AD932" s="237" t="s">
        <v>372</v>
      </c>
      <c r="AE932" s="35" t="s">
        <v>477</v>
      </c>
      <c r="AF932" s="130" t="s">
        <v>1182</v>
      </c>
      <c r="AG932" s="123">
        <v>2</v>
      </c>
      <c r="AH932" s="123">
        <v>2</v>
      </c>
      <c r="AI932" s="61" t="s">
        <v>142</v>
      </c>
      <c r="AJ932" s="61" t="s">
        <v>384</v>
      </c>
      <c r="AK932" s="61" t="s">
        <v>475</v>
      </c>
      <c r="AL932" s="35" t="s">
        <v>377</v>
      </c>
      <c r="AM932" s="192"/>
      <c r="AN932" s="215" t="s">
        <v>1250</v>
      </c>
      <c r="AO932" s="215" t="s">
        <v>106</v>
      </c>
      <c r="AP932" s="215" t="s">
        <v>1245</v>
      </c>
      <c r="AQ932" s="215" t="s">
        <v>1246</v>
      </c>
    </row>
    <row r="933" spans="1:43" ht="25.5" x14ac:dyDescent="0.25">
      <c r="A933" s="232" t="s">
        <v>114</v>
      </c>
      <c r="B933" s="74" t="s">
        <v>33</v>
      </c>
      <c r="C933" s="74">
        <v>16</v>
      </c>
      <c r="D933" s="74" t="s">
        <v>19</v>
      </c>
      <c r="E933" s="74" t="s">
        <v>8</v>
      </c>
      <c r="F933" s="209">
        <v>4</v>
      </c>
      <c r="G933" s="209">
        <v>3</v>
      </c>
      <c r="H933" s="209">
        <v>4</v>
      </c>
      <c r="I933" s="209">
        <v>3</v>
      </c>
      <c r="J933" s="209">
        <v>3</v>
      </c>
      <c r="K933" s="209">
        <v>3</v>
      </c>
      <c r="L933" s="209">
        <v>4</v>
      </c>
      <c r="M933" s="209">
        <v>3</v>
      </c>
      <c r="N933" s="209">
        <v>4</v>
      </c>
      <c r="O933" s="209">
        <v>4</v>
      </c>
      <c r="P933" s="209">
        <v>4</v>
      </c>
      <c r="Q933" s="209">
        <v>3</v>
      </c>
      <c r="R933" s="209"/>
      <c r="S933" s="209"/>
      <c r="T933" s="209"/>
      <c r="U933" s="209"/>
      <c r="V933" s="209"/>
      <c r="W933" s="209"/>
      <c r="X933" s="209"/>
      <c r="Y933" s="64">
        <v>4</v>
      </c>
      <c r="Z933" s="127">
        <v>4</v>
      </c>
      <c r="AA933" s="127">
        <v>4</v>
      </c>
      <c r="AB933" s="128" t="s">
        <v>1147</v>
      </c>
      <c r="AC933" s="61" t="s">
        <v>146</v>
      </c>
      <c r="AD933" s="207" t="s">
        <v>372</v>
      </c>
      <c r="AE933" s="61" t="s">
        <v>477</v>
      </c>
      <c r="AF933" s="130" t="s">
        <v>1182</v>
      </c>
      <c r="AG933" s="123">
        <v>2</v>
      </c>
      <c r="AH933" s="123">
        <v>2</v>
      </c>
      <c r="AI933" s="61" t="s">
        <v>142</v>
      </c>
      <c r="AJ933" s="61" t="s">
        <v>384</v>
      </c>
      <c r="AK933" s="61" t="s">
        <v>475</v>
      </c>
      <c r="AL933" s="61" t="s">
        <v>377</v>
      </c>
      <c r="AM933" s="76"/>
      <c r="AN933" s="215" t="s">
        <v>1251</v>
      </c>
      <c r="AO933" s="215" t="s">
        <v>1252</v>
      </c>
      <c r="AP933" s="215" t="s">
        <v>1249</v>
      </c>
      <c r="AQ933" s="215" t="s">
        <v>948</v>
      </c>
    </row>
    <row r="934" spans="1:43" x14ac:dyDescent="0.25">
      <c r="A934" s="232" t="s">
        <v>114</v>
      </c>
      <c r="B934" s="191" t="s">
        <v>43</v>
      </c>
      <c r="C934" s="191">
        <v>17</v>
      </c>
      <c r="D934" s="191" t="s">
        <v>20</v>
      </c>
      <c r="E934" s="191" t="s">
        <v>9</v>
      </c>
      <c r="F934" s="216"/>
      <c r="G934" s="216"/>
      <c r="H934" s="216"/>
      <c r="I934" s="216"/>
      <c r="J934" s="216"/>
      <c r="K934" s="216"/>
      <c r="L934" s="216"/>
      <c r="M934" s="216"/>
      <c r="N934" s="216"/>
      <c r="O934" s="216"/>
      <c r="P934" s="216"/>
      <c r="Q934" s="216"/>
      <c r="R934" s="216"/>
      <c r="S934" s="216"/>
      <c r="T934" s="216"/>
      <c r="U934" s="216"/>
      <c r="V934" s="216"/>
      <c r="W934" s="216"/>
      <c r="X934" s="216"/>
      <c r="Y934" s="152" t="s">
        <v>824</v>
      </c>
      <c r="Z934" s="127" t="s">
        <v>824</v>
      </c>
      <c r="AA934" s="127" t="s">
        <v>824</v>
      </c>
      <c r="AB934" s="127" t="s">
        <v>824</v>
      </c>
      <c r="AC934" s="35" t="s">
        <v>824</v>
      </c>
      <c r="AD934" s="237"/>
      <c r="AE934" s="35" t="s">
        <v>824</v>
      </c>
      <c r="AF934" s="130" t="s">
        <v>824</v>
      </c>
      <c r="AG934" s="123" t="s">
        <v>824</v>
      </c>
      <c r="AH934" s="123" t="s">
        <v>824</v>
      </c>
      <c r="AI934" s="61" t="s">
        <v>824</v>
      </c>
      <c r="AJ934" s="61" t="s">
        <v>824</v>
      </c>
      <c r="AK934" s="61" t="s">
        <v>824</v>
      </c>
      <c r="AL934" s="35" t="s">
        <v>1129</v>
      </c>
      <c r="AM934" s="192"/>
      <c r="AN934" s="215"/>
      <c r="AO934" s="215"/>
      <c r="AP934" s="215"/>
      <c r="AQ934" s="215"/>
    </row>
    <row r="935" spans="1:43" ht="25.5" x14ac:dyDescent="0.25">
      <c r="A935" s="232" t="s">
        <v>114</v>
      </c>
      <c r="B935" s="74" t="s">
        <v>12</v>
      </c>
      <c r="C935" s="74">
        <v>18</v>
      </c>
      <c r="D935" s="74" t="s">
        <v>21</v>
      </c>
      <c r="E935" s="74" t="s">
        <v>8</v>
      </c>
      <c r="F935" s="209">
        <v>4</v>
      </c>
      <c r="G935" s="209">
        <v>3</v>
      </c>
      <c r="H935" s="209">
        <v>3</v>
      </c>
      <c r="I935" s="209">
        <v>3</v>
      </c>
      <c r="J935" s="209">
        <v>3</v>
      </c>
      <c r="K935" s="209">
        <v>3</v>
      </c>
      <c r="L935" s="209">
        <v>4</v>
      </c>
      <c r="M935" s="209">
        <v>3</v>
      </c>
      <c r="N935" s="209">
        <v>4</v>
      </c>
      <c r="O935" s="209">
        <v>3</v>
      </c>
      <c r="P935" s="209">
        <v>4</v>
      </c>
      <c r="Q935" s="209">
        <v>3</v>
      </c>
      <c r="R935" s="209"/>
      <c r="S935" s="209"/>
      <c r="T935" s="209"/>
      <c r="U935" s="209"/>
      <c r="V935" s="209"/>
      <c r="W935" s="209"/>
      <c r="X935" s="209"/>
      <c r="Y935" s="64">
        <v>3</v>
      </c>
      <c r="Z935" s="127">
        <v>3</v>
      </c>
      <c r="AA935" s="127">
        <v>4</v>
      </c>
      <c r="AB935" s="128" t="s">
        <v>1167</v>
      </c>
      <c r="AC935" s="61" t="s">
        <v>144</v>
      </c>
      <c r="AD935" s="207" t="s">
        <v>372</v>
      </c>
      <c r="AE935" s="61" t="s">
        <v>477</v>
      </c>
      <c r="AF935" s="130" t="s">
        <v>1167</v>
      </c>
      <c r="AG935" s="123">
        <v>3</v>
      </c>
      <c r="AH935" s="123">
        <v>4</v>
      </c>
      <c r="AI935" s="61" t="s">
        <v>144</v>
      </c>
      <c r="AJ935" s="61" t="s">
        <v>372</v>
      </c>
      <c r="AK935" s="61" t="s">
        <v>477</v>
      </c>
      <c r="AL935" s="61" t="s">
        <v>1129</v>
      </c>
      <c r="AM935" s="76"/>
      <c r="AN935" s="215"/>
      <c r="AO935" s="215"/>
      <c r="AP935" s="215"/>
      <c r="AQ935" s="215"/>
    </row>
    <row r="936" spans="1:43" ht="25.5" x14ac:dyDescent="0.25">
      <c r="A936" s="232" t="s">
        <v>114</v>
      </c>
      <c r="B936" s="191" t="s">
        <v>12</v>
      </c>
      <c r="C936" s="191">
        <v>19</v>
      </c>
      <c r="D936" s="191" t="s">
        <v>22</v>
      </c>
      <c r="E936" s="191" t="s">
        <v>9</v>
      </c>
      <c r="F936" s="216">
        <v>5</v>
      </c>
      <c r="G936" s="216">
        <v>3</v>
      </c>
      <c r="H936" s="216">
        <v>3</v>
      </c>
      <c r="I936" s="216">
        <v>3</v>
      </c>
      <c r="J936" s="216">
        <v>3</v>
      </c>
      <c r="K936" s="216">
        <v>3</v>
      </c>
      <c r="L936" s="216">
        <v>3</v>
      </c>
      <c r="M936" s="216">
        <v>3</v>
      </c>
      <c r="N936" s="216">
        <v>5</v>
      </c>
      <c r="O936" s="216">
        <v>3</v>
      </c>
      <c r="P936" s="216">
        <v>3</v>
      </c>
      <c r="Q936" s="216">
        <v>3</v>
      </c>
      <c r="R936" s="216"/>
      <c r="S936" s="216"/>
      <c r="T936" s="216"/>
      <c r="U936" s="216"/>
      <c r="V936" s="216"/>
      <c r="W936" s="216"/>
      <c r="X936" s="216"/>
      <c r="Y936" s="152">
        <v>3</v>
      </c>
      <c r="Z936" s="127">
        <v>3</v>
      </c>
      <c r="AA936" s="127">
        <v>3</v>
      </c>
      <c r="AB936" s="127" t="s">
        <v>1132</v>
      </c>
      <c r="AC936" s="35" t="s">
        <v>144</v>
      </c>
      <c r="AD936" s="237" t="s">
        <v>371</v>
      </c>
      <c r="AE936" s="35" t="s">
        <v>476</v>
      </c>
      <c r="AF936" s="130" t="s">
        <v>1132</v>
      </c>
      <c r="AG936" s="123">
        <v>3</v>
      </c>
      <c r="AH936" s="123">
        <v>3</v>
      </c>
      <c r="AI936" s="61" t="s">
        <v>144</v>
      </c>
      <c r="AJ936" s="61" t="s">
        <v>371</v>
      </c>
      <c r="AK936" s="61" t="s">
        <v>476</v>
      </c>
      <c r="AL936" s="35" t="s">
        <v>1129</v>
      </c>
      <c r="AM936" s="192"/>
      <c r="AN936" s="215"/>
      <c r="AO936" s="215"/>
      <c r="AP936" s="215"/>
      <c r="AQ936" s="215"/>
    </row>
    <row r="937" spans="1:43" ht="25.5" x14ac:dyDescent="0.25">
      <c r="A937" s="232" t="s">
        <v>114</v>
      </c>
      <c r="B937" s="74" t="s">
        <v>12</v>
      </c>
      <c r="C937" s="74">
        <v>21</v>
      </c>
      <c r="D937" s="74" t="s">
        <v>25</v>
      </c>
      <c r="E937" s="74" t="s">
        <v>8</v>
      </c>
      <c r="F937" s="209">
        <v>3</v>
      </c>
      <c r="G937" s="209">
        <v>3</v>
      </c>
      <c r="H937" s="209">
        <v>3</v>
      </c>
      <c r="I937" s="209">
        <v>3</v>
      </c>
      <c r="J937" s="209">
        <v>3</v>
      </c>
      <c r="K937" s="209">
        <v>3</v>
      </c>
      <c r="L937" s="209">
        <v>3</v>
      </c>
      <c r="M937" s="209">
        <v>3</v>
      </c>
      <c r="N937" s="209">
        <v>3</v>
      </c>
      <c r="O937" s="209">
        <v>3</v>
      </c>
      <c r="P937" s="209">
        <v>3</v>
      </c>
      <c r="Q937" s="209">
        <v>3</v>
      </c>
      <c r="R937" s="209"/>
      <c r="S937" s="209"/>
      <c r="T937" s="209"/>
      <c r="U937" s="209"/>
      <c r="V937" s="209"/>
      <c r="W937" s="209"/>
      <c r="X937" s="209"/>
      <c r="Y937" s="64">
        <v>3</v>
      </c>
      <c r="Z937" s="127">
        <v>3</v>
      </c>
      <c r="AA937" s="127">
        <v>4</v>
      </c>
      <c r="AB937" s="128" t="s">
        <v>1167</v>
      </c>
      <c r="AC937" s="61" t="s">
        <v>144</v>
      </c>
      <c r="AD937" s="207" t="s">
        <v>372</v>
      </c>
      <c r="AE937" s="61" t="s">
        <v>477</v>
      </c>
      <c r="AF937" s="130" t="s">
        <v>1167</v>
      </c>
      <c r="AG937" s="123">
        <v>3</v>
      </c>
      <c r="AH937" s="123">
        <v>4</v>
      </c>
      <c r="AI937" s="61" t="s">
        <v>144</v>
      </c>
      <c r="AJ937" s="61" t="s">
        <v>372</v>
      </c>
      <c r="AK937" s="61" t="s">
        <v>477</v>
      </c>
      <c r="AL937" s="61" t="s">
        <v>1129</v>
      </c>
      <c r="AM937" s="76"/>
      <c r="AN937" s="215"/>
      <c r="AO937" s="215"/>
      <c r="AP937" s="215"/>
      <c r="AQ937" s="215"/>
    </row>
    <row r="938" spans="1:43" ht="51" x14ac:dyDescent="0.25">
      <c r="A938" s="232" t="s">
        <v>114</v>
      </c>
      <c r="B938" s="191" t="s">
        <v>26</v>
      </c>
      <c r="C938" s="191">
        <v>22</v>
      </c>
      <c r="D938" s="191" t="s">
        <v>27</v>
      </c>
      <c r="E938" s="191" t="s">
        <v>8</v>
      </c>
      <c r="F938" s="216">
        <v>3</v>
      </c>
      <c r="G938" s="216">
        <v>3</v>
      </c>
      <c r="H938" s="216">
        <v>3</v>
      </c>
      <c r="I938" s="216">
        <v>3</v>
      </c>
      <c r="J938" s="216">
        <v>3</v>
      </c>
      <c r="K938" s="216">
        <v>3</v>
      </c>
      <c r="L938" s="216">
        <v>4</v>
      </c>
      <c r="M938" s="216">
        <v>3</v>
      </c>
      <c r="N938" s="216">
        <v>3</v>
      </c>
      <c r="O938" s="216">
        <v>3</v>
      </c>
      <c r="P938" s="216">
        <v>4</v>
      </c>
      <c r="Q938" s="216"/>
      <c r="R938" s="216"/>
      <c r="S938" s="216"/>
      <c r="T938" s="216"/>
      <c r="U938" s="216"/>
      <c r="V938" s="216"/>
      <c r="W938" s="216"/>
      <c r="X938" s="216"/>
      <c r="Y938" s="152">
        <v>3</v>
      </c>
      <c r="Z938" s="127">
        <v>3</v>
      </c>
      <c r="AA938" s="127">
        <v>3</v>
      </c>
      <c r="AB938" s="127" t="s">
        <v>1132</v>
      </c>
      <c r="AC938" s="35" t="s">
        <v>144</v>
      </c>
      <c r="AD938" s="237" t="s">
        <v>371</v>
      </c>
      <c r="AE938" s="35" t="s">
        <v>476</v>
      </c>
      <c r="AF938" s="130" t="s">
        <v>1132</v>
      </c>
      <c r="AG938" s="123">
        <v>3</v>
      </c>
      <c r="AH938" s="123">
        <v>3</v>
      </c>
      <c r="AI938" s="61" t="s">
        <v>144</v>
      </c>
      <c r="AJ938" s="61" t="s">
        <v>371</v>
      </c>
      <c r="AK938" s="61" t="s">
        <v>476</v>
      </c>
      <c r="AL938" s="35" t="s">
        <v>1129</v>
      </c>
      <c r="AM938" s="192"/>
      <c r="AN938" s="215"/>
      <c r="AO938" s="215"/>
      <c r="AP938" s="215"/>
      <c r="AQ938" s="215"/>
    </row>
    <row r="939" spans="1:43" ht="38.25" x14ac:dyDescent="0.25">
      <c r="A939" s="232" t="s">
        <v>114</v>
      </c>
      <c r="B939" s="74" t="s">
        <v>26</v>
      </c>
      <c r="C939" s="74">
        <v>23</v>
      </c>
      <c r="D939" s="74" t="s">
        <v>28</v>
      </c>
      <c r="E939" s="74" t="s">
        <v>8</v>
      </c>
      <c r="F939" s="209">
        <v>5</v>
      </c>
      <c r="G939" s="209">
        <v>3</v>
      </c>
      <c r="H939" s="209">
        <v>3</v>
      </c>
      <c r="I939" s="209">
        <v>3</v>
      </c>
      <c r="J939" s="209">
        <v>3</v>
      </c>
      <c r="K939" s="209">
        <v>3</v>
      </c>
      <c r="L939" s="209">
        <v>4</v>
      </c>
      <c r="M939" s="209">
        <v>3</v>
      </c>
      <c r="N939" s="209">
        <v>5</v>
      </c>
      <c r="O939" s="209">
        <v>3</v>
      </c>
      <c r="P939" s="209">
        <v>4</v>
      </c>
      <c r="Q939" s="209"/>
      <c r="R939" s="209"/>
      <c r="S939" s="209"/>
      <c r="T939" s="209"/>
      <c r="U939" s="209"/>
      <c r="V939" s="209"/>
      <c r="W939" s="209"/>
      <c r="X939" s="209"/>
      <c r="Y939" s="64">
        <v>4</v>
      </c>
      <c r="Z939" s="127">
        <v>4</v>
      </c>
      <c r="AA939" s="127">
        <v>3</v>
      </c>
      <c r="AB939" s="128" t="s">
        <v>1189</v>
      </c>
      <c r="AC939" s="61" t="s">
        <v>146</v>
      </c>
      <c r="AD939" s="207" t="s">
        <v>371</v>
      </c>
      <c r="AE939" s="61" t="s">
        <v>476</v>
      </c>
      <c r="AF939" s="130" t="s">
        <v>1157</v>
      </c>
      <c r="AG939" s="123">
        <v>2</v>
      </c>
      <c r="AH939" s="123">
        <v>1</v>
      </c>
      <c r="AI939" s="61" t="s">
        <v>142</v>
      </c>
      <c r="AJ939" s="61" t="s">
        <v>463</v>
      </c>
      <c r="AK939" s="61" t="s">
        <v>475</v>
      </c>
      <c r="AL939" s="61" t="s">
        <v>377</v>
      </c>
      <c r="AM939" s="76"/>
      <c r="AN939" s="215" t="s">
        <v>1253</v>
      </c>
      <c r="AO939" s="215" t="s">
        <v>1254</v>
      </c>
      <c r="AP939" s="215" t="s">
        <v>1255</v>
      </c>
      <c r="AQ939" s="215" t="s">
        <v>1256</v>
      </c>
    </row>
    <row r="940" spans="1:43" ht="38.25" x14ac:dyDescent="0.25">
      <c r="A940" s="232" t="s">
        <v>114</v>
      </c>
      <c r="B940" s="191" t="s">
        <v>29</v>
      </c>
      <c r="C940" s="191">
        <v>24</v>
      </c>
      <c r="D940" s="191" t="s">
        <v>30</v>
      </c>
      <c r="E940" s="191" t="s">
        <v>9</v>
      </c>
      <c r="F940" s="216">
        <v>4</v>
      </c>
      <c r="G940" s="216">
        <v>4</v>
      </c>
      <c r="H940" s="216">
        <v>4</v>
      </c>
      <c r="I940" s="216">
        <v>3</v>
      </c>
      <c r="J940" s="216">
        <v>3</v>
      </c>
      <c r="K940" s="216">
        <v>3</v>
      </c>
      <c r="L940" s="216">
        <v>4</v>
      </c>
      <c r="M940" s="216">
        <v>4</v>
      </c>
      <c r="N940" s="216">
        <v>4</v>
      </c>
      <c r="O940" s="216">
        <v>4</v>
      </c>
      <c r="P940" s="216">
        <v>4</v>
      </c>
      <c r="Q940" s="216">
        <v>3</v>
      </c>
      <c r="R940" s="216"/>
      <c r="S940" s="216"/>
      <c r="T940" s="216"/>
      <c r="U940" s="216"/>
      <c r="V940" s="216"/>
      <c r="W940" s="216"/>
      <c r="X940" s="216"/>
      <c r="Y940" s="152">
        <v>4</v>
      </c>
      <c r="Z940" s="127">
        <v>4</v>
      </c>
      <c r="AA940" s="127">
        <v>3</v>
      </c>
      <c r="AB940" s="127" t="s">
        <v>1189</v>
      </c>
      <c r="AC940" s="35" t="s">
        <v>146</v>
      </c>
      <c r="AD940" s="237" t="s">
        <v>371</v>
      </c>
      <c r="AE940" s="35" t="s">
        <v>476</v>
      </c>
      <c r="AF940" s="130" t="s">
        <v>1157</v>
      </c>
      <c r="AG940" s="123">
        <v>2</v>
      </c>
      <c r="AH940" s="123">
        <v>1</v>
      </c>
      <c r="AI940" s="61" t="s">
        <v>142</v>
      </c>
      <c r="AJ940" s="61" t="s">
        <v>463</v>
      </c>
      <c r="AK940" s="61" t="s">
        <v>475</v>
      </c>
      <c r="AL940" s="35" t="s">
        <v>377</v>
      </c>
      <c r="AM940" s="192"/>
      <c r="AN940" s="215" t="s">
        <v>1257</v>
      </c>
      <c r="AO940" s="215" t="s">
        <v>1258</v>
      </c>
      <c r="AP940" s="215" t="s">
        <v>1255</v>
      </c>
      <c r="AQ940" s="215" t="s">
        <v>1256</v>
      </c>
    </row>
    <row r="941" spans="1:43" ht="25.5" x14ac:dyDescent="0.25">
      <c r="A941" s="232" t="s">
        <v>114</v>
      </c>
      <c r="B941" s="74" t="s">
        <v>12</v>
      </c>
      <c r="C941" s="74">
        <v>25</v>
      </c>
      <c r="D941" s="74" t="s">
        <v>31</v>
      </c>
      <c r="E941" s="74" t="s">
        <v>9</v>
      </c>
      <c r="F941" s="209">
        <v>5</v>
      </c>
      <c r="G941" s="209">
        <v>5</v>
      </c>
      <c r="H941" s="209">
        <v>3</v>
      </c>
      <c r="I941" s="209">
        <v>3</v>
      </c>
      <c r="J941" s="209">
        <v>3</v>
      </c>
      <c r="K941" s="209">
        <v>3</v>
      </c>
      <c r="L941" s="209">
        <v>3</v>
      </c>
      <c r="M941" s="209">
        <v>5</v>
      </c>
      <c r="N941" s="209">
        <v>5</v>
      </c>
      <c r="O941" s="209">
        <v>4</v>
      </c>
      <c r="P941" s="209">
        <v>3</v>
      </c>
      <c r="Q941" s="209"/>
      <c r="R941" s="209"/>
      <c r="S941" s="209"/>
      <c r="T941" s="209"/>
      <c r="U941" s="209"/>
      <c r="V941" s="209"/>
      <c r="W941" s="209"/>
      <c r="X941" s="209"/>
      <c r="Y941" s="64">
        <v>4</v>
      </c>
      <c r="Z941" s="127">
        <v>4</v>
      </c>
      <c r="AA941" s="127">
        <v>3</v>
      </c>
      <c r="AB941" s="128" t="s">
        <v>1189</v>
      </c>
      <c r="AC941" s="61" t="s">
        <v>146</v>
      </c>
      <c r="AD941" s="207" t="s">
        <v>371</v>
      </c>
      <c r="AE941" s="61" t="s">
        <v>476</v>
      </c>
      <c r="AF941" s="130" t="s">
        <v>1189</v>
      </c>
      <c r="AG941" s="123">
        <v>4</v>
      </c>
      <c r="AH941" s="123">
        <v>3</v>
      </c>
      <c r="AI941" s="61" t="s">
        <v>146</v>
      </c>
      <c r="AJ941" s="61" t="s">
        <v>371</v>
      </c>
      <c r="AK941" s="61" t="s">
        <v>476</v>
      </c>
      <c r="AL941" s="61" t="s">
        <v>1129</v>
      </c>
      <c r="AM941" s="76"/>
      <c r="AN941" s="215"/>
      <c r="AO941" s="215"/>
      <c r="AP941" s="215"/>
      <c r="AQ941" s="215"/>
    </row>
    <row r="942" spans="1:43" x14ac:dyDescent="0.25">
      <c r="A942" s="232" t="s">
        <v>114</v>
      </c>
      <c r="B942" s="191" t="s">
        <v>12</v>
      </c>
      <c r="C942" s="191">
        <v>26</v>
      </c>
      <c r="D942" s="191" t="s">
        <v>32</v>
      </c>
      <c r="E942" s="191" t="s">
        <v>9</v>
      </c>
      <c r="F942" s="216">
        <v>3</v>
      </c>
      <c r="G942" s="216">
        <v>4</v>
      </c>
      <c r="H942" s="216">
        <v>3</v>
      </c>
      <c r="I942" s="216">
        <v>3</v>
      </c>
      <c r="J942" s="216">
        <v>3</v>
      </c>
      <c r="K942" s="216">
        <v>3</v>
      </c>
      <c r="L942" s="216">
        <v>3</v>
      </c>
      <c r="M942" s="216">
        <v>4</v>
      </c>
      <c r="N942" s="216">
        <v>3</v>
      </c>
      <c r="O942" s="216">
        <v>3</v>
      </c>
      <c r="P942" s="216">
        <v>3</v>
      </c>
      <c r="Q942" s="216"/>
      <c r="R942" s="216"/>
      <c r="S942" s="216"/>
      <c r="T942" s="216"/>
      <c r="U942" s="216"/>
      <c r="V942" s="216"/>
      <c r="W942" s="216"/>
      <c r="X942" s="216"/>
      <c r="Y942" s="152">
        <v>3</v>
      </c>
      <c r="Z942" s="127">
        <v>3</v>
      </c>
      <c r="AA942" s="127">
        <v>3</v>
      </c>
      <c r="AB942" s="127" t="s">
        <v>1132</v>
      </c>
      <c r="AC942" s="35" t="s">
        <v>144</v>
      </c>
      <c r="AD942" s="237" t="s">
        <v>371</v>
      </c>
      <c r="AE942" s="35" t="s">
        <v>476</v>
      </c>
      <c r="AF942" s="130" t="s">
        <v>1132</v>
      </c>
      <c r="AG942" s="123">
        <v>3</v>
      </c>
      <c r="AH942" s="123">
        <v>3</v>
      </c>
      <c r="AI942" s="61" t="s">
        <v>144</v>
      </c>
      <c r="AJ942" s="61" t="s">
        <v>371</v>
      </c>
      <c r="AK942" s="61" t="s">
        <v>476</v>
      </c>
      <c r="AL942" s="35" t="s">
        <v>1129</v>
      </c>
      <c r="AM942" s="192"/>
      <c r="AN942" s="215"/>
      <c r="AO942" s="215"/>
      <c r="AP942" s="215"/>
      <c r="AQ942" s="215"/>
    </row>
    <row r="943" spans="1:43" ht="51" x14ac:dyDescent="0.25">
      <c r="A943" s="232" t="s">
        <v>114</v>
      </c>
      <c r="B943" s="74" t="s">
        <v>26</v>
      </c>
      <c r="C943" s="74">
        <v>28</v>
      </c>
      <c r="D943" s="74" t="s">
        <v>1155</v>
      </c>
      <c r="E943" s="74" t="s">
        <v>8</v>
      </c>
      <c r="F943" s="209">
        <v>3</v>
      </c>
      <c r="G943" s="209">
        <v>3</v>
      </c>
      <c r="H943" s="209">
        <v>3</v>
      </c>
      <c r="I943" s="209">
        <v>3</v>
      </c>
      <c r="J943" s="209">
        <v>3</v>
      </c>
      <c r="K943" s="209">
        <v>3</v>
      </c>
      <c r="L943" s="209">
        <v>4</v>
      </c>
      <c r="M943" s="209">
        <v>3</v>
      </c>
      <c r="N943" s="209">
        <v>3</v>
      </c>
      <c r="O943" s="209">
        <v>4</v>
      </c>
      <c r="P943" s="209">
        <v>4</v>
      </c>
      <c r="Q943" s="209"/>
      <c r="R943" s="209"/>
      <c r="S943" s="209"/>
      <c r="T943" s="209"/>
      <c r="U943" s="209"/>
      <c r="V943" s="209"/>
      <c r="W943" s="209"/>
      <c r="X943" s="209"/>
      <c r="Y943" s="64">
        <v>3</v>
      </c>
      <c r="Z943" s="127">
        <v>3</v>
      </c>
      <c r="AA943" s="127">
        <v>3</v>
      </c>
      <c r="AB943" s="128" t="s">
        <v>1132</v>
      </c>
      <c r="AC943" s="61" t="s">
        <v>144</v>
      </c>
      <c r="AD943" s="207" t="s">
        <v>371</v>
      </c>
      <c r="AE943" s="61" t="s">
        <v>476</v>
      </c>
      <c r="AF943" s="130" t="s">
        <v>1132</v>
      </c>
      <c r="AG943" s="123">
        <v>3</v>
      </c>
      <c r="AH943" s="123">
        <v>3</v>
      </c>
      <c r="AI943" s="61" t="s">
        <v>144</v>
      </c>
      <c r="AJ943" s="61" t="s">
        <v>371</v>
      </c>
      <c r="AK943" s="61" t="s">
        <v>476</v>
      </c>
      <c r="AL943" s="61" t="s">
        <v>1129</v>
      </c>
      <c r="AM943" s="76"/>
      <c r="AN943" s="215"/>
      <c r="AO943" s="215"/>
      <c r="AP943" s="215"/>
      <c r="AQ943" s="215"/>
    </row>
    <row r="944" spans="1:43" ht="38.25" x14ac:dyDescent="0.25">
      <c r="A944" s="232" t="s">
        <v>114</v>
      </c>
      <c r="B944" s="191" t="s">
        <v>35</v>
      </c>
      <c r="C944" s="191">
        <v>31</v>
      </c>
      <c r="D944" s="191" t="s">
        <v>734</v>
      </c>
      <c r="E944" s="191" t="s">
        <v>8</v>
      </c>
      <c r="F944" s="216">
        <v>5</v>
      </c>
      <c r="G944" s="216">
        <v>4</v>
      </c>
      <c r="H944" s="216">
        <v>4</v>
      </c>
      <c r="I944" s="216">
        <v>3</v>
      </c>
      <c r="J944" s="216">
        <v>3</v>
      </c>
      <c r="K944" s="216">
        <v>3</v>
      </c>
      <c r="L944" s="216">
        <v>5</v>
      </c>
      <c r="M944" s="216">
        <v>4</v>
      </c>
      <c r="N944" s="216">
        <v>5</v>
      </c>
      <c r="O944" s="216">
        <v>5</v>
      </c>
      <c r="P944" s="216">
        <v>5</v>
      </c>
      <c r="Q944" s="216">
        <v>3</v>
      </c>
      <c r="R944" s="216"/>
      <c r="S944" s="216"/>
      <c r="T944" s="216"/>
      <c r="U944" s="216"/>
      <c r="V944" s="216"/>
      <c r="W944" s="216"/>
      <c r="X944" s="216"/>
      <c r="Y944" s="152">
        <v>4</v>
      </c>
      <c r="Z944" s="127">
        <v>4</v>
      </c>
      <c r="AA944" s="127">
        <v>5</v>
      </c>
      <c r="AB944" s="127" t="s">
        <v>1185</v>
      </c>
      <c r="AC944" s="35" t="s">
        <v>146</v>
      </c>
      <c r="AD944" s="237" t="s">
        <v>464</v>
      </c>
      <c r="AE944" s="35" t="s">
        <v>477</v>
      </c>
      <c r="AF944" s="130" t="s">
        <v>1181</v>
      </c>
      <c r="AG944" s="123">
        <v>2</v>
      </c>
      <c r="AH944" s="123">
        <v>3</v>
      </c>
      <c r="AI944" s="61" t="s">
        <v>142</v>
      </c>
      <c r="AJ944" s="61" t="s">
        <v>371</v>
      </c>
      <c r="AK944" s="61" t="s">
        <v>371</v>
      </c>
      <c r="AL944" s="35" t="s">
        <v>1129</v>
      </c>
      <c r="AM944" s="192"/>
      <c r="AN944" s="215" t="s">
        <v>1259</v>
      </c>
      <c r="AO944" s="215" t="s">
        <v>1252</v>
      </c>
      <c r="AP944" s="215" t="s">
        <v>937</v>
      </c>
      <c r="AQ944" s="215" t="s">
        <v>1260</v>
      </c>
    </row>
    <row r="945" spans="1:43" ht="25.5" x14ac:dyDescent="0.25">
      <c r="A945" s="232" t="s">
        <v>114</v>
      </c>
      <c r="B945" s="74" t="s">
        <v>38</v>
      </c>
      <c r="C945" s="74">
        <v>34</v>
      </c>
      <c r="D945" s="74" t="s">
        <v>662</v>
      </c>
      <c r="E945" s="74" t="s">
        <v>9</v>
      </c>
      <c r="F945" s="209">
        <v>5</v>
      </c>
      <c r="G945" s="209">
        <v>4</v>
      </c>
      <c r="H945" s="209">
        <v>4</v>
      </c>
      <c r="I945" s="209">
        <v>3</v>
      </c>
      <c r="J945" s="209">
        <v>3</v>
      </c>
      <c r="K945" s="209">
        <v>3</v>
      </c>
      <c r="L945" s="209">
        <v>3</v>
      </c>
      <c r="M945" s="209">
        <v>4</v>
      </c>
      <c r="N945" s="209">
        <v>5</v>
      </c>
      <c r="O945" s="209">
        <v>4</v>
      </c>
      <c r="P945" s="209">
        <v>3</v>
      </c>
      <c r="Q945" s="209">
        <v>3</v>
      </c>
      <c r="R945" s="209"/>
      <c r="S945" s="209"/>
      <c r="T945" s="209"/>
      <c r="U945" s="209"/>
      <c r="V945" s="209"/>
      <c r="W945" s="209"/>
      <c r="X945" s="209"/>
      <c r="Y945" s="64">
        <v>4</v>
      </c>
      <c r="Z945" s="127">
        <v>4</v>
      </c>
      <c r="AA945" s="127">
        <v>4</v>
      </c>
      <c r="AB945" s="128" t="s">
        <v>1147</v>
      </c>
      <c r="AC945" s="61" t="s">
        <v>146</v>
      </c>
      <c r="AD945" s="207" t="s">
        <v>372</v>
      </c>
      <c r="AE945" s="61" t="s">
        <v>477</v>
      </c>
      <c r="AF945" s="130" t="s">
        <v>1182</v>
      </c>
      <c r="AG945" s="123">
        <v>2</v>
      </c>
      <c r="AH945" s="123">
        <v>2</v>
      </c>
      <c r="AI945" s="61" t="s">
        <v>142</v>
      </c>
      <c r="AJ945" s="61" t="s">
        <v>384</v>
      </c>
      <c r="AK945" s="61" t="s">
        <v>475</v>
      </c>
      <c r="AL945" s="61" t="s">
        <v>377</v>
      </c>
      <c r="AM945" s="76"/>
      <c r="AN945" s="215" t="s">
        <v>1261</v>
      </c>
      <c r="AO945" s="215" t="s">
        <v>1262</v>
      </c>
      <c r="AP945" s="215" t="s">
        <v>940</v>
      </c>
      <c r="AQ945" s="215" t="s">
        <v>1263</v>
      </c>
    </row>
    <row r="946" spans="1:43" ht="25.5" x14ac:dyDescent="0.25">
      <c r="A946" s="232" t="s">
        <v>114</v>
      </c>
      <c r="B946" s="191" t="s">
        <v>38</v>
      </c>
      <c r="C946" s="191">
        <v>37</v>
      </c>
      <c r="D946" s="191" t="s">
        <v>663</v>
      </c>
      <c r="E946" s="191" t="s">
        <v>8</v>
      </c>
      <c r="F946" s="216">
        <v>3</v>
      </c>
      <c r="G946" s="216">
        <v>3</v>
      </c>
      <c r="H946" s="216">
        <v>3</v>
      </c>
      <c r="I946" s="216">
        <v>3</v>
      </c>
      <c r="J946" s="216">
        <v>3</v>
      </c>
      <c r="K946" s="216">
        <v>3</v>
      </c>
      <c r="L946" s="216">
        <v>3</v>
      </c>
      <c r="M946" s="216">
        <v>3</v>
      </c>
      <c r="N946" s="216">
        <v>3</v>
      </c>
      <c r="O946" s="216">
        <v>3</v>
      </c>
      <c r="P946" s="216">
        <v>3</v>
      </c>
      <c r="Q946" s="216">
        <v>3</v>
      </c>
      <c r="R946" s="216"/>
      <c r="S946" s="216"/>
      <c r="T946" s="216"/>
      <c r="U946" s="216"/>
      <c r="V946" s="216"/>
      <c r="W946" s="216"/>
      <c r="X946" s="216"/>
      <c r="Y946" s="152">
        <v>3</v>
      </c>
      <c r="Z946" s="127">
        <v>3</v>
      </c>
      <c r="AA946" s="127">
        <v>4</v>
      </c>
      <c r="AB946" s="127" t="s">
        <v>1167</v>
      </c>
      <c r="AC946" s="35" t="s">
        <v>144</v>
      </c>
      <c r="AD946" s="237" t="s">
        <v>372</v>
      </c>
      <c r="AE946" s="35" t="s">
        <v>477</v>
      </c>
      <c r="AF946" s="130" t="s">
        <v>1143</v>
      </c>
      <c r="AG946" s="123">
        <v>1</v>
      </c>
      <c r="AH946" s="123">
        <v>2</v>
      </c>
      <c r="AI946" s="61" t="s">
        <v>462</v>
      </c>
      <c r="AJ946" s="61" t="s">
        <v>384</v>
      </c>
      <c r="AK946" s="61" t="s">
        <v>475</v>
      </c>
      <c r="AL946" s="35" t="s">
        <v>377</v>
      </c>
      <c r="AM946" s="192"/>
      <c r="AN946" s="215" t="s">
        <v>1264</v>
      </c>
      <c r="AO946" s="215" t="s">
        <v>1265</v>
      </c>
      <c r="AP946" s="215" t="s">
        <v>1249</v>
      </c>
      <c r="AQ946" s="215" t="s">
        <v>948</v>
      </c>
    </row>
    <row r="947" spans="1:43" ht="25.5" x14ac:dyDescent="0.25">
      <c r="A947" s="232" t="s">
        <v>114</v>
      </c>
      <c r="B947" s="74" t="s">
        <v>43</v>
      </c>
      <c r="C947" s="74">
        <v>38</v>
      </c>
      <c r="D947" s="74" t="s">
        <v>664</v>
      </c>
      <c r="E947" s="74" t="s">
        <v>9</v>
      </c>
      <c r="F947" s="209"/>
      <c r="G947" s="209"/>
      <c r="H947" s="209"/>
      <c r="I947" s="209"/>
      <c r="J947" s="209"/>
      <c r="K947" s="209"/>
      <c r="L947" s="209"/>
      <c r="M947" s="209"/>
      <c r="N947" s="209"/>
      <c r="O947" s="209"/>
      <c r="P947" s="209"/>
      <c r="Q947" s="209"/>
      <c r="R947" s="209"/>
      <c r="S947" s="209"/>
      <c r="T947" s="209"/>
      <c r="U947" s="209"/>
      <c r="V947" s="209"/>
      <c r="W947" s="209"/>
      <c r="X947" s="209"/>
      <c r="Y947" s="64" t="s">
        <v>824</v>
      </c>
      <c r="Z947" s="127" t="s">
        <v>824</v>
      </c>
      <c r="AA947" s="127" t="s">
        <v>824</v>
      </c>
      <c r="AB947" s="128" t="s">
        <v>824</v>
      </c>
      <c r="AC947" s="61" t="s">
        <v>824</v>
      </c>
      <c r="AD947" s="207"/>
      <c r="AE947" s="61" t="s">
        <v>824</v>
      </c>
      <c r="AF947" s="130" t="s">
        <v>824</v>
      </c>
      <c r="AG947" s="123" t="s">
        <v>824</v>
      </c>
      <c r="AH947" s="123" t="s">
        <v>824</v>
      </c>
      <c r="AI947" s="61" t="s">
        <v>824</v>
      </c>
      <c r="AJ947" s="61" t="s">
        <v>824</v>
      </c>
      <c r="AK947" s="61" t="s">
        <v>824</v>
      </c>
      <c r="AL947" s="61" t="s">
        <v>1129</v>
      </c>
      <c r="AM947" s="76"/>
      <c r="AN947" s="215"/>
      <c r="AO947" s="215"/>
      <c r="AP947" s="215"/>
      <c r="AQ947" s="215"/>
    </row>
    <row r="948" spans="1:43" x14ac:dyDescent="0.25">
      <c r="A948" s="232" t="s">
        <v>114</v>
      </c>
      <c r="B948" s="191" t="s">
        <v>43</v>
      </c>
      <c r="C948" s="191">
        <v>39</v>
      </c>
      <c r="D948" s="191" t="s">
        <v>44</v>
      </c>
      <c r="E948" s="191" t="s">
        <v>8</v>
      </c>
      <c r="F948" s="216"/>
      <c r="G948" s="216"/>
      <c r="H948" s="216"/>
      <c r="I948" s="216"/>
      <c r="J948" s="216"/>
      <c r="K948" s="216"/>
      <c r="L948" s="216"/>
      <c r="M948" s="216"/>
      <c r="N948" s="216"/>
      <c r="O948" s="216"/>
      <c r="P948" s="216"/>
      <c r="Q948" s="216"/>
      <c r="R948" s="216"/>
      <c r="S948" s="216"/>
      <c r="T948" s="216"/>
      <c r="U948" s="216"/>
      <c r="V948" s="216"/>
      <c r="W948" s="216"/>
      <c r="X948" s="216"/>
      <c r="Y948" s="152" t="s">
        <v>824</v>
      </c>
      <c r="Z948" s="127" t="s">
        <v>824</v>
      </c>
      <c r="AA948" s="127" t="s">
        <v>824</v>
      </c>
      <c r="AB948" s="127" t="s">
        <v>824</v>
      </c>
      <c r="AC948" s="35" t="s">
        <v>824</v>
      </c>
      <c r="AD948" s="237"/>
      <c r="AE948" s="35" t="s">
        <v>824</v>
      </c>
      <c r="AF948" s="130" t="s">
        <v>824</v>
      </c>
      <c r="AG948" s="123" t="s">
        <v>824</v>
      </c>
      <c r="AH948" s="123" t="s">
        <v>824</v>
      </c>
      <c r="AI948" s="61" t="s">
        <v>824</v>
      </c>
      <c r="AJ948" s="61" t="s">
        <v>824</v>
      </c>
      <c r="AK948" s="61" t="s">
        <v>824</v>
      </c>
      <c r="AL948" s="35" t="s">
        <v>1129</v>
      </c>
      <c r="AM948" s="192"/>
      <c r="AN948" s="215"/>
      <c r="AO948" s="215"/>
      <c r="AP948" s="215"/>
      <c r="AQ948" s="215"/>
    </row>
    <row r="949" spans="1:43" ht="25.5" x14ac:dyDescent="0.25">
      <c r="A949" s="232" t="s">
        <v>114</v>
      </c>
      <c r="B949" s="74" t="s">
        <v>43</v>
      </c>
      <c r="C949" s="74">
        <v>40</v>
      </c>
      <c r="D949" s="74" t="s">
        <v>743</v>
      </c>
      <c r="E949" s="74" t="s">
        <v>9</v>
      </c>
      <c r="F949" s="209"/>
      <c r="G949" s="209"/>
      <c r="H949" s="209"/>
      <c r="I949" s="209"/>
      <c r="J949" s="209"/>
      <c r="K949" s="209"/>
      <c r="L949" s="209"/>
      <c r="M949" s="209"/>
      <c r="N949" s="209"/>
      <c r="O949" s="209"/>
      <c r="P949" s="209"/>
      <c r="Q949" s="209"/>
      <c r="R949" s="209"/>
      <c r="S949" s="209"/>
      <c r="T949" s="209"/>
      <c r="U949" s="209"/>
      <c r="V949" s="209"/>
      <c r="W949" s="209"/>
      <c r="X949" s="209"/>
      <c r="Y949" s="64" t="s">
        <v>824</v>
      </c>
      <c r="Z949" s="127" t="s">
        <v>824</v>
      </c>
      <c r="AA949" s="127" t="s">
        <v>824</v>
      </c>
      <c r="AB949" s="128" t="s">
        <v>824</v>
      </c>
      <c r="AC949" s="61" t="s">
        <v>824</v>
      </c>
      <c r="AD949" s="207"/>
      <c r="AE949" s="61" t="s">
        <v>824</v>
      </c>
      <c r="AF949" s="130" t="s">
        <v>824</v>
      </c>
      <c r="AG949" s="123" t="s">
        <v>824</v>
      </c>
      <c r="AH949" s="123" t="s">
        <v>824</v>
      </c>
      <c r="AI949" s="61" t="s">
        <v>824</v>
      </c>
      <c r="AJ949" s="61" t="s">
        <v>824</v>
      </c>
      <c r="AK949" s="61" t="s">
        <v>824</v>
      </c>
      <c r="AL949" s="61" t="s">
        <v>1129</v>
      </c>
      <c r="AM949" s="76"/>
      <c r="AN949" s="215"/>
      <c r="AO949" s="215"/>
      <c r="AP949" s="215"/>
      <c r="AQ949" s="215"/>
    </row>
    <row r="950" spans="1:43" ht="25.5" x14ac:dyDescent="0.25">
      <c r="A950" s="232" t="s">
        <v>114</v>
      </c>
      <c r="B950" s="191" t="s">
        <v>43</v>
      </c>
      <c r="C950" s="191">
        <v>41</v>
      </c>
      <c r="D950" s="191" t="s">
        <v>665</v>
      </c>
      <c r="E950" s="191" t="s">
        <v>8</v>
      </c>
      <c r="F950" s="216"/>
      <c r="G950" s="216"/>
      <c r="H950" s="216"/>
      <c r="I950" s="216"/>
      <c r="J950" s="216"/>
      <c r="K950" s="216"/>
      <c r="L950" s="216"/>
      <c r="M950" s="216"/>
      <c r="N950" s="216"/>
      <c r="O950" s="216"/>
      <c r="P950" s="216"/>
      <c r="Q950" s="216"/>
      <c r="R950" s="216"/>
      <c r="S950" s="216"/>
      <c r="T950" s="216"/>
      <c r="U950" s="216"/>
      <c r="V950" s="216"/>
      <c r="W950" s="216"/>
      <c r="X950" s="216"/>
      <c r="Y950" s="152" t="s">
        <v>824</v>
      </c>
      <c r="Z950" s="127" t="s">
        <v>824</v>
      </c>
      <c r="AA950" s="127" t="s">
        <v>824</v>
      </c>
      <c r="AB950" s="127" t="s">
        <v>824</v>
      </c>
      <c r="AC950" s="35" t="s">
        <v>824</v>
      </c>
      <c r="AD950" s="237"/>
      <c r="AE950" s="35" t="s">
        <v>824</v>
      </c>
      <c r="AF950" s="130" t="s">
        <v>824</v>
      </c>
      <c r="AG950" s="123" t="s">
        <v>824</v>
      </c>
      <c r="AH950" s="123" t="s">
        <v>824</v>
      </c>
      <c r="AI950" s="61" t="s">
        <v>824</v>
      </c>
      <c r="AJ950" s="61" t="s">
        <v>824</v>
      </c>
      <c r="AK950" s="61" t="s">
        <v>824</v>
      </c>
      <c r="AL950" s="35" t="s">
        <v>1129</v>
      </c>
      <c r="AM950" s="192"/>
      <c r="AN950" s="215"/>
      <c r="AO950" s="215"/>
      <c r="AP950" s="215"/>
      <c r="AQ950" s="215"/>
    </row>
    <row r="951" spans="1:43" ht="25.5" x14ac:dyDescent="0.25">
      <c r="A951" s="232" t="s">
        <v>114</v>
      </c>
      <c r="B951" s="191" t="s">
        <v>43</v>
      </c>
      <c r="C951" s="191">
        <v>42</v>
      </c>
      <c r="D951" s="191" t="s">
        <v>666</v>
      </c>
      <c r="E951" s="191" t="s">
        <v>9</v>
      </c>
      <c r="F951" s="216"/>
      <c r="G951" s="216"/>
      <c r="H951" s="216"/>
      <c r="I951" s="216"/>
      <c r="J951" s="216"/>
      <c r="K951" s="216"/>
      <c r="L951" s="216"/>
      <c r="M951" s="216"/>
      <c r="N951" s="216"/>
      <c r="O951" s="216"/>
      <c r="P951" s="216"/>
      <c r="Q951" s="216"/>
      <c r="R951" s="216"/>
      <c r="S951" s="216"/>
      <c r="T951" s="216"/>
      <c r="U951" s="216"/>
      <c r="V951" s="216"/>
      <c r="W951" s="216"/>
      <c r="X951" s="216"/>
      <c r="Y951" s="152" t="s">
        <v>824</v>
      </c>
      <c r="Z951" s="127" t="s">
        <v>824</v>
      </c>
      <c r="AA951" s="127" t="s">
        <v>824</v>
      </c>
      <c r="AB951" s="127" t="s">
        <v>824</v>
      </c>
      <c r="AC951" s="35" t="s">
        <v>824</v>
      </c>
      <c r="AD951" s="237"/>
      <c r="AE951" s="35" t="s">
        <v>824</v>
      </c>
      <c r="AF951" s="130" t="s">
        <v>824</v>
      </c>
      <c r="AG951" s="123" t="s">
        <v>824</v>
      </c>
      <c r="AH951" s="123" t="s">
        <v>824</v>
      </c>
      <c r="AI951" s="61" t="s">
        <v>824</v>
      </c>
      <c r="AJ951" s="61" t="s">
        <v>824</v>
      </c>
      <c r="AK951" s="61" t="s">
        <v>824</v>
      </c>
      <c r="AL951" s="35" t="s">
        <v>1129</v>
      </c>
      <c r="AM951" s="192"/>
      <c r="AN951" s="215"/>
      <c r="AO951" s="215"/>
      <c r="AP951" s="215"/>
      <c r="AQ951" s="215"/>
    </row>
    <row r="952" spans="1:43" ht="25.5" x14ac:dyDescent="0.25">
      <c r="A952" s="232" t="s">
        <v>114</v>
      </c>
      <c r="B952" s="74" t="s">
        <v>45</v>
      </c>
      <c r="C952" s="74">
        <v>43</v>
      </c>
      <c r="D952" s="74" t="s">
        <v>667</v>
      </c>
      <c r="E952" s="74" t="s">
        <v>9</v>
      </c>
      <c r="F952" s="209"/>
      <c r="G952" s="209"/>
      <c r="H952" s="209"/>
      <c r="I952" s="209"/>
      <c r="J952" s="209"/>
      <c r="K952" s="209"/>
      <c r="L952" s="209"/>
      <c r="M952" s="209"/>
      <c r="N952" s="209"/>
      <c r="O952" s="209"/>
      <c r="P952" s="209"/>
      <c r="Q952" s="209"/>
      <c r="R952" s="209"/>
      <c r="S952" s="209"/>
      <c r="T952" s="209"/>
      <c r="U952" s="209"/>
      <c r="V952" s="209"/>
      <c r="W952" s="209"/>
      <c r="X952" s="209"/>
      <c r="Y952" s="64" t="s">
        <v>824</v>
      </c>
      <c r="Z952" s="127" t="s">
        <v>824</v>
      </c>
      <c r="AA952" s="127" t="s">
        <v>824</v>
      </c>
      <c r="AB952" s="128" t="s">
        <v>824</v>
      </c>
      <c r="AC952" s="61" t="s">
        <v>824</v>
      </c>
      <c r="AD952" s="207"/>
      <c r="AE952" s="61" t="s">
        <v>824</v>
      </c>
      <c r="AF952" s="130" t="s">
        <v>824</v>
      </c>
      <c r="AG952" s="123" t="s">
        <v>824</v>
      </c>
      <c r="AH952" s="123" t="s">
        <v>824</v>
      </c>
      <c r="AI952" s="61" t="s">
        <v>824</v>
      </c>
      <c r="AJ952" s="61" t="s">
        <v>824</v>
      </c>
      <c r="AK952" s="61" t="s">
        <v>824</v>
      </c>
      <c r="AL952" s="61" t="s">
        <v>1129</v>
      </c>
      <c r="AM952" s="76"/>
      <c r="AN952" s="215"/>
      <c r="AO952" s="215"/>
      <c r="AP952" s="215"/>
      <c r="AQ952" s="215"/>
    </row>
    <row r="953" spans="1:43" ht="25.5" x14ac:dyDescent="0.25">
      <c r="A953" s="232" t="s">
        <v>114</v>
      </c>
      <c r="B953" s="191" t="s">
        <v>45</v>
      </c>
      <c r="C953" s="191">
        <v>44</v>
      </c>
      <c r="D953" s="191" t="s">
        <v>668</v>
      </c>
      <c r="E953" s="191" t="s">
        <v>9</v>
      </c>
      <c r="F953" s="216"/>
      <c r="G953" s="216"/>
      <c r="H953" s="216"/>
      <c r="I953" s="216"/>
      <c r="J953" s="216"/>
      <c r="K953" s="216"/>
      <c r="L953" s="216"/>
      <c r="M953" s="216"/>
      <c r="N953" s="216"/>
      <c r="O953" s="216"/>
      <c r="P953" s="216"/>
      <c r="Q953" s="216"/>
      <c r="R953" s="216"/>
      <c r="S953" s="216"/>
      <c r="T953" s="216"/>
      <c r="U953" s="216"/>
      <c r="V953" s="216"/>
      <c r="W953" s="216"/>
      <c r="X953" s="216"/>
      <c r="Y953" s="152" t="s">
        <v>824</v>
      </c>
      <c r="Z953" s="127" t="s">
        <v>824</v>
      </c>
      <c r="AA953" s="127" t="s">
        <v>824</v>
      </c>
      <c r="AB953" s="127" t="s">
        <v>824</v>
      </c>
      <c r="AC953" s="35" t="s">
        <v>824</v>
      </c>
      <c r="AD953" s="237"/>
      <c r="AE953" s="35" t="s">
        <v>824</v>
      </c>
      <c r="AF953" s="130" t="s">
        <v>824</v>
      </c>
      <c r="AG953" s="123" t="s">
        <v>824</v>
      </c>
      <c r="AH953" s="123" t="s">
        <v>824</v>
      </c>
      <c r="AI953" s="61" t="s">
        <v>824</v>
      </c>
      <c r="AJ953" s="61" t="s">
        <v>824</v>
      </c>
      <c r="AK953" s="61" t="s">
        <v>824</v>
      </c>
      <c r="AL953" s="35" t="s">
        <v>1129</v>
      </c>
      <c r="AM953" s="192"/>
      <c r="AN953" s="215"/>
      <c r="AO953" s="215"/>
      <c r="AP953" s="215"/>
      <c r="AQ953" s="215"/>
    </row>
    <row r="954" spans="1:43" ht="25.5" x14ac:dyDescent="0.25">
      <c r="A954" s="232" t="s">
        <v>114</v>
      </c>
      <c r="B954" s="74" t="s">
        <v>48</v>
      </c>
      <c r="C954" s="74">
        <v>49</v>
      </c>
      <c r="D954" s="74" t="s">
        <v>54</v>
      </c>
      <c r="E954" s="74" t="s">
        <v>9</v>
      </c>
      <c r="F954" s="209"/>
      <c r="G954" s="209"/>
      <c r="H954" s="209"/>
      <c r="I954" s="209"/>
      <c r="J954" s="209"/>
      <c r="K954" s="209"/>
      <c r="L954" s="209"/>
      <c r="M954" s="209"/>
      <c r="N954" s="209"/>
      <c r="O954" s="209"/>
      <c r="P954" s="209"/>
      <c r="Q954" s="209"/>
      <c r="R954" s="209"/>
      <c r="S954" s="209"/>
      <c r="T954" s="209"/>
      <c r="U954" s="209"/>
      <c r="V954" s="209"/>
      <c r="W954" s="209"/>
      <c r="X954" s="209"/>
      <c r="Y954" s="64" t="s">
        <v>824</v>
      </c>
      <c r="Z954" s="127" t="s">
        <v>824</v>
      </c>
      <c r="AA954" s="127" t="s">
        <v>824</v>
      </c>
      <c r="AB954" s="128" t="s">
        <v>824</v>
      </c>
      <c r="AC954" s="61" t="s">
        <v>824</v>
      </c>
      <c r="AD954" s="207"/>
      <c r="AE954" s="61" t="s">
        <v>824</v>
      </c>
      <c r="AF954" s="130" t="s">
        <v>824</v>
      </c>
      <c r="AG954" s="123" t="s">
        <v>824</v>
      </c>
      <c r="AH954" s="123" t="s">
        <v>824</v>
      </c>
      <c r="AI954" s="61" t="s">
        <v>824</v>
      </c>
      <c r="AJ954" s="61" t="s">
        <v>824</v>
      </c>
      <c r="AK954" s="61" t="s">
        <v>824</v>
      </c>
      <c r="AL954" s="61" t="s">
        <v>1129</v>
      </c>
      <c r="AM954" s="76"/>
      <c r="AN954" s="215"/>
      <c r="AO954" s="215"/>
      <c r="AP954" s="215"/>
      <c r="AQ954" s="215"/>
    </row>
    <row r="955" spans="1:43" ht="25.5" x14ac:dyDescent="0.25">
      <c r="A955" s="232" t="s">
        <v>114</v>
      </c>
      <c r="B955" s="191" t="s">
        <v>55</v>
      </c>
      <c r="C955" s="191">
        <v>50</v>
      </c>
      <c r="D955" s="191" t="s">
        <v>670</v>
      </c>
      <c r="E955" s="191" t="s">
        <v>9</v>
      </c>
      <c r="F955" s="216"/>
      <c r="G955" s="216"/>
      <c r="H955" s="216"/>
      <c r="I955" s="216"/>
      <c r="J955" s="216"/>
      <c r="K955" s="216"/>
      <c r="L955" s="216"/>
      <c r="M955" s="216"/>
      <c r="N955" s="216"/>
      <c r="O955" s="216"/>
      <c r="P955" s="216"/>
      <c r="Q955" s="216"/>
      <c r="R955" s="216"/>
      <c r="S955" s="216"/>
      <c r="T955" s="216"/>
      <c r="U955" s="216"/>
      <c r="V955" s="216"/>
      <c r="W955" s="216"/>
      <c r="X955" s="216"/>
      <c r="Y955" s="152" t="s">
        <v>824</v>
      </c>
      <c r="Z955" s="127" t="s">
        <v>824</v>
      </c>
      <c r="AA955" s="127" t="s">
        <v>824</v>
      </c>
      <c r="AB955" s="127" t="s">
        <v>824</v>
      </c>
      <c r="AC955" s="35" t="s">
        <v>824</v>
      </c>
      <c r="AD955" s="237"/>
      <c r="AE955" s="35" t="s">
        <v>824</v>
      </c>
      <c r="AF955" s="130" t="s">
        <v>824</v>
      </c>
      <c r="AG955" s="123" t="s">
        <v>824</v>
      </c>
      <c r="AH955" s="123" t="s">
        <v>824</v>
      </c>
      <c r="AI955" s="61" t="s">
        <v>824</v>
      </c>
      <c r="AJ955" s="61" t="s">
        <v>824</v>
      </c>
      <c r="AK955" s="61" t="s">
        <v>824</v>
      </c>
      <c r="AL955" s="35" t="s">
        <v>1129</v>
      </c>
      <c r="AM955" s="192"/>
      <c r="AN955" s="215"/>
      <c r="AO955" s="215"/>
      <c r="AP955" s="215"/>
      <c r="AQ955" s="215"/>
    </row>
    <row r="956" spans="1:43" ht="25.5" x14ac:dyDescent="0.25">
      <c r="A956" s="232" t="s">
        <v>114</v>
      </c>
      <c r="B956" s="74" t="s">
        <v>55</v>
      </c>
      <c r="C956" s="74">
        <v>51</v>
      </c>
      <c r="D956" s="74" t="s">
        <v>671</v>
      </c>
      <c r="E956" s="74" t="s">
        <v>9</v>
      </c>
      <c r="F956" s="209"/>
      <c r="G956" s="209"/>
      <c r="H956" s="209"/>
      <c r="I956" s="209"/>
      <c r="J956" s="209"/>
      <c r="K956" s="209"/>
      <c r="L956" s="209"/>
      <c r="M956" s="209"/>
      <c r="N956" s="209"/>
      <c r="O956" s="209"/>
      <c r="P956" s="209"/>
      <c r="Q956" s="209"/>
      <c r="R956" s="209"/>
      <c r="S956" s="209"/>
      <c r="T956" s="209"/>
      <c r="U956" s="209"/>
      <c r="V956" s="209"/>
      <c r="W956" s="209"/>
      <c r="X956" s="209"/>
      <c r="Y956" s="64" t="s">
        <v>824</v>
      </c>
      <c r="Z956" s="127" t="s">
        <v>824</v>
      </c>
      <c r="AA956" s="127" t="s">
        <v>824</v>
      </c>
      <c r="AB956" s="128" t="s">
        <v>824</v>
      </c>
      <c r="AC956" s="61" t="s">
        <v>824</v>
      </c>
      <c r="AD956" s="207"/>
      <c r="AE956" s="61" t="s">
        <v>824</v>
      </c>
      <c r="AF956" s="130" t="s">
        <v>824</v>
      </c>
      <c r="AG956" s="123" t="s">
        <v>824</v>
      </c>
      <c r="AH956" s="123" t="s">
        <v>824</v>
      </c>
      <c r="AI956" s="61" t="s">
        <v>824</v>
      </c>
      <c r="AJ956" s="61" t="s">
        <v>824</v>
      </c>
      <c r="AK956" s="61" t="s">
        <v>824</v>
      </c>
      <c r="AL956" s="61" t="s">
        <v>1129</v>
      </c>
      <c r="AM956" s="76"/>
      <c r="AN956" s="215"/>
      <c r="AO956" s="215"/>
      <c r="AP956" s="215"/>
      <c r="AQ956" s="215"/>
    </row>
    <row r="957" spans="1:43" ht="25.5" x14ac:dyDescent="0.25">
      <c r="A957" s="232" t="s">
        <v>114</v>
      </c>
      <c r="B957" s="191" t="s">
        <v>55</v>
      </c>
      <c r="C957" s="191">
        <v>52</v>
      </c>
      <c r="D957" s="191" t="s">
        <v>56</v>
      </c>
      <c r="E957" s="191" t="s">
        <v>9</v>
      </c>
      <c r="F957" s="216"/>
      <c r="G957" s="216"/>
      <c r="H957" s="216"/>
      <c r="I957" s="216"/>
      <c r="J957" s="216"/>
      <c r="K957" s="216"/>
      <c r="L957" s="216"/>
      <c r="M957" s="216"/>
      <c r="N957" s="216"/>
      <c r="O957" s="216"/>
      <c r="P957" s="216"/>
      <c r="Q957" s="216"/>
      <c r="R957" s="216"/>
      <c r="S957" s="216"/>
      <c r="T957" s="216"/>
      <c r="U957" s="216"/>
      <c r="V957" s="216"/>
      <c r="W957" s="216"/>
      <c r="X957" s="216"/>
      <c r="Y957" s="152" t="s">
        <v>824</v>
      </c>
      <c r="Z957" s="127" t="s">
        <v>824</v>
      </c>
      <c r="AA957" s="127" t="s">
        <v>824</v>
      </c>
      <c r="AB957" s="127" t="s">
        <v>824</v>
      </c>
      <c r="AC957" s="35" t="s">
        <v>824</v>
      </c>
      <c r="AD957" s="237"/>
      <c r="AE957" s="35" t="s">
        <v>824</v>
      </c>
      <c r="AF957" s="130" t="s">
        <v>824</v>
      </c>
      <c r="AG957" s="123" t="s">
        <v>824</v>
      </c>
      <c r="AH957" s="123" t="s">
        <v>824</v>
      </c>
      <c r="AI957" s="61" t="s">
        <v>824</v>
      </c>
      <c r="AJ957" s="61" t="s">
        <v>824</v>
      </c>
      <c r="AK957" s="61" t="s">
        <v>824</v>
      </c>
      <c r="AL957" s="35" t="s">
        <v>1129</v>
      </c>
      <c r="AM957" s="192"/>
      <c r="AN957" s="215"/>
      <c r="AO957" s="215"/>
      <c r="AP957" s="215"/>
      <c r="AQ957" s="215"/>
    </row>
    <row r="958" spans="1:43" ht="25.5" x14ac:dyDescent="0.25">
      <c r="A958" s="232" t="s">
        <v>114</v>
      </c>
      <c r="B958" s="74" t="s">
        <v>57</v>
      </c>
      <c r="C958" s="74">
        <v>54</v>
      </c>
      <c r="D958" s="74" t="s">
        <v>59</v>
      </c>
      <c r="E958" s="74" t="s">
        <v>9</v>
      </c>
      <c r="F958" s="209"/>
      <c r="G958" s="209"/>
      <c r="H958" s="209"/>
      <c r="I958" s="209"/>
      <c r="J958" s="209"/>
      <c r="K958" s="209"/>
      <c r="L958" s="209"/>
      <c r="M958" s="209"/>
      <c r="N958" s="209"/>
      <c r="O958" s="209"/>
      <c r="P958" s="209"/>
      <c r="Q958" s="209"/>
      <c r="R958" s="209"/>
      <c r="S958" s="209"/>
      <c r="T958" s="209"/>
      <c r="U958" s="209"/>
      <c r="V958" s="209"/>
      <c r="W958" s="209"/>
      <c r="X958" s="209"/>
      <c r="Y958" s="64" t="s">
        <v>824</v>
      </c>
      <c r="Z958" s="127" t="s">
        <v>824</v>
      </c>
      <c r="AA958" s="127" t="s">
        <v>824</v>
      </c>
      <c r="AB958" s="128" t="s">
        <v>824</v>
      </c>
      <c r="AC958" s="61" t="s">
        <v>824</v>
      </c>
      <c r="AD958" s="207"/>
      <c r="AE958" s="61" t="s">
        <v>824</v>
      </c>
      <c r="AF958" s="130" t="s">
        <v>824</v>
      </c>
      <c r="AG958" s="123" t="s">
        <v>824</v>
      </c>
      <c r="AH958" s="123" t="s">
        <v>824</v>
      </c>
      <c r="AI958" s="61" t="s">
        <v>824</v>
      </c>
      <c r="AJ958" s="61" t="s">
        <v>824</v>
      </c>
      <c r="AK958" s="61" t="s">
        <v>824</v>
      </c>
      <c r="AL958" s="61" t="s">
        <v>1129</v>
      </c>
      <c r="AM958" s="76"/>
      <c r="AN958" s="215"/>
      <c r="AO958" s="215"/>
      <c r="AP958" s="215"/>
      <c r="AQ958" s="215"/>
    </row>
    <row r="959" spans="1:43" ht="25.5" x14ac:dyDescent="0.25">
      <c r="A959" s="232" t="s">
        <v>114</v>
      </c>
      <c r="B959" s="191" t="s">
        <v>60</v>
      </c>
      <c r="C959" s="197">
        <v>55</v>
      </c>
      <c r="D959" s="198" t="s">
        <v>61</v>
      </c>
      <c r="E959" s="198" t="s">
        <v>9</v>
      </c>
      <c r="F959" s="211"/>
      <c r="G959" s="211"/>
      <c r="H959" s="211"/>
      <c r="I959" s="211"/>
      <c r="J959" s="211"/>
      <c r="K959" s="211"/>
      <c r="L959" s="211"/>
      <c r="M959" s="211"/>
      <c r="N959" s="211"/>
      <c r="O959" s="211"/>
      <c r="P959" s="211"/>
      <c r="Q959" s="211"/>
      <c r="R959" s="211"/>
      <c r="S959" s="211"/>
      <c r="T959" s="211"/>
      <c r="U959" s="211"/>
      <c r="V959" s="211"/>
      <c r="W959" s="211"/>
      <c r="X959" s="211"/>
      <c r="Y959" s="189" t="s">
        <v>824</v>
      </c>
      <c r="Z959" s="127" t="s">
        <v>824</v>
      </c>
      <c r="AA959" s="127" t="s">
        <v>824</v>
      </c>
      <c r="AB959" s="128" t="s">
        <v>824</v>
      </c>
      <c r="AC959" s="61" t="s">
        <v>824</v>
      </c>
      <c r="AD959" s="207"/>
      <c r="AE959" s="61" t="s">
        <v>824</v>
      </c>
      <c r="AF959" s="130" t="s">
        <v>824</v>
      </c>
      <c r="AG959" s="123" t="s">
        <v>824</v>
      </c>
      <c r="AH959" s="123" t="s">
        <v>824</v>
      </c>
      <c r="AI959" s="61" t="s">
        <v>824</v>
      </c>
      <c r="AJ959" s="61" t="s">
        <v>824</v>
      </c>
      <c r="AK959" s="61" t="s">
        <v>824</v>
      </c>
      <c r="AL959" s="61" t="s">
        <v>1129</v>
      </c>
      <c r="AM959" s="76"/>
      <c r="AN959" s="215"/>
      <c r="AO959" s="215"/>
      <c r="AP959" s="215"/>
      <c r="AQ959" s="215"/>
    </row>
    <row r="960" spans="1:43" ht="38.25" x14ac:dyDescent="0.25">
      <c r="A960" s="232" t="s">
        <v>114</v>
      </c>
      <c r="B960" s="74" t="s">
        <v>60</v>
      </c>
      <c r="C960" s="74">
        <v>56</v>
      </c>
      <c r="D960" s="74" t="s">
        <v>64</v>
      </c>
      <c r="E960" s="74" t="s">
        <v>9</v>
      </c>
      <c r="F960" s="209"/>
      <c r="G960" s="209"/>
      <c r="H960" s="209"/>
      <c r="I960" s="209"/>
      <c r="J960" s="209"/>
      <c r="K960" s="209"/>
      <c r="L960" s="209"/>
      <c r="M960" s="209"/>
      <c r="N960" s="209"/>
      <c r="O960" s="209"/>
      <c r="P960" s="209"/>
      <c r="Q960" s="209"/>
      <c r="R960" s="209"/>
      <c r="S960" s="209"/>
      <c r="T960" s="209"/>
      <c r="U960" s="209"/>
      <c r="V960" s="209"/>
      <c r="W960" s="209"/>
      <c r="X960" s="209"/>
      <c r="Y960" s="64" t="s">
        <v>824</v>
      </c>
      <c r="Z960" s="127" t="s">
        <v>824</v>
      </c>
      <c r="AA960" s="127" t="s">
        <v>824</v>
      </c>
      <c r="AB960" s="128" t="s">
        <v>824</v>
      </c>
      <c r="AC960" s="61" t="s">
        <v>824</v>
      </c>
      <c r="AD960" s="207"/>
      <c r="AE960" s="61" t="s">
        <v>824</v>
      </c>
      <c r="AF960" s="130" t="s">
        <v>824</v>
      </c>
      <c r="AG960" s="123" t="s">
        <v>824</v>
      </c>
      <c r="AH960" s="123" t="s">
        <v>824</v>
      </c>
      <c r="AI960" s="61" t="s">
        <v>824</v>
      </c>
      <c r="AJ960" s="61" t="s">
        <v>824</v>
      </c>
      <c r="AK960" s="61" t="s">
        <v>824</v>
      </c>
      <c r="AL960" s="61" t="s">
        <v>1129</v>
      </c>
      <c r="AM960" s="76"/>
      <c r="AN960" s="215"/>
      <c r="AO960" s="215"/>
      <c r="AP960" s="215"/>
      <c r="AQ960" s="215"/>
    </row>
    <row r="961" spans="1:43" ht="25.5" x14ac:dyDescent="0.25">
      <c r="A961" s="232" t="s">
        <v>114</v>
      </c>
      <c r="B961" s="191" t="s">
        <v>66</v>
      </c>
      <c r="C961" s="191">
        <v>57</v>
      </c>
      <c r="D961" s="198" t="s">
        <v>67</v>
      </c>
      <c r="E961" s="198" t="s">
        <v>9</v>
      </c>
      <c r="F961" s="211"/>
      <c r="G961" s="211"/>
      <c r="H961" s="211"/>
      <c r="I961" s="211"/>
      <c r="J961" s="211"/>
      <c r="K961" s="211"/>
      <c r="L961" s="211"/>
      <c r="M961" s="211"/>
      <c r="N961" s="211"/>
      <c r="O961" s="211"/>
      <c r="P961" s="211"/>
      <c r="Q961" s="211"/>
      <c r="R961" s="211"/>
      <c r="S961" s="211"/>
      <c r="T961" s="211"/>
      <c r="U961" s="211"/>
      <c r="V961" s="211"/>
      <c r="W961" s="211"/>
      <c r="X961" s="211"/>
      <c r="Y961" s="189" t="s">
        <v>824</v>
      </c>
      <c r="Z961" s="127" t="s">
        <v>824</v>
      </c>
      <c r="AA961" s="127" t="s">
        <v>824</v>
      </c>
      <c r="AB961" s="128" t="s">
        <v>824</v>
      </c>
      <c r="AC961" s="61" t="s">
        <v>824</v>
      </c>
      <c r="AD961" s="207"/>
      <c r="AE961" s="61" t="s">
        <v>824</v>
      </c>
      <c r="AF961" s="130" t="s">
        <v>824</v>
      </c>
      <c r="AG961" s="123" t="s">
        <v>824</v>
      </c>
      <c r="AH961" s="123" t="s">
        <v>824</v>
      </c>
      <c r="AI961" s="61" t="s">
        <v>824</v>
      </c>
      <c r="AJ961" s="61" t="s">
        <v>824</v>
      </c>
      <c r="AK961" s="61" t="s">
        <v>824</v>
      </c>
      <c r="AL961" s="61" t="s">
        <v>1129</v>
      </c>
      <c r="AM961" s="76"/>
      <c r="AN961" s="215"/>
      <c r="AO961" s="215"/>
      <c r="AP961" s="215"/>
      <c r="AQ961" s="215"/>
    </row>
    <row r="962" spans="1:43" ht="25.5" x14ac:dyDescent="0.25">
      <c r="A962" s="232" t="s">
        <v>114</v>
      </c>
      <c r="B962" s="74" t="s">
        <v>66</v>
      </c>
      <c r="C962" s="74">
        <v>59</v>
      </c>
      <c r="D962" s="74" t="s">
        <v>71</v>
      </c>
      <c r="E962" s="74" t="s">
        <v>9</v>
      </c>
      <c r="F962" s="209"/>
      <c r="G962" s="209"/>
      <c r="H962" s="209"/>
      <c r="I962" s="209"/>
      <c r="J962" s="209"/>
      <c r="K962" s="209"/>
      <c r="L962" s="209"/>
      <c r="M962" s="209"/>
      <c r="N962" s="209"/>
      <c r="O962" s="209"/>
      <c r="P962" s="209"/>
      <c r="Q962" s="209"/>
      <c r="R962" s="209"/>
      <c r="S962" s="209"/>
      <c r="T962" s="209"/>
      <c r="U962" s="209"/>
      <c r="V962" s="209"/>
      <c r="W962" s="209"/>
      <c r="X962" s="209"/>
      <c r="Y962" s="64" t="s">
        <v>824</v>
      </c>
      <c r="Z962" s="127" t="s">
        <v>824</v>
      </c>
      <c r="AA962" s="127" t="s">
        <v>824</v>
      </c>
      <c r="AB962" s="128" t="s">
        <v>824</v>
      </c>
      <c r="AC962" s="61" t="s">
        <v>824</v>
      </c>
      <c r="AD962" s="207"/>
      <c r="AE962" s="61" t="s">
        <v>824</v>
      </c>
      <c r="AF962" s="130" t="s">
        <v>824</v>
      </c>
      <c r="AG962" s="123" t="s">
        <v>824</v>
      </c>
      <c r="AH962" s="123" t="s">
        <v>824</v>
      </c>
      <c r="AI962" s="61" t="s">
        <v>824</v>
      </c>
      <c r="AJ962" s="61" t="s">
        <v>824</v>
      </c>
      <c r="AK962" s="61" t="s">
        <v>824</v>
      </c>
      <c r="AL962" s="61" t="s">
        <v>1129</v>
      </c>
      <c r="AM962" s="76"/>
      <c r="AN962" s="215"/>
      <c r="AO962" s="215"/>
      <c r="AP962" s="215"/>
      <c r="AQ962" s="215"/>
    </row>
    <row r="963" spans="1:43" ht="25.5" x14ac:dyDescent="0.25">
      <c r="A963" s="232" t="s">
        <v>114</v>
      </c>
      <c r="B963" s="191" t="s">
        <v>66</v>
      </c>
      <c r="C963" s="191">
        <v>60</v>
      </c>
      <c r="D963" s="198" t="s">
        <v>72</v>
      </c>
      <c r="E963" s="198" t="s">
        <v>9</v>
      </c>
      <c r="F963" s="211"/>
      <c r="G963" s="211"/>
      <c r="H963" s="211"/>
      <c r="I963" s="211"/>
      <c r="J963" s="211"/>
      <c r="K963" s="211"/>
      <c r="L963" s="211"/>
      <c r="M963" s="211"/>
      <c r="N963" s="211"/>
      <c r="O963" s="211"/>
      <c r="P963" s="211"/>
      <c r="Q963" s="211"/>
      <c r="R963" s="211"/>
      <c r="S963" s="211"/>
      <c r="T963" s="211"/>
      <c r="U963" s="211"/>
      <c r="V963" s="211"/>
      <c r="W963" s="211"/>
      <c r="X963" s="211"/>
      <c r="Y963" s="189" t="s">
        <v>824</v>
      </c>
      <c r="Z963" s="127" t="s">
        <v>824</v>
      </c>
      <c r="AA963" s="127" t="s">
        <v>824</v>
      </c>
      <c r="AB963" s="128" t="s">
        <v>824</v>
      </c>
      <c r="AC963" s="61" t="s">
        <v>824</v>
      </c>
      <c r="AD963" s="207"/>
      <c r="AE963" s="61" t="s">
        <v>824</v>
      </c>
      <c r="AF963" s="130" t="s">
        <v>824</v>
      </c>
      <c r="AG963" s="123" t="s">
        <v>824</v>
      </c>
      <c r="AH963" s="123" t="s">
        <v>824</v>
      </c>
      <c r="AI963" s="61" t="s">
        <v>824</v>
      </c>
      <c r="AJ963" s="61" t="s">
        <v>824</v>
      </c>
      <c r="AK963" s="61" t="s">
        <v>824</v>
      </c>
      <c r="AL963" s="61" t="s">
        <v>1129</v>
      </c>
      <c r="AM963" s="76"/>
      <c r="AN963" s="215"/>
      <c r="AO963" s="215"/>
      <c r="AP963" s="215"/>
      <c r="AQ963" s="215"/>
    </row>
    <row r="964" spans="1:43" ht="25.5" x14ac:dyDescent="0.25">
      <c r="A964" s="232" t="s">
        <v>114</v>
      </c>
      <c r="B964" s="74" t="s">
        <v>101</v>
      </c>
      <c r="C964" s="74">
        <v>61</v>
      </c>
      <c r="D964" s="74" t="s">
        <v>674</v>
      </c>
      <c r="E964" s="74" t="s">
        <v>9</v>
      </c>
      <c r="F964" s="209"/>
      <c r="G964" s="209"/>
      <c r="H964" s="209"/>
      <c r="I964" s="209"/>
      <c r="J964" s="209"/>
      <c r="K964" s="209"/>
      <c r="L964" s="209"/>
      <c r="M964" s="209"/>
      <c r="N964" s="209"/>
      <c r="O964" s="209"/>
      <c r="P964" s="209"/>
      <c r="Q964" s="209"/>
      <c r="R964" s="209"/>
      <c r="S964" s="209"/>
      <c r="T964" s="209"/>
      <c r="U964" s="209"/>
      <c r="V964" s="209"/>
      <c r="W964" s="209"/>
      <c r="X964" s="209"/>
      <c r="Y964" s="64" t="s">
        <v>824</v>
      </c>
      <c r="Z964" s="127" t="s">
        <v>824</v>
      </c>
      <c r="AA964" s="127" t="s">
        <v>824</v>
      </c>
      <c r="AB964" s="128" t="s">
        <v>824</v>
      </c>
      <c r="AC964" s="61" t="s">
        <v>824</v>
      </c>
      <c r="AD964" s="207"/>
      <c r="AE964" s="61" t="s">
        <v>824</v>
      </c>
      <c r="AF964" s="130" t="s">
        <v>824</v>
      </c>
      <c r="AG964" s="123" t="s">
        <v>824</v>
      </c>
      <c r="AH964" s="123" t="s">
        <v>824</v>
      </c>
      <c r="AI964" s="61" t="s">
        <v>824</v>
      </c>
      <c r="AJ964" s="61" t="s">
        <v>824</v>
      </c>
      <c r="AK964" s="61" t="s">
        <v>824</v>
      </c>
      <c r="AL964" s="61" t="s">
        <v>1129</v>
      </c>
      <c r="AM964" s="76"/>
      <c r="AN964" s="215"/>
      <c r="AO964" s="215"/>
      <c r="AP964" s="215"/>
      <c r="AQ964" s="215"/>
    </row>
    <row r="965" spans="1:43" ht="25.5" x14ac:dyDescent="0.25">
      <c r="A965" s="232" t="s">
        <v>114</v>
      </c>
      <c r="B965" s="191" t="s">
        <v>101</v>
      </c>
      <c r="C965" s="191">
        <v>62</v>
      </c>
      <c r="D965" s="198" t="s">
        <v>675</v>
      </c>
      <c r="E965" s="198" t="s">
        <v>9</v>
      </c>
      <c r="F965" s="211"/>
      <c r="G965" s="211"/>
      <c r="H965" s="211"/>
      <c r="I965" s="211"/>
      <c r="J965" s="211"/>
      <c r="K965" s="211"/>
      <c r="L965" s="211"/>
      <c r="M965" s="211"/>
      <c r="N965" s="211"/>
      <c r="O965" s="211"/>
      <c r="P965" s="211"/>
      <c r="Q965" s="211"/>
      <c r="R965" s="211"/>
      <c r="S965" s="211"/>
      <c r="T965" s="211"/>
      <c r="U965" s="211"/>
      <c r="V965" s="211"/>
      <c r="W965" s="211"/>
      <c r="X965" s="211"/>
      <c r="Y965" s="189" t="s">
        <v>824</v>
      </c>
      <c r="Z965" s="127" t="s">
        <v>824</v>
      </c>
      <c r="AA965" s="127" t="s">
        <v>824</v>
      </c>
      <c r="AB965" s="128" t="s">
        <v>824</v>
      </c>
      <c r="AC965" s="61" t="s">
        <v>824</v>
      </c>
      <c r="AD965" s="207"/>
      <c r="AE965" s="61" t="s">
        <v>824</v>
      </c>
      <c r="AF965" s="130" t="s">
        <v>824</v>
      </c>
      <c r="AG965" s="123" t="s">
        <v>824</v>
      </c>
      <c r="AH965" s="123" t="s">
        <v>824</v>
      </c>
      <c r="AI965" s="61" t="s">
        <v>824</v>
      </c>
      <c r="AJ965" s="61" t="s">
        <v>824</v>
      </c>
      <c r="AK965" s="61" t="s">
        <v>824</v>
      </c>
      <c r="AL965" s="61" t="s">
        <v>1129</v>
      </c>
      <c r="AM965" s="76"/>
      <c r="AN965" s="215"/>
      <c r="AO965" s="215"/>
      <c r="AP965" s="215"/>
      <c r="AQ965" s="215"/>
    </row>
    <row r="966" spans="1:43" ht="25.5" x14ac:dyDescent="0.25">
      <c r="A966" s="232" t="s">
        <v>114</v>
      </c>
      <c r="B966" s="74" t="s">
        <v>76</v>
      </c>
      <c r="C966" s="74">
        <v>64</v>
      </c>
      <c r="D966" s="74" t="s">
        <v>77</v>
      </c>
      <c r="E966" s="74" t="s">
        <v>9</v>
      </c>
      <c r="F966" s="209"/>
      <c r="G966" s="209"/>
      <c r="H966" s="209"/>
      <c r="I966" s="209"/>
      <c r="J966" s="209"/>
      <c r="K966" s="209"/>
      <c r="L966" s="209"/>
      <c r="M966" s="209"/>
      <c r="N966" s="209"/>
      <c r="O966" s="209"/>
      <c r="P966" s="209"/>
      <c r="Q966" s="209"/>
      <c r="R966" s="209"/>
      <c r="S966" s="209"/>
      <c r="T966" s="209"/>
      <c r="U966" s="209"/>
      <c r="V966" s="209"/>
      <c r="W966" s="209"/>
      <c r="X966" s="209"/>
      <c r="Y966" s="64" t="s">
        <v>824</v>
      </c>
      <c r="Z966" s="127" t="s">
        <v>824</v>
      </c>
      <c r="AA966" s="127" t="s">
        <v>824</v>
      </c>
      <c r="AB966" s="382" t="s">
        <v>824</v>
      </c>
      <c r="AC966" s="61" t="s">
        <v>824</v>
      </c>
      <c r="AD966" s="214"/>
      <c r="AE966" s="61" t="s">
        <v>824</v>
      </c>
      <c r="AF966" s="130" t="s">
        <v>824</v>
      </c>
      <c r="AG966" s="123" t="s">
        <v>824</v>
      </c>
      <c r="AH966" s="123" t="s">
        <v>824</v>
      </c>
      <c r="AI966" s="61" t="s">
        <v>824</v>
      </c>
      <c r="AJ966" s="61" t="s">
        <v>824</v>
      </c>
      <c r="AK966" s="61" t="s">
        <v>824</v>
      </c>
      <c r="AL966" s="61" t="s">
        <v>1129</v>
      </c>
      <c r="AM966" s="76"/>
      <c r="AN966" s="215"/>
      <c r="AO966" s="215"/>
      <c r="AP966" s="215"/>
      <c r="AQ966" s="215"/>
    </row>
    <row r="967" spans="1:43" ht="38.25" x14ac:dyDescent="0.25">
      <c r="A967" s="232" t="s">
        <v>114</v>
      </c>
      <c r="B967" s="191" t="s">
        <v>76</v>
      </c>
      <c r="C967" s="191">
        <v>65</v>
      </c>
      <c r="D967" s="191" t="s">
        <v>78</v>
      </c>
      <c r="E967" s="191" t="s">
        <v>9</v>
      </c>
      <c r="F967" s="216"/>
      <c r="G967" s="216"/>
      <c r="H967" s="216"/>
      <c r="I967" s="216"/>
      <c r="J967" s="216"/>
      <c r="K967" s="216"/>
      <c r="L967" s="216"/>
      <c r="M967" s="216"/>
      <c r="N967" s="216"/>
      <c r="O967" s="216"/>
      <c r="P967" s="216"/>
      <c r="Q967" s="216"/>
      <c r="R967" s="216"/>
      <c r="S967" s="216"/>
      <c r="T967" s="216"/>
      <c r="U967" s="216"/>
      <c r="V967" s="216"/>
      <c r="W967" s="216"/>
      <c r="X967" s="216"/>
      <c r="Y967" s="152" t="s">
        <v>824</v>
      </c>
      <c r="Z967" s="127" t="s">
        <v>824</v>
      </c>
      <c r="AA967" s="127" t="s">
        <v>824</v>
      </c>
      <c r="AB967" s="127" t="s">
        <v>824</v>
      </c>
      <c r="AC967" s="35" t="s">
        <v>824</v>
      </c>
      <c r="AD967" s="219"/>
      <c r="AE967" s="35" t="s">
        <v>824</v>
      </c>
      <c r="AF967" s="130" t="s">
        <v>824</v>
      </c>
      <c r="AG967" s="123" t="s">
        <v>824</v>
      </c>
      <c r="AH967" s="123" t="s">
        <v>824</v>
      </c>
      <c r="AI967" s="61" t="s">
        <v>824</v>
      </c>
      <c r="AJ967" s="61" t="s">
        <v>824</v>
      </c>
      <c r="AK967" s="61" t="s">
        <v>824</v>
      </c>
      <c r="AL967" s="35" t="s">
        <v>1129</v>
      </c>
      <c r="AM967" s="192"/>
      <c r="AN967" s="215"/>
      <c r="AO967" s="215"/>
      <c r="AP967" s="215"/>
      <c r="AQ967" s="215"/>
    </row>
    <row r="968" spans="1:43" ht="25.5" x14ac:dyDescent="0.25">
      <c r="A968" s="232" t="s">
        <v>114</v>
      </c>
      <c r="B968" s="74" t="s">
        <v>676</v>
      </c>
      <c r="C968" s="74">
        <v>72</v>
      </c>
      <c r="D968" s="74" t="s">
        <v>679</v>
      </c>
      <c r="E968" s="74" t="s">
        <v>9</v>
      </c>
      <c r="F968" s="209"/>
      <c r="G968" s="209"/>
      <c r="H968" s="209"/>
      <c r="I968" s="209"/>
      <c r="J968" s="209"/>
      <c r="K968" s="209"/>
      <c r="L968" s="209"/>
      <c r="M968" s="209"/>
      <c r="N968" s="209"/>
      <c r="O968" s="209"/>
      <c r="P968" s="209"/>
      <c r="Q968" s="209"/>
      <c r="R968" s="209"/>
      <c r="S968" s="209"/>
      <c r="T968" s="209"/>
      <c r="U968" s="209"/>
      <c r="V968" s="209"/>
      <c r="W968" s="209"/>
      <c r="X968" s="209"/>
      <c r="Y968" s="64" t="s">
        <v>824</v>
      </c>
      <c r="Z968" s="127" t="s">
        <v>824</v>
      </c>
      <c r="AA968" s="127" t="s">
        <v>824</v>
      </c>
      <c r="AB968" s="382" t="s">
        <v>824</v>
      </c>
      <c r="AC968" s="61" t="s">
        <v>824</v>
      </c>
      <c r="AD968" s="214"/>
      <c r="AE968" s="61" t="s">
        <v>824</v>
      </c>
      <c r="AF968" s="130" t="s">
        <v>824</v>
      </c>
      <c r="AG968" s="123" t="s">
        <v>824</v>
      </c>
      <c r="AH968" s="123" t="s">
        <v>824</v>
      </c>
      <c r="AI968" s="61" t="s">
        <v>824</v>
      </c>
      <c r="AJ968" s="61" t="s">
        <v>824</v>
      </c>
      <c r="AK968" s="61" t="s">
        <v>824</v>
      </c>
      <c r="AL968" s="61" t="s">
        <v>1129</v>
      </c>
      <c r="AM968" s="76"/>
      <c r="AN968" s="215"/>
      <c r="AO968" s="215"/>
      <c r="AP968" s="215"/>
      <c r="AQ968" s="215"/>
    </row>
    <row r="969" spans="1:43" ht="25.5" x14ac:dyDescent="0.25">
      <c r="A969" s="232" t="s">
        <v>114</v>
      </c>
      <c r="B969" s="191" t="s">
        <v>26</v>
      </c>
      <c r="C969" s="191">
        <v>76</v>
      </c>
      <c r="D969" s="191" t="s">
        <v>747</v>
      </c>
      <c r="E969" s="191" t="s">
        <v>9</v>
      </c>
      <c r="F969" s="216">
        <v>3</v>
      </c>
      <c r="G969" s="216">
        <v>4</v>
      </c>
      <c r="H969" s="216">
        <v>3</v>
      </c>
      <c r="I969" s="216">
        <v>3</v>
      </c>
      <c r="J969" s="216">
        <v>3</v>
      </c>
      <c r="K969" s="216">
        <v>3</v>
      </c>
      <c r="L969" s="216">
        <v>3</v>
      </c>
      <c r="M969" s="216">
        <v>4</v>
      </c>
      <c r="N969" s="216">
        <v>3</v>
      </c>
      <c r="O969" s="216">
        <v>4</v>
      </c>
      <c r="P969" s="216">
        <v>3</v>
      </c>
      <c r="Q969" s="216"/>
      <c r="R969" s="216"/>
      <c r="S969" s="216"/>
      <c r="T969" s="216"/>
      <c r="U969" s="216"/>
      <c r="V969" s="216"/>
      <c r="W969" s="216"/>
      <c r="X969" s="216"/>
      <c r="Y969" s="152">
        <v>3</v>
      </c>
      <c r="Z969" s="127">
        <v>3</v>
      </c>
      <c r="AA969" s="127">
        <v>2</v>
      </c>
      <c r="AB969" s="127" t="s">
        <v>1191</v>
      </c>
      <c r="AC969" s="35" t="s">
        <v>144</v>
      </c>
      <c r="AD969" s="219" t="s">
        <v>384</v>
      </c>
      <c r="AE969" s="35" t="s">
        <v>371</v>
      </c>
      <c r="AF969" s="130" t="s">
        <v>462</v>
      </c>
      <c r="AG969" s="123">
        <v>1</v>
      </c>
      <c r="AH969" s="123">
        <v>0</v>
      </c>
      <c r="AI969" s="61" t="s">
        <v>462</v>
      </c>
      <c r="AJ969" s="61" t="s">
        <v>824</v>
      </c>
      <c r="AK969" s="61" t="s">
        <v>824</v>
      </c>
      <c r="AL969" s="35" t="s">
        <v>1129</v>
      </c>
      <c r="AM969" s="192"/>
      <c r="AN969" s="215"/>
      <c r="AO969" s="215"/>
      <c r="AP969" s="215"/>
      <c r="AQ969" s="215"/>
    </row>
    <row r="970" spans="1:43" ht="25.5" x14ac:dyDescent="0.25">
      <c r="A970" s="232" t="s">
        <v>114</v>
      </c>
      <c r="B970" s="74" t="s">
        <v>26</v>
      </c>
      <c r="C970" s="74">
        <v>81</v>
      </c>
      <c r="D970" s="74" t="s">
        <v>751</v>
      </c>
      <c r="E970" s="74" t="s">
        <v>9</v>
      </c>
      <c r="F970" s="209">
        <v>3</v>
      </c>
      <c r="G970" s="209">
        <v>3</v>
      </c>
      <c r="H970" s="209">
        <v>3</v>
      </c>
      <c r="I970" s="209">
        <v>3</v>
      </c>
      <c r="J970" s="209">
        <v>3</v>
      </c>
      <c r="K970" s="209">
        <v>3</v>
      </c>
      <c r="L970" s="209">
        <v>4</v>
      </c>
      <c r="M970" s="209">
        <v>3</v>
      </c>
      <c r="N970" s="209">
        <v>3</v>
      </c>
      <c r="O970" s="209">
        <v>3</v>
      </c>
      <c r="P970" s="209">
        <v>4</v>
      </c>
      <c r="Q970" s="209"/>
      <c r="R970" s="209"/>
      <c r="S970" s="209"/>
      <c r="T970" s="209"/>
      <c r="U970" s="209"/>
      <c r="V970" s="209"/>
      <c r="W970" s="209"/>
      <c r="X970" s="209"/>
      <c r="Y970" s="64">
        <v>3</v>
      </c>
      <c r="Z970" s="127">
        <v>3</v>
      </c>
      <c r="AA970" s="127">
        <v>2</v>
      </c>
      <c r="AB970" s="382" t="s">
        <v>1191</v>
      </c>
      <c r="AC970" s="61" t="s">
        <v>144</v>
      </c>
      <c r="AD970" s="214" t="s">
        <v>384</v>
      </c>
      <c r="AE970" s="61" t="s">
        <v>371</v>
      </c>
      <c r="AF970" s="130" t="s">
        <v>1191</v>
      </c>
      <c r="AG970" s="123">
        <v>3</v>
      </c>
      <c r="AH970" s="123">
        <v>2</v>
      </c>
      <c r="AI970" s="61" t="s">
        <v>144</v>
      </c>
      <c r="AJ970" s="61" t="s">
        <v>384</v>
      </c>
      <c r="AK970" s="61" t="s">
        <v>371</v>
      </c>
      <c r="AL970" s="61" t="s">
        <v>1129</v>
      </c>
      <c r="AM970" s="76"/>
      <c r="AN970" s="215"/>
      <c r="AO970" s="215"/>
      <c r="AP970" s="215"/>
      <c r="AQ970" s="215"/>
    </row>
    <row r="971" spans="1:43" ht="25.5" x14ac:dyDescent="0.25">
      <c r="A971" s="232" t="s">
        <v>114</v>
      </c>
      <c r="B971" s="191" t="s">
        <v>26</v>
      </c>
      <c r="C971" s="191">
        <v>82</v>
      </c>
      <c r="D971" s="191" t="s">
        <v>1160</v>
      </c>
      <c r="E971" s="191" t="s">
        <v>9</v>
      </c>
      <c r="F971" s="216">
        <v>3</v>
      </c>
      <c r="G971" s="216">
        <v>3</v>
      </c>
      <c r="H971" s="216">
        <v>3</v>
      </c>
      <c r="I971" s="216">
        <v>3</v>
      </c>
      <c r="J971" s="216">
        <v>3</v>
      </c>
      <c r="K971" s="216">
        <v>3</v>
      </c>
      <c r="L971" s="216">
        <v>4</v>
      </c>
      <c r="M971" s="216">
        <v>3</v>
      </c>
      <c r="N971" s="216">
        <v>3</v>
      </c>
      <c r="O971" s="216">
        <v>4</v>
      </c>
      <c r="P971" s="216">
        <v>4</v>
      </c>
      <c r="Q971" s="216"/>
      <c r="R971" s="216"/>
      <c r="S971" s="216"/>
      <c r="T971" s="216"/>
      <c r="U971" s="216"/>
      <c r="V971" s="216"/>
      <c r="W971" s="216"/>
      <c r="X971" s="216"/>
      <c r="Y971" s="152">
        <v>3</v>
      </c>
      <c r="Z971" s="127">
        <v>3</v>
      </c>
      <c r="AA971" s="127">
        <v>3</v>
      </c>
      <c r="AB971" s="127" t="s">
        <v>1132</v>
      </c>
      <c r="AC971" s="35" t="s">
        <v>144</v>
      </c>
      <c r="AD971" s="219" t="s">
        <v>371</v>
      </c>
      <c r="AE971" s="35" t="s">
        <v>476</v>
      </c>
      <c r="AF971" s="130" t="s">
        <v>1132</v>
      </c>
      <c r="AG971" s="123">
        <v>3</v>
      </c>
      <c r="AH971" s="123">
        <v>3</v>
      </c>
      <c r="AI971" s="61" t="s">
        <v>144</v>
      </c>
      <c r="AJ971" s="61" t="s">
        <v>371</v>
      </c>
      <c r="AK971" s="61" t="s">
        <v>476</v>
      </c>
      <c r="AL971" s="35" t="s">
        <v>1129</v>
      </c>
      <c r="AM971" s="192"/>
      <c r="AN971" s="215"/>
      <c r="AO971" s="215"/>
      <c r="AP971" s="215"/>
      <c r="AQ971" s="215"/>
    </row>
    <row r="972" spans="1:43" ht="38.25" x14ac:dyDescent="0.25">
      <c r="A972" s="232" t="s">
        <v>114</v>
      </c>
      <c r="B972" s="74" t="s">
        <v>26</v>
      </c>
      <c r="C972" s="74">
        <v>86</v>
      </c>
      <c r="D972" s="74" t="s">
        <v>1161</v>
      </c>
      <c r="E972" s="74" t="s">
        <v>9</v>
      </c>
      <c r="F972" s="209">
        <v>3</v>
      </c>
      <c r="G972" s="209">
        <v>3</v>
      </c>
      <c r="H972" s="209">
        <v>3</v>
      </c>
      <c r="I972" s="209">
        <v>3</v>
      </c>
      <c r="J972" s="209">
        <v>3</v>
      </c>
      <c r="K972" s="209">
        <v>3</v>
      </c>
      <c r="L972" s="209">
        <v>4</v>
      </c>
      <c r="M972" s="209">
        <v>3</v>
      </c>
      <c r="N972" s="209">
        <v>3</v>
      </c>
      <c r="O972" s="209">
        <v>3</v>
      </c>
      <c r="P972" s="209">
        <v>4</v>
      </c>
      <c r="Q972" s="209"/>
      <c r="R972" s="209"/>
      <c r="S972" s="209"/>
      <c r="T972" s="209"/>
      <c r="U972" s="209"/>
      <c r="V972" s="209"/>
      <c r="W972" s="209"/>
      <c r="X972" s="209"/>
      <c r="Y972" s="64">
        <v>3</v>
      </c>
      <c r="Z972" s="127">
        <v>3</v>
      </c>
      <c r="AA972" s="127">
        <v>4</v>
      </c>
      <c r="AB972" s="382" t="s">
        <v>1167</v>
      </c>
      <c r="AC972" s="61" t="s">
        <v>144</v>
      </c>
      <c r="AD972" s="214" t="s">
        <v>372</v>
      </c>
      <c r="AE972" s="61" t="s">
        <v>477</v>
      </c>
      <c r="AF972" s="130" t="s">
        <v>1167</v>
      </c>
      <c r="AG972" s="123">
        <v>3</v>
      </c>
      <c r="AH972" s="123">
        <v>4</v>
      </c>
      <c r="AI972" s="61" t="s">
        <v>144</v>
      </c>
      <c r="AJ972" s="61" t="s">
        <v>372</v>
      </c>
      <c r="AK972" s="61" t="s">
        <v>477</v>
      </c>
      <c r="AL972" s="61" t="s">
        <v>1129</v>
      </c>
      <c r="AM972" s="76"/>
      <c r="AN972" s="215"/>
      <c r="AO972" s="215"/>
      <c r="AP972" s="215"/>
      <c r="AQ972" s="215"/>
    </row>
    <row r="973" spans="1:43" ht="25.5" x14ac:dyDescent="0.25">
      <c r="A973" s="232" t="s">
        <v>114</v>
      </c>
      <c r="B973" s="191" t="s">
        <v>687</v>
      </c>
      <c r="C973" s="191">
        <v>102</v>
      </c>
      <c r="D973" s="191" t="s">
        <v>690</v>
      </c>
      <c r="E973" s="191" t="s">
        <v>9</v>
      </c>
      <c r="F973" s="216"/>
      <c r="G973" s="216"/>
      <c r="H973" s="216"/>
      <c r="I973" s="216"/>
      <c r="J973" s="216"/>
      <c r="K973" s="216"/>
      <c r="L973" s="216"/>
      <c r="M973" s="216"/>
      <c r="N973" s="216"/>
      <c r="O973" s="216"/>
      <c r="P973" s="216"/>
      <c r="Q973" s="216"/>
      <c r="R973" s="216"/>
      <c r="S973" s="216"/>
      <c r="T973" s="216"/>
      <c r="U973" s="216"/>
      <c r="V973" s="216"/>
      <c r="W973" s="216"/>
      <c r="X973" s="216"/>
      <c r="Y973" s="152" t="s">
        <v>824</v>
      </c>
      <c r="Z973" s="127" t="s">
        <v>824</v>
      </c>
      <c r="AA973" s="127" t="s">
        <v>824</v>
      </c>
      <c r="AB973" s="127" t="s">
        <v>824</v>
      </c>
      <c r="AC973" s="35" t="s">
        <v>824</v>
      </c>
      <c r="AD973" s="219"/>
      <c r="AE973" s="35" t="s">
        <v>824</v>
      </c>
      <c r="AF973" s="130" t="s">
        <v>824</v>
      </c>
      <c r="AG973" s="123" t="s">
        <v>824</v>
      </c>
      <c r="AH973" s="123" t="s">
        <v>824</v>
      </c>
      <c r="AI973" s="61" t="s">
        <v>824</v>
      </c>
      <c r="AJ973" s="61" t="s">
        <v>824</v>
      </c>
      <c r="AK973" s="61" t="s">
        <v>824</v>
      </c>
      <c r="AL973" s="35" t="s">
        <v>1129</v>
      </c>
      <c r="AM973" s="192"/>
      <c r="AN973" s="215"/>
      <c r="AO973" s="215"/>
      <c r="AP973" s="215"/>
      <c r="AQ973" s="215"/>
    </row>
    <row r="974" spans="1:43" ht="25.5" x14ac:dyDescent="0.25">
      <c r="A974" s="232" t="s">
        <v>114</v>
      </c>
      <c r="B974" s="74" t="s">
        <v>12</v>
      </c>
      <c r="C974" s="74">
        <v>104</v>
      </c>
      <c r="D974" s="74" t="s">
        <v>692</v>
      </c>
      <c r="E974" s="74" t="s">
        <v>684</v>
      </c>
      <c r="F974" s="209">
        <v>3</v>
      </c>
      <c r="G974" s="209">
        <v>3</v>
      </c>
      <c r="H974" s="209">
        <v>3</v>
      </c>
      <c r="I974" s="209">
        <v>3</v>
      </c>
      <c r="J974" s="209">
        <v>3</v>
      </c>
      <c r="K974" s="209">
        <v>3</v>
      </c>
      <c r="L974" s="209">
        <v>3</v>
      </c>
      <c r="M974" s="209">
        <v>3</v>
      </c>
      <c r="N974" s="209">
        <v>3</v>
      </c>
      <c r="O974" s="209">
        <v>3</v>
      </c>
      <c r="P974" s="209">
        <v>3</v>
      </c>
      <c r="Q974" s="209"/>
      <c r="R974" s="209"/>
      <c r="S974" s="209"/>
      <c r="T974" s="209"/>
      <c r="U974" s="209"/>
      <c r="V974" s="209"/>
      <c r="W974" s="209"/>
      <c r="X974" s="209"/>
      <c r="Y974" s="64">
        <v>3</v>
      </c>
      <c r="Z974" s="127">
        <v>3</v>
      </c>
      <c r="AA974" s="127">
        <v>3</v>
      </c>
      <c r="AB974" s="382" t="s">
        <v>1132</v>
      </c>
      <c r="AC974" s="61" t="s">
        <v>144</v>
      </c>
      <c r="AD974" s="214" t="s">
        <v>371</v>
      </c>
      <c r="AE974" s="61" t="s">
        <v>476</v>
      </c>
      <c r="AF974" s="130" t="s">
        <v>1132</v>
      </c>
      <c r="AG974" s="123">
        <v>3</v>
      </c>
      <c r="AH974" s="123">
        <v>3</v>
      </c>
      <c r="AI974" s="61" t="s">
        <v>144</v>
      </c>
      <c r="AJ974" s="61" t="s">
        <v>371</v>
      </c>
      <c r="AK974" s="61" t="s">
        <v>476</v>
      </c>
      <c r="AL974" s="61" t="s">
        <v>1129</v>
      </c>
      <c r="AM974" s="76"/>
      <c r="AN974" s="215"/>
      <c r="AO974" s="215"/>
      <c r="AP974" s="215"/>
      <c r="AQ974" s="215"/>
    </row>
    <row r="975" spans="1:43" ht="25.5" x14ac:dyDescent="0.25">
      <c r="A975" s="232" t="s">
        <v>114</v>
      </c>
      <c r="B975" s="191" t="s">
        <v>33</v>
      </c>
      <c r="C975" s="191">
        <v>105</v>
      </c>
      <c r="D975" s="191" t="s">
        <v>693</v>
      </c>
      <c r="E975" s="191" t="s">
        <v>9</v>
      </c>
      <c r="F975" s="216">
        <v>3</v>
      </c>
      <c r="G975" s="216">
        <v>3</v>
      </c>
      <c r="H975" s="216">
        <v>3</v>
      </c>
      <c r="I975" s="216">
        <v>3</v>
      </c>
      <c r="J975" s="216">
        <v>3</v>
      </c>
      <c r="K975" s="216">
        <v>3</v>
      </c>
      <c r="L975" s="216">
        <v>4</v>
      </c>
      <c r="M975" s="216">
        <v>3</v>
      </c>
      <c r="N975" s="216">
        <v>3</v>
      </c>
      <c r="O975" s="216">
        <v>4</v>
      </c>
      <c r="P975" s="216">
        <v>4</v>
      </c>
      <c r="Q975" s="216"/>
      <c r="R975" s="216"/>
      <c r="S975" s="216"/>
      <c r="T975" s="216"/>
      <c r="U975" s="216"/>
      <c r="V975" s="216"/>
      <c r="W975" s="216"/>
      <c r="X975" s="216"/>
      <c r="Y975" s="152">
        <v>3</v>
      </c>
      <c r="Z975" s="127">
        <v>3</v>
      </c>
      <c r="AA975" s="127">
        <v>3</v>
      </c>
      <c r="AB975" s="127" t="s">
        <v>1132</v>
      </c>
      <c r="AC975" s="35" t="s">
        <v>144</v>
      </c>
      <c r="AD975" s="219" t="s">
        <v>371</v>
      </c>
      <c r="AE975" s="35" t="s">
        <v>476</v>
      </c>
      <c r="AF975" s="130" t="s">
        <v>1132</v>
      </c>
      <c r="AG975" s="123">
        <v>3</v>
      </c>
      <c r="AH975" s="123">
        <v>3</v>
      </c>
      <c r="AI975" s="61" t="s">
        <v>144</v>
      </c>
      <c r="AJ975" s="61" t="s">
        <v>371</v>
      </c>
      <c r="AK975" s="61" t="s">
        <v>476</v>
      </c>
      <c r="AL975" s="35" t="s">
        <v>1129</v>
      </c>
      <c r="AM975" s="192"/>
      <c r="AN975" s="215"/>
      <c r="AO975" s="215"/>
      <c r="AP975" s="215"/>
      <c r="AQ975" s="215"/>
    </row>
    <row r="976" spans="1:43" ht="25.5" x14ac:dyDescent="0.25">
      <c r="A976" s="232" t="s">
        <v>114</v>
      </c>
      <c r="B976" s="74" t="s">
        <v>33</v>
      </c>
      <c r="C976" s="74">
        <v>106</v>
      </c>
      <c r="D976" s="74" t="s">
        <v>695</v>
      </c>
      <c r="E976" s="74" t="s">
        <v>9</v>
      </c>
      <c r="F976" s="209">
        <v>3</v>
      </c>
      <c r="G976" s="209">
        <v>3</v>
      </c>
      <c r="H976" s="209">
        <v>3</v>
      </c>
      <c r="I976" s="209">
        <v>3</v>
      </c>
      <c r="J976" s="209">
        <v>3</v>
      </c>
      <c r="K976" s="209">
        <v>3</v>
      </c>
      <c r="L976" s="209">
        <v>5</v>
      </c>
      <c r="M976" s="209">
        <v>3</v>
      </c>
      <c r="N976" s="209">
        <v>3</v>
      </c>
      <c r="O976" s="209">
        <v>3</v>
      </c>
      <c r="P976" s="209">
        <v>5</v>
      </c>
      <c r="Q976" s="209"/>
      <c r="R976" s="209"/>
      <c r="S976" s="209"/>
      <c r="T976" s="209"/>
      <c r="U976" s="209"/>
      <c r="V976" s="209"/>
      <c r="W976" s="209"/>
      <c r="X976" s="209"/>
      <c r="Y976" s="64">
        <v>3</v>
      </c>
      <c r="Z976" s="127">
        <v>3</v>
      </c>
      <c r="AA976" s="127">
        <v>4</v>
      </c>
      <c r="AB976" s="382" t="s">
        <v>1167</v>
      </c>
      <c r="AC976" s="61" t="s">
        <v>144</v>
      </c>
      <c r="AD976" s="214" t="s">
        <v>372</v>
      </c>
      <c r="AE976" s="61" t="s">
        <v>477</v>
      </c>
      <c r="AF976" s="130" t="s">
        <v>1167</v>
      </c>
      <c r="AG976" s="123">
        <v>3</v>
      </c>
      <c r="AH976" s="123">
        <v>4</v>
      </c>
      <c r="AI976" s="61" t="s">
        <v>144</v>
      </c>
      <c r="AJ976" s="61" t="s">
        <v>372</v>
      </c>
      <c r="AK976" s="61" t="s">
        <v>477</v>
      </c>
      <c r="AL976" s="61" t="s">
        <v>1129</v>
      </c>
      <c r="AM976" s="76"/>
      <c r="AN976" s="215"/>
      <c r="AO976" s="215"/>
      <c r="AP976" s="215"/>
      <c r="AQ976" s="215"/>
    </row>
    <row r="977" spans="1:43" ht="25.5" x14ac:dyDescent="0.25">
      <c r="A977" s="232" t="s">
        <v>114</v>
      </c>
      <c r="B977" s="191" t="s">
        <v>33</v>
      </c>
      <c r="C977" s="191">
        <v>107</v>
      </c>
      <c r="D977" s="191" t="s">
        <v>696</v>
      </c>
      <c r="E977" s="191" t="s">
        <v>9</v>
      </c>
      <c r="F977" s="216">
        <v>5</v>
      </c>
      <c r="G977" s="216">
        <v>5</v>
      </c>
      <c r="H977" s="216">
        <v>3</v>
      </c>
      <c r="I977" s="216">
        <v>3</v>
      </c>
      <c r="J977" s="216">
        <v>3</v>
      </c>
      <c r="K977" s="216">
        <v>3</v>
      </c>
      <c r="L977" s="216">
        <v>4</v>
      </c>
      <c r="M977" s="216">
        <v>5</v>
      </c>
      <c r="N977" s="216">
        <v>5</v>
      </c>
      <c r="O977" s="216">
        <v>4</v>
      </c>
      <c r="P977" s="216">
        <v>4</v>
      </c>
      <c r="Q977" s="216">
        <v>3</v>
      </c>
      <c r="R977" s="216"/>
      <c r="S977" s="216"/>
      <c r="T977" s="216"/>
      <c r="U977" s="216"/>
      <c r="V977" s="216"/>
      <c r="W977" s="216"/>
      <c r="X977" s="216"/>
      <c r="Y977" s="152">
        <v>4</v>
      </c>
      <c r="Z977" s="127">
        <v>4</v>
      </c>
      <c r="AA977" s="127">
        <v>4</v>
      </c>
      <c r="AB977" s="127" t="s">
        <v>1147</v>
      </c>
      <c r="AC977" s="35" t="s">
        <v>146</v>
      </c>
      <c r="AD977" s="219" t="s">
        <v>372</v>
      </c>
      <c r="AE977" s="35" t="s">
        <v>477</v>
      </c>
      <c r="AF977" s="130" t="s">
        <v>1147</v>
      </c>
      <c r="AG977" s="123">
        <v>4</v>
      </c>
      <c r="AH977" s="123">
        <v>4</v>
      </c>
      <c r="AI977" s="61" t="s">
        <v>146</v>
      </c>
      <c r="AJ977" s="61" t="s">
        <v>372</v>
      </c>
      <c r="AK977" s="61" t="s">
        <v>477</v>
      </c>
      <c r="AL977" s="35" t="s">
        <v>1129</v>
      </c>
      <c r="AM977" s="192"/>
      <c r="AN977" s="215"/>
      <c r="AO977" s="215"/>
      <c r="AP977" s="215"/>
      <c r="AQ977" s="215"/>
    </row>
    <row r="978" spans="1:43" ht="25.5" x14ac:dyDescent="0.25">
      <c r="A978" s="232" t="s">
        <v>114</v>
      </c>
      <c r="B978" s="74" t="s">
        <v>35</v>
      </c>
      <c r="C978" s="74">
        <v>108</v>
      </c>
      <c r="D978" s="74" t="s">
        <v>697</v>
      </c>
      <c r="E978" s="74" t="s">
        <v>9</v>
      </c>
      <c r="F978" s="209">
        <v>5</v>
      </c>
      <c r="G978" s="209">
        <v>3</v>
      </c>
      <c r="H978" s="209">
        <v>3</v>
      </c>
      <c r="I978" s="209">
        <v>3</v>
      </c>
      <c r="J978" s="209">
        <v>3</v>
      </c>
      <c r="K978" s="209">
        <v>3</v>
      </c>
      <c r="L978" s="209">
        <v>3</v>
      </c>
      <c r="M978" s="209">
        <v>3</v>
      </c>
      <c r="N978" s="209">
        <v>5</v>
      </c>
      <c r="O978" s="209">
        <v>4</v>
      </c>
      <c r="P978" s="209">
        <v>3</v>
      </c>
      <c r="Q978" s="209">
        <v>3</v>
      </c>
      <c r="R978" s="209"/>
      <c r="S978" s="209"/>
      <c r="T978" s="209"/>
      <c r="U978" s="209"/>
      <c r="V978" s="209"/>
      <c r="W978" s="209"/>
      <c r="X978" s="209"/>
      <c r="Y978" s="64">
        <v>3</v>
      </c>
      <c r="Z978" s="127">
        <v>3</v>
      </c>
      <c r="AA978" s="127">
        <v>4</v>
      </c>
      <c r="AB978" s="382" t="s">
        <v>1167</v>
      </c>
      <c r="AC978" s="61" t="s">
        <v>144</v>
      </c>
      <c r="AD978" s="214" t="s">
        <v>372</v>
      </c>
      <c r="AE978" s="61" t="s">
        <v>477</v>
      </c>
      <c r="AF978" s="130" t="s">
        <v>1167</v>
      </c>
      <c r="AG978" s="123">
        <v>3</v>
      </c>
      <c r="AH978" s="123">
        <v>4</v>
      </c>
      <c r="AI978" s="61" t="s">
        <v>144</v>
      </c>
      <c r="AJ978" s="61" t="s">
        <v>372</v>
      </c>
      <c r="AK978" s="61" t="s">
        <v>477</v>
      </c>
      <c r="AL978" s="61" t="s">
        <v>1129</v>
      </c>
      <c r="AM978" s="76"/>
      <c r="AN978" s="215"/>
      <c r="AO978" s="215"/>
      <c r="AP978" s="215"/>
      <c r="AQ978" s="215"/>
    </row>
    <row r="979" spans="1:43" ht="38.25" x14ac:dyDescent="0.25">
      <c r="A979" s="232" t="s">
        <v>114</v>
      </c>
      <c r="B979" s="191" t="s">
        <v>35</v>
      </c>
      <c r="C979" s="191">
        <v>109</v>
      </c>
      <c r="D979" s="191" t="s">
        <v>698</v>
      </c>
      <c r="E979" s="191" t="s">
        <v>9</v>
      </c>
      <c r="F979" s="216">
        <v>5</v>
      </c>
      <c r="G979" s="216">
        <v>3</v>
      </c>
      <c r="H979" s="216">
        <v>3</v>
      </c>
      <c r="I979" s="216">
        <v>3</v>
      </c>
      <c r="J979" s="216">
        <v>3</v>
      </c>
      <c r="K979" s="216">
        <v>3</v>
      </c>
      <c r="L979" s="216">
        <v>5</v>
      </c>
      <c r="M979" s="216">
        <v>3</v>
      </c>
      <c r="N979" s="216">
        <v>5</v>
      </c>
      <c r="O979" s="216">
        <v>3</v>
      </c>
      <c r="P979" s="216">
        <v>5</v>
      </c>
      <c r="Q979" s="216">
        <v>3</v>
      </c>
      <c r="R979" s="216"/>
      <c r="S979" s="216"/>
      <c r="T979" s="216"/>
      <c r="U979" s="216"/>
      <c r="V979" s="216"/>
      <c r="W979" s="216"/>
      <c r="X979" s="216"/>
      <c r="Y979" s="152">
        <v>4</v>
      </c>
      <c r="Z979" s="127">
        <v>4</v>
      </c>
      <c r="AA979" s="127">
        <v>5</v>
      </c>
      <c r="AB979" s="127" t="s">
        <v>1185</v>
      </c>
      <c r="AC979" s="35" t="s">
        <v>146</v>
      </c>
      <c r="AD979" s="219" t="s">
        <v>464</v>
      </c>
      <c r="AE979" s="35" t="s">
        <v>477</v>
      </c>
      <c r="AF979" s="130" t="s">
        <v>1185</v>
      </c>
      <c r="AG979" s="123">
        <v>4</v>
      </c>
      <c r="AH979" s="123">
        <v>5</v>
      </c>
      <c r="AI979" s="61" t="s">
        <v>146</v>
      </c>
      <c r="AJ979" s="61" t="s">
        <v>464</v>
      </c>
      <c r="AK979" s="61" t="s">
        <v>477</v>
      </c>
      <c r="AL979" s="35" t="s">
        <v>1129</v>
      </c>
      <c r="AM979" s="192"/>
      <c r="AN979" s="215"/>
      <c r="AO979" s="215"/>
      <c r="AP979" s="215"/>
      <c r="AQ979" s="215"/>
    </row>
    <row r="980" spans="1:43" ht="38.25" x14ac:dyDescent="0.25">
      <c r="A980" s="232" t="s">
        <v>114</v>
      </c>
      <c r="B980" s="74" t="s">
        <v>35</v>
      </c>
      <c r="C980" s="74">
        <v>110</v>
      </c>
      <c r="D980" s="74" t="s">
        <v>699</v>
      </c>
      <c r="E980" s="74" t="s">
        <v>9</v>
      </c>
      <c r="F980" s="209">
        <v>5</v>
      </c>
      <c r="G980" s="209">
        <v>3</v>
      </c>
      <c r="H980" s="209">
        <v>3</v>
      </c>
      <c r="I980" s="209">
        <v>3</v>
      </c>
      <c r="J980" s="209">
        <v>3</v>
      </c>
      <c r="K980" s="209">
        <v>3</v>
      </c>
      <c r="L980" s="209">
        <v>4</v>
      </c>
      <c r="M980" s="209">
        <v>3</v>
      </c>
      <c r="N980" s="209">
        <v>5</v>
      </c>
      <c r="O980" s="209">
        <v>3</v>
      </c>
      <c r="P980" s="209">
        <v>4</v>
      </c>
      <c r="Q980" s="209">
        <v>3</v>
      </c>
      <c r="R980" s="209"/>
      <c r="S980" s="209"/>
      <c r="T980" s="209"/>
      <c r="U980" s="209"/>
      <c r="V980" s="209"/>
      <c r="W980" s="209"/>
      <c r="X980" s="209"/>
      <c r="Y980" s="64">
        <v>4</v>
      </c>
      <c r="Z980" s="127">
        <v>4</v>
      </c>
      <c r="AA980" s="127">
        <v>4</v>
      </c>
      <c r="AB980" s="382" t="s">
        <v>1147</v>
      </c>
      <c r="AC980" s="61" t="s">
        <v>146</v>
      </c>
      <c r="AD980" s="214" t="s">
        <v>372</v>
      </c>
      <c r="AE980" s="61" t="s">
        <v>477</v>
      </c>
      <c r="AF980" s="130" t="s">
        <v>1147</v>
      </c>
      <c r="AG980" s="123">
        <v>4</v>
      </c>
      <c r="AH980" s="123">
        <v>4</v>
      </c>
      <c r="AI980" s="61" t="s">
        <v>146</v>
      </c>
      <c r="AJ980" s="61" t="s">
        <v>372</v>
      </c>
      <c r="AK980" s="61" t="s">
        <v>477</v>
      </c>
      <c r="AL980" s="61" t="s">
        <v>1129</v>
      </c>
      <c r="AM980" s="76"/>
      <c r="AN980" s="215"/>
      <c r="AO980" s="215"/>
      <c r="AP980" s="215"/>
      <c r="AQ980" s="215"/>
    </row>
    <row r="981" spans="1:43" ht="25.5" x14ac:dyDescent="0.25">
      <c r="A981" s="232" t="s">
        <v>114</v>
      </c>
      <c r="B981" s="191" t="s">
        <v>35</v>
      </c>
      <c r="C981" s="191">
        <v>111</v>
      </c>
      <c r="D981" s="191" t="s">
        <v>700</v>
      </c>
      <c r="E981" s="191" t="s">
        <v>9</v>
      </c>
      <c r="F981" s="216">
        <v>5</v>
      </c>
      <c r="G981" s="216">
        <v>3</v>
      </c>
      <c r="H981" s="216">
        <v>4</v>
      </c>
      <c r="I981" s="216">
        <v>3</v>
      </c>
      <c r="J981" s="216">
        <v>3</v>
      </c>
      <c r="K981" s="216">
        <v>3</v>
      </c>
      <c r="L981" s="216">
        <v>5</v>
      </c>
      <c r="M981" s="216">
        <v>3</v>
      </c>
      <c r="N981" s="216">
        <v>5</v>
      </c>
      <c r="O981" s="216">
        <v>3</v>
      </c>
      <c r="P981" s="216">
        <v>5</v>
      </c>
      <c r="Q981" s="216">
        <v>3</v>
      </c>
      <c r="R981" s="216"/>
      <c r="S981" s="216"/>
      <c r="T981" s="216"/>
      <c r="U981" s="216"/>
      <c r="V981" s="216"/>
      <c r="W981" s="216"/>
      <c r="X981" s="216"/>
      <c r="Y981" s="152">
        <v>4</v>
      </c>
      <c r="Z981" s="127">
        <v>4</v>
      </c>
      <c r="AA981" s="127">
        <v>3</v>
      </c>
      <c r="AB981" s="127" t="s">
        <v>1189</v>
      </c>
      <c r="AC981" s="35" t="s">
        <v>146</v>
      </c>
      <c r="AD981" s="219" t="s">
        <v>371</v>
      </c>
      <c r="AE981" s="35" t="s">
        <v>476</v>
      </c>
      <c r="AF981" s="130" t="s">
        <v>1189</v>
      </c>
      <c r="AG981" s="123">
        <v>4</v>
      </c>
      <c r="AH981" s="123">
        <v>3</v>
      </c>
      <c r="AI981" s="61" t="s">
        <v>146</v>
      </c>
      <c r="AJ981" s="61" t="s">
        <v>371</v>
      </c>
      <c r="AK981" s="61" t="s">
        <v>476</v>
      </c>
      <c r="AL981" s="35" t="s">
        <v>1129</v>
      </c>
      <c r="AM981" s="192"/>
      <c r="AN981" s="215"/>
      <c r="AO981" s="215"/>
      <c r="AP981" s="215"/>
      <c r="AQ981" s="215"/>
    </row>
    <row r="982" spans="1:43" ht="38.25" x14ac:dyDescent="0.25">
      <c r="A982" s="232" t="s">
        <v>114</v>
      </c>
      <c r="B982" s="74" t="s">
        <v>35</v>
      </c>
      <c r="C982" s="74">
        <v>112</v>
      </c>
      <c r="D982" s="74" t="s">
        <v>701</v>
      </c>
      <c r="E982" s="74" t="s">
        <v>9</v>
      </c>
      <c r="F982" s="209">
        <v>3</v>
      </c>
      <c r="G982" s="209">
        <v>3</v>
      </c>
      <c r="H982" s="209">
        <v>4</v>
      </c>
      <c r="I982" s="209">
        <v>3</v>
      </c>
      <c r="J982" s="209">
        <v>3</v>
      </c>
      <c r="K982" s="209">
        <v>3</v>
      </c>
      <c r="L982" s="209">
        <v>5</v>
      </c>
      <c r="M982" s="209">
        <v>3</v>
      </c>
      <c r="N982" s="209">
        <v>3</v>
      </c>
      <c r="O982" s="209">
        <v>3</v>
      </c>
      <c r="P982" s="209">
        <v>5</v>
      </c>
      <c r="Q982" s="209">
        <v>3</v>
      </c>
      <c r="R982" s="209"/>
      <c r="S982" s="209"/>
      <c r="T982" s="209"/>
      <c r="U982" s="209"/>
      <c r="V982" s="209"/>
      <c r="W982" s="209"/>
      <c r="X982" s="209"/>
      <c r="Y982" s="64">
        <v>3</v>
      </c>
      <c r="Z982" s="127">
        <v>3</v>
      </c>
      <c r="AA982" s="127">
        <v>3</v>
      </c>
      <c r="AB982" s="382" t="s">
        <v>1132</v>
      </c>
      <c r="AC982" s="61" t="s">
        <v>144</v>
      </c>
      <c r="AD982" s="214" t="s">
        <v>371</v>
      </c>
      <c r="AE982" s="61" t="s">
        <v>476</v>
      </c>
      <c r="AF982" s="130" t="s">
        <v>1132</v>
      </c>
      <c r="AG982" s="123">
        <v>3</v>
      </c>
      <c r="AH982" s="123">
        <v>3</v>
      </c>
      <c r="AI982" s="61" t="s">
        <v>144</v>
      </c>
      <c r="AJ982" s="61" t="s">
        <v>371</v>
      </c>
      <c r="AK982" s="61" t="s">
        <v>476</v>
      </c>
      <c r="AL982" s="61" t="s">
        <v>1129</v>
      </c>
      <c r="AM982" s="76"/>
      <c r="AN982" s="215"/>
      <c r="AO982" s="215"/>
      <c r="AP982" s="215"/>
      <c r="AQ982" s="215"/>
    </row>
    <row r="983" spans="1:43" ht="25.5" x14ac:dyDescent="0.25">
      <c r="A983" s="232" t="s">
        <v>114</v>
      </c>
      <c r="B983" s="191" t="s">
        <v>38</v>
      </c>
      <c r="C983" s="191">
        <v>113</v>
      </c>
      <c r="D983" s="191" t="s">
        <v>702</v>
      </c>
      <c r="E983" s="191" t="s">
        <v>8</v>
      </c>
      <c r="F983" s="216">
        <v>5</v>
      </c>
      <c r="G983" s="216">
        <v>3</v>
      </c>
      <c r="H983" s="216">
        <v>3</v>
      </c>
      <c r="I983" s="216">
        <v>3</v>
      </c>
      <c r="J983" s="216">
        <v>3</v>
      </c>
      <c r="K983" s="216">
        <v>3</v>
      </c>
      <c r="L983" s="216">
        <v>4</v>
      </c>
      <c r="M983" s="216">
        <v>3</v>
      </c>
      <c r="N983" s="216">
        <v>5</v>
      </c>
      <c r="O983" s="216">
        <v>3</v>
      </c>
      <c r="P983" s="216">
        <v>4</v>
      </c>
      <c r="Q983" s="216">
        <v>3</v>
      </c>
      <c r="R983" s="216"/>
      <c r="S983" s="216"/>
      <c r="T983" s="216"/>
      <c r="U983" s="216"/>
      <c r="V983" s="216"/>
      <c r="W983" s="216"/>
      <c r="X983" s="216"/>
      <c r="Y983" s="152">
        <v>4</v>
      </c>
      <c r="Z983" s="127">
        <v>4</v>
      </c>
      <c r="AA983" s="127">
        <v>4</v>
      </c>
      <c r="AB983" s="127" t="s">
        <v>1147</v>
      </c>
      <c r="AC983" s="35" t="s">
        <v>146</v>
      </c>
      <c r="AD983" s="219" t="s">
        <v>372</v>
      </c>
      <c r="AE983" s="35" t="s">
        <v>477</v>
      </c>
      <c r="AF983" s="130" t="s">
        <v>1147</v>
      </c>
      <c r="AG983" s="123">
        <v>4</v>
      </c>
      <c r="AH983" s="123">
        <v>4</v>
      </c>
      <c r="AI983" s="61" t="s">
        <v>146</v>
      </c>
      <c r="AJ983" s="61" t="s">
        <v>372</v>
      </c>
      <c r="AK983" s="61" t="s">
        <v>477</v>
      </c>
      <c r="AL983" s="35" t="s">
        <v>1129</v>
      </c>
      <c r="AM983" s="192"/>
      <c r="AN983" s="215"/>
      <c r="AO983" s="215"/>
      <c r="AP983" s="215"/>
      <c r="AQ983" s="215"/>
    </row>
    <row r="984" spans="1:43" x14ac:dyDescent="0.25">
      <c r="A984" s="232" t="s">
        <v>114</v>
      </c>
      <c r="B984" s="74" t="s">
        <v>38</v>
      </c>
      <c r="C984" s="74">
        <v>116</v>
      </c>
      <c r="D984" s="74" t="s">
        <v>703</v>
      </c>
      <c r="E984" s="74" t="s">
        <v>9</v>
      </c>
      <c r="F984" s="209">
        <v>5</v>
      </c>
      <c r="G984" s="209">
        <v>3</v>
      </c>
      <c r="H984" s="209">
        <v>3</v>
      </c>
      <c r="I984" s="209">
        <v>3</v>
      </c>
      <c r="J984" s="209">
        <v>3</v>
      </c>
      <c r="K984" s="209">
        <v>3</v>
      </c>
      <c r="L984" s="209">
        <v>3</v>
      </c>
      <c r="M984" s="209">
        <v>3</v>
      </c>
      <c r="N984" s="209">
        <v>5</v>
      </c>
      <c r="O984" s="209">
        <v>4</v>
      </c>
      <c r="P984" s="209">
        <v>3</v>
      </c>
      <c r="Q984" s="209">
        <v>3</v>
      </c>
      <c r="R984" s="209"/>
      <c r="S984" s="209"/>
      <c r="T984" s="209"/>
      <c r="U984" s="209"/>
      <c r="V984" s="209"/>
      <c r="W984" s="209"/>
      <c r="X984" s="209"/>
      <c r="Y984" s="64">
        <v>3</v>
      </c>
      <c r="Z984" s="127">
        <v>3</v>
      </c>
      <c r="AA984" s="127">
        <v>3</v>
      </c>
      <c r="AB984" s="382" t="s">
        <v>1132</v>
      </c>
      <c r="AC984" s="61" t="s">
        <v>144</v>
      </c>
      <c r="AD984" s="214" t="s">
        <v>371</v>
      </c>
      <c r="AE984" s="61" t="s">
        <v>476</v>
      </c>
      <c r="AF984" s="130" t="s">
        <v>1132</v>
      </c>
      <c r="AG984" s="123">
        <v>3</v>
      </c>
      <c r="AH984" s="123">
        <v>3</v>
      </c>
      <c r="AI984" s="61" t="s">
        <v>144</v>
      </c>
      <c r="AJ984" s="61" t="s">
        <v>371</v>
      </c>
      <c r="AK984" s="61" t="s">
        <v>476</v>
      </c>
      <c r="AL984" s="61" t="s">
        <v>1129</v>
      </c>
      <c r="AM984" s="76"/>
      <c r="AN984" s="215"/>
      <c r="AO984" s="215"/>
      <c r="AP984" s="215"/>
      <c r="AQ984" s="215"/>
    </row>
    <row r="985" spans="1:43" ht="25.5" x14ac:dyDescent="0.25">
      <c r="A985" s="232" t="s">
        <v>114</v>
      </c>
      <c r="B985" s="191" t="s">
        <v>66</v>
      </c>
      <c r="C985" s="191">
        <v>117</v>
      </c>
      <c r="D985" s="191" t="s">
        <v>705</v>
      </c>
      <c r="E985" s="191" t="s">
        <v>9</v>
      </c>
      <c r="F985" s="216"/>
      <c r="G985" s="216"/>
      <c r="H985" s="216"/>
      <c r="I985" s="216"/>
      <c r="J985" s="216"/>
      <c r="K985" s="216"/>
      <c r="L985" s="216"/>
      <c r="M985" s="216"/>
      <c r="N985" s="216"/>
      <c r="O985" s="216"/>
      <c r="P985" s="216"/>
      <c r="Q985" s="216"/>
      <c r="R985" s="216"/>
      <c r="S985" s="216"/>
      <c r="T985" s="216"/>
      <c r="U985" s="216"/>
      <c r="V985" s="216"/>
      <c r="W985" s="216"/>
      <c r="X985" s="216"/>
      <c r="Y985" s="152" t="s">
        <v>824</v>
      </c>
      <c r="Z985" s="127" t="s">
        <v>824</v>
      </c>
      <c r="AA985" s="127" t="s">
        <v>824</v>
      </c>
      <c r="AB985" s="127" t="s">
        <v>824</v>
      </c>
      <c r="AC985" s="35" t="s">
        <v>824</v>
      </c>
      <c r="AD985" s="219"/>
      <c r="AE985" s="35" t="s">
        <v>824</v>
      </c>
      <c r="AF985" s="130" t="s">
        <v>824</v>
      </c>
      <c r="AG985" s="123" t="s">
        <v>824</v>
      </c>
      <c r="AH985" s="123" t="s">
        <v>824</v>
      </c>
      <c r="AI985" s="61" t="s">
        <v>824</v>
      </c>
      <c r="AJ985" s="61" t="s">
        <v>824</v>
      </c>
      <c r="AK985" s="61" t="s">
        <v>824</v>
      </c>
      <c r="AL985" s="35" t="s">
        <v>1129</v>
      </c>
      <c r="AM985" s="192"/>
      <c r="AN985" s="215"/>
      <c r="AO985" s="215"/>
      <c r="AP985" s="215"/>
      <c r="AQ985" s="215"/>
    </row>
    <row r="986" spans="1:43" ht="38.25" x14ac:dyDescent="0.25">
      <c r="A986" s="232" t="s">
        <v>114</v>
      </c>
      <c r="B986" s="74" t="s">
        <v>66</v>
      </c>
      <c r="C986" s="74">
        <v>118</v>
      </c>
      <c r="D986" s="74" t="s">
        <v>707</v>
      </c>
      <c r="E986" s="74" t="s">
        <v>9</v>
      </c>
      <c r="F986" s="209"/>
      <c r="G986" s="209"/>
      <c r="H986" s="209"/>
      <c r="I986" s="209"/>
      <c r="J986" s="209"/>
      <c r="K986" s="209"/>
      <c r="L986" s="209"/>
      <c r="M986" s="209"/>
      <c r="N986" s="209"/>
      <c r="O986" s="209"/>
      <c r="P986" s="209"/>
      <c r="Q986" s="209"/>
      <c r="R986" s="209"/>
      <c r="S986" s="209"/>
      <c r="T986" s="209"/>
      <c r="U986" s="209"/>
      <c r="V986" s="209"/>
      <c r="W986" s="209"/>
      <c r="X986" s="209"/>
      <c r="Y986" s="64" t="s">
        <v>824</v>
      </c>
      <c r="Z986" s="127" t="s">
        <v>824</v>
      </c>
      <c r="AA986" s="127" t="s">
        <v>824</v>
      </c>
      <c r="AB986" s="382" t="s">
        <v>824</v>
      </c>
      <c r="AC986" s="61" t="s">
        <v>824</v>
      </c>
      <c r="AD986" s="214"/>
      <c r="AE986" s="61" t="s">
        <v>824</v>
      </c>
      <c r="AF986" s="130" t="s">
        <v>824</v>
      </c>
      <c r="AG986" s="123" t="s">
        <v>824</v>
      </c>
      <c r="AH986" s="123" t="s">
        <v>824</v>
      </c>
      <c r="AI986" s="61" t="s">
        <v>824</v>
      </c>
      <c r="AJ986" s="61" t="s">
        <v>824</v>
      </c>
      <c r="AK986" s="61" t="s">
        <v>824</v>
      </c>
      <c r="AL986" s="61" t="s">
        <v>1129</v>
      </c>
      <c r="AM986" s="76"/>
      <c r="AN986" s="215"/>
      <c r="AO986" s="215"/>
      <c r="AP986" s="215"/>
      <c r="AQ986" s="215"/>
    </row>
    <row r="987" spans="1:43" ht="38.25" x14ac:dyDescent="0.25">
      <c r="A987" s="232" t="s">
        <v>114</v>
      </c>
      <c r="B987" s="191" t="s">
        <v>66</v>
      </c>
      <c r="C987" s="191">
        <v>119</v>
      </c>
      <c r="D987" s="191" t="s">
        <v>761</v>
      </c>
      <c r="E987" s="191" t="s">
        <v>9</v>
      </c>
      <c r="F987" s="216"/>
      <c r="G987" s="216"/>
      <c r="H987" s="216"/>
      <c r="I987" s="216"/>
      <c r="J987" s="216"/>
      <c r="K987" s="216"/>
      <c r="L987" s="216"/>
      <c r="M987" s="216"/>
      <c r="N987" s="216"/>
      <c r="O987" s="216"/>
      <c r="P987" s="216"/>
      <c r="Q987" s="216"/>
      <c r="R987" s="216"/>
      <c r="S987" s="216"/>
      <c r="T987" s="216"/>
      <c r="U987" s="216"/>
      <c r="V987" s="216"/>
      <c r="W987" s="216"/>
      <c r="X987" s="216"/>
      <c r="Y987" s="152" t="s">
        <v>824</v>
      </c>
      <c r="Z987" s="127" t="s">
        <v>824</v>
      </c>
      <c r="AA987" s="127" t="s">
        <v>824</v>
      </c>
      <c r="AB987" s="127" t="s">
        <v>824</v>
      </c>
      <c r="AC987" s="35" t="s">
        <v>824</v>
      </c>
      <c r="AD987" s="219"/>
      <c r="AE987" s="35" t="s">
        <v>824</v>
      </c>
      <c r="AF987" s="130" t="s">
        <v>824</v>
      </c>
      <c r="AG987" s="123" t="s">
        <v>824</v>
      </c>
      <c r="AH987" s="123" t="s">
        <v>824</v>
      </c>
      <c r="AI987" s="61" t="s">
        <v>824</v>
      </c>
      <c r="AJ987" s="61" t="s">
        <v>824</v>
      </c>
      <c r="AK987" s="61" t="s">
        <v>824</v>
      </c>
      <c r="AL987" s="35" t="s">
        <v>1129</v>
      </c>
      <c r="AM987" s="192"/>
      <c r="AN987" s="215"/>
      <c r="AO987" s="215"/>
      <c r="AP987" s="215"/>
      <c r="AQ987" s="215"/>
    </row>
    <row r="988" spans="1:43" ht="25.5" x14ac:dyDescent="0.25">
      <c r="A988" s="232" t="s">
        <v>114</v>
      </c>
      <c r="B988" s="74" t="s">
        <v>45</v>
      </c>
      <c r="C988" s="74">
        <v>120</v>
      </c>
      <c r="D988" s="74" t="s">
        <v>710</v>
      </c>
      <c r="E988" s="74" t="s">
        <v>9</v>
      </c>
      <c r="F988" s="209"/>
      <c r="G988" s="209"/>
      <c r="H988" s="209"/>
      <c r="I988" s="209"/>
      <c r="J988" s="209"/>
      <c r="K988" s="209"/>
      <c r="L988" s="209"/>
      <c r="M988" s="209"/>
      <c r="N988" s="209"/>
      <c r="O988" s="209"/>
      <c r="P988" s="209"/>
      <c r="Q988" s="209"/>
      <c r="R988" s="209"/>
      <c r="S988" s="209"/>
      <c r="T988" s="209"/>
      <c r="U988" s="209"/>
      <c r="V988" s="209"/>
      <c r="W988" s="209"/>
      <c r="X988" s="209"/>
      <c r="Y988" s="64" t="s">
        <v>824</v>
      </c>
      <c r="Z988" s="127" t="s">
        <v>824</v>
      </c>
      <c r="AA988" s="127" t="s">
        <v>824</v>
      </c>
      <c r="AB988" s="382" t="s">
        <v>824</v>
      </c>
      <c r="AC988" s="61" t="s">
        <v>824</v>
      </c>
      <c r="AD988" s="214"/>
      <c r="AE988" s="61" t="s">
        <v>824</v>
      </c>
      <c r="AF988" s="130" t="s">
        <v>824</v>
      </c>
      <c r="AG988" s="123" t="s">
        <v>824</v>
      </c>
      <c r="AH988" s="123" t="s">
        <v>824</v>
      </c>
      <c r="AI988" s="61" t="s">
        <v>824</v>
      </c>
      <c r="AJ988" s="61" t="s">
        <v>824</v>
      </c>
      <c r="AK988" s="61" t="s">
        <v>824</v>
      </c>
      <c r="AL988" s="61" t="s">
        <v>1129</v>
      </c>
      <c r="AM988" s="76"/>
      <c r="AN988" s="215"/>
      <c r="AO988" s="215"/>
      <c r="AP988" s="215"/>
      <c r="AQ988" s="215"/>
    </row>
    <row r="989" spans="1:43" ht="25.5" x14ac:dyDescent="0.25">
      <c r="A989" s="232" t="s">
        <v>114</v>
      </c>
      <c r="B989" s="191" t="s">
        <v>66</v>
      </c>
      <c r="C989" s="191">
        <v>121</v>
      </c>
      <c r="D989" s="191" t="s">
        <v>712</v>
      </c>
      <c r="E989" s="191" t="s">
        <v>9</v>
      </c>
      <c r="F989" s="216"/>
      <c r="G989" s="216"/>
      <c r="H989" s="216"/>
      <c r="I989" s="216"/>
      <c r="J989" s="216"/>
      <c r="K989" s="216"/>
      <c r="L989" s="216"/>
      <c r="M989" s="216"/>
      <c r="N989" s="216"/>
      <c r="O989" s="216"/>
      <c r="P989" s="216"/>
      <c r="Q989" s="216"/>
      <c r="R989" s="216"/>
      <c r="S989" s="216"/>
      <c r="T989" s="216"/>
      <c r="U989" s="216"/>
      <c r="V989" s="216"/>
      <c r="W989" s="216"/>
      <c r="X989" s="216"/>
      <c r="Y989" s="152" t="s">
        <v>824</v>
      </c>
      <c r="Z989" s="127" t="s">
        <v>824</v>
      </c>
      <c r="AA989" s="127" t="s">
        <v>824</v>
      </c>
      <c r="AB989" s="127" t="s">
        <v>824</v>
      </c>
      <c r="AC989" s="35" t="s">
        <v>824</v>
      </c>
      <c r="AD989" s="219"/>
      <c r="AE989" s="35" t="s">
        <v>824</v>
      </c>
      <c r="AF989" s="130" t="s">
        <v>824</v>
      </c>
      <c r="AG989" s="123" t="s">
        <v>824</v>
      </c>
      <c r="AH989" s="123" t="s">
        <v>824</v>
      </c>
      <c r="AI989" s="61" t="s">
        <v>824</v>
      </c>
      <c r="AJ989" s="61" t="s">
        <v>824</v>
      </c>
      <c r="AK989" s="61" t="s">
        <v>824</v>
      </c>
      <c r="AL989" s="35" t="s">
        <v>1129</v>
      </c>
      <c r="AM989" s="192"/>
      <c r="AN989" s="215"/>
      <c r="AO989" s="215"/>
      <c r="AP989" s="215"/>
      <c r="AQ989" s="215"/>
    </row>
    <row r="990" spans="1:43" ht="25.5" x14ac:dyDescent="0.25">
      <c r="A990" s="232" t="s">
        <v>114</v>
      </c>
      <c r="B990" s="74" t="s">
        <v>66</v>
      </c>
      <c r="C990" s="74">
        <v>122</v>
      </c>
      <c r="D990" s="74" t="s">
        <v>763</v>
      </c>
      <c r="E990" s="74" t="s">
        <v>9</v>
      </c>
      <c r="F990" s="209"/>
      <c r="G990" s="209"/>
      <c r="H990" s="209"/>
      <c r="I990" s="209"/>
      <c r="J990" s="209"/>
      <c r="K990" s="209"/>
      <c r="L990" s="209"/>
      <c r="M990" s="209"/>
      <c r="N990" s="209"/>
      <c r="O990" s="209"/>
      <c r="P990" s="209"/>
      <c r="Q990" s="209"/>
      <c r="R990" s="209"/>
      <c r="S990" s="209"/>
      <c r="T990" s="209"/>
      <c r="U990" s="209"/>
      <c r="V990" s="209"/>
      <c r="W990" s="209"/>
      <c r="X990" s="209"/>
      <c r="Y990" s="64" t="s">
        <v>824</v>
      </c>
      <c r="Z990" s="127" t="s">
        <v>824</v>
      </c>
      <c r="AA990" s="127" t="s">
        <v>824</v>
      </c>
      <c r="AB990" s="382" t="s">
        <v>824</v>
      </c>
      <c r="AC990" s="61" t="s">
        <v>824</v>
      </c>
      <c r="AD990" s="214"/>
      <c r="AE990" s="61" t="s">
        <v>824</v>
      </c>
      <c r="AF990" s="130" t="s">
        <v>824</v>
      </c>
      <c r="AG990" s="123" t="s">
        <v>824</v>
      </c>
      <c r="AH990" s="123" t="s">
        <v>824</v>
      </c>
      <c r="AI990" s="61" t="s">
        <v>824</v>
      </c>
      <c r="AJ990" s="61" t="s">
        <v>824</v>
      </c>
      <c r="AK990" s="61" t="s">
        <v>824</v>
      </c>
      <c r="AL990" s="61" t="s">
        <v>1129</v>
      </c>
      <c r="AM990" s="76"/>
      <c r="AN990" s="215"/>
      <c r="AO990" s="215"/>
      <c r="AP990" s="215"/>
      <c r="AQ990" s="215"/>
    </row>
    <row r="991" spans="1:43" ht="25.5" x14ac:dyDescent="0.25">
      <c r="A991" s="232" t="s">
        <v>114</v>
      </c>
      <c r="B991" s="191" t="s">
        <v>66</v>
      </c>
      <c r="C991" s="191">
        <v>123</v>
      </c>
      <c r="D991" s="191" t="s">
        <v>764</v>
      </c>
      <c r="E991" s="191" t="s">
        <v>715</v>
      </c>
      <c r="F991" s="216"/>
      <c r="G991" s="216"/>
      <c r="H991" s="216"/>
      <c r="I991" s="216"/>
      <c r="J991" s="216"/>
      <c r="K991" s="216"/>
      <c r="L991" s="216"/>
      <c r="M991" s="216"/>
      <c r="N991" s="216"/>
      <c r="O991" s="216"/>
      <c r="P991" s="216"/>
      <c r="Q991" s="216"/>
      <c r="R991" s="216"/>
      <c r="S991" s="216"/>
      <c r="T991" s="216"/>
      <c r="U991" s="216"/>
      <c r="V991" s="216"/>
      <c r="W991" s="216"/>
      <c r="X991" s="216"/>
      <c r="Y991" s="152" t="s">
        <v>824</v>
      </c>
      <c r="Z991" s="127" t="s">
        <v>824</v>
      </c>
      <c r="AA991" s="127" t="s">
        <v>824</v>
      </c>
      <c r="AB991" s="127" t="s">
        <v>824</v>
      </c>
      <c r="AC991" s="35" t="s">
        <v>824</v>
      </c>
      <c r="AD991" s="219"/>
      <c r="AE991" s="35" t="s">
        <v>824</v>
      </c>
      <c r="AF991" s="130" t="s">
        <v>824</v>
      </c>
      <c r="AG991" s="123" t="s">
        <v>824</v>
      </c>
      <c r="AH991" s="123" t="s">
        <v>824</v>
      </c>
      <c r="AI991" s="61" t="s">
        <v>824</v>
      </c>
      <c r="AJ991" s="61" t="s">
        <v>824</v>
      </c>
      <c r="AK991" s="61" t="s">
        <v>824</v>
      </c>
      <c r="AL991" s="35" t="s">
        <v>1129</v>
      </c>
      <c r="AM991" s="192"/>
      <c r="AN991" s="215"/>
      <c r="AO991" s="215"/>
      <c r="AP991" s="215"/>
      <c r="AQ991" s="215"/>
    </row>
    <row r="992" spans="1:43" ht="38.25" x14ac:dyDescent="0.25">
      <c r="A992" s="232" t="s">
        <v>114</v>
      </c>
      <c r="B992" s="74" t="s">
        <v>66</v>
      </c>
      <c r="C992" s="74">
        <v>125</v>
      </c>
      <c r="D992" s="74" t="s">
        <v>719</v>
      </c>
      <c r="E992" s="74" t="s">
        <v>9</v>
      </c>
      <c r="F992" s="209"/>
      <c r="G992" s="209"/>
      <c r="H992" s="209"/>
      <c r="I992" s="209"/>
      <c r="J992" s="209"/>
      <c r="K992" s="209"/>
      <c r="L992" s="209"/>
      <c r="M992" s="209"/>
      <c r="N992" s="209"/>
      <c r="O992" s="209"/>
      <c r="P992" s="209"/>
      <c r="Q992" s="209"/>
      <c r="R992" s="209"/>
      <c r="S992" s="209"/>
      <c r="T992" s="209"/>
      <c r="U992" s="209"/>
      <c r="V992" s="209"/>
      <c r="W992" s="209"/>
      <c r="X992" s="209"/>
      <c r="Y992" s="64" t="s">
        <v>824</v>
      </c>
      <c r="Z992" s="127" t="s">
        <v>824</v>
      </c>
      <c r="AA992" s="127" t="s">
        <v>824</v>
      </c>
      <c r="AB992" s="382" t="s">
        <v>824</v>
      </c>
      <c r="AC992" s="61" t="s">
        <v>824</v>
      </c>
      <c r="AD992" s="214"/>
      <c r="AE992" s="61" t="s">
        <v>824</v>
      </c>
      <c r="AF992" s="130" t="s">
        <v>824</v>
      </c>
      <c r="AG992" s="123" t="s">
        <v>824</v>
      </c>
      <c r="AH992" s="123" t="s">
        <v>824</v>
      </c>
      <c r="AI992" s="61" t="s">
        <v>824</v>
      </c>
      <c r="AJ992" s="61" t="s">
        <v>824</v>
      </c>
      <c r="AK992" s="61" t="s">
        <v>824</v>
      </c>
      <c r="AL992" s="61" t="s">
        <v>1129</v>
      </c>
      <c r="AM992" s="76"/>
      <c r="AN992" s="215"/>
      <c r="AO992" s="215"/>
      <c r="AP992" s="215"/>
      <c r="AQ992" s="215"/>
    </row>
    <row r="993" spans="1:43" ht="25.5" x14ac:dyDescent="0.25">
      <c r="A993" s="232" t="s">
        <v>114</v>
      </c>
      <c r="B993" s="191" t="s">
        <v>66</v>
      </c>
      <c r="C993" s="191">
        <v>126</v>
      </c>
      <c r="D993" s="191" t="s">
        <v>766</v>
      </c>
      <c r="E993" s="191" t="s">
        <v>9</v>
      </c>
      <c r="F993" s="216"/>
      <c r="G993" s="216"/>
      <c r="H993" s="216"/>
      <c r="I993" s="216"/>
      <c r="J993" s="216"/>
      <c r="K993" s="216"/>
      <c r="L993" s="216"/>
      <c r="M993" s="216"/>
      <c r="N993" s="216"/>
      <c r="O993" s="216"/>
      <c r="P993" s="216"/>
      <c r="Q993" s="216"/>
      <c r="R993" s="216"/>
      <c r="S993" s="216"/>
      <c r="T993" s="216"/>
      <c r="U993" s="216"/>
      <c r="V993" s="216"/>
      <c r="W993" s="216"/>
      <c r="X993" s="216"/>
      <c r="Y993" s="152" t="s">
        <v>824</v>
      </c>
      <c r="Z993" s="127" t="s">
        <v>824</v>
      </c>
      <c r="AA993" s="127" t="s">
        <v>824</v>
      </c>
      <c r="AB993" s="127" t="s">
        <v>824</v>
      </c>
      <c r="AC993" s="35" t="s">
        <v>824</v>
      </c>
      <c r="AD993" s="219"/>
      <c r="AE993" s="35" t="s">
        <v>824</v>
      </c>
      <c r="AF993" s="130" t="s">
        <v>824</v>
      </c>
      <c r="AG993" s="123" t="s">
        <v>824</v>
      </c>
      <c r="AH993" s="123" t="s">
        <v>824</v>
      </c>
      <c r="AI993" s="61" t="s">
        <v>824</v>
      </c>
      <c r="AJ993" s="61" t="s">
        <v>824</v>
      </c>
      <c r="AK993" s="61" t="s">
        <v>824</v>
      </c>
      <c r="AL993" s="35" t="s">
        <v>1129</v>
      </c>
      <c r="AM993" s="192"/>
      <c r="AN993" s="215"/>
      <c r="AO993" s="215"/>
      <c r="AP993" s="215"/>
      <c r="AQ993" s="215"/>
    </row>
    <row r="994" spans="1:43" ht="25.5" x14ac:dyDescent="0.25">
      <c r="A994" s="232" t="s">
        <v>114</v>
      </c>
      <c r="B994" s="74" t="s">
        <v>66</v>
      </c>
      <c r="C994" s="74">
        <v>127</v>
      </c>
      <c r="D994" s="74" t="s">
        <v>722</v>
      </c>
      <c r="E994" s="74" t="s">
        <v>9</v>
      </c>
      <c r="F994" s="209"/>
      <c r="G994" s="209"/>
      <c r="H994" s="209"/>
      <c r="I994" s="209"/>
      <c r="J994" s="209"/>
      <c r="K994" s="209"/>
      <c r="L994" s="209"/>
      <c r="M994" s="209"/>
      <c r="N994" s="209"/>
      <c r="O994" s="209"/>
      <c r="P994" s="209"/>
      <c r="Q994" s="209"/>
      <c r="R994" s="209"/>
      <c r="S994" s="209"/>
      <c r="T994" s="209"/>
      <c r="U994" s="209"/>
      <c r="V994" s="209"/>
      <c r="W994" s="209"/>
      <c r="X994" s="209"/>
      <c r="Y994" s="64" t="s">
        <v>824</v>
      </c>
      <c r="Z994" s="127" t="s">
        <v>824</v>
      </c>
      <c r="AA994" s="127" t="s">
        <v>824</v>
      </c>
      <c r="AB994" s="382" t="s">
        <v>824</v>
      </c>
      <c r="AC994" s="61" t="s">
        <v>824</v>
      </c>
      <c r="AD994" s="214"/>
      <c r="AE994" s="61" t="s">
        <v>824</v>
      </c>
      <c r="AF994" s="130" t="s">
        <v>824</v>
      </c>
      <c r="AG994" s="123" t="s">
        <v>824</v>
      </c>
      <c r="AH994" s="123" t="s">
        <v>824</v>
      </c>
      <c r="AI994" s="61" t="s">
        <v>824</v>
      </c>
      <c r="AJ994" s="61" t="s">
        <v>824</v>
      </c>
      <c r="AK994" s="61" t="s">
        <v>824</v>
      </c>
      <c r="AL994" s="61" t="s">
        <v>1129</v>
      </c>
      <c r="AM994" s="76"/>
      <c r="AN994" s="215"/>
      <c r="AO994" s="215"/>
      <c r="AP994" s="215"/>
      <c r="AQ994" s="215"/>
    </row>
    <row r="995" spans="1:43" ht="25.5" x14ac:dyDescent="0.25">
      <c r="A995" s="232" t="s">
        <v>114</v>
      </c>
      <c r="B995" s="191" t="s">
        <v>76</v>
      </c>
      <c r="C995" s="191">
        <v>129</v>
      </c>
      <c r="D995" s="191" t="s">
        <v>779</v>
      </c>
      <c r="E995" s="191" t="s">
        <v>9</v>
      </c>
      <c r="F995" s="216"/>
      <c r="G995" s="216"/>
      <c r="H995" s="216"/>
      <c r="I995" s="216"/>
      <c r="J995" s="216"/>
      <c r="K995" s="216"/>
      <c r="L995" s="216"/>
      <c r="M995" s="216"/>
      <c r="N995" s="216"/>
      <c r="O995" s="216"/>
      <c r="P995" s="216"/>
      <c r="Q995" s="216"/>
      <c r="R995" s="216"/>
      <c r="S995" s="216"/>
      <c r="T995" s="216"/>
      <c r="U995" s="216"/>
      <c r="V995" s="216"/>
      <c r="W995" s="216"/>
      <c r="X995" s="216"/>
      <c r="Y995" s="152" t="s">
        <v>824</v>
      </c>
      <c r="Z995" s="127" t="s">
        <v>824</v>
      </c>
      <c r="AA995" s="127" t="s">
        <v>824</v>
      </c>
      <c r="AB995" s="127" t="s">
        <v>824</v>
      </c>
      <c r="AC995" s="35" t="s">
        <v>824</v>
      </c>
      <c r="AD995" s="219"/>
      <c r="AE995" s="35" t="s">
        <v>824</v>
      </c>
      <c r="AF995" s="130" t="s">
        <v>824</v>
      </c>
      <c r="AG995" s="123" t="s">
        <v>824</v>
      </c>
      <c r="AH995" s="123" t="s">
        <v>824</v>
      </c>
      <c r="AI995" s="61" t="s">
        <v>824</v>
      </c>
      <c r="AJ995" s="61" t="s">
        <v>824</v>
      </c>
      <c r="AK995" s="61" t="s">
        <v>824</v>
      </c>
      <c r="AL995" s="35" t="s">
        <v>1129</v>
      </c>
      <c r="AM995" s="192"/>
      <c r="AN995" s="215"/>
      <c r="AO995" s="215"/>
      <c r="AP995" s="215"/>
      <c r="AQ995" s="215"/>
    </row>
    <row r="996" spans="1:43" ht="25.5" x14ac:dyDescent="0.25">
      <c r="A996" s="232" t="s">
        <v>114</v>
      </c>
      <c r="B996" s="74" t="s">
        <v>687</v>
      </c>
      <c r="C996" s="74">
        <v>130</v>
      </c>
      <c r="D996" s="74" t="s">
        <v>769</v>
      </c>
      <c r="E996" s="74" t="s">
        <v>9</v>
      </c>
      <c r="F996" s="209"/>
      <c r="G996" s="209"/>
      <c r="H996" s="209"/>
      <c r="I996" s="209"/>
      <c r="J996" s="209"/>
      <c r="K996" s="209"/>
      <c r="L996" s="209"/>
      <c r="M996" s="209"/>
      <c r="N996" s="209"/>
      <c r="O996" s="209"/>
      <c r="P996" s="209"/>
      <c r="Q996" s="209"/>
      <c r="R996" s="209"/>
      <c r="S996" s="209"/>
      <c r="T996" s="209"/>
      <c r="U996" s="209"/>
      <c r="V996" s="209"/>
      <c r="W996" s="209"/>
      <c r="X996" s="209"/>
      <c r="Y996" s="64" t="s">
        <v>824</v>
      </c>
      <c r="Z996" s="127" t="s">
        <v>824</v>
      </c>
      <c r="AA996" s="127" t="s">
        <v>824</v>
      </c>
      <c r="AB996" s="382" t="s">
        <v>824</v>
      </c>
      <c r="AC996" s="61" t="s">
        <v>824</v>
      </c>
      <c r="AD996" s="214"/>
      <c r="AE996" s="61" t="s">
        <v>824</v>
      </c>
      <c r="AF996" s="130" t="s">
        <v>824</v>
      </c>
      <c r="AG996" s="123" t="s">
        <v>824</v>
      </c>
      <c r="AH996" s="123" t="s">
        <v>824</v>
      </c>
      <c r="AI996" s="61" t="s">
        <v>824</v>
      </c>
      <c r="AJ996" s="61" t="s">
        <v>824</v>
      </c>
      <c r="AK996" s="61" t="s">
        <v>824</v>
      </c>
      <c r="AL996" s="61" t="s">
        <v>1129</v>
      </c>
      <c r="AM996" s="76"/>
      <c r="AN996" s="215"/>
      <c r="AO996" s="215"/>
      <c r="AP996" s="215"/>
      <c r="AQ996" s="215"/>
    </row>
    <row r="997" spans="1:43" ht="25.5" x14ac:dyDescent="0.25">
      <c r="A997" s="232" t="s">
        <v>114</v>
      </c>
      <c r="B997" s="191" t="s">
        <v>48</v>
      </c>
      <c r="C997" s="191">
        <v>131</v>
      </c>
      <c r="D997" s="191" t="s">
        <v>724</v>
      </c>
      <c r="E997" s="191" t="s">
        <v>9</v>
      </c>
      <c r="F997" s="216"/>
      <c r="G997" s="216"/>
      <c r="H997" s="216"/>
      <c r="I997" s="216"/>
      <c r="J997" s="216"/>
      <c r="K997" s="216"/>
      <c r="L997" s="216"/>
      <c r="M997" s="216"/>
      <c r="N997" s="216"/>
      <c r="O997" s="216"/>
      <c r="P997" s="216"/>
      <c r="Q997" s="216"/>
      <c r="R997" s="216"/>
      <c r="S997" s="216"/>
      <c r="T997" s="216"/>
      <c r="U997" s="216"/>
      <c r="V997" s="216"/>
      <c r="W997" s="216"/>
      <c r="X997" s="216"/>
      <c r="Y997" s="152" t="s">
        <v>824</v>
      </c>
      <c r="Z997" s="127" t="s">
        <v>824</v>
      </c>
      <c r="AA997" s="127" t="s">
        <v>824</v>
      </c>
      <c r="AB997" s="127" t="s">
        <v>824</v>
      </c>
      <c r="AC997" s="35" t="s">
        <v>824</v>
      </c>
      <c r="AD997" s="219"/>
      <c r="AE997" s="35" t="s">
        <v>824</v>
      </c>
      <c r="AF997" s="130" t="s">
        <v>824</v>
      </c>
      <c r="AG997" s="123" t="s">
        <v>824</v>
      </c>
      <c r="AH997" s="123" t="s">
        <v>824</v>
      </c>
      <c r="AI997" s="61" t="s">
        <v>824</v>
      </c>
      <c r="AJ997" s="61" t="s">
        <v>824</v>
      </c>
      <c r="AK997" s="61" t="s">
        <v>824</v>
      </c>
      <c r="AL997" s="35" t="s">
        <v>1129</v>
      </c>
      <c r="AM997" s="192"/>
      <c r="AN997" s="215"/>
      <c r="AO997" s="215"/>
      <c r="AP997" s="215"/>
      <c r="AQ997" s="215"/>
    </row>
    <row r="998" spans="1:43" ht="25.5" x14ac:dyDescent="0.25">
      <c r="A998" s="232" t="s">
        <v>114</v>
      </c>
      <c r="B998" s="74" t="s">
        <v>12</v>
      </c>
      <c r="C998" s="74">
        <v>132</v>
      </c>
      <c r="D998" s="74" t="s">
        <v>729</v>
      </c>
      <c r="E998" s="74" t="s">
        <v>735</v>
      </c>
      <c r="F998" s="209">
        <v>3</v>
      </c>
      <c r="G998" s="209"/>
      <c r="H998" s="209">
        <v>4</v>
      </c>
      <c r="I998" s="209">
        <v>3</v>
      </c>
      <c r="J998" s="209">
        <v>3</v>
      </c>
      <c r="K998" s="209">
        <v>3</v>
      </c>
      <c r="L998" s="209">
        <v>5</v>
      </c>
      <c r="M998" s="209"/>
      <c r="N998" s="209">
        <v>3</v>
      </c>
      <c r="O998" s="209">
        <v>3</v>
      </c>
      <c r="P998" s="209">
        <v>5</v>
      </c>
      <c r="Q998" s="209"/>
      <c r="R998" s="209"/>
      <c r="S998" s="209"/>
      <c r="T998" s="209"/>
      <c r="U998" s="209"/>
      <c r="V998" s="209"/>
      <c r="W998" s="209"/>
      <c r="X998" s="209"/>
      <c r="Y998" s="64">
        <v>4</v>
      </c>
      <c r="Z998" s="127">
        <v>4</v>
      </c>
      <c r="AA998" s="127">
        <v>4</v>
      </c>
      <c r="AB998" s="382" t="s">
        <v>1147</v>
      </c>
      <c r="AC998" s="61" t="s">
        <v>146</v>
      </c>
      <c r="AD998" s="214" t="s">
        <v>372</v>
      </c>
      <c r="AE998" s="61" t="s">
        <v>477</v>
      </c>
      <c r="AF998" s="130" t="s">
        <v>1147</v>
      </c>
      <c r="AG998" s="123">
        <v>4</v>
      </c>
      <c r="AH998" s="123">
        <v>4</v>
      </c>
      <c r="AI998" s="61" t="s">
        <v>146</v>
      </c>
      <c r="AJ998" s="61" t="s">
        <v>372</v>
      </c>
      <c r="AK998" s="61" t="s">
        <v>477</v>
      </c>
      <c r="AL998" s="61" t="s">
        <v>1129</v>
      </c>
      <c r="AM998" s="76"/>
      <c r="AN998" s="215"/>
      <c r="AO998" s="215"/>
      <c r="AP998" s="215"/>
      <c r="AQ998" s="215"/>
    </row>
    <row r="999" spans="1:43" ht="38.25" x14ac:dyDescent="0.25">
      <c r="A999" s="232" t="s">
        <v>114</v>
      </c>
      <c r="B999" s="191" t="s">
        <v>102</v>
      </c>
      <c r="C999" s="191">
        <v>133</v>
      </c>
      <c r="D999" s="191" t="s">
        <v>772</v>
      </c>
      <c r="E999" s="191" t="s">
        <v>735</v>
      </c>
      <c r="F999" s="216"/>
      <c r="G999" s="216"/>
      <c r="H999" s="216"/>
      <c r="I999" s="216"/>
      <c r="J999" s="216"/>
      <c r="K999" s="216"/>
      <c r="L999" s="216"/>
      <c r="M999" s="216"/>
      <c r="N999" s="216"/>
      <c r="O999" s="216"/>
      <c r="P999" s="216"/>
      <c r="Q999" s="216"/>
      <c r="R999" s="216"/>
      <c r="S999" s="216"/>
      <c r="T999" s="216"/>
      <c r="U999" s="216"/>
      <c r="V999" s="216"/>
      <c r="W999" s="216"/>
      <c r="X999" s="216"/>
      <c r="Y999" s="152" t="s">
        <v>824</v>
      </c>
      <c r="Z999" s="127" t="s">
        <v>824</v>
      </c>
      <c r="AA999" s="127" t="s">
        <v>824</v>
      </c>
      <c r="AB999" s="127" t="s">
        <v>824</v>
      </c>
      <c r="AC999" s="35" t="s">
        <v>824</v>
      </c>
      <c r="AD999" s="219"/>
      <c r="AE999" s="35" t="s">
        <v>824</v>
      </c>
      <c r="AF999" s="130" t="s">
        <v>824</v>
      </c>
      <c r="AG999" s="123" t="s">
        <v>824</v>
      </c>
      <c r="AH999" s="123" t="s">
        <v>824</v>
      </c>
      <c r="AI999" s="61" t="s">
        <v>824</v>
      </c>
      <c r="AJ999" s="61" t="s">
        <v>824</v>
      </c>
      <c r="AK999" s="61" t="s">
        <v>824</v>
      </c>
      <c r="AL999" s="35" t="s">
        <v>1129</v>
      </c>
      <c r="AM999" s="192"/>
      <c r="AN999" s="215"/>
      <c r="AO999" s="215"/>
      <c r="AP999" s="215"/>
      <c r="AQ999" s="215"/>
    </row>
    <row r="1000" spans="1:43" x14ac:dyDescent="0.25">
      <c r="A1000" s="232" t="s">
        <v>114</v>
      </c>
      <c r="B1000" s="74" t="s">
        <v>38</v>
      </c>
      <c r="C1000" s="74">
        <v>134</v>
      </c>
      <c r="D1000" s="74" t="s">
        <v>726</v>
      </c>
      <c r="E1000" s="74" t="s">
        <v>735</v>
      </c>
      <c r="F1000" s="209">
        <v>5</v>
      </c>
      <c r="G1000" s="209"/>
      <c r="H1000" s="209">
        <v>3</v>
      </c>
      <c r="I1000" s="209">
        <v>3</v>
      </c>
      <c r="J1000" s="209">
        <v>3</v>
      </c>
      <c r="K1000" s="209">
        <v>3</v>
      </c>
      <c r="L1000" s="209">
        <v>3</v>
      </c>
      <c r="M1000" s="209"/>
      <c r="N1000" s="209">
        <v>5</v>
      </c>
      <c r="O1000" s="209">
        <v>3</v>
      </c>
      <c r="P1000" s="209">
        <v>3</v>
      </c>
      <c r="Q1000" s="209"/>
      <c r="R1000" s="209"/>
      <c r="S1000" s="209"/>
      <c r="T1000" s="209"/>
      <c r="U1000" s="209"/>
      <c r="V1000" s="209"/>
      <c r="W1000" s="209"/>
      <c r="X1000" s="209"/>
      <c r="Y1000" s="64">
        <v>3</v>
      </c>
      <c r="Z1000" s="127">
        <v>3</v>
      </c>
      <c r="AA1000" s="127">
        <v>4</v>
      </c>
      <c r="AB1000" s="382" t="s">
        <v>1167</v>
      </c>
      <c r="AC1000" s="61" t="s">
        <v>144</v>
      </c>
      <c r="AD1000" s="214" t="s">
        <v>372</v>
      </c>
      <c r="AE1000" s="61" t="s">
        <v>477</v>
      </c>
      <c r="AF1000" s="130" t="s">
        <v>1167</v>
      </c>
      <c r="AG1000" s="123">
        <v>3</v>
      </c>
      <c r="AH1000" s="123">
        <v>4</v>
      </c>
      <c r="AI1000" s="61" t="s">
        <v>144</v>
      </c>
      <c r="AJ1000" s="61" t="s">
        <v>372</v>
      </c>
      <c r="AK1000" s="61" t="s">
        <v>477</v>
      </c>
      <c r="AL1000" s="61" t="s">
        <v>1129</v>
      </c>
      <c r="AM1000" s="76"/>
      <c r="AN1000" s="215" t="s">
        <v>1266</v>
      </c>
      <c r="AO1000" s="215" t="s">
        <v>1267</v>
      </c>
      <c r="AP1000" s="215" t="s">
        <v>1249</v>
      </c>
      <c r="AQ1000" s="215" t="s">
        <v>874</v>
      </c>
    </row>
    <row r="1001" spans="1:43" x14ac:dyDescent="0.25">
      <c r="A1001" s="232" t="s">
        <v>114</v>
      </c>
      <c r="B1001" s="191" t="s">
        <v>43</v>
      </c>
      <c r="C1001" s="191">
        <v>135</v>
      </c>
      <c r="D1001" s="191" t="s">
        <v>730</v>
      </c>
      <c r="E1001" s="191" t="s">
        <v>735</v>
      </c>
      <c r="F1001" s="216"/>
      <c r="G1001" s="216"/>
      <c r="H1001" s="216"/>
      <c r="I1001" s="216"/>
      <c r="J1001" s="216"/>
      <c r="K1001" s="216"/>
      <c r="L1001" s="216"/>
      <c r="M1001" s="216"/>
      <c r="N1001" s="216"/>
      <c r="O1001" s="216"/>
      <c r="P1001" s="216"/>
      <c r="Q1001" s="216"/>
      <c r="R1001" s="216"/>
      <c r="S1001" s="216"/>
      <c r="T1001" s="216"/>
      <c r="U1001" s="216"/>
      <c r="V1001" s="216"/>
      <c r="W1001" s="216"/>
      <c r="X1001" s="216"/>
      <c r="Y1001" s="152" t="s">
        <v>824</v>
      </c>
      <c r="Z1001" s="127" t="s">
        <v>824</v>
      </c>
      <c r="AA1001" s="127" t="s">
        <v>824</v>
      </c>
      <c r="AB1001" s="127" t="s">
        <v>824</v>
      </c>
      <c r="AC1001" s="35" t="s">
        <v>824</v>
      </c>
      <c r="AD1001" s="219"/>
      <c r="AE1001" s="35" t="s">
        <v>824</v>
      </c>
      <c r="AF1001" s="130" t="s">
        <v>824</v>
      </c>
      <c r="AG1001" s="123" t="s">
        <v>824</v>
      </c>
      <c r="AH1001" s="123" t="s">
        <v>824</v>
      </c>
      <c r="AI1001" s="61" t="s">
        <v>824</v>
      </c>
      <c r="AJ1001" s="61" t="s">
        <v>824</v>
      </c>
      <c r="AK1001" s="61" t="s">
        <v>824</v>
      </c>
      <c r="AL1001" s="35" t="s">
        <v>1129</v>
      </c>
      <c r="AM1001" s="192"/>
      <c r="AN1001" s="215"/>
      <c r="AO1001" s="215"/>
      <c r="AP1001" s="215"/>
      <c r="AQ1001" s="215"/>
    </row>
    <row r="1002" spans="1:43" ht="25.5" x14ac:dyDescent="0.25">
      <c r="A1002" s="232" t="s">
        <v>114</v>
      </c>
      <c r="B1002" s="74" t="s">
        <v>66</v>
      </c>
      <c r="C1002" s="74">
        <v>136</v>
      </c>
      <c r="D1002" s="74" t="s">
        <v>774</v>
      </c>
      <c r="E1002" s="74" t="s">
        <v>735</v>
      </c>
      <c r="F1002" s="209"/>
      <c r="G1002" s="209"/>
      <c r="H1002" s="209"/>
      <c r="I1002" s="209"/>
      <c r="J1002" s="209"/>
      <c r="K1002" s="209"/>
      <c r="L1002" s="209"/>
      <c r="M1002" s="209"/>
      <c r="N1002" s="209"/>
      <c r="O1002" s="209"/>
      <c r="P1002" s="209"/>
      <c r="Q1002" s="209"/>
      <c r="R1002" s="209"/>
      <c r="S1002" s="209"/>
      <c r="T1002" s="209"/>
      <c r="U1002" s="209"/>
      <c r="V1002" s="209"/>
      <c r="W1002" s="209"/>
      <c r="X1002" s="209"/>
      <c r="Y1002" s="64" t="s">
        <v>824</v>
      </c>
      <c r="Z1002" s="127" t="s">
        <v>824</v>
      </c>
      <c r="AA1002" s="127" t="s">
        <v>824</v>
      </c>
      <c r="AB1002" s="382" t="s">
        <v>824</v>
      </c>
      <c r="AC1002" s="61" t="s">
        <v>824</v>
      </c>
      <c r="AD1002" s="214"/>
      <c r="AE1002" s="61" t="s">
        <v>824</v>
      </c>
      <c r="AF1002" s="130" t="s">
        <v>824</v>
      </c>
      <c r="AG1002" s="123" t="s">
        <v>824</v>
      </c>
      <c r="AH1002" s="123" t="s">
        <v>824</v>
      </c>
      <c r="AI1002" s="61" t="s">
        <v>824</v>
      </c>
      <c r="AJ1002" s="61" t="s">
        <v>824</v>
      </c>
      <c r="AK1002" s="61" t="s">
        <v>824</v>
      </c>
      <c r="AL1002" s="61" t="s">
        <v>1129</v>
      </c>
      <c r="AM1002" s="76"/>
      <c r="AN1002" s="215"/>
      <c r="AO1002" s="215"/>
      <c r="AP1002" s="215"/>
      <c r="AQ1002" s="215"/>
    </row>
    <row r="1003" spans="1:43" x14ac:dyDescent="0.25">
      <c r="A1003" s="232" t="s">
        <v>114</v>
      </c>
      <c r="B1003" s="191" t="s">
        <v>66</v>
      </c>
      <c r="C1003" s="191">
        <v>137</v>
      </c>
      <c r="D1003" s="191" t="s">
        <v>736</v>
      </c>
      <c r="E1003" s="191" t="s">
        <v>735</v>
      </c>
      <c r="F1003" s="216"/>
      <c r="G1003" s="216"/>
      <c r="H1003" s="216"/>
      <c r="I1003" s="216"/>
      <c r="J1003" s="216"/>
      <c r="K1003" s="216"/>
      <c r="L1003" s="216"/>
      <c r="M1003" s="216"/>
      <c r="N1003" s="216"/>
      <c r="O1003" s="216"/>
      <c r="P1003" s="216"/>
      <c r="Q1003" s="216"/>
      <c r="R1003" s="216"/>
      <c r="S1003" s="216"/>
      <c r="T1003" s="216"/>
      <c r="U1003" s="216"/>
      <c r="V1003" s="216"/>
      <c r="W1003" s="216"/>
      <c r="X1003" s="216"/>
      <c r="Y1003" s="152" t="s">
        <v>824</v>
      </c>
      <c r="Z1003" s="127" t="s">
        <v>824</v>
      </c>
      <c r="AA1003" s="127" t="s">
        <v>824</v>
      </c>
      <c r="AB1003" s="127" t="s">
        <v>824</v>
      </c>
      <c r="AC1003" s="35" t="s">
        <v>824</v>
      </c>
      <c r="AD1003" s="219"/>
      <c r="AE1003" s="35" t="s">
        <v>824</v>
      </c>
      <c r="AF1003" s="130" t="s">
        <v>824</v>
      </c>
      <c r="AG1003" s="123" t="s">
        <v>824</v>
      </c>
      <c r="AH1003" s="123" t="s">
        <v>824</v>
      </c>
      <c r="AI1003" s="61" t="s">
        <v>824</v>
      </c>
      <c r="AJ1003" s="61" t="s">
        <v>824</v>
      </c>
      <c r="AK1003" s="61" t="s">
        <v>824</v>
      </c>
      <c r="AL1003" s="35" t="s">
        <v>1129</v>
      </c>
      <c r="AM1003" s="192"/>
      <c r="AN1003" s="215"/>
      <c r="AO1003" s="215"/>
      <c r="AP1003" s="215"/>
      <c r="AQ1003" s="215"/>
    </row>
    <row r="1004" spans="1:43" ht="25.5" x14ac:dyDescent="0.25">
      <c r="A1004" s="232" t="s">
        <v>114</v>
      </c>
      <c r="B1004" s="74" t="s">
        <v>66</v>
      </c>
      <c r="C1004" s="74">
        <v>138</v>
      </c>
      <c r="D1004" s="74" t="s">
        <v>738</v>
      </c>
      <c r="E1004" s="74" t="s">
        <v>735</v>
      </c>
      <c r="F1004" s="209"/>
      <c r="G1004" s="209"/>
      <c r="H1004" s="209"/>
      <c r="I1004" s="209"/>
      <c r="J1004" s="209"/>
      <c r="K1004" s="209"/>
      <c r="L1004" s="209"/>
      <c r="M1004" s="209"/>
      <c r="N1004" s="209"/>
      <c r="O1004" s="209"/>
      <c r="P1004" s="209"/>
      <c r="Q1004" s="209"/>
      <c r="R1004" s="209"/>
      <c r="S1004" s="209"/>
      <c r="T1004" s="209"/>
      <c r="U1004" s="209"/>
      <c r="V1004" s="209"/>
      <c r="W1004" s="209"/>
      <c r="X1004" s="209"/>
      <c r="Y1004" s="64" t="s">
        <v>824</v>
      </c>
      <c r="Z1004" s="127" t="s">
        <v>824</v>
      </c>
      <c r="AA1004" s="127" t="s">
        <v>824</v>
      </c>
      <c r="AB1004" s="382" t="s">
        <v>824</v>
      </c>
      <c r="AC1004" s="61" t="s">
        <v>824</v>
      </c>
      <c r="AD1004" s="214"/>
      <c r="AE1004" s="61" t="s">
        <v>824</v>
      </c>
      <c r="AF1004" s="130" t="s">
        <v>824</v>
      </c>
      <c r="AG1004" s="123" t="s">
        <v>824</v>
      </c>
      <c r="AH1004" s="123" t="s">
        <v>824</v>
      </c>
      <c r="AI1004" s="61" t="s">
        <v>824</v>
      </c>
      <c r="AJ1004" s="61" t="s">
        <v>824</v>
      </c>
      <c r="AK1004" s="61" t="s">
        <v>824</v>
      </c>
      <c r="AL1004" s="61" t="s">
        <v>1129</v>
      </c>
      <c r="AM1004" s="76"/>
      <c r="AN1004" s="215"/>
      <c r="AO1004" s="215"/>
      <c r="AP1004" s="215"/>
      <c r="AQ1004" s="215"/>
    </row>
    <row r="1005" spans="1:43" ht="25.5" x14ac:dyDescent="0.25">
      <c r="A1005" s="232" t="s">
        <v>112</v>
      </c>
      <c r="B1005" s="191" t="s">
        <v>12</v>
      </c>
      <c r="C1005" s="191">
        <v>5</v>
      </c>
      <c r="D1005" s="191" t="s">
        <v>624</v>
      </c>
      <c r="E1005" s="191" t="s">
        <v>9</v>
      </c>
      <c r="F1005" s="216">
        <v>3</v>
      </c>
      <c r="G1005" s="216">
        <v>4</v>
      </c>
      <c r="H1005" s="216">
        <v>3</v>
      </c>
      <c r="I1005" s="216">
        <v>4</v>
      </c>
      <c r="J1005" s="216">
        <v>3</v>
      </c>
      <c r="K1005" s="216">
        <v>3</v>
      </c>
      <c r="L1005" s="216">
        <v>3</v>
      </c>
      <c r="M1005" s="216"/>
      <c r="N1005" s="216"/>
      <c r="O1005" s="216"/>
      <c r="P1005" s="216"/>
      <c r="Q1005" s="216"/>
      <c r="R1005" s="216"/>
      <c r="S1005" s="216"/>
      <c r="T1005" s="216"/>
      <c r="U1005" s="216"/>
      <c r="V1005" s="216"/>
      <c r="W1005" s="216"/>
      <c r="X1005" s="216"/>
      <c r="Y1005" s="64">
        <v>3</v>
      </c>
      <c r="Z1005" s="127">
        <v>3</v>
      </c>
      <c r="AA1005" s="127">
        <v>3</v>
      </c>
      <c r="AB1005" s="382" t="s">
        <v>1132</v>
      </c>
      <c r="AC1005" s="61" t="s">
        <v>144</v>
      </c>
      <c r="AD1005" s="214" t="s">
        <v>371</v>
      </c>
      <c r="AE1005" s="61" t="s">
        <v>476</v>
      </c>
      <c r="AF1005" s="130" t="s">
        <v>1132</v>
      </c>
      <c r="AG1005" s="123">
        <v>3</v>
      </c>
      <c r="AH1005" s="123">
        <v>3</v>
      </c>
      <c r="AI1005" s="61" t="s">
        <v>144</v>
      </c>
      <c r="AJ1005" s="61" t="s">
        <v>371</v>
      </c>
      <c r="AK1005" s="61" t="s">
        <v>476</v>
      </c>
      <c r="AL1005" s="61" t="s">
        <v>1129</v>
      </c>
      <c r="AM1005" s="76"/>
      <c r="AN1005" s="215"/>
      <c r="AO1005" s="215"/>
      <c r="AP1005" s="215"/>
      <c r="AQ1005" s="215"/>
    </row>
    <row r="1006" spans="1:43" ht="38.25" x14ac:dyDescent="0.25">
      <c r="A1006" s="232" t="s">
        <v>112</v>
      </c>
      <c r="B1006" s="74" t="s">
        <v>12</v>
      </c>
      <c r="C1006" s="74">
        <v>12</v>
      </c>
      <c r="D1006" s="74" t="s">
        <v>14</v>
      </c>
      <c r="E1006" s="74" t="s">
        <v>8</v>
      </c>
      <c r="F1006" s="209">
        <v>4</v>
      </c>
      <c r="G1006" s="209">
        <v>4</v>
      </c>
      <c r="H1006" s="209">
        <v>4</v>
      </c>
      <c r="I1006" s="209">
        <v>4</v>
      </c>
      <c r="J1006" s="209">
        <v>3</v>
      </c>
      <c r="K1006" s="209">
        <v>4</v>
      </c>
      <c r="L1006" s="209">
        <v>4</v>
      </c>
      <c r="M1006" s="209"/>
      <c r="N1006" s="209"/>
      <c r="O1006" s="209"/>
      <c r="P1006" s="209"/>
      <c r="Q1006" s="209"/>
      <c r="R1006" s="209"/>
      <c r="S1006" s="209"/>
      <c r="T1006" s="209"/>
      <c r="U1006" s="209"/>
      <c r="V1006" s="209"/>
      <c r="W1006" s="209"/>
      <c r="X1006" s="209"/>
      <c r="Y1006" s="152">
        <v>4</v>
      </c>
      <c r="Z1006" s="127">
        <v>4</v>
      </c>
      <c r="AA1006" s="127">
        <v>4</v>
      </c>
      <c r="AB1006" s="127" t="s">
        <v>1147</v>
      </c>
      <c r="AC1006" s="35" t="s">
        <v>146</v>
      </c>
      <c r="AD1006" s="219" t="s">
        <v>372</v>
      </c>
      <c r="AE1006" s="35" t="s">
        <v>477</v>
      </c>
      <c r="AF1006" s="130" t="s">
        <v>1147</v>
      </c>
      <c r="AG1006" s="123">
        <v>4</v>
      </c>
      <c r="AH1006" s="123">
        <v>4</v>
      </c>
      <c r="AI1006" s="61" t="s">
        <v>146</v>
      </c>
      <c r="AJ1006" s="61" t="s">
        <v>372</v>
      </c>
      <c r="AK1006" s="61" t="s">
        <v>477</v>
      </c>
      <c r="AL1006" s="35" t="s">
        <v>1129</v>
      </c>
      <c r="AM1006" s="192"/>
      <c r="AN1006" s="215"/>
      <c r="AO1006" s="215"/>
      <c r="AP1006" s="215"/>
      <c r="AQ1006" s="215"/>
    </row>
    <row r="1007" spans="1:43" ht="25.5" x14ac:dyDescent="0.25">
      <c r="A1007" s="232" t="s">
        <v>112</v>
      </c>
      <c r="B1007" s="191" t="s">
        <v>35</v>
      </c>
      <c r="C1007" s="191">
        <v>14</v>
      </c>
      <c r="D1007" s="191" t="s">
        <v>626</v>
      </c>
      <c r="E1007" s="191" t="s">
        <v>9</v>
      </c>
      <c r="F1007" s="216">
        <v>4</v>
      </c>
      <c r="G1007" s="216">
        <v>4</v>
      </c>
      <c r="H1007" s="216">
        <v>4</v>
      </c>
      <c r="I1007" s="216">
        <v>4</v>
      </c>
      <c r="J1007" s="216">
        <v>5</v>
      </c>
      <c r="K1007" s="216">
        <v>4</v>
      </c>
      <c r="L1007" s="216">
        <v>5</v>
      </c>
      <c r="M1007" s="216"/>
      <c r="N1007" s="216"/>
      <c r="O1007" s="216"/>
      <c r="P1007" s="216"/>
      <c r="Q1007" s="216"/>
      <c r="R1007" s="216"/>
      <c r="S1007" s="216"/>
      <c r="T1007" s="216"/>
      <c r="U1007" s="216"/>
      <c r="V1007" s="216"/>
      <c r="W1007" s="216"/>
      <c r="X1007" s="216"/>
      <c r="Y1007" s="64">
        <v>4</v>
      </c>
      <c r="Z1007" s="127">
        <v>4</v>
      </c>
      <c r="AA1007" s="127">
        <v>4</v>
      </c>
      <c r="AB1007" s="382" t="s">
        <v>1147</v>
      </c>
      <c r="AC1007" s="61" t="s">
        <v>146</v>
      </c>
      <c r="AD1007" s="214" t="s">
        <v>372</v>
      </c>
      <c r="AE1007" s="61" t="s">
        <v>477</v>
      </c>
      <c r="AF1007" s="130" t="s">
        <v>1147</v>
      </c>
      <c r="AG1007" s="123">
        <v>4</v>
      </c>
      <c r="AH1007" s="123">
        <v>4</v>
      </c>
      <c r="AI1007" s="61" t="s">
        <v>146</v>
      </c>
      <c r="AJ1007" s="61" t="s">
        <v>372</v>
      </c>
      <c r="AK1007" s="61" t="s">
        <v>477</v>
      </c>
      <c r="AL1007" s="61" t="s">
        <v>1129</v>
      </c>
      <c r="AM1007" s="76"/>
      <c r="AN1007" s="215" t="s">
        <v>1287</v>
      </c>
      <c r="AO1007" s="215" t="s">
        <v>1288</v>
      </c>
      <c r="AP1007" s="215" t="s">
        <v>950</v>
      </c>
      <c r="AQ1007" s="215" t="s">
        <v>874</v>
      </c>
    </row>
    <row r="1008" spans="1:43" ht="30" x14ac:dyDescent="0.25">
      <c r="A1008" s="232" t="s">
        <v>112</v>
      </c>
      <c r="B1008" s="74" t="s">
        <v>38</v>
      </c>
      <c r="C1008" s="74">
        <v>15</v>
      </c>
      <c r="D1008" s="74" t="s">
        <v>17</v>
      </c>
      <c r="E1008" s="74" t="s">
        <v>9</v>
      </c>
      <c r="F1008" s="209">
        <v>5</v>
      </c>
      <c r="G1008" s="209">
        <v>5</v>
      </c>
      <c r="H1008" s="209">
        <v>5</v>
      </c>
      <c r="I1008" s="209">
        <v>5</v>
      </c>
      <c r="J1008" s="209">
        <v>5</v>
      </c>
      <c r="K1008" s="209">
        <v>5</v>
      </c>
      <c r="L1008" s="209">
        <v>5</v>
      </c>
      <c r="M1008" s="209"/>
      <c r="N1008" s="209"/>
      <c r="O1008" s="209"/>
      <c r="P1008" s="209"/>
      <c r="Q1008" s="209"/>
      <c r="R1008" s="209"/>
      <c r="S1008" s="209"/>
      <c r="T1008" s="209"/>
      <c r="U1008" s="209"/>
      <c r="V1008" s="209"/>
      <c r="W1008" s="209"/>
      <c r="X1008" s="209"/>
      <c r="Y1008" s="152">
        <v>5</v>
      </c>
      <c r="Z1008" s="127">
        <v>5</v>
      </c>
      <c r="AA1008" s="127">
        <v>5</v>
      </c>
      <c r="AB1008" s="127" t="s">
        <v>1188</v>
      </c>
      <c r="AC1008" s="35" t="s">
        <v>148</v>
      </c>
      <c r="AD1008" s="219" t="s">
        <v>464</v>
      </c>
      <c r="AE1008" s="35" t="s">
        <v>477</v>
      </c>
      <c r="AF1008" s="130" t="s">
        <v>1188</v>
      </c>
      <c r="AG1008" s="123">
        <v>5</v>
      </c>
      <c r="AH1008" s="123">
        <v>5</v>
      </c>
      <c r="AI1008" s="61" t="s">
        <v>148</v>
      </c>
      <c r="AJ1008" s="61" t="s">
        <v>464</v>
      </c>
      <c r="AK1008" s="61" t="s">
        <v>477</v>
      </c>
      <c r="AL1008" s="35" t="s">
        <v>1129</v>
      </c>
      <c r="AM1008" s="192"/>
      <c r="AN1008" s="215" t="s">
        <v>207</v>
      </c>
      <c r="AO1008" s="215" t="s">
        <v>949</v>
      </c>
      <c r="AP1008" s="215" t="s">
        <v>950</v>
      </c>
      <c r="AQ1008" s="215" t="s">
        <v>874</v>
      </c>
    </row>
    <row r="1009" spans="1:43" ht="25.5" x14ac:dyDescent="0.25">
      <c r="A1009" s="232" t="s">
        <v>112</v>
      </c>
      <c r="B1009" s="191" t="s">
        <v>33</v>
      </c>
      <c r="C1009" s="191">
        <v>16</v>
      </c>
      <c r="D1009" s="191" t="s">
        <v>19</v>
      </c>
      <c r="E1009" s="191" t="s">
        <v>8</v>
      </c>
      <c r="F1009" s="216">
        <v>3</v>
      </c>
      <c r="G1009" s="216">
        <v>3</v>
      </c>
      <c r="H1009" s="216">
        <v>3</v>
      </c>
      <c r="I1009" s="216">
        <v>3</v>
      </c>
      <c r="J1009" s="216">
        <v>3</v>
      </c>
      <c r="K1009" s="216">
        <v>2</v>
      </c>
      <c r="L1009" s="216">
        <v>3</v>
      </c>
      <c r="M1009" s="216"/>
      <c r="N1009" s="216"/>
      <c r="O1009" s="216"/>
      <c r="P1009" s="216"/>
      <c r="Q1009" s="216"/>
      <c r="R1009" s="216"/>
      <c r="S1009" s="216"/>
      <c r="T1009" s="216"/>
      <c r="U1009" s="216"/>
      <c r="V1009" s="216"/>
      <c r="W1009" s="216"/>
      <c r="X1009" s="216"/>
      <c r="Y1009" s="152">
        <v>3</v>
      </c>
      <c r="Z1009" s="127">
        <v>3</v>
      </c>
      <c r="AA1009" s="127">
        <v>3</v>
      </c>
      <c r="AB1009" s="127" t="s">
        <v>1132</v>
      </c>
      <c r="AC1009" s="35" t="s">
        <v>144</v>
      </c>
      <c r="AD1009" s="219" t="s">
        <v>371</v>
      </c>
      <c r="AE1009" s="35" t="s">
        <v>476</v>
      </c>
      <c r="AF1009" s="130" t="s">
        <v>1132</v>
      </c>
      <c r="AG1009" s="123">
        <v>3</v>
      </c>
      <c r="AH1009" s="123">
        <v>3</v>
      </c>
      <c r="AI1009" s="61" t="s">
        <v>144</v>
      </c>
      <c r="AJ1009" s="61" t="s">
        <v>371</v>
      </c>
      <c r="AK1009" s="61" t="s">
        <v>476</v>
      </c>
      <c r="AL1009" s="35" t="s">
        <v>1129</v>
      </c>
      <c r="AM1009" s="192"/>
      <c r="AN1009" s="215" t="s">
        <v>1289</v>
      </c>
      <c r="AO1009" s="215" t="s">
        <v>1252</v>
      </c>
      <c r="AP1009" s="215" t="s">
        <v>940</v>
      </c>
      <c r="AQ1009" s="215" t="s">
        <v>887</v>
      </c>
    </row>
    <row r="1010" spans="1:43" x14ac:dyDescent="0.25">
      <c r="A1010" s="232" t="s">
        <v>112</v>
      </c>
      <c r="B1010" s="74" t="s">
        <v>43</v>
      </c>
      <c r="C1010" s="74">
        <v>17</v>
      </c>
      <c r="D1010" s="74" t="s">
        <v>20</v>
      </c>
      <c r="E1010" s="74" t="s">
        <v>9</v>
      </c>
      <c r="F1010" s="74"/>
      <c r="G1010" s="74"/>
      <c r="H1010" s="209"/>
      <c r="I1010" s="209"/>
      <c r="J1010" s="209"/>
      <c r="K1010" s="209"/>
      <c r="L1010" s="209"/>
      <c r="M1010" s="209"/>
      <c r="N1010" s="209"/>
      <c r="O1010" s="209"/>
      <c r="P1010" s="209"/>
      <c r="Q1010" s="209"/>
      <c r="R1010" s="209"/>
      <c r="S1010" s="209"/>
      <c r="T1010" s="209"/>
      <c r="U1010" s="209"/>
      <c r="V1010" s="209"/>
      <c r="W1010" s="209"/>
      <c r="X1010" s="209"/>
      <c r="Y1010" s="209" t="s">
        <v>824</v>
      </c>
      <c r="Z1010" s="209" t="s">
        <v>824</v>
      </c>
      <c r="AA1010" s="127" t="s">
        <v>824</v>
      </c>
      <c r="AB1010" s="127" t="s">
        <v>824</v>
      </c>
      <c r="AC1010" s="35" t="s">
        <v>824</v>
      </c>
      <c r="AD1010" s="219"/>
      <c r="AE1010" s="35" t="s">
        <v>824</v>
      </c>
      <c r="AF1010" s="130" t="s">
        <v>824</v>
      </c>
      <c r="AG1010" s="123" t="s">
        <v>824</v>
      </c>
      <c r="AH1010" s="123" t="s">
        <v>824</v>
      </c>
      <c r="AI1010" s="61" t="s">
        <v>824</v>
      </c>
      <c r="AJ1010" s="61" t="s">
        <v>824</v>
      </c>
      <c r="AK1010" s="61" t="s">
        <v>824</v>
      </c>
      <c r="AL1010" s="35" t="s">
        <v>1129</v>
      </c>
      <c r="AM1010" s="192"/>
      <c r="AN1010" s="215"/>
      <c r="AO1010" s="215"/>
      <c r="AP1010" s="215"/>
      <c r="AQ1010" s="215"/>
    </row>
    <row r="1011" spans="1:43" ht="25.5" x14ac:dyDescent="0.25">
      <c r="A1011" s="232" t="s">
        <v>112</v>
      </c>
      <c r="B1011" s="191" t="s">
        <v>12</v>
      </c>
      <c r="C1011" s="191">
        <v>18</v>
      </c>
      <c r="D1011" s="191" t="s">
        <v>21</v>
      </c>
      <c r="E1011" s="191" t="s">
        <v>8</v>
      </c>
      <c r="F1011" s="216">
        <v>2</v>
      </c>
      <c r="G1011" s="216">
        <v>3</v>
      </c>
      <c r="H1011" s="216">
        <v>2</v>
      </c>
      <c r="I1011" s="216">
        <v>1</v>
      </c>
      <c r="J1011" s="216">
        <v>1</v>
      </c>
      <c r="K1011" s="216">
        <v>2</v>
      </c>
      <c r="L1011" s="216">
        <v>2</v>
      </c>
      <c r="M1011" s="216"/>
      <c r="N1011" s="216"/>
      <c r="O1011" s="216"/>
      <c r="P1011" s="216"/>
      <c r="Q1011" s="216"/>
      <c r="R1011" s="216"/>
      <c r="S1011" s="216"/>
      <c r="T1011" s="216"/>
      <c r="U1011" s="216"/>
      <c r="V1011" s="216"/>
      <c r="W1011" s="216"/>
      <c r="X1011" s="216"/>
      <c r="Y1011" s="152">
        <v>2</v>
      </c>
      <c r="Z1011" s="127">
        <v>2</v>
      </c>
      <c r="AA1011" s="127">
        <v>2</v>
      </c>
      <c r="AB1011" s="127" t="s">
        <v>1182</v>
      </c>
      <c r="AC1011" s="35" t="s">
        <v>142</v>
      </c>
      <c r="AD1011" s="219" t="s">
        <v>384</v>
      </c>
      <c r="AE1011" s="35" t="s">
        <v>475</v>
      </c>
      <c r="AF1011" s="130" t="s">
        <v>1182</v>
      </c>
      <c r="AG1011" s="123">
        <v>2</v>
      </c>
      <c r="AH1011" s="123">
        <v>2</v>
      </c>
      <c r="AI1011" s="61" t="s">
        <v>142</v>
      </c>
      <c r="AJ1011" s="61" t="s">
        <v>384</v>
      </c>
      <c r="AK1011" s="61" t="s">
        <v>475</v>
      </c>
      <c r="AL1011" s="35" t="s">
        <v>377</v>
      </c>
      <c r="AM1011" s="192"/>
      <c r="AN1011" s="215"/>
      <c r="AO1011" s="215"/>
      <c r="AP1011" s="215"/>
      <c r="AQ1011" s="215"/>
    </row>
    <row r="1012" spans="1:43" ht="30" x14ac:dyDescent="0.25">
      <c r="A1012" s="232" t="s">
        <v>112</v>
      </c>
      <c r="B1012" s="74" t="s">
        <v>12</v>
      </c>
      <c r="C1012" s="74">
        <v>19</v>
      </c>
      <c r="D1012" s="74" t="s">
        <v>22</v>
      </c>
      <c r="E1012" s="74" t="s">
        <v>9</v>
      </c>
      <c r="F1012" s="209">
        <v>5</v>
      </c>
      <c r="G1012" s="209">
        <v>4</v>
      </c>
      <c r="H1012" s="209">
        <v>5</v>
      </c>
      <c r="I1012" s="209">
        <v>4</v>
      </c>
      <c r="J1012" s="209">
        <v>5</v>
      </c>
      <c r="K1012" s="209">
        <v>5</v>
      </c>
      <c r="L1012" s="209">
        <v>5</v>
      </c>
      <c r="M1012" s="209"/>
      <c r="N1012" s="209"/>
      <c r="O1012" s="209"/>
      <c r="P1012" s="209"/>
      <c r="Q1012" s="209"/>
      <c r="R1012" s="209"/>
      <c r="S1012" s="209"/>
      <c r="T1012" s="209"/>
      <c r="U1012" s="209"/>
      <c r="V1012" s="209"/>
      <c r="W1012" s="209"/>
      <c r="X1012" s="209"/>
      <c r="Y1012" s="64">
        <v>5</v>
      </c>
      <c r="Z1012" s="127">
        <v>5</v>
      </c>
      <c r="AA1012" s="127">
        <v>5</v>
      </c>
      <c r="AB1012" s="382" t="s">
        <v>1188</v>
      </c>
      <c r="AC1012" s="61" t="s">
        <v>148</v>
      </c>
      <c r="AD1012" s="214" t="s">
        <v>464</v>
      </c>
      <c r="AE1012" s="61" t="s">
        <v>477</v>
      </c>
      <c r="AF1012" s="130" t="s">
        <v>1188</v>
      </c>
      <c r="AG1012" s="123">
        <v>5</v>
      </c>
      <c r="AH1012" s="123">
        <v>5</v>
      </c>
      <c r="AI1012" s="61" t="s">
        <v>148</v>
      </c>
      <c r="AJ1012" s="61" t="s">
        <v>464</v>
      </c>
      <c r="AK1012" s="61" t="s">
        <v>477</v>
      </c>
      <c r="AL1012" s="61" t="s">
        <v>1129</v>
      </c>
      <c r="AM1012" s="76"/>
      <c r="AN1012" s="215"/>
      <c r="AO1012" s="215"/>
      <c r="AP1012" s="215"/>
      <c r="AQ1012" s="215"/>
    </row>
    <row r="1013" spans="1:43" ht="25.5" x14ac:dyDescent="0.25">
      <c r="A1013" s="232" t="s">
        <v>112</v>
      </c>
      <c r="B1013" s="191" t="s">
        <v>12</v>
      </c>
      <c r="C1013" s="191">
        <v>21</v>
      </c>
      <c r="D1013" s="191" t="s">
        <v>25</v>
      </c>
      <c r="E1013" s="191" t="s">
        <v>8</v>
      </c>
      <c r="F1013" s="216">
        <v>3</v>
      </c>
      <c r="G1013" s="216">
        <v>3</v>
      </c>
      <c r="H1013" s="216">
        <v>3</v>
      </c>
      <c r="I1013" s="216">
        <v>3</v>
      </c>
      <c r="J1013" s="216">
        <v>3</v>
      </c>
      <c r="K1013" s="216">
        <v>3</v>
      </c>
      <c r="L1013" s="216">
        <v>3</v>
      </c>
      <c r="M1013" s="216"/>
      <c r="N1013" s="216"/>
      <c r="O1013" s="216"/>
      <c r="P1013" s="216"/>
      <c r="Q1013" s="216"/>
      <c r="R1013" s="216"/>
      <c r="S1013" s="216"/>
      <c r="T1013" s="216"/>
      <c r="U1013" s="216"/>
      <c r="V1013" s="216"/>
      <c r="W1013" s="216"/>
      <c r="X1013" s="216"/>
      <c r="Y1013" s="64">
        <v>3</v>
      </c>
      <c r="Z1013" s="127">
        <v>3</v>
      </c>
      <c r="AA1013" s="127">
        <v>3</v>
      </c>
      <c r="AB1013" s="382" t="s">
        <v>1132</v>
      </c>
      <c r="AC1013" s="61" t="s">
        <v>144</v>
      </c>
      <c r="AD1013" s="214" t="s">
        <v>371</v>
      </c>
      <c r="AE1013" s="61" t="s">
        <v>476</v>
      </c>
      <c r="AF1013" s="130" t="s">
        <v>1132</v>
      </c>
      <c r="AG1013" s="123">
        <v>3</v>
      </c>
      <c r="AH1013" s="123">
        <v>3</v>
      </c>
      <c r="AI1013" s="61" t="s">
        <v>144</v>
      </c>
      <c r="AJ1013" s="61" t="s">
        <v>371</v>
      </c>
      <c r="AK1013" s="61" t="s">
        <v>476</v>
      </c>
      <c r="AL1013" s="61" t="s">
        <v>1129</v>
      </c>
      <c r="AM1013" s="76"/>
      <c r="AN1013" s="215"/>
      <c r="AO1013" s="215"/>
      <c r="AP1013" s="215"/>
      <c r="AQ1013" s="215"/>
    </row>
    <row r="1014" spans="1:43" ht="51" x14ac:dyDescent="0.25">
      <c r="A1014" s="232" t="s">
        <v>112</v>
      </c>
      <c r="B1014" s="74" t="s">
        <v>26</v>
      </c>
      <c r="C1014" s="74">
        <v>22</v>
      </c>
      <c r="D1014" s="74" t="s">
        <v>27</v>
      </c>
      <c r="E1014" s="74" t="s">
        <v>8</v>
      </c>
      <c r="F1014" s="209">
        <v>3</v>
      </c>
      <c r="G1014" s="209">
        <v>3</v>
      </c>
      <c r="H1014" s="209">
        <v>3</v>
      </c>
      <c r="I1014" s="209">
        <v>3</v>
      </c>
      <c r="J1014" s="209">
        <v>3</v>
      </c>
      <c r="K1014" s="209">
        <v>2</v>
      </c>
      <c r="L1014" s="209">
        <v>3</v>
      </c>
      <c r="M1014" s="209"/>
      <c r="N1014" s="209"/>
      <c r="O1014" s="209"/>
      <c r="P1014" s="209"/>
      <c r="Q1014" s="209"/>
      <c r="R1014" s="209"/>
      <c r="S1014" s="209"/>
      <c r="T1014" s="209"/>
      <c r="U1014" s="209"/>
      <c r="V1014" s="209"/>
      <c r="W1014" s="209"/>
      <c r="X1014" s="209"/>
      <c r="Y1014" s="64">
        <v>3</v>
      </c>
      <c r="Z1014" s="127">
        <v>3</v>
      </c>
      <c r="AA1014" s="127">
        <v>3</v>
      </c>
      <c r="AB1014" s="382" t="s">
        <v>1132</v>
      </c>
      <c r="AC1014" s="61" t="s">
        <v>144</v>
      </c>
      <c r="AD1014" s="214" t="s">
        <v>371</v>
      </c>
      <c r="AE1014" s="61" t="s">
        <v>476</v>
      </c>
      <c r="AF1014" s="130" t="s">
        <v>1132</v>
      </c>
      <c r="AG1014" s="123">
        <v>3</v>
      </c>
      <c r="AH1014" s="123">
        <v>3</v>
      </c>
      <c r="AI1014" s="61" t="s">
        <v>144</v>
      </c>
      <c r="AJ1014" s="61" t="s">
        <v>371</v>
      </c>
      <c r="AK1014" s="61" t="s">
        <v>476</v>
      </c>
      <c r="AL1014" s="61" t="s">
        <v>1129</v>
      </c>
      <c r="AM1014" s="76"/>
      <c r="AN1014" s="215" t="s">
        <v>1290</v>
      </c>
      <c r="AO1014" s="215" t="s">
        <v>1291</v>
      </c>
      <c r="AP1014" s="215"/>
      <c r="AQ1014" s="215"/>
    </row>
    <row r="1015" spans="1:43" ht="38.25" x14ac:dyDescent="0.25">
      <c r="A1015" s="232" t="s">
        <v>112</v>
      </c>
      <c r="B1015" s="191" t="s">
        <v>26</v>
      </c>
      <c r="C1015" s="191">
        <v>23</v>
      </c>
      <c r="D1015" s="191" t="s">
        <v>28</v>
      </c>
      <c r="E1015" s="191" t="s">
        <v>8</v>
      </c>
      <c r="F1015" s="216">
        <v>2</v>
      </c>
      <c r="G1015" s="216">
        <v>2</v>
      </c>
      <c r="H1015" s="216">
        <v>2</v>
      </c>
      <c r="I1015" s="216">
        <v>2</v>
      </c>
      <c r="J1015" s="216">
        <v>2</v>
      </c>
      <c r="K1015" s="216">
        <v>2</v>
      </c>
      <c r="L1015" s="216">
        <v>2</v>
      </c>
      <c r="M1015" s="216"/>
      <c r="N1015" s="216"/>
      <c r="O1015" s="216"/>
      <c r="P1015" s="216"/>
      <c r="Q1015" s="216"/>
      <c r="R1015" s="216"/>
      <c r="S1015" s="216"/>
      <c r="T1015" s="216"/>
      <c r="U1015" s="216"/>
      <c r="V1015" s="216"/>
      <c r="W1015" s="216"/>
      <c r="X1015" s="216"/>
      <c r="Y1015" s="64">
        <v>2</v>
      </c>
      <c r="Z1015" s="127">
        <v>2</v>
      </c>
      <c r="AA1015" s="127">
        <v>2</v>
      </c>
      <c r="AB1015" s="382" t="s">
        <v>1182</v>
      </c>
      <c r="AC1015" s="61" t="s">
        <v>142</v>
      </c>
      <c r="AD1015" s="214" t="s">
        <v>384</v>
      </c>
      <c r="AE1015" s="61" t="s">
        <v>475</v>
      </c>
      <c r="AF1015" s="130" t="s">
        <v>1182</v>
      </c>
      <c r="AG1015" s="123">
        <v>2</v>
      </c>
      <c r="AH1015" s="123">
        <v>2</v>
      </c>
      <c r="AI1015" s="61" t="s">
        <v>142</v>
      </c>
      <c r="AJ1015" s="61" t="s">
        <v>384</v>
      </c>
      <c r="AK1015" s="61" t="s">
        <v>475</v>
      </c>
      <c r="AL1015" s="61" t="s">
        <v>377</v>
      </c>
      <c r="AM1015" s="76"/>
      <c r="AN1015" s="215"/>
      <c r="AO1015" s="215" t="s">
        <v>1292</v>
      </c>
      <c r="AP1015" s="215" t="s">
        <v>826</v>
      </c>
      <c r="AQ1015" s="215" t="s">
        <v>827</v>
      </c>
    </row>
    <row r="1016" spans="1:43" ht="38.25" x14ac:dyDescent="0.25">
      <c r="A1016" s="232" t="s">
        <v>112</v>
      </c>
      <c r="B1016" s="74" t="s">
        <v>29</v>
      </c>
      <c r="C1016" s="74">
        <v>24</v>
      </c>
      <c r="D1016" s="74" t="s">
        <v>30</v>
      </c>
      <c r="E1016" s="74" t="s">
        <v>9</v>
      </c>
      <c r="F1016" s="209">
        <v>2</v>
      </c>
      <c r="G1016" s="209">
        <v>2</v>
      </c>
      <c r="H1016" s="209">
        <v>2</v>
      </c>
      <c r="I1016" s="209">
        <v>3</v>
      </c>
      <c r="J1016" s="209">
        <v>3</v>
      </c>
      <c r="K1016" s="209">
        <v>2</v>
      </c>
      <c r="L1016" s="209">
        <v>3</v>
      </c>
      <c r="M1016" s="209"/>
      <c r="N1016" s="209"/>
      <c r="O1016" s="209"/>
      <c r="P1016" s="209"/>
      <c r="Q1016" s="209"/>
      <c r="R1016" s="209"/>
      <c r="S1016" s="209"/>
      <c r="T1016" s="209"/>
      <c r="U1016" s="209"/>
      <c r="V1016" s="209"/>
      <c r="W1016" s="209"/>
      <c r="X1016" s="209"/>
      <c r="Y1016" s="64">
        <v>2</v>
      </c>
      <c r="Z1016" s="127">
        <v>2</v>
      </c>
      <c r="AA1016" s="127">
        <v>2</v>
      </c>
      <c r="AB1016" s="382" t="s">
        <v>1182</v>
      </c>
      <c r="AC1016" s="61" t="s">
        <v>142</v>
      </c>
      <c r="AD1016" s="214" t="s">
        <v>384</v>
      </c>
      <c r="AE1016" s="61" t="s">
        <v>475</v>
      </c>
      <c r="AF1016" s="130" t="s">
        <v>824</v>
      </c>
      <c r="AG1016" s="123">
        <v>0</v>
      </c>
      <c r="AH1016" s="123">
        <v>0</v>
      </c>
      <c r="AI1016" s="61" t="s">
        <v>824</v>
      </c>
      <c r="AJ1016" s="61" t="s">
        <v>824</v>
      </c>
      <c r="AK1016" s="61" t="s">
        <v>824</v>
      </c>
      <c r="AL1016" s="61" t="s">
        <v>1129</v>
      </c>
      <c r="AM1016" s="76"/>
      <c r="AN1016" s="215" t="s">
        <v>1293</v>
      </c>
      <c r="AO1016" s="215" t="s">
        <v>1294</v>
      </c>
      <c r="AP1016" s="215" t="s">
        <v>826</v>
      </c>
      <c r="AQ1016" s="215" t="s">
        <v>827</v>
      </c>
    </row>
    <row r="1017" spans="1:43" ht="25.5" x14ac:dyDescent="0.25">
      <c r="A1017" s="232" t="s">
        <v>112</v>
      </c>
      <c r="B1017" s="191" t="s">
        <v>12</v>
      </c>
      <c r="C1017" s="191">
        <v>25</v>
      </c>
      <c r="D1017" s="191" t="s">
        <v>31</v>
      </c>
      <c r="E1017" s="191" t="s">
        <v>9</v>
      </c>
      <c r="F1017" s="216">
        <v>4</v>
      </c>
      <c r="G1017" s="216">
        <v>4</v>
      </c>
      <c r="H1017" s="216">
        <v>4</v>
      </c>
      <c r="I1017" s="216">
        <v>4</v>
      </c>
      <c r="J1017" s="216">
        <v>4</v>
      </c>
      <c r="K1017" s="216">
        <v>4</v>
      </c>
      <c r="L1017" s="216">
        <v>4</v>
      </c>
      <c r="M1017" s="216"/>
      <c r="N1017" s="216"/>
      <c r="O1017" s="216"/>
      <c r="P1017" s="216"/>
      <c r="Q1017" s="216"/>
      <c r="R1017" s="216"/>
      <c r="S1017" s="216"/>
      <c r="T1017" s="216"/>
      <c r="U1017" s="216"/>
      <c r="V1017" s="216"/>
      <c r="W1017" s="216"/>
      <c r="X1017" s="216"/>
      <c r="Y1017" s="152">
        <v>4</v>
      </c>
      <c r="Z1017" s="127">
        <v>4</v>
      </c>
      <c r="AA1017" s="127">
        <v>4</v>
      </c>
      <c r="AB1017" s="127" t="s">
        <v>1147</v>
      </c>
      <c r="AC1017" s="35" t="s">
        <v>146</v>
      </c>
      <c r="AD1017" s="219" t="s">
        <v>372</v>
      </c>
      <c r="AE1017" s="35" t="s">
        <v>477</v>
      </c>
      <c r="AF1017" s="130" t="s">
        <v>1147</v>
      </c>
      <c r="AG1017" s="123">
        <v>4</v>
      </c>
      <c r="AH1017" s="123">
        <v>4</v>
      </c>
      <c r="AI1017" s="61" t="s">
        <v>146</v>
      </c>
      <c r="AJ1017" s="61" t="s">
        <v>372</v>
      </c>
      <c r="AK1017" s="61" t="s">
        <v>477</v>
      </c>
      <c r="AL1017" s="35" t="s">
        <v>1129</v>
      </c>
      <c r="AM1017" s="192"/>
      <c r="AN1017" s="215"/>
      <c r="AO1017" s="215"/>
      <c r="AP1017" s="215"/>
      <c r="AQ1017" s="215"/>
    </row>
    <row r="1018" spans="1:43" x14ac:dyDescent="0.25">
      <c r="A1018" s="232" t="s">
        <v>112</v>
      </c>
      <c r="B1018" s="74" t="s">
        <v>12</v>
      </c>
      <c r="C1018" s="74">
        <v>26</v>
      </c>
      <c r="D1018" s="74" t="s">
        <v>32</v>
      </c>
      <c r="E1018" s="74" t="s">
        <v>9</v>
      </c>
      <c r="F1018" s="209">
        <v>1</v>
      </c>
      <c r="G1018" s="209">
        <v>1</v>
      </c>
      <c r="H1018" s="209">
        <v>1</v>
      </c>
      <c r="I1018" s="209">
        <v>1</v>
      </c>
      <c r="J1018" s="209">
        <v>1</v>
      </c>
      <c r="K1018" s="209">
        <v>2</v>
      </c>
      <c r="L1018" s="209">
        <v>1</v>
      </c>
      <c r="M1018" s="209"/>
      <c r="N1018" s="209"/>
      <c r="O1018" s="209"/>
      <c r="P1018" s="209"/>
      <c r="Q1018" s="209"/>
      <c r="R1018" s="209"/>
      <c r="S1018" s="209"/>
      <c r="T1018" s="209"/>
      <c r="U1018" s="209"/>
      <c r="V1018" s="209"/>
      <c r="W1018" s="209"/>
      <c r="X1018" s="209"/>
      <c r="Y1018" s="64">
        <v>1</v>
      </c>
      <c r="Z1018" s="127">
        <v>1</v>
      </c>
      <c r="AA1018" s="127">
        <v>2</v>
      </c>
      <c r="AB1018" s="382" t="s">
        <v>1143</v>
      </c>
      <c r="AC1018" s="61" t="s">
        <v>462</v>
      </c>
      <c r="AD1018" s="214" t="s">
        <v>384</v>
      </c>
      <c r="AE1018" s="61" t="s">
        <v>475</v>
      </c>
      <c r="AF1018" s="130" t="s">
        <v>1143</v>
      </c>
      <c r="AG1018" s="123">
        <v>1</v>
      </c>
      <c r="AH1018" s="123">
        <v>2</v>
      </c>
      <c r="AI1018" s="61" t="s">
        <v>462</v>
      </c>
      <c r="AJ1018" s="61" t="s">
        <v>384</v>
      </c>
      <c r="AK1018" s="61" t="s">
        <v>475</v>
      </c>
      <c r="AL1018" s="61" t="s">
        <v>377</v>
      </c>
      <c r="AM1018" s="76"/>
      <c r="AN1018" s="215"/>
      <c r="AO1018" s="215"/>
      <c r="AP1018" s="215"/>
      <c r="AQ1018" s="215"/>
    </row>
    <row r="1019" spans="1:43" ht="38.25" x14ac:dyDescent="0.25">
      <c r="A1019" s="232" t="s">
        <v>112</v>
      </c>
      <c r="B1019" s="191" t="s">
        <v>26</v>
      </c>
      <c r="C1019" s="191">
        <v>28</v>
      </c>
      <c r="D1019" s="191" t="s">
        <v>1295</v>
      </c>
      <c r="E1019" s="191" t="s">
        <v>8</v>
      </c>
      <c r="F1019" s="216">
        <v>2</v>
      </c>
      <c r="G1019" s="216">
        <v>3</v>
      </c>
      <c r="H1019" s="216">
        <v>2</v>
      </c>
      <c r="I1019" s="216">
        <v>3</v>
      </c>
      <c r="J1019" s="216">
        <v>2</v>
      </c>
      <c r="K1019" s="216">
        <v>2</v>
      </c>
      <c r="L1019" s="216">
        <v>2</v>
      </c>
      <c r="M1019" s="216"/>
      <c r="N1019" s="216"/>
      <c r="O1019" s="216"/>
      <c r="P1019" s="216"/>
      <c r="Q1019" s="216"/>
      <c r="R1019" s="216"/>
      <c r="S1019" s="216"/>
      <c r="T1019" s="216"/>
      <c r="U1019" s="216"/>
      <c r="V1019" s="216"/>
      <c r="W1019" s="216"/>
      <c r="X1019" s="216"/>
      <c r="Y1019" s="152">
        <v>2</v>
      </c>
      <c r="Z1019" s="127">
        <v>2</v>
      </c>
      <c r="AA1019" s="127">
        <v>2</v>
      </c>
      <c r="AB1019" s="127" t="s">
        <v>1182</v>
      </c>
      <c r="AC1019" s="35" t="s">
        <v>142</v>
      </c>
      <c r="AD1019" s="219" t="s">
        <v>384</v>
      </c>
      <c r="AE1019" s="35" t="s">
        <v>475</v>
      </c>
      <c r="AF1019" s="130" t="s">
        <v>1182</v>
      </c>
      <c r="AG1019" s="123">
        <v>2</v>
      </c>
      <c r="AH1019" s="123">
        <v>2</v>
      </c>
      <c r="AI1019" s="61" t="s">
        <v>142</v>
      </c>
      <c r="AJ1019" s="61" t="s">
        <v>384</v>
      </c>
      <c r="AK1019" s="61" t="s">
        <v>475</v>
      </c>
      <c r="AL1019" s="35" t="s">
        <v>377</v>
      </c>
      <c r="AM1019" s="192"/>
      <c r="AN1019" s="215" t="s">
        <v>1296</v>
      </c>
      <c r="AO1019" s="215" t="s">
        <v>1297</v>
      </c>
      <c r="AP1019" s="215"/>
      <c r="AQ1019" s="215"/>
    </row>
    <row r="1020" spans="1:43" ht="38.25" x14ac:dyDescent="0.25">
      <c r="A1020" s="232" t="s">
        <v>112</v>
      </c>
      <c r="B1020" s="74" t="s">
        <v>35</v>
      </c>
      <c r="C1020" s="74">
        <v>31</v>
      </c>
      <c r="D1020" s="74" t="s">
        <v>734</v>
      </c>
      <c r="E1020" s="74" t="s">
        <v>8</v>
      </c>
      <c r="F1020" s="209">
        <v>4</v>
      </c>
      <c r="G1020" s="209">
        <v>4</v>
      </c>
      <c r="H1020" s="209">
        <v>4</v>
      </c>
      <c r="I1020" s="209">
        <v>4</v>
      </c>
      <c r="J1020" s="209">
        <v>4</v>
      </c>
      <c r="K1020" s="209">
        <v>5</v>
      </c>
      <c r="L1020" s="209">
        <v>5</v>
      </c>
      <c r="M1020" s="209"/>
      <c r="N1020" s="209"/>
      <c r="O1020" s="209"/>
      <c r="P1020" s="209"/>
      <c r="Q1020" s="209"/>
      <c r="R1020" s="209"/>
      <c r="S1020" s="209"/>
      <c r="T1020" s="209"/>
      <c r="U1020" s="209"/>
      <c r="V1020" s="209"/>
      <c r="W1020" s="209"/>
      <c r="X1020" s="209"/>
      <c r="Y1020" s="64">
        <v>4</v>
      </c>
      <c r="Z1020" s="127">
        <v>4</v>
      </c>
      <c r="AA1020" s="127">
        <v>4</v>
      </c>
      <c r="AB1020" s="382" t="s">
        <v>1147</v>
      </c>
      <c r="AC1020" s="61" t="s">
        <v>146</v>
      </c>
      <c r="AD1020" s="214" t="s">
        <v>372</v>
      </c>
      <c r="AE1020" s="61" t="s">
        <v>477</v>
      </c>
      <c r="AF1020" s="130" t="s">
        <v>1132</v>
      </c>
      <c r="AG1020" s="123">
        <v>3</v>
      </c>
      <c r="AH1020" s="123">
        <v>3</v>
      </c>
      <c r="AI1020" s="61" t="s">
        <v>144</v>
      </c>
      <c r="AJ1020" s="61" t="s">
        <v>371</v>
      </c>
      <c r="AK1020" s="61" t="s">
        <v>476</v>
      </c>
      <c r="AL1020" s="61" t="s">
        <v>1129</v>
      </c>
      <c r="AM1020" s="76"/>
      <c r="AN1020" s="215" t="s">
        <v>1298</v>
      </c>
      <c r="AO1020" s="215" t="s">
        <v>1288</v>
      </c>
      <c r="AP1020" s="215" t="s">
        <v>1299</v>
      </c>
      <c r="AQ1020" s="215" t="s">
        <v>1300</v>
      </c>
    </row>
    <row r="1021" spans="1:43" ht="25.5" x14ac:dyDescent="0.25">
      <c r="A1021" s="232" t="s">
        <v>112</v>
      </c>
      <c r="B1021" s="191" t="s">
        <v>38</v>
      </c>
      <c r="C1021" s="191">
        <v>34</v>
      </c>
      <c r="D1021" s="191" t="s">
        <v>662</v>
      </c>
      <c r="E1021" s="191" t="s">
        <v>9</v>
      </c>
      <c r="F1021" s="216">
        <v>4</v>
      </c>
      <c r="G1021" s="216">
        <v>3</v>
      </c>
      <c r="H1021" s="216">
        <v>3</v>
      </c>
      <c r="I1021" s="216">
        <v>3</v>
      </c>
      <c r="J1021" s="216">
        <v>4</v>
      </c>
      <c r="K1021" s="216">
        <v>4</v>
      </c>
      <c r="L1021" s="216">
        <v>4</v>
      </c>
      <c r="M1021" s="216"/>
      <c r="N1021" s="216"/>
      <c r="O1021" s="216"/>
      <c r="P1021" s="216"/>
      <c r="Q1021" s="216"/>
      <c r="R1021" s="216"/>
      <c r="S1021" s="216"/>
      <c r="T1021" s="216"/>
      <c r="U1021" s="216"/>
      <c r="V1021" s="216"/>
      <c r="W1021" s="216"/>
      <c r="X1021" s="216"/>
      <c r="Y1021" s="152">
        <v>4</v>
      </c>
      <c r="Z1021" s="127">
        <v>4</v>
      </c>
      <c r="AA1021" s="127">
        <v>4</v>
      </c>
      <c r="AB1021" s="127" t="s">
        <v>1147</v>
      </c>
      <c r="AC1021" s="35" t="s">
        <v>146</v>
      </c>
      <c r="AD1021" s="219" t="s">
        <v>372</v>
      </c>
      <c r="AE1021" s="35" t="s">
        <v>477</v>
      </c>
      <c r="AF1021" s="130" t="s">
        <v>1147</v>
      </c>
      <c r="AG1021" s="123">
        <v>4</v>
      </c>
      <c r="AH1021" s="123">
        <v>4</v>
      </c>
      <c r="AI1021" s="61" t="s">
        <v>146</v>
      </c>
      <c r="AJ1021" s="61" t="s">
        <v>372</v>
      </c>
      <c r="AK1021" s="61" t="s">
        <v>477</v>
      </c>
      <c r="AL1021" s="35" t="s">
        <v>1129</v>
      </c>
      <c r="AM1021" s="192"/>
      <c r="AN1021" s="215" t="s">
        <v>1301</v>
      </c>
      <c r="AO1021" s="215" t="s">
        <v>1302</v>
      </c>
      <c r="AP1021" s="215" t="s">
        <v>826</v>
      </c>
      <c r="AQ1021" s="215" t="s">
        <v>827</v>
      </c>
    </row>
    <row r="1022" spans="1:43" ht="25.5" x14ac:dyDescent="0.25">
      <c r="A1022" s="232" t="s">
        <v>112</v>
      </c>
      <c r="B1022" s="74" t="s">
        <v>38</v>
      </c>
      <c r="C1022" s="74">
        <v>37</v>
      </c>
      <c r="D1022" s="74" t="s">
        <v>663</v>
      </c>
      <c r="E1022" s="74" t="s">
        <v>8</v>
      </c>
      <c r="F1022" s="209">
        <v>3</v>
      </c>
      <c r="G1022" s="209">
        <v>2</v>
      </c>
      <c r="H1022" s="209">
        <v>2</v>
      </c>
      <c r="I1022" s="209">
        <v>2</v>
      </c>
      <c r="J1022" s="209">
        <v>1</v>
      </c>
      <c r="K1022" s="209">
        <v>1</v>
      </c>
      <c r="L1022" s="209">
        <v>2</v>
      </c>
      <c r="M1022" s="209"/>
      <c r="N1022" s="209"/>
      <c r="O1022" s="209"/>
      <c r="P1022" s="209"/>
      <c r="Q1022" s="209"/>
      <c r="R1022" s="209"/>
      <c r="S1022" s="209"/>
      <c r="T1022" s="209"/>
      <c r="U1022" s="209"/>
      <c r="V1022" s="209"/>
      <c r="W1022" s="209"/>
      <c r="X1022" s="209"/>
      <c r="Y1022" s="64">
        <v>2</v>
      </c>
      <c r="Z1022" s="127">
        <v>2</v>
      </c>
      <c r="AA1022" s="127">
        <v>2</v>
      </c>
      <c r="AB1022" s="382" t="s">
        <v>1182</v>
      </c>
      <c r="AC1022" s="61" t="s">
        <v>142</v>
      </c>
      <c r="AD1022" s="214" t="s">
        <v>384</v>
      </c>
      <c r="AE1022" s="61" t="s">
        <v>475</v>
      </c>
      <c r="AF1022" s="130" t="s">
        <v>1182</v>
      </c>
      <c r="AG1022" s="123">
        <v>2</v>
      </c>
      <c r="AH1022" s="123">
        <v>2</v>
      </c>
      <c r="AI1022" s="61" t="s">
        <v>142</v>
      </c>
      <c r="AJ1022" s="61" t="s">
        <v>384</v>
      </c>
      <c r="AK1022" s="61" t="s">
        <v>475</v>
      </c>
      <c r="AL1022" s="61" t="s">
        <v>377</v>
      </c>
      <c r="AM1022" s="76"/>
      <c r="AN1022" s="215"/>
      <c r="AO1022" s="215"/>
      <c r="AP1022" s="215"/>
      <c r="AQ1022" s="215"/>
    </row>
    <row r="1023" spans="1:43" ht="25.5" x14ac:dyDescent="0.25">
      <c r="A1023" s="232" t="s">
        <v>112</v>
      </c>
      <c r="B1023" s="191" t="s">
        <v>43</v>
      </c>
      <c r="C1023" s="191">
        <v>38</v>
      </c>
      <c r="D1023" s="191" t="s">
        <v>664</v>
      </c>
      <c r="E1023" s="191" t="s">
        <v>9</v>
      </c>
      <c r="F1023" s="216"/>
      <c r="G1023" s="216"/>
      <c r="H1023" s="216"/>
      <c r="I1023" s="216"/>
      <c r="J1023" s="216"/>
      <c r="K1023" s="216"/>
      <c r="L1023" s="216"/>
      <c r="M1023" s="216"/>
      <c r="N1023" s="216"/>
      <c r="O1023" s="216"/>
      <c r="P1023" s="216"/>
      <c r="Q1023" s="216"/>
      <c r="R1023" s="216"/>
      <c r="S1023" s="216"/>
      <c r="T1023" s="216"/>
      <c r="U1023" s="216"/>
      <c r="V1023" s="216"/>
      <c r="W1023" s="216"/>
      <c r="X1023" s="216"/>
      <c r="Y1023" s="152" t="s">
        <v>824</v>
      </c>
      <c r="Z1023" s="127" t="s">
        <v>824</v>
      </c>
      <c r="AA1023" s="127" t="s">
        <v>824</v>
      </c>
      <c r="AB1023" s="127" t="s">
        <v>824</v>
      </c>
      <c r="AC1023" s="35" t="s">
        <v>824</v>
      </c>
      <c r="AD1023" s="219"/>
      <c r="AE1023" s="35" t="s">
        <v>824</v>
      </c>
      <c r="AF1023" s="130" t="s">
        <v>824</v>
      </c>
      <c r="AG1023" s="123" t="s">
        <v>824</v>
      </c>
      <c r="AH1023" s="123" t="s">
        <v>824</v>
      </c>
      <c r="AI1023" s="61" t="s">
        <v>824</v>
      </c>
      <c r="AJ1023" s="61" t="s">
        <v>824</v>
      </c>
      <c r="AK1023" s="61" t="s">
        <v>824</v>
      </c>
      <c r="AL1023" s="35" t="s">
        <v>1129</v>
      </c>
      <c r="AM1023" s="192"/>
      <c r="AN1023" s="215"/>
      <c r="AO1023" s="215"/>
      <c r="AP1023" s="215"/>
      <c r="AQ1023" s="215"/>
    </row>
    <row r="1024" spans="1:43" x14ac:dyDescent="0.25">
      <c r="A1024" s="232" t="s">
        <v>112</v>
      </c>
      <c r="B1024" s="74" t="s">
        <v>43</v>
      </c>
      <c r="C1024" s="74">
        <v>39</v>
      </c>
      <c r="D1024" s="74" t="s">
        <v>44</v>
      </c>
      <c r="E1024" s="74" t="s">
        <v>8</v>
      </c>
      <c r="F1024" s="209"/>
      <c r="G1024" s="209"/>
      <c r="H1024" s="209"/>
      <c r="I1024" s="209"/>
      <c r="J1024" s="209"/>
      <c r="K1024" s="209"/>
      <c r="L1024" s="209"/>
      <c r="M1024" s="209"/>
      <c r="N1024" s="209"/>
      <c r="O1024" s="209"/>
      <c r="P1024" s="209"/>
      <c r="Q1024" s="209"/>
      <c r="R1024" s="209"/>
      <c r="S1024" s="209"/>
      <c r="T1024" s="209"/>
      <c r="U1024" s="209"/>
      <c r="V1024" s="209"/>
      <c r="W1024" s="209"/>
      <c r="X1024" s="209"/>
      <c r="Y1024" s="64" t="s">
        <v>824</v>
      </c>
      <c r="Z1024" s="127" t="s">
        <v>824</v>
      </c>
      <c r="AA1024" s="127" t="s">
        <v>824</v>
      </c>
      <c r="AB1024" s="382" t="s">
        <v>824</v>
      </c>
      <c r="AC1024" s="61" t="s">
        <v>824</v>
      </c>
      <c r="AD1024" s="214"/>
      <c r="AE1024" s="61" t="s">
        <v>824</v>
      </c>
      <c r="AF1024" s="130" t="s">
        <v>824</v>
      </c>
      <c r="AG1024" s="123" t="s">
        <v>824</v>
      </c>
      <c r="AH1024" s="123" t="s">
        <v>824</v>
      </c>
      <c r="AI1024" s="61" t="s">
        <v>824</v>
      </c>
      <c r="AJ1024" s="61" t="s">
        <v>824</v>
      </c>
      <c r="AK1024" s="61" t="s">
        <v>824</v>
      </c>
      <c r="AL1024" s="61" t="s">
        <v>1129</v>
      </c>
      <c r="AM1024" s="76"/>
      <c r="AN1024" s="215"/>
      <c r="AO1024" s="215"/>
      <c r="AP1024" s="215"/>
      <c r="AQ1024" s="215"/>
    </row>
    <row r="1025" spans="1:43" ht="25.5" x14ac:dyDescent="0.25">
      <c r="A1025" s="232" t="s">
        <v>112</v>
      </c>
      <c r="B1025" s="191" t="s">
        <v>43</v>
      </c>
      <c r="C1025" s="191">
        <v>40</v>
      </c>
      <c r="D1025" s="191" t="s">
        <v>743</v>
      </c>
      <c r="E1025" s="191" t="s">
        <v>9</v>
      </c>
      <c r="F1025" s="216"/>
      <c r="G1025" s="216"/>
      <c r="H1025" s="216"/>
      <c r="I1025" s="216"/>
      <c r="J1025" s="216"/>
      <c r="K1025" s="216"/>
      <c r="L1025" s="216"/>
      <c r="M1025" s="216"/>
      <c r="N1025" s="216"/>
      <c r="O1025" s="216"/>
      <c r="P1025" s="216"/>
      <c r="Q1025" s="216"/>
      <c r="R1025" s="216"/>
      <c r="S1025" s="216"/>
      <c r="T1025" s="216"/>
      <c r="U1025" s="216"/>
      <c r="V1025" s="216"/>
      <c r="W1025" s="216"/>
      <c r="X1025" s="216"/>
      <c r="Y1025" s="152" t="s">
        <v>824</v>
      </c>
      <c r="Z1025" s="127" t="s">
        <v>824</v>
      </c>
      <c r="AA1025" s="127" t="s">
        <v>824</v>
      </c>
      <c r="AB1025" s="127" t="s">
        <v>824</v>
      </c>
      <c r="AC1025" s="35" t="s">
        <v>824</v>
      </c>
      <c r="AD1025" s="219"/>
      <c r="AE1025" s="35" t="s">
        <v>824</v>
      </c>
      <c r="AF1025" s="130" t="s">
        <v>824</v>
      </c>
      <c r="AG1025" s="123" t="s">
        <v>824</v>
      </c>
      <c r="AH1025" s="123" t="s">
        <v>824</v>
      </c>
      <c r="AI1025" s="61" t="s">
        <v>824</v>
      </c>
      <c r="AJ1025" s="61" t="s">
        <v>824</v>
      </c>
      <c r="AK1025" s="61" t="s">
        <v>824</v>
      </c>
      <c r="AL1025" s="35" t="s">
        <v>1129</v>
      </c>
      <c r="AM1025" s="192"/>
      <c r="AN1025" s="215"/>
      <c r="AO1025" s="215"/>
      <c r="AP1025" s="215"/>
      <c r="AQ1025" s="215"/>
    </row>
    <row r="1026" spans="1:43" ht="25.5" x14ac:dyDescent="0.25">
      <c r="A1026" s="232" t="s">
        <v>112</v>
      </c>
      <c r="B1026" s="74" t="s">
        <v>43</v>
      </c>
      <c r="C1026" s="74">
        <v>41</v>
      </c>
      <c r="D1026" s="74" t="s">
        <v>665</v>
      </c>
      <c r="E1026" s="74" t="s">
        <v>8</v>
      </c>
      <c r="F1026" s="209"/>
      <c r="G1026" s="209"/>
      <c r="H1026" s="209"/>
      <c r="I1026" s="209"/>
      <c r="J1026" s="209"/>
      <c r="K1026" s="209"/>
      <c r="L1026" s="209"/>
      <c r="M1026" s="209"/>
      <c r="N1026" s="209"/>
      <c r="O1026" s="209"/>
      <c r="P1026" s="209"/>
      <c r="Q1026" s="209"/>
      <c r="R1026" s="209"/>
      <c r="S1026" s="209"/>
      <c r="T1026" s="209"/>
      <c r="U1026" s="209"/>
      <c r="V1026" s="209"/>
      <c r="W1026" s="209"/>
      <c r="X1026" s="209"/>
      <c r="Y1026" s="64" t="s">
        <v>824</v>
      </c>
      <c r="Z1026" s="127" t="s">
        <v>824</v>
      </c>
      <c r="AA1026" s="127" t="s">
        <v>824</v>
      </c>
      <c r="AB1026" s="382" t="s">
        <v>824</v>
      </c>
      <c r="AC1026" s="61" t="s">
        <v>824</v>
      </c>
      <c r="AD1026" s="214"/>
      <c r="AE1026" s="61" t="s">
        <v>824</v>
      </c>
      <c r="AF1026" s="130" t="s">
        <v>824</v>
      </c>
      <c r="AG1026" s="123" t="s">
        <v>824</v>
      </c>
      <c r="AH1026" s="123" t="s">
        <v>824</v>
      </c>
      <c r="AI1026" s="61" t="s">
        <v>824</v>
      </c>
      <c r="AJ1026" s="61" t="s">
        <v>824</v>
      </c>
      <c r="AK1026" s="61" t="s">
        <v>824</v>
      </c>
      <c r="AL1026" s="61" t="s">
        <v>1129</v>
      </c>
      <c r="AM1026" s="76"/>
      <c r="AN1026" s="215"/>
      <c r="AO1026" s="215"/>
      <c r="AP1026" s="215"/>
      <c r="AQ1026" s="215"/>
    </row>
    <row r="1027" spans="1:43" ht="25.5" x14ac:dyDescent="0.25">
      <c r="A1027" s="232" t="s">
        <v>112</v>
      </c>
      <c r="B1027" s="191" t="s">
        <v>43</v>
      </c>
      <c r="C1027" s="191">
        <v>42</v>
      </c>
      <c r="D1027" s="191" t="s">
        <v>666</v>
      </c>
      <c r="E1027" s="191" t="s">
        <v>9</v>
      </c>
      <c r="F1027" s="216"/>
      <c r="G1027" s="216"/>
      <c r="H1027" s="216"/>
      <c r="I1027" s="216"/>
      <c r="J1027" s="216"/>
      <c r="K1027" s="216"/>
      <c r="L1027" s="216"/>
      <c r="M1027" s="216"/>
      <c r="N1027" s="216"/>
      <c r="O1027" s="216"/>
      <c r="P1027" s="216"/>
      <c r="Q1027" s="216"/>
      <c r="R1027" s="216"/>
      <c r="S1027" s="216"/>
      <c r="T1027" s="216"/>
      <c r="U1027" s="216"/>
      <c r="V1027" s="216"/>
      <c r="W1027" s="216"/>
      <c r="X1027" s="216"/>
      <c r="Y1027" s="152" t="s">
        <v>824</v>
      </c>
      <c r="Z1027" s="127" t="s">
        <v>824</v>
      </c>
      <c r="AA1027" s="127" t="s">
        <v>824</v>
      </c>
      <c r="AB1027" s="127" t="s">
        <v>824</v>
      </c>
      <c r="AC1027" s="35" t="s">
        <v>824</v>
      </c>
      <c r="AD1027" s="219"/>
      <c r="AE1027" s="35" t="s">
        <v>824</v>
      </c>
      <c r="AF1027" s="130" t="s">
        <v>824</v>
      </c>
      <c r="AG1027" s="123" t="s">
        <v>824</v>
      </c>
      <c r="AH1027" s="123" t="s">
        <v>824</v>
      </c>
      <c r="AI1027" s="61" t="s">
        <v>824</v>
      </c>
      <c r="AJ1027" s="61" t="s">
        <v>824</v>
      </c>
      <c r="AK1027" s="61" t="s">
        <v>824</v>
      </c>
      <c r="AL1027" s="35" t="s">
        <v>1129</v>
      </c>
      <c r="AM1027" s="192"/>
      <c r="AN1027" s="215"/>
      <c r="AO1027" s="215"/>
      <c r="AP1027" s="215"/>
      <c r="AQ1027" s="215"/>
    </row>
    <row r="1028" spans="1:43" ht="25.5" x14ac:dyDescent="0.25">
      <c r="A1028" s="232" t="s">
        <v>112</v>
      </c>
      <c r="B1028" s="74" t="s">
        <v>45</v>
      </c>
      <c r="C1028" s="74">
        <v>43</v>
      </c>
      <c r="D1028" s="74" t="s">
        <v>667</v>
      </c>
      <c r="E1028" s="74" t="s">
        <v>9</v>
      </c>
      <c r="F1028" s="209"/>
      <c r="G1028" s="209"/>
      <c r="H1028" s="209"/>
      <c r="I1028" s="209"/>
      <c r="J1028" s="209"/>
      <c r="K1028" s="209"/>
      <c r="L1028" s="209"/>
      <c r="M1028" s="209"/>
      <c r="N1028" s="209"/>
      <c r="O1028" s="209"/>
      <c r="P1028" s="209"/>
      <c r="Q1028" s="209"/>
      <c r="R1028" s="209"/>
      <c r="S1028" s="209"/>
      <c r="T1028" s="209"/>
      <c r="U1028" s="209"/>
      <c r="V1028" s="209"/>
      <c r="W1028" s="209"/>
      <c r="X1028" s="209"/>
      <c r="Y1028" s="64" t="s">
        <v>824</v>
      </c>
      <c r="Z1028" s="127" t="s">
        <v>824</v>
      </c>
      <c r="AA1028" s="127" t="s">
        <v>824</v>
      </c>
      <c r="AB1028" s="382" t="s">
        <v>824</v>
      </c>
      <c r="AC1028" s="61" t="s">
        <v>824</v>
      </c>
      <c r="AD1028" s="214"/>
      <c r="AE1028" s="61" t="s">
        <v>824</v>
      </c>
      <c r="AF1028" s="130" t="s">
        <v>824</v>
      </c>
      <c r="AG1028" s="123" t="s">
        <v>824</v>
      </c>
      <c r="AH1028" s="123" t="s">
        <v>824</v>
      </c>
      <c r="AI1028" s="61" t="s">
        <v>824</v>
      </c>
      <c r="AJ1028" s="61" t="s">
        <v>824</v>
      </c>
      <c r="AK1028" s="61" t="s">
        <v>824</v>
      </c>
      <c r="AL1028" s="61" t="s">
        <v>1129</v>
      </c>
      <c r="AM1028" s="76"/>
      <c r="AN1028" s="215"/>
      <c r="AO1028" s="215"/>
      <c r="AP1028" s="215"/>
      <c r="AQ1028" s="215"/>
    </row>
    <row r="1029" spans="1:43" ht="25.5" x14ac:dyDescent="0.25">
      <c r="A1029" s="232" t="s">
        <v>112</v>
      </c>
      <c r="B1029" s="191" t="s">
        <v>45</v>
      </c>
      <c r="C1029" s="191">
        <v>44</v>
      </c>
      <c r="D1029" s="191" t="s">
        <v>668</v>
      </c>
      <c r="E1029" s="191" t="s">
        <v>9</v>
      </c>
      <c r="F1029" s="216"/>
      <c r="G1029" s="216"/>
      <c r="H1029" s="216"/>
      <c r="I1029" s="216"/>
      <c r="J1029" s="216"/>
      <c r="K1029" s="216"/>
      <c r="L1029" s="216"/>
      <c r="M1029" s="216"/>
      <c r="N1029" s="216"/>
      <c r="O1029" s="216"/>
      <c r="P1029" s="216"/>
      <c r="Q1029" s="216"/>
      <c r="R1029" s="216"/>
      <c r="S1029" s="216"/>
      <c r="T1029" s="216"/>
      <c r="U1029" s="216"/>
      <c r="V1029" s="216"/>
      <c r="W1029" s="216"/>
      <c r="X1029" s="216"/>
      <c r="Y1029" s="152" t="s">
        <v>824</v>
      </c>
      <c r="Z1029" s="127" t="s">
        <v>824</v>
      </c>
      <c r="AA1029" s="127" t="s">
        <v>824</v>
      </c>
      <c r="AB1029" s="127" t="s">
        <v>824</v>
      </c>
      <c r="AC1029" s="35" t="s">
        <v>824</v>
      </c>
      <c r="AD1029" s="219"/>
      <c r="AE1029" s="35" t="s">
        <v>824</v>
      </c>
      <c r="AF1029" s="130" t="s">
        <v>824</v>
      </c>
      <c r="AG1029" s="123" t="s">
        <v>824</v>
      </c>
      <c r="AH1029" s="123" t="s">
        <v>824</v>
      </c>
      <c r="AI1029" s="61" t="s">
        <v>824</v>
      </c>
      <c r="AJ1029" s="61" t="s">
        <v>824</v>
      </c>
      <c r="AK1029" s="61" t="s">
        <v>824</v>
      </c>
      <c r="AL1029" s="35" t="s">
        <v>1129</v>
      </c>
      <c r="AM1029" s="192"/>
      <c r="AN1029" s="215"/>
      <c r="AO1029" s="215"/>
      <c r="AP1029" s="215"/>
      <c r="AQ1029" s="215"/>
    </row>
    <row r="1030" spans="1:43" ht="25.5" x14ac:dyDescent="0.25">
      <c r="A1030" s="232" t="s">
        <v>112</v>
      </c>
      <c r="B1030" s="74" t="s">
        <v>48</v>
      </c>
      <c r="C1030" s="74">
        <v>49</v>
      </c>
      <c r="D1030" s="74" t="s">
        <v>54</v>
      </c>
      <c r="E1030" s="74" t="s">
        <v>9</v>
      </c>
      <c r="F1030" s="209"/>
      <c r="G1030" s="209"/>
      <c r="H1030" s="209"/>
      <c r="I1030" s="209"/>
      <c r="J1030" s="209"/>
      <c r="K1030" s="209"/>
      <c r="L1030" s="209"/>
      <c r="M1030" s="209"/>
      <c r="N1030" s="209"/>
      <c r="O1030" s="209"/>
      <c r="P1030" s="209"/>
      <c r="Q1030" s="209"/>
      <c r="R1030" s="209"/>
      <c r="S1030" s="209"/>
      <c r="T1030" s="209"/>
      <c r="U1030" s="209"/>
      <c r="V1030" s="209"/>
      <c r="W1030" s="209"/>
      <c r="X1030" s="209"/>
      <c r="Y1030" s="64" t="s">
        <v>824</v>
      </c>
      <c r="Z1030" s="127" t="s">
        <v>824</v>
      </c>
      <c r="AA1030" s="127" t="s">
        <v>824</v>
      </c>
      <c r="AB1030" s="382" t="s">
        <v>824</v>
      </c>
      <c r="AC1030" s="61" t="s">
        <v>824</v>
      </c>
      <c r="AD1030" s="214"/>
      <c r="AE1030" s="61" t="s">
        <v>824</v>
      </c>
      <c r="AF1030" s="130" t="s">
        <v>824</v>
      </c>
      <c r="AG1030" s="123" t="s">
        <v>824</v>
      </c>
      <c r="AH1030" s="123" t="s">
        <v>824</v>
      </c>
      <c r="AI1030" s="61" t="s">
        <v>824</v>
      </c>
      <c r="AJ1030" s="61" t="s">
        <v>824</v>
      </c>
      <c r="AK1030" s="61" t="s">
        <v>824</v>
      </c>
      <c r="AL1030" s="61" t="s">
        <v>1129</v>
      </c>
      <c r="AM1030" s="76"/>
      <c r="AN1030" s="215"/>
      <c r="AO1030" s="215"/>
      <c r="AP1030" s="215"/>
      <c r="AQ1030" s="215"/>
    </row>
    <row r="1031" spans="1:43" ht="25.5" x14ac:dyDescent="0.25">
      <c r="A1031" s="232" t="s">
        <v>112</v>
      </c>
      <c r="B1031" s="191" t="s">
        <v>55</v>
      </c>
      <c r="C1031" s="191">
        <v>50</v>
      </c>
      <c r="D1031" s="191" t="s">
        <v>670</v>
      </c>
      <c r="E1031" s="191" t="s">
        <v>9</v>
      </c>
      <c r="F1031" s="216"/>
      <c r="G1031" s="216"/>
      <c r="H1031" s="216"/>
      <c r="I1031" s="216"/>
      <c r="J1031" s="216"/>
      <c r="K1031" s="216"/>
      <c r="L1031" s="216"/>
      <c r="M1031" s="216"/>
      <c r="N1031" s="216"/>
      <c r="O1031" s="216"/>
      <c r="P1031" s="216"/>
      <c r="Q1031" s="216"/>
      <c r="R1031" s="216"/>
      <c r="S1031" s="216"/>
      <c r="T1031" s="216"/>
      <c r="U1031" s="216"/>
      <c r="V1031" s="216"/>
      <c r="W1031" s="216"/>
      <c r="X1031" s="216"/>
      <c r="Y1031" s="152" t="s">
        <v>824</v>
      </c>
      <c r="Z1031" s="127" t="s">
        <v>824</v>
      </c>
      <c r="AA1031" s="127" t="s">
        <v>824</v>
      </c>
      <c r="AB1031" s="127" t="s">
        <v>824</v>
      </c>
      <c r="AC1031" s="35" t="s">
        <v>824</v>
      </c>
      <c r="AD1031" s="219"/>
      <c r="AE1031" s="35" t="s">
        <v>824</v>
      </c>
      <c r="AF1031" s="130" t="s">
        <v>824</v>
      </c>
      <c r="AG1031" s="123" t="s">
        <v>824</v>
      </c>
      <c r="AH1031" s="123" t="s">
        <v>824</v>
      </c>
      <c r="AI1031" s="61" t="s">
        <v>824</v>
      </c>
      <c r="AJ1031" s="61" t="s">
        <v>824</v>
      </c>
      <c r="AK1031" s="61" t="s">
        <v>824</v>
      </c>
      <c r="AL1031" s="35" t="s">
        <v>1129</v>
      </c>
      <c r="AM1031" s="192"/>
      <c r="AN1031" s="215"/>
      <c r="AO1031" s="215"/>
      <c r="AP1031" s="215"/>
      <c r="AQ1031" s="215"/>
    </row>
    <row r="1032" spans="1:43" ht="25.5" x14ac:dyDescent="0.25">
      <c r="A1032" s="232" t="s">
        <v>112</v>
      </c>
      <c r="B1032" s="74" t="s">
        <v>55</v>
      </c>
      <c r="C1032" s="74">
        <v>51</v>
      </c>
      <c r="D1032" s="74" t="s">
        <v>671</v>
      </c>
      <c r="E1032" s="74" t="s">
        <v>9</v>
      </c>
      <c r="F1032" s="209"/>
      <c r="G1032" s="209"/>
      <c r="H1032" s="209"/>
      <c r="I1032" s="209"/>
      <c r="J1032" s="209"/>
      <c r="K1032" s="209"/>
      <c r="L1032" s="209"/>
      <c r="M1032" s="209"/>
      <c r="N1032" s="209"/>
      <c r="O1032" s="209"/>
      <c r="P1032" s="209"/>
      <c r="Q1032" s="209"/>
      <c r="R1032" s="209"/>
      <c r="S1032" s="209"/>
      <c r="T1032" s="209"/>
      <c r="U1032" s="209"/>
      <c r="V1032" s="209"/>
      <c r="W1032" s="209"/>
      <c r="X1032" s="209"/>
      <c r="Y1032" s="64" t="s">
        <v>824</v>
      </c>
      <c r="Z1032" s="127" t="s">
        <v>824</v>
      </c>
      <c r="AA1032" s="127" t="s">
        <v>824</v>
      </c>
      <c r="AB1032" s="382" t="s">
        <v>824</v>
      </c>
      <c r="AC1032" s="61" t="s">
        <v>824</v>
      </c>
      <c r="AD1032" s="214"/>
      <c r="AE1032" s="61" t="s">
        <v>824</v>
      </c>
      <c r="AF1032" s="130" t="s">
        <v>824</v>
      </c>
      <c r="AG1032" s="123" t="s">
        <v>824</v>
      </c>
      <c r="AH1032" s="123" t="s">
        <v>824</v>
      </c>
      <c r="AI1032" s="61" t="s">
        <v>824</v>
      </c>
      <c r="AJ1032" s="61" t="s">
        <v>824</v>
      </c>
      <c r="AK1032" s="61" t="s">
        <v>824</v>
      </c>
      <c r="AL1032" s="61" t="s">
        <v>1129</v>
      </c>
      <c r="AM1032" s="76"/>
      <c r="AN1032" s="215"/>
      <c r="AO1032" s="215"/>
      <c r="AP1032" s="215"/>
      <c r="AQ1032" s="215"/>
    </row>
    <row r="1033" spans="1:43" ht="25.5" x14ac:dyDescent="0.25">
      <c r="A1033" s="232" t="s">
        <v>112</v>
      </c>
      <c r="B1033" s="191" t="s">
        <v>55</v>
      </c>
      <c r="C1033" s="191">
        <v>52</v>
      </c>
      <c r="D1033" s="191" t="s">
        <v>56</v>
      </c>
      <c r="E1033" s="191" t="s">
        <v>9</v>
      </c>
      <c r="F1033" s="216"/>
      <c r="G1033" s="216"/>
      <c r="H1033" s="216"/>
      <c r="I1033" s="216"/>
      <c r="J1033" s="216"/>
      <c r="K1033" s="216"/>
      <c r="L1033" s="216"/>
      <c r="M1033" s="216"/>
      <c r="N1033" s="216"/>
      <c r="O1033" s="216"/>
      <c r="P1033" s="216"/>
      <c r="Q1033" s="216"/>
      <c r="R1033" s="216"/>
      <c r="S1033" s="216"/>
      <c r="T1033" s="216"/>
      <c r="U1033" s="216"/>
      <c r="V1033" s="216"/>
      <c r="W1033" s="216"/>
      <c r="X1033" s="216"/>
      <c r="Y1033" s="152" t="s">
        <v>824</v>
      </c>
      <c r="Z1033" s="127" t="s">
        <v>824</v>
      </c>
      <c r="AA1033" s="127" t="s">
        <v>824</v>
      </c>
      <c r="AB1033" s="127" t="s">
        <v>824</v>
      </c>
      <c r="AC1033" s="35" t="s">
        <v>824</v>
      </c>
      <c r="AD1033" s="219"/>
      <c r="AE1033" s="35" t="s">
        <v>824</v>
      </c>
      <c r="AF1033" s="130" t="s">
        <v>824</v>
      </c>
      <c r="AG1033" s="123" t="s">
        <v>824</v>
      </c>
      <c r="AH1033" s="123" t="s">
        <v>824</v>
      </c>
      <c r="AI1033" s="61" t="s">
        <v>824</v>
      </c>
      <c r="AJ1033" s="61" t="s">
        <v>824</v>
      </c>
      <c r="AK1033" s="61" t="s">
        <v>824</v>
      </c>
      <c r="AL1033" s="35" t="s">
        <v>1129</v>
      </c>
      <c r="AM1033" s="192"/>
      <c r="AN1033" s="215"/>
      <c r="AO1033" s="215"/>
      <c r="AP1033" s="215"/>
      <c r="AQ1033" s="215"/>
    </row>
    <row r="1034" spans="1:43" ht="25.5" x14ac:dyDescent="0.25">
      <c r="A1034" s="232" t="s">
        <v>112</v>
      </c>
      <c r="B1034" s="74" t="s">
        <v>57</v>
      </c>
      <c r="C1034" s="74">
        <v>54</v>
      </c>
      <c r="D1034" s="74" t="s">
        <v>59</v>
      </c>
      <c r="E1034" s="74" t="s">
        <v>9</v>
      </c>
      <c r="F1034" s="209"/>
      <c r="G1034" s="209"/>
      <c r="H1034" s="209"/>
      <c r="I1034" s="209"/>
      <c r="J1034" s="209"/>
      <c r="K1034" s="209"/>
      <c r="L1034" s="209"/>
      <c r="M1034" s="209"/>
      <c r="N1034" s="209"/>
      <c r="O1034" s="209"/>
      <c r="P1034" s="209"/>
      <c r="Q1034" s="209"/>
      <c r="R1034" s="209"/>
      <c r="S1034" s="209"/>
      <c r="T1034" s="209"/>
      <c r="U1034" s="209"/>
      <c r="V1034" s="209"/>
      <c r="W1034" s="209"/>
      <c r="X1034" s="209"/>
      <c r="Y1034" s="64" t="s">
        <v>824</v>
      </c>
      <c r="Z1034" s="127" t="s">
        <v>824</v>
      </c>
      <c r="AA1034" s="127" t="s">
        <v>824</v>
      </c>
      <c r="AB1034" s="382" t="s">
        <v>824</v>
      </c>
      <c r="AC1034" s="61" t="s">
        <v>824</v>
      </c>
      <c r="AD1034" s="214"/>
      <c r="AE1034" s="61" t="s">
        <v>824</v>
      </c>
      <c r="AF1034" s="130" t="s">
        <v>824</v>
      </c>
      <c r="AG1034" s="123" t="s">
        <v>824</v>
      </c>
      <c r="AH1034" s="123" t="s">
        <v>824</v>
      </c>
      <c r="AI1034" s="61" t="s">
        <v>824</v>
      </c>
      <c r="AJ1034" s="61" t="s">
        <v>824</v>
      </c>
      <c r="AK1034" s="61" t="s">
        <v>824</v>
      </c>
      <c r="AL1034" s="61" t="s">
        <v>1129</v>
      </c>
      <c r="AM1034" s="76"/>
      <c r="AN1034" s="215"/>
      <c r="AO1034" s="215"/>
      <c r="AP1034" s="215"/>
      <c r="AQ1034" s="215"/>
    </row>
    <row r="1035" spans="1:43" ht="25.5" x14ac:dyDescent="0.25">
      <c r="A1035" s="232" t="s">
        <v>112</v>
      </c>
      <c r="B1035" s="191" t="s">
        <v>60</v>
      </c>
      <c r="C1035" s="191">
        <v>55</v>
      </c>
      <c r="D1035" s="191" t="s">
        <v>61</v>
      </c>
      <c r="E1035" s="191" t="s">
        <v>9</v>
      </c>
      <c r="F1035" s="216"/>
      <c r="G1035" s="216"/>
      <c r="H1035" s="216"/>
      <c r="I1035" s="216"/>
      <c r="J1035" s="216"/>
      <c r="K1035" s="216"/>
      <c r="L1035" s="216"/>
      <c r="M1035" s="216"/>
      <c r="N1035" s="216"/>
      <c r="O1035" s="216"/>
      <c r="P1035" s="216"/>
      <c r="Q1035" s="216"/>
      <c r="R1035" s="216"/>
      <c r="S1035" s="216"/>
      <c r="T1035" s="216"/>
      <c r="U1035" s="216"/>
      <c r="V1035" s="216"/>
      <c r="W1035" s="216"/>
      <c r="X1035" s="216"/>
      <c r="Y1035" s="152" t="s">
        <v>824</v>
      </c>
      <c r="Z1035" s="127" t="s">
        <v>824</v>
      </c>
      <c r="AA1035" s="127" t="s">
        <v>824</v>
      </c>
      <c r="AB1035" s="127" t="s">
        <v>824</v>
      </c>
      <c r="AC1035" s="35" t="s">
        <v>824</v>
      </c>
      <c r="AD1035" s="219"/>
      <c r="AE1035" s="35" t="s">
        <v>824</v>
      </c>
      <c r="AF1035" s="130" t="s">
        <v>824</v>
      </c>
      <c r="AG1035" s="123" t="s">
        <v>824</v>
      </c>
      <c r="AH1035" s="123" t="s">
        <v>824</v>
      </c>
      <c r="AI1035" s="61" t="s">
        <v>824</v>
      </c>
      <c r="AJ1035" s="61" t="s">
        <v>824</v>
      </c>
      <c r="AK1035" s="61" t="s">
        <v>824</v>
      </c>
      <c r="AL1035" s="35" t="s">
        <v>1129</v>
      </c>
      <c r="AM1035" s="192"/>
      <c r="AN1035" s="215"/>
      <c r="AO1035" s="215"/>
      <c r="AP1035" s="215"/>
      <c r="AQ1035" s="215"/>
    </row>
    <row r="1036" spans="1:43" ht="38.25" x14ac:dyDescent="0.25">
      <c r="A1036" s="232" t="s">
        <v>112</v>
      </c>
      <c r="B1036" s="191" t="s">
        <v>60</v>
      </c>
      <c r="C1036" s="191">
        <v>56</v>
      </c>
      <c r="D1036" s="191" t="s">
        <v>64</v>
      </c>
      <c r="E1036" s="191" t="s">
        <v>9</v>
      </c>
      <c r="F1036" s="216"/>
      <c r="G1036" s="216"/>
      <c r="H1036" s="216"/>
      <c r="I1036" s="216"/>
      <c r="J1036" s="216"/>
      <c r="K1036" s="216"/>
      <c r="L1036" s="216"/>
      <c r="M1036" s="216"/>
      <c r="N1036" s="216"/>
      <c r="O1036" s="216"/>
      <c r="P1036" s="216"/>
      <c r="Q1036" s="216"/>
      <c r="R1036" s="216"/>
      <c r="S1036" s="216"/>
      <c r="T1036" s="216"/>
      <c r="U1036" s="216"/>
      <c r="V1036" s="216"/>
      <c r="W1036" s="216"/>
      <c r="X1036" s="216"/>
      <c r="Y1036" s="152" t="s">
        <v>824</v>
      </c>
      <c r="Z1036" s="127" t="s">
        <v>824</v>
      </c>
      <c r="AA1036" s="127" t="s">
        <v>824</v>
      </c>
      <c r="AB1036" s="127" t="s">
        <v>824</v>
      </c>
      <c r="AC1036" s="35" t="s">
        <v>824</v>
      </c>
      <c r="AD1036" s="219"/>
      <c r="AE1036" s="35" t="s">
        <v>824</v>
      </c>
      <c r="AF1036" s="130" t="s">
        <v>824</v>
      </c>
      <c r="AG1036" s="123" t="s">
        <v>824</v>
      </c>
      <c r="AH1036" s="123" t="s">
        <v>824</v>
      </c>
      <c r="AI1036" s="61" t="s">
        <v>824</v>
      </c>
      <c r="AJ1036" s="61" t="s">
        <v>824</v>
      </c>
      <c r="AK1036" s="61" t="s">
        <v>824</v>
      </c>
      <c r="AL1036" s="35" t="s">
        <v>1129</v>
      </c>
      <c r="AM1036" s="192"/>
      <c r="AN1036" s="215"/>
      <c r="AO1036" s="215"/>
      <c r="AP1036" s="215"/>
      <c r="AQ1036" s="215"/>
    </row>
    <row r="1037" spans="1:43" ht="25.5" x14ac:dyDescent="0.25">
      <c r="A1037" s="232" t="s">
        <v>112</v>
      </c>
      <c r="B1037" s="74" t="s">
        <v>66</v>
      </c>
      <c r="C1037" s="74">
        <v>57</v>
      </c>
      <c r="D1037" s="74" t="s">
        <v>67</v>
      </c>
      <c r="E1037" s="74" t="s">
        <v>9</v>
      </c>
      <c r="F1037" s="209"/>
      <c r="G1037" s="209"/>
      <c r="H1037" s="209"/>
      <c r="I1037" s="209"/>
      <c r="J1037" s="209"/>
      <c r="K1037" s="209"/>
      <c r="L1037" s="209"/>
      <c r="M1037" s="209"/>
      <c r="N1037" s="209"/>
      <c r="O1037" s="209"/>
      <c r="P1037" s="209"/>
      <c r="Q1037" s="209"/>
      <c r="R1037" s="209"/>
      <c r="S1037" s="209"/>
      <c r="T1037" s="209"/>
      <c r="U1037" s="209"/>
      <c r="V1037" s="209"/>
      <c r="W1037" s="209"/>
      <c r="X1037" s="209"/>
      <c r="Y1037" s="64" t="s">
        <v>824</v>
      </c>
      <c r="Z1037" s="127" t="s">
        <v>824</v>
      </c>
      <c r="AA1037" s="127" t="s">
        <v>824</v>
      </c>
      <c r="AB1037" s="382" t="s">
        <v>824</v>
      </c>
      <c r="AC1037" s="61" t="s">
        <v>824</v>
      </c>
      <c r="AD1037" s="214"/>
      <c r="AE1037" s="61" t="s">
        <v>824</v>
      </c>
      <c r="AF1037" s="130" t="s">
        <v>824</v>
      </c>
      <c r="AG1037" s="123" t="s">
        <v>824</v>
      </c>
      <c r="AH1037" s="123" t="s">
        <v>824</v>
      </c>
      <c r="AI1037" s="61" t="s">
        <v>824</v>
      </c>
      <c r="AJ1037" s="61" t="s">
        <v>824</v>
      </c>
      <c r="AK1037" s="61" t="s">
        <v>824</v>
      </c>
      <c r="AL1037" s="61" t="s">
        <v>1129</v>
      </c>
      <c r="AM1037" s="76"/>
      <c r="AN1037" s="215"/>
      <c r="AO1037" s="215"/>
      <c r="AP1037" s="215"/>
      <c r="AQ1037" s="215"/>
    </row>
    <row r="1038" spans="1:43" ht="25.5" x14ac:dyDescent="0.25">
      <c r="A1038" s="232" t="s">
        <v>112</v>
      </c>
      <c r="B1038" s="191" t="s">
        <v>66</v>
      </c>
      <c r="C1038" s="191">
        <v>59</v>
      </c>
      <c r="D1038" s="191" t="s">
        <v>71</v>
      </c>
      <c r="E1038" s="191" t="s">
        <v>9</v>
      </c>
      <c r="F1038" s="216"/>
      <c r="G1038" s="216"/>
      <c r="H1038" s="216"/>
      <c r="I1038" s="216"/>
      <c r="J1038" s="216"/>
      <c r="K1038" s="216"/>
      <c r="L1038" s="216"/>
      <c r="M1038" s="216"/>
      <c r="N1038" s="216"/>
      <c r="O1038" s="216"/>
      <c r="P1038" s="216"/>
      <c r="Q1038" s="216"/>
      <c r="R1038" s="216"/>
      <c r="S1038" s="216"/>
      <c r="T1038" s="216"/>
      <c r="U1038" s="216"/>
      <c r="V1038" s="216"/>
      <c r="W1038" s="216"/>
      <c r="X1038" s="216"/>
      <c r="Y1038" s="152" t="s">
        <v>824</v>
      </c>
      <c r="Z1038" s="127" t="s">
        <v>824</v>
      </c>
      <c r="AA1038" s="127" t="s">
        <v>824</v>
      </c>
      <c r="AB1038" s="127" t="s">
        <v>824</v>
      </c>
      <c r="AC1038" s="35" t="s">
        <v>824</v>
      </c>
      <c r="AD1038" s="219"/>
      <c r="AE1038" s="35" t="s">
        <v>824</v>
      </c>
      <c r="AF1038" s="130" t="s">
        <v>824</v>
      </c>
      <c r="AG1038" s="123" t="s">
        <v>824</v>
      </c>
      <c r="AH1038" s="123" t="s">
        <v>824</v>
      </c>
      <c r="AI1038" s="61" t="s">
        <v>824</v>
      </c>
      <c r="AJ1038" s="61" t="s">
        <v>824</v>
      </c>
      <c r="AK1038" s="61" t="s">
        <v>824</v>
      </c>
      <c r="AL1038" s="35" t="s">
        <v>1129</v>
      </c>
      <c r="AM1038" s="192"/>
      <c r="AN1038" s="215"/>
      <c r="AO1038" s="215"/>
      <c r="AP1038" s="215"/>
      <c r="AQ1038" s="215"/>
    </row>
    <row r="1039" spans="1:43" ht="25.5" x14ac:dyDescent="0.25">
      <c r="A1039" s="232" t="s">
        <v>112</v>
      </c>
      <c r="B1039" s="74" t="s">
        <v>66</v>
      </c>
      <c r="C1039" s="74">
        <v>60</v>
      </c>
      <c r="D1039" s="74" t="s">
        <v>72</v>
      </c>
      <c r="E1039" s="74" t="s">
        <v>9</v>
      </c>
      <c r="F1039" s="209"/>
      <c r="G1039" s="209"/>
      <c r="H1039" s="209"/>
      <c r="I1039" s="209"/>
      <c r="J1039" s="209"/>
      <c r="K1039" s="209"/>
      <c r="L1039" s="209"/>
      <c r="M1039" s="209"/>
      <c r="N1039" s="209"/>
      <c r="O1039" s="209"/>
      <c r="P1039" s="209"/>
      <c r="Q1039" s="209"/>
      <c r="R1039" s="209"/>
      <c r="S1039" s="209"/>
      <c r="T1039" s="209"/>
      <c r="U1039" s="209"/>
      <c r="V1039" s="209"/>
      <c r="W1039" s="209"/>
      <c r="X1039" s="209"/>
      <c r="Y1039" s="64" t="s">
        <v>824</v>
      </c>
      <c r="Z1039" s="127" t="s">
        <v>824</v>
      </c>
      <c r="AA1039" s="127" t="s">
        <v>824</v>
      </c>
      <c r="AB1039" s="382" t="s">
        <v>824</v>
      </c>
      <c r="AC1039" s="61" t="s">
        <v>824</v>
      </c>
      <c r="AD1039" s="214"/>
      <c r="AE1039" s="61" t="s">
        <v>824</v>
      </c>
      <c r="AF1039" s="130" t="s">
        <v>824</v>
      </c>
      <c r="AG1039" s="123" t="s">
        <v>824</v>
      </c>
      <c r="AH1039" s="123" t="s">
        <v>824</v>
      </c>
      <c r="AI1039" s="61" t="s">
        <v>824</v>
      </c>
      <c r="AJ1039" s="61" t="s">
        <v>824</v>
      </c>
      <c r="AK1039" s="61" t="s">
        <v>824</v>
      </c>
      <c r="AL1039" s="61" t="s">
        <v>1129</v>
      </c>
      <c r="AM1039" s="76"/>
      <c r="AN1039" s="215"/>
      <c r="AO1039" s="215"/>
      <c r="AP1039" s="215"/>
      <c r="AQ1039" s="215"/>
    </row>
    <row r="1040" spans="1:43" ht="25.5" x14ac:dyDescent="0.25">
      <c r="A1040" s="232" t="s">
        <v>112</v>
      </c>
      <c r="B1040" s="191" t="s">
        <v>101</v>
      </c>
      <c r="C1040" s="191">
        <v>61</v>
      </c>
      <c r="D1040" s="191" t="s">
        <v>674</v>
      </c>
      <c r="E1040" s="191" t="s">
        <v>9</v>
      </c>
      <c r="F1040" s="216"/>
      <c r="G1040" s="216"/>
      <c r="H1040" s="216"/>
      <c r="I1040" s="216"/>
      <c r="J1040" s="216"/>
      <c r="K1040" s="216"/>
      <c r="L1040" s="216"/>
      <c r="M1040" s="216"/>
      <c r="N1040" s="216"/>
      <c r="O1040" s="216"/>
      <c r="P1040" s="216"/>
      <c r="Q1040" s="216"/>
      <c r="R1040" s="216"/>
      <c r="S1040" s="216"/>
      <c r="T1040" s="216"/>
      <c r="U1040" s="216"/>
      <c r="V1040" s="216"/>
      <c r="W1040" s="216"/>
      <c r="X1040" s="216"/>
      <c r="Y1040" s="152" t="s">
        <v>824</v>
      </c>
      <c r="Z1040" s="127" t="s">
        <v>824</v>
      </c>
      <c r="AA1040" s="127" t="s">
        <v>824</v>
      </c>
      <c r="AB1040" s="127" t="s">
        <v>824</v>
      </c>
      <c r="AC1040" s="35" t="s">
        <v>824</v>
      </c>
      <c r="AD1040" s="219"/>
      <c r="AE1040" s="35" t="s">
        <v>824</v>
      </c>
      <c r="AF1040" s="130" t="s">
        <v>824</v>
      </c>
      <c r="AG1040" s="123" t="s">
        <v>824</v>
      </c>
      <c r="AH1040" s="123" t="s">
        <v>824</v>
      </c>
      <c r="AI1040" s="61" t="s">
        <v>824</v>
      </c>
      <c r="AJ1040" s="61" t="s">
        <v>824</v>
      </c>
      <c r="AK1040" s="61" t="s">
        <v>824</v>
      </c>
      <c r="AL1040" s="35" t="s">
        <v>1129</v>
      </c>
      <c r="AM1040" s="192"/>
      <c r="AN1040" s="215"/>
      <c r="AO1040" s="215"/>
      <c r="AP1040" s="215"/>
      <c r="AQ1040" s="215"/>
    </row>
    <row r="1041" spans="1:45" ht="25.5" x14ac:dyDescent="0.25">
      <c r="A1041" s="232" t="s">
        <v>112</v>
      </c>
      <c r="B1041" s="74" t="s">
        <v>101</v>
      </c>
      <c r="C1041" s="74">
        <v>62</v>
      </c>
      <c r="D1041" s="74" t="s">
        <v>675</v>
      </c>
      <c r="E1041" s="74" t="s">
        <v>9</v>
      </c>
      <c r="F1041" s="209"/>
      <c r="G1041" s="209"/>
      <c r="H1041" s="209"/>
      <c r="I1041" s="209"/>
      <c r="J1041" s="209"/>
      <c r="K1041" s="209"/>
      <c r="L1041" s="209"/>
      <c r="M1041" s="209"/>
      <c r="N1041" s="209"/>
      <c r="O1041" s="209"/>
      <c r="P1041" s="209"/>
      <c r="Q1041" s="209"/>
      <c r="R1041" s="209"/>
      <c r="S1041" s="209"/>
      <c r="T1041" s="209"/>
      <c r="U1041" s="209"/>
      <c r="V1041" s="209"/>
      <c r="W1041" s="209"/>
      <c r="X1041" s="209"/>
      <c r="Y1041" s="64" t="s">
        <v>824</v>
      </c>
      <c r="Z1041" s="127" t="s">
        <v>824</v>
      </c>
      <c r="AA1041" s="127" t="s">
        <v>824</v>
      </c>
      <c r="AB1041" s="382" t="s">
        <v>824</v>
      </c>
      <c r="AC1041" s="61" t="s">
        <v>824</v>
      </c>
      <c r="AD1041" s="214"/>
      <c r="AE1041" s="61" t="s">
        <v>824</v>
      </c>
      <c r="AF1041" s="130" t="s">
        <v>824</v>
      </c>
      <c r="AG1041" s="123" t="s">
        <v>824</v>
      </c>
      <c r="AH1041" s="123" t="s">
        <v>824</v>
      </c>
      <c r="AI1041" s="61" t="s">
        <v>824</v>
      </c>
      <c r="AJ1041" s="61" t="s">
        <v>824</v>
      </c>
      <c r="AK1041" s="61" t="s">
        <v>824</v>
      </c>
      <c r="AL1041" s="61" t="s">
        <v>1129</v>
      </c>
      <c r="AM1041" s="76"/>
      <c r="AN1041" s="215"/>
      <c r="AO1041" s="215"/>
      <c r="AP1041" s="215"/>
      <c r="AQ1041" s="215"/>
    </row>
    <row r="1042" spans="1:45" ht="25.5" x14ac:dyDescent="0.25">
      <c r="A1042" s="232" t="s">
        <v>112</v>
      </c>
      <c r="B1042" s="191" t="s">
        <v>76</v>
      </c>
      <c r="C1042" s="191">
        <v>64</v>
      </c>
      <c r="D1042" s="191" t="s">
        <v>77</v>
      </c>
      <c r="E1042" s="191" t="s">
        <v>9</v>
      </c>
      <c r="F1042" s="216"/>
      <c r="G1042" s="216"/>
      <c r="H1042" s="216"/>
      <c r="I1042" s="216"/>
      <c r="J1042" s="216"/>
      <c r="K1042" s="216"/>
      <c r="L1042" s="216"/>
      <c r="M1042" s="216"/>
      <c r="N1042" s="216"/>
      <c r="O1042" s="216"/>
      <c r="P1042" s="216"/>
      <c r="Q1042" s="216"/>
      <c r="R1042" s="216"/>
      <c r="S1042" s="216"/>
      <c r="T1042" s="216"/>
      <c r="U1042" s="216"/>
      <c r="V1042" s="216"/>
      <c r="W1042" s="216"/>
      <c r="X1042" s="216"/>
      <c r="Y1042" s="152" t="s">
        <v>824</v>
      </c>
      <c r="Z1042" s="127" t="s">
        <v>824</v>
      </c>
      <c r="AA1042" s="127" t="s">
        <v>824</v>
      </c>
      <c r="AB1042" s="127" t="s">
        <v>824</v>
      </c>
      <c r="AC1042" s="35" t="s">
        <v>824</v>
      </c>
      <c r="AD1042" s="219"/>
      <c r="AE1042" s="35" t="s">
        <v>824</v>
      </c>
      <c r="AF1042" s="130" t="s">
        <v>824</v>
      </c>
      <c r="AG1042" s="123" t="s">
        <v>824</v>
      </c>
      <c r="AH1042" s="123" t="s">
        <v>824</v>
      </c>
      <c r="AI1042" s="61" t="s">
        <v>824</v>
      </c>
      <c r="AJ1042" s="61" t="s">
        <v>824</v>
      </c>
      <c r="AK1042" s="61" t="s">
        <v>824</v>
      </c>
      <c r="AL1042" s="35" t="s">
        <v>1129</v>
      </c>
      <c r="AM1042" s="192"/>
      <c r="AN1042" s="215"/>
      <c r="AO1042" s="215"/>
      <c r="AP1042" s="215"/>
      <c r="AQ1042" s="215"/>
    </row>
    <row r="1043" spans="1:45" ht="38.25" x14ac:dyDescent="0.25">
      <c r="A1043" s="232" t="s">
        <v>112</v>
      </c>
      <c r="B1043" s="74" t="s">
        <v>76</v>
      </c>
      <c r="C1043" s="74">
        <v>65</v>
      </c>
      <c r="D1043" s="74" t="s">
        <v>78</v>
      </c>
      <c r="E1043" s="74" t="s">
        <v>9</v>
      </c>
      <c r="F1043" s="209"/>
      <c r="G1043" s="209"/>
      <c r="H1043" s="209"/>
      <c r="I1043" s="209"/>
      <c r="J1043" s="209"/>
      <c r="K1043" s="209"/>
      <c r="L1043" s="209"/>
      <c r="M1043" s="209"/>
      <c r="N1043" s="209"/>
      <c r="O1043" s="209"/>
      <c r="P1043" s="209"/>
      <c r="Q1043" s="209"/>
      <c r="R1043" s="209"/>
      <c r="S1043" s="209"/>
      <c r="T1043" s="209"/>
      <c r="U1043" s="209"/>
      <c r="V1043" s="209"/>
      <c r="W1043" s="209"/>
      <c r="X1043" s="209"/>
      <c r="Y1043" s="64" t="s">
        <v>824</v>
      </c>
      <c r="Z1043" s="127" t="s">
        <v>824</v>
      </c>
      <c r="AA1043" s="127" t="s">
        <v>824</v>
      </c>
      <c r="AB1043" s="382" t="s">
        <v>824</v>
      </c>
      <c r="AC1043" s="61" t="s">
        <v>824</v>
      </c>
      <c r="AD1043" s="214"/>
      <c r="AE1043" s="61" t="s">
        <v>824</v>
      </c>
      <c r="AF1043" s="130" t="s">
        <v>824</v>
      </c>
      <c r="AG1043" s="123" t="s">
        <v>824</v>
      </c>
      <c r="AH1043" s="123" t="s">
        <v>824</v>
      </c>
      <c r="AI1043" s="61" t="s">
        <v>824</v>
      </c>
      <c r="AJ1043" s="61" t="s">
        <v>824</v>
      </c>
      <c r="AK1043" s="61" t="s">
        <v>824</v>
      </c>
      <c r="AL1043" s="61" t="s">
        <v>1129</v>
      </c>
      <c r="AM1043" s="76"/>
      <c r="AN1043" s="215"/>
      <c r="AO1043" s="215"/>
      <c r="AP1043" s="215"/>
      <c r="AQ1043" s="215"/>
    </row>
    <row r="1044" spans="1:45" ht="25.5" x14ac:dyDescent="0.25">
      <c r="A1044" s="232" t="s">
        <v>112</v>
      </c>
      <c r="B1044" s="191" t="s">
        <v>676</v>
      </c>
      <c r="C1044" s="197">
        <v>72</v>
      </c>
      <c r="D1044" s="198" t="s">
        <v>679</v>
      </c>
      <c r="E1044" s="198" t="s">
        <v>9</v>
      </c>
      <c r="F1044" s="211"/>
      <c r="G1044" s="211"/>
      <c r="H1044" s="211"/>
      <c r="I1044" s="211"/>
      <c r="J1044" s="211"/>
      <c r="K1044" s="211"/>
      <c r="L1044" s="211"/>
      <c r="M1044" s="211"/>
      <c r="N1044" s="211"/>
      <c r="O1044" s="211"/>
      <c r="P1044" s="211"/>
      <c r="Q1044" s="211"/>
      <c r="R1044" s="211"/>
      <c r="S1044" s="211"/>
      <c r="T1044" s="211"/>
      <c r="U1044" s="211"/>
      <c r="V1044" s="211"/>
      <c r="W1044" s="211"/>
      <c r="X1044" s="211"/>
      <c r="Y1044" s="189" t="s">
        <v>824</v>
      </c>
      <c r="Z1044" s="127" t="s">
        <v>824</v>
      </c>
      <c r="AA1044" s="127" t="s">
        <v>824</v>
      </c>
      <c r="AB1044" s="382" t="s">
        <v>824</v>
      </c>
      <c r="AC1044" s="61" t="s">
        <v>824</v>
      </c>
      <c r="AD1044" s="214"/>
      <c r="AE1044" s="61" t="s">
        <v>824</v>
      </c>
      <c r="AF1044" s="130" t="s">
        <v>824</v>
      </c>
      <c r="AG1044" s="123" t="s">
        <v>824</v>
      </c>
      <c r="AH1044" s="123" t="s">
        <v>824</v>
      </c>
      <c r="AI1044" s="61" t="s">
        <v>824</v>
      </c>
      <c r="AJ1044" s="61" t="s">
        <v>824</v>
      </c>
      <c r="AK1044" s="61" t="s">
        <v>824</v>
      </c>
      <c r="AL1044" s="61" t="s">
        <v>1129</v>
      </c>
      <c r="AM1044" s="76"/>
      <c r="AN1044" s="215"/>
      <c r="AO1044" s="215"/>
      <c r="AP1044" s="215"/>
      <c r="AQ1044" s="215"/>
    </row>
    <row r="1045" spans="1:45" ht="25.5" x14ac:dyDescent="0.25">
      <c r="A1045" s="232" t="s">
        <v>112</v>
      </c>
      <c r="B1045" s="74" t="s">
        <v>26</v>
      </c>
      <c r="C1045" s="74">
        <v>76</v>
      </c>
      <c r="D1045" s="74" t="s">
        <v>747</v>
      </c>
      <c r="E1045" s="74" t="s">
        <v>9</v>
      </c>
      <c r="F1045" s="209">
        <v>3</v>
      </c>
      <c r="G1045" s="209">
        <v>3</v>
      </c>
      <c r="H1045" s="209">
        <v>3</v>
      </c>
      <c r="I1045" s="209">
        <v>3</v>
      </c>
      <c r="J1045" s="209">
        <v>4</v>
      </c>
      <c r="K1045" s="209">
        <v>3</v>
      </c>
      <c r="L1045" s="209">
        <v>3</v>
      </c>
      <c r="M1045" s="209"/>
      <c r="N1045" s="209"/>
      <c r="O1045" s="209"/>
      <c r="P1045" s="209"/>
      <c r="Q1045" s="209"/>
      <c r="R1045" s="209"/>
      <c r="S1045" s="209"/>
      <c r="T1045" s="209"/>
      <c r="U1045" s="209"/>
      <c r="V1045" s="209"/>
      <c r="W1045" s="209"/>
      <c r="X1045" s="209"/>
      <c r="Y1045" s="64">
        <v>3</v>
      </c>
      <c r="Z1045" s="127">
        <v>3</v>
      </c>
      <c r="AA1045" s="127">
        <v>3</v>
      </c>
      <c r="AB1045" s="382" t="s">
        <v>1132</v>
      </c>
      <c r="AC1045" s="61" t="s">
        <v>144</v>
      </c>
      <c r="AD1045" s="214" t="s">
        <v>371</v>
      </c>
      <c r="AE1045" s="61" t="s">
        <v>476</v>
      </c>
      <c r="AF1045" s="130" t="s">
        <v>1182</v>
      </c>
      <c r="AG1045" s="123">
        <v>2</v>
      </c>
      <c r="AH1045" s="123">
        <v>2</v>
      </c>
      <c r="AI1045" s="61" t="s">
        <v>142</v>
      </c>
      <c r="AJ1045" s="61" t="s">
        <v>384</v>
      </c>
      <c r="AK1045" s="61" t="s">
        <v>475</v>
      </c>
      <c r="AL1045" s="61" t="s">
        <v>377</v>
      </c>
      <c r="AM1045" s="76"/>
      <c r="AN1045" s="215" t="s">
        <v>1303</v>
      </c>
      <c r="AO1045" s="215" t="s">
        <v>1304</v>
      </c>
      <c r="AP1045" s="215" t="s">
        <v>1299</v>
      </c>
      <c r="AQ1045" s="215" t="s">
        <v>1300</v>
      </c>
    </row>
    <row r="1046" spans="1:45" ht="25.5" x14ac:dyDescent="0.25">
      <c r="A1046" s="232" t="s">
        <v>112</v>
      </c>
      <c r="B1046" s="191" t="s">
        <v>26</v>
      </c>
      <c r="C1046" s="191">
        <v>81</v>
      </c>
      <c r="D1046" s="198" t="s">
        <v>751</v>
      </c>
      <c r="E1046" s="198" t="s">
        <v>9</v>
      </c>
      <c r="F1046" s="211">
        <v>3</v>
      </c>
      <c r="G1046" s="211">
        <v>3</v>
      </c>
      <c r="H1046" s="211">
        <v>2</v>
      </c>
      <c r="I1046" s="211">
        <v>2</v>
      </c>
      <c r="J1046" s="211">
        <v>2</v>
      </c>
      <c r="K1046" s="211">
        <v>2</v>
      </c>
      <c r="L1046" s="211">
        <v>2</v>
      </c>
      <c r="M1046" s="211"/>
      <c r="N1046" s="211"/>
      <c r="O1046" s="211"/>
      <c r="P1046" s="211"/>
      <c r="Q1046" s="211"/>
      <c r="R1046" s="211"/>
      <c r="S1046" s="211"/>
      <c r="T1046" s="211"/>
      <c r="U1046" s="211"/>
      <c r="V1046" s="211"/>
      <c r="W1046" s="211"/>
      <c r="X1046" s="211"/>
      <c r="Y1046" s="189">
        <v>2</v>
      </c>
      <c r="Z1046" s="127">
        <v>2</v>
      </c>
      <c r="AA1046" s="127">
        <v>2</v>
      </c>
      <c r="AB1046" s="382" t="s">
        <v>1182</v>
      </c>
      <c r="AC1046" s="61" t="s">
        <v>142</v>
      </c>
      <c r="AD1046" s="214" t="s">
        <v>384</v>
      </c>
      <c r="AE1046" s="61" t="s">
        <v>475</v>
      </c>
      <c r="AF1046" s="130" t="s">
        <v>1182</v>
      </c>
      <c r="AG1046" s="123">
        <v>2</v>
      </c>
      <c r="AH1046" s="123">
        <v>2</v>
      </c>
      <c r="AI1046" s="61" t="s">
        <v>142</v>
      </c>
      <c r="AJ1046" s="61" t="s">
        <v>384</v>
      </c>
      <c r="AK1046" s="61" t="s">
        <v>475</v>
      </c>
      <c r="AL1046" s="61" t="s">
        <v>377</v>
      </c>
      <c r="AM1046" s="76"/>
      <c r="AN1046" s="215"/>
      <c r="AO1046" s="215"/>
      <c r="AP1046" s="215"/>
      <c r="AQ1046" s="215"/>
    </row>
    <row r="1047" spans="1:45" ht="25.5" x14ac:dyDescent="0.25">
      <c r="A1047" s="232" t="s">
        <v>112</v>
      </c>
      <c r="B1047" s="74" t="s">
        <v>26</v>
      </c>
      <c r="C1047" s="74">
        <v>82</v>
      </c>
      <c r="D1047" s="74" t="s">
        <v>1160</v>
      </c>
      <c r="E1047" s="74" t="s">
        <v>9</v>
      </c>
      <c r="F1047" s="209">
        <v>3</v>
      </c>
      <c r="G1047" s="209">
        <v>3</v>
      </c>
      <c r="H1047" s="209">
        <v>3</v>
      </c>
      <c r="I1047" s="209">
        <v>3</v>
      </c>
      <c r="J1047" s="209">
        <v>3</v>
      </c>
      <c r="K1047" s="209">
        <v>3</v>
      </c>
      <c r="L1047" s="209">
        <v>3</v>
      </c>
      <c r="M1047" s="209"/>
      <c r="N1047" s="209"/>
      <c r="O1047" s="209"/>
      <c r="P1047" s="209"/>
      <c r="Q1047" s="209"/>
      <c r="R1047" s="209"/>
      <c r="S1047" s="209"/>
      <c r="T1047" s="209"/>
      <c r="U1047" s="209"/>
      <c r="V1047" s="209"/>
      <c r="W1047" s="209"/>
      <c r="X1047" s="209"/>
      <c r="Y1047" s="64">
        <v>3</v>
      </c>
      <c r="Z1047" s="127">
        <v>3</v>
      </c>
      <c r="AA1047" s="127">
        <v>3</v>
      </c>
      <c r="AB1047" s="382" t="s">
        <v>1132</v>
      </c>
      <c r="AC1047" s="61" t="s">
        <v>144</v>
      </c>
      <c r="AD1047" s="214" t="s">
        <v>371</v>
      </c>
      <c r="AE1047" s="61" t="s">
        <v>476</v>
      </c>
      <c r="AF1047" s="130" t="s">
        <v>1132</v>
      </c>
      <c r="AG1047" s="123">
        <v>3</v>
      </c>
      <c r="AH1047" s="123">
        <v>3</v>
      </c>
      <c r="AI1047" s="61" t="s">
        <v>144</v>
      </c>
      <c r="AJ1047" s="61" t="s">
        <v>371</v>
      </c>
      <c r="AK1047" s="61" t="s">
        <v>476</v>
      </c>
      <c r="AL1047" s="61" t="s">
        <v>1129</v>
      </c>
      <c r="AM1047" s="76"/>
      <c r="AN1047" s="215"/>
      <c r="AO1047" s="215"/>
      <c r="AP1047" s="215"/>
      <c r="AQ1047" s="215"/>
    </row>
    <row r="1048" spans="1:45" ht="38.25" x14ac:dyDescent="0.25">
      <c r="A1048" s="232" t="s">
        <v>112</v>
      </c>
      <c r="B1048" s="191" t="s">
        <v>26</v>
      </c>
      <c r="C1048" s="191">
        <v>86</v>
      </c>
      <c r="D1048" s="198" t="s">
        <v>1161</v>
      </c>
      <c r="E1048" s="198" t="s">
        <v>9</v>
      </c>
      <c r="F1048" s="211">
        <v>2</v>
      </c>
      <c r="G1048" s="211">
        <v>3</v>
      </c>
      <c r="H1048" s="211">
        <v>3</v>
      </c>
      <c r="I1048" s="211">
        <v>2</v>
      </c>
      <c r="J1048" s="211">
        <v>2</v>
      </c>
      <c r="K1048" s="211">
        <v>2</v>
      </c>
      <c r="L1048" s="211">
        <v>2</v>
      </c>
      <c r="M1048" s="211"/>
      <c r="N1048" s="211"/>
      <c r="O1048" s="211"/>
      <c r="P1048" s="211"/>
      <c r="Q1048" s="211"/>
      <c r="R1048" s="211"/>
      <c r="S1048" s="211"/>
      <c r="T1048" s="211"/>
      <c r="U1048" s="211"/>
      <c r="V1048" s="211"/>
      <c r="W1048" s="211"/>
      <c r="X1048" s="211"/>
      <c r="Y1048" s="189">
        <v>2</v>
      </c>
      <c r="Z1048" s="127">
        <v>2</v>
      </c>
      <c r="AA1048" s="127">
        <v>2</v>
      </c>
      <c r="AB1048" s="382" t="s">
        <v>1182</v>
      </c>
      <c r="AC1048" s="61" t="s">
        <v>142</v>
      </c>
      <c r="AD1048" s="214" t="s">
        <v>384</v>
      </c>
      <c r="AE1048" s="61" t="s">
        <v>475</v>
      </c>
      <c r="AF1048" s="130" t="s">
        <v>1182</v>
      </c>
      <c r="AG1048" s="123">
        <v>2</v>
      </c>
      <c r="AH1048" s="123">
        <v>2</v>
      </c>
      <c r="AI1048" s="61" t="s">
        <v>142</v>
      </c>
      <c r="AJ1048" s="61" t="s">
        <v>384</v>
      </c>
      <c r="AK1048" s="61" t="s">
        <v>475</v>
      </c>
      <c r="AL1048" s="61" t="s">
        <v>377</v>
      </c>
      <c r="AM1048" s="76"/>
      <c r="AN1048" s="215"/>
      <c r="AO1048" s="215"/>
      <c r="AP1048" s="215"/>
      <c r="AQ1048" s="215"/>
    </row>
    <row r="1049" spans="1:45" ht="25.5" x14ac:dyDescent="0.25">
      <c r="A1049" s="232" t="s">
        <v>112</v>
      </c>
      <c r="B1049" s="74" t="s">
        <v>687</v>
      </c>
      <c r="C1049" s="74">
        <v>102</v>
      </c>
      <c r="D1049" s="74" t="s">
        <v>690</v>
      </c>
      <c r="E1049" s="74" t="s">
        <v>9</v>
      </c>
      <c r="F1049" s="209"/>
      <c r="G1049" s="209"/>
      <c r="H1049" s="209"/>
      <c r="I1049" s="209"/>
      <c r="J1049" s="209"/>
      <c r="K1049" s="209"/>
      <c r="L1049" s="209"/>
      <c r="M1049" s="209"/>
      <c r="N1049" s="209"/>
      <c r="O1049" s="209"/>
      <c r="P1049" s="209"/>
      <c r="Q1049" s="209"/>
      <c r="R1049" s="209"/>
      <c r="S1049" s="209"/>
      <c r="T1049" s="209"/>
      <c r="U1049" s="209"/>
      <c r="V1049" s="209"/>
      <c r="W1049" s="209"/>
      <c r="X1049" s="209"/>
      <c r="Y1049" s="64" t="s">
        <v>824</v>
      </c>
      <c r="Z1049" s="127" t="s">
        <v>824</v>
      </c>
      <c r="AA1049" s="127" t="s">
        <v>824</v>
      </c>
      <c r="AB1049" s="382" t="s">
        <v>824</v>
      </c>
      <c r="AC1049" s="61" t="s">
        <v>824</v>
      </c>
      <c r="AD1049" s="214"/>
      <c r="AE1049" s="61" t="s">
        <v>824</v>
      </c>
      <c r="AF1049" s="130" t="s">
        <v>824</v>
      </c>
      <c r="AG1049" s="123" t="s">
        <v>824</v>
      </c>
      <c r="AH1049" s="123" t="s">
        <v>824</v>
      </c>
      <c r="AI1049" s="61" t="s">
        <v>824</v>
      </c>
      <c r="AJ1049" s="61" t="s">
        <v>824</v>
      </c>
      <c r="AK1049" s="61" t="s">
        <v>824</v>
      </c>
      <c r="AL1049" s="61" t="s">
        <v>1129</v>
      </c>
      <c r="AM1049" s="76"/>
      <c r="AN1049" s="215"/>
      <c r="AO1049" s="215"/>
      <c r="AP1049" s="215"/>
      <c r="AQ1049" s="215"/>
    </row>
    <row r="1050" spans="1:45" ht="25.5" x14ac:dyDescent="0.25">
      <c r="A1050" s="232" t="s">
        <v>112</v>
      </c>
      <c r="B1050" s="191" t="s">
        <v>12</v>
      </c>
      <c r="C1050" s="191">
        <v>104</v>
      </c>
      <c r="D1050" s="198" t="s">
        <v>692</v>
      </c>
      <c r="E1050" s="198" t="s">
        <v>684</v>
      </c>
      <c r="F1050" s="211">
        <v>1</v>
      </c>
      <c r="G1050" s="211">
        <v>1</v>
      </c>
      <c r="H1050" s="211">
        <v>1</v>
      </c>
      <c r="I1050" s="211">
        <v>1</v>
      </c>
      <c r="J1050" s="211">
        <v>1</v>
      </c>
      <c r="K1050" s="211">
        <v>2</v>
      </c>
      <c r="L1050" s="211">
        <v>2</v>
      </c>
      <c r="M1050" s="211"/>
      <c r="N1050" s="211"/>
      <c r="O1050" s="211"/>
      <c r="P1050" s="211"/>
      <c r="Q1050" s="211"/>
      <c r="R1050" s="211"/>
      <c r="S1050" s="211"/>
      <c r="T1050" s="211"/>
      <c r="U1050" s="211"/>
      <c r="V1050" s="211"/>
      <c r="W1050" s="211"/>
      <c r="X1050" s="211"/>
      <c r="Y1050" s="189">
        <v>1</v>
      </c>
      <c r="Z1050" s="127">
        <v>1</v>
      </c>
      <c r="AA1050" s="127">
        <v>2</v>
      </c>
      <c r="AB1050" s="382" t="s">
        <v>1143</v>
      </c>
      <c r="AC1050" s="61" t="s">
        <v>462</v>
      </c>
      <c r="AD1050" s="214" t="s">
        <v>384</v>
      </c>
      <c r="AE1050" s="61" t="s">
        <v>475</v>
      </c>
      <c r="AF1050" s="130" t="s">
        <v>1143</v>
      </c>
      <c r="AG1050" s="123">
        <v>1</v>
      </c>
      <c r="AH1050" s="123">
        <v>2</v>
      </c>
      <c r="AI1050" s="61" t="s">
        <v>462</v>
      </c>
      <c r="AJ1050" s="61" t="s">
        <v>384</v>
      </c>
      <c r="AK1050" s="61" t="s">
        <v>475</v>
      </c>
      <c r="AL1050" s="61" t="s">
        <v>377</v>
      </c>
      <c r="AM1050" s="76"/>
      <c r="AN1050" s="215"/>
      <c r="AO1050" s="215"/>
      <c r="AP1050" s="215"/>
      <c r="AQ1050" s="215"/>
    </row>
    <row r="1051" spans="1:45" ht="25.5" x14ac:dyDescent="0.25">
      <c r="A1051" s="232" t="s">
        <v>112</v>
      </c>
      <c r="B1051" s="74" t="s">
        <v>33</v>
      </c>
      <c r="C1051" s="74">
        <v>105</v>
      </c>
      <c r="D1051" s="74" t="s">
        <v>693</v>
      </c>
      <c r="E1051" s="74" t="s">
        <v>9</v>
      </c>
      <c r="F1051" s="209">
        <v>2</v>
      </c>
      <c r="G1051" s="209">
        <v>2</v>
      </c>
      <c r="H1051" s="209">
        <v>2</v>
      </c>
      <c r="I1051" s="209">
        <v>2</v>
      </c>
      <c r="J1051" s="209">
        <v>2</v>
      </c>
      <c r="K1051" s="209">
        <v>2</v>
      </c>
      <c r="L1051" s="209">
        <v>2</v>
      </c>
      <c r="M1051" s="209"/>
      <c r="N1051" s="209"/>
      <c r="O1051" s="209"/>
      <c r="P1051" s="209"/>
      <c r="Q1051" s="209"/>
      <c r="R1051" s="209"/>
      <c r="S1051" s="209"/>
      <c r="T1051" s="209"/>
      <c r="U1051" s="209"/>
      <c r="V1051" s="209"/>
      <c r="W1051" s="209"/>
      <c r="X1051" s="209"/>
      <c r="Y1051" s="64">
        <v>2</v>
      </c>
      <c r="Z1051" s="127">
        <v>2</v>
      </c>
      <c r="AA1051" s="127">
        <v>2</v>
      </c>
      <c r="AB1051" s="382" t="s">
        <v>1182</v>
      </c>
      <c r="AC1051" s="61" t="s">
        <v>142</v>
      </c>
      <c r="AD1051" s="207" t="s">
        <v>384</v>
      </c>
      <c r="AE1051" s="61" t="s">
        <v>475</v>
      </c>
      <c r="AF1051" s="130" t="s">
        <v>1182</v>
      </c>
      <c r="AG1051" s="123">
        <v>2</v>
      </c>
      <c r="AH1051" s="123">
        <v>2</v>
      </c>
      <c r="AI1051" s="61" t="s">
        <v>142</v>
      </c>
      <c r="AJ1051" s="143" t="s">
        <v>384</v>
      </c>
      <c r="AK1051" s="143" t="s">
        <v>475</v>
      </c>
      <c r="AL1051" s="61" t="s">
        <v>377</v>
      </c>
      <c r="AM1051" s="386"/>
      <c r="AN1051" s="239"/>
      <c r="AO1051" s="239"/>
      <c r="AP1051" s="239"/>
      <c r="AQ1051" s="239"/>
      <c r="AR1051" s="239" t="s">
        <v>1104</v>
      </c>
      <c r="AS1051" s="239" t="s">
        <v>1103</v>
      </c>
    </row>
    <row r="1052" spans="1:45" ht="135" x14ac:dyDescent="0.25">
      <c r="A1052" s="232" t="s">
        <v>112</v>
      </c>
      <c r="B1052" s="191" t="s">
        <v>33</v>
      </c>
      <c r="C1052" s="191">
        <v>106</v>
      </c>
      <c r="D1052" s="191" t="s">
        <v>695</v>
      </c>
      <c r="E1052" s="191" t="s">
        <v>9</v>
      </c>
      <c r="F1052" s="216">
        <v>1</v>
      </c>
      <c r="G1052" s="216">
        <v>1</v>
      </c>
      <c r="H1052" s="216">
        <v>1</v>
      </c>
      <c r="I1052" s="216">
        <v>1</v>
      </c>
      <c r="J1052" s="216">
        <v>1</v>
      </c>
      <c r="K1052" s="216">
        <v>2</v>
      </c>
      <c r="L1052" s="216">
        <v>2</v>
      </c>
      <c r="M1052" s="216"/>
      <c r="N1052" s="216"/>
      <c r="O1052" s="216"/>
      <c r="P1052" s="216"/>
      <c r="Q1052" s="216"/>
      <c r="R1052" s="216"/>
      <c r="S1052" s="216"/>
      <c r="T1052" s="216"/>
      <c r="U1052" s="216"/>
      <c r="V1052" s="216"/>
      <c r="W1052" s="216"/>
      <c r="X1052" s="216"/>
      <c r="Y1052" s="152">
        <v>1</v>
      </c>
      <c r="Z1052" s="127">
        <v>1</v>
      </c>
      <c r="AA1052" s="127">
        <v>2</v>
      </c>
      <c r="AB1052" s="127" t="s">
        <v>1143</v>
      </c>
      <c r="AC1052" s="35" t="s">
        <v>462</v>
      </c>
      <c r="AD1052" s="237" t="s">
        <v>384</v>
      </c>
      <c r="AE1052" s="35" t="s">
        <v>475</v>
      </c>
      <c r="AF1052" s="193" t="s">
        <v>1143</v>
      </c>
      <c r="AG1052" s="123">
        <v>1</v>
      </c>
      <c r="AH1052" s="123">
        <v>2</v>
      </c>
      <c r="AI1052" s="61" t="s">
        <v>462</v>
      </c>
      <c r="AJ1052" s="143" t="s">
        <v>384</v>
      </c>
      <c r="AK1052" s="143" t="s">
        <v>475</v>
      </c>
      <c r="AL1052" s="35" t="s">
        <v>377</v>
      </c>
      <c r="AM1052" s="388"/>
      <c r="AN1052" s="239"/>
      <c r="AO1052" s="239"/>
      <c r="AP1052" s="239"/>
      <c r="AQ1052" s="239"/>
      <c r="AR1052" s="239"/>
      <c r="AS1052" s="239" t="s">
        <v>1098</v>
      </c>
    </row>
    <row r="1053" spans="1:45" ht="25.5" x14ac:dyDescent="0.25">
      <c r="A1053" s="232" t="s">
        <v>112</v>
      </c>
      <c r="B1053" s="74" t="s">
        <v>33</v>
      </c>
      <c r="C1053" s="74">
        <v>107</v>
      </c>
      <c r="D1053" s="74" t="s">
        <v>696</v>
      </c>
      <c r="E1053" s="74" t="s">
        <v>9</v>
      </c>
      <c r="F1053" s="209">
        <v>3</v>
      </c>
      <c r="G1053" s="209">
        <v>3</v>
      </c>
      <c r="H1053" s="209">
        <v>3</v>
      </c>
      <c r="I1053" s="209">
        <v>3</v>
      </c>
      <c r="J1053" s="209">
        <v>3</v>
      </c>
      <c r="K1053" s="209">
        <v>4</v>
      </c>
      <c r="L1053" s="209">
        <v>3</v>
      </c>
      <c r="M1053" s="209"/>
      <c r="N1053" s="209"/>
      <c r="O1053" s="209"/>
      <c r="P1053" s="209"/>
      <c r="Q1053" s="209"/>
      <c r="R1053" s="209"/>
      <c r="S1053" s="209"/>
      <c r="T1053" s="209"/>
      <c r="U1053" s="209"/>
      <c r="V1053" s="209"/>
      <c r="W1053" s="209"/>
      <c r="X1053" s="209"/>
      <c r="Y1053" s="64">
        <v>3</v>
      </c>
      <c r="Z1053" s="127">
        <v>3</v>
      </c>
      <c r="AA1053" s="127">
        <v>3</v>
      </c>
      <c r="AB1053" s="382" t="s">
        <v>1132</v>
      </c>
      <c r="AC1053" s="61" t="s">
        <v>144</v>
      </c>
      <c r="AD1053" s="229" t="s">
        <v>371</v>
      </c>
      <c r="AE1053" s="61" t="s">
        <v>476</v>
      </c>
      <c r="AF1053" s="130" t="s">
        <v>1132</v>
      </c>
      <c r="AG1053" s="123">
        <v>3</v>
      </c>
      <c r="AH1053" s="123">
        <v>3</v>
      </c>
      <c r="AI1053" s="61" t="s">
        <v>144</v>
      </c>
      <c r="AJ1053" s="61" t="s">
        <v>371</v>
      </c>
      <c r="AK1053" s="61" t="s">
        <v>476</v>
      </c>
      <c r="AL1053" s="61" t="s">
        <v>1129</v>
      </c>
      <c r="AM1053" s="386"/>
      <c r="AN1053" s="239"/>
      <c r="AO1053" s="239"/>
      <c r="AP1053" s="239"/>
      <c r="AQ1053" s="239"/>
      <c r="AR1053" s="239"/>
      <c r="AS1053" s="239"/>
    </row>
    <row r="1054" spans="1:45" ht="30" x14ac:dyDescent="0.25">
      <c r="A1054" s="232" t="s">
        <v>112</v>
      </c>
      <c r="B1054" s="191" t="s">
        <v>35</v>
      </c>
      <c r="C1054" s="191">
        <v>108</v>
      </c>
      <c r="D1054" s="191" t="s">
        <v>697</v>
      </c>
      <c r="E1054" s="191" t="s">
        <v>9</v>
      </c>
      <c r="F1054" s="216">
        <v>1</v>
      </c>
      <c r="G1054" s="216">
        <v>1</v>
      </c>
      <c r="H1054" s="216">
        <v>1</v>
      </c>
      <c r="I1054" s="216">
        <v>1</v>
      </c>
      <c r="J1054" s="216">
        <v>1</v>
      </c>
      <c r="K1054" s="216">
        <v>1</v>
      </c>
      <c r="L1054" s="216">
        <v>1</v>
      </c>
      <c r="M1054" s="216"/>
      <c r="N1054" s="216"/>
      <c r="O1054" s="216"/>
      <c r="P1054" s="216"/>
      <c r="Q1054" s="216"/>
      <c r="R1054" s="216"/>
      <c r="S1054" s="216"/>
      <c r="T1054" s="216"/>
      <c r="U1054" s="216"/>
      <c r="V1054" s="216"/>
      <c r="W1054" s="216"/>
      <c r="X1054" s="216"/>
      <c r="Y1054" s="152">
        <v>1</v>
      </c>
      <c r="Z1054" s="127">
        <v>1</v>
      </c>
      <c r="AA1054" s="127">
        <v>1</v>
      </c>
      <c r="AB1054" s="127" t="s">
        <v>1168</v>
      </c>
      <c r="AC1054" s="35" t="s">
        <v>462</v>
      </c>
      <c r="AD1054" s="387" t="s">
        <v>463</v>
      </c>
      <c r="AE1054" s="35" t="s">
        <v>475</v>
      </c>
      <c r="AF1054" s="193" t="s">
        <v>1168</v>
      </c>
      <c r="AG1054" s="123">
        <v>1</v>
      </c>
      <c r="AH1054" s="123">
        <v>1</v>
      </c>
      <c r="AI1054" s="35" t="s">
        <v>462</v>
      </c>
      <c r="AJ1054" s="35" t="s">
        <v>463</v>
      </c>
      <c r="AK1054" s="35" t="s">
        <v>475</v>
      </c>
      <c r="AL1054" s="35" t="s">
        <v>377</v>
      </c>
      <c r="AM1054" s="388"/>
      <c r="AN1054" s="239"/>
      <c r="AO1054" s="239"/>
      <c r="AP1054" s="239"/>
      <c r="AQ1054" s="239"/>
      <c r="AR1054" s="239"/>
      <c r="AS1054" s="239"/>
    </row>
    <row r="1055" spans="1:45" ht="38.25" x14ac:dyDescent="0.25">
      <c r="A1055" s="232" t="s">
        <v>112</v>
      </c>
      <c r="B1055" s="74" t="s">
        <v>35</v>
      </c>
      <c r="C1055" s="74">
        <v>109</v>
      </c>
      <c r="D1055" s="74" t="s">
        <v>698</v>
      </c>
      <c r="E1055" s="74" t="s">
        <v>9</v>
      </c>
      <c r="F1055" s="209">
        <v>1</v>
      </c>
      <c r="G1055" s="209">
        <v>1</v>
      </c>
      <c r="H1055" s="209">
        <v>1</v>
      </c>
      <c r="I1055" s="209">
        <v>1</v>
      </c>
      <c r="J1055" s="209">
        <v>1</v>
      </c>
      <c r="K1055" s="209">
        <v>1</v>
      </c>
      <c r="L1055" s="209">
        <v>1</v>
      </c>
      <c r="M1055" s="209"/>
      <c r="N1055" s="209"/>
      <c r="O1055" s="209"/>
      <c r="P1055" s="209"/>
      <c r="Q1055" s="209"/>
      <c r="R1055" s="209"/>
      <c r="S1055" s="209"/>
      <c r="T1055" s="209"/>
      <c r="U1055" s="209"/>
      <c r="V1055" s="209"/>
      <c r="W1055" s="209"/>
      <c r="X1055" s="209"/>
      <c r="Y1055" s="64">
        <v>1</v>
      </c>
      <c r="Z1055" s="127">
        <v>1</v>
      </c>
      <c r="AA1055" s="127">
        <v>1</v>
      </c>
      <c r="AB1055" s="382" t="s">
        <v>1168</v>
      </c>
      <c r="AC1055" s="61" t="s">
        <v>462</v>
      </c>
      <c r="AD1055" s="229" t="s">
        <v>463</v>
      </c>
      <c r="AE1055" s="61" t="s">
        <v>475</v>
      </c>
      <c r="AF1055" s="130" t="s">
        <v>1168</v>
      </c>
      <c r="AG1055" s="123">
        <v>1</v>
      </c>
      <c r="AH1055" s="123">
        <v>1</v>
      </c>
      <c r="AI1055" s="61" t="s">
        <v>462</v>
      </c>
      <c r="AJ1055" s="61" t="s">
        <v>463</v>
      </c>
      <c r="AK1055" s="61" t="s">
        <v>475</v>
      </c>
      <c r="AL1055" s="61" t="s">
        <v>377</v>
      </c>
      <c r="AM1055" s="386"/>
      <c r="AN1055" s="239"/>
      <c r="AO1055" s="239"/>
      <c r="AP1055" s="239"/>
      <c r="AQ1055" s="239"/>
      <c r="AR1055" s="239"/>
      <c r="AS1055" s="239"/>
    </row>
    <row r="1056" spans="1:45" ht="38.25" x14ac:dyDescent="0.25">
      <c r="A1056" s="232" t="s">
        <v>112</v>
      </c>
      <c r="B1056" s="191" t="s">
        <v>35</v>
      </c>
      <c r="C1056" s="191">
        <v>110</v>
      </c>
      <c r="D1056" s="191" t="s">
        <v>699</v>
      </c>
      <c r="E1056" s="191" t="s">
        <v>9</v>
      </c>
      <c r="F1056" s="216">
        <v>3</v>
      </c>
      <c r="G1056" s="216">
        <v>3</v>
      </c>
      <c r="H1056" s="216">
        <v>3</v>
      </c>
      <c r="I1056" s="216">
        <v>3</v>
      </c>
      <c r="J1056" s="216">
        <v>3</v>
      </c>
      <c r="K1056" s="216">
        <v>3</v>
      </c>
      <c r="L1056" s="216">
        <v>3</v>
      </c>
      <c r="M1056" s="216"/>
      <c r="N1056" s="216"/>
      <c r="O1056" s="216"/>
      <c r="P1056" s="216"/>
      <c r="Q1056" s="216"/>
      <c r="R1056" s="216"/>
      <c r="S1056" s="216"/>
      <c r="T1056" s="216"/>
      <c r="U1056" s="216"/>
      <c r="V1056" s="216"/>
      <c r="W1056" s="216"/>
      <c r="X1056" s="216"/>
      <c r="Y1056" s="152">
        <v>3</v>
      </c>
      <c r="Z1056" s="127">
        <v>3</v>
      </c>
      <c r="AA1056" s="127">
        <v>3</v>
      </c>
      <c r="AB1056" s="127" t="s">
        <v>1132</v>
      </c>
      <c r="AC1056" s="35" t="s">
        <v>144</v>
      </c>
      <c r="AD1056" s="387" t="s">
        <v>371</v>
      </c>
      <c r="AE1056" s="35" t="s">
        <v>476</v>
      </c>
      <c r="AF1056" s="193" t="s">
        <v>1132</v>
      </c>
      <c r="AG1056" s="123">
        <v>3</v>
      </c>
      <c r="AH1056" s="123">
        <v>3</v>
      </c>
      <c r="AI1056" s="35" t="s">
        <v>144</v>
      </c>
      <c r="AJ1056" s="35" t="s">
        <v>371</v>
      </c>
      <c r="AK1056" s="35" t="s">
        <v>476</v>
      </c>
      <c r="AL1056" s="35" t="s">
        <v>1129</v>
      </c>
      <c r="AM1056" s="388"/>
      <c r="AN1056" s="239"/>
      <c r="AO1056" s="239"/>
      <c r="AP1056" s="239"/>
      <c r="AQ1056" s="239"/>
      <c r="AR1056" s="239"/>
      <c r="AS1056" s="239"/>
    </row>
    <row r="1057" spans="1:45" ht="135" x14ac:dyDescent="0.25">
      <c r="A1057" s="232" t="s">
        <v>112</v>
      </c>
      <c r="B1057" s="74" t="s">
        <v>35</v>
      </c>
      <c r="C1057" s="74">
        <v>111</v>
      </c>
      <c r="D1057" s="74" t="s">
        <v>700</v>
      </c>
      <c r="E1057" s="74" t="s">
        <v>9</v>
      </c>
      <c r="F1057" s="209">
        <v>3</v>
      </c>
      <c r="G1057" s="209">
        <v>3</v>
      </c>
      <c r="H1057" s="209">
        <v>3</v>
      </c>
      <c r="I1057" s="209">
        <v>3</v>
      </c>
      <c r="J1057" s="209">
        <v>3</v>
      </c>
      <c r="K1057" s="209">
        <v>1</v>
      </c>
      <c r="L1057" s="209">
        <v>2</v>
      </c>
      <c r="M1057" s="209"/>
      <c r="N1057" s="209"/>
      <c r="O1057" s="209"/>
      <c r="P1057" s="209"/>
      <c r="Q1057" s="209"/>
      <c r="R1057" s="209"/>
      <c r="S1057" s="209"/>
      <c r="T1057" s="209"/>
      <c r="U1057" s="209"/>
      <c r="V1057" s="209"/>
      <c r="W1057" s="209"/>
      <c r="X1057" s="209"/>
      <c r="Y1057" s="64">
        <v>3</v>
      </c>
      <c r="Z1057" s="127">
        <v>3</v>
      </c>
      <c r="AA1057" s="127">
        <v>3</v>
      </c>
      <c r="AB1057" s="382" t="s">
        <v>1132</v>
      </c>
      <c r="AC1057" s="35" t="s">
        <v>144</v>
      </c>
      <c r="AD1057" s="237" t="s">
        <v>371</v>
      </c>
      <c r="AE1057" s="35" t="s">
        <v>476</v>
      </c>
      <c r="AF1057" s="130" t="s">
        <v>1132</v>
      </c>
      <c r="AG1057" s="123">
        <v>3</v>
      </c>
      <c r="AH1057" s="123">
        <v>3</v>
      </c>
      <c r="AI1057" s="61" t="s">
        <v>144</v>
      </c>
      <c r="AJ1057" s="143" t="s">
        <v>371</v>
      </c>
      <c r="AK1057" s="143" t="s">
        <v>476</v>
      </c>
      <c r="AL1057" s="61" t="s">
        <v>1129</v>
      </c>
      <c r="AM1057" s="386"/>
      <c r="AN1057" s="239"/>
      <c r="AO1057" s="239"/>
      <c r="AP1057" s="239"/>
      <c r="AQ1057" s="239"/>
      <c r="AR1057" s="239" t="s">
        <v>1104</v>
      </c>
      <c r="AS1057" s="239" t="s">
        <v>1098</v>
      </c>
    </row>
    <row r="1058" spans="1:45" ht="38.25" x14ac:dyDescent="0.25">
      <c r="A1058" s="232" t="s">
        <v>112</v>
      </c>
      <c r="B1058" s="191" t="s">
        <v>35</v>
      </c>
      <c r="C1058" s="191">
        <v>112</v>
      </c>
      <c r="D1058" s="191" t="s">
        <v>701</v>
      </c>
      <c r="E1058" s="191" t="s">
        <v>9</v>
      </c>
      <c r="F1058" s="216">
        <v>2</v>
      </c>
      <c r="G1058" s="216">
        <v>2</v>
      </c>
      <c r="H1058" s="216">
        <v>2</v>
      </c>
      <c r="I1058" s="216">
        <v>2</v>
      </c>
      <c r="J1058" s="216">
        <v>2</v>
      </c>
      <c r="K1058" s="216">
        <v>2</v>
      </c>
      <c r="L1058" s="216">
        <v>2</v>
      </c>
      <c r="M1058" s="216"/>
      <c r="N1058" s="216"/>
      <c r="O1058" s="216"/>
      <c r="P1058" s="216"/>
      <c r="Q1058" s="216"/>
      <c r="R1058" s="216"/>
      <c r="S1058" s="216"/>
      <c r="T1058" s="216"/>
      <c r="U1058" s="216"/>
      <c r="V1058" s="216"/>
      <c r="W1058" s="216"/>
      <c r="X1058" s="216"/>
      <c r="Y1058" s="152">
        <v>2</v>
      </c>
      <c r="Z1058" s="127">
        <v>2</v>
      </c>
      <c r="AA1058" s="127">
        <v>2</v>
      </c>
      <c r="AB1058" s="127" t="s">
        <v>1182</v>
      </c>
      <c r="AC1058" s="35" t="s">
        <v>142</v>
      </c>
      <c r="AD1058" s="237" t="s">
        <v>384</v>
      </c>
      <c r="AE1058" s="35" t="s">
        <v>475</v>
      </c>
      <c r="AF1058" s="193" t="s">
        <v>1182</v>
      </c>
      <c r="AG1058" s="123">
        <v>2</v>
      </c>
      <c r="AH1058" s="123">
        <v>2</v>
      </c>
      <c r="AI1058" s="61" t="s">
        <v>142</v>
      </c>
      <c r="AJ1058" s="143" t="s">
        <v>384</v>
      </c>
      <c r="AK1058" s="143" t="s">
        <v>475</v>
      </c>
      <c r="AL1058" s="35" t="s">
        <v>377</v>
      </c>
      <c r="AM1058" s="388"/>
      <c r="AN1058" s="239"/>
      <c r="AO1058" s="239"/>
      <c r="AP1058" s="239"/>
      <c r="AQ1058" s="239"/>
      <c r="AR1058" s="239" t="s">
        <v>1104</v>
      </c>
      <c r="AS1058" s="239" t="s">
        <v>1103</v>
      </c>
    </row>
    <row r="1059" spans="1:45" ht="30" x14ac:dyDescent="0.25">
      <c r="A1059" s="232" t="s">
        <v>112</v>
      </c>
      <c r="B1059" s="74" t="s">
        <v>38</v>
      </c>
      <c r="C1059" s="74">
        <v>113</v>
      </c>
      <c r="D1059" s="74" t="s">
        <v>702</v>
      </c>
      <c r="E1059" s="74" t="s">
        <v>8</v>
      </c>
      <c r="F1059" s="209">
        <v>3</v>
      </c>
      <c r="G1059" s="209">
        <v>3</v>
      </c>
      <c r="H1059" s="209">
        <v>3</v>
      </c>
      <c r="I1059" s="209">
        <v>3</v>
      </c>
      <c r="J1059" s="209">
        <v>2</v>
      </c>
      <c r="K1059" s="209">
        <v>3</v>
      </c>
      <c r="L1059" s="209">
        <v>3</v>
      </c>
      <c r="M1059" s="209"/>
      <c r="N1059" s="209"/>
      <c r="O1059" s="209"/>
      <c r="P1059" s="209"/>
      <c r="Q1059" s="209"/>
      <c r="R1059" s="209"/>
      <c r="S1059" s="209"/>
      <c r="T1059" s="209"/>
      <c r="U1059" s="209"/>
      <c r="V1059" s="209"/>
      <c r="W1059" s="209"/>
      <c r="X1059" s="209"/>
      <c r="Y1059" s="64">
        <v>3</v>
      </c>
      <c r="Z1059" s="127">
        <v>3</v>
      </c>
      <c r="AA1059" s="127">
        <v>3</v>
      </c>
      <c r="AB1059" s="382" t="s">
        <v>1132</v>
      </c>
      <c r="AC1059" s="35" t="s">
        <v>144</v>
      </c>
      <c r="AD1059" s="237" t="s">
        <v>371</v>
      </c>
      <c r="AE1059" s="35" t="s">
        <v>476</v>
      </c>
      <c r="AF1059" s="130" t="s">
        <v>1132</v>
      </c>
      <c r="AG1059" s="123">
        <v>3</v>
      </c>
      <c r="AH1059" s="123">
        <v>3</v>
      </c>
      <c r="AI1059" s="61" t="s">
        <v>144</v>
      </c>
      <c r="AJ1059" s="143" t="s">
        <v>371</v>
      </c>
      <c r="AK1059" s="143" t="s">
        <v>476</v>
      </c>
      <c r="AL1059" s="61" t="s">
        <v>1129</v>
      </c>
      <c r="AM1059" s="386"/>
      <c r="AN1059" s="239"/>
      <c r="AO1059" s="239"/>
      <c r="AP1059" s="239"/>
      <c r="AQ1059" s="239"/>
      <c r="AR1059" s="239" t="s">
        <v>1107</v>
      </c>
      <c r="AS1059" s="239" t="s">
        <v>1103</v>
      </c>
    </row>
    <row r="1060" spans="1:45" ht="30" x14ac:dyDescent="0.25">
      <c r="A1060" s="232" t="s">
        <v>112</v>
      </c>
      <c r="B1060" s="191" t="s">
        <v>38</v>
      </c>
      <c r="C1060" s="191">
        <v>116</v>
      </c>
      <c r="D1060" s="191" t="s">
        <v>703</v>
      </c>
      <c r="E1060" s="191" t="s">
        <v>9</v>
      </c>
      <c r="F1060" s="216">
        <v>1</v>
      </c>
      <c r="G1060" s="216">
        <v>1</v>
      </c>
      <c r="H1060" s="216">
        <v>1</v>
      </c>
      <c r="I1060" s="216">
        <v>1</v>
      </c>
      <c r="J1060" s="216">
        <v>1</v>
      </c>
      <c r="K1060" s="216">
        <v>1</v>
      </c>
      <c r="L1060" s="216">
        <v>1</v>
      </c>
      <c r="M1060" s="216"/>
      <c r="N1060" s="216"/>
      <c r="O1060" s="216"/>
      <c r="P1060" s="216"/>
      <c r="Q1060" s="216"/>
      <c r="R1060" s="216"/>
      <c r="S1060" s="216"/>
      <c r="T1060" s="216"/>
      <c r="U1060" s="216"/>
      <c r="V1060" s="216"/>
      <c r="W1060" s="216"/>
      <c r="X1060" s="216"/>
      <c r="Y1060" s="152">
        <v>1</v>
      </c>
      <c r="Z1060" s="127">
        <v>1</v>
      </c>
      <c r="AA1060" s="127">
        <v>1</v>
      </c>
      <c r="AB1060" s="127" t="s">
        <v>1168</v>
      </c>
      <c r="AC1060" s="35" t="s">
        <v>462</v>
      </c>
      <c r="AD1060" s="387" t="s">
        <v>463</v>
      </c>
      <c r="AE1060" s="35" t="s">
        <v>475</v>
      </c>
      <c r="AF1060" s="193" t="s">
        <v>1168</v>
      </c>
      <c r="AG1060" s="123">
        <v>1</v>
      </c>
      <c r="AH1060" s="123">
        <v>1</v>
      </c>
      <c r="AI1060" s="35" t="s">
        <v>462</v>
      </c>
      <c r="AJ1060" s="35" t="s">
        <v>463</v>
      </c>
      <c r="AK1060" s="35" t="s">
        <v>475</v>
      </c>
      <c r="AL1060" s="35" t="s">
        <v>377</v>
      </c>
      <c r="AM1060" s="388"/>
      <c r="AN1060" s="239"/>
      <c r="AO1060" s="239"/>
      <c r="AP1060" s="239"/>
      <c r="AQ1060" s="239"/>
      <c r="AR1060" s="239"/>
      <c r="AS1060" s="239"/>
    </row>
    <row r="1061" spans="1:45" ht="25.5" x14ac:dyDescent="0.25">
      <c r="A1061" s="232" t="s">
        <v>112</v>
      </c>
      <c r="B1061" s="74" t="s">
        <v>66</v>
      </c>
      <c r="C1061" s="74">
        <v>117</v>
      </c>
      <c r="D1061" s="74" t="s">
        <v>705</v>
      </c>
      <c r="E1061" s="74" t="s">
        <v>9</v>
      </c>
      <c r="F1061" s="209"/>
      <c r="G1061" s="209"/>
      <c r="H1061" s="209"/>
      <c r="I1061" s="209"/>
      <c r="J1061" s="209"/>
      <c r="K1061" s="209"/>
      <c r="L1061" s="209"/>
      <c r="M1061" s="209"/>
      <c r="N1061" s="209"/>
      <c r="O1061" s="209"/>
      <c r="P1061" s="209"/>
      <c r="Q1061" s="209"/>
      <c r="R1061" s="209"/>
      <c r="S1061" s="209"/>
      <c r="T1061" s="209"/>
      <c r="U1061" s="209"/>
      <c r="V1061" s="209"/>
      <c r="W1061" s="209"/>
      <c r="X1061" s="209"/>
      <c r="Y1061" s="64" t="s">
        <v>824</v>
      </c>
      <c r="Z1061" s="127" t="s">
        <v>824</v>
      </c>
      <c r="AA1061" s="127" t="s">
        <v>824</v>
      </c>
      <c r="AB1061" s="382" t="s">
        <v>824</v>
      </c>
      <c r="AC1061" s="61" t="s">
        <v>824</v>
      </c>
      <c r="AD1061" s="229"/>
      <c r="AE1061" s="61" t="s">
        <v>824</v>
      </c>
      <c r="AF1061" s="130" t="s">
        <v>824</v>
      </c>
      <c r="AG1061" s="123" t="s">
        <v>824</v>
      </c>
      <c r="AH1061" s="123" t="s">
        <v>824</v>
      </c>
      <c r="AI1061" s="61" t="s">
        <v>824</v>
      </c>
      <c r="AJ1061" s="61" t="s">
        <v>824</v>
      </c>
      <c r="AK1061" s="61" t="s">
        <v>824</v>
      </c>
      <c r="AL1061" s="61" t="s">
        <v>1129</v>
      </c>
      <c r="AM1061" s="386"/>
      <c r="AN1061" s="239"/>
      <c r="AO1061" s="239"/>
      <c r="AP1061" s="239"/>
      <c r="AQ1061" s="239"/>
      <c r="AR1061" s="239"/>
      <c r="AS1061" s="239"/>
    </row>
    <row r="1062" spans="1:45" ht="38.25" x14ac:dyDescent="0.25">
      <c r="A1062" s="232" t="s">
        <v>112</v>
      </c>
      <c r="B1062" s="191" t="s">
        <v>66</v>
      </c>
      <c r="C1062" s="191">
        <v>118</v>
      </c>
      <c r="D1062" s="191" t="s">
        <v>707</v>
      </c>
      <c r="E1062" s="191" t="s">
        <v>9</v>
      </c>
      <c r="F1062" s="216"/>
      <c r="G1062" s="216"/>
      <c r="H1062" s="216"/>
      <c r="I1062" s="216"/>
      <c r="J1062" s="216"/>
      <c r="K1062" s="216"/>
      <c r="L1062" s="216"/>
      <c r="M1062" s="216"/>
      <c r="N1062" s="216"/>
      <c r="O1062" s="216"/>
      <c r="P1062" s="216"/>
      <c r="Q1062" s="216"/>
      <c r="R1062" s="216"/>
      <c r="S1062" s="216"/>
      <c r="T1062" s="216"/>
      <c r="U1062" s="216"/>
      <c r="V1062" s="216"/>
      <c r="W1062" s="216"/>
      <c r="X1062" s="216"/>
      <c r="Y1062" s="152" t="s">
        <v>824</v>
      </c>
      <c r="Z1062" s="127" t="s">
        <v>824</v>
      </c>
      <c r="AA1062" s="127" t="s">
        <v>824</v>
      </c>
      <c r="AB1062" s="127" t="s">
        <v>824</v>
      </c>
      <c r="AC1062" s="35" t="s">
        <v>824</v>
      </c>
      <c r="AD1062" s="387"/>
      <c r="AE1062" s="35" t="s">
        <v>824</v>
      </c>
      <c r="AF1062" s="193" t="s">
        <v>824</v>
      </c>
      <c r="AG1062" s="123" t="s">
        <v>824</v>
      </c>
      <c r="AH1062" s="123" t="s">
        <v>824</v>
      </c>
      <c r="AI1062" s="35" t="s">
        <v>824</v>
      </c>
      <c r="AJ1062" s="35" t="s">
        <v>824</v>
      </c>
      <c r="AK1062" s="35" t="s">
        <v>824</v>
      </c>
      <c r="AL1062" s="35" t="s">
        <v>1129</v>
      </c>
      <c r="AM1062" s="388"/>
      <c r="AN1062" s="239"/>
      <c r="AO1062" s="239"/>
      <c r="AP1062" s="239"/>
      <c r="AQ1062" s="239"/>
      <c r="AR1062" s="239"/>
      <c r="AS1062" s="239"/>
    </row>
    <row r="1063" spans="1:45" ht="38.25" x14ac:dyDescent="0.25">
      <c r="A1063" s="232" t="s">
        <v>112</v>
      </c>
      <c r="B1063" s="74" t="s">
        <v>66</v>
      </c>
      <c r="C1063" s="74">
        <v>119</v>
      </c>
      <c r="D1063" s="74" t="s">
        <v>761</v>
      </c>
      <c r="E1063" s="74" t="s">
        <v>9</v>
      </c>
      <c r="F1063" s="209"/>
      <c r="G1063" s="209"/>
      <c r="H1063" s="209"/>
      <c r="I1063" s="209"/>
      <c r="J1063" s="209"/>
      <c r="K1063" s="209"/>
      <c r="L1063" s="209"/>
      <c r="M1063" s="209"/>
      <c r="N1063" s="209"/>
      <c r="O1063" s="209"/>
      <c r="P1063" s="209"/>
      <c r="Q1063" s="209"/>
      <c r="R1063" s="209"/>
      <c r="S1063" s="209"/>
      <c r="T1063" s="209"/>
      <c r="U1063" s="209"/>
      <c r="V1063" s="209"/>
      <c r="W1063" s="209"/>
      <c r="X1063" s="209"/>
      <c r="Y1063" s="64" t="s">
        <v>824</v>
      </c>
      <c r="Z1063" s="127" t="s">
        <v>824</v>
      </c>
      <c r="AA1063" s="127" t="s">
        <v>824</v>
      </c>
      <c r="AB1063" s="382" t="s">
        <v>824</v>
      </c>
      <c r="AC1063" s="35" t="s">
        <v>824</v>
      </c>
      <c r="AD1063" s="237"/>
      <c r="AE1063" s="35" t="s">
        <v>824</v>
      </c>
      <c r="AF1063" s="130" t="s">
        <v>824</v>
      </c>
      <c r="AG1063" s="123" t="s">
        <v>824</v>
      </c>
      <c r="AH1063" s="123" t="s">
        <v>824</v>
      </c>
      <c r="AI1063" s="61" t="s">
        <v>824</v>
      </c>
      <c r="AJ1063" s="143" t="s">
        <v>824</v>
      </c>
      <c r="AK1063" s="143" t="s">
        <v>824</v>
      </c>
      <c r="AL1063" s="61" t="s">
        <v>1129</v>
      </c>
      <c r="AM1063" s="386"/>
      <c r="AN1063" s="239"/>
      <c r="AO1063" s="239"/>
      <c r="AP1063" s="239"/>
      <c r="AQ1063" s="239"/>
      <c r="AR1063" s="239" t="s">
        <v>1104</v>
      </c>
      <c r="AS1063" s="239" t="s">
        <v>1103</v>
      </c>
    </row>
    <row r="1064" spans="1:45" ht="135" x14ac:dyDescent="0.25">
      <c r="A1064" s="232" t="s">
        <v>112</v>
      </c>
      <c r="B1064" s="191" t="s">
        <v>45</v>
      </c>
      <c r="C1064" s="191">
        <v>120</v>
      </c>
      <c r="D1064" s="191" t="s">
        <v>710</v>
      </c>
      <c r="E1064" s="191" t="s">
        <v>9</v>
      </c>
      <c r="F1064" s="216"/>
      <c r="G1064" s="216"/>
      <c r="H1064" s="216"/>
      <c r="I1064" s="216"/>
      <c r="J1064" s="216"/>
      <c r="K1064" s="216"/>
      <c r="L1064" s="216"/>
      <c r="M1064" s="216"/>
      <c r="N1064" s="216"/>
      <c r="O1064" s="216"/>
      <c r="P1064" s="216"/>
      <c r="Q1064" s="216"/>
      <c r="R1064" s="216"/>
      <c r="S1064" s="216"/>
      <c r="T1064" s="216"/>
      <c r="U1064" s="216"/>
      <c r="V1064" s="216"/>
      <c r="W1064" s="216"/>
      <c r="X1064" s="216"/>
      <c r="Y1064" s="152" t="s">
        <v>824</v>
      </c>
      <c r="Z1064" s="127" t="s">
        <v>824</v>
      </c>
      <c r="AA1064" s="127" t="s">
        <v>824</v>
      </c>
      <c r="AB1064" s="127" t="s">
        <v>824</v>
      </c>
      <c r="AC1064" s="35" t="s">
        <v>824</v>
      </c>
      <c r="AD1064" s="237"/>
      <c r="AE1064" s="35" t="s">
        <v>824</v>
      </c>
      <c r="AF1064" s="193" t="s">
        <v>824</v>
      </c>
      <c r="AG1064" s="123" t="s">
        <v>824</v>
      </c>
      <c r="AH1064" s="123" t="s">
        <v>824</v>
      </c>
      <c r="AI1064" s="61" t="s">
        <v>824</v>
      </c>
      <c r="AJ1064" s="143" t="s">
        <v>824</v>
      </c>
      <c r="AK1064" s="143" t="s">
        <v>824</v>
      </c>
      <c r="AL1064" s="35" t="s">
        <v>1129</v>
      </c>
      <c r="AM1064" s="388"/>
      <c r="AN1064" s="239"/>
      <c r="AO1064" s="239"/>
      <c r="AP1064" s="239"/>
      <c r="AQ1064" s="239"/>
      <c r="AR1064" s="239" t="s">
        <v>1104</v>
      </c>
      <c r="AS1064" s="239" t="s">
        <v>1098</v>
      </c>
    </row>
    <row r="1065" spans="1:45" ht="25.5" x14ac:dyDescent="0.25">
      <c r="A1065" s="232" t="s">
        <v>112</v>
      </c>
      <c r="B1065" s="74" t="s">
        <v>66</v>
      </c>
      <c r="C1065" s="74">
        <v>121</v>
      </c>
      <c r="D1065" s="74" t="s">
        <v>712</v>
      </c>
      <c r="E1065" s="74" t="s">
        <v>9</v>
      </c>
      <c r="F1065" s="209"/>
      <c r="G1065" s="209"/>
      <c r="H1065" s="209"/>
      <c r="I1065" s="209"/>
      <c r="J1065" s="209"/>
      <c r="K1065" s="209"/>
      <c r="L1065" s="209"/>
      <c r="M1065" s="209"/>
      <c r="N1065" s="209"/>
      <c r="O1065" s="209"/>
      <c r="P1065" s="209"/>
      <c r="Q1065" s="209"/>
      <c r="R1065" s="209"/>
      <c r="S1065" s="209"/>
      <c r="T1065" s="209"/>
      <c r="U1065" s="209"/>
      <c r="V1065" s="209"/>
      <c r="W1065" s="209"/>
      <c r="X1065" s="209"/>
      <c r="Y1065" s="64" t="s">
        <v>824</v>
      </c>
      <c r="Z1065" s="127" t="s">
        <v>824</v>
      </c>
      <c r="AA1065" s="127" t="s">
        <v>824</v>
      </c>
      <c r="AB1065" s="382" t="s">
        <v>824</v>
      </c>
      <c r="AC1065" s="61" t="s">
        <v>824</v>
      </c>
      <c r="AD1065" s="229"/>
      <c r="AE1065" s="61" t="s">
        <v>824</v>
      </c>
      <c r="AF1065" s="130" t="s">
        <v>824</v>
      </c>
      <c r="AG1065" s="123" t="s">
        <v>824</v>
      </c>
      <c r="AH1065" s="123" t="s">
        <v>824</v>
      </c>
      <c r="AI1065" s="61" t="s">
        <v>824</v>
      </c>
      <c r="AJ1065" s="61" t="s">
        <v>824</v>
      </c>
      <c r="AK1065" s="61" t="s">
        <v>824</v>
      </c>
      <c r="AL1065" s="61" t="s">
        <v>1129</v>
      </c>
      <c r="AM1065" s="386"/>
      <c r="AN1065" s="239"/>
      <c r="AO1065" s="239"/>
      <c r="AP1065" s="239"/>
      <c r="AQ1065" s="239"/>
      <c r="AR1065" s="239"/>
      <c r="AS1065" s="239"/>
    </row>
    <row r="1066" spans="1:45" ht="25.5" x14ac:dyDescent="0.25">
      <c r="A1066" s="232" t="s">
        <v>112</v>
      </c>
      <c r="B1066" s="191" t="s">
        <v>66</v>
      </c>
      <c r="C1066" s="191">
        <v>122</v>
      </c>
      <c r="D1066" s="191" t="s">
        <v>763</v>
      </c>
      <c r="E1066" s="191" t="s">
        <v>9</v>
      </c>
      <c r="F1066" s="216"/>
      <c r="G1066" s="216"/>
      <c r="H1066" s="216"/>
      <c r="I1066" s="216"/>
      <c r="J1066" s="216"/>
      <c r="K1066" s="216"/>
      <c r="L1066" s="216"/>
      <c r="M1066" s="216"/>
      <c r="N1066" s="216"/>
      <c r="O1066" s="216"/>
      <c r="P1066" s="216"/>
      <c r="Q1066" s="216"/>
      <c r="R1066" s="216"/>
      <c r="S1066" s="216"/>
      <c r="T1066" s="216"/>
      <c r="U1066" s="216"/>
      <c r="V1066" s="216"/>
      <c r="W1066" s="216"/>
      <c r="X1066" s="216"/>
      <c r="Y1066" s="152" t="s">
        <v>824</v>
      </c>
      <c r="Z1066" s="127" t="s">
        <v>824</v>
      </c>
      <c r="AA1066" s="127" t="s">
        <v>824</v>
      </c>
      <c r="AB1066" s="127" t="s">
        <v>824</v>
      </c>
      <c r="AC1066" s="35" t="s">
        <v>824</v>
      </c>
      <c r="AD1066" s="387"/>
      <c r="AE1066" s="35" t="s">
        <v>824</v>
      </c>
      <c r="AF1066" s="193" t="s">
        <v>824</v>
      </c>
      <c r="AG1066" s="123" t="s">
        <v>824</v>
      </c>
      <c r="AH1066" s="123" t="s">
        <v>824</v>
      </c>
      <c r="AI1066" s="35" t="s">
        <v>824</v>
      </c>
      <c r="AJ1066" s="35" t="s">
        <v>824</v>
      </c>
      <c r="AK1066" s="35" t="s">
        <v>824</v>
      </c>
      <c r="AL1066" s="35" t="s">
        <v>1129</v>
      </c>
      <c r="AM1066" s="388"/>
      <c r="AN1066" s="239"/>
      <c r="AO1066" s="239"/>
      <c r="AP1066" s="239"/>
      <c r="AQ1066" s="239"/>
      <c r="AR1066" s="239"/>
      <c r="AS1066" s="239"/>
    </row>
    <row r="1067" spans="1:45" ht="25.5" x14ac:dyDescent="0.25">
      <c r="A1067" s="232" t="s">
        <v>112</v>
      </c>
      <c r="B1067" s="74" t="s">
        <v>66</v>
      </c>
      <c r="C1067" s="74">
        <v>123</v>
      </c>
      <c r="D1067" s="74" t="s">
        <v>764</v>
      </c>
      <c r="E1067" s="74" t="s">
        <v>715</v>
      </c>
      <c r="F1067" s="209"/>
      <c r="G1067" s="209"/>
      <c r="H1067" s="209"/>
      <c r="I1067" s="209"/>
      <c r="J1067" s="209"/>
      <c r="K1067" s="209"/>
      <c r="L1067" s="209"/>
      <c r="M1067" s="209"/>
      <c r="N1067" s="209"/>
      <c r="O1067" s="209"/>
      <c r="P1067" s="209"/>
      <c r="Q1067" s="209"/>
      <c r="R1067" s="209"/>
      <c r="S1067" s="209"/>
      <c r="T1067" s="209"/>
      <c r="U1067" s="209"/>
      <c r="V1067" s="209"/>
      <c r="W1067" s="209"/>
      <c r="X1067" s="209"/>
      <c r="Y1067" s="64" t="s">
        <v>824</v>
      </c>
      <c r="Z1067" s="127" t="s">
        <v>824</v>
      </c>
      <c r="AA1067" s="127" t="s">
        <v>824</v>
      </c>
      <c r="AB1067" s="382" t="s">
        <v>824</v>
      </c>
      <c r="AC1067" s="61" t="s">
        <v>824</v>
      </c>
      <c r="AD1067" s="229"/>
      <c r="AE1067" s="61" t="s">
        <v>824</v>
      </c>
      <c r="AF1067" s="130" t="s">
        <v>824</v>
      </c>
      <c r="AG1067" s="123" t="s">
        <v>824</v>
      </c>
      <c r="AH1067" s="123" t="s">
        <v>824</v>
      </c>
      <c r="AI1067" s="61" t="s">
        <v>824</v>
      </c>
      <c r="AJ1067" s="61" t="s">
        <v>824</v>
      </c>
      <c r="AK1067" s="61" t="s">
        <v>824</v>
      </c>
      <c r="AL1067" s="61" t="s">
        <v>1129</v>
      </c>
      <c r="AM1067" s="386"/>
      <c r="AN1067" s="239"/>
      <c r="AO1067" s="239"/>
      <c r="AP1067" s="239"/>
      <c r="AQ1067" s="239"/>
      <c r="AR1067" s="239"/>
      <c r="AS1067" s="239"/>
    </row>
    <row r="1068" spans="1:45" ht="38.25" x14ac:dyDescent="0.25">
      <c r="A1068" s="232" t="s">
        <v>112</v>
      </c>
      <c r="B1068" s="191" t="s">
        <v>66</v>
      </c>
      <c r="C1068" s="191">
        <v>125</v>
      </c>
      <c r="D1068" s="191" t="s">
        <v>719</v>
      </c>
      <c r="E1068" s="191" t="s">
        <v>9</v>
      </c>
      <c r="F1068" s="216"/>
      <c r="G1068" s="216"/>
      <c r="H1068" s="216"/>
      <c r="I1068" s="216"/>
      <c r="J1068" s="216"/>
      <c r="K1068" s="216"/>
      <c r="L1068" s="216"/>
      <c r="M1068" s="216"/>
      <c r="N1068" s="216"/>
      <c r="O1068" s="216"/>
      <c r="P1068" s="216"/>
      <c r="Q1068" s="216"/>
      <c r="R1068" s="216"/>
      <c r="S1068" s="216"/>
      <c r="T1068" s="216"/>
      <c r="U1068" s="216"/>
      <c r="V1068" s="216"/>
      <c r="W1068" s="216"/>
      <c r="X1068" s="216"/>
      <c r="Y1068" s="152" t="s">
        <v>824</v>
      </c>
      <c r="Z1068" s="127" t="s">
        <v>824</v>
      </c>
      <c r="AA1068" s="127" t="s">
        <v>824</v>
      </c>
      <c r="AB1068" s="127" t="s">
        <v>824</v>
      </c>
      <c r="AC1068" s="35" t="s">
        <v>824</v>
      </c>
      <c r="AD1068" s="387"/>
      <c r="AE1068" s="35" t="s">
        <v>824</v>
      </c>
      <c r="AF1068" s="193" t="s">
        <v>824</v>
      </c>
      <c r="AG1068" s="123" t="s">
        <v>824</v>
      </c>
      <c r="AH1068" s="123" t="s">
        <v>824</v>
      </c>
      <c r="AI1068" s="35" t="s">
        <v>824</v>
      </c>
      <c r="AJ1068" s="35" t="s">
        <v>824</v>
      </c>
      <c r="AK1068" s="35" t="s">
        <v>824</v>
      </c>
      <c r="AL1068" s="35" t="s">
        <v>1129</v>
      </c>
      <c r="AM1068" s="388"/>
      <c r="AN1068" s="239"/>
      <c r="AO1068" s="239"/>
      <c r="AP1068" s="239"/>
      <c r="AQ1068" s="239"/>
      <c r="AR1068" s="239"/>
      <c r="AS1068" s="239"/>
    </row>
    <row r="1069" spans="1:45" ht="25.5" x14ac:dyDescent="0.25">
      <c r="A1069" s="232" t="s">
        <v>112</v>
      </c>
      <c r="B1069" s="74" t="s">
        <v>66</v>
      </c>
      <c r="C1069" s="74">
        <v>126</v>
      </c>
      <c r="D1069" s="74" t="s">
        <v>766</v>
      </c>
      <c r="E1069" s="74" t="s">
        <v>9</v>
      </c>
      <c r="F1069" s="209"/>
      <c r="G1069" s="209"/>
      <c r="H1069" s="209"/>
      <c r="I1069" s="209"/>
      <c r="J1069" s="209"/>
      <c r="K1069" s="209"/>
      <c r="L1069" s="209"/>
      <c r="M1069" s="209"/>
      <c r="N1069" s="209"/>
      <c r="O1069" s="209"/>
      <c r="P1069" s="209"/>
      <c r="Q1069" s="209"/>
      <c r="R1069" s="209"/>
      <c r="S1069" s="209"/>
      <c r="T1069" s="209"/>
      <c r="U1069" s="209"/>
      <c r="V1069" s="209"/>
      <c r="W1069" s="209"/>
      <c r="X1069" s="209"/>
      <c r="Y1069" s="64" t="s">
        <v>824</v>
      </c>
      <c r="Z1069" s="127" t="s">
        <v>824</v>
      </c>
      <c r="AA1069" s="127" t="s">
        <v>824</v>
      </c>
      <c r="AB1069" s="382" t="s">
        <v>824</v>
      </c>
      <c r="AC1069" s="61" t="s">
        <v>824</v>
      </c>
      <c r="AD1069" s="229"/>
      <c r="AE1069" s="61" t="s">
        <v>824</v>
      </c>
      <c r="AF1069" s="130" t="s">
        <v>824</v>
      </c>
      <c r="AG1069" s="123" t="s">
        <v>824</v>
      </c>
      <c r="AH1069" s="123" t="s">
        <v>824</v>
      </c>
      <c r="AI1069" s="61" t="s">
        <v>824</v>
      </c>
      <c r="AJ1069" s="61" t="s">
        <v>824</v>
      </c>
      <c r="AK1069" s="61" t="s">
        <v>824</v>
      </c>
      <c r="AL1069" s="61" t="s">
        <v>1129</v>
      </c>
      <c r="AM1069" s="386"/>
      <c r="AN1069" s="239"/>
      <c r="AO1069" s="239"/>
      <c r="AP1069" s="239"/>
      <c r="AQ1069" s="239"/>
      <c r="AR1069" s="239"/>
      <c r="AS1069" s="239"/>
    </row>
    <row r="1070" spans="1:45" ht="25.5" x14ac:dyDescent="0.25">
      <c r="A1070" s="232" t="s">
        <v>112</v>
      </c>
      <c r="B1070" s="191" t="s">
        <v>66</v>
      </c>
      <c r="C1070" s="191">
        <v>127</v>
      </c>
      <c r="D1070" s="191" t="s">
        <v>722</v>
      </c>
      <c r="E1070" s="191" t="s">
        <v>9</v>
      </c>
      <c r="F1070" s="216"/>
      <c r="G1070" s="216"/>
      <c r="H1070" s="216"/>
      <c r="I1070" s="216"/>
      <c r="J1070" s="216"/>
      <c r="K1070" s="216"/>
      <c r="L1070" s="216"/>
      <c r="M1070" s="216"/>
      <c r="N1070" s="216"/>
      <c r="O1070" s="216"/>
      <c r="P1070" s="216"/>
      <c r="Q1070" s="216"/>
      <c r="R1070" s="216"/>
      <c r="S1070" s="216"/>
      <c r="T1070" s="216"/>
      <c r="U1070" s="216"/>
      <c r="V1070" s="216"/>
      <c r="W1070" s="216"/>
      <c r="X1070" s="216"/>
      <c r="Y1070" s="152" t="s">
        <v>824</v>
      </c>
      <c r="Z1070" s="127" t="s">
        <v>824</v>
      </c>
      <c r="AA1070" s="127" t="s">
        <v>824</v>
      </c>
      <c r="AB1070" s="127" t="s">
        <v>824</v>
      </c>
      <c r="AC1070" s="35" t="s">
        <v>824</v>
      </c>
      <c r="AD1070" s="387"/>
      <c r="AE1070" s="35" t="s">
        <v>824</v>
      </c>
      <c r="AF1070" s="193" t="s">
        <v>824</v>
      </c>
      <c r="AG1070" s="123" t="s">
        <v>824</v>
      </c>
      <c r="AH1070" s="123" t="s">
        <v>824</v>
      </c>
      <c r="AI1070" s="35" t="s">
        <v>824</v>
      </c>
      <c r="AJ1070" s="35" t="s">
        <v>824</v>
      </c>
      <c r="AK1070" s="35" t="s">
        <v>824</v>
      </c>
      <c r="AL1070" s="35" t="s">
        <v>1129</v>
      </c>
      <c r="AM1070" s="388"/>
      <c r="AN1070" s="239"/>
      <c r="AO1070" s="239"/>
      <c r="AP1070" s="239"/>
      <c r="AQ1070" s="239"/>
      <c r="AR1070" s="239"/>
      <c r="AS1070" s="239"/>
    </row>
    <row r="1071" spans="1:45" ht="25.5" x14ac:dyDescent="0.25">
      <c r="A1071" s="232" t="s">
        <v>112</v>
      </c>
      <c r="B1071" s="74" t="s">
        <v>76</v>
      </c>
      <c r="C1071" s="74">
        <v>129</v>
      </c>
      <c r="D1071" s="74" t="s">
        <v>779</v>
      </c>
      <c r="E1071" s="74" t="s">
        <v>9</v>
      </c>
      <c r="F1071" s="209"/>
      <c r="G1071" s="209"/>
      <c r="H1071" s="209"/>
      <c r="I1071" s="209"/>
      <c r="J1071" s="209"/>
      <c r="K1071" s="209"/>
      <c r="L1071" s="209"/>
      <c r="M1071" s="209"/>
      <c r="N1071" s="209"/>
      <c r="O1071" s="209"/>
      <c r="P1071" s="209"/>
      <c r="Q1071" s="209"/>
      <c r="R1071" s="209"/>
      <c r="S1071" s="209"/>
      <c r="T1071" s="209"/>
      <c r="U1071" s="209"/>
      <c r="V1071" s="209"/>
      <c r="W1071" s="209"/>
      <c r="X1071" s="209"/>
      <c r="Y1071" s="64" t="s">
        <v>824</v>
      </c>
      <c r="Z1071" s="127" t="s">
        <v>824</v>
      </c>
      <c r="AA1071" s="127" t="s">
        <v>824</v>
      </c>
      <c r="AB1071" s="382" t="s">
        <v>824</v>
      </c>
      <c r="AC1071" s="61" t="s">
        <v>824</v>
      </c>
      <c r="AD1071" s="229"/>
      <c r="AE1071" s="61" t="s">
        <v>824</v>
      </c>
      <c r="AF1071" s="130" t="s">
        <v>824</v>
      </c>
      <c r="AG1071" s="123" t="s">
        <v>824</v>
      </c>
      <c r="AH1071" s="123" t="s">
        <v>824</v>
      </c>
      <c r="AI1071" s="61" t="s">
        <v>824</v>
      </c>
      <c r="AJ1071" s="61" t="s">
        <v>824</v>
      </c>
      <c r="AK1071" s="61" t="s">
        <v>824</v>
      </c>
      <c r="AL1071" s="61" t="s">
        <v>1129</v>
      </c>
      <c r="AM1071" s="386"/>
      <c r="AN1071" s="239"/>
      <c r="AO1071" s="239"/>
      <c r="AP1071" s="239"/>
      <c r="AQ1071" s="239"/>
      <c r="AR1071" s="239"/>
      <c r="AS1071" s="239"/>
    </row>
    <row r="1072" spans="1:45" ht="25.5" x14ac:dyDescent="0.25">
      <c r="A1072" s="232" t="s">
        <v>112</v>
      </c>
      <c r="B1072" s="191" t="s">
        <v>687</v>
      </c>
      <c r="C1072" s="191">
        <v>130</v>
      </c>
      <c r="D1072" s="191" t="s">
        <v>769</v>
      </c>
      <c r="E1072" s="191" t="s">
        <v>9</v>
      </c>
      <c r="F1072" s="216"/>
      <c r="G1072" s="216"/>
      <c r="H1072" s="216"/>
      <c r="I1072" s="216"/>
      <c r="J1072" s="216"/>
      <c r="K1072" s="216"/>
      <c r="L1072" s="216"/>
      <c r="M1072" s="216"/>
      <c r="N1072" s="216"/>
      <c r="O1072" s="216"/>
      <c r="P1072" s="216"/>
      <c r="Q1072" s="216"/>
      <c r="R1072" s="216"/>
      <c r="S1072" s="216"/>
      <c r="T1072" s="216"/>
      <c r="U1072" s="216"/>
      <c r="V1072" s="216"/>
      <c r="W1072" s="216"/>
      <c r="X1072" s="216"/>
      <c r="Y1072" s="152" t="s">
        <v>824</v>
      </c>
      <c r="Z1072" s="127" t="s">
        <v>824</v>
      </c>
      <c r="AA1072" s="127" t="s">
        <v>824</v>
      </c>
      <c r="AB1072" s="127" t="s">
        <v>824</v>
      </c>
      <c r="AC1072" s="35" t="s">
        <v>824</v>
      </c>
      <c r="AD1072" s="387"/>
      <c r="AE1072" s="35" t="s">
        <v>824</v>
      </c>
      <c r="AF1072" s="193" t="s">
        <v>824</v>
      </c>
      <c r="AG1072" s="123" t="s">
        <v>824</v>
      </c>
      <c r="AH1072" s="123" t="s">
        <v>824</v>
      </c>
      <c r="AI1072" s="35" t="s">
        <v>824</v>
      </c>
      <c r="AJ1072" s="35" t="s">
        <v>824</v>
      </c>
      <c r="AK1072" s="35" t="s">
        <v>824</v>
      </c>
      <c r="AL1072" s="35" t="s">
        <v>1129</v>
      </c>
      <c r="AM1072" s="388"/>
      <c r="AN1072" s="239"/>
      <c r="AO1072" s="239"/>
      <c r="AP1072" s="239"/>
      <c r="AQ1072" s="239"/>
      <c r="AR1072" s="239"/>
      <c r="AS1072" s="239"/>
    </row>
    <row r="1073" spans="1:45" ht="25.5" x14ac:dyDescent="0.25">
      <c r="A1073" s="232" t="s">
        <v>112</v>
      </c>
      <c r="B1073" s="74" t="s">
        <v>48</v>
      </c>
      <c r="C1073" s="74">
        <v>131</v>
      </c>
      <c r="D1073" s="74" t="s">
        <v>724</v>
      </c>
      <c r="E1073" s="74" t="s">
        <v>9</v>
      </c>
      <c r="F1073" s="209"/>
      <c r="G1073" s="209"/>
      <c r="H1073" s="209"/>
      <c r="I1073" s="209"/>
      <c r="J1073" s="209"/>
      <c r="K1073" s="209"/>
      <c r="L1073" s="209"/>
      <c r="M1073" s="209"/>
      <c r="N1073" s="209"/>
      <c r="O1073" s="209"/>
      <c r="P1073" s="209"/>
      <c r="Q1073" s="209"/>
      <c r="R1073" s="209"/>
      <c r="S1073" s="209"/>
      <c r="T1073" s="209"/>
      <c r="U1073" s="209"/>
      <c r="V1073" s="209"/>
      <c r="W1073" s="209"/>
      <c r="X1073" s="209"/>
      <c r="Y1073" s="64" t="s">
        <v>824</v>
      </c>
      <c r="Z1073" s="127" t="s">
        <v>824</v>
      </c>
      <c r="AA1073" s="127" t="s">
        <v>824</v>
      </c>
      <c r="AB1073" s="382" t="s">
        <v>824</v>
      </c>
      <c r="AC1073" s="61" t="s">
        <v>824</v>
      </c>
      <c r="AD1073" s="229"/>
      <c r="AE1073" s="61" t="s">
        <v>824</v>
      </c>
      <c r="AF1073" s="130" t="s">
        <v>824</v>
      </c>
      <c r="AG1073" s="123" t="s">
        <v>824</v>
      </c>
      <c r="AH1073" s="123" t="s">
        <v>824</v>
      </c>
      <c r="AI1073" s="61" t="s">
        <v>824</v>
      </c>
      <c r="AJ1073" s="61" t="s">
        <v>824</v>
      </c>
      <c r="AK1073" s="61" t="s">
        <v>824</v>
      </c>
      <c r="AL1073" s="61" t="s">
        <v>1129</v>
      </c>
      <c r="AM1073" s="386"/>
      <c r="AN1073" s="239"/>
      <c r="AO1073" s="239"/>
      <c r="AP1073" s="239"/>
      <c r="AQ1073" s="239"/>
      <c r="AR1073" s="239"/>
      <c r="AS1073" s="239"/>
    </row>
    <row r="1074" spans="1:45" ht="25.5" x14ac:dyDescent="0.25">
      <c r="A1074" s="232" t="s">
        <v>112</v>
      </c>
      <c r="B1074" s="191" t="s">
        <v>12</v>
      </c>
      <c r="C1074" s="191">
        <v>132</v>
      </c>
      <c r="D1074" s="191" t="s">
        <v>1305</v>
      </c>
      <c r="E1074" s="191" t="s">
        <v>735</v>
      </c>
      <c r="F1074" s="216">
        <v>4</v>
      </c>
      <c r="G1074" s="216">
        <v>3</v>
      </c>
      <c r="H1074" s="216">
        <v>2</v>
      </c>
      <c r="I1074" s="216">
        <v>3</v>
      </c>
      <c r="J1074" s="216">
        <v>4</v>
      </c>
      <c r="K1074" s="216">
        <v>3</v>
      </c>
      <c r="L1074" s="216">
        <v>3</v>
      </c>
      <c r="M1074" s="216"/>
      <c r="N1074" s="216"/>
      <c r="O1074" s="216"/>
      <c r="P1074" s="216"/>
      <c r="Q1074" s="216"/>
      <c r="R1074" s="216"/>
      <c r="S1074" s="216"/>
      <c r="T1074" s="216"/>
      <c r="U1074" s="216"/>
      <c r="V1074" s="216"/>
      <c r="W1074" s="216"/>
      <c r="X1074" s="216"/>
      <c r="Y1074" s="152">
        <v>3</v>
      </c>
      <c r="Z1074" s="127">
        <v>3</v>
      </c>
      <c r="AA1074" s="127">
        <v>3</v>
      </c>
      <c r="AB1074" s="127" t="s">
        <v>1132</v>
      </c>
      <c r="AC1074" s="35" t="s">
        <v>144</v>
      </c>
      <c r="AD1074" s="387" t="s">
        <v>371</v>
      </c>
      <c r="AE1074" s="35" t="s">
        <v>476</v>
      </c>
      <c r="AF1074" s="193" t="s">
        <v>1132</v>
      </c>
      <c r="AG1074" s="123">
        <v>3</v>
      </c>
      <c r="AH1074" s="123">
        <v>3</v>
      </c>
      <c r="AI1074" s="35" t="s">
        <v>144</v>
      </c>
      <c r="AJ1074" s="35" t="s">
        <v>371</v>
      </c>
      <c r="AK1074" s="35" t="s">
        <v>476</v>
      </c>
      <c r="AL1074" s="35" t="s">
        <v>1129</v>
      </c>
      <c r="AM1074" s="388"/>
      <c r="AN1074" s="239"/>
      <c r="AO1074" s="239"/>
      <c r="AP1074" s="239"/>
      <c r="AQ1074" s="239"/>
      <c r="AR1074" s="239"/>
      <c r="AS1074" s="239"/>
    </row>
    <row r="1075" spans="1:45" ht="38.25" x14ac:dyDescent="0.25">
      <c r="A1075" s="232" t="s">
        <v>112</v>
      </c>
      <c r="B1075" s="74" t="s">
        <v>102</v>
      </c>
      <c r="C1075" s="74">
        <v>133</v>
      </c>
      <c r="D1075" s="74" t="s">
        <v>772</v>
      </c>
      <c r="E1075" s="74" t="s">
        <v>735</v>
      </c>
      <c r="F1075" s="209"/>
      <c r="G1075" s="209"/>
      <c r="H1075" s="209"/>
      <c r="I1075" s="209"/>
      <c r="J1075" s="209"/>
      <c r="K1075" s="209"/>
      <c r="L1075" s="209"/>
      <c r="M1075" s="209"/>
      <c r="N1075" s="209"/>
      <c r="O1075" s="209"/>
      <c r="P1075" s="209"/>
      <c r="Q1075" s="209"/>
      <c r="R1075" s="209"/>
      <c r="S1075" s="209"/>
      <c r="T1075" s="209"/>
      <c r="U1075" s="209"/>
      <c r="V1075" s="209"/>
      <c r="W1075" s="209"/>
      <c r="X1075" s="209"/>
      <c r="Y1075" s="64" t="s">
        <v>824</v>
      </c>
      <c r="Z1075" s="127" t="s">
        <v>824</v>
      </c>
      <c r="AA1075" s="127" t="s">
        <v>824</v>
      </c>
      <c r="AB1075" s="382" t="s">
        <v>824</v>
      </c>
      <c r="AC1075" s="61" t="s">
        <v>824</v>
      </c>
      <c r="AD1075" s="229"/>
      <c r="AE1075" s="61" t="s">
        <v>824</v>
      </c>
      <c r="AF1075" s="130" t="s">
        <v>824</v>
      </c>
      <c r="AG1075" s="123" t="s">
        <v>824</v>
      </c>
      <c r="AH1075" s="123" t="s">
        <v>824</v>
      </c>
      <c r="AI1075" s="61" t="s">
        <v>824</v>
      </c>
      <c r="AJ1075" s="61" t="s">
        <v>824</v>
      </c>
      <c r="AK1075" s="61" t="s">
        <v>824</v>
      </c>
      <c r="AL1075" s="61" t="s">
        <v>1129</v>
      </c>
      <c r="AM1075" s="386"/>
      <c r="AN1075" s="239"/>
      <c r="AO1075" s="239"/>
      <c r="AP1075" s="239"/>
      <c r="AQ1075" s="239"/>
      <c r="AR1075" s="239"/>
      <c r="AS1075" s="239"/>
    </row>
    <row r="1076" spans="1:45" x14ac:dyDescent="0.25">
      <c r="A1076" s="232" t="s">
        <v>112</v>
      </c>
      <c r="B1076" s="191" t="s">
        <v>38</v>
      </c>
      <c r="C1076" s="191">
        <v>134</v>
      </c>
      <c r="D1076" s="191" t="s">
        <v>726</v>
      </c>
      <c r="E1076" s="191" t="s">
        <v>735</v>
      </c>
      <c r="F1076" s="216"/>
      <c r="G1076" s="216"/>
      <c r="H1076" s="216"/>
      <c r="I1076" s="216"/>
      <c r="J1076" s="216"/>
      <c r="K1076" s="216"/>
      <c r="L1076" s="216"/>
      <c r="M1076" s="216"/>
      <c r="N1076" s="216"/>
      <c r="O1076" s="216"/>
      <c r="P1076" s="216"/>
      <c r="Q1076" s="216"/>
      <c r="R1076" s="216"/>
      <c r="S1076" s="216"/>
      <c r="T1076" s="216"/>
      <c r="U1076" s="216"/>
      <c r="V1076" s="216"/>
      <c r="W1076" s="216"/>
      <c r="X1076" s="216"/>
      <c r="Y1076" s="152" t="s">
        <v>824</v>
      </c>
      <c r="Z1076" s="127" t="s">
        <v>824</v>
      </c>
      <c r="AA1076" s="127" t="s">
        <v>824</v>
      </c>
      <c r="AB1076" s="127" t="s">
        <v>824</v>
      </c>
      <c r="AC1076" s="35" t="s">
        <v>824</v>
      </c>
      <c r="AD1076" s="387"/>
      <c r="AE1076" s="35" t="s">
        <v>824</v>
      </c>
      <c r="AF1076" s="193" t="s">
        <v>824</v>
      </c>
      <c r="AG1076" s="123" t="s">
        <v>824</v>
      </c>
      <c r="AH1076" s="123" t="s">
        <v>824</v>
      </c>
      <c r="AI1076" s="35" t="s">
        <v>824</v>
      </c>
      <c r="AJ1076" s="35" t="s">
        <v>824</v>
      </c>
      <c r="AK1076" s="35" t="s">
        <v>824</v>
      </c>
      <c r="AL1076" s="35" t="s">
        <v>1129</v>
      </c>
      <c r="AM1076" s="388"/>
      <c r="AN1076" s="239"/>
      <c r="AO1076" s="239"/>
      <c r="AP1076" s="239"/>
      <c r="AQ1076" s="239"/>
      <c r="AR1076" s="239"/>
      <c r="AS1076" s="239"/>
    </row>
    <row r="1077" spans="1:45" x14ac:dyDescent="0.25">
      <c r="A1077" s="232" t="s">
        <v>112</v>
      </c>
      <c r="B1077" s="74" t="s">
        <v>43</v>
      </c>
      <c r="C1077" s="74">
        <v>135</v>
      </c>
      <c r="D1077" s="74" t="s">
        <v>730</v>
      </c>
      <c r="E1077" s="74" t="s">
        <v>735</v>
      </c>
      <c r="F1077" s="209"/>
      <c r="G1077" s="209"/>
      <c r="H1077" s="209"/>
      <c r="I1077" s="209"/>
      <c r="J1077" s="209"/>
      <c r="K1077" s="209"/>
      <c r="L1077" s="209"/>
      <c r="M1077" s="209"/>
      <c r="N1077" s="209"/>
      <c r="O1077" s="209"/>
      <c r="P1077" s="209"/>
      <c r="Q1077" s="209"/>
      <c r="R1077" s="209"/>
      <c r="S1077" s="209"/>
      <c r="T1077" s="209"/>
      <c r="U1077" s="209"/>
      <c r="V1077" s="209"/>
      <c r="W1077" s="209"/>
      <c r="X1077" s="209"/>
      <c r="Y1077" s="64" t="s">
        <v>824</v>
      </c>
      <c r="Z1077" s="127" t="s">
        <v>824</v>
      </c>
      <c r="AA1077" s="127" t="s">
        <v>824</v>
      </c>
      <c r="AB1077" s="382" t="s">
        <v>824</v>
      </c>
      <c r="AC1077" s="61" t="s">
        <v>824</v>
      </c>
      <c r="AD1077" s="229"/>
      <c r="AE1077" s="61" t="s">
        <v>824</v>
      </c>
      <c r="AF1077" s="130" t="s">
        <v>824</v>
      </c>
      <c r="AG1077" s="123" t="s">
        <v>824</v>
      </c>
      <c r="AH1077" s="123" t="s">
        <v>824</v>
      </c>
      <c r="AI1077" s="61" t="s">
        <v>824</v>
      </c>
      <c r="AJ1077" s="61" t="s">
        <v>824</v>
      </c>
      <c r="AK1077" s="61" t="s">
        <v>824</v>
      </c>
      <c r="AL1077" s="61" t="s">
        <v>1129</v>
      </c>
      <c r="AM1077" s="386"/>
      <c r="AN1077" s="239"/>
      <c r="AO1077" s="239"/>
      <c r="AP1077" s="239"/>
      <c r="AQ1077" s="239"/>
      <c r="AR1077" s="239"/>
      <c r="AS1077" s="239"/>
    </row>
    <row r="1078" spans="1:45" ht="25.5" x14ac:dyDescent="0.25">
      <c r="A1078" s="232" t="s">
        <v>112</v>
      </c>
      <c r="B1078" s="191" t="s">
        <v>66</v>
      </c>
      <c r="C1078" s="191">
        <v>136</v>
      </c>
      <c r="D1078" s="191" t="s">
        <v>774</v>
      </c>
      <c r="E1078" s="191" t="s">
        <v>735</v>
      </c>
      <c r="F1078" s="216"/>
      <c r="G1078" s="216"/>
      <c r="H1078" s="216"/>
      <c r="I1078" s="216"/>
      <c r="J1078" s="216"/>
      <c r="K1078" s="216"/>
      <c r="L1078" s="216"/>
      <c r="M1078" s="216"/>
      <c r="N1078" s="216"/>
      <c r="O1078" s="216"/>
      <c r="P1078" s="216"/>
      <c r="Q1078" s="216"/>
      <c r="R1078" s="216"/>
      <c r="S1078" s="216"/>
      <c r="T1078" s="216"/>
      <c r="U1078" s="216"/>
      <c r="V1078" s="216"/>
      <c r="W1078" s="216"/>
      <c r="X1078" s="216"/>
      <c r="Y1078" s="152" t="s">
        <v>824</v>
      </c>
      <c r="Z1078" s="127" t="s">
        <v>824</v>
      </c>
      <c r="AA1078" s="127" t="s">
        <v>824</v>
      </c>
      <c r="AB1078" s="127" t="s">
        <v>824</v>
      </c>
      <c r="AC1078" s="35" t="s">
        <v>824</v>
      </c>
      <c r="AD1078" s="387"/>
      <c r="AE1078" s="35" t="s">
        <v>824</v>
      </c>
      <c r="AF1078" s="193" t="s">
        <v>824</v>
      </c>
      <c r="AG1078" s="123" t="s">
        <v>824</v>
      </c>
      <c r="AH1078" s="123" t="s">
        <v>824</v>
      </c>
      <c r="AI1078" s="35" t="s">
        <v>824</v>
      </c>
      <c r="AJ1078" s="35" t="s">
        <v>824</v>
      </c>
      <c r="AK1078" s="35" t="s">
        <v>824</v>
      </c>
      <c r="AL1078" s="35" t="s">
        <v>1129</v>
      </c>
      <c r="AM1078" s="388"/>
      <c r="AN1078" s="239"/>
      <c r="AO1078" s="239"/>
      <c r="AP1078" s="239"/>
      <c r="AQ1078" s="239"/>
      <c r="AR1078" s="239"/>
      <c r="AS1078" s="239"/>
    </row>
    <row r="1079" spans="1:45" x14ac:dyDescent="0.25">
      <c r="A1079" s="232" t="s">
        <v>112</v>
      </c>
      <c r="B1079" s="74" t="s">
        <v>66</v>
      </c>
      <c r="C1079" s="74">
        <v>137</v>
      </c>
      <c r="D1079" s="74" t="s">
        <v>736</v>
      </c>
      <c r="E1079" s="74" t="s">
        <v>735</v>
      </c>
      <c r="F1079" s="209"/>
      <c r="G1079" s="209"/>
      <c r="H1079" s="209"/>
      <c r="I1079" s="209"/>
      <c r="J1079" s="209"/>
      <c r="K1079" s="209"/>
      <c r="L1079" s="209"/>
      <c r="M1079" s="209"/>
      <c r="N1079" s="209"/>
      <c r="O1079" s="209"/>
      <c r="P1079" s="209"/>
      <c r="Q1079" s="209"/>
      <c r="R1079" s="209"/>
      <c r="S1079" s="209"/>
      <c r="T1079" s="209"/>
      <c r="U1079" s="209"/>
      <c r="V1079" s="209"/>
      <c r="W1079" s="209"/>
      <c r="X1079" s="209"/>
      <c r="Y1079" s="64" t="s">
        <v>824</v>
      </c>
      <c r="Z1079" s="127" t="s">
        <v>824</v>
      </c>
      <c r="AA1079" s="127" t="s">
        <v>824</v>
      </c>
      <c r="AB1079" s="382" t="s">
        <v>824</v>
      </c>
      <c r="AC1079" s="61" t="s">
        <v>824</v>
      </c>
      <c r="AD1079" s="229"/>
      <c r="AE1079" s="61" t="s">
        <v>824</v>
      </c>
      <c r="AF1079" s="130" t="s">
        <v>824</v>
      </c>
      <c r="AG1079" s="123" t="s">
        <v>824</v>
      </c>
      <c r="AH1079" s="123" t="s">
        <v>824</v>
      </c>
      <c r="AI1079" s="61" t="s">
        <v>824</v>
      </c>
      <c r="AJ1079" s="61" t="s">
        <v>824</v>
      </c>
      <c r="AK1079" s="61" t="s">
        <v>824</v>
      </c>
      <c r="AL1079" s="61" t="s">
        <v>1129</v>
      </c>
      <c r="AM1079" s="386"/>
      <c r="AN1079" s="239"/>
      <c r="AO1079" s="239"/>
      <c r="AP1079" s="239"/>
      <c r="AQ1079" s="239"/>
      <c r="AR1079" s="239"/>
      <c r="AS1079" s="239"/>
    </row>
    <row r="1080" spans="1:45" ht="25.5" x14ac:dyDescent="0.25">
      <c r="A1080" s="232" t="s">
        <v>112</v>
      </c>
      <c r="B1080" s="191" t="s">
        <v>66</v>
      </c>
      <c r="C1080" s="191">
        <v>138</v>
      </c>
      <c r="D1080" s="191" t="s">
        <v>738</v>
      </c>
      <c r="E1080" s="191" t="s">
        <v>735</v>
      </c>
      <c r="F1080" s="216"/>
      <c r="G1080" s="216"/>
      <c r="H1080" s="216"/>
      <c r="I1080" s="216"/>
      <c r="J1080" s="216"/>
      <c r="K1080" s="216"/>
      <c r="L1080" s="216"/>
      <c r="M1080" s="216"/>
      <c r="N1080" s="216"/>
      <c r="O1080" s="216"/>
      <c r="P1080" s="216"/>
      <c r="Q1080" s="216"/>
      <c r="R1080" s="216"/>
      <c r="S1080" s="216"/>
      <c r="T1080" s="216"/>
      <c r="U1080" s="216"/>
      <c r="V1080" s="216"/>
      <c r="W1080" s="216"/>
      <c r="X1080" s="216"/>
      <c r="Y1080" s="152" t="s">
        <v>824</v>
      </c>
      <c r="Z1080" s="127" t="s">
        <v>824</v>
      </c>
      <c r="AA1080" s="127" t="s">
        <v>824</v>
      </c>
      <c r="AB1080" s="127" t="s">
        <v>824</v>
      </c>
      <c r="AC1080" s="35" t="s">
        <v>824</v>
      </c>
      <c r="AD1080" s="387"/>
      <c r="AE1080" s="35" t="s">
        <v>824</v>
      </c>
      <c r="AF1080" s="193" t="s">
        <v>824</v>
      </c>
      <c r="AG1080" s="123" t="s">
        <v>824</v>
      </c>
      <c r="AH1080" s="123" t="s">
        <v>824</v>
      </c>
      <c r="AI1080" s="35" t="s">
        <v>824</v>
      </c>
      <c r="AJ1080" s="35" t="s">
        <v>824</v>
      </c>
      <c r="AK1080" s="35" t="s">
        <v>824</v>
      </c>
      <c r="AL1080" s="35" t="s">
        <v>1129</v>
      </c>
      <c r="AM1080" s="388"/>
      <c r="AN1080" s="239"/>
      <c r="AO1080" s="239"/>
      <c r="AP1080" s="239"/>
      <c r="AQ1080" s="239"/>
      <c r="AR1080" s="239"/>
      <c r="AS1080" s="239"/>
    </row>
    <row r="1081" spans="1:45" ht="30" x14ac:dyDescent="0.25">
      <c r="A1081" s="232" t="s">
        <v>1314</v>
      </c>
      <c r="B1081" s="74" t="s">
        <v>12</v>
      </c>
      <c r="C1081" s="74">
        <v>5</v>
      </c>
      <c r="D1081" s="74" t="s">
        <v>624</v>
      </c>
      <c r="E1081" s="74" t="s">
        <v>9</v>
      </c>
      <c r="F1081" s="209">
        <v>4</v>
      </c>
      <c r="G1081" s="209">
        <v>3</v>
      </c>
      <c r="H1081" s="209">
        <v>4</v>
      </c>
      <c r="I1081" s="209">
        <v>3</v>
      </c>
      <c r="J1081" s="209">
        <v>4</v>
      </c>
      <c r="K1081" s="209">
        <v>3</v>
      </c>
      <c r="L1081" s="209">
        <v>3</v>
      </c>
      <c r="M1081" s="209">
        <v>3</v>
      </c>
      <c r="N1081" s="209"/>
      <c r="O1081" s="209"/>
      <c r="P1081" s="209"/>
      <c r="Q1081" s="209"/>
      <c r="R1081" s="209"/>
      <c r="S1081" s="209"/>
      <c r="T1081" s="209"/>
      <c r="U1081" s="209"/>
      <c r="V1081" s="209"/>
      <c r="W1081" s="209"/>
      <c r="X1081" s="209"/>
      <c r="Y1081" s="64">
        <v>3</v>
      </c>
      <c r="Z1081" s="127">
        <v>3</v>
      </c>
      <c r="AA1081" s="127">
        <v>1</v>
      </c>
      <c r="AB1081" s="382" t="s">
        <v>1133</v>
      </c>
      <c r="AC1081" s="61" t="s">
        <v>144</v>
      </c>
      <c r="AD1081" s="229" t="s">
        <v>463</v>
      </c>
      <c r="AE1081" s="61" t="s">
        <v>475</v>
      </c>
      <c r="AF1081" s="130" t="s">
        <v>144</v>
      </c>
      <c r="AG1081" s="123">
        <v>3</v>
      </c>
      <c r="AH1081" s="123">
        <v>0</v>
      </c>
      <c r="AI1081" s="61" t="s">
        <v>144</v>
      </c>
      <c r="AJ1081" s="61" t="s">
        <v>824</v>
      </c>
      <c r="AK1081" s="61" t="s">
        <v>824</v>
      </c>
      <c r="AL1081" s="61" t="s">
        <v>1129</v>
      </c>
      <c r="AM1081" s="386"/>
      <c r="AN1081" s="239" t="s">
        <v>1315</v>
      </c>
      <c r="AO1081" s="239" t="s">
        <v>1316</v>
      </c>
      <c r="AP1081" s="239" t="s">
        <v>934</v>
      </c>
      <c r="AQ1081" s="239" t="s">
        <v>1317</v>
      </c>
      <c r="AR1081" s="239"/>
      <c r="AS1081" s="239"/>
    </row>
    <row r="1082" spans="1:45" ht="45" x14ac:dyDescent="0.25">
      <c r="A1082" s="232" t="s">
        <v>1314</v>
      </c>
      <c r="B1082" s="191" t="s">
        <v>12</v>
      </c>
      <c r="C1082" s="191">
        <v>12</v>
      </c>
      <c r="D1082" s="191" t="s">
        <v>14</v>
      </c>
      <c r="E1082" s="191" t="s">
        <v>8</v>
      </c>
      <c r="F1082" s="216">
        <v>3</v>
      </c>
      <c r="G1082" s="216">
        <v>3</v>
      </c>
      <c r="H1082" s="216">
        <v>5</v>
      </c>
      <c r="I1082" s="216">
        <v>4</v>
      </c>
      <c r="J1082" s="216">
        <v>4</v>
      </c>
      <c r="K1082" s="216">
        <v>4</v>
      </c>
      <c r="L1082" s="216">
        <v>4</v>
      </c>
      <c r="M1082" s="216">
        <v>3</v>
      </c>
      <c r="N1082" s="216">
        <v>4</v>
      </c>
      <c r="O1082" s="216"/>
      <c r="P1082" s="216"/>
      <c r="Q1082" s="216"/>
      <c r="R1082" s="216"/>
      <c r="S1082" s="216"/>
      <c r="T1082" s="216"/>
      <c r="U1082" s="216"/>
      <c r="V1082" s="216"/>
      <c r="W1082" s="216"/>
      <c r="X1082" s="216"/>
      <c r="Y1082" s="152">
        <v>4</v>
      </c>
      <c r="Z1082" s="127">
        <v>4</v>
      </c>
      <c r="AA1082" s="127">
        <v>3</v>
      </c>
      <c r="AB1082" s="127" t="s">
        <v>1189</v>
      </c>
      <c r="AC1082" s="35" t="s">
        <v>146</v>
      </c>
      <c r="AD1082" s="387" t="s">
        <v>371</v>
      </c>
      <c r="AE1082" s="35" t="s">
        <v>476</v>
      </c>
      <c r="AF1082" s="193" t="s">
        <v>1197</v>
      </c>
      <c r="AG1082" s="123">
        <v>4</v>
      </c>
      <c r="AH1082" s="123">
        <v>1</v>
      </c>
      <c r="AI1082" s="35" t="s">
        <v>146</v>
      </c>
      <c r="AJ1082" s="35" t="s">
        <v>463</v>
      </c>
      <c r="AK1082" s="35" t="s">
        <v>371</v>
      </c>
      <c r="AL1082" s="35" t="s">
        <v>1129</v>
      </c>
      <c r="AM1082" s="388"/>
      <c r="AN1082" s="239" t="s">
        <v>1318</v>
      </c>
      <c r="AO1082" s="239" t="s">
        <v>1319</v>
      </c>
      <c r="AP1082" s="239" t="s">
        <v>886</v>
      </c>
      <c r="AQ1082" s="239" t="s">
        <v>1320</v>
      </c>
      <c r="AR1082" s="239"/>
      <c r="AS1082" s="239"/>
    </row>
    <row r="1083" spans="1:45" ht="30" x14ac:dyDescent="0.25">
      <c r="A1083" s="232" t="s">
        <v>1314</v>
      </c>
      <c r="B1083" s="74" t="s">
        <v>35</v>
      </c>
      <c r="C1083" s="74">
        <v>14</v>
      </c>
      <c r="D1083" s="74" t="s">
        <v>626</v>
      </c>
      <c r="E1083" s="74" t="s">
        <v>9</v>
      </c>
      <c r="F1083" s="209">
        <v>4</v>
      </c>
      <c r="G1083" s="209">
        <v>4</v>
      </c>
      <c r="H1083" s="209">
        <v>4</v>
      </c>
      <c r="I1083" s="209">
        <v>4</v>
      </c>
      <c r="J1083" s="209">
        <v>4</v>
      </c>
      <c r="K1083" s="209">
        <v>3</v>
      </c>
      <c r="L1083" s="209">
        <v>4</v>
      </c>
      <c r="M1083" s="209">
        <v>4</v>
      </c>
      <c r="N1083" s="209"/>
      <c r="O1083" s="209"/>
      <c r="P1083" s="209"/>
      <c r="Q1083" s="209"/>
      <c r="R1083" s="209"/>
      <c r="S1083" s="209"/>
      <c r="T1083" s="209"/>
      <c r="U1083" s="209"/>
      <c r="V1083" s="209"/>
      <c r="W1083" s="209"/>
      <c r="X1083" s="209"/>
      <c r="Y1083" s="64">
        <v>4</v>
      </c>
      <c r="Z1083" s="127">
        <v>4</v>
      </c>
      <c r="AA1083" s="127">
        <v>1</v>
      </c>
      <c r="AB1083" s="382" t="s">
        <v>1197</v>
      </c>
      <c r="AC1083" s="61" t="s">
        <v>146</v>
      </c>
      <c r="AD1083" s="229" t="s">
        <v>463</v>
      </c>
      <c r="AE1083" s="61" t="s">
        <v>371</v>
      </c>
      <c r="AF1083" s="130" t="s">
        <v>146</v>
      </c>
      <c r="AG1083" s="123">
        <v>4</v>
      </c>
      <c r="AH1083" s="123">
        <v>0</v>
      </c>
      <c r="AI1083" s="61" t="s">
        <v>146</v>
      </c>
      <c r="AJ1083" s="61" t="s">
        <v>824</v>
      </c>
      <c r="AK1083" s="61" t="s">
        <v>824</v>
      </c>
      <c r="AL1083" s="61" t="s">
        <v>1129</v>
      </c>
      <c r="AM1083" s="386"/>
      <c r="AN1083" s="239" t="s">
        <v>1321</v>
      </c>
      <c r="AO1083" s="239" t="s">
        <v>1322</v>
      </c>
      <c r="AP1083" s="239" t="s">
        <v>886</v>
      </c>
      <c r="AQ1083" s="239" t="s">
        <v>1320</v>
      </c>
      <c r="AR1083" s="239"/>
      <c r="AS1083" s="239"/>
    </row>
    <row r="1084" spans="1:45" ht="75" x14ac:dyDescent="0.25">
      <c r="A1084" s="232" t="s">
        <v>1314</v>
      </c>
      <c r="B1084" s="191" t="s">
        <v>38</v>
      </c>
      <c r="C1084" s="191">
        <v>15</v>
      </c>
      <c r="D1084" s="191" t="s">
        <v>17</v>
      </c>
      <c r="E1084" s="191" t="s">
        <v>9</v>
      </c>
      <c r="F1084" s="216">
        <v>4</v>
      </c>
      <c r="G1084" s="216">
        <v>5</v>
      </c>
      <c r="H1084" s="216">
        <v>5</v>
      </c>
      <c r="I1084" s="216">
        <v>5</v>
      </c>
      <c r="J1084" s="216">
        <v>5</v>
      </c>
      <c r="K1084" s="216">
        <v>5</v>
      </c>
      <c r="L1084" s="216">
        <v>5</v>
      </c>
      <c r="M1084" s="216">
        <v>5</v>
      </c>
      <c r="N1084" s="216">
        <v>5</v>
      </c>
      <c r="O1084" s="216">
        <v>4</v>
      </c>
      <c r="P1084" s="216"/>
      <c r="Q1084" s="216"/>
      <c r="R1084" s="216"/>
      <c r="S1084" s="216"/>
      <c r="T1084" s="216"/>
      <c r="U1084" s="216"/>
      <c r="V1084" s="216"/>
      <c r="W1084" s="216"/>
      <c r="X1084" s="216"/>
      <c r="Y1084" s="152">
        <v>5</v>
      </c>
      <c r="Z1084" s="127">
        <v>5</v>
      </c>
      <c r="AA1084" s="127">
        <v>2</v>
      </c>
      <c r="AB1084" s="127" t="s">
        <v>1193</v>
      </c>
      <c r="AC1084" s="35" t="s">
        <v>148</v>
      </c>
      <c r="AD1084" s="387" t="s">
        <v>384</v>
      </c>
      <c r="AE1084" s="35" t="s">
        <v>476</v>
      </c>
      <c r="AF1084" s="193" t="s">
        <v>148</v>
      </c>
      <c r="AG1084" s="123">
        <v>5</v>
      </c>
      <c r="AH1084" s="123">
        <v>0</v>
      </c>
      <c r="AI1084" s="35" t="s">
        <v>148</v>
      </c>
      <c r="AJ1084" s="35" t="s">
        <v>824</v>
      </c>
      <c r="AK1084" s="35" t="s">
        <v>824</v>
      </c>
      <c r="AL1084" s="35" t="s">
        <v>1129</v>
      </c>
      <c r="AM1084" s="388"/>
      <c r="AN1084" s="239" t="s">
        <v>1323</v>
      </c>
      <c r="AO1084" s="239" t="s">
        <v>933</v>
      </c>
      <c r="AP1084" s="239" t="s">
        <v>886</v>
      </c>
      <c r="AQ1084" s="239" t="s">
        <v>1320</v>
      </c>
      <c r="AR1084" s="239"/>
      <c r="AS1084" s="239"/>
    </row>
    <row r="1085" spans="1:45" ht="45" x14ac:dyDescent="0.25">
      <c r="A1085" s="232" t="s">
        <v>1314</v>
      </c>
      <c r="B1085" s="74" t="s">
        <v>33</v>
      </c>
      <c r="C1085" s="74">
        <v>16</v>
      </c>
      <c r="D1085" s="74" t="s">
        <v>19</v>
      </c>
      <c r="E1085" s="74" t="s">
        <v>8</v>
      </c>
      <c r="F1085" s="209">
        <v>3</v>
      </c>
      <c r="G1085" s="209">
        <v>4</v>
      </c>
      <c r="H1085" s="209">
        <v>4</v>
      </c>
      <c r="I1085" s="209">
        <v>4</v>
      </c>
      <c r="J1085" s="209">
        <v>4</v>
      </c>
      <c r="K1085" s="209">
        <v>4</v>
      </c>
      <c r="L1085" s="209">
        <v>4</v>
      </c>
      <c r="M1085" s="209">
        <v>4</v>
      </c>
      <c r="N1085" s="209">
        <v>4</v>
      </c>
      <c r="O1085" s="209">
        <v>4</v>
      </c>
      <c r="P1085" s="209"/>
      <c r="Q1085" s="209"/>
      <c r="R1085" s="209"/>
      <c r="S1085" s="209"/>
      <c r="T1085" s="209"/>
      <c r="U1085" s="209"/>
      <c r="V1085" s="209"/>
      <c r="W1085" s="209"/>
      <c r="X1085" s="209"/>
      <c r="Y1085" s="64">
        <v>4</v>
      </c>
      <c r="Z1085" s="127">
        <v>4</v>
      </c>
      <c r="AA1085" s="127">
        <v>2</v>
      </c>
      <c r="AB1085" s="382" t="s">
        <v>1190</v>
      </c>
      <c r="AC1085" s="61" t="s">
        <v>146</v>
      </c>
      <c r="AD1085" s="229" t="s">
        <v>384</v>
      </c>
      <c r="AE1085" s="61" t="s">
        <v>476</v>
      </c>
      <c r="AF1085" s="130" t="s">
        <v>1197</v>
      </c>
      <c r="AG1085" s="123">
        <v>4</v>
      </c>
      <c r="AH1085" s="123">
        <v>1</v>
      </c>
      <c r="AI1085" s="61" t="s">
        <v>146</v>
      </c>
      <c r="AJ1085" s="61" t="s">
        <v>463</v>
      </c>
      <c r="AK1085" s="61" t="s">
        <v>371</v>
      </c>
      <c r="AL1085" s="61" t="s">
        <v>1129</v>
      </c>
      <c r="AM1085" s="386"/>
      <c r="AN1085" s="239" t="s">
        <v>1324</v>
      </c>
      <c r="AO1085" s="239" t="s">
        <v>1325</v>
      </c>
      <c r="AP1085" s="239" t="s">
        <v>934</v>
      </c>
      <c r="AQ1085" s="239" t="s">
        <v>1317</v>
      </c>
      <c r="AR1085" s="239"/>
      <c r="AS1085" s="239"/>
    </row>
    <row r="1086" spans="1:45" ht="30" x14ac:dyDescent="0.25">
      <c r="A1086" s="232" t="s">
        <v>1314</v>
      </c>
      <c r="B1086" s="191" t="s">
        <v>43</v>
      </c>
      <c r="C1086" s="191">
        <v>17</v>
      </c>
      <c r="D1086" s="191" t="s">
        <v>20</v>
      </c>
      <c r="E1086" s="191" t="s">
        <v>9</v>
      </c>
      <c r="F1086" s="216"/>
      <c r="G1086" s="216"/>
      <c r="H1086" s="216"/>
      <c r="I1086" s="216"/>
      <c r="J1086" s="216"/>
      <c r="K1086" s="216"/>
      <c r="L1086" s="216"/>
      <c r="M1086" s="216"/>
      <c r="N1086" s="216"/>
      <c r="O1086" s="216"/>
      <c r="P1086" s="216"/>
      <c r="Q1086" s="216"/>
      <c r="R1086" s="216"/>
      <c r="S1086" s="216"/>
      <c r="T1086" s="216"/>
      <c r="U1086" s="216"/>
      <c r="V1086" s="216"/>
      <c r="W1086" s="216"/>
      <c r="X1086" s="216"/>
      <c r="Y1086" s="152" t="s">
        <v>824</v>
      </c>
      <c r="Z1086" s="127" t="s">
        <v>824</v>
      </c>
      <c r="AA1086" s="127" t="s">
        <v>824</v>
      </c>
      <c r="AB1086" s="127" t="s">
        <v>824</v>
      </c>
      <c r="AC1086" s="35" t="s">
        <v>824</v>
      </c>
      <c r="AD1086" s="387"/>
      <c r="AE1086" s="35" t="s">
        <v>824</v>
      </c>
      <c r="AF1086" s="193" t="s">
        <v>824</v>
      </c>
      <c r="AG1086" s="123" t="s">
        <v>824</v>
      </c>
      <c r="AH1086" s="123" t="s">
        <v>824</v>
      </c>
      <c r="AI1086" s="35" t="s">
        <v>824</v>
      </c>
      <c r="AJ1086" s="35" t="s">
        <v>824</v>
      </c>
      <c r="AK1086" s="35" t="s">
        <v>824</v>
      </c>
      <c r="AL1086" s="35" t="s">
        <v>1129</v>
      </c>
      <c r="AM1086" s="388"/>
      <c r="AN1086" s="239"/>
      <c r="AO1086" s="239"/>
      <c r="AP1086" s="239"/>
      <c r="AQ1086" s="239"/>
      <c r="AR1086" s="239"/>
      <c r="AS1086" s="239"/>
    </row>
    <row r="1087" spans="1:45" ht="30" x14ac:dyDescent="0.25">
      <c r="A1087" s="232" t="s">
        <v>1314</v>
      </c>
      <c r="B1087" s="74" t="s">
        <v>12</v>
      </c>
      <c r="C1087" s="74">
        <v>18</v>
      </c>
      <c r="D1087" s="74" t="s">
        <v>21</v>
      </c>
      <c r="E1087" s="74" t="s">
        <v>8</v>
      </c>
      <c r="F1087" s="209"/>
      <c r="G1087" s="209"/>
      <c r="H1087" s="209"/>
      <c r="I1087" s="209"/>
      <c r="J1087" s="209"/>
      <c r="K1087" s="209"/>
      <c r="L1087" s="209"/>
      <c r="M1087" s="209"/>
      <c r="N1087" s="209"/>
      <c r="O1087" s="209"/>
      <c r="P1087" s="209"/>
      <c r="Q1087" s="209"/>
      <c r="R1087" s="209"/>
      <c r="S1087" s="209"/>
      <c r="T1087" s="209"/>
      <c r="U1087" s="209"/>
      <c r="V1087" s="209"/>
      <c r="W1087" s="209"/>
      <c r="X1087" s="209"/>
      <c r="Y1087" s="64" t="s">
        <v>824</v>
      </c>
      <c r="Z1087" s="127" t="s">
        <v>824</v>
      </c>
      <c r="AA1087" s="127" t="s">
        <v>824</v>
      </c>
      <c r="AB1087" s="382" t="s">
        <v>824</v>
      </c>
      <c r="AC1087" s="61" t="s">
        <v>824</v>
      </c>
      <c r="AD1087" s="229"/>
      <c r="AE1087" s="61" t="s">
        <v>824</v>
      </c>
      <c r="AF1087" s="130" t="s">
        <v>824</v>
      </c>
      <c r="AG1087" s="123" t="s">
        <v>824</v>
      </c>
      <c r="AH1087" s="123" t="s">
        <v>824</v>
      </c>
      <c r="AI1087" s="61" t="s">
        <v>824</v>
      </c>
      <c r="AJ1087" s="61" t="s">
        <v>824</v>
      </c>
      <c r="AK1087" s="61" t="s">
        <v>824</v>
      </c>
      <c r="AL1087" s="61" t="s">
        <v>1129</v>
      </c>
      <c r="AM1087" s="386"/>
      <c r="AN1087" s="239"/>
      <c r="AO1087" s="239"/>
      <c r="AP1087" s="239"/>
      <c r="AQ1087" s="239"/>
      <c r="AR1087" s="239"/>
      <c r="AS1087" s="239"/>
    </row>
    <row r="1088" spans="1:45" ht="30" x14ac:dyDescent="0.25">
      <c r="A1088" s="232" t="s">
        <v>1314</v>
      </c>
      <c r="B1088" s="191" t="s">
        <v>12</v>
      </c>
      <c r="C1088" s="191">
        <v>19</v>
      </c>
      <c r="D1088" s="191" t="s">
        <v>22</v>
      </c>
      <c r="E1088" s="191" t="s">
        <v>9</v>
      </c>
      <c r="F1088" s="216">
        <v>4</v>
      </c>
      <c r="G1088" s="216">
        <v>4</v>
      </c>
      <c r="H1088" s="216">
        <v>4</v>
      </c>
      <c r="I1088" s="216">
        <v>4</v>
      </c>
      <c r="J1088" s="216">
        <v>4</v>
      </c>
      <c r="K1088" s="216">
        <v>4</v>
      </c>
      <c r="L1088" s="216">
        <v>3</v>
      </c>
      <c r="M1088" s="216">
        <v>4</v>
      </c>
      <c r="N1088" s="216">
        <v>4</v>
      </c>
      <c r="O1088" s="216">
        <v>4</v>
      </c>
      <c r="P1088" s="216"/>
      <c r="Q1088" s="216"/>
      <c r="R1088" s="216"/>
      <c r="S1088" s="216"/>
      <c r="T1088" s="216"/>
      <c r="U1088" s="216"/>
      <c r="V1088" s="216"/>
      <c r="W1088" s="216"/>
      <c r="X1088" s="216"/>
      <c r="Y1088" s="152">
        <v>4</v>
      </c>
      <c r="Z1088" s="127">
        <v>4</v>
      </c>
      <c r="AA1088" s="127">
        <v>1</v>
      </c>
      <c r="AB1088" s="127" t="s">
        <v>1197</v>
      </c>
      <c r="AC1088" s="35" t="s">
        <v>146</v>
      </c>
      <c r="AD1088" s="387" t="s">
        <v>463</v>
      </c>
      <c r="AE1088" s="35" t="s">
        <v>371</v>
      </c>
      <c r="AF1088" s="193" t="s">
        <v>146</v>
      </c>
      <c r="AG1088" s="123">
        <v>4</v>
      </c>
      <c r="AH1088" s="123">
        <v>0</v>
      </c>
      <c r="AI1088" s="35" t="s">
        <v>146</v>
      </c>
      <c r="AJ1088" s="35" t="s">
        <v>824</v>
      </c>
      <c r="AK1088" s="35" t="s">
        <v>824</v>
      </c>
      <c r="AL1088" s="35" t="s">
        <v>1129</v>
      </c>
      <c r="AM1088" s="388"/>
      <c r="AN1088" s="239" t="s">
        <v>1315</v>
      </c>
      <c r="AO1088" s="239" t="s">
        <v>893</v>
      </c>
      <c r="AP1088" s="239" t="s">
        <v>1210</v>
      </c>
      <c r="AQ1088" s="239" t="s">
        <v>883</v>
      </c>
      <c r="AR1088" s="239"/>
      <c r="AS1088" s="239"/>
    </row>
    <row r="1089" spans="1:45" ht="30" x14ac:dyDescent="0.25">
      <c r="A1089" s="232" t="s">
        <v>1314</v>
      </c>
      <c r="B1089" s="74" t="s">
        <v>12</v>
      </c>
      <c r="C1089" s="74">
        <v>21</v>
      </c>
      <c r="D1089" s="74" t="s">
        <v>25</v>
      </c>
      <c r="E1089" s="74" t="s">
        <v>8</v>
      </c>
      <c r="F1089" s="209"/>
      <c r="G1089" s="209"/>
      <c r="H1089" s="209"/>
      <c r="I1089" s="209"/>
      <c r="J1089" s="209"/>
      <c r="K1089" s="209"/>
      <c r="L1089" s="209"/>
      <c r="M1089" s="209"/>
      <c r="N1089" s="209"/>
      <c r="O1089" s="209"/>
      <c r="P1089" s="209"/>
      <c r="Q1089" s="209"/>
      <c r="R1089" s="209"/>
      <c r="S1089" s="209"/>
      <c r="T1089" s="209"/>
      <c r="U1089" s="209"/>
      <c r="V1089" s="209"/>
      <c r="W1089" s="209"/>
      <c r="X1089" s="209"/>
      <c r="Y1089" s="64" t="s">
        <v>824</v>
      </c>
      <c r="Z1089" s="127" t="s">
        <v>824</v>
      </c>
      <c r="AA1089" s="127" t="s">
        <v>824</v>
      </c>
      <c r="AB1089" s="382" t="s">
        <v>824</v>
      </c>
      <c r="AC1089" s="61" t="s">
        <v>824</v>
      </c>
      <c r="AD1089" s="229"/>
      <c r="AE1089" s="61" t="s">
        <v>824</v>
      </c>
      <c r="AF1089" s="130" t="s">
        <v>824</v>
      </c>
      <c r="AG1089" s="123" t="s">
        <v>824</v>
      </c>
      <c r="AH1089" s="123" t="s">
        <v>824</v>
      </c>
      <c r="AI1089" s="61" t="s">
        <v>824</v>
      </c>
      <c r="AJ1089" s="61" t="s">
        <v>824</v>
      </c>
      <c r="AK1089" s="61" t="s">
        <v>824</v>
      </c>
      <c r="AL1089" s="61" t="s">
        <v>1129</v>
      </c>
      <c r="AM1089" s="386"/>
      <c r="AN1089" s="239"/>
      <c r="AO1089" s="239"/>
      <c r="AP1089" s="239"/>
      <c r="AQ1089" s="239"/>
      <c r="AR1089" s="239"/>
      <c r="AS1089" s="239"/>
    </row>
    <row r="1090" spans="1:45" ht="60" x14ac:dyDescent="0.25">
      <c r="A1090" s="232" t="s">
        <v>1314</v>
      </c>
      <c r="B1090" s="74" t="s">
        <v>26</v>
      </c>
      <c r="C1090" s="74">
        <v>22</v>
      </c>
      <c r="D1090" s="74" t="s">
        <v>27</v>
      </c>
      <c r="E1090" s="74" t="s">
        <v>8</v>
      </c>
      <c r="F1090" s="209"/>
      <c r="G1090" s="209"/>
      <c r="H1090" s="209"/>
      <c r="I1090" s="209"/>
      <c r="J1090" s="209"/>
      <c r="K1090" s="209"/>
      <c r="L1090" s="209"/>
      <c r="M1090" s="209"/>
      <c r="N1090" s="209"/>
      <c r="O1090" s="209"/>
      <c r="P1090" s="209"/>
      <c r="Q1090" s="209"/>
      <c r="R1090" s="209"/>
      <c r="S1090" s="209"/>
      <c r="T1090" s="209"/>
      <c r="U1090" s="209"/>
      <c r="V1090" s="209"/>
      <c r="W1090" s="209"/>
      <c r="X1090" s="209"/>
      <c r="Y1090" s="64" t="s">
        <v>824</v>
      </c>
      <c r="Z1090" s="127" t="s">
        <v>824</v>
      </c>
      <c r="AA1090" s="127" t="s">
        <v>824</v>
      </c>
      <c r="AB1090" s="382" t="s">
        <v>824</v>
      </c>
      <c r="AC1090" s="61" t="s">
        <v>824</v>
      </c>
      <c r="AD1090" s="207"/>
      <c r="AE1090" s="61" t="s">
        <v>824</v>
      </c>
      <c r="AF1090" s="130" t="s">
        <v>824</v>
      </c>
      <c r="AG1090" s="123" t="s">
        <v>824</v>
      </c>
      <c r="AH1090" s="123" t="s">
        <v>824</v>
      </c>
      <c r="AI1090" s="61" t="s">
        <v>824</v>
      </c>
      <c r="AJ1090" s="123" t="s">
        <v>824</v>
      </c>
      <c r="AK1090" s="61" t="s">
        <v>824</v>
      </c>
      <c r="AL1090" s="61" t="s">
        <v>1129</v>
      </c>
      <c r="AM1090" s="386"/>
      <c r="AN1090" s="239"/>
      <c r="AO1090" s="239"/>
      <c r="AP1090" s="239"/>
      <c r="AQ1090" s="239"/>
      <c r="AR1090" s="239" t="s">
        <v>1108</v>
      </c>
      <c r="AS1090" s="239" t="s">
        <v>1109</v>
      </c>
    </row>
    <row r="1091" spans="1:45" ht="38.25" x14ac:dyDescent="0.25">
      <c r="A1091" s="232" t="s">
        <v>1314</v>
      </c>
      <c r="B1091" s="191" t="s">
        <v>26</v>
      </c>
      <c r="C1091" s="191">
        <v>23</v>
      </c>
      <c r="D1091" s="191" t="s">
        <v>28</v>
      </c>
      <c r="E1091" s="191" t="s">
        <v>8</v>
      </c>
      <c r="F1091" s="216"/>
      <c r="G1091" s="216"/>
      <c r="H1091" s="216"/>
      <c r="I1091" s="216"/>
      <c r="J1091" s="216"/>
      <c r="K1091" s="216"/>
      <c r="L1091" s="216"/>
      <c r="M1091" s="216"/>
      <c r="N1091" s="216"/>
      <c r="O1091" s="216"/>
      <c r="P1091" s="216"/>
      <c r="Q1091" s="216"/>
      <c r="R1091" s="216"/>
      <c r="S1091" s="216"/>
      <c r="T1091" s="216"/>
      <c r="U1091" s="216"/>
      <c r="V1091" s="216"/>
      <c r="W1091" s="216"/>
      <c r="X1091" s="216"/>
      <c r="Y1091" s="152" t="s">
        <v>824</v>
      </c>
      <c r="Z1091" s="127" t="s">
        <v>824</v>
      </c>
      <c r="AA1091" s="127" t="s">
        <v>824</v>
      </c>
      <c r="AB1091" s="127" t="s">
        <v>824</v>
      </c>
      <c r="AC1091" s="35" t="s">
        <v>824</v>
      </c>
      <c r="AD1091" s="387"/>
      <c r="AE1091" s="35" t="s">
        <v>824</v>
      </c>
      <c r="AF1091" s="193" t="s">
        <v>824</v>
      </c>
      <c r="AG1091" s="123" t="s">
        <v>824</v>
      </c>
      <c r="AH1091" s="123" t="s">
        <v>824</v>
      </c>
      <c r="AI1091" s="35" t="s">
        <v>824</v>
      </c>
      <c r="AJ1091" s="35" t="s">
        <v>824</v>
      </c>
      <c r="AK1091" s="35" t="s">
        <v>824</v>
      </c>
      <c r="AL1091" s="35" t="s">
        <v>1129</v>
      </c>
      <c r="AM1091" s="388"/>
      <c r="AN1091" s="239"/>
      <c r="AO1091" s="239"/>
      <c r="AP1091" s="239"/>
      <c r="AQ1091" s="239"/>
      <c r="AR1091" s="239"/>
      <c r="AS1091" s="239"/>
    </row>
    <row r="1092" spans="1:45" ht="45" x14ac:dyDescent="0.25">
      <c r="A1092" s="232" t="s">
        <v>1314</v>
      </c>
      <c r="B1092" s="74" t="s">
        <v>29</v>
      </c>
      <c r="C1092" s="74">
        <v>24</v>
      </c>
      <c r="D1092" s="74" t="s">
        <v>30</v>
      </c>
      <c r="E1092" s="74" t="s">
        <v>9</v>
      </c>
      <c r="F1092" s="209">
        <v>4</v>
      </c>
      <c r="G1092" s="209">
        <v>4</v>
      </c>
      <c r="H1092" s="209">
        <v>4</v>
      </c>
      <c r="I1092" s="209">
        <v>3</v>
      </c>
      <c r="J1092" s="209">
        <v>4</v>
      </c>
      <c r="K1092" s="209">
        <v>4</v>
      </c>
      <c r="L1092" s="209">
        <v>4</v>
      </c>
      <c r="M1092" s="209">
        <v>4</v>
      </c>
      <c r="N1092" s="209">
        <v>4</v>
      </c>
      <c r="O1092" s="209"/>
      <c r="P1092" s="209"/>
      <c r="Q1092" s="209"/>
      <c r="R1092" s="209"/>
      <c r="S1092" s="209"/>
      <c r="T1092" s="209"/>
      <c r="U1092" s="209"/>
      <c r="V1092" s="209"/>
      <c r="W1092" s="209"/>
      <c r="X1092" s="209"/>
      <c r="Y1092" s="64">
        <v>4</v>
      </c>
      <c r="Z1092" s="127">
        <v>4</v>
      </c>
      <c r="AA1092" s="127">
        <v>1</v>
      </c>
      <c r="AB1092" s="382" t="s">
        <v>1197</v>
      </c>
      <c r="AC1092" s="61" t="s">
        <v>146</v>
      </c>
      <c r="AD1092" s="229" t="s">
        <v>463</v>
      </c>
      <c r="AE1092" s="61" t="s">
        <v>371</v>
      </c>
      <c r="AF1092" s="130" t="s">
        <v>146</v>
      </c>
      <c r="AG1092" s="123">
        <v>4</v>
      </c>
      <c r="AH1092" s="123">
        <v>-1</v>
      </c>
      <c r="AI1092" s="61" t="s">
        <v>146</v>
      </c>
      <c r="AJ1092" s="61" t="s">
        <v>824</v>
      </c>
      <c r="AK1092" s="61" t="s">
        <v>824</v>
      </c>
      <c r="AL1092" s="61" t="s">
        <v>1129</v>
      </c>
      <c r="AM1092" s="386"/>
      <c r="AN1092" s="239" t="s">
        <v>1326</v>
      </c>
      <c r="AO1092" s="239" t="s">
        <v>1325</v>
      </c>
      <c r="AP1092" s="239" t="s">
        <v>877</v>
      </c>
      <c r="AQ1092" s="239" t="s">
        <v>1327</v>
      </c>
      <c r="AR1092" s="239"/>
      <c r="AS1092" s="239"/>
    </row>
    <row r="1093" spans="1:45" ht="30" x14ac:dyDescent="0.25">
      <c r="A1093" s="232" t="s">
        <v>1314</v>
      </c>
      <c r="B1093" s="191" t="s">
        <v>12</v>
      </c>
      <c r="C1093" s="191">
        <v>25</v>
      </c>
      <c r="D1093" s="191" t="s">
        <v>31</v>
      </c>
      <c r="E1093" s="191" t="s">
        <v>9</v>
      </c>
      <c r="F1093" s="216">
        <v>1</v>
      </c>
      <c r="G1093" s="216">
        <v>1</v>
      </c>
      <c r="H1093" s="216">
        <v>1</v>
      </c>
      <c r="I1093" s="216">
        <v>1</v>
      </c>
      <c r="J1093" s="216">
        <v>1</v>
      </c>
      <c r="K1093" s="216">
        <v>1</v>
      </c>
      <c r="L1093" s="216">
        <v>1</v>
      </c>
      <c r="M1093" s="216">
        <v>1</v>
      </c>
      <c r="N1093" s="216">
        <v>1</v>
      </c>
      <c r="O1093" s="216">
        <v>1</v>
      </c>
      <c r="P1093" s="216"/>
      <c r="Q1093" s="216"/>
      <c r="R1093" s="216"/>
      <c r="S1093" s="216"/>
      <c r="T1093" s="216"/>
      <c r="U1093" s="216"/>
      <c r="V1093" s="216"/>
      <c r="W1093" s="216"/>
      <c r="X1093" s="216"/>
      <c r="Y1093" s="152">
        <v>1</v>
      </c>
      <c r="Z1093" s="127">
        <v>1</v>
      </c>
      <c r="AA1093" s="127">
        <v>1</v>
      </c>
      <c r="AB1093" s="127" t="s">
        <v>1168</v>
      </c>
      <c r="AC1093" s="35" t="s">
        <v>462</v>
      </c>
      <c r="AD1093" s="387" t="s">
        <v>463</v>
      </c>
      <c r="AE1093" s="35" t="s">
        <v>475</v>
      </c>
      <c r="AF1093" s="193" t="s">
        <v>462</v>
      </c>
      <c r="AG1093" s="123">
        <v>1</v>
      </c>
      <c r="AH1093" s="123">
        <v>-1</v>
      </c>
      <c r="AI1093" s="35" t="s">
        <v>462</v>
      </c>
      <c r="AJ1093" s="35" t="s">
        <v>824</v>
      </c>
      <c r="AK1093" s="35" t="s">
        <v>824</v>
      </c>
      <c r="AL1093" s="35" t="s">
        <v>1129</v>
      </c>
      <c r="AM1093" s="388"/>
      <c r="AN1093" s="239" t="s">
        <v>1315</v>
      </c>
      <c r="AO1093" s="239" t="s">
        <v>1325</v>
      </c>
      <c r="AP1093" s="239" t="s">
        <v>1328</v>
      </c>
      <c r="AQ1093" s="239" t="s">
        <v>1328</v>
      </c>
      <c r="AR1093" s="239"/>
      <c r="AS1093" s="239"/>
    </row>
    <row r="1094" spans="1:45" ht="30" x14ac:dyDescent="0.25">
      <c r="A1094" s="232" t="s">
        <v>1314</v>
      </c>
      <c r="B1094" s="74" t="s">
        <v>12</v>
      </c>
      <c r="C1094" s="74">
        <v>26</v>
      </c>
      <c r="D1094" s="74" t="s">
        <v>32</v>
      </c>
      <c r="E1094" s="74" t="s">
        <v>9</v>
      </c>
      <c r="F1094" s="209">
        <v>1</v>
      </c>
      <c r="G1094" s="209">
        <v>1</v>
      </c>
      <c r="H1094" s="209">
        <v>1</v>
      </c>
      <c r="I1094" s="209">
        <v>1</v>
      </c>
      <c r="J1094" s="209">
        <v>1</v>
      </c>
      <c r="K1094" s="209">
        <v>1</v>
      </c>
      <c r="L1094" s="209">
        <v>1</v>
      </c>
      <c r="M1094" s="209"/>
      <c r="N1094" s="209"/>
      <c r="O1094" s="209"/>
      <c r="P1094" s="209"/>
      <c r="Q1094" s="209"/>
      <c r="R1094" s="209"/>
      <c r="S1094" s="209"/>
      <c r="T1094" s="209"/>
      <c r="U1094" s="209"/>
      <c r="V1094" s="209"/>
      <c r="W1094" s="209"/>
      <c r="X1094" s="209"/>
      <c r="Y1094" s="64">
        <v>1</v>
      </c>
      <c r="Z1094" s="127">
        <v>1</v>
      </c>
      <c r="AA1094" s="127">
        <v>1</v>
      </c>
      <c r="AB1094" s="382" t="s">
        <v>1168</v>
      </c>
      <c r="AC1094" s="61" t="s">
        <v>462</v>
      </c>
      <c r="AD1094" s="229" t="s">
        <v>463</v>
      </c>
      <c r="AE1094" s="61" t="s">
        <v>475</v>
      </c>
      <c r="AF1094" s="130" t="s">
        <v>462</v>
      </c>
      <c r="AG1094" s="123">
        <v>1</v>
      </c>
      <c r="AH1094" s="123">
        <v>-1</v>
      </c>
      <c r="AI1094" s="61" t="s">
        <v>462</v>
      </c>
      <c r="AJ1094" s="61" t="s">
        <v>824</v>
      </c>
      <c r="AK1094" s="61" t="s">
        <v>824</v>
      </c>
      <c r="AL1094" s="61" t="s">
        <v>1129</v>
      </c>
      <c r="AM1094" s="386"/>
      <c r="AN1094" s="239" t="s">
        <v>1315</v>
      </c>
      <c r="AO1094" s="239" t="s">
        <v>1325</v>
      </c>
      <c r="AP1094" s="239" t="s">
        <v>1328</v>
      </c>
      <c r="AQ1094" s="239" t="s">
        <v>1328</v>
      </c>
      <c r="AR1094" s="239"/>
      <c r="AS1094" s="239"/>
    </row>
    <row r="1095" spans="1:45" ht="51" x14ac:dyDescent="0.25">
      <c r="A1095" s="232" t="s">
        <v>1314</v>
      </c>
      <c r="B1095" s="74" t="s">
        <v>26</v>
      </c>
      <c r="C1095" s="74">
        <v>28</v>
      </c>
      <c r="D1095" s="74" t="s">
        <v>1155</v>
      </c>
      <c r="E1095" s="74" t="s">
        <v>8</v>
      </c>
      <c r="F1095" s="209"/>
      <c r="G1095" s="209"/>
      <c r="H1095" s="209"/>
      <c r="I1095" s="209"/>
      <c r="J1095" s="209"/>
      <c r="K1095" s="209"/>
      <c r="L1095" s="209"/>
      <c r="M1095" s="209"/>
      <c r="N1095" s="209"/>
      <c r="O1095" s="209"/>
      <c r="P1095" s="209"/>
      <c r="Q1095" s="209"/>
      <c r="R1095" s="209"/>
      <c r="S1095" s="209"/>
      <c r="T1095" s="209"/>
      <c r="U1095" s="209"/>
      <c r="V1095" s="209"/>
      <c r="W1095" s="209"/>
      <c r="X1095" s="209"/>
      <c r="Y1095" s="64" t="s">
        <v>824</v>
      </c>
      <c r="Z1095" s="127" t="s">
        <v>824</v>
      </c>
      <c r="AA1095" s="127" t="s">
        <v>824</v>
      </c>
      <c r="AB1095" s="382" t="s">
        <v>824</v>
      </c>
      <c r="AC1095" s="35" t="s">
        <v>824</v>
      </c>
      <c r="AD1095" s="237"/>
      <c r="AE1095" s="35" t="s">
        <v>824</v>
      </c>
      <c r="AF1095" s="130" t="s">
        <v>824</v>
      </c>
      <c r="AG1095" s="123" t="s">
        <v>824</v>
      </c>
      <c r="AH1095" s="123" t="s">
        <v>824</v>
      </c>
      <c r="AI1095" s="61" t="s">
        <v>824</v>
      </c>
      <c r="AJ1095" s="61" t="s">
        <v>824</v>
      </c>
      <c r="AK1095" s="143" t="s">
        <v>824</v>
      </c>
      <c r="AL1095" s="61" t="s">
        <v>1129</v>
      </c>
      <c r="AM1095" s="386"/>
      <c r="AN1095" s="239"/>
      <c r="AO1095" s="239"/>
      <c r="AP1095" s="239"/>
      <c r="AQ1095" s="239"/>
      <c r="AR1095" s="239" t="s">
        <v>1110</v>
      </c>
      <c r="AS1095" s="239" t="s">
        <v>1110</v>
      </c>
    </row>
    <row r="1096" spans="1:45" ht="105" x14ac:dyDescent="0.25">
      <c r="A1096" s="232" t="s">
        <v>1314</v>
      </c>
      <c r="B1096" s="191" t="s">
        <v>35</v>
      </c>
      <c r="C1096" s="191">
        <v>31</v>
      </c>
      <c r="D1096" s="191" t="s">
        <v>734</v>
      </c>
      <c r="E1096" s="191" t="s">
        <v>8</v>
      </c>
      <c r="F1096" s="216">
        <v>2</v>
      </c>
      <c r="G1096" s="216">
        <v>2</v>
      </c>
      <c r="H1096" s="216">
        <v>3</v>
      </c>
      <c r="I1096" s="216">
        <v>2</v>
      </c>
      <c r="J1096" s="216">
        <v>3</v>
      </c>
      <c r="K1096" s="216">
        <v>3</v>
      </c>
      <c r="L1096" s="216">
        <v>3</v>
      </c>
      <c r="M1096" s="216">
        <v>4</v>
      </c>
      <c r="N1096" s="216">
        <v>3</v>
      </c>
      <c r="O1096" s="216"/>
      <c r="P1096" s="216"/>
      <c r="Q1096" s="216"/>
      <c r="R1096" s="216"/>
      <c r="S1096" s="216"/>
      <c r="T1096" s="216"/>
      <c r="U1096" s="216"/>
      <c r="V1096" s="216"/>
      <c r="W1096" s="216"/>
      <c r="X1096" s="216"/>
      <c r="Y1096" s="152">
        <v>3</v>
      </c>
      <c r="Z1096" s="127">
        <v>3</v>
      </c>
      <c r="AA1096" s="127">
        <v>1</v>
      </c>
      <c r="AB1096" s="127" t="s">
        <v>1133</v>
      </c>
      <c r="AC1096" s="35" t="s">
        <v>144</v>
      </c>
      <c r="AD1096" s="387" t="s">
        <v>463</v>
      </c>
      <c r="AE1096" s="35" t="s">
        <v>475</v>
      </c>
      <c r="AF1096" s="193" t="s">
        <v>144</v>
      </c>
      <c r="AG1096" s="123">
        <v>3</v>
      </c>
      <c r="AH1096" s="123">
        <v>-1</v>
      </c>
      <c r="AI1096" s="35" t="s">
        <v>144</v>
      </c>
      <c r="AJ1096" s="35" t="s">
        <v>824</v>
      </c>
      <c r="AK1096" s="35" t="s">
        <v>824</v>
      </c>
      <c r="AL1096" s="35" t="s">
        <v>1129</v>
      </c>
      <c r="AM1096" s="388"/>
      <c r="AN1096" s="239" t="s">
        <v>1329</v>
      </c>
      <c r="AO1096" s="239" t="s">
        <v>1330</v>
      </c>
      <c r="AP1096" s="239" t="s">
        <v>1210</v>
      </c>
      <c r="AQ1096" s="239" t="s">
        <v>883</v>
      </c>
      <c r="AR1096" s="239"/>
      <c r="AS1096" s="239"/>
    </row>
    <row r="1097" spans="1:45" ht="60" x14ac:dyDescent="0.25">
      <c r="A1097" s="232" t="s">
        <v>1314</v>
      </c>
      <c r="B1097" s="74" t="s">
        <v>38</v>
      </c>
      <c r="C1097" s="74">
        <v>34</v>
      </c>
      <c r="D1097" s="74" t="s">
        <v>662</v>
      </c>
      <c r="E1097" s="74" t="s">
        <v>9</v>
      </c>
      <c r="F1097" s="209">
        <v>1</v>
      </c>
      <c r="G1097" s="209">
        <v>3</v>
      </c>
      <c r="H1097" s="209">
        <v>1</v>
      </c>
      <c r="I1097" s="209">
        <v>2</v>
      </c>
      <c r="J1097" s="209">
        <v>1</v>
      </c>
      <c r="K1097" s="209">
        <v>1</v>
      </c>
      <c r="L1097" s="209">
        <v>1</v>
      </c>
      <c r="M1097" s="209">
        <v>1</v>
      </c>
      <c r="N1097" s="209"/>
      <c r="O1097" s="209"/>
      <c r="P1097" s="209"/>
      <c r="Q1097" s="209"/>
      <c r="R1097" s="209"/>
      <c r="S1097" s="209"/>
      <c r="T1097" s="209"/>
      <c r="U1097" s="209"/>
      <c r="V1097" s="209"/>
      <c r="W1097" s="209"/>
      <c r="X1097" s="209"/>
      <c r="Y1097" s="64">
        <v>1</v>
      </c>
      <c r="Z1097" s="127">
        <v>1</v>
      </c>
      <c r="AA1097" s="127">
        <v>1</v>
      </c>
      <c r="AB1097" s="382" t="s">
        <v>1168</v>
      </c>
      <c r="AC1097" s="61" t="s">
        <v>462</v>
      </c>
      <c r="AD1097" s="229" t="s">
        <v>463</v>
      </c>
      <c r="AE1097" s="61" t="s">
        <v>475</v>
      </c>
      <c r="AF1097" s="130" t="s">
        <v>462</v>
      </c>
      <c r="AG1097" s="123">
        <v>1</v>
      </c>
      <c r="AH1097" s="123">
        <v>-1</v>
      </c>
      <c r="AI1097" s="61" t="s">
        <v>462</v>
      </c>
      <c r="AJ1097" s="61" t="s">
        <v>824</v>
      </c>
      <c r="AK1097" s="61" t="s">
        <v>824</v>
      </c>
      <c r="AL1097" s="61" t="s">
        <v>1129</v>
      </c>
      <c r="AM1097" s="386"/>
      <c r="AN1097" s="239" t="s">
        <v>1331</v>
      </c>
      <c r="AO1097" s="239" t="s">
        <v>933</v>
      </c>
      <c r="AP1097" s="239" t="s">
        <v>934</v>
      </c>
      <c r="AQ1097" s="239" t="s">
        <v>883</v>
      </c>
      <c r="AR1097" s="239"/>
      <c r="AS1097" s="239"/>
    </row>
    <row r="1098" spans="1:45" ht="30" x14ac:dyDescent="0.25">
      <c r="A1098" s="232" t="s">
        <v>1314</v>
      </c>
      <c r="B1098" s="191" t="s">
        <v>38</v>
      </c>
      <c r="C1098" s="191">
        <v>37</v>
      </c>
      <c r="D1098" s="191" t="s">
        <v>663</v>
      </c>
      <c r="E1098" s="191" t="s">
        <v>8</v>
      </c>
      <c r="F1098" s="216">
        <v>5</v>
      </c>
      <c r="G1098" s="216">
        <v>3</v>
      </c>
      <c r="H1098" s="216">
        <v>5</v>
      </c>
      <c r="I1098" s="216">
        <v>3</v>
      </c>
      <c r="J1098" s="216">
        <v>3</v>
      </c>
      <c r="K1098" s="216">
        <v>5</v>
      </c>
      <c r="L1098" s="216">
        <v>4</v>
      </c>
      <c r="M1098" s="216">
        <v>5</v>
      </c>
      <c r="N1098" s="216"/>
      <c r="O1098" s="216"/>
      <c r="P1098" s="216"/>
      <c r="Q1098" s="216"/>
      <c r="R1098" s="216"/>
      <c r="S1098" s="216"/>
      <c r="T1098" s="216"/>
      <c r="U1098" s="216"/>
      <c r="V1098" s="216"/>
      <c r="W1098" s="216"/>
      <c r="X1098" s="216"/>
      <c r="Y1098" s="152">
        <v>4</v>
      </c>
      <c r="Z1098" s="127">
        <v>4</v>
      </c>
      <c r="AA1098" s="127">
        <v>2</v>
      </c>
      <c r="AB1098" s="127" t="s">
        <v>1190</v>
      </c>
      <c r="AC1098" s="35" t="s">
        <v>146</v>
      </c>
      <c r="AD1098" s="387" t="s">
        <v>384</v>
      </c>
      <c r="AE1098" s="35" t="s">
        <v>476</v>
      </c>
      <c r="AF1098" s="193" t="s">
        <v>1190</v>
      </c>
      <c r="AG1098" s="123">
        <v>4</v>
      </c>
      <c r="AH1098" s="123">
        <v>2</v>
      </c>
      <c r="AI1098" s="35" t="s">
        <v>146</v>
      </c>
      <c r="AJ1098" s="35" t="s">
        <v>384</v>
      </c>
      <c r="AK1098" s="35" t="s">
        <v>476</v>
      </c>
      <c r="AL1098" s="35" t="s">
        <v>1129</v>
      </c>
      <c r="AM1098" s="388"/>
      <c r="AN1098" s="239"/>
      <c r="AO1098" s="239"/>
      <c r="AP1098" s="239"/>
      <c r="AQ1098" s="239"/>
      <c r="AR1098" s="239"/>
      <c r="AS1098" s="239"/>
    </row>
    <row r="1099" spans="1:45" ht="30" x14ac:dyDescent="0.25">
      <c r="A1099" s="232" t="s">
        <v>1314</v>
      </c>
      <c r="B1099" s="74" t="s">
        <v>43</v>
      </c>
      <c r="C1099" s="74">
        <v>38</v>
      </c>
      <c r="D1099" s="74" t="s">
        <v>664</v>
      </c>
      <c r="E1099" s="74" t="s">
        <v>9</v>
      </c>
      <c r="F1099" s="209"/>
      <c r="G1099" s="209"/>
      <c r="H1099" s="209"/>
      <c r="I1099" s="209"/>
      <c r="J1099" s="209"/>
      <c r="K1099" s="209"/>
      <c r="L1099" s="209"/>
      <c r="M1099" s="209"/>
      <c r="N1099" s="209"/>
      <c r="O1099" s="209"/>
      <c r="P1099" s="209"/>
      <c r="Q1099" s="209"/>
      <c r="R1099" s="209"/>
      <c r="S1099" s="209"/>
      <c r="T1099" s="209"/>
      <c r="U1099" s="209"/>
      <c r="V1099" s="209"/>
      <c r="W1099" s="209"/>
      <c r="X1099" s="209"/>
      <c r="Y1099" s="64" t="s">
        <v>824</v>
      </c>
      <c r="Z1099" s="127" t="s">
        <v>824</v>
      </c>
      <c r="AA1099" s="127" t="s">
        <v>824</v>
      </c>
      <c r="AB1099" s="382" t="s">
        <v>824</v>
      </c>
      <c r="AC1099" s="61" t="s">
        <v>824</v>
      </c>
      <c r="AD1099" s="229"/>
      <c r="AE1099" s="61" t="s">
        <v>824</v>
      </c>
      <c r="AF1099" s="130" t="s">
        <v>824</v>
      </c>
      <c r="AG1099" s="123" t="s">
        <v>824</v>
      </c>
      <c r="AH1099" s="123" t="s">
        <v>824</v>
      </c>
      <c r="AI1099" s="61" t="s">
        <v>824</v>
      </c>
      <c r="AJ1099" s="61" t="s">
        <v>824</v>
      </c>
      <c r="AK1099" s="61" t="s">
        <v>824</v>
      </c>
      <c r="AL1099" s="61" t="s">
        <v>1129</v>
      </c>
      <c r="AM1099" s="386"/>
      <c r="AN1099" s="239"/>
      <c r="AO1099" s="239"/>
      <c r="AP1099" s="239"/>
      <c r="AQ1099" s="239"/>
      <c r="AR1099" s="239"/>
      <c r="AS1099" s="239"/>
    </row>
    <row r="1100" spans="1:45" ht="30" x14ac:dyDescent="0.25">
      <c r="A1100" s="232" t="s">
        <v>1314</v>
      </c>
      <c r="B1100" s="191" t="s">
        <v>43</v>
      </c>
      <c r="C1100" s="191">
        <v>39</v>
      </c>
      <c r="D1100" s="191" t="s">
        <v>44</v>
      </c>
      <c r="E1100" s="191" t="s">
        <v>8</v>
      </c>
      <c r="F1100" s="216"/>
      <c r="G1100" s="216"/>
      <c r="H1100" s="216"/>
      <c r="I1100" s="216"/>
      <c r="J1100" s="216"/>
      <c r="K1100" s="216"/>
      <c r="L1100" s="216"/>
      <c r="M1100" s="216"/>
      <c r="N1100" s="216"/>
      <c r="O1100" s="216"/>
      <c r="P1100" s="216"/>
      <c r="Q1100" s="216"/>
      <c r="R1100" s="216"/>
      <c r="S1100" s="216"/>
      <c r="T1100" s="216"/>
      <c r="U1100" s="216"/>
      <c r="V1100" s="216"/>
      <c r="W1100" s="216"/>
      <c r="X1100" s="216"/>
      <c r="Y1100" s="152" t="s">
        <v>824</v>
      </c>
      <c r="Z1100" s="127" t="s">
        <v>824</v>
      </c>
      <c r="AA1100" s="127" t="s">
        <v>824</v>
      </c>
      <c r="AB1100" s="127" t="s">
        <v>824</v>
      </c>
      <c r="AC1100" s="35" t="s">
        <v>824</v>
      </c>
      <c r="AD1100" s="387"/>
      <c r="AE1100" s="35" t="s">
        <v>824</v>
      </c>
      <c r="AF1100" s="193" t="s">
        <v>824</v>
      </c>
      <c r="AG1100" s="123" t="s">
        <v>824</v>
      </c>
      <c r="AH1100" s="123" t="s">
        <v>824</v>
      </c>
      <c r="AI1100" s="35" t="s">
        <v>824</v>
      </c>
      <c r="AJ1100" s="35" t="s">
        <v>824</v>
      </c>
      <c r="AK1100" s="35" t="s">
        <v>824</v>
      </c>
      <c r="AL1100" s="35" t="s">
        <v>1129</v>
      </c>
      <c r="AM1100" s="388"/>
      <c r="AN1100" s="239"/>
      <c r="AO1100" s="239"/>
      <c r="AP1100" s="239"/>
      <c r="AQ1100" s="239"/>
      <c r="AR1100" s="239"/>
      <c r="AS1100" s="239"/>
    </row>
    <row r="1101" spans="1:45" ht="30" x14ac:dyDescent="0.25">
      <c r="A1101" s="232" t="s">
        <v>1314</v>
      </c>
      <c r="B1101" s="74" t="s">
        <v>43</v>
      </c>
      <c r="C1101" s="74">
        <v>40</v>
      </c>
      <c r="D1101" s="74" t="s">
        <v>743</v>
      </c>
      <c r="E1101" s="74" t="s">
        <v>9</v>
      </c>
      <c r="F1101" s="209"/>
      <c r="G1101" s="209"/>
      <c r="H1101" s="209"/>
      <c r="I1101" s="209"/>
      <c r="J1101" s="209"/>
      <c r="K1101" s="209"/>
      <c r="L1101" s="209"/>
      <c r="M1101" s="209"/>
      <c r="N1101" s="209"/>
      <c r="O1101" s="209"/>
      <c r="P1101" s="209"/>
      <c r="Q1101" s="209"/>
      <c r="R1101" s="209"/>
      <c r="S1101" s="209"/>
      <c r="T1101" s="209"/>
      <c r="U1101" s="209"/>
      <c r="V1101" s="209"/>
      <c r="W1101" s="209"/>
      <c r="X1101" s="209"/>
      <c r="Y1101" s="64" t="s">
        <v>824</v>
      </c>
      <c r="Z1101" s="127" t="s">
        <v>824</v>
      </c>
      <c r="AA1101" s="127" t="s">
        <v>824</v>
      </c>
      <c r="AB1101" s="382" t="s">
        <v>824</v>
      </c>
      <c r="AC1101" s="61" t="s">
        <v>824</v>
      </c>
      <c r="AD1101" s="229"/>
      <c r="AE1101" s="61" t="s">
        <v>824</v>
      </c>
      <c r="AF1101" s="130" t="s">
        <v>824</v>
      </c>
      <c r="AG1101" s="123" t="s">
        <v>824</v>
      </c>
      <c r="AH1101" s="123" t="s">
        <v>824</v>
      </c>
      <c r="AI1101" s="61" t="s">
        <v>824</v>
      </c>
      <c r="AJ1101" s="61" t="s">
        <v>824</v>
      </c>
      <c r="AK1101" s="61" t="s">
        <v>824</v>
      </c>
      <c r="AL1101" s="61" t="s">
        <v>1129</v>
      </c>
      <c r="AM1101" s="386"/>
      <c r="AN1101" s="239"/>
      <c r="AO1101" s="239"/>
      <c r="AP1101" s="239"/>
      <c r="AQ1101" s="239"/>
      <c r="AR1101" s="239"/>
      <c r="AS1101" s="239"/>
    </row>
    <row r="1102" spans="1:45" ht="30" x14ac:dyDescent="0.25">
      <c r="A1102" s="232" t="s">
        <v>1314</v>
      </c>
      <c r="B1102" s="191" t="s">
        <v>43</v>
      </c>
      <c r="C1102" s="191">
        <v>41</v>
      </c>
      <c r="D1102" s="191" t="s">
        <v>665</v>
      </c>
      <c r="E1102" s="191" t="s">
        <v>8</v>
      </c>
      <c r="F1102" s="216"/>
      <c r="G1102" s="216"/>
      <c r="H1102" s="216"/>
      <c r="I1102" s="216"/>
      <c r="J1102" s="216"/>
      <c r="K1102" s="216"/>
      <c r="L1102" s="216"/>
      <c r="M1102" s="216"/>
      <c r="N1102" s="216"/>
      <c r="O1102" s="216"/>
      <c r="P1102" s="216"/>
      <c r="Q1102" s="216"/>
      <c r="R1102" s="216"/>
      <c r="S1102" s="216"/>
      <c r="T1102" s="216"/>
      <c r="U1102" s="216"/>
      <c r="V1102" s="216"/>
      <c r="W1102" s="216"/>
      <c r="X1102" s="216"/>
      <c r="Y1102" s="152" t="s">
        <v>824</v>
      </c>
      <c r="Z1102" s="127" t="s">
        <v>824</v>
      </c>
      <c r="AA1102" s="127" t="s">
        <v>824</v>
      </c>
      <c r="AB1102" s="127" t="s">
        <v>824</v>
      </c>
      <c r="AC1102" s="35" t="s">
        <v>824</v>
      </c>
      <c r="AD1102" s="387"/>
      <c r="AE1102" s="35" t="s">
        <v>824</v>
      </c>
      <c r="AF1102" s="193" t="s">
        <v>824</v>
      </c>
      <c r="AG1102" s="123" t="s">
        <v>824</v>
      </c>
      <c r="AH1102" s="123" t="s">
        <v>824</v>
      </c>
      <c r="AI1102" s="35" t="s">
        <v>824</v>
      </c>
      <c r="AJ1102" s="35" t="s">
        <v>824</v>
      </c>
      <c r="AK1102" s="35" t="s">
        <v>824</v>
      </c>
      <c r="AL1102" s="35" t="s">
        <v>1129</v>
      </c>
      <c r="AM1102" s="388"/>
      <c r="AN1102" s="239"/>
      <c r="AO1102" s="239"/>
      <c r="AP1102" s="239"/>
      <c r="AQ1102" s="239"/>
      <c r="AR1102" s="239"/>
      <c r="AS1102" s="239"/>
    </row>
    <row r="1103" spans="1:45" ht="30" x14ac:dyDescent="0.25">
      <c r="A1103" s="232" t="s">
        <v>1314</v>
      </c>
      <c r="B1103" s="74" t="s">
        <v>43</v>
      </c>
      <c r="C1103" s="74">
        <v>42</v>
      </c>
      <c r="D1103" s="74" t="s">
        <v>666</v>
      </c>
      <c r="E1103" s="74" t="s">
        <v>9</v>
      </c>
      <c r="F1103" s="209"/>
      <c r="G1103" s="209"/>
      <c r="H1103" s="209"/>
      <c r="I1103" s="209"/>
      <c r="J1103" s="209"/>
      <c r="K1103" s="209"/>
      <c r="L1103" s="209"/>
      <c r="M1103" s="209"/>
      <c r="N1103" s="209"/>
      <c r="O1103" s="209"/>
      <c r="P1103" s="209"/>
      <c r="Q1103" s="209"/>
      <c r="R1103" s="209"/>
      <c r="S1103" s="209"/>
      <c r="T1103" s="209"/>
      <c r="U1103" s="209"/>
      <c r="V1103" s="209"/>
      <c r="W1103" s="209"/>
      <c r="X1103" s="209"/>
      <c r="Y1103" s="64" t="s">
        <v>824</v>
      </c>
      <c r="Z1103" s="127" t="s">
        <v>824</v>
      </c>
      <c r="AA1103" s="127" t="s">
        <v>824</v>
      </c>
      <c r="AB1103" s="382" t="s">
        <v>824</v>
      </c>
      <c r="AC1103" s="61" t="s">
        <v>824</v>
      </c>
      <c r="AD1103" s="229"/>
      <c r="AE1103" s="61" t="s">
        <v>824</v>
      </c>
      <c r="AF1103" s="130" t="s">
        <v>824</v>
      </c>
      <c r="AG1103" s="123" t="s">
        <v>824</v>
      </c>
      <c r="AH1103" s="123" t="s">
        <v>824</v>
      </c>
      <c r="AI1103" s="61" t="s">
        <v>824</v>
      </c>
      <c r="AJ1103" s="61" t="s">
        <v>824</v>
      </c>
      <c r="AK1103" s="61" t="s">
        <v>824</v>
      </c>
      <c r="AL1103" s="61" t="s">
        <v>1129</v>
      </c>
      <c r="AM1103" s="386"/>
      <c r="AN1103" s="239"/>
      <c r="AO1103" s="239"/>
      <c r="AP1103" s="239"/>
      <c r="AQ1103" s="239"/>
      <c r="AR1103" s="239"/>
      <c r="AS1103" s="239"/>
    </row>
    <row r="1104" spans="1:45" ht="30" x14ac:dyDescent="0.25">
      <c r="A1104" s="232" t="s">
        <v>1314</v>
      </c>
      <c r="B1104" s="191" t="s">
        <v>45</v>
      </c>
      <c r="C1104" s="191">
        <v>43</v>
      </c>
      <c r="D1104" s="191" t="s">
        <v>667</v>
      </c>
      <c r="E1104" s="191" t="s">
        <v>9</v>
      </c>
      <c r="F1104" s="216"/>
      <c r="G1104" s="216"/>
      <c r="H1104" s="216"/>
      <c r="I1104" s="216"/>
      <c r="J1104" s="216"/>
      <c r="K1104" s="216"/>
      <c r="L1104" s="216"/>
      <c r="M1104" s="216"/>
      <c r="N1104" s="216"/>
      <c r="O1104" s="216"/>
      <c r="P1104" s="216"/>
      <c r="Q1104" s="216"/>
      <c r="R1104" s="216"/>
      <c r="S1104" s="216"/>
      <c r="T1104" s="216"/>
      <c r="U1104" s="216"/>
      <c r="V1104" s="216"/>
      <c r="W1104" s="216"/>
      <c r="X1104" s="216"/>
      <c r="Y1104" s="152" t="s">
        <v>824</v>
      </c>
      <c r="Z1104" s="127" t="s">
        <v>824</v>
      </c>
      <c r="AA1104" s="127" t="s">
        <v>824</v>
      </c>
      <c r="AB1104" s="127" t="s">
        <v>824</v>
      </c>
      <c r="AC1104" s="35" t="s">
        <v>824</v>
      </c>
      <c r="AD1104" s="387"/>
      <c r="AE1104" s="35" t="s">
        <v>824</v>
      </c>
      <c r="AF1104" s="193" t="s">
        <v>824</v>
      </c>
      <c r="AG1104" s="123" t="s">
        <v>824</v>
      </c>
      <c r="AH1104" s="123" t="s">
        <v>824</v>
      </c>
      <c r="AI1104" s="35" t="s">
        <v>824</v>
      </c>
      <c r="AJ1104" s="35" t="s">
        <v>824</v>
      </c>
      <c r="AK1104" s="35" t="s">
        <v>824</v>
      </c>
      <c r="AL1104" s="35" t="s">
        <v>1129</v>
      </c>
      <c r="AM1104" s="388"/>
      <c r="AN1104" s="239"/>
      <c r="AO1104" s="239"/>
      <c r="AP1104" s="239"/>
      <c r="AQ1104" s="239"/>
      <c r="AR1104" s="239"/>
      <c r="AS1104" s="239"/>
    </row>
    <row r="1105" spans="1:45" ht="30" x14ac:dyDescent="0.25">
      <c r="A1105" s="232" t="s">
        <v>1314</v>
      </c>
      <c r="B1105" s="74" t="s">
        <v>45</v>
      </c>
      <c r="C1105" s="74">
        <v>44</v>
      </c>
      <c r="D1105" s="74" t="s">
        <v>668</v>
      </c>
      <c r="E1105" s="74" t="s">
        <v>9</v>
      </c>
      <c r="F1105" s="209"/>
      <c r="G1105" s="209"/>
      <c r="H1105" s="209"/>
      <c r="I1105" s="209"/>
      <c r="J1105" s="209"/>
      <c r="K1105" s="209"/>
      <c r="L1105" s="209"/>
      <c r="M1105" s="209"/>
      <c r="N1105" s="209"/>
      <c r="O1105" s="209"/>
      <c r="P1105" s="209"/>
      <c r="Q1105" s="209"/>
      <c r="R1105" s="209"/>
      <c r="S1105" s="209"/>
      <c r="T1105" s="209"/>
      <c r="U1105" s="209"/>
      <c r="V1105" s="209"/>
      <c r="W1105" s="209"/>
      <c r="X1105" s="209"/>
      <c r="Y1105" s="64" t="s">
        <v>824</v>
      </c>
      <c r="Z1105" s="127" t="s">
        <v>824</v>
      </c>
      <c r="AA1105" s="127" t="s">
        <v>824</v>
      </c>
      <c r="AB1105" s="382" t="s">
        <v>824</v>
      </c>
      <c r="AC1105" s="61" t="s">
        <v>824</v>
      </c>
      <c r="AD1105" s="229"/>
      <c r="AE1105" s="61" t="s">
        <v>824</v>
      </c>
      <c r="AF1105" s="130" t="s">
        <v>824</v>
      </c>
      <c r="AG1105" s="123" t="s">
        <v>824</v>
      </c>
      <c r="AH1105" s="123" t="s">
        <v>824</v>
      </c>
      <c r="AI1105" s="61" t="s">
        <v>824</v>
      </c>
      <c r="AJ1105" s="61" t="s">
        <v>824</v>
      </c>
      <c r="AK1105" s="61" t="s">
        <v>824</v>
      </c>
      <c r="AL1105" s="61" t="s">
        <v>1129</v>
      </c>
      <c r="AM1105" s="386"/>
      <c r="AN1105" s="239"/>
      <c r="AO1105" s="239"/>
      <c r="AP1105" s="239"/>
      <c r="AQ1105" s="239"/>
      <c r="AR1105" s="239"/>
      <c r="AS1105" s="239"/>
    </row>
    <row r="1106" spans="1:45" ht="30" x14ac:dyDescent="0.25">
      <c r="A1106" s="232" t="s">
        <v>1314</v>
      </c>
      <c r="B1106" s="191" t="s">
        <v>48</v>
      </c>
      <c r="C1106" s="191">
        <v>49</v>
      </c>
      <c r="D1106" s="191" t="s">
        <v>54</v>
      </c>
      <c r="E1106" s="191" t="s">
        <v>9</v>
      </c>
      <c r="F1106" s="216"/>
      <c r="G1106" s="216"/>
      <c r="H1106" s="216"/>
      <c r="I1106" s="216"/>
      <c r="J1106" s="216"/>
      <c r="K1106" s="216"/>
      <c r="L1106" s="216"/>
      <c r="M1106" s="216"/>
      <c r="N1106" s="216"/>
      <c r="O1106" s="216"/>
      <c r="P1106" s="216"/>
      <c r="Q1106" s="216"/>
      <c r="R1106" s="216"/>
      <c r="S1106" s="216"/>
      <c r="T1106" s="216"/>
      <c r="U1106" s="216"/>
      <c r="V1106" s="216"/>
      <c r="W1106" s="216"/>
      <c r="X1106" s="216"/>
      <c r="Y1106" s="152" t="s">
        <v>824</v>
      </c>
      <c r="Z1106" s="127" t="s">
        <v>824</v>
      </c>
      <c r="AA1106" s="127" t="s">
        <v>824</v>
      </c>
      <c r="AB1106" s="127" t="s">
        <v>824</v>
      </c>
      <c r="AC1106" s="35" t="s">
        <v>824</v>
      </c>
      <c r="AD1106" s="387"/>
      <c r="AE1106" s="35" t="s">
        <v>824</v>
      </c>
      <c r="AF1106" s="193" t="s">
        <v>824</v>
      </c>
      <c r="AG1106" s="123" t="s">
        <v>824</v>
      </c>
      <c r="AH1106" s="123" t="s">
        <v>824</v>
      </c>
      <c r="AI1106" s="35" t="s">
        <v>824</v>
      </c>
      <c r="AJ1106" s="35" t="s">
        <v>824</v>
      </c>
      <c r="AK1106" s="35" t="s">
        <v>824</v>
      </c>
      <c r="AL1106" s="35" t="s">
        <v>1129</v>
      </c>
      <c r="AM1106" s="388"/>
      <c r="AN1106" s="239"/>
      <c r="AO1106" s="239"/>
      <c r="AP1106" s="239"/>
      <c r="AQ1106" s="239"/>
      <c r="AR1106" s="239"/>
      <c r="AS1106" s="239"/>
    </row>
    <row r="1107" spans="1:45" ht="30" x14ac:dyDescent="0.25">
      <c r="A1107" s="232" t="s">
        <v>1314</v>
      </c>
      <c r="B1107" s="74" t="s">
        <v>55</v>
      </c>
      <c r="C1107" s="74">
        <v>50</v>
      </c>
      <c r="D1107" s="74" t="s">
        <v>670</v>
      </c>
      <c r="E1107" s="74" t="s">
        <v>9</v>
      </c>
      <c r="F1107" s="209"/>
      <c r="G1107" s="209"/>
      <c r="H1107" s="209"/>
      <c r="I1107" s="209"/>
      <c r="J1107" s="209"/>
      <c r="K1107" s="209"/>
      <c r="L1107" s="209"/>
      <c r="M1107" s="209"/>
      <c r="N1107" s="209"/>
      <c r="O1107" s="209"/>
      <c r="P1107" s="209"/>
      <c r="Q1107" s="209"/>
      <c r="R1107" s="209"/>
      <c r="S1107" s="209"/>
      <c r="T1107" s="209"/>
      <c r="U1107" s="209"/>
      <c r="V1107" s="209"/>
      <c r="W1107" s="209"/>
      <c r="X1107" s="209"/>
      <c r="Y1107" s="64" t="s">
        <v>824</v>
      </c>
      <c r="Z1107" s="127" t="s">
        <v>824</v>
      </c>
      <c r="AA1107" s="127" t="s">
        <v>824</v>
      </c>
      <c r="AB1107" s="382" t="s">
        <v>824</v>
      </c>
      <c r="AC1107" s="61" t="s">
        <v>824</v>
      </c>
      <c r="AD1107" s="229"/>
      <c r="AE1107" s="61" t="s">
        <v>824</v>
      </c>
      <c r="AF1107" s="130" t="s">
        <v>824</v>
      </c>
      <c r="AG1107" s="123" t="s">
        <v>824</v>
      </c>
      <c r="AH1107" s="123" t="s">
        <v>824</v>
      </c>
      <c r="AI1107" s="61" t="s">
        <v>824</v>
      </c>
      <c r="AJ1107" s="61" t="s">
        <v>824</v>
      </c>
      <c r="AK1107" s="61" t="s">
        <v>824</v>
      </c>
      <c r="AL1107" s="61" t="s">
        <v>1129</v>
      </c>
      <c r="AM1107" s="386"/>
      <c r="AN1107" s="239"/>
      <c r="AO1107" s="239"/>
      <c r="AP1107" s="239"/>
      <c r="AQ1107" s="239"/>
      <c r="AR1107" s="239"/>
      <c r="AS1107" s="239"/>
    </row>
    <row r="1108" spans="1:45" ht="30" x14ac:dyDescent="0.25">
      <c r="A1108" s="232" t="s">
        <v>1314</v>
      </c>
      <c r="B1108" s="191" t="s">
        <v>55</v>
      </c>
      <c r="C1108" s="191">
        <v>51</v>
      </c>
      <c r="D1108" s="191" t="s">
        <v>671</v>
      </c>
      <c r="E1108" s="191" t="s">
        <v>9</v>
      </c>
      <c r="F1108" s="216"/>
      <c r="G1108" s="216"/>
      <c r="H1108" s="216"/>
      <c r="I1108" s="216"/>
      <c r="J1108" s="216"/>
      <c r="K1108" s="216"/>
      <c r="L1108" s="216"/>
      <c r="M1108" s="216"/>
      <c r="N1108" s="216"/>
      <c r="O1108" s="216"/>
      <c r="P1108" s="216"/>
      <c r="Q1108" s="216"/>
      <c r="R1108" s="216"/>
      <c r="S1108" s="216"/>
      <c r="T1108" s="216"/>
      <c r="U1108" s="216"/>
      <c r="V1108" s="216"/>
      <c r="W1108" s="216"/>
      <c r="X1108" s="216"/>
      <c r="Y1108" s="152" t="s">
        <v>824</v>
      </c>
      <c r="Z1108" s="127" t="s">
        <v>824</v>
      </c>
      <c r="AA1108" s="127" t="s">
        <v>824</v>
      </c>
      <c r="AB1108" s="127" t="s">
        <v>824</v>
      </c>
      <c r="AC1108" s="35" t="s">
        <v>824</v>
      </c>
      <c r="AD1108" s="387"/>
      <c r="AE1108" s="35" t="s">
        <v>824</v>
      </c>
      <c r="AF1108" s="193" t="s">
        <v>824</v>
      </c>
      <c r="AG1108" s="123" t="s">
        <v>824</v>
      </c>
      <c r="AH1108" s="123" t="s">
        <v>824</v>
      </c>
      <c r="AI1108" s="35" t="s">
        <v>824</v>
      </c>
      <c r="AJ1108" s="35" t="s">
        <v>824</v>
      </c>
      <c r="AK1108" s="35" t="s">
        <v>824</v>
      </c>
      <c r="AL1108" s="35" t="s">
        <v>1129</v>
      </c>
      <c r="AM1108" s="388"/>
      <c r="AN1108" s="239"/>
      <c r="AO1108" s="239"/>
      <c r="AP1108" s="239"/>
      <c r="AQ1108" s="239"/>
      <c r="AR1108" s="239"/>
      <c r="AS1108" s="239"/>
    </row>
    <row r="1109" spans="1:45" ht="30" x14ac:dyDescent="0.25">
      <c r="A1109" s="232" t="s">
        <v>1314</v>
      </c>
      <c r="B1109" s="74" t="s">
        <v>55</v>
      </c>
      <c r="C1109" s="74">
        <v>52</v>
      </c>
      <c r="D1109" s="74" t="s">
        <v>56</v>
      </c>
      <c r="E1109" s="74" t="s">
        <v>9</v>
      </c>
      <c r="F1109" s="209"/>
      <c r="G1109" s="209"/>
      <c r="H1109" s="209"/>
      <c r="I1109" s="209"/>
      <c r="J1109" s="209"/>
      <c r="K1109" s="209"/>
      <c r="L1109" s="209"/>
      <c r="M1109" s="209"/>
      <c r="N1109" s="209"/>
      <c r="O1109" s="209"/>
      <c r="P1109" s="209"/>
      <c r="Q1109" s="209"/>
      <c r="R1109" s="209"/>
      <c r="S1109" s="209"/>
      <c r="T1109" s="209"/>
      <c r="U1109" s="209"/>
      <c r="V1109" s="209"/>
      <c r="W1109" s="209"/>
      <c r="X1109" s="209"/>
      <c r="Y1109" s="64" t="s">
        <v>824</v>
      </c>
      <c r="Z1109" s="127" t="s">
        <v>824</v>
      </c>
      <c r="AA1109" s="127" t="s">
        <v>824</v>
      </c>
      <c r="AB1109" s="382" t="s">
        <v>824</v>
      </c>
      <c r="AC1109" s="61" t="s">
        <v>824</v>
      </c>
      <c r="AD1109" s="229"/>
      <c r="AE1109" s="61" t="s">
        <v>824</v>
      </c>
      <c r="AF1109" s="130" t="s">
        <v>824</v>
      </c>
      <c r="AG1109" s="123" t="s">
        <v>824</v>
      </c>
      <c r="AH1109" s="123" t="s">
        <v>824</v>
      </c>
      <c r="AI1109" s="61" t="s">
        <v>824</v>
      </c>
      <c r="AJ1109" s="61" t="s">
        <v>824</v>
      </c>
      <c r="AK1109" s="61" t="s">
        <v>824</v>
      </c>
      <c r="AL1109" s="61" t="s">
        <v>1129</v>
      </c>
      <c r="AM1109" s="386"/>
      <c r="AN1109" s="239"/>
      <c r="AO1109" s="239"/>
      <c r="AP1109" s="239"/>
      <c r="AQ1109" s="239"/>
      <c r="AR1109" s="239"/>
      <c r="AS1109" s="239"/>
    </row>
    <row r="1110" spans="1:45" ht="45" x14ac:dyDescent="0.25">
      <c r="A1110" s="232" t="s">
        <v>1314</v>
      </c>
      <c r="B1110" s="191" t="s">
        <v>57</v>
      </c>
      <c r="C1110" s="191">
        <v>54</v>
      </c>
      <c r="D1110" s="191" t="s">
        <v>59</v>
      </c>
      <c r="E1110" s="191" t="s">
        <v>9</v>
      </c>
      <c r="F1110" s="216">
        <v>3</v>
      </c>
      <c r="G1110" s="216">
        <v>4</v>
      </c>
      <c r="H1110" s="216">
        <v>4</v>
      </c>
      <c r="I1110" s="216">
        <v>3</v>
      </c>
      <c r="J1110" s="216">
        <v>4</v>
      </c>
      <c r="K1110" s="216">
        <v>4</v>
      </c>
      <c r="L1110" s="216">
        <v>3</v>
      </c>
      <c r="M1110" s="216">
        <v>3</v>
      </c>
      <c r="N1110" s="216">
        <v>4</v>
      </c>
      <c r="O1110" s="216"/>
      <c r="P1110" s="216"/>
      <c r="Q1110" s="216"/>
      <c r="R1110" s="216"/>
      <c r="S1110" s="216"/>
      <c r="T1110" s="216"/>
      <c r="U1110" s="216"/>
      <c r="V1110" s="216"/>
      <c r="W1110" s="216"/>
      <c r="X1110" s="216"/>
      <c r="Y1110" s="152">
        <v>4</v>
      </c>
      <c r="Z1110" s="127">
        <v>4</v>
      </c>
      <c r="AA1110" s="127">
        <v>3</v>
      </c>
      <c r="AB1110" s="127" t="s">
        <v>1189</v>
      </c>
      <c r="AC1110" s="35" t="s">
        <v>146</v>
      </c>
      <c r="AD1110" s="387" t="s">
        <v>371</v>
      </c>
      <c r="AE1110" s="35" t="s">
        <v>476</v>
      </c>
      <c r="AF1110" s="193" t="s">
        <v>1197</v>
      </c>
      <c r="AG1110" s="123">
        <v>4</v>
      </c>
      <c r="AH1110" s="123">
        <v>1</v>
      </c>
      <c r="AI1110" s="35" t="s">
        <v>146</v>
      </c>
      <c r="AJ1110" s="35" t="s">
        <v>463</v>
      </c>
      <c r="AK1110" s="35" t="s">
        <v>371</v>
      </c>
      <c r="AL1110" s="35" t="s">
        <v>1129</v>
      </c>
      <c r="AM1110" s="388"/>
      <c r="AN1110" s="239" t="s">
        <v>1332</v>
      </c>
      <c r="AO1110" s="239" t="s">
        <v>1316</v>
      </c>
      <c r="AP1110" s="239" t="s">
        <v>1333</v>
      </c>
      <c r="AQ1110" s="239" t="s">
        <v>1317</v>
      </c>
      <c r="AR1110" s="239"/>
      <c r="AS1110" s="239"/>
    </row>
    <row r="1111" spans="1:45" ht="30" x14ac:dyDescent="0.25">
      <c r="A1111" s="232" t="s">
        <v>1314</v>
      </c>
      <c r="B1111" s="74" t="s">
        <v>60</v>
      </c>
      <c r="C1111" s="74">
        <v>55</v>
      </c>
      <c r="D1111" s="74" t="s">
        <v>61</v>
      </c>
      <c r="E1111" s="74" t="s">
        <v>9</v>
      </c>
      <c r="F1111" s="209"/>
      <c r="G1111" s="209"/>
      <c r="H1111" s="209"/>
      <c r="I1111" s="209"/>
      <c r="J1111" s="209"/>
      <c r="K1111" s="209"/>
      <c r="L1111" s="209"/>
      <c r="M1111" s="209"/>
      <c r="N1111" s="209"/>
      <c r="O1111" s="209"/>
      <c r="P1111" s="209"/>
      <c r="Q1111" s="209"/>
      <c r="R1111" s="209"/>
      <c r="S1111" s="209"/>
      <c r="T1111" s="209"/>
      <c r="U1111" s="209"/>
      <c r="V1111" s="209"/>
      <c r="W1111" s="209"/>
      <c r="X1111" s="209"/>
      <c r="Y1111" s="64" t="s">
        <v>824</v>
      </c>
      <c r="Z1111" s="127" t="s">
        <v>824</v>
      </c>
      <c r="AA1111" s="127" t="s">
        <v>824</v>
      </c>
      <c r="AB1111" s="382" t="s">
        <v>824</v>
      </c>
      <c r="AC1111" s="61" t="s">
        <v>824</v>
      </c>
      <c r="AD1111" s="229"/>
      <c r="AE1111" s="61" t="s">
        <v>824</v>
      </c>
      <c r="AF1111" s="130" t="s">
        <v>824</v>
      </c>
      <c r="AG1111" s="123" t="s">
        <v>824</v>
      </c>
      <c r="AH1111" s="123" t="s">
        <v>824</v>
      </c>
      <c r="AI1111" s="61" t="s">
        <v>824</v>
      </c>
      <c r="AJ1111" s="61" t="s">
        <v>824</v>
      </c>
      <c r="AK1111" s="61" t="s">
        <v>824</v>
      </c>
      <c r="AL1111" s="61" t="s">
        <v>1129</v>
      </c>
      <c r="AM1111" s="386"/>
      <c r="AN1111" s="239"/>
      <c r="AO1111" s="239"/>
      <c r="AP1111" s="239"/>
      <c r="AQ1111" s="239"/>
      <c r="AR1111" s="239"/>
      <c r="AS1111" s="239"/>
    </row>
    <row r="1112" spans="1:45" ht="38.25" x14ac:dyDescent="0.25">
      <c r="A1112" s="232" t="s">
        <v>1314</v>
      </c>
      <c r="B1112" s="191" t="s">
        <v>60</v>
      </c>
      <c r="C1112" s="191">
        <v>56</v>
      </c>
      <c r="D1112" s="191" t="s">
        <v>64</v>
      </c>
      <c r="E1112" s="191" t="s">
        <v>9</v>
      </c>
      <c r="F1112" s="216"/>
      <c r="G1112" s="216"/>
      <c r="H1112" s="216"/>
      <c r="I1112" s="216"/>
      <c r="J1112" s="216"/>
      <c r="K1112" s="216"/>
      <c r="L1112" s="216"/>
      <c r="M1112" s="216"/>
      <c r="N1112" s="216"/>
      <c r="O1112" s="216"/>
      <c r="P1112" s="216"/>
      <c r="Q1112" s="216"/>
      <c r="R1112" s="216"/>
      <c r="S1112" s="216"/>
      <c r="T1112" s="216"/>
      <c r="U1112" s="216"/>
      <c r="V1112" s="216"/>
      <c r="W1112" s="216"/>
      <c r="X1112" s="216"/>
      <c r="Y1112" s="152" t="s">
        <v>824</v>
      </c>
      <c r="Z1112" s="127" t="s">
        <v>824</v>
      </c>
      <c r="AA1112" s="127" t="s">
        <v>824</v>
      </c>
      <c r="AB1112" s="127" t="s">
        <v>824</v>
      </c>
      <c r="AC1112" s="35" t="s">
        <v>824</v>
      </c>
      <c r="AD1112" s="387"/>
      <c r="AE1112" s="35" t="s">
        <v>824</v>
      </c>
      <c r="AF1112" s="193" t="s">
        <v>824</v>
      </c>
      <c r="AG1112" s="123" t="s">
        <v>824</v>
      </c>
      <c r="AH1112" s="123" t="s">
        <v>824</v>
      </c>
      <c r="AI1112" s="35" t="s">
        <v>824</v>
      </c>
      <c r="AJ1112" s="35" t="s">
        <v>824</v>
      </c>
      <c r="AK1112" s="35" t="s">
        <v>824</v>
      </c>
      <c r="AL1112" s="35" t="s">
        <v>1129</v>
      </c>
      <c r="AM1112" s="388"/>
      <c r="AN1112" s="239"/>
      <c r="AO1112" s="239"/>
      <c r="AP1112" s="239"/>
      <c r="AQ1112" s="239"/>
      <c r="AR1112" s="239"/>
      <c r="AS1112" s="239"/>
    </row>
    <row r="1113" spans="1:45" ht="30" x14ac:dyDescent="0.25">
      <c r="A1113" s="232" t="s">
        <v>1314</v>
      </c>
      <c r="B1113" s="191" t="s">
        <v>66</v>
      </c>
      <c r="C1113" s="191">
        <v>57</v>
      </c>
      <c r="D1113" s="191" t="s">
        <v>67</v>
      </c>
      <c r="E1113" s="191" t="s">
        <v>9</v>
      </c>
      <c r="F1113" s="216"/>
      <c r="G1113" s="216"/>
      <c r="H1113" s="216"/>
      <c r="I1113" s="216"/>
      <c r="J1113" s="216"/>
      <c r="K1113" s="216"/>
      <c r="L1113" s="216"/>
      <c r="M1113" s="216"/>
      <c r="N1113" s="216"/>
      <c r="O1113" s="216"/>
      <c r="P1113" s="216"/>
      <c r="Q1113" s="216"/>
      <c r="R1113" s="216"/>
      <c r="S1113" s="216"/>
      <c r="T1113" s="216"/>
      <c r="U1113" s="216"/>
      <c r="V1113" s="216"/>
      <c r="W1113" s="216"/>
      <c r="X1113" s="216"/>
      <c r="Y1113" s="152" t="s">
        <v>824</v>
      </c>
      <c r="Z1113" s="127" t="s">
        <v>824</v>
      </c>
      <c r="AA1113" s="127" t="s">
        <v>824</v>
      </c>
      <c r="AB1113" s="127" t="s">
        <v>824</v>
      </c>
      <c r="AC1113" s="35" t="s">
        <v>824</v>
      </c>
      <c r="AD1113" s="387"/>
      <c r="AE1113" s="35" t="s">
        <v>824</v>
      </c>
      <c r="AF1113" s="193" t="s">
        <v>824</v>
      </c>
      <c r="AG1113" s="123" t="s">
        <v>824</v>
      </c>
      <c r="AH1113" s="123" t="s">
        <v>824</v>
      </c>
      <c r="AI1113" s="35" t="s">
        <v>824</v>
      </c>
      <c r="AJ1113" s="35" t="s">
        <v>824</v>
      </c>
      <c r="AK1113" s="35" t="s">
        <v>824</v>
      </c>
      <c r="AL1113" s="35" t="s">
        <v>1129</v>
      </c>
      <c r="AM1113" s="388"/>
      <c r="AN1113" s="239"/>
      <c r="AO1113" s="239"/>
      <c r="AP1113" s="239"/>
      <c r="AQ1113" s="239"/>
      <c r="AR1113" s="239"/>
      <c r="AS1113" s="239"/>
    </row>
    <row r="1114" spans="1:45" ht="30" x14ac:dyDescent="0.25">
      <c r="A1114" s="232" t="s">
        <v>1314</v>
      </c>
      <c r="B1114" s="74" t="s">
        <v>66</v>
      </c>
      <c r="C1114" s="74">
        <v>59</v>
      </c>
      <c r="D1114" s="74" t="s">
        <v>71</v>
      </c>
      <c r="E1114" s="74" t="s">
        <v>9</v>
      </c>
      <c r="F1114" s="209"/>
      <c r="G1114" s="209"/>
      <c r="H1114" s="209"/>
      <c r="I1114" s="209"/>
      <c r="J1114" s="209"/>
      <c r="K1114" s="209"/>
      <c r="L1114" s="209"/>
      <c r="M1114" s="209"/>
      <c r="N1114" s="209"/>
      <c r="O1114" s="209"/>
      <c r="P1114" s="209"/>
      <c r="Q1114" s="209"/>
      <c r="R1114" s="209"/>
      <c r="S1114" s="209"/>
      <c r="T1114" s="209"/>
      <c r="U1114" s="209"/>
      <c r="V1114" s="209"/>
      <c r="W1114" s="209"/>
      <c r="X1114" s="209"/>
      <c r="Y1114" s="64" t="s">
        <v>824</v>
      </c>
      <c r="Z1114" s="127" t="s">
        <v>824</v>
      </c>
      <c r="AA1114" s="127" t="s">
        <v>824</v>
      </c>
      <c r="AB1114" s="382" t="s">
        <v>824</v>
      </c>
      <c r="AC1114" s="61" t="s">
        <v>824</v>
      </c>
      <c r="AD1114" s="229"/>
      <c r="AE1114" s="61" t="s">
        <v>824</v>
      </c>
      <c r="AF1114" s="130" t="s">
        <v>824</v>
      </c>
      <c r="AG1114" s="123" t="s">
        <v>824</v>
      </c>
      <c r="AH1114" s="123" t="s">
        <v>824</v>
      </c>
      <c r="AI1114" s="61" t="s">
        <v>824</v>
      </c>
      <c r="AJ1114" s="61" t="s">
        <v>824</v>
      </c>
      <c r="AK1114" s="61" t="s">
        <v>824</v>
      </c>
      <c r="AL1114" s="61" t="s">
        <v>1129</v>
      </c>
      <c r="AM1114" s="386"/>
      <c r="AN1114" s="239"/>
      <c r="AO1114" s="239"/>
      <c r="AP1114" s="239"/>
      <c r="AQ1114" s="239"/>
      <c r="AR1114" s="239"/>
      <c r="AS1114" s="239"/>
    </row>
    <row r="1115" spans="1:45" ht="30" x14ac:dyDescent="0.25">
      <c r="A1115" s="232" t="s">
        <v>1314</v>
      </c>
      <c r="B1115" s="191" t="s">
        <v>66</v>
      </c>
      <c r="C1115" s="191">
        <v>60</v>
      </c>
      <c r="D1115" s="191" t="s">
        <v>72</v>
      </c>
      <c r="E1115" s="191" t="s">
        <v>9</v>
      </c>
      <c r="F1115" s="216"/>
      <c r="G1115" s="216"/>
      <c r="H1115" s="216"/>
      <c r="I1115" s="216"/>
      <c r="J1115" s="216"/>
      <c r="K1115" s="216"/>
      <c r="L1115" s="216"/>
      <c r="M1115" s="216"/>
      <c r="N1115" s="216"/>
      <c r="O1115" s="216"/>
      <c r="P1115" s="216"/>
      <c r="Q1115" s="216"/>
      <c r="R1115" s="216"/>
      <c r="S1115" s="216"/>
      <c r="T1115" s="216"/>
      <c r="U1115" s="216"/>
      <c r="V1115" s="216"/>
      <c r="W1115" s="216"/>
      <c r="X1115" s="216"/>
      <c r="Y1115" s="152" t="s">
        <v>824</v>
      </c>
      <c r="Z1115" s="127" t="s">
        <v>824</v>
      </c>
      <c r="AA1115" s="127" t="s">
        <v>824</v>
      </c>
      <c r="AB1115" s="127" t="s">
        <v>824</v>
      </c>
      <c r="AC1115" s="35" t="s">
        <v>824</v>
      </c>
      <c r="AD1115" s="387"/>
      <c r="AE1115" s="35" t="s">
        <v>824</v>
      </c>
      <c r="AF1115" s="193" t="s">
        <v>824</v>
      </c>
      <c r="AG1115" s="123" t="s">
        <v>824</v>
      </c>
      <c r="AH1115" s="123" t="s">
        <v>824</v>
      </c>
      <c r="AI1115" s="35" t="s">
        <v>824</v>
      </c>
      <c r="AJ1115" s="35" t="s">
        <v>824</v>
      </c>
      <c r="AK1115" s="35" t="s">
        <v>824</v>
      </c>
      <c r="AL1115" s="35" t="s">
        <v>1129</v>
      </c>
      <c r="AM1115" s="388"/>
      <c r="AN1115" s="239"/>
      <c r="AO1115" s="239"/>
      <c r="AP1115" s="239"/>
      <c r="AQ1115" s="239"/>
      <c r="AR1115" s="239"/>
      <c r="AS1115" s="239"/>
    </row>
    <row r="1116" spans="1:45" ht="30" x14ac:dyDescent="0.25">
      <c r="A1116" s="232" t="s">
        <v>1314</v>
      </c>
      <c r="B1116" s="74" t="s">
        <v>101</v>
      </c>
      <c r="C1116" s="74">
        <v>61</v>
      </c>
      <c r="D1116" s="74" t="s">
        <v>674</v>
      </c>
      <c r="E1116" s="74" t="s">
        <v>9</v>
      </c>
      <c r="F1116" s="209"/>
      <c r="G1116" s="209"/>
      <c r="H1116" s="209"/>
      <c r="I1116" s="209"/>
      <c r="J1116" s="209"/>
      <c r="K1116" s="209"/>
      <c r="L1116" s="209"/>
      <c r="M1116" s="209"/>
      <c r="N1116" s="209"/>
      <c r="O1116" s="209"/>
      <c r="P1116" s="209"/>
      <c r="Q1116" s="209"/>
      <c r="R1116" s="209"/>
      <c r="S1116" s="209"/>
      <c r="T1116" s="209"/>
      <c r="U1116" s="209"/>
      <c r="V1116" s="209"/>
      <c r="W1116" s="209"/>
      <c r="X1116" s="209"/>
      <c r="Y1116" s="64" t="s">
        <v>824</v>
      </c>
      <c r="Z1116" s="127" t="s">
        <v>824</v>
      </c>
      <c r="AA1116" s="127" t="s">
        <v>824</v>
      </c>
      <c r="AB1116" s="382" t="s">
        <v>824</v>
      </c>
      <c r="AC1116" s="61" t="s">
        <v>824</v>
      </c>
      <c r="AD1116" s="229"/>
      <c r="AE1116" s="61" t="s">
        <v>824</v>
      </c>
      <c r="AF1116" s="130" t="s">
        <v>824</v>
      </c>
      <c r="AG1116" s="123" t="s">
        <v>824</v>
      </c>
      <c r="AH1116" s="123" t="s">
        <v>824</v>
      </c>
      <c r="AI1116" s="61" t="s">
        <v>824</v>
      </c>
      <c r="AJ1116" s="61" t="s">
        <v>824</v>
      </c>
      <c r="AK1116" s="61" t="s">
        <v>824</v>
      </c>
      <c r="AL1116" s="61" t="s">
        <v>1129</v>
      </c>
      <c r="AM1116" s="386"/>
      <c r="AN1116" s="239"/>
      <c r="AO1116" s="239"/>
      <c r="AP1116" s="239"/>
      <c r="AQ1116" s="239"/>
      <c r="AR1116" s="239"/>
      <c r="AS1116" s="239"/>
    </row>
    <row r="1117" spans="1:45" ht="30" x14ac:dyDescent="0.25">
      <c r="A1117" s="232" t="s">
        <v>1314</v>
      </c>
      <c r="B1117" s="191" t="s">
        <v>101</v>
      </c>
      <c r="C1117" s="191">
        <v>62</v>
      </c>
      <c r="D1117" s="191" t="s">
        <v>675</v>
      </c>
      <c r="E1117" s="191" t="s">
        <v>9</v>
      </c>
      <c r="F1117" s="216"/>
      <c r="G1117" s="216"/>
      <c r="H1117" s="216"/>
      <c r="I1117" s="216"/>
      <c r="J1117" s="216"/>
      <c r="K1117" s="216"/>
      <c r="L1117" s="216"/>
      <c r="M1117" s="216"/>
      <c r="N1117" s="216"/>
      <c r="O1117" s="216"/>
      <c r="P1117" s="216"/>
      <c r="Q1117" s="216"/>
      <c r="R1117" s="216"/>
      <c r="S1117" s="216"/>
      <c r="T1117" s="216"/>
      <c r="U1117" s="216"/>
      <c r="V1117" s="216"/>
      <c r="W1117" s="216"/>
      <c r="X1117" s="216"/>
      <c r="Y1117" s="152" t="s">
        <v>824</v>
      </c>
      <c r="Z1117" s="127" t="s">
        <v>824</v>
      </c>
      <c r="AA1117" s="127" t="s">
        <v>824</v>
      </c>
      <c r="AB1117" s="127" t="s">
        <v>824</v>
      </c>
      <c r="AC1117" s="35" t="s">
        <v>824</v>
      </c>
      <c r="AD1117" s="387"/>
      <c r="AE1117" s="35" t="s">
        <v>824</v>
      </c>
      <c r="AF1117" s="193" t="s">
        <v>824</v>
      </c>
      <c r="AG1117" s="123" t="s">
        <v>824</v>
      </c>
      <c r="AH1117" s="123" t="s">
        <v>824</v>
      </c>
      <c r="AI1117" s="35" t="s">
        <v>824</v>
      </c>
      <c r="AJ1117" s="35" t="s">
        <v>824</v>
      </c>
      <c r="AK1117" s="35" t="s">
        <v>824</v>
      </c>
      <c r="AL1117" s="35" t="s">
        <v>1129</v>
      </c>
      <c r="AM1117" s="388"/>
      <c r="AN1117" s="239"/>
      <c r="AO1117" s="239"/>
      <c r="AP1117" s="239"/>
      <c r="AQ1117" s="239"/>
      <c r="AR1117" s="239"/>
      <c r="AS1117" s="239"/>
    </row>
    <row r="1118" spans="1:45" ht="30" x14ac:dyDescent="0.25">
      <c r="A1118" s="232" t="s">
        <v>1314</v>
      </c>
      <c r="B1118" s="74" t="s">
        <v>76</v>
      </c>
      <c r="C1118" s="74">
        <v>64</v>
      </c>
      <c r="D1118" s="74" t="s">
        <v>77</v>
      </c>
      <c r="E1118" s="74" t="s">
        <v>9</v>
      </c>
      <c r="F1118" s="209"/>
      <c r="G1118" s="209"/>
      <c r="H1118" s="209"/>
      <c r="I1118" s="209"/>
      <c r="J1118" s="209"/>
      <c r="K1118" s="209"/>
      <c r="L1118" s="209"/>
      <c r="M1118" s="209"/>
      <c r="N1118" s="209"/>
      <c r="O1118" s="209"/>
      <c r="P1118" s="209"/>
      <c r="Q1118" s="209"/>
      <c r="R1118" s="209"/>
      <c r="S1118" s="209"/>
      <c r="T1118" s="209"/>
      <c r="U1118" s="209"/>
      <c r="V1118" s="209"/>
      <c r="W1118" s="209"/>
      <c r="X1118" s="209"/>
      <c r="Y1118" s="64" t="s">
        <v>824</v>
      </c>
      <c r="Z1118" s="127" t="s">
        <v>824</v>
      </c>
      <c r="AA1118" s="127" t="s">
        <v>824</v>
      </c>
      <c r="AB1118" s="382" t="s">
        <v>824</v>
      </c>
      <c r="AC1118" s="61" t="s">
        <v>824</v>
      </c>
      <c r="AD1118" s="229"/>
      <c r="AE1118" s="61" t="s">
        <v>824</v>
      </c>
      <c r="AF1118" s="130" t="s">
        <v>824</v>
      </c>
      <c r="AG1118" s="123" t="s">
        <v>824</v>
      </c>
      <c r="AH1118" s="123" t="s">
        <v>824</v>
      </c>
      <c r="AI1118" s="61" t="s">
        <v>824</v>
      </c>
      <c r="AJ1118" s="61" t="s">
        <v>824</v>
      </c>
      <c r="AK1118" s="61" t="s">
        <v>824</v>
      </c>
      <c r="AL1118" s="61" t="s">
        <v>1129</v>
      </c>
      <c r="AM1118" s="386"/>
      <c r="AN1118" s="239"/>
      <c r="AO1118" s="239"/>
      <c r="AP1118" s="239"/>
      <c r="AQ1118" s="239"/>
      <c r="AR1118" s="239"/>
      <c r="AS1118" s="239"/>
    </row>
    <row r="1119" spans="1:45" ht="38.25" x14ac:dyDescent="0.25">
      <c r="A1119" s="232" t="s">
        <v>1314</v>
      </c>
      <c r="B1119" s="74" t="s">
        <v>76</v>
      </c>
      <c r="C1119" s="74">
        <v>65</v>
      </c>
      <c r="D1119" s="74" t="s">
        <v>78</v>
      </c>
      <c r="E1119" s="74" t="s">
        <v>9</v>
      </c>
      <c r="F1119" s="209"/>
      <c r="G1119" s="209"/>
      <c r="H1119" s="209"/>
      <c r="I1119" s="209"/>
      <c r="J1119" s="209"/>
      <c r="K1119" s="209"/>
      <c r="L1119" s="209"/>
      <c r="M1119" s="209"/>
      <c r="N1119" s="209"/>
      <c r="O1119" s="209"/>
      <c r="P1119" s="209"/>
      <c r="Q1119" s="209"/>
      <c r="R1119" s="209"/>
      <c r="S1119" s="209"/>
      <c r="T1119" s="209"/>
      <c r="U1119" s="209"/>
      <c r="V1119" s="209"/>
      <c r="W1119" s="209"/>
      <c r="X1119" s="209"/>
      <c r="Y1119" s="64" t="s">
        <v>824</v>
      </c>
      <c r="Z1119" s="127" t="s">
        <v>824</v>
      </c>
      <c r="AA1119" s="127" t="s">
        <v>824</v>
      </c>
      <c r="AB1119" s="382" t="s">
        <v>824</v>
      </c>
      <c r="AC1119" s="61" t="s">
        <v>824</v>
      </c>
      <c r="AD1119" s="229"/>
      <c r="AE1119" s="61" t="s">
        <v>824</v>
      </c>
      <c r="AF1119" s="130" t="s">
        <v>824</v>
      </c>
      <c r="AG1119" s="123" t="s">
        <v>824</v>
      </c>
      <c r="AH1119" s="123" t="s">
        <v>824</v>
      </c>
      <c r="AI1119" s="61" t="s">
        <v>824</v>
      </c>
      <c r="AJ1119" s="61" t="s">
        <v>824</v>
      </c>
      <c r="AK1119" s="61" t="s">
        <v>824</v>
      </c>
      <c r="AL1119" s="61" t="s">
        <v>1129</v>
      </c>
      <c r="AM1119" s="386"/>
      <c r="AN1119" s="239"/>
      <c r="AO1119" s="239"/>
      <c r="AP1119" s="239"/>
      <c r="AQ1119" s="239"/>
      <c r="AR1119" s="239"/>
      <c r="AS1119" s="239"/>
    </row>
    <row r="1120" spans="1:45" ht="30" x14ac:dyDescent="0.25">
      <c r="A1120" s="232" t="s">
        <v>1314</v>
      </c>
      <c r="B1120" s="191" t="s">
        <v>676</v>
      </c>
      <c r="C1120" s="197">
        <v>72</v>
      </c>
      <c r="D1120" s="198" t="s">
        <v>679</v>
      </c>
      <c r="E1120" s="198" t="s">
        <v>9</v>
      </c>
      <c r="F1120" s="211"/>
      <c r="G1120" s="211"/>
      <c r="H1120" s="211"/>
      <c r="I1120" s="211"/>
      <c r="J1120" s="211"/>
      <c r="K1120" s="211"/>
      <c r="L1120" s="211"/>
      <c r="M1120" s="211"/>
      <c r="N1120" s="211"/>
      <c r="O1120" s="211"/>
      <c r="P1120" s="211"/>
      <c r="Q1120" s="211"/>
      <c r="R1120" s="211"/>
      <c r="S1120" s="211"/>
      <c r="T1120" s="211"/>
      <c r="U1120" s="211"/>
      <c r="V1120" s="211"/>
      <c r="W1120" s="211"/>
      <c r="X1120" s="211"/>
      <c r="Y1120" s="189" t="s">
        <v>824</v>
      </c>
      <c r="Z1120" s="127" t="s">
        <v>824</v>
      </c>
      <c r="AA1120" s="127" t="s">
        <v>824</v>
      </c>
      <c r="AB1120" s="382" t="s">
        <v>824</v>
      </c>
      <c r="AC1120" s="61" t="s">
        <v>824</v>
      </c>
      <c r="AD1120" s="237"/>
      <c r="AE1120" s="61" t="s">
        <v>824</v>
      </c>
      <c r="AF1120" s="130" t="s">
        <v>824</v>
      </c>
      <c r="AG1120" s="123" t="s">
        <v>824</v>
      </c>
      <c r="AH1120" s="123" t="s">
        <v>824</v>
      </c>
      <c r="AI1120" s="61" t="s">
        <v>824</v>
      </c>
      <c r="AJ1120" s="61" t="s">
        <v>824</v>
      </c>
      <c r="AK1120" s="61" t="s">
        <v>824</v>
      </c>
      <c r="AL1120" s="61" t="s">
        <v>1129</v>
      </c>
      <c r="AM1120" s="386"/>
      <c r="AN1120" s="239"/>
      <c r="AO1120" s="239"/>
      <c r="AP1120" s="239"/>
      <c r="AQ1120" s="239"/>
      <c r="AR1120" s="239"/>
      <c r="AS1120" s="239"/>
    </row>
    <row r="1121" spans="1:45" ht="135" x14ac:dyDescent="0.25">
      <c r="A1121" s="232" t="s">
        <v>1314</v>
      </c>
      <c r="B1121" s="74" t="s">
        <v>26</v>
      </c>
      <c r="C1121" s="74">
        <v>76</v>
      </c>
      <c r="D1121" s="74" t="s">
        <v>747</v>
      </c>
      <c r="E1121" s="74" t="s">
        <v>9</v>
      </c>
      <c r="F1121" s="209">
        <v>4</v>
      </c>
      <c r="G1121" s="209">
        <v>3</v>
      </c>
      <c r="H1121" s="209">
        <v>3</v>
      </c>
      <c r="I1121" s="209">
        <v>3</v>
      </c>
      <c r="J1121" s="209">
        <v>3</v>
      </c>
      <c r="K1121" s="209">
        <v>3</v>
      </c>
      <c r="L1121" s="209">
        <v>3</v>
      </c>
      <c r="M1121" s="209">
        <v>3</v>
      </c>
      <c r="N1121" s="209">
        <v>3</v>
      </c>
      <c r="O1121" s="209"/>
      <c r="P1121" s="209"/>
      <c r="Q1121" s="209"/>
      <c r="R1121" s="209"/>
      <c r="S1121" s="209"/>
      <c r="T1121" s="209"/>
      <c r="U1121" s="209"/>
      <c r="V1121" s="209"/>
      <c r="W1121" s="209"/>
      <c r="X1121" s="209"/>
      <c r="Y1121" s="64">
        <v>3</v>
      </c>
      <c r="Z1121" s="127">
        <v>3</v>
      </c>
      <c r="AA1121" s="127">
        <v>1</v>
      </c>
      <c r="AB1121" s="382" t="s">
        <v>1133</v>
      </c>
      <c r="AC1121" s="61" t="s">
        <v>144</v>
      </c>
      <c r="AD1121" s="207" t="s">
        <v>463</v>
      </c>
      <c r="AE1121" s="61" t="s">
        <v>475</v>
      </c>
      <c r="AF1121" s="130" t="s">
        <v>1133</v>
      </c>
      <c r="AG1121" s="123">
        <v>3</v>
      </c>
      <c r="AH1121" s="123">
        <v>1</v>
      </c>
      <c r="AI1121" s="61" t="s">
        <v>144</v>
      </c>
      <c r="AJ1121" s="61" t="s">
        <v>463</v>
      </c>
      <c r="AK1121" s="61" t="s">
        <v>475</v>
      </c>
      <c r="AL1121" s="61" t="s">
        <v>377</v>
      </c>
      <c r="AM1121" s="386"/>
      <c r="AN1121" s="239" t="s">
        <v>1334</v>
      </c>
      <c r="AO1121" s="239" t="s">
        <v>1335</v>
      </c>
      <c r="AP1121" s="239" t="s">
        <v>934</v>
      </c>
      <c r="AQ1121" s="244" t="s">
        <v>1317</v>
      </c>
      <c r="AR1121" s="239" t="s">
        <v>1097</v>
      </c>
      <c r="AS1121" s="239" t="s">
        <v>1098</v>
      </c>
    </row>
    <row r="1122" spans="1:45" ht="30" x14ac:dyDescent="0.25">
      <c r="A1122" s="232" t="s">
        <v>1314</v>
      </c>
      <c r="B1122" s="191" t="s">
        <v>26</v>
      </c>
      <c r="C1122" s="191">
        <v>81</v>
      </c>
      <c r="D1122" s="198" t="s">
        <v>751</v>
      </c>
      <c r="E1122" s="198" t="s">
        <v>9</v>
      </c>
      <c r="F1122" s="211">
        <v>1</v>
      </c>
      <c r="G1122" s="211">
        <v>1</v>
      </c>
      <c r="H1122" s="211">
        <v>1</v>
      </c>
      <c r="I1122" s="211">
        <v>1</v>
      </c>
      <c r="J1122" s="211">
        <v>1</v>
      </c>
      <c r="K1122" s="211">
        <v>1</v>
      </c>
      <c r="L1122" s="211">
        <v>1</v>
      </c>
      <c r="M1122" s="211">
        <v>1</v>
      </c>
      <c r="N1122" s="211">
        <v>1</v>
      </c>
      <c r="O1122" s="211">
        <v>1</v>
      </c>
      <c r="P1122" s="211"/>
      <c r="Q1122" s="211"/>
      <c r="R1122" s="211"/>
      <c r="S1122" s="211"/>
      <c r="T1122" s="211"/>
      <c r="U1122" s="211"/>
      <c r="V1122" s="211"/>
      <c r="W1122" s="211"/>
      <c r="X1122" s="211"/>
      <c r="Y1122" s="189">
        <v>1</v>
      </c>
      <c r="Z1122" s="127">
        <v>1</v>
      </c>
      <c r="AA1122" s="127">
        <v>1</v>
      </c>
      <c r="AB1122" s="382" t="s">
        <v>1168</v>
      </c>
      <c r="AC1122" s="61" t="s">
        <v>462</v>
      </c>
      <c r="AD1122" s="229" t="s">
        <v>463</v>
      </c>
      <c r="AE1122" s="61" t="s">
        <v>475</v>
      </c>
      <c r="AF1122" s="130" t="s">
        <v>1168</v>
      </c>
      <c r="AG1122" s="123">
        <v>1</v>
      </c>
      <c r="AH1122" s="123">
        <v>1</v>
      </c>
      <c r="AI1122" s="61" t="s">
        <v>462</v>
      </c>
      <c r="AJ1122" s="61" t="s">
        <v>463</v>
      </c>
      <c r="AK1122" s="61" t="s">
        <v>475</v>
      </c>
      <c r="AL1122" s="61" t="s">
        <v>377</v>
      </c>
      <c r="AM1122" s="386"/>
      <c r="AN1122" s="407" t="s">
        <v>1336</v>
      </c>
      <c r="AO1122" s="407" t="s">
        <v>1335</v>
      </c>
      <c r="AP1122" s="407" t="s">
        <v>1210</v>
      </c>
      <c r="AQ1122" s="407" t="s">
        <v>883</v>
      </c>
      <c r="AR1122" s="407"/>
      <c r="AS1122" s="407"/>
    </row>
    <row r="1123" spans="1:45" ht="30" x14ac:dyDescent="0.25">
      <c r="A1123" s="232" t="s">
        <v>1314</v>
      </c>
      <c r="B1123" s="74" t="s">
        <v>26</v>
      </c>
      <c r="C1123" s="74">
        <v>82</v>
      </c>
      <c r="D1123" s="74" t="s">
        <v>1160</v>
      </c>
      <c r="E1123" s="74" t="s">
        <v>9</v>
      </c>
      <c r="F1123" s="209">
        <v>1</v>
      </c>
      <c r="G1123" s="209">
        <v>1</v>
      </c>
      <c r="H1123" s="209">
        <v>1</v>
      </c>
      <c r="I1123" s="209">
        <v>1</v>
      </c>
      <c r="J1123" s="209">
        <v>1</v>
      </c>
      <c r="K1123" s="209">
        <v>1</v>
      </c>
      <c r="L1123" s="209">
        <v>1</v>
      </c>
      <c r="M1123" s="209">
        <v>1</v>
      </c>
      <c r="N1123" s="209">
        <v>1</v>
      </c>
      <c r="O1123" s="209"/>
      <c r="P1123" s="209"/>
      <c r="Q1123" s="209"/>
      <c r="R1123" s="209"/>
      <c r="S1123" s="209"/>
      <c r="T1123" s="209"/>
      <c r="U1123" s="209"/>
      <c r="V1123" s="209"/>
      <c r="W1123" s="209"/>
      <c r="X1123" s="209"/>
      <c r="Y1123" s="64">
        <v>1</v>
      </c>
      <c r="Z1123" s="127">
        <v>1</v>
      </c>
      <c r="AA1123" s="127">
        <v>1</v>
      </c>
      <c r="AB1123" s="382" t="s">
        <v>1168</v>
      </c>
      <c r="AC1123" s="61" t="s">
        <v>462</v>
      </c>
      <c r="AD1123" s="229" t="s">
        <v>463</v>
      </c>
      <c r="AE1123" s="61" t="s">
        <v>475</v>
      </c>
      <c r="AF1123" s="130" t="s">
        <v>1168</v>
      </c>
      <c r="AG1123" s="123">
        <v>1</v>
      </c>
      <c r="AH1123" s="123">
        <v>1</v>
      </c>
      <c r="AI1123" s="61" t="s">
        <v>462</v>
      </c>
      <c r="AJ1123" s="61" t="s">
        <v>463</v>
      </c>
      <c r="AK1123" s="61" t="s">
        <v>475</v>
      </c>
      <c r="AL1123" s="61" t="s">
        <v>377</v>
      </c>
      <c r="AM1123" s="386"/>
      <c r="AN1123" s="407" t="s">
        <v>1336</v>
      </c>
      <c r="AO1123" s="407" t="s">
        <v>1335</v>
      </c>
      <c r="AP1123" s="407" t="s">
        <v>1210</v>
      </c>
      <c r="AQ1123" s="407" t="s">
        <v>883</v>
      </c>
      <c r="AR1123" s="407"/>
      <c r="AS1123" s="407"/>
    </row>
    <row r="1124" spans="1:45" ht="38.25" x14ac:dyDescent="0.25">
      <c r="A1124" s="232" t="s">
        <v>1314</v>
      </c>
      <c r="B1124" s="191" t="s">
        <v>26</v>
      </c>
      <c r="C1124" s="191">
        <v>86</v>
      </c>
      <c r="D1124" s="198" t="s">
        <v>1161</v>
      </c>
      <c r="E1124" s="198" t="s">
        <v>9</v>
      </c>
      <c r="F1124" s="211">
        <v>4</v>
      </c>
      <c r="G1124" s="211">
        <v>4</v>
      </c>
      <c r="H1124" s="211">
        <v>4</v>
      </c>
      <c r="I1124" s="211">
        <v>4</v>
      </c>
      <c r="J1124" s="211">
        <v>4</v>
      </c>
      <c r="K1124" s="211">
        <v>3</v>
      </c>
      <c r="L1124" s="211">
        <v>4</v>
      </c>
      <c r="M1124" s="211">
        <v>4</v>
      </c>
      <c r="N1124" s="211">
        <v>4</v>
      </c>
      <c r="O1124" s="211">
        <v>3</v>
      </c>
      <c r="P1124" s="211"/>
      <c r="Q1124" s="211"/>
      <c r="R1124" s="211"/>
      <c r="S1124" s="211"/>
      <c r="T1124" s="211"/>
      <c r="U1124" s="211"/>
      <c r="V1124" s="211"/>
      <c r="W1124" s="211"/>
      <c r="X1124" s="211"/>
      <c r="Y1124" s="189">
        <v>4</v>
      </c>
      <c r="Z1124" s="127">
        <v>4</v>
      </c>
      <c r="AA1124" s="127">
        <v>1</v>
      </c>
      <c r="AB1124" s="382" t="s">
        <v>1197</v>
      </c>
      <c r="AC1124" s="61" t="s">
        <v>146</v>
      </c>
      <c r="AD1124" s="229" t="s">
        <v>463</v>
      </c>
      <c r="AE1124" s="61" t="s">
        <v>371</v>
      </c>
      <c r="AF1124" s="130" t="s">
        <v>1197</v>
      </c>
      <c r="AG1124" s="123">
        <v>4</v>
      </c>
      <c r="AH1124" s="123">
        <v>1</v>
      </c>
      <c r="AI1124" s="61" t="s">
        <v>146</v>
      </c>
      <c r="AJ1124" s="61" t="s">
        <v>463</v>
      </c>
      <c r="AK1124" s="61" t="s">
        <v>371</v>
      </c>
      <c r="AL1124" s="61" t="s">
        <v>1129</v>
      </c>
      <c r="AM1124" s="386"/>
      <c r="AN1124" s="407" t="s">
        <v>1336</v>
      </c>
      <c r="AO1124" s="407" t="s">
        <v>1335</v>
      </c>
      <c r="AP1124" s="407" t="s">
        <v>1210</v>
      </c>
      <c r="AQ1124" s="407" t="s">
        <v>883</v>
      </c>
      <c r="AR1124" s="407"/>
      <c r="AS1124" s="407"/>
    </row>
    <row r="1125" spans="1:45" ht="30" x14ac:dyDescent="0.25">
      <c r="A1125" s="232" t="s">
        <v>1314</v>
      </c>
      <c r="B1125" s="74" t="s">
        <v>687</v>
      </c>
      <c r="C1125" s="74">
        <v>102</v>
      </c>
      <c r="D1125" s="74" t="s">
        <v>690</v>
      </c>
      <c r="E1125" s="74" t="s">
        <v>9</v>
      </c>
      <c r="F1125" s="209"/>
      <c r="G1125" s="209"/>
      <c r="H1125" s="209"/>
      <c r="I1125" s="209"/>
      <c r="J1125" s="209"/>
      <c r="K1125" s="209"/>
      <c r="L1125" s="209"/>
      <c r="M1125" s="209"/>
      <c r="N1125" s="209"/>
      <c r="O1125" s="209"/>
      <c r="P1125" s="209"/>
      <c r="Q1125" s="209"/>
      <c r="R1125" s="209"/>
      <c r="S1125" s="209"/>
      <c r="T1125" s="209"/>
      <c r="U1125" s="209"/>
      <c r="V1125" s="209"/>
      <c r="W1125" s="209"/>
      <c r="X1125" s="209"/>
      <c r="Y1125" s="64" t="s">
        <v>824</v>
      </c>
      <c r="Z1125" s="127" t="s">
        <v>824</v>
      </c>
      <c r="AA1125" s="127" t="s">
        <v>824</v>
      </c>
      <c r="AB1125" s="382" t="s">
        <v>824</v>
      </c>
      <c r="AC1125" s="61" t="s">
        <v>824</v>
      </c>
      <c r="AD1125" s="229"/>
      <c r="AE1125" s="61" t="s">
        <v>824</v>
      </c>
      <c r="AF1125" s="130" t="s">
        <v>824</v>
      </c>
      <c r="AG1125" s="123" t="s">
        <v>824</v>
      </c>
      <c r="AH1125" s="123" t="s">
        <v>824</v>
      </c>
      <c r="AI1125" s="61" t="s">
        <v>824</v>
      </c>
      <c r="AJ1125" s="61" t="s">
        <v>824</v>
      </c>
      <c r="AK1125" s="61" t="s">
        <v>824</v>
      </c>
      <c r="AL1125" s="61" t="s">
        <v>1129</v>
      </c>
      <c r="AM1125" s="386"/>
      <c r="AN1125" s="407"/>
      <c r="AO1125" s="407"/>
      <c r="AP1125" s="407"/>
      <c r="AQ1125" s="407"/>
      <c r="AR1125" s="407"/>
      <c r="AS1125" s="407"/>
    </row>
    <row r="1126" spans="1:45" ht="30" x14ac:dyDescent="0.25">
      <c r="A1126" s="232" t="s">
        <v>1314</v>
      </c>
      <c r="B1126" s="191" t="s">
        <v>12</v>
      </c>
      <c r="C1126" s="191">
        <v>104</v>
      </c>
      <c r="D1126" s="198" t="s">
        <v>692</v>
      </c>
      <c r="E1126" s="198" t="s">
        <v>684</v>
      </c>
      <c r="F1126" s="211"/>
      <c r="G1126" s="211"/>
      <c r="H1126" s="211"/>
      <c r="I1126" s="211"/>
      <c r="J1126" s="211"/>
      <c r="K1126" s="211"/>
      <c r="L1126" s="211"/>
      <c r="M1126" s="211"/>
      <c r="N1126" s="211"/>
      <c r="O1126" s="211"/>
      <c r="P1126" s="211"/>
      <c r="Q1126" s="211"/>
      <c r="R1126" s="211"/>
      <c r="S1126" s="211"/>
      <c r="T1126" s="211"/>
      <c r="U1126" s="211"/>
      <c r="V1126" s="211"/>
      <c r="W1126" s="211"/>
      <c r="X1126" s="211"/>
      <c r="Y1126" s="189" t="s">
        <v>824</v>
      </c>
      <c r="Z1126" s="127" t="s">
        <v>824</v>
      </c>
      <c r="AA1126" s="127" t="s">
        <v>824</v>
      </c>
      <c r="AB1126" s="382" t="s">
        <v>824</v>
      </c>
      <c r="AC1126" s="61" t="s">
        <v>824</v>
      </c>
      <c r="AD1126" s="229"/>
      <c r="AE1126" s="61" t="s">
        <v>824</v>
      </c>
      <c r="AF1126" s="130" t="s">
        <v>824</v>
      </c>
      <c r="AG1126" s="123" t="s">
        <v>824</v>
      </c>
      <c r="AH1126" s="123" t="s">
        <v>824</v>
      </c>
      <c r="AI1126" s="61" t="s">
        <v>824</v>
      </c>
      <c r="AJ1126" s="61" t="s">
        <v>824</v>
      </c>
      <c r="AK1126" s="61" t="s">
        <v>824</v>
      </c>
      <c r="AL1126" s="61" t="s">
        <v>1129</v>
      </c>
      <c r="AM1126" s="386"/>
      <c r="AN1126" s="407"/>
      <c r="AO1126" s="407"/>
      <c r="AP1126" s="407"/>
      <c r="AQ1126" s="407"/>
      <c r="AR1126" s="407"/>
      <c r="AS1126" s="407"/>
    </row>
    <row r="1127" spans="1:45" ht="30" x14ac:dyDescent="0.25">
      <c r="A1127" s="232" t="s">
        <v>1314</v>
      </c>
      <c r="B1127" s="74" t="s">
        <v>33</v>
      </c>
      <c r="C1127" s="74">
        <v>105</v>
      </c>
      <c r="D1127" s="74" t="s">
        <v>693</v>
      </c>
      <c r="E1127" s="74" t="s">
        <v>9</v>
      </c>
      <c r="F1127" s="209">
        <v>3</v>
      </c>
      <c r="G1127" s="209">
        <v>3</v>
      </c>
      <c r="H1127" s="209">
        <v>3</v>
      </c>
      <c r="I1127" s="209">
        <v>4</v>
      </c>
      <c r="J1127" s="209">
        <v>3</v>
      </c>
      <c r="K1127" s="209">
        <v>3</v>
      </c>
      <c r="L1127" s="209">
        <v>3</v>
      </c>
      <c r="M1127" s="209">
        <v>3</v>
      </c>
      <c r="N1127" s="209">
        <v>3</v>
      </c>
      <c r="O1127" s="209">
        <v>3</v>
      </c>
      <c r="P1127" s="209"/>
      <c r="Q1127" s="209"/>
      <c r="R1127" s="209"/>
      <c r="S1127" s="209"/>
      <c r="T1127" s="209"/>
      <c r="U1127" s="209"/>
      <c r="V1127" s="209"/>
      <c r="W1127" s="209"/>
      <c r="X1127" s="209"/>
      <c r="Y1127" s="64">
        <v>3</v>
      </c>
      <c r="Z1127" s="127">
        <v>3</v>
      </c>
      <c r="AA1127" s="127">
        <v>1</v>
      </c>
      <c r="AB1127" s="128" t="s">
        <v>1133</v>
      </c>
      <c r="AC1127" s="61" t="s">
        <v>144</v>
      </c>
      <c r="AD1127" s="214" t="s">
        <v>463</v>
      </c>
      <c r="AE1127" s="61" t="s">
        <v>475</v>
      </c>
      <c r="AF1127" s="130" t="s">
        <v>1133</v>
      </c>
      <c r="AG1127" s="123">
        <v>3</v>
      </c>
      <c r="AH1127" s="123">
        <v>1</v>
      </c>
      <c r="AI1127" s="61" t="s">
        <v>144</v>
      </c>
      <c r="AJ1127" s="61" t="s">
        <v>463</v>
      </c>
      <c r="AK1127" s="61" t="s">
        <v>475</v>
      </c>
      <c r="AL1127" s="61" t="s">
        <v>377</v>
      </c>
      <c r="AM1127" s="76"/>
      <c r="AN1127" s="215" t="s">
        <v>1337</v>
      </c>
      <c r="AO1127" s="215" t="s">
        <v>933</v>
      </c>
      <c r="AP1127" s="215" t="s">
        <v>1210</v>
      </c>
      <c r="AQ1127" s="215" t="s">
        <v>883</v>
      </c>
    </row>
    <row r="1128" spans="1:45" ht="30" x14ac:dyDescent="0.25">
      <c r="A1128" s="232" t="s">
        <v>1314</v>
      </c>
      <c r="B1128" s="191" t="s">
        <v>33</v>
      </c>
      <c r="C1128" s="191">
        <v>106</v>
      </c>
      <c r="D1128" s="191" t="s">
        <v>695</v>
      </c>
      <c r="E1128" s="191" t="s">
        <v>9</v>
      </c>
      <c r="F1128" s="216">
        <v>1</v>
      </c>
      <c r="G1128" s="216">
        <v>1</v>
      </c>
      <c r="H1128" s="216">
        <v>1</v>
      </c>
      <c r="I1128" s="216">
        <v>1</v>
      </c>
      <c r="J1128" s="216">
        <v>1</v>
      </c>
      <c r="K1128" s="216">
        <v>1</v>
      </c>
      <c r="L1128" s="216">
        <v>1</v>
      </c>
      <c r="M1128" s="216"/>
      <c r="N1128" s="216"/>
      <c r="O1128" s="216"/>
      <c r="P1128" s="216"/>
      <c r="Q1128" s="216"/>
      <c r="R1128" s="216"/>
      <c r="S1128" s="216"/>
      <c r="T1128" s="216"/>
      <c r="U1128" s="216"/>
      <c r="V1128" s="216"/>
      <c r="W1128" s="216"/>
      <c r="X1128" s="216"/>
      <c r="Y1128" s="152">
        <v>1</v>
      </c>
      <c r="Z1128" s="127">
        <v>1</v>
      </c>
      <c r="AA1128" s="127">
        <v>1</v>
      </c>
      <c r="AB1128" s="127" t="s">
        <v>1168</v>
      </c>
      <c r="AC1128" s="35" t="s">
        <v>462</v>
      </c>
      <c r="AD1128" s="219" t="s">
        <v>463</v>
      </c>
      <c r="AE1128" s="35" t="s">
        <v>475</v>
      </c>
      <c r="AF1128" s="130" t="s">
        <v>1168</v>
      </c>
      <c r="AG1128" s="123">
        <v>1</v>
      </c>
      <c r="AH1128" s="123">
        <v>1</v>
      </c>
      <c r="AI1128" s="61" t="s">
        <v>462</v>
      </c>
      <c r="AJ1128" s="61" t="s">
        <v>463</v>
      </c>
      <c r="AK1128" s="61" t="s">
        <v>475</v>
      </c>
      <c r="AL1128" s="35" t="s">
        <v>377</v>
      </c>
      <c r="AM1128" s="192"/>
      <c r="AN1128" s="215" t="s">
        <v>1338</v>
      </c>
      <c r="AO1128" s="215" t="s">
        <v>933</v>
      </c>
      <c r="AP1128" s="215" t="s">
        <v>934</v>
      </c>
      <c r="AQ1128" s="215" t="s">
        <v>1339</v>
      </c>
    </row>
    <row r="1129" spans="1:45" ht="30" x14ac:dyDescent="0.25">
      <c r="A1129" s="232" t="s">
        <v>1314</v>
      </c>
      <c r="B1129" s="74" t="s">
        <v>33</v>
      </c>
      <c r="C1129" s="74">
        <v>107</v>
      </c>
      <c r="D1129" s="74" t="s">
        <v>696</v>
      </c>
      <c r="E1129" s="74" t="s">
        <v>9</v>
      </c>
      <c r="F1129" s="209">
        <v>1</v>
      </c>
      <c r="G1129" s="209">
        <v>1</v>
      </c>
      <c r="H1129" s="209">
        <v>1</v>
      </c>
      <c r="I1129" s="209">
        <v>1</v>
      </c>
      <c r="J1129" s="209">
        <v>1</v>
      </c>
      <c r="K1129" s="209">
        <v>1</v>
      </c>
      <c r="L1129" s="209">
        <v>1</v>
      </c>
      <c r="M1129" s="209">
        <v>1</v>
      </c>
      <c r="N1129" s="209"/>
      <c r="O1129" s="209"/>
      <c r="P1129" s="209"/>
      <c r="Q1129" s="209"/>
      <c r="R1129" s="209"/>
      <c r="S1129" s="209"/>
      <c r="T1129" s="209"/>
      <c r="U1129" s="209"/>
      <c r="V1129" s="209"/>
      <c r="W1129" s="209"/>
      <c r="X1129" s="209"/>
      <c r="Y1129" s="64">
        <v>1</v>
      </c>
      <c r="Z1129" s="127">
        <v>1</v>
      </c>
      <c r="AA1129" s="127">
        <v>1</v>
      </c>
      <c r="AB1129" s="128" t="s">
        <v>1168</v>
      </c>
      <c r="AC1129" s="61" t="s">
        <v>462</v>
      </c>
      <c r="AD1129" s="214" t="s">
        <v>463</v>
      </c>
      <c r="AE1129" s="61" t="s">
        <v>475</v>
      </c>
      <c r="AF1129" s="130" t="s">
        <v>1168</v>
      </c>
      <c r="AG1129" s="123">
        <v>1</v>
      </c>
      <c r="AH1129" s="123">
        <v>1</v>
      </c>
      <c r="AI1129" s="61" t="s">
        <v>462</v>
      </c>
      <c r="AJ1129" s="61" t="s">
        <v>463</v>
      </c>
      <c r="AK1129" s="61" t="s">
        <v>475</v>
      </c>
      <c r="AL1129" s="61" t="s">
        <v>377</v>
      </c>
      <c r="AM1129" s="76"/>
      <c r="AN1129" s="215" t="s">
        <v>1340</v>
      </c>
      <c r="AO1129" s="215" t="s">
        <v>933</v>
      </c>
      <c r="AP1129" s="215" t="s">
        <v>934</v>
      </c>
      <c r="AQ1129" s="215" t="s">
        <v>1339</v>
      </c>
    </row>
    <row r="1130" spans="1:45" ht="30" x14ac:dyDescent="0.25">
      <c r="A1130" s="232" t="s">
        <v>1314</v>
      </c>
      <c r="B1130" s="191" t="s">
        <v>35</v>
      </c>
      <c r="C1130" s="191">
        <v>108</v>
      </c>
      <c r="D1130" s="191" t="s">
        <v>697</v>
      </c>
      <c r="E1130" s="191" t="s">
        <v>9</v>
      </c>
      <c r="F1130" s="216">
        <v>2</v>
      </c>
      <c r="G1130" s="216">
        <v>2</v>
      </c>
      <c r="H1130" s="216">
        <v>3</v>
      </c>
      <c r="I1130" s="216">
        <v>3</v>
      </c>
      <c r="J1130" s="216">
        <v>2</v>
      </c>
      <c r="K1130" s="216">
        <v>2</v>
      </c>
      <c r="L1130" s="216">
        <v>2</v>
      </c>
      <c r="M1130" s="216">
        <v>3</v>
      </c>
      <c r="N1130" s="216"/>
      <c r="O1130" s="216"/>
      <c r="P1130" s="216"/>
      <c r="Q1130" s="216"/>
      <c r="R1130" s="216"/>
      <c r="S1130" s="216"/>
      <c r="T1130" s="216"/>
      <c r="U1130" s="216"/>
      <c r="V1130" s="216"/>
      <c r="W1130" s="216"/>
      <c r="X1130" s="216"/>
      <c r="Y1130" s="152">
        <v>2</v>
      </c>
      <c r="Z1130" s="127">
        <v>2</v>
      </c>
      <c r="AA1130" s="127">
        <v>1</v>
      </c>
      <c r="AB1130" s="127" t="s">
        <v>1157</v>
      </c>
      <c r="AC1130" s="35" t="s">
        <v>142</v>
      </c>
      <c r="AD1130" s="219" t="s">
        <v>463</v>
      </c>
      <c r="AE1130" s="35" t="s">
        <v>475</v>
      </c>
      <c r="AF1130" s="130" t="s">
        <v>1157</v>
      </c>
      <c r="AG1130" s="123">
        <v>2</v>
      </c>
      <c r="AH1130" s="123">
        <v>1</v>
      </c>
      <c r="AI1130" s="61" t="s">
        <v>142</v>
      </c>
      <c r="AJ1130" s="61" t="s">
        <v>463</v>
      </c>
      <c r="AK1130" s="61" t="s">
        <v>475</v>
      </c>
      <c r="AL1130" s="35" t="s">
        <v>377</v>
      </c>
      <c r="AM1130" s="192"/>
      <c r="AN1130" s="215" t="s">
        <v>1341</v>
      </c>
      <c r="AO1130" s="215" t="s">
        <v>1335</v>
      </c>
      <c r="AP1130" s="215" t="s">
        <v>880</v>
      </c>
      <c r="AQ1130" s="215" t="s">
        <v>880</v>
      </c>
    </row>
    <row r="1131" spans="1:45" ht="38.25" x14ac:dyDescent="0.25">
      <c r="A1131" s="232" t="s">
        <v>1314</v>
      </c>
      <c r="B1131" s="74" t="s">
        <v>35</v>
      </c>
      <c r="C1131" s="74">
        <v>109</v>
      </c>
      <c r="D1131" s="74" t="s">
        <v>698</v>
      </c>
      <c r="E1131" s="74" t="s">
        <v>9</v>
      </c>
      <c r="F1131" s="209">
        <v>2</v>
      </c>
      <c r="G1131" s="209">
        <v>1</v>
      </c>
      <c r="H1131" s="209">
        <v>3</v>
      </c>
      <c r="I1131" s="209">
        <v>3</v>
      </c>
      <c r="J1131" s="209">
        <v>2</v>
      </c>
      <c r="K1131" s="209">
        <v>2</v>
      </c>
      <c r="L1131" s="209">
        <v>3</v>
      </c>
      <c r="M1131" s="209">
        <v>3</v>
      </c>
      <c r="N1131" s="209"/>
      <c r="O1131" s="209"/>
      <c r="P1131" s="209"/>
      <c r="Q1131" s="209"/>
      <c r="R1131" s="209"/>
      <c r="S1131" s="209"/>
      <c r="T1131" s="209"/>
      <c r="U1131" s="209"/>
      <c r="V1131" s="209"/>
      <c r="W1131" s="209"/>
      <c r="X1131" s="209"/>
      <c r="Y1131" s="64" t="s">
        <v>142</v>
      </c>
      <c r="Z1131" s="127" t="s">
        <v>463</v>
      </c>
      <c r="AA1131" s="127" t="s">
        <v>475</v>
      </c>
      <c r="AB1131" s="128" t="s">
        <v>142</v>
      </c>
      <c r="AC1131" s="61" t="s">
        <v>824</v>
      </c>
      <c r="AD1131" s="214" t="s">
        <v>475</v>
      </c>
      <c r="AE1131" s="61" t="s">
        <v>824</v>
      </c>
      <c r="AF1131" s="130" t="s">
        <v>1342</v>
      </c>
      <c r="AG1131" s="123" t="s">
        <v>886</v>
      </c>
      <c r="AH1131" s="123" t="s">
        <v>1320</v>
      </c>
      <c r="AI1131" s="61" t="s">
        <v>824</v>
      </c>
      <c r="AJ1131" s="61" t="s">
        <v>824</v>
      </c>
      <c r="AK1131" s="61" t="s">
        <v>824</v>
      </c>
      <c r="AL1131" s="61" t="s">
        <v>1129</v>
      </c>
      <c r="AM1131" s="76"/>
      <c r="AN1131" s="215"/>
      <c r="AO1131" s="215"/>
      <c r="AP1131" s="215"/>
      <c r="AQ1131" s="215"/>
    </row>
    <row r="1132" spans="1:45" ht="38.25" x14ac:dyDescent="0.25">
      <c r="A1132" s="232" t="s">
        <v>1314</v>
      </c>
      <c r="B1132" s="191" t="s">
        <v>35</v>
      </c>
      <c r="C1132" s="191">
        <v>110</v>
      </c>
      <c r="D1132" s="191" t="s">
        <v>699</v>
      </c>
      <c r="E1132" s="191" t="s">
        <v>9</v>
      </c>
      <c r="F1132" s="216">
        <v>1</v>
      </c>
      <c r="G1132" s="216">
        <v>1</v>
      </c>
      <c r="H1132" s="216">
        <v>1</v>
      </c>
      <c r="I1132" s="216">
        <v>1</v>
      </c>
      <c r="J1132" s="216">
        <v>1</v>
      </c>
      <c r="K1132" s="216">
        <v>1</v>
      </c>
      <c r="L1132" s="216">
        <v>1</v>
      </c>
      <c r="M1132" s="216">
        <v>1</v>
      </c>
      <c r="N1132" s="216"/>
      <c r="O1132" s="216"/>
      <c r="P1132" s="216"/>
      <c r="Q1132" s="216"/>
      <c r="R1132" s="216"/>
      <c r="S1132" s="216"/>
      <c r="T1132" s="216"/>
      <c r="U1132" s="216"/>
      <c r="V1132" s="216"/>
      <c r="W1132" s="216"/>
      <c r="X1132" s="216"/>
      <c r="Y1132" s="152">
        <v>1</v>
      </c>
      <c r="Z1132" s="127">
        <v>1</v>
      </c>
      <c r="AA1132" s="127">
        <v>1</v>
      </c>
      <c r="AB1132" s="127" t="s">
        <v>1168</v>
      </c>
      <c r="AC1132" s="35" t="s">
        <v>462</v>
      </c>
      <c r="AD1132" s="219" t="s">
        <v>463</v>
      </c>
      <c r="AE1132" s="35" t="s">
        <v>475</v>
      </c>
      <c r="AF1132" s="130" t="s">
        <v>1168</v>
      </c>
      <c r="AG1132" s="123">
        <v>1</v>
      </c>
      <c r="AH1132" s="123">
        <v>1</v>
      </c>
      <c r="AI1132" s="61" t="s">
        <v>462</v>
      </c>
      <c r="AJ1132" s="61" t="s">
        <v>463</v>
      </c>
      <c r="AK1132" s="61" t="s">
        <v>475</v>
      </c>
      <c r="AL1132" s="35" t="s">
        <v>377</v>
      </c>
      <c r="AM1132" s="192"/>
      <c r="AN1132" s="215" t="s">
        <v>1343</v>
      </c>
      <c r="AO1132" s="215" t="s">
        <v>933</v>
      </c>
      <c r="AP1132" s="215" t="s">
        <v>1344</v>
      </c>
      <c r="AQ1132" s="215" t="s">
        <v>880</v>
      </c>
    </row>
    <row r="1133" spans="1:45" ht="30" x14ac:dyDescent="0.25">
      <c r="A1133" s="232" t="s">
        <v>1314</v>
      </c>
      <c r="B1133" s="74" t="s">
        <v>35</v>
      </c>
      <c r="C1133" s="74">
        <v>111</v>
      </c>
      <c r="D1133" s="74" t="s">
        <v>700</v>
      </c>
      <c r="E1133" s="74" t="s">
        <v>9</v>
      </c>
      <c r="F1133" s="209">
        <v>2</v>
      </c>
      <c r="G1133" s="209">
        <v>2</v>
      </c>
      <c r="H1133" s="209">
        <v>2</v>
      </c>
      <c r="I1133" s="209">
        <v>2</v>
      </c>
      <c r="J1133" s="209">
        <v>2</v>
      </c>
      <c r="K1133" s="209">
        <v>2</v>
      </c>
      <c r="L1133" s="209">
        <v>2</v>
      </c>
      <c r="M1133" s="209">
        <v>2</v>
      </c>
      <c r="N1133" s="209">
        <v>2</v>
      </c>
      <c r="O1133" s="209"/>
      <c r="P1133" s="209"/>
      <c r="Q1133" s="209"/>
      <c r="R1133" s="209"/>
      <c r="S1133" s="209"/>
      <c r="T1133" s="209"/>
      <c r="U1133" s="209"/>
      <c r="V1133" s="209"/>
      <c r="W1133" s="209"/>
      <c r="X1133" s="209"/>
      <c r="Y1133" s="64">
        <v>2</v>
      </c>
      <c r="Z1133" s="127">
        <v>2</v>
      </c>
      <c r="AA1133" s="127">
        <v>2</v>
      </c>
      <c r="AB1133" s="128" t="s">
        <v>1182</v>
      </c>
      <c r="AC1133" s="61" t="s">
        <v>142</v>
      </c>
      <c r="AD1133" s="214" t="s">
        <v>384</v>
      </c>
      <c r="AE1133" s="61" t="s">
        <v>475</v>
      </c>
      <c r="AF1133" s="130" t="s">
        <v>1182</v>
      </c>
      <c r="AG1133" s="123">
        <v>2</v>
      </c>
      <c r="AH1133" s="123">
        <v>2</v>
      </c>
      <c r="AI1133" s="61" t="s">
        <v>142</v>
      </c>
      <c r="AJ1133" s="61" t="s">
        <v>384</v>
      </c>
      <c r="AK1133" s="61" t="s">
        <v>475</v>
      </c>
      <c r="AL1133" s="61" t="s">
        <v>377</v>
      </c>
      <c r="AM1133" s="76"/>
      <c r="AN1133" s="215" t="s">
        <v>1345</v>
      </c>
      <c r="AO1133" s="215" t="s">
        <v>933</v>
      </c>
      <c r="AP1133" s="215" t="s">
        <v>934</v>
      </c>
      <c r="AQ1133" s="215" t="s">
        <v>934</v>
      </c>
    </row>
    <row r="1134" spans="1:45" ht="38.25" x14ac:dyDescent="0.25">
      <c r="A1134" s="232" t="s">
        <v>1314</v>
      </c>
      <c r="B1134" s="191" t="s">
        <v>35</v>
      </c>
      <c r="C1134" s="191">
        <v>112</v>
      </c>
      <c r="D1134" s="191" t="s">
        <v>701</v>
      </c>
      <c r="E1134" s="191" t="s">
        <v>9</v>
      </c>
      <c r="F1134" s="216">
        <v>3</v>
      </c>
      <c r="G1134" s="216">
        <v>3</v>
      </c>
      <c r="H1134" s="216">
        <v>3</v>
      </c>
      <c r="I1134" s="216">
        <v>4</v>
      </c>
      <c r="J1134" s="216">
        <v>3</v>
      </c>
      <c r="K1134" s="216">
        <v>3</v>
      </c>
      <c r="L1134" s="216">
        <v>3</v>
      </c>
      <c r="M1134" s="216">
        <v>3</v>
      </c>
      <c r="N1134" s="216">
        <v>3</v>
      </c>
      <c r="O1134" s="216"/>
      <c r="P1134" s="216"/>
      <c r="Q1134" s="216"/>
      <c r="R1134" s="216"/>
      <c r="S1134" s="216"/>
      <c r="T1134" s="216"/>
      <c r="U1134" s="216"/>
      <c r="V1134" s="216"/>
      <c r="W1134" s="216"/>
      <c r="X1134" s="216"/>
      <c r="Y1134" s="152">
        <v>3</v>
      </c>
      <c r="Z1134" s="127">
        <v>3</v>
      </c>
      <c r="AA1134" s="127">
        <v>2</v>
      </c>
      <c r="AB1134" s="127" t="s">
        <v>1191</v>
      </c>
      <c r="AC1134" s="35" t="s">
        <v>144</v>
      </c>
      <c r="AD1134" s="219" t="s">
        <v>384</v>
      </c>
      <c r="AE1134" s="35" t="s">
        <v>371</v>
      </c>
      <c r="AF1134" s="130" t="s">
        <v>1191</v>
      </c>
      <c r="AG1134" s="123">
        <v>3</v>
      </c>
      <c r="AH1134" s="123">
        <v>2</v>
      </c>
      <c r="AI1134" s="61" t="s">
        <v>144</v>
      </c>
      <c r="AJ1134" s="61" t="s">
        <v>384</v>
      </c>
      <c r="AK1134" s="61" t="s">
        <v>371</v>
      </c>
      <c r="AL1134" s="35" t="s">
        <v>1129</v>
      </c>
      <c r="AM1134" s="192"/>
      <c r="AN1134" s="215" t="s">
        <v>1346</v>
      </c>
      <c r="AO1134" s="215" t="s">
        <v>1347</v>
      </c>
      <c r="AP1134" s="215" t="s">
        <v>934</v>
      </c>
      <c r="AQ1134" s="215" t="s">
        <v>934</v>
      </c>
    </row>
    <row r="1135" spans="1:45" ht="30" x14ac:dyDescent="0.25">
      <c r="A1135" s="232" t="s">
        <v>1314</v>
      </c>
      <c r="B1135" s="74" t="s">
        <v>38</v>
      </c>
      <c r="C1135" s="74">
        <v>113</v>
      </c>
      <c r="D1135" s="74" t="s">
        <v>702</v>
      </c>
      <c r="E1135" s="74" t="s">
        <v>8</v>
      </c>
      <c r="F1135" s="209">
        <v>2</v>
      </c>
      <c r="G1135" s="209">
        <v>1</v>
      </c>
      <c r="H1135" s="209">
        <v>2</v>
      </c>
      <c r="I1135" s="209">
        <v>2</v>
      </c>
      <c r="J1135" s="209">
        <v>2</v>
      </c>
      <c r="K1135" s="209">
        <v>2</v>
      </c>
      <c r="L1135" s="209">
        <v>2</v>
      </c>
      <c r="M1135" s="209">
        <v>2</v>
      </c>
      <c r="N1135" s="209">
        <v>2</v>
      </c>
      <c r="O1135" s="209"/>
      <c r="P1135" s="209"/>
      <c r="Q1135" s="209"/>
      <c r="R1135" s="209"/>
      <c r="S1135" s="209"/>
      <c r="T1135" s="209"/>
      <c r="U1135" s="209"/>
      <c r="V1135" s="209"/>
      <c r="W1135" s="209"/>
      <c r="X1135" s="209"/>
      <c r="Y1135" s="64">
        <v>2</v>
      </c>
      <c r="Z1135" s="127">
        <v>2</v>
      </c>
      <c r="AA1135" s="127">
        <v>2</v>
      </c>
      <c r="AB1135" s="128" t="s">
        <v>1182</v>
      </c>
      <c r="AC1135" s="61" t="s">
        <v>142</v>
      </c>
      <c r="AD1135" s="214" t="s">
        <v>384</v>
      </c>
      <c r="AE1135" s="61" t="s">
        <v>475</v>
      </c>
      <c r="AF1135" s="130" t="s">
        <v>1182</v>
      </c>
      <c r="AG1135" s="123">
        <v>2</v>
      </c>
      <c r="AH1135" s="123">
        <v>2</v>
      </c>
      <c r="AI1135" s="61" t="s">
        <v>142</v>
      </c>
      <c r="AJ1135" s="61" t="s">
        <v>384</v>
      </c>
      <c r="AK1135" s="61" t="s">
        <v>475</v>
      </c>
      <c r="AL1135" s="61" t="s">
        <v>377</v>
      </c>
      <c r="AM1135" s="76"/>
      <c r="AN1135" s="215" t="s">
        <v>1348</v>
      </c>
      <c r="AO1135" s="215" t="s">
        <v>933</v>
      </c>
      <c r="AP1135" s="215" t="s">
        <v>934</v>
      </c>
      <c r="AQ1135" s="215" t="s">
        <v>1339</v>
      </c>
    </row>
    <row r="1136" spans="1:45" ht="30" x14ac:dyDescent="0.25">
      <c r="A1136" s="232" t="s">
        <v>1314</v>
      </c>
      <c r="B1136" s="191" t="s">
        <v>38</v>
      </c>
      <c r="C1136" s="191">
        <v>116</v>
      </c>
      <c r="D1136" s="191" t="s">
        <v>703</v>
      </c>
      <c r="E1136" s="191" t="s">
        <v>9</v>
      </c>
      <c r="F1136" s="216">
        <v>1</v>
      </c>
      <c r="G1136" s="216">
        <v>1</v>
      </c>
      <c r="H1136" s="216">
        <v>1</v>
      </c>
      <c r="I1136" s="216">
        <v>1</v>
      </c>
      <c r="J1136" s="216">
        <v>1</v>
      </c>
      <c r="K1136" s="216">
        <v>1</v>
      </c>
      <c r="L1136" s="216">
        <v>1</v>
      </c>
      <c r="M1136" s="216">
        <v>1</v>
      </c>
      <c r="N1136" s="216"/>
      <c r="O1136" s="216"/>
      <c r="P1136" s="216"/>
      <c r="Q1136" s="216"/>
      <c r="R1136" s="216"/>
      <c r="S1136" s="216"/>
      <c r="T1136" s="216"/>
      <c r="U1136" s="216"/>
      <c r="V1136" s="216"/>
      <c r="W1136" s="216"/>
      <c r="X1136" s="216"/>
      <c r="Y1136" s="152">
        <v>1</v>
      </c>
      <c r="Z1136" s="127">
        <v>1</v>
      </c>
      <c r="AA1136" s="127" t="s">
        <v>824</v>
      </c>
      <c r="AB1136" s="127" t="s">
        <v>462</v>
      </c>
      <c r="AC1136" s="35" t="s">
        <v>462</v>
      </c>
      <c r="AD1136" s="219"/>
      <c r="AE1136" s="35" t="s">
        <v>824</v>
      </c>
      <c r="AF1136" s="130" t="s">
        <v>462</v>
      </c>
      <c r="AG1136" s="123">
        <v>1</v>
      </c>
      <c r="AH1136" s="123" t="s">
        <v>824</v>
      </c>
      <c r="AI1136" s="61" t="s">
        <v>462</v>
      </c>
      <c r="AJ1136" s="61" t="s">
        <v>824</v>
      </c>
      <c r="AK1136" s="61" t="s">
        <v>824</v>
      </c>
      <c r="AL1136" s="35" t="s">
        <v>1129</v>
      </c>
      <c r="AM1136" s="192"/>
      <c r="AN1136" s="215"/>
      <c r="AO1136" s="215"/>
      <c r="AP1136" s="215"/>
      <c r="AQ1136" s="215"/>
    </row>
    <row r="1137" spans="1:43" ht="30" x14ac:dyDescent="0.25">
      <c r="A1137" s="232" t="s">
        <v>1314</v>
      </c>
      <c r="B1137" s="74" t="s">
        <v>66</v>
      </c>
      <c r="C1137" s="74">
        <v>117</v>
      </c>
      <c r="D1137" s="74" t="s">
        <v>705</v>
      </c>
      <c r="E1137" s="74" t="s">
        <v>9</v>
      </c>
      <c r="F1137" s="209"/>
      <c r="G1137" s="209"/>
      <c r="H1137" s="209"/>
      <c r="I1137" s="209"/>
      <c r="J1137" s="209"/>
      <c r="K1137" s="209"/>
      <c r="L1137" s="209"/>
      <c r="M1137" s="209"/>
      <c r="N1137" s="209"/>
      <c r="O1137" s="209"/>
      <c r="P1137" s="209"/>
      <c r="Q1137" s="209"/>
      <c r="R1137" s="209"/>
      <c r="S1137" s="209"/>
      <c r="T1137" s="209"/>
      <c r="U1137" s="209"/>
      <c r="V1137" s="209"/>
      <c r="W1137" s="209"/>
      <c r="X1137" s="209"/>
      <c r="Y1137" s="64" t="s">
        <v>824</v>
      </c>
      <c r="Z1137" s="127" t="s">
        <v>824</v>
      </c>
      <c r="AA1137" s="127" t="s">
        <v>824</v>
      </c>
      <c r="AB1137" s="128" t="s">
        <v>824</v>
      </c>
      <c r="AC1137" s="61" t="s">
        <v>824</v>
      </c>
      <c r="AD1137" s="214"/>
      <c r="AE1137" s="61" t="s">
        <v>824</v>
      </c>
      <c r="AF1137" s="130" t="s">
        <v>824</v>
      </c>
      <c r="AG1137" s="123" t="s">
        <v>824</v>
      </c>
      <c r="AH1137" s="123" t="s">
        <v>824</v>
      </c>
      <c r="AI1137" s="61" t="s">
        <v>824</v>
      </c>
      <c r="AJ1137" s="61" t="s">
        <v>824</v>
      </c>
      <c r="AK1137" s="61" t="s">
        <v>824</v>
      </c>
      <c r="AL1137" s="61" t="s">
        <v>1129</v>
      </c>
      <c r="AM1137" s="76"/>
      <c r="AN1137" s="215"/>
      <c r="AO1137" s="215"/>
      <c r="AP1137" s="215"/>
      <c r="AQ1137" s="215"/>
    </row>
    <row r="1138" spans="1:43" ht="38.25" x14ac:dyDescent="0.25">
      <c r="A1138" s="232" t="s">
        <v>1314</v>
      </c>
      <c r="B1138" s="191" t="s">
        <v>66</v>
      </c>
      <c r="C1138" s="191">
        <v>118</v>
      </c>
      <c r="D1138" s="191" t="s">
        <v>707</v>
      </c>
      <c r="E1138" s="191" t="s">
        <v>9</v>
      </c>
      <c r="F1138" s="216"/>
      <c r="G1138" s="216"/>
      <c r="H1138" s="216"/>
      <c r="I1138" s="216"/>
      <c r="J1138" s="216"/>
      <c r="K1138" s="216"/>
      <c r="L1138" s="216"/>
      <c r="M1138" s="216"/>
      <c r="N1138" s="216"/>
      <c r="O1138" s="216"/>
      <c r="P1138" s="216"/>
      <c r="Q1138" s="216"/>
      <c r="R1138" s="216"/>
      <c r="S1138" s="216"/>
      <c r="T1138" s="216"/>
      <c r="U1138" s="216"/>
      <c r="V1138" s="216"/>
      <c r="W1138" s="216"/>
      <c r="X1138" s="216"/>
      <c r="Y1138" s="152" t="s">
        <v>824</v>
      </c>
      <c r="Z1138" s="127" t="s">
        <v>824</v>
      </c>
      <c r="AA1138" s="127" t="s">
        <v>824</v>
      </c>
      <c r="AB1138" s="127" t="s">
        <v>824</v>
      </c>
      <c r="AC1138" s="35" t="s">
        <v>824</v>
      </c>
      <c r="AD1138" s="219"/>
      <c r="AE1138" s="35" t="s">
        <v>824</v>
      </c>
      <c r="AF1138" s="130" t="s">
        <v>824</v>
      </c>
      <c r="AG1138" s="123" t="s">
        <v>824</v>
      </c>
      <c r="AH1138" s="123" t="s">
        <v>824</v>
      </c>
      <c r="AI1138" s="61" t="s">
        <v>824</v>
      </c>
      <c r="AJ1138" s="61" t="s">
        <v>824</v>
      </c>
      <c r="AK1138" s="61" t="s">
        <v>824</v>
      </c>
      <c r="AL1138" s="35" t="s">
        <v>1129</v>
      </c>
      <c r="AM1138" s="192"/>
      <c r="AN1138" s="215"/>
      <c r="AO1138" s="215"/>
      <c r="AP1138" s="215"/>
      <c r="AQ1138" s="215"/>
    </row>
    <row r="1139" spans="1:43" ht="38.25" x14ac:dyDescent="0.25">
      <c r="A1139" s="232" t="s">
        <v>1314</v>
      </c>
      <c r="B1139" s="74" t="s">
        <v>66</v>
      </c>
      <c r="C1139" s="74">
        <v>119</v>
      </c>
      <c r="D1139" s="74" t="s">
        <v>761</v>
      </c>
      <c r="E1139" s="74" t="s">
        <v>9</v>
      </c>
      <c r="F1139" s="209"/>
      <c r="G1139" s="209"/>
      <c r="H1139" s="209"/>
      <c r="I1139" s="209"/>
      <c r="J1139" s="209"/>
      <c r="K1139" s="209"/>
      <c r="L1139" s="209"/>
      <c r="M1139" s="209"/>
      <c r="N1139" s="209"/>
      <c r="O1139" s="209"/>
      <c r="P1139" s="209"/>
      <c r="Q1139" s="209"/>
      <c r="R1139" s="209"/>
      <c r="S1139" s="209"/>
      <c r="T1139" s="209"/>
      <c r="U1139" s="209"/>
      <c r="V1139" s="209"/>
      <c r="W1139" s="209"/>
      <c r="X1139" s="209"/>
      <c r="Y1139" s="64" t="s">
        <v>824</v>
      </c>
      <c r="Z1139" s="127" t="s">
        <v>824</v>
      </c>
      <c r="AA1139" s="127" t="s">
        <v>824</v>
      </c>
      <c r="AB1139" s="128" t="s">
        <v>824</v>
      </c>
      <c r="AC1139" s="61" t="s">
        <v>824</v>
      </c>
      <c r="AD1139" s="214"/>
      <c r="AE1139" s="61" t="s">
        <v>824</v>
      </c>
      <c r="AF1139" s="130" t="s">
        <v>824</v>
      </c>
      <c r="AG1139" s="123" t="s">
        <v>824</v>
      </c>
      <c r="AH1139" s="123" t="s">
        <v>824</v>
      </c>
      <c r="AI1139" s="61" t="s">
        <v>824</v>
      </c>
      <c r="AJ1139" s="61" t="s">
        <v>824</v>
      </c>
      <c r="AK1139" s="61" t="s">
        <v>824</v>
      </c>
      <c r="AL1139" s="61" t="s">
        <v>1129</v>
      </c>
      <c r="AM1139" s="76"/>
      <c r="AN1139" s="215"/>
      <c r="AO1139" s="215"/>
      <c r="AP1139" s="215"/>
      <c r="AQ1139" s="215"/>
    </row>
    <row r="1140" spans="1:43" ht="30" x14ac:dyDescent="0.25">
      <c r="A1140" s="232" t="s">
        <v>1314</v>
      </c>
      <c r="B1140" s="191" t="s">
        <v>45</v>
      </c>
      <c r="C1140" s="191">
        <v>120</v>
      </c>
      <c r="D1140" s="191" t="s">
        <v>710</v>
      </c>
      <c r="E1140" s="191" t="s">
        <v>9</v>
      </c>
      <c r="F1140" s="216"/>
      <c r="G1140" s="216"/>
      <c r="H1140" s="216"/>
      <c r="I1140" s="216"/>
      <c r="J1140" s="216"/>
      <c r="K1140" s="216"/>
      <c r="L1140" s="216"/>
      <c r="M1140" s="216"/>
      <c r="N1140" s="216"/>
      <c r="O1140" s="216"/>
      <c r="P1140" s="216"/>
      <c r="Q1140" s="216"/>
      <c r="R1140" s="216"/>
      <c r="S1140" s="216"/>
      <c r="T1140" s="216"/>
      <c r="U1140" s="216"/>
      <c r="V1140" s="216"/>
      <c r="W1140" s="216"/>
      <c r="X1140" s="216"/>
      <c r="Y1140" s="152" t="s">
        <v>824</v>
      </c>
      <c r="Z1140" s="127" t="s">
        <v>824</v>
      </c>
      <c r="AA1140" s="127" t="s">
        <v>824</v>
      </c>
      <c r="AB1140" s="127" t="s">
        <v>824</v>
      </c>
      <c r="AC1140" s="35" t="s">
        <v>824</v>
      </c>
      <c r="AD1140" s="219"/>
      <c r="AE1140" s="35" t="s">
        <v>824</v>
      </c>
      <c r="AF1140" s="130" t="s">
        <v>824</v>
      </c>
      <c r="AG1140" s="123" t="s">
        <v>824</v>
      </c>
      <c r="AH1140" s="123" t="s">
        <v>824</v>
      </c>
      <c r="AI1140" s="61" t="s">
        <v>824</v>
      </c>
      <c r="AJ1140" s="61" t="s">
        <v>824</v>
      </c>
      <c r="AK1140" s="61" t="s">
        <v>824</v>
      </c>
      <c r="AL1140" s="35" t="s">
        <v>1129</v>
      </c>
      <c r="AM1140" s="192"/>
      <c r="AN1140" s="215"/>
      <c r="AO1140" s="215"/>
      <c r="AP1140" s="215"/>
      <c r="AQ1140" s="215"/>
    </row>
    <row r="1141" spans="1:43" ht="30" x14ac:dyDescent="0.25">
      <c r="A1141" s="232" t="s">
        <v>1314</v>
      </c>
      <c r="B1141" s="74" t="s">
        <v>66</v>
      </c>
      <c r="C1141" s="74">
        <v>121</v>
      </c>
      <c r="D1141" s="74" t="s">
        <v>712</v>
      </c>
      <c r="E1141" s="74" t="s">
        <v>9</v>
      </c>
      <c r="F1141" s="209"/>
      <c r="G1141" s="209"/>
      <c r="H1141" s="209"/>
      <c r="I1141" s="209"/>
      <c r="J1141" s="209"/>
      <c r="K1141" s="209"/>
      <c r="L1141" s="209"/>
      <c r="M1141" s="209"/>
      <c r="N1141" s="209"/>
      <c r="O1141" s="209"/>
      <c r="P1141" s="209"/>
      <c r="Q1141" s="209"/>
      <c r="R1141" s="209"/>
      <c r="S1141" s="209"/>
      <c r="T1141" s="209"/>
      <c r="U1141" s="209"/>
      <c r="V1141" s="209"/>
      <c r="W1141" s="209"/>
      <c r="X1141" s="209"/>
      <c r="Y1141" s="64" t="s">
        <v>824</v>
      </c>
      <c r="Z1141" s="127" t="s">
        <v>824</v>
      </c>
      <c r="AA1141" s="127" t="s">
        <v>824</v>
      </c>
      <c r="AB1141" s="128" t="s">
        <v>824</v>
      </c>
      <c r="AC1141" s="61" t="s">
        <v>824</v>
      </c>
      <c r="AD1141" s="214"/>
      <c r="AE1141" s="61" t="s">
        <v>824</v>
      </c>
      <c r="AF1141" s="130" t="s">
        <v>824</v>
      </c>
      <c r="AG1141" s="123" t="s">
        <v>824</v>
      </c>
      <c r="AH1141" s="123" t="s">
        <v>824</v>
      </c>
      <c r="AI1141" s="61" t="s">
        <v>824</v>
      </c>
      <c r="AJ1141" s="61" t="s">
        <v>824</v>
      </c>
      <c r="AK1141" s="61" t="s">
        <v>824</v>
      </c>
      <c r="AL1141" s="61" t="s">
        <v>1129</v>
      </c>
      <c r="AM1141" s="76"/>
      <c r="AN1141" s="215"/>
      <c r="AO1141" s="215"/>
      <c r="AP1141" s="215"/>
      <c r="AQ1141" s="215"/>
    </row>
    <row r="1142" spans="1:43" ht="30" x14ac:dyDescent="0.25">
      <c r="A1142" s="232" t="s">
        <v>1314</v>
      </c>
      <c r="B1142" s="191" t="s">
        <v>66</v>
      </c>
      <c r="C1142" s="191">
        <v>122</v>
      </c>
      <c r="D1142" s="191" t="s">
        <v>763</v>
      </c>
      <c r="E1142" s="191" t="s">
        <v>9</v>
      </c>
      <c r="F1142" s="216"/>
      <c r="G1142" s="216"/>
      <c r="H1142" s="216"/>
      <c r="I1142" s="216"/>
      <c r="J1142" s="216"/>
      <c r="K1142" s="216"/>
      <c r="L1142" s="216"/>
      <c r="M1142" s="216"/>
      <c r="N1142" s="216"/>
      <c r="O1142" s="216"/>
      <c r="P1142" s="216"/>
      <c r="Q1142" s="216"/>
      <c r="R1142" s="216"/>
      <c r="S1142" s="216"/>
      <c r="T1142" s="216"/>
      <c r="U1142" s="216"/>
      <c r="V1142" s="216"/>
      <c r="W1142" s="216"/>
      <c r="X1142" s="216"/>
      <c r="Y1142" s="152" t="s">
        <v>824</v>
      </c>
      <c r="Z1142" s="127" t="s">
        <v>824</v>
      </c>
      <c r="AA1142" s="127" t="s">
        <v>824</v>
      </c>
      <c r="AB1142" s="127" t="s">
        <v>824</v>
      </c>
      <c r="AC1142" s="35" t="s">
        <v>824</v>
      </c>
      <c r="AD1142" s="219"/>
      <c r="AE1142" s="35" t="s">
        <v>824</v>
      </c>
      <c r="AF1142" s="130" t="s">
        <v>824</v>
      </c>
      <c r="AG1142" s="123" t="s">
        <v>824</v>
      </c>
      <c r="AH1142" s="123" t="s">
        <v>824</v>
      </c>
      <c r="AI1142" s="61" t="s">
        <v>824</v>
      </c>
      <c r="AJ1142" s="61" t="s">
        <v>824</v>
      </c>
      <c r="AK1142" s="61" t="s">
        <v>824</v>
      </c>
      <c r="AL1142" s="35" t="s">
        <v>1129</v>
      </c>
      <c r="AM1142" s="192"/>
      <c r="AN1142" s="215"/>
      <c r="AO1142" s="215"/>
      <c r="AP1142" s="215"/>
      <c r="AQ1142" s="215"/>
    </row>
    <row r="1143" spans="1:43" ht="30" x14ac:dyDescent="0.25">
      <c r="A1143" s="232" t="s">
        <v>1314</v>
      </c>
      <c r="B1143" s="74" t="s">
        <v>66</v>
      </c>
      <c r="C1143" s="74">
        <v>123</v>
      </c>
      <c r="D1143" s="74" t="s">
        <v>764</v>
      </c>
      <c r="E1143" s="74" t="s">
        <v>715</v>
      </c>
      <c r="F1143" s="209"/>
      <c r="G1143" s="209"/>
      <c r="H1143" s="209"/>
      <c r="I1143" s="209"/>
      <c r="J1143" s="209"/>
      <c r="K1143" s="209"/>
      <c r="L1143" s="209"/>
      <c r="M1143" s="209"/>
      <c r="N1143" s="209"/>
      <c r="O1143" s="209"/>
      <c r="P1143" s="209"/>
      <c r="Q1143" s="209"/>
      <c r="R1143" s="209"/>
      <c r="S1143" s="209"/>
      <c r="T1143" s="209"/>
      <c r="U1143" s="209"/>
      <c r="V1143" s="209"/>
      <c r="W1143" s="209"/>
      <c r="X1143" s="209"/>
      <c r="Y1143" s="64" t="s">
        <v>824</v>
      </c>
      <c r="Z1143" s="127" t="s">
        <v>824</v>
      </c>
      <c r="AA1143" s="127" t="s">
        <v>824</v>
      </c>
      <c r="AB1143" s="128" t="s">
        <v>824</v>
      </c>
      <c r="AC1143" s="61" t="s">
        <v>824</v>
      </c>
      <c r="AD1143" s="214"/>
      <c r="AE1143" s="61" t="s">
        <v>824</v>
      </c>
      <c r="AF1143" s="130" t="s">
        <v>824</v>
      </c>
      <c r="AG1143" s="123" t="s">
        <v>824</v>
      </c>
      <c r="AH1143" s="123" t="s">
        <v>824</v>
      </c>
      <c r="AI1143" s="61" t="s">
        <v>824</v>
      </c>
      <c r="AJ1143" s="61" t="s">
        <v>824</v>
      </c>
      <c r="AK1143" s="61" t="s">
        <v>824</v>
      </c>
      <c r="AL1143" s="61" t="s">
        <v>1129</v>
      </c>
      <c r="AM1143" s="76"/>
      <c r="AN1143" s="215"/>
      <c r="AO1143" s="215"/>
      <c r="AP1143" s="215"/>
      <c r="AQ1143" s="215"/>
    </row>
    <row r="1144" spans="1:43" ht="38.25" x14ac:dyDescent="0.25">
      <c r="A1144" s="232" t="s">
        <v>1314</v>
      </c>
      <c r="B1144" s="191" t="s">
        <v>66</v>
      </c>
      <c r="C1144" s="191">
        <v>125</v>
      </c>
      <c r="D1144" s="191" t="s">
        <v>719</v>
      </c>
      <c r="E1144" s="191" t="s">
        <v>9</v>
      </c>
      <c r="F1144" s="216"/>
      <c r="G1144" s="216"/>
      <c r="H1144" s="216"/>
      <c r="I1144" s="216"/>
      <c r="J1144" s="216"/>
      <c r="K1144" s="216"/>
      <c r="L1144" s="216"/>
      <c r="M1144" s="216"/>
      <c r="N1144" s="216"/>
      <c r="O1144" s="216"/>
      <c r="P1144" s="216"/>
      <c r="Q1144" s="216"/>
      <c r="R1144" s="216"/>
      <c r="S1144" s="216"/>
      <c r="T1144" s="216"/>
      <c r="U1144" s="216"/>
      <c r="V1144" s="216"/>
      <c r="W1144" s="216"/>
      <c r="X1144" s="216"/>
      <c r="Y1144" s="152" t="s">
        <v>824</v>
      </c>
      <c r="Z1144" s="127" t="s">
        <v>824</v>
      </c>
      <c r="AA1144" s="127" t="s">
        <v>824</v>
      </c>
      <c r="AB1144" s="127" t="s">
        <v>824</v>
      </c>
      <c r="AC1144" s="35" t="s">
        <v>824</v>
      </c>
      <c r="AD1144" s="219"/>
      <c r="AE1144" s="35" t="s">
        <v>824</v>
      </c>
      <c r="AF1144" s="130" t="s">
        <v>824</v>
      </c>
      <c r="AG1144" s="123" t="s">
        <v>824</v>
      </c>
      <c r="AH1144" s="123" t="s">
        <v>824</v>
      </c>
      <c r="AI1144" s="61" t="s">
        <v>824</v>
      </c>
      <c r="AJ1144" s="61" t="s">
        <v>824</v>
      </c>
      <c r="AK1144" s="61" t="s">
        <v>824</v>
      </c>
      <c r="AL1144" s="35" t="s">
        <v>1129</v>
      </c>
      <c r="AM1144" s="192"/>
      <c r="AN1144" s="215"/>
      <c r="AO1144" s="215"/>
      <c r="AP1144" s="215"/>
      <c r="AQ1144" s="215"/>
    </row>
    <row r="1145" spans="1:43" ht="30" x14ac:dyDescent="0.25">
      <c r="A1145" s="232" t="s">
        <v>1314</v>
      </c>
      <c r="B1145" s="74" t="s">
        <v>66</v>
      </c>
      <c r="C1145" s="74">
        <v>126</v>
      </c>
      <c r="D1145" s="74" t="s">
        <v>766</v>
      </c>
      <c r="E1145" s="74" t="s">
        <v>9</v>
      </c>
      <c r="F1145" s="209"/>
      <c r="G1145" s="209"/>
      <c r="H1145" s="209"/>
      <c r="I1145" s="209"/>
      <c r="J1145" s="209"/>
      <c r="K1145" s="209"/>
      <c r="L1145" s="209"/>
      <c r="M1145" s="209"/>
      <c r="N1145" s="209"/>
      <c r="O1145" s="209"/>
      <c r="P1145" s="209"/>
      <c r="Q1145" s="209"/>
      <c r="R1145" s="209"/>
      <c r="S1145" s="209"/>
      <c r="T1145" s="209"/>
      <c r="U1145" s="209"/>
      <c r="V1145" s="209"/>
      <c r="W1145" s="209"/>
      <c r="X1145" s="209"/>
      <c r="Y1145" s="64" t="s">
        <v>824</v>
      </c>
      <c r="Z1145" s="127" t="s">
        <v>824</v>
      </c>
      <c r="AA1145" s="127" t="s">
        <v>824</v>
      </c>
      <c r="AB1145" s="128" t="s">
        <v>824</v>
      </c>
      <c r="AC1145" s="61" t="s">
        <v>824</v>
      </c>
      <c r="AD1145" s="214"/>
      <c r="AE1145" s="61" t="s">
        <v>824</v>
      </c>
      <c r="AF1145" s="130" t="s">
        <v>824</v>
      </c>
      <c r="AG1145" s="123" t="s">
        <v>824</v>
      </c>
      <c r="AH1145" s="123" t="s">
        <v>824</v>
      </c>
      <c r="AI1145" s="61" t="s">
        <v>824</v>
      </c>
      <c r="AJ1145" s="61" t="s">
        <v>824</v>
      </c>
      <c r="AK1145" s="61" t="s">
        <v>824</v>
      </c>
      <c r="AL1145" s="61" t="s">
        <v>1129</v>
      </c>
      <c r="AM1145" s="76"/>
      <c r="AN1145" s="215"/>
      <c r="AO1145" s="215"/>
      <c r="AP1145" s="215"/>
      <c r="AQ1145" s="215"/>
    </row>
    <row r="1146" spans="1:43" ht="30" x14ac:dyDescent="0.25">
      <c r="A1146" s="232" t="s">
        <v>1314</v>
      </c>
      <c r="B1146" s="191" t="s">
        <v>66</v>
      </c>
      <c r="C1146" s="191">
        <v>127</v>
      </c>
      <c r="D1146" s="191" t="s">
        <v>722</v>
      </c>
      <c r="E1146" s="191" t="s">
        <v>9</v>
      </c>
      <c r="F1146" s="216"/>
      <c r="G1146" s="216"/>
      <c r="H1146" s="216"/>
      <c r="I1146" s="216"/>
      <c r="J1146" s="216"/>
      <c r="K1146" s="216"/>
      <c r="L1146" s="216"/>
      <c r="M1146" s="216"/>
      <c r="N1146" s="216"/>
      <c r="O1146" s="216"/>
      <c r="P1146" s="216"/>
      <c r="Q1146" s="216"/>
      <c r="R1146" s="216"/>
      <c r="S1146" s="216"/>
      <c r="T1146" s="216"/>
      <c r="U1146" s="216"/>
      <c r="V1146" s="216"/>
      <c r="W1146" s="216"/>
      <c r="X1146" s="216"/>
      <c r="Y1146" s="152" t="s">
        <v>824</v>
      </c>
      <c r="Z1146" s="127" t="s">
        <v>824</v>
      </c>
      <c r="AA1146" s="127" t="s">
        <v>824</v>
      </c>
      <c r="AB1146" s="127" t="s">
        <v>824</v>
      </c>
      <c r="AC1146" s="35" t="s">
        <v>824</v>
      </c>
      <c r="AD1146" s="219"/>
      <c r="AE1146" s="35" t="s">
        <v>824</v>
      </c>
      <c r="AF1146" s="130" t="s">
        <v>824</v>
      </c>
      <c r="AG1146" s="123" t="s">
        <v>824</v>
      </c>
      <c r="AH1146" s="123" t="s">
        <v>824</v>
      </c>
      <c r="AI1146" s="61" t="s">
        <v>824</v>
      </c>
      <c r="AJ1146" s="61" t="s">
        <v>824</v>
      </c>
      <c r="AK1146" s="61" t="s">
        <v>824</v>
      </c>
      <c r="AL1146" s="35" t="s">
        <v>1129</v>
      </c>
      <c r="AM1146" s="192"/>
      <c r="AN1146" s="215"/>
      <c r="AO1146" s="215"/>
      <c r="AP1146" s="215"/>
      <c r="AQ1146" s="215"/>
    </row>
    <row r="1147" spans="1:43" ht="30" x14ac:dyDescent="0.25">
      <c r="A1147" s="232" t="s">
        <v>1314</v>
      </c>
      <c r="B1147" s="74" t="s">
        <v>76</v>
      </c>
      <c r="C1147" s="74">
        <v>129</v>
      </c>
      <c r="D1147" s="74" t="s">
        <v>779</v>
      </c>
      <c r="E1147" s="74" t="s">
        <v>9</v>
      </c>
      <c r="F1147" s="209"/>
      <c r="G1147" s="209"/>
      <c r="H1147" s="209"/>
      <c r="I1147" s="209"/>
      <c r="J1147" s="209"/>
      <c r="K1147" s="209"/>
      <c r="L1147" s="209"/>
      <c r="M1147" s="209"/>
      <c r="N1147" s="209"/>
      <c r="O1147" s="209"/>
      <c r="P1147" s="209"/>
      <c r="Q1147" s="209"/>
      <c r="R1147" s="209"/>
      <c r="S1147" s="209"/>
      <c r="T1147" s="209"/>
      <c r="U1147" s="209"/>
      <c r="V1147" s="209"/>
      <c r="W1147" s="209"/>
      <c r="X1147" s="209"/>
      <c r="Y1147" s="64" t="s">
        <v>824</v>
      </c>
      <c r="Z1147" s="127" t="s">
        <v>824</v>
      </c>
      <c r="AA1147" s="127" t="s">
        <v>824</v>
      </c>
      <c r="AB1147" s="128" t="s">
        <v>824</v>
      </c>
      <c r="AC1147" s="61" t="s">
        <v>824</v>
      </c>
      <c r="AD1147" s="214"/>
      <c r="AE1147" s="61" t="s">
        <v>824</v>
      </c>
      <c r="AF1147" s="130" t="s">
        <v>824</v>
      </c>
      <c r="AG1147" s="123" t="s">
        <v>824</v>
      </c>
      <c r="AH1147" s="123" t="s">
        <v>824</v>
      </c>
      <c r="AI1147" s="61" t="s">
        <v>824</v>
      </c>
      <c r="AJ1147" s="61" t="s">
        <v>824</v>
      </c>
      <c r="AK1147" s="61" t="s">
        <v>824</v>
      </c>
      <c r="AL1147" s="61" t="s">
        <v>1129</v>
      </c>
      <c r="AM1147" s="76"/>
      <c r="AN1147" s="215"/>
      <c r="AO1147" s="215"/>
      <c r="AP1147" s="215"/>
      <c r="AQ1147" s="215"/>
    </row>
    <row r="1148" spans="1:43" ht="30" x14ac:dyDescent="0.25">
      <c r="A1148" s="232" t="s">
        <v>1314</v>
      </c>
      <c r="B1148" s="191" t="s">
        <v>687</v>
      </c>
      <c r="C1148" s="191">
        <v>130</v>
      </c>
      <c r="D1148" s="191" t="s">
        <v>769</v>
      </c>
      <c r="E1148" s="191" t="s">
        <v>9</v>
      </c>
      <c r="F1148" s="216"/>
      <c r="G1148" s="216"/>
      <c r="H1148" s="216"/>
      <c r="I1148" s="216"/>
      <c r="J1148" s="216"/>
      <c r="K1148" s="216"/>
      <c r="L1148" s="216"/>
      <c r="M1148" s="216"/>
      <c r="N1148" s="216"/>
      <c r="O1148" s="216"/>
      <c r="P1148" s="216"/>
      <c r="Q1148" s="216"/>
      <c r="R1148" s="216"/>
      <c r="S1148" s="216"/>
      <c r="T1148" s="216"/>
      <c r="U1148" s="216"/>
      <c r="V1148" s="216"/>
      <c r="W1148" s="216"/>
      <c r="X1148" s="216"/>
      <c r="Y1148" s="152" t="s">
        <v>824</v>
      </c>
      <c r="Z1148" s="127" t="s">
        <v>824</v>
      </c>
      <c r="AA1148" s="127" t="s">
        <v>824</v>
      </c>
      <c r="AB1148" s="127" t="s">
        <v>824</v>
      </c>
      <c r="AC1148" s="35" t="s">
        <v>824</v>
      </c>
      <c r="AD1148" s="219"/>
      <c r="AE1148" s="35" t="s">
        <v>824</v>
      </c>
      <c r="AF1148" s="130" t="s">
        <v>824</v>
      </c>
      <c r="AG1148" s="123" t="s">
        <v>824</v>
      </c>
      <c r="AH1148" s="123" t="s">
        <v>824</v>
      </c>
      <c r="AI1148" s="61" t="s">
        <v>824</v>
      </c>
      <c r="AJ1148" s="61" t="s">
        <v>824</v>
      </c>
      <c r="AK1148" s="61" t="s">
        <v>824</v>
      </c>
      <c r="AL1148" s="35" t="s">
        <v>1129</v>
      </c>
      <c r="AM1148" s="192"/>
      <c r="AN1148" s="215"/>
      <c r="AO1148" s="215"/>
      <c r="AP1148" s="215"/>
      <c r="AQ1148" s="215"/>
    </row>
    <row r="1149" spans="1:43" ht="30" x14ac:dyDescent="0.25">
      <c r="A1149" s="232" t="s">
        <v>1314</v>
      </c>
      <c r="B1149" s="74" t="s">
        <v>48</v>
      </c>
      <c r="C1149" s="74">
        <v>131</v>
      </c>
      <c r="D1149" s="74" t="s">
        <v>724</v>
      </c>
      <c r="E1149" s="74" t="s">
        <v>9</v>
      </c>
      <c r="F1149" s="209"/>
      <c r="G1149" s="209"/>
      <c r="H1149" s="209"/>
      <c r="I1149" s="209"/>
      <c r="J1149" s="209"/>
      <c r="K1149" s="209"/>
      <c r="L1149" s="209"/>
      <c r="M1149" s="209"/>
      <c r="N1149" s="209"/>
      <c r="O1149" s="209"/>
      <c r="P1149" s="209"/>
      <c r="Q1149" s="209"/>
      <c r="R1149" s="209"/>
      <c r="S1149" s="209"/>
      <c r="T1149" s="209"/>
      <c r="U1149" s="209"/>
      <c r="V1149" s="209"/>
      <c r="W1149" s="209"/>
      <c r="X1149" s="209"/>
      <c r="Y1149" s="64" t="s">
        <v>824</v>
      </c>
      <c r="Z1149" s="127" t="s">
        <v>824</v>
      </c>
      <c r="AA1149" s="127" t="s">
        <v>824</v>
      </c>
      <c r="AB1149" s="128" t="s">
        <v>824</v>
      </c>
      <c r="AC1149" s="61" t="s">
        <v>824</v>
      </c>
      <c r="AD1149" s="214"/>
      <c r="AE1149" s="61" t="s">
        <v>824</v>
      </c>
      <c r="AF1149" s="130" t="s">
        <v>824</v>
      </c>
      <c r="AG1149" s="123" t="s">
        <v>824</v>
      </c>
      <c r="AH1149" s="123" t="s">
        <v>824</v>
      </c>
      <c r="AI1149" s="61" t="s">
        <v>824</v>
      </c>
      <c r="AJ1149" s="61" t="s">
        <v>824</v>
      </c>
      <c r="AK1149" s="61" t="s">
        <v>824</v>
      </c>
      <c r="AL1149" s="61" t="s">
        <v>1129</v>
      </c>
      <c r="AM1149" s="76"/>
      <c r="AN1149" s="215"/>
      <c r="AO1149" s="215"/>
      <c r="AP1149" s="215"/>
      <c r="AQ1149" s="215"/>
    </row>
    <row r="1150" spans="1:43" ht="30" x14ac:dyDescent="0.25">
      <c r="A1150" s="232" t="s">
        <v>1314</v>
      </c>
      <c r="B1150" s="191" t="s">
        <v>12</v>
      </c>
      <c r="C1150" s="191">
        <v>132</v>
      </c>
      <c r="D1150" s="191" t="s">
        <v>729</v>
      </c>
      <c r="E1150" s="191" t="s">
        <v>735</v>
      </c>
      <c r="F1150" s="216"/>
      <c r="G1150" s="216"/>
      <c r="H1150" s="216"/>
      <c r="I1150" s="216"/>
      <c r="J1150" s="216"/>
      <c r="K1150" s="216"/>
      <c r="L1150" s="216"/>
      <c r="M1150" s="216"/>
      <c r="N1150" s="216"/>
      <c r="O1150" s="216"/>
      <c r="P1150" s="216"/>
      <c r="Q1150" s="216"/>
      <c r="R1150" s="216"/>
      <c r="S1150" s="216"/>
      <c r="T1150" s="216"/>
      <c r="U1150" s="216"/>
      <c r="V1150" s="216"/>
      <c r="W1150" s="216"/>
      <c r="X1150" s="216"/>
      <c r="Y1150" s="152" t="s">
        <v>824</v>
      </c>
      <c r="Z1150" s="127" t="s">
        <v>824</v>
      </c>
      <c r="AA1150" s="127" t="s">
        <v>824</v>
      </c>
      <c r="AB1150" s="127" t="s">
        <v>824</v>
      </c>
      <c r="AC1150" s="35" t="s">
        <v>824</v>
      </c>
      <c r="AD1150" s="219"/>
      <c r="AE1150" s="35" t="s">
        <v>824</v>
      </c>
      <c r="AF1150" s="130" t="s">
        <v>824</v>
      </c>
      <c r="AG1150" s="123" t="s">
        <v>824</v>
      </c>
      <c r="AH1150" s="123" t="s">
        <v>824</v>
      </c>
      <c r="AI1150" s="61" t="s">
        <v>824</v>
      </c>
      <c r="AJ1150" s="61" t="s">
        <v>824</v>
      </c>
      <c r="AK1150" s="61" t="s">
        <v>824</v>
      </c>
      <c r="AL1150" s="35" t="s">
        <v>1129</v>
      </c>
      <c r="AM1150" s="192"/>
      <c r="AN1150" s="215"/>
      <c r="AO1150" s="215"/>
      <c r="AP1150" s="215"/>
      <c r="AQ1150" s="215"/>
    </row>
    <row r="1151" spans="1:43" ht="38.25" x14ac:dyDescent="0.25">
      <c r="A1151" s="232" t="s">
        <v>1314</v>
      </c>
      <c r="B1151" s="74" t="s">
        <v>102</v>
      </c>
      <c r="C1151" s="74">
        <v>133</v>
      </c>
      <c r="D1151" s="74" t="s">
        <v>772</v>
      </c>
      <c r="E1151" s="74" t="s">
        <v>735</v>
      </c>
      <c r="F1151" s="209"/>
      <c r="G1151" s="209"/>
      <c r="H1151" s="209"/>
      <c r="I1151" s="209"/>
      <c r="J1151" s="209"/>
      <c r="K1151" s="209"/>
      <c r="L1151" s="209"/>
      <c r="M1151" s="209"/>
      <c r="N1151" s="209"/>
      <c r="O1151" s="209"/>
      <c r="P1151" s="209"/>
      <c r="Q1151" s="209"/>
      <c r="R1151" s="209"/>
      <c r="S1151" s="209"/>
      <c r="T1151" s="209"/>
      <c r="U1151" s="209"/>
      <c r="V1151" s="209"/>
      <c r="W1151" s="209"/>
      <c r="X1151" s="209"/>
      <c r="Y1151" s="64" t="s">
        <v>824</v>
      </c>
      <c r="Z1151" s="127" t="s">
        <v>824</v>
      </c>
      <c r="AA1151" s="127" t="s">
        <v>824</v>
      </c>
      <c r="AB1151" s="128" t="s">
        <v>824</v>
      </c>
      <c r="AC1151" s="61" t="s">
        <v>824</v>
      </c>
      <c r="AD1151" s="214"/>
      <c r="AE1151" s="61" t="s">
        <v>824</v>
      </c>
      <c r="AF1151" s="130" t="s">
        <v>824</v>
      </c>
      <c r="AG1151" s="123" t="s">
        <v>824</v>
      </c>
      <c r="AH1151" s="123" t="s">
        <v>824</v>
      </c>
      <c r="AI1151" s="61" t="s">
        <v>824</v>
      </c>
      <c r="AJ1151" s="61" t="s">
        <v>824</v>
      </c>
      <c r="AK1151" s="61" t="s">
        <v>824</v>
      </c>
      <c r="AL1151" s="61" t="s">
        <v>1129</v>
      </c>
      <c r="AM1151" s="76"/>
      <c r="AN1151" s="215"/>
      <c r="AO1151" s="215"/>
      <c r="AP1151" s="215"/>
      <c r="AQ1151" s="215"/>
    </row>
    <row r="1152" spans="1:43" ht="30" x14ac:dyDescent="0.25">
      <c r="A1152" s="232" t="s">
        <v>1314</v>
      </c>
      <c r="B1152" s="191" t="s">
        <v>38</v>
      </c>
      <c r="C1152" s="191">
        <v>134</v>
      </c>
      <c r="D1152" s="191" t="s">
        <v>726</v>
      </c>
      <c r="E1152" s="191" t="s">
        <v>735</v>
      </c>
      <c r="F1152" s="216"/>
      <c r="G1152" s="216"/>
      <c r="H1152" s="216"/>
      <c r="I1152" s="216"/>
      <c r="J1152" s="216"/>
      <c r="K1152" s="216"/>
      <c r="L1152" s="216"/>
      <c r="M1152" s="216"/>
      <c r="N1152" s="216"/>
      <c r="O1152" s="216"/>
      <c r="P1152" s="216"/>
      <c r="Q1152" s="216"/>
      <c r="R1152" s="216"/>
      <c r="S1152" s="216"/>
      <c r="T1152" s="216"/>
      <c r="U1152" s="216"/>
      <c r="V1152" s="216"/>
      <c r="W1152" s="216"/>
      <c r="X1152" s="216"/>
      <c r="Y1152" s="152" t="s">
        <v>824</v>
      </c>
      <c r="Z1152" s="127" t="s">
        <v>824</v>
      </c>
      <c r="AA1152" s="127" t="s">
        <v>824</v>
      </c>
      <c r="AB1152" s="127" t="s">
        <v>824</v>
      </c>
      <c r="AC1152" s="35" t="s">
        <v>824</v>
      </c>
      <c r="AD1152" s="219"/>
      <c r="AE1152" s="35" t="s">
        <v>824</v>
      </c>
      <c r="AF1152" s="130" t="s">
        <v>824</v>
      </c>
      <c r="AG1152" s="123" t="s">
        <v>824</v>
      </c>
      <c r="AH1152" s="123" t="s">
        <v>824</v>
      </c>
      <c r="AI1152" s="61" t="s">
        <v>824</v>
      </c>
      <c r="AJ1152" s="61" t="s">
        <v>824</v>
      </c>
      <c r="AK1152" s="61" t="s">
        <v>824</v>
      </c>
      <c r="AL1152" s="35" t="s">
        <v>1129</v>
      </c>
      <c r="AM1152" s="192"/>
      <c r="AN1152" s="215"/>
      <c r="AO1152" s="215"/>
      <c r="AP1152" s="215"/>
      <c r="AQ1152" s="215"/>
    </row>
    <row r="1153" spans="1:43" ht="30" x14ac:dyDescent="0.25">
      <c r="A1153" s="232" t="s">
        <v>1314</v>
      </c>
      <c r="B1153" s="74" t="s">
        <v>43</v>
      </c>
      <c r="C1153" s="74">
        <v>135</v>
      </c>
      <c r="D1153" s="74" t="s">
        <v>730</v>
      </c>
      <c r="E1153" s="74" t="s">
        <v>735</v>
      </c>
      <c r="F1153" s="209"/>
      <c r="G1153" s="209"/>
      <c r="H1153" s="209"/>
      <c r="I1153" s="209"/>
      <c r="J1153" s="209"/>
      <c r="K1153" s="209"/>
      <c r="L1153" s="209"/>
      <c r="M1153" s="209"/>
      <c r="N1153" s="209"/>
      <c r="O1153" s="209"/>
      <c r="P1153" s="209"/>
      <c r="Q1153" s="209"/>
      <c r="R1153" s="209"/>
      <c r="S1153" s="209"/>
      <c r="T1153" s="209"/>
      <c r="U1153" s="209"/>
      <c r="V1153" s="209"/>
      <c r="W1153" s="209"/>
      <c r="X1153" s="209"/>
      <c r="Y1153" s="64" t="s">
        <v>824</v>
      </c>
      <c r="Z1153" s="127" t="s">
        <v>824</v>
      </c>
      <c r="AA1153" s="127" t="s">
        <v>824</v>
      </c>
      <c r="AB1153" s="128" t="s">
        <v>824</v>
      </c>
      <c r="AC1153" s="61" t="s">
        <v>824</v>
      </c>
      <c r="AD1153" s="214"/>
      <c r="AE1153" s="61" t="s">
        <v>824</v>
      </c>
      <c r="AF1153" s="130" t="s">
        <v>824</v>
      </c>
      <c r="AG1153" s="123" t="s">
        <v>824</v>
      </c>
      <c r="AH1153" s="123" t="s">
        <v>824</v>
      </c>
      <c r="AI1153" s="61" t="s">
        <v>824</v>
      </c>
      <c r="AJ1153" s="61" t="s">
        <v>824</v>
      </c>
      <c r="AK1153" s="61" t="s">
        <v>824</v>
      </c>
      <c r="AL1153" s="61" t="s">
        <v>1129</v>
      </c>
      <c r="AM1153" s="76"/>
      <c r="AN1153" s="215"/>
      <c r="AO1153" s="215"/>
      <c r="AP1153" s="215"/>
      <c r="AQ1153" s="215"/>
    </row>
    <row r="1154" spans="1:43" ht="30" x14ac:dyDescent="0.25">
      <c r="A1154" s="232" t="s">
        <v>1314</v>
      </c>
      <c r="B1154" s="191" t="s">
        <v>66</v>
      </c>
      <c r="C1154" s="191">
        <v>136</v>
      </c>
      <c r="D1154" s="191" t="s">
        <v>774</v>
      </c>
      <c r="E1154" s="191" t="s">
        <v>735</v>
      </c>
      <c r="F1154" s="216"/>
      <c r="G1154" s="216"/>
      <c r="H1154" s="216"/>
      <c r="I1154" s="216"/>
      <c r="J1154" s="216"/>
      <c r="K1154" s="216"/>
      <c r="L1154" s="216"/>
      <c r="M1154" s="216"/>
      <c r="N1154" s="216"/>
      <c r="O1154" s="216"/>
      <c r="P1154" s="216"/>
      <c r="Q1154" s="216"/>
      <c r="R1154" s="216"/>
      <c r="S1154" s="216"/>
      <c r="T1154" s="216"/>
      <c r="U1154" s="216"/>
      <c r="V1154" s="216"/>
      <c r="W1154" s="216"/>
      <c r="X1154" s="216"/>
      <c r="Y1154" s="152" t="s">
        <v>824</v>
      </c>
      <c r="Z1154" s="127" t="s">
        <v>824</v>
      </c>
      <c r="AA1154" s="127" t="s">
        <v>824</v>
      </c>
      <c r="AB1154" s="127" t="s">
        <v>824</v>
      </c>
      <c r="AC1154" s="35" t="s">
        <v>824</v>
      </c>
      <c r="AD1154" s="219"/>
      <c r="AE1154" s="35" t="s">
        <v>824</v>
      </c>
      <c r="AF1154" s="130" t="s">
        <v>824</v>
      </c>
      <c r="AG1154" s="123" t="s">
        <v>824</v>
      </c>
      <c r="AH1154" s="123" t="s">
        <v>824</v>
      </c>
      <c r="AI1154" s="61" t="s">
        <v>824</v>
      </c>
      <c r="AJ1154" s="61" t="s">
        <v>824</v>
      </c>
      <c r="AK1154" s="61" t="s">
        <v>824</v>
      </c>
      <c r="AL1154" s="35" t="s">
        <v>1129</v>
      </c>
      <c r="AM1154" s="192"/>
      <c r="AN1154" s="215"/>
      <c r="AO1154" s="215"/>
      <c r="AP1154" s="215"/>
      <c r="AQ1154" s="215"/>
    </row>
    <row r="1155" spans="1:43" ht="30" x14ac:dyDescent="0.25">
      <c r="A1155" s="232" t="s">
        <v>1314</v>
      </c>
      <c r="B1155" s="74" t="s">
        <v>66</v>
      </c>
      <c r="C1155" s="74">
        <v>137</v>
      </c>
      <c r="D1155" s="74" t="s">
        <v>736</v>
      </c>
      <c r="E1155" s="74" t="s">
        <v>735</v>
      </c>
      <c r="F1155" s="209"/>
      <c r="G1155" s="209"/>
      <c r="H1155" s="209"/>
      <c r="I1155" s="209"/>
      <c r="J1155" s="209"/>
      <c r="K1155" s="209"/>
      <c r="L1155" s="209"/>
      <c r="M1155" s="209"/>
      <c r="N1155" s="209"/>
      <c r="O1155" s="209"/>
      <c r="P1155" s="209"/>
      <c r="Q1155" s="209"/>
      <c r="R1155" s="209"/>
      <c r="S1155" s="209"/>
      <c r="T1155" s="209"/>
      <c r="U1155" s="209"/>
      <c r="V1155" s="209"/>
      <c r="W1155" s="209"/>
      <c r="X1155" s="209"/>
      <c r="Y1155" s="64" t="s">
        <v>824</v>
      </c>
      <c r="Z1155" s="127" t="s">
        <v>824</v>
      </c>
      <c r="AA1155" s="127" t="s">
        <v>824</v>
      </c>
      <c r="AB1155" s="128" t="s">
        <v>824</v>
      </c>
      <c r="AC1155" s="61" t="s">
        <v>824</v>
      </c>
      <c r="AD1155" s="214"/>
      <c r="AE1155" s="61" t="s">
        <v>824</v>
      </c>
      <c r="AF1155" s="130" t="s">
        <v>824</v>
      </c>
      <c r="AG1155" s="123" t="s">
        <v>824</v>
      </c>
      <c r="AH1155" s="123" t="s">
        <v>824</v>
      </c>
      <c r="AI1155" s="61" t="s">
        <v>824</v>
      </c>
      <c r="AJ1155" s="61" t="s">
        <v>824</v>
      </c>
      <c r="AK1155" s="61" t="s">
        <v>824</v>
      </c>
      <c r="AL1155" s="61" t="s">
        <v>1129</v>
      </c>
      <c r="AM1155" s="76"/>
      <c r="AN1155" s="215"/>
      <c r="AO1155" s="215"/>
      <c r="AP1155" s="215"/>
      <c r="AQ1155" s="215"/>
    </row>
    <row r="1156" spans="1:43" ht="30" x14ac:dyDescent="0.25">
      <c r="A1156" s="232" t="s">
        <v>1314</v>
      </c>
      <c r="B1156" s="191" t="s">
        <v>66</v>
      </c>
      <c r="C1156" s="191">
        <v>138</v>
      </c>
      <c r="D1156" s="191" t="s">
        <v>738</v>
      </c>
      <c r="E1156" s="191" t="s">
        <v>735</v>
      </c>
      <c r="F1156" s="216"/>
      <c r="G1156" s="216"/>
      <c r="H1156" s="216"/>
      <c r="I1156" s="216"/>
      <c r="J1156" s="216"/>
      <c r="K1156" s="216"/>
      <c r="L1156" s="216"/>
      <c r="M1156" s="216"/>
      <c r="N1156" s="216"/>
      <c r="O1156" s="216"/>
      <c r="P1156" s="216"/>
      <c r="Q1156" s="216"/>
      <c r="R1156" s="216"/>
      <c r="S1156" s="216"/>
      <c r="T1156" s="216"/>
      <c r="U1156" s="216"/>
      <c r="V1156" s="216"/>
      <c r="W1156" s="216"/>
      <c r="X1156" s="216"/>
      <c r="Y1156" s="152" t="s">
        <v>824</v>
      </c>
      <c r="Z1156" s="127" t="s">
        <v>824</v>
      </c>
      <c r="AA1156" s="127" t="s">
        <v>824</v>
      </c>
      <c r="AB1156" s="127" t="s">
        <v>824</v>
      </c>
      <c r="AC1156" s="35" t="s">
        <v>824</v>
      </c>
      <c r="AD1156" s="237"/>
      <c r="AE1156" s="35" t="s">
        <v>824</v>
      </c>
      <c r="AF1156" s="130" t="s">
        <v>824</v>
      </c>
      <c r="AG1156" s="123" t="s">
        <v>824</v>
      </c>
      <c r="AH1156" s="123" t="s">
        <v>824</v>
      </c>
      <c r="AI1156" s="61" t="s">
        <v>824</v>
      </c>
      <c r="AJ1156" s="61" t="s">
        <v>824</v>
      </c>
      <c r="AK1156" s="61" t="s">
        <v>824</v>
      </c>
      <c r="AL1156" s="35" t="s">
        <v>1129</v>
      </c>
      <c r="AM1156" s="192"/>
      <c r="AN1156" s="286"/>
      <c r="AO1156" s="215"/>
      <c r="AP1156" s="215"/>
      <c r="AQ1156" s="215"/>
    </row>
    <row r="1157" spans="1:43" ht="25.5" x14ac:dyDescent="0.25">
      <c r="A1157" s="232" t="s">
        <v>109</v>
      </c>
      <c r="B1157" s="74" t="s">
        <v>12</v>
      </c>
      <c r="C1157" s="74">
        <v>5</v>
      </c>
      <c r="D1157" s="74" t="s">
        <v>624</v>
      </c>
      <c r="E1157" s="74" t="s">
        <v>9</v>
      </c>
      <c r="F1157" s="209">
        <v>5</v>
      </c>
      <c r="G1157" s="209">
        <v>5</v>
      </c>
      <c r="H1157" s="209">
        <v>4</v>
      </c>
      <c r="I1157" s="209">
        <v>4</v>
      </c>
      <c r="J1157" s="209"/>
      <c r="K1157" s="209"/>
      <c r="L1157" s="209"/>
      <c r="M1157" s="209"/>
      <c r="N1157" s="209"/>
      <c r="O1157" s="209"/>
      <c r="P1157" s="209"/>
      <c r="Q1157" s="209"/>
      <c r="R1157" s="209"/>
      <c r="S1157" s="209"/>
      <c r="T1157" s="209"/>
      <c r="U1157" s="209"/>
      <c r="V1157" s="209"/>
      <c r="W1157" s="209"/>
      <c r="X1157" s="209"/>
      <c r="Y1157" s="64">
        <v>5</v>
      </c>
      <c r="Z1157" s="127">
        <v>5</v>
      </c>
      <c r="AA1157" s="127">
        <v>2</v>
      </c>
      <c r="AB1157" s="128" t="s">
        <v>1193</v>
      </c>
      <c r="AC1157" s="61" t="s">
        <v>148</v>
      </c>
      <c r="AD1157" s="214" t="s">
        <v>384</v>
      </c>
      <c r="AE1157" s="61" t="s">
        <v>476</v>
      </c>
      <c r="AF1157" s="130" t="s">
        <v>1193</v>
      </c>
      <c r="AG1157" s="123">
        <v>5</v>
      </c>
      <c r="AH1157" s="123">
        <v>2</v>
      </c>
      <c r="AI1157" s="61" t="s">
        <v>148</v>
      </c>
      <c r="AJ1157" s="61" t="s">
        <v>384</v>
      </c>
      <c r="AK1157" s="61" t="s">
        <v>476</v>
      </c>
      <c r="AL1157" s="61" t="s">
        <v>1129</v>
      </c>
      <c r="AM1157" s="76"/>
      <c r="AN1157" s="215"/>
      <c r="AO1157" s="215"/>
      <c r="AP1157" s="215"/>
      <c r="AQ1157" s="215"/>
    </row>
    <row r="1158" spans="1:43" ht="38.25" x14ac:dyDescent="0.25">
      <c r="A1158" s="232" t="s">
        <v>109</v>
      </c>
      <c r="B1158" s="191" t="s">
        <v>12</v>
      </c>
      <c r="C1158" s="191">
        <v>12</v>
      </c>
      <c r="D1158" s="191" t="s">
        <v>14</v>
      </c>
      <c r="E1158" s="191" t="s">
        <v>8</v>
      </c>
      <c r="F1158" s="216">
        <v>1</v>
      </c>
      <c r="G1158" s="216">
        <v>2</v>
      </c>
      <c r="H1158" s="216">
        <v>1</v>
      </c>
      <c r="I1158" s="216">
        <v>2</v>
      </c>
      <c r="J1158" s="216"/>
      <c r="K1158" s="216"/>
      <c r="L1158" s="216"/>
      <c r="M1158" s="216"/>
      <c r="N1158" s="216"/>
      <c r="O1158" s="216"/>
      <c r="P1158" s="216"/>
      <c r="Q1158" s="216"/>
      <c r="R1158" s="216"/>
      <c r="S1158" s="216"/>
      <c r="T1158" s="216"/>
      <c r="U1158" s="216"/>
      <c r="V1158" s="216"/>
      <c r="W1158" s="216"/>
      <c r="X1158" s="216"/>
      <c r="Y1158" s="152">
        <v>2</v>
      </c>
      <c r="Z1158" s="127">
        <v>2</v>
      </c>
      <c r="AA1158" s="127">
        <v>2</v>
      </c>
      <c r="AB1158" s="127" t="s">
        <v>1182</v>
      </c>
      <c r="AC1158" s="35" t="s">
        <v>142</v>
      </c>
      <c r="AD1158" s="219" t="s">
        <v>384</v>
      </c>
      <c r="AE1158" s="35" t="s">
        <v>475</v>
      </c>
      <c r="AF1158" s="130" t="s">
        <v>1182</v>
      </c>
      <c r="AG1158" s="123">
        <v>2</v>
      </c>
      <c r="AH1158" s="123">
        <v>2</v>
      </c>
      <c r="AI1158" s="61" t="s">
        <v>142</v>
      </c>
      <c r="AJ1158" s="61" t="s">
        <v>384</v>
      </c>
      <c r="AK1158" s="61" t="s">
        <v>475</v>
      </c>
      <c r="AL1158" s="35" t="s">
        <v>377</v>
      </c>
      <c r="AM1158" s="192"/>
      <c r="AN1158" s="215"/>
      <c r="AO1158" s="215"/>
      <c r="AP1158" s="215"/>
      <c r="AQ1158" s="215"/>
    </row>
    <row r="1159" spans="1:43" ht="25.5" x14ac:dyDescent="0.25">
      <c r="A1159" s="232" t="s">
        <v>109</v>
      </c>
      <c r="B1159" s="74" t="s">
        <v>35</v>
      </c>
      <c r="C1159" s="74">
        <v>14</v>
      </c>
      <c r="D1159" s="74" t="s">
        <v>626</v>
      </c>
      <c r="E1159" s="74" t="s">
        <v>9</v>
      </c>
      <c r="F1159" s="209"/>
      <c r="G1159" s="209"/>
      <c r="H1159" s="209"/>
      <c r="I1159" s="209"/>
      <c r="J1159" s="209"/>
      <c r="K1159" s="209"/>
      <c r="L1159" s="209"/>
      <c r="M1159" s="209"/>
      <c r="N1159" s="209"/>
      <c r="O1159" s="209"/>
      <c r="P1159" s="209"/>
      <c r="Q1159" s="209"/>
      <c r="R1159" s="209"/>
      <c r="S1159" s="209"/>
      <c r="T1159" s="209"/>
      <c r="U1159" s="209"/>
      <c r="V1159" s="209"/>
      <c r="W1159" s="209"/>
      <c r="X1159" s="209"/>
      <c r="Y1159" s="64" t="s">
        <v>824</v>
      </c>
      <c r="Z1159" s="127" t="s">
        <v>824</v>
      </c>
      <c r="AA1159" s="127" t="s">
        <v>824</v>
      </c>
      <c r="AB1159" s="128" t="s">
        <v>824</v>
      </c>
      <c r="AC1159" s="61" t="s">
        <v>824</v>
      </c>
      <c r="AD1159" s="214"/>
      <c r="AE1159" s="61" t="s">
        <v>824</v>
      </c>
      <c r="AF1159" s="130" t="s">
        <v>824</v>
      </c>
      <c r="AG1159" s="123" t="s">
        <v>824</v>
      </c>
      <c r="AH1159" s="123" t="s">
        <v>824</v>
      </c>
      <c r="AI1159" s="61" t="s">
        <v>824</v>
      </c>
      <c r="AJ1159" s="61" t="s">
        <v>824</v>
      </c>
      <c r="AK1159" s="61" t="s">
        <v>824</v>
      </c>
      <c r="AL1159" s="61" t="s">
        <v>1129</v>
      </c>
      <c r="AM1159" s="76"/>
      <c r="AN1159" s="215"/>
      <c r="AO1159" s="215"/>
      <c r="AP1159" s="215"/>
      <c r="AQ1159" s="215"/>
    </row>
    <row r="1160" spans="1:43" ht="25.5" x14ac:dyDescent="0.25">
      <c r="A1160" s="232" t="s">
        <v>109</v>
      </c>
      <c r="B1160" s="191" t="s">
        <v>38</v>
      </c>
      <c r="C1160" s="191">
        <v>15</v>
      </c>
      <c r="D1160" s="191" t="s">
        <v>17</v>
      </c>
      <c r="E1160" s="191" t="s">
        <v>9</v>
      </c>
      <c r="F1160" s="216"/>
      <c r="G1160" s="216"/>
      <c r="H1160" s="216"/>
      <c r="I1160" s="216"/>
      <c r="J1160" s="216"/>
      <c r="K1160" s="216"/>
      <c r="L1160" s="216"/>
      <c r="M1160" s="216"/>
      <c r="N1160" s="216"/>
      <c r="O1160" s="216"/>
      <c r="P1160" s="216"/>
      <c r="Q1160" s="216"/>
      <c r="R1160" s="216"/>
      <c r="S1160" s="216"/>
      <c r="T1160" s="216"/>
      <c r="U1160" s="216"/>
      <c r="V1160" s="216"/>
      <c r="W1160" s="216"/>
      <c r="X1160" s="216"/>
      <c r="Y1160" s="152" t="s">
        <v>824</v>
      </c>
      <c r="Z1160" s="127" t="s">
        <v>824</v>
      </c>
      <c r="AA1160" s="127" t="s">
        <v>824</v>
      </c>
      <c r="AB1160" s="127" t="s">
        <v>824</v>
      </c>
      <c r="AC1160" s="35" t="s">
        <v>824</v>
      </c>
      <c r="AD1160" s="219"/>
      <c r="AE1160" s="35" t="s">
        <v>824</v>
      </c>
      <c r="AF1160" s="130" t="s">
        <v>824</v>
      </c>
      <c r="AG1160" s="123" t="s">
        <v>824</v>
      </c>
      <c r="AH1160" s="123" t="s">
        <v>824</v>
      </c>
      <c r="AI1160" s="61" t="s">
        <v>824</v>
      </c>
      <c r="AJ1160" s="61" t="s">
        <v>824</v>
      </c>
      <c r="AK1160" s="61" t="s">
        <v>824</v>
      </c>
      <c r="AL1160" s="35" t="s">
        <v>1129</v>
      </c>
      <c r="AM1160" s="192"/>
      <c r="AN1160" s="215"/>
      <c r="AO1160" s="215"/>
      <c r="AP1160" s="215"/>
      <c r="AQ1160" s="215"/>
    </row>
    <row r="1161" spans="1:43" ht="25.5" x14ac:dyDescent="0.25">
      <c r="A1161" s="232" t="s">
        <v>109</v>
      </c>
      <c r="B1161" s="74" t="s">
        <v>33</v>
      </c>
      <c r="C1161" s="74">
        <v>16</v>
      </c>
      <c r="D1161" s="74" t="s">
        <v>19</v>
      </c>
      <c r="E1161" s="74" t="s">
        <v>8</v>
      </c>
      <c r="F1161" s="209">
        <v>3</v>
      </c>
      <c r="G1161" s="209">
        <v>3</v>
      </c>
      <c r="H1161" s="209">
        <v>2</v>
      </c>
      <c r="I1161" s="209">
        <v>3</v>
      </c>
      <c r="J1161" s="209"/>
      <c r="K1161" s="209"/>
      <c r="L1161" s="209"/>
      <c r="M1161" s="209"/>
      <c r="N1161" s="209"/>
      <c r="O1161" s="209"/>
      <c r="P1161" s="209"/>
      <c r="Q1161" s="209"/>
      <c r="R1161" s="209"/>
      <c r="S1161" s="209"/>
      <c r="T1161" s="209"/>
      <c r="U1161" s="209"/>
      <c r="V1161" s="209"/>
      <c r="W1161" s="209"/>
      <c r="X1161" s="209"/>
      <c r="Y1161" s="64">
        <v>3</v>
      </c>
      <c r="Z1161" s="127">
        <v>3</v>
      </c>
      <c r="AA1161" s="127">
        <v>2</v>
      </c>
      <c r="AB1161" s="128" t="s">
        <v>1191</v>
      </c>
      <c r="AC1161" s="61" t="s">
        <v>144</v>
      </c>
      <c r="AD1161" s="214" t="s">
        <v>384</v>
      </c>
      <c r="AE1161" s="61" t="s">
        <v>371</v>
      </c>
      <c r="AF1161" s="130" t="s">
        <v>1133</v>
      </c>
      <c r="AG1161" s="123">
        <v>3</v>
      </c>
      <c r="AH1161" s="123">
        <v>1</v>
      </c>
      <c r="AI1161" s="61" t="s">
        <v>144</v>
      </c>
      <c r="AJ1161" s="61" t="s">
        <v>463</v>
      </c>
      <c r="AK1161" s="61" t="s">
        <v>475</v>
      </c>
      <c r="AL1161" s="61" t="s">
        <v>377</v>
      </c>
      <c r="AM1161" s="76"/>
      <c r="AN1161" s="215"/>
      <c r="AO1161" s="215"/>
      <c r="AP1161" s="215"/>
      <c r="AQ1161" s="215"/>
    </row>
    <row r="1162" spans="1:43" x14ac:dyDescent="0.25">
      <c r="A1162" s="232" t="s">
        <v>109</v>
      </c>
      <c r="B1162" s="191" t="s">
        <v>43</v>
      </c>
      <c r="C1162" s="191">
        <v>17</v>
      </c>
      <c r="D1162" s="191" t="s">
        <v>20</v>
      </c>
      <c r="E1162" s="191" t="s">
        <v>9</v>
      </c>
      <c r="F1162" s="216"/>
      <c r="G1162" s="216"/>
      <c r="H1162" s="216"/>
      <c r="I1162" s="216"/>
      <c r="J1162" s="216"/>
      <c r="K1162" s="216"/>
      <c r="L1162" s="216"/>
      <c r="M1162" s="216"/>
      <c r="N1162" s="216"/>
      <c r="O1162" s="216"/>
      <c r="P1162" s="216"/>
      <c r="Q1162" s="216"/>
      <c r="R1162" s="216"/>
      <c r="S1162" s="216"/>
      <c r="T1162" s="216"/>
      <c r="U1162" s="216"/>
      <c r="V1162" s="216"/>
      <c r="W1162" s="216"/>
      <c r="X1162" s="216"/>
      <c r="Y1162" s="152" t="s">
        <v>824</v>
      </c>
      <c r="Z1162" s="127" t="s">
        <v>824</v>
      </c>
      <c r="AA1162" s="127" t="s">
        <v>824</v>
      </c>
      <c r="AB1162" s="127" t="s">
        <v>824</v>
      </c>
      <c r="AC1162" s="35" t="s">
        <v>824</v>
      </c>
      <c r="AD1162" s="219"/>
      <c r="AE1162" s="35" t="s">
        <v>824</v>
      </c>
      <c r="AF1162" s="130" t="s">
        <v>824</v>
      </c>
      <c r="AG1162" s="123" t="s">
        <v>824</v>
      </c>
      <c r="AH1162" s="123" t="s">
        <v>824</v>
      </c>
      <c r="AI1162" s="61" t="s">
        <v>824</v>
      </c>
      <c r="AJ1162" s="61" t="s">
        <v>824</v>
      </c>
      <c r="AK1162" s="61" t="s">
        <v>824</v>
      </c>
      <c r="AL1162" s="35" t="s">
        <v>1129</v>
      </c>
      <c r="AM1162" s="192"/>
      <c r="AN1162" s="215"/>
      <c r="AO1162" s="215"/>
      <c r="AP1162" s="215"/>
      <c r="AQ1162" s="215"/>
    </row>
    <row r="1163" spans="1:43" ht="25.5" x14ac:dyDescent="0.25">
      <c r="A1163" s="232" t="s">
        <v>109</v>
      </c>
      <c r="B1163" s="74" t="s">
        <v>12</v>
      </c>
      <c r="C1163" s="74">
        <v>18</v>
      </c>
      <c r="D1163" s="74" t="s">
        <v>21</v>
      </c>
      <c r="E1163" s="74" t="s">
        <v>8</v>
      </c>
      <c r="F1163" s="209">
        <v>5</v>
      </c>
      <c r="G1163" s="209">
        <v>5</v>
      </c>
      <c r="H1163" s="209">
        <v>4</v>
      </c>
      <c r="I1163" s="209">
        <v>4</v>
      </c>
      <c r="J1163" s="209"/>
      <c r="K1163" s="209"/>
      <c r="L1163" s="209"/>
      <c r="M1163" s="209"/>
      <c r="N1163" s="209"/>
      <c r="O1163" s="209"/>
      <c r="P1163" s="209"/>
      <c r="Q1163" s="209"/>
      <c r="R1163" s="209"/>
      <c r="S1163" s="209"/>
      <c r="T1163" s="209"/>
      <c r="U1163" s="209"/>
      <c r="V1163" s="209"/>
      <c r="W1163" s="209"/>
      <c r="X1163" s="209"/>
      <c r="Y1163" s="64">
        <v>5</v>
      </c>
      <c r="Z1163" s="127">
        <v>5</v>
      </c>
      <c r="AA1163" s="127">
        <v>2</v>
      </c>
      <c r="AB1163" s="128" t="s">
        <v>1193</v>
      </c>
      <c r="AC1163" s="61" t="s">
        <v>148</v>
      </c>
      <c r="AD1163" s="214" t="s">
        <v>384</v>
      </c>
      <c r="AE1163" s="61" t="s">
        <v>476</v>
      </c>
      <c r="AF1163" s="130" t="s">
        <v>1193</v>
      </c>
      <c r="AG1163" s="123">
        <v>5</v>
      </c>
      <c r="AH1163" s="123">
        <v>2</v>
      </c>
      <c r="AI1163" s="61" t="s">
        <v>148</v>
      </c>
      <c r="AJ1163" s="61" t="s">
        <v>384</v>
      </c>
      <c r="AK1163" s="61" t="s">
        <v>476</v>
      </c>
      <c r="AL1163" s="61" t="s">
        <v>1129</v>
      </c>
      <c r="AM1163" s="76"/>
      <c r="AN1163" s="215"/>
      <c r="AO1163" s="215"/>
      <c r="AP1163" s="215"/>
      <c r="AQ1163" s="215"/>
    </row>
    <row r="1164" spans="1:43" ht="25.5" x14ac:dyDescent="0.25">
      <c r="A1164" s="232" t="s">
        <v>109</v>
      </c>
      <c r="B1164" s="191" t="s">
        <v>12</v>
      </c>
      <c r="C1164" s="191">
        <v>19</v>
      </c>
      <c r="D1164" s="191" t="s">
        <v>22</v>
      </c>
      <c r="E1164" s="191" t="s">
        <v>9</v>
      </c>
      <c r="F1164" s="216">
        <v>1</v>
      </c>
      <c r="G1164" s="216">
        <v>1</v>
      </c>
      <c r="H1164" s="216">
        <v>1</v>
      </c>
      <c r="I1164" s="216">
        <v>1</v>
      </c>
      <c r="J1164" s="216"/>
      <c r="K1164" s="216"/>
      <c r="L1164" s="216"/>
      <c r="M1164" s="216"/>
      <c r="N1164" s="216"/>
      <c r="O1164" s="216"/>
      <c r="P1164" s="216"/>
      <c r="Q1164" s="216"/>
      <c r="R1164" s="216"/>
      <c r="S1164" s="216"/>
      <c r="T1164" s="216"/>
      <c r="U1164" s="216"/>
      <c r="V1164" s="216"/>
      <c r="W1164" s="216"/>
      <c r="X1164" s="216"/>
      <c r="Y1164" s="152">
        <v>1</v>
      </c>
      <c r="Z1164" s="127">
        <v>1</v>
      </c>
      <c r="AA1164" s="127">
        <v>2</v>
      </c>
      <c r="AB1164" s="127" t="s">
        <v>1143</v>
      </c>
      <c r="AC1164" s="35" t="s">
        <v>462</v>
      </c>
      <c r="AD1164" s="219" t="s">
        <v>384</v>
      </c>
      <c r="AE1164" s="35" t="s">
        <v>475</v>
      </c>
      <c r="AF1164" s="130" t="s">
        <v>1143</v>
      </c>
      <c r="AG1164" s="123">
        <v>1</v>
      </c>
      <c r="AH1164" s="123">
        <v>2</v>
      </c>
      <c r="AI1164" s="61" t="s">
        <v>462</v>
      </c>
      <c r="AJ1164" s="61" t="s">
        <v>384</v>
      </c>
      <c r="AK1164" s="61" t="s">
        <v>475</v>
      </c>
      <c r="AL1164" s="35" t="s">
        <v>377</v>
      </c>
      <c r="AM1164" s="192"/>
      <c r="AN1164" s="215"/>
      <c r="AO1164" s="215"/>
      <c r="AP1164" s="215"/>
      <c r="AQ1164" s="215"/>
    </row>
    <row r="1165" spans="1:43" ht="25.5" x14ac:dyDescent="0.25">
      <c r="A1165" s="232" t="s">
        <v>109</v>
      </c>
      <c r="B1165" s="74" t="s">
        <v>12</v>
      </c>
      <c r="C1165" s="74">
        <v>21</v>
      </c>
      <c r="D1165" s="74" t="s">
        <v>25</v>
      </c>
      <c r="E1165" s="74" t="s">
        <v>8</v>
      </c>
      <c r="F1165" s="209">
        <v>5</v>
      </c>
      <c r="G1165" s="209">
        <v>5</v>
      </c>
      <c r="H1165" s="209">
        <v>5</v>
      </c>
      <c r="I1165" s="209">
        <v>5</v>
      </c>
      <c r="J1165" s="209"/>
      <c r="K1165" s="209"/>
      <c r="L1165" s="209"/>
      <c r="M1165" s="209"/>
      <c r="N1165" s="209"/>
      <c r="O1165" s="209"/>
      <c r="P1165" s="209"/>
      <c r="Q1165" s="209"/>
      <c r="R1165" s="209"/>
      <c r="S1165" s="209"/>
      <c r="T1165" s="209"/>
      <c r="U1165" s="209"/>
      <c r="V1165" s="209"/>
      <c r="W1165" s="209"/>
      <c r="X1165" s="209"/>
      <c r="Y1165" s="64">
        <v>5</v>
      </c>
      <c r="Z1165" s="127">
        <v>5</v>
      </c>
      <c r="AA1165" s="127">
        <v>4</v>
      </c>
      <c r="AB1165" s="128" t="s">
        <v>1159</v>
      </c>
      <c r="AC1165" s="61" t="s">
        <v>148</v>
      </c>
      <c r="AD1165" s="214" t="s">
        <v>372</v>
      </c>
      <c r="AE1165" s="61" t="s">
        <v>477</v>
      </c>
      <c r="AF1165" s="130" t="s">
        <v>1159</v>
      </c>
      <c r="AG1165" s="123">
        <v>5</v>
      </c>
      <c r="AH1165" s="123">
        <v>4</v>
      </c>
      <c r="AI1165" s="61" t="s">
        <v>148</v>
      </c>
      <c r="AJ1165" s="61" t="s">
        <v>372</v>
      </c>
      <c r="AK1165" s="61" t="s">
        <v>477</v>
      </c>
      <c r="AL1165" s="61" t="s">
        <v>1129</v>
      </c>
      <c r="AM1165" s="76"/>
      <c r="AN1165" s="215"/>
      <c r="AO1165" s="215"/>
      <c r="AP1165" s="215"/>
      <c r="AQ1165" s="215"/>
    </row>
    <row r="1166" spans="1:43" ht="51" x14ac:dyDescent="0.25">
      <c r="A1166" s="232" t="s">
        <v>109</v>
      </c>
      <c r="B1166" s="191" t="s">
        <v>26</v>
      </c>
      <c r="C1166" s="191">
        <v>22</v>
      </c>
      <c r="D1166" s="191" t="s">
        <v>27</v>
      </c>
      <c r="E1166" s="191" t="s">
        <v>8</v>
      </c>
      <c r="F1166" s="216"/>
      <c r="G1166" s="216"/>
      <c r="H1166" s="216"/>
      <c r="I1166" s="216"/>
      <c r="J1166" s="216"/>
      <c r="K1166" s="216"/>
      <c r="L1166" s="216"/>
      <c r="M1166" s="216"/>
      <c r="N1166" s="216"/>
      <c r="O1166" s="216"/>
      <c r="P1166" s="216"/>
      <c r="Q1166" s="216"/>
      <c r="R1166" s="216"/>
      <c r="S1166" s="216"/>
      <c r="T1166" s="216"/>
      <c r="U1166" s="216"/>
      <c r="V1166" s="216"/>
      <c r="W1166" s="216"/>
      <c r="X1166" s="216"/>
      <c r="Y1166" s="64" t="s">
        <v>824</v>
      </c>
      <c r="Z1166" s="127" t="s">
        <v>824</v>
      </c>
      <c r="AA1166" s="127" t="s">
        <v>824</v>
      </c>
      <c r="AB1166" s="128" t="s">
        <v>824</v>
      </c>
      <c r="AC1166" s="61" t="s">
        <v>824</v>
      </c>
      <c r="AD1166" s="214"/>
      <c r="AE1166" s="61" t="s">
        <v>824</v>
      </c>
      <c r="AF1166" s="130" t="s">
        <v>824</v>
      </c>
      <c r="AG1166" s="123" t="s">
        <v>824</v>
      </c>
      <c r="AH1166" s="123" t="s">
        <v>824</v>
      </c>
      <c r="AI1166" s="61" t="s">
        <v>824</v>
      </c>
      <c r="AJ1166" s="61" t="s">
        <v>824</v>
      </c>
      <c r="AK1166" s="61" t="s">
        <v>824</v>
      </c>
      <c r="AL1166" s="61" t="s">
        <v>1129</v>
      </c>
      <c r="AM1166" s="76"/>
      <c r="AN1166" s="215"/>
      <c r="AO1166" s="215"/>
      <c r="AP1166" s="215"/>
      <c r="AQ1166" s="215"/>
    </row>
    <row r="1167" spans="1:43" ht="38.25" x14ac:dyDescent="0.25">
      <c r="A1167" s="232" t="s">
        <v>109</v>
      </c>
      <c r="B1167" s="74" t="s">
        <v>26</v>
      </c>
      <c r="C1167" s="74">
        <v>23</v>
      </c>
      <c r="D1167" s="74" t="s">
        <v>28</v>
      </c>
      <c r="E1167" s="74" t="s">
        <v>8</v>
      </c>
      <c r="F1167" s="209"/>
      <c r="G1167" s="209"/>
      <c r="H1167" s="209"/>
      <c r="I1167" s="209"/>
      <c r="J1167" s="209"/>
      <c r="K1167" s="209"/>
      <c r="L1167" s="209"/>
      <c r="M1167" s="209"/>
      <c r="N1167" s="209"/>
      <c r="O1167" s="209"/>
      <c r="P1167" s="209"/>
      <c r="Q1167" s="209"/>
      <c r="R1167" s="209"/>
      <c r="S1167" s="209"/>
      <c r="T1167" s="209"/>
      <c r="U1167" s="209"/>
      <c r="V1167" s="209"/>
      <c r="W1167" s="209"/>
      <c r="X1167" s="209"/>
      <c r="Y1167" s="152" t="s">
        <v>824</v>
      </c>
      <c r="Z1167" s="127" t="s">
        <v>824</v>
      </c>
      <c r="AA1167" s="127" t="s">
        <v>824</v>
      </c>
      <c r="AB1167" s="127" t="s">
        <v>824</v>
      </c>
      <c r="AC1167" s="35" t="s">
        <v>824</v>
      </c>
      <c r="AD1167" s="219"/>
      <c r="AE1167" s="35" t="s">
        <v>824</v>
      </c>
      <c r="AF1167" s="130" t="s">
        <v>824</v>
      </c>
      <c r="AG1167" s="123" t="s">
        <v>824</v>
      </c>
      <c r="AH1167" s="123" t="s">
        <v>824</v>
      </c>
      <c r="AI1167" s="61" t="s">
        <v>824</v>
      </c>
      <c r="AJ1167" s="61" t="s">
        <v>824</v>
      </c>
      <c r="AK1167" s="61" t="s">
        <v>824</v>
      </c>
      <c r="AL1167" s="35" t="s">
        <v>1129</v>
      </c>
      <c r="AM1167" s="192"/>
      <c r="AN1167" s="215"/>
      <c r="AO1167" s="215"/>
      <c r="AP1167" s="215"/>
      <c r="AQ1167" s="215"/>
    </row>
    <row r="1168" spans="1:43" ht="38.25" x14ac:dyDescent="0.25">
      <c r="A1168" s="232" t="s">
        <v>109</v>
      </c>
      <c r="B1168" s="191" t="s">
        <v>29</v>
      </c>
      <c r="C1168" s="191">
        <v>24</v>
      </c>
      <c r="D1168" s="191" t="s">
        <v>30</v>
      </c>
      <c r="E1168" s="191" t="s">
        <v>9</v>
      </c>
      <c r="F1168" s="216">
        <v>3</v>
      </c>
      <c r="G1168" s="216">
        <v>3</v>
      </c>
      <c r="H1168" s="216">
        <v>3</v>
      </c>
      <c r="I1168" s="216">
        <v>3</v>
      </c>
      <c r="J1168" s="216"/>
      <c r="K1168" s="216"/>
      <c r="L1168" s="216"/>
      <c r="M1168" s="216"/>
      <c r="N1168" s="216"/>
      <c r="O1168" s="216"/>
      <c r="P1168" s="216"/>
      <c r="Q1168" s="216"/>
      <c r="R1168" s="216"/>
      <c r="S1168" s="216"/>
      <c r="T1168" s="216"/>
      <c r="U1168" s="216"/>
      <c r="V1168" s="216"/>
      <c r="W1168" s="216"/>
      <c r="X1168" s="216"/>
      <c r="Y1168" s="64">
        <v>3</v>
      </c>
      <c r="Z1168" s="127">
        <v>3</v>
      </c>
      <c r="AA1168" s="127">
        <v>2</v>
      </c>
      <c r="AB1168" s="128" t="s">
        <v>1191</v>
      </c>
      <c r="AC1168" s="61" t="s">
        <v>144</v>
      </c>
      <c r="AD1168" s="214" t="s">
        <v>384</v>
      </c>
      <c r="AE1168" s="61" t="s">
        <v>371</v>
      </c>
      <c r="AF1168" s="130" t="s">
        <v>1157</v>
      </c>
      <c r="AG1168" s="123">
        <v>2</v>
      </c>
      <c r="AH1168" s="123">
        <v>1</v>
      </c>
      <c r="AI1168" s="61" t="s">
        <v>142</v>
      </c>
      <c r="AJ1168" s="61" t="s">
        <v>463</v>
      </c>
      <c r="AK1168" s="61" t="s">
        <v>475</v>
      </c>
      <c r="AL1168" s="61" t="s">
        <v>377</v>
      </c>
      <c r="AM1168" s="76"/>
      <c r="AN1168" s="215"/>
      <c r="AO1168" s="215"/>
      <c r="AP1168" s="215"/>
      <c r="AQ1168" s="215"/>
    </row>
    <row r="1169" spans="1:43" ht="25.5" x14ac:dyDescent="0.25">
      <c r="A1169" s="232" t="s">
        <v>109</v>
      </c>
      <c r="B1169" s="74" t="s">
        <v>12</v>
      </c>
      <c r="C1169" s="74">
        <v>25</v>
      </c>
      <c r="D1169" s="74" t="s">
        <v>31</v>
      </c>
      <c r="E1169" s="74" t="s">
        <v>9</v>
      </c>
      <c r="F1169" s="209">
        <v>4</v>
      </c>
      <c r="G1169" s="209">
        <v>5</v>
      </c>
      <c r="H1169" s="209">
        <v>5</v>
      </c>
      <c r="I1169" s="209">
        <v>5</v>
      </c>
      <c r="J1169" s="209"/>
      <c r="K1169" s="209"/>
      <c r="L1169" s="209"/>
      <c r="M1169" s="209"/>
      <c r="N1169" s="209"/>
      <c r="O1169" s="209"/>
      <c r="P1169" s="209"/>
      <c r="Q1169" s="209"/>
      <c r="R1169" s="209"/>
      <c r="S1169" s="209"/>
      <c r="T1169" s="209"/>
      <c r="U1169" s="209"/>
      <c r="V1169" s="209"/>
      <c r="W1169" s="209"/>
      <c r="X1169" s="209"/>
      <c r="Y1169" s="152">
        <v>5</v>
      </c>
      <c r="Z1169" s="127">
        <v>5</v>
      </c>
      <c r="AA1169" s="127">
        <v>2</v>
      </c>
      <c r="AB1169" s="127" t="s">
        <v>1193</v>
      </c>
      <c r="AC1169" s="35" t="s">
        <v>148</v>
      </c>
      <c r="AD1169" s="219" t="s">
        <v>384</v>
      </c>
      <c r="AE1169" s="35" t="s">
        <v>476</v>
      </c>
      <c r="AF1169" s="130" t="s">
        <v>1193</v>
      </c>
      <c r="AG1169" s="123">
        <v>5</v>
      </c>
      <c r="AH1169" s="123">
        <v>2</v>
      </c>
      <c r="AI1169" s="61" t="s">
        <v>148</v>
      </c>
      <c r="AJ1169" s="61" t="s">
        <v>384</v>
      </c>
      <c r="AK1169" s="61" t="s">
        <v>476</v>
      </c>
      <c r="AL1169" s="35" t="s">
        <v>1129</v>
      </c>
      <c r="AM1169" s="192"/>
      <c r="AN1169" s="215"/>
      <c r="AO1169" s="215"/>
      <c r="AP1169" s="215"/>
      <c r="AQ1169" s="215"/>
    </row>
    <row r="1170" spans="1:43" x14ac:dyDescent="0.25">
      <c r="A1170" s="232" t="s">
        <v>109</v>
      </c>
      <c r="B1170" s="191" t="s">
        <v>12</v>
      </c>
      <c r="C1170" s="191">
        <v>26</v>
      </c>
      <c r="D1170" s="191" t="s">
        <v>32</v>
      </c>
      <c r="E1170" s="191" t="s">
        <v>9</v>
      </c>
      <c r="F1170" s="216">
        <v>1</v>
      </c>
      <c r="G1170" s="216">
        <v>2</v>
      </c>
      <c r="H1170" s="216">
        <v>2</v>
      </c>
      <c r="I1170" s="216">
        <v>2</v>
      </c>
      <c r="J1170" s="216"/>
      <c r="K1170" s="216"/>
      <c r="L1170" s="216"/>
      <c r="M1170" s="216"/>
      <c r="N1170" s="216"/>
      <c r="O1170" s="216"/>
      <c r="P1170" s="216"/>
      <c r="Q1170" s="216"/>
      <c r="R1170" s="216"/>
      <c r="S1170" s="216"/>
      <c r="T1170" s="216"/>
      <c r="U1170" s="216"/>
      <c r="V1170" s="216"/>
      <c r="W1170" s="216"/>
      <c r="X1170" s="216"/>
      <c r="Y1170" s="152">
        <v>2</v>
      </c>
      <c r="Z1170" s="127">
        <v>2</v>
      </c>
      <c r="AA1170" s="127">
        <v>2</v>
      </c>
      <c r="AB1170" s="127" t="s">
        <v>1182</v>
      </c>
      <c r="AC1170" s="35" t="s">
        <v>142</v>
      </c>
      <c r="AD1170" s="219" t="s">
        <v>384</v>
      </c>
      <c r="AE1170" s="35" t="s">
        <v>475</v>
      </c>
      <c r="AF1170" s="130" t="s">
        <v>1182</v>
      </c>
      <c r="AG1170" s="123">
        <v>2</v>
      </c>
      <c r="AH1170" s="123">
        <v>2</v>
      </c>
      <c r="AI1170" s="61" t="s">
        <v>142</v>
      </c>
      <c r="AJ1170" s="61" t="s">
        <v>384</v>
      </c>
      <c r="AK1170" s="61" t="s">
        <v>475</v>
      </c>
      <c r="AL1170" s="35" t="s">
        <v>377</v>
      </c>
      <c r="AM1170" s="192"/>
      <c r="AN1170" s="215"/>
      <c r="AO1170" s="215"/>
      <c r="AP1170" s="215"/>
      <c r="AQ1170" s="215"/>
    </row>
    <row r="1171" spans="1:43" ht="51" x14ac:dyDescent="0.25">
      <c r="A1171" s="232" t="s">
        <v>109</v>
      </c>
      <c r="B1171" s="74" t="s">
        <v>26</v>
      </c>
      <c r="C1171" s="74">
        <v>28</v>
      </c>
      <c r="D1171" s="74" t="s">
        <v>1155</v>
      </c>
      <c r="E1171" s="74" t="s">
        <v>8</v>
      </c>
      <c r="F1171" s="74"/>
      <c r="G1171" s="74"/>
      <c r="H1171" s="209"/>
      <c r="I1171" s="209"/>
      <c r="J1171" s="209"/>
      <c r="K1171" s="209"/>
      <c r="L1171" s="209"/>
      <c r="M1171" s="209"/>
      <c r="N1171" s="209"/>
      <c r="O1171" s="209"/>
      <c r="P1171" s="209"/>
      <c r="Q1171" s="209"/>
      <c r="R1171" s="209"/>
      <c r="S1171" s="209"/>
      <c r="T1171" s="209"/>
      <c r="U1171" s="209"/>
      <c r="V1171" s="209"/>
      <c r="W1171" s="209"/>
      <c r="X1171" s="209"/>
      <c r="Y1171" s="209" t="s">
        <v>824</v>
      </c>
      <c r="Z1171" s="209" t="s">
        <v>824</v>
      </c>
      <c r="AA1171" s="127" t="s">
        <v>824</v>
      </c>
      <c r="AB1171" s="127" t="s">
        <v>824</v>
      </c>
      <c r="AC1171" s="35" t="s">
        <v>824</v>
      </c>
      <c r="AD1171" s="219"/>
      <c r="AE1171" s="35" t="s">
        <v>824</v>
      </c>
      <c r="AF1171" s="130" t="s">
        <v>824</v>
      </c>
      <c r="AG1171" s="123" t="s">
        <v>824</v>
      </c>
      <c r="AH1171" s="123" t="s">
        <v>824</v>
      </c>
      <c r="AI1171" s="61" t="s">
        <v>824</v>
      </c>
      <c r="AJ1171" s="61" t="s">
        <v>824</v>
      </c>
      <c r="AK1171" s="61" t="s">
        <v>824</v>
      </c>
      <c r="AL1171" s="35" t="s">
        <v>1129</v>
      </c>
      <c r="AM1171" s="192"/>
      <c r="AN1171" s="215"/>
      <c r="AO1171" s="215"/>
      <c r="AP1171" s="215"/>
      <c r="AQ1171" s="215"/>
    </row>
    <row r="1172" spans="1:43" ht="38.25" x14ac:dyDescent="0.25">
      <c r="A1172" s="232" t="s">
        <v>109</v>
      </c>
      <c r="B1172" s="191" t="s">
        <v>35</v>
      </c>
      <c r="C1172" s="191">
        <v>31</v>
      </c>
      <c r="D1172" s="191" t="s">
        <v>734</v>
      </c>
      <c r="E1172" s="191" t="s">
        <v>8</v>
      </c>
      <c r="F1172" s="216"/>
      <c r="G1172" s="216"/>
      <c r="H1172" s="216"/>
      <c r="I1172" s="216"/>
      <c r="J1172" s="216"/>
      <c r="K1172" s="216"/>
      <c r="L1172" s="216"/>
      <c r="M1172" s="216"/>
      <c r="N1172" s="216"/>
      <c r="O1172" s="216"/>
      <c r="P1172" s="216"/>
      <c r="Q1172" s="216"/>
      <c r="R1172" s="216"/>
      <c r="S1172" s="216"/>
      <c r="T1172" s="216"/>
      <c r="U1172" s="216"/>
      <c r="V1172" s="216"/>
      <c r="W1172" s="216"/>
      <c r="X1172" s="216"/>
      <c r="Y1172" s="152" t="s">
        <v>824</v>
      </c>
      <c r="Z1172" s="127" t="s">
        <v>824</v>
      </c>
      <c r="AA1172" s="127" t="s">
        <v>824</v>
      </c>
      <c r="AB1172" s="127" t="s">
        <v>824</v>
      </c>
      <c r="AC1172" s="35" t="s">
        <v>824</v>
      </c>
      <c r="AD1172" s="219"/>
      <c r="AE1172" s="35" t="s">
        <v>824</v>
      </c>
      <c r="AF1172" s="130" t="s">
        <v>824</v>
      </c>
      <c r="AG1172" s="123" t="s">
        <v>824</v>
      </c>
      <c r="AH1172" s="123" t="s">
        <v>824</v>
      </c>
      <c r="AI1172" s="61" t="s">
        <v>824</v>
      </c>
      <c r="AJ1172" s="61" t="s">
        <v>824</v>
      </c>
      <c r="AK1172" s="61" t="s">
        <v>824</v>
      </c>
      <c r="AL1172" s="35" t="s">
        <v>1129</v>
      </c>
      <c r="AM1172" s="192"/>
      <c r="AN1172" s="215"/>
      <c r="AO1172" s="215"/>
      <c r="AP1172" s="215"/>
      <c r="AQ1172" s="215"/>
    </row>
    <row r="1173" spans="1:43" ht="25.5" x14ac:dyDescent="0.25">
      <c r="A1173" s="232" t="s">
        <v>109</v>
      </c>
      <c r="B1173" s="74" t="s">
        <v>38</v>
      </c>
      <c r="C1173" s="74">
        <v>34</v>
      </c>
      <c r="D1173" s="74" t="s">
        <v>662</v>
      </c>
      <c r="E1173" s="74" t="s">
        <v>9</v>
      </c>
      <c r="F1173" s="209"/>
      <c r="G1173" s="209"/>
      <c r="H1173" s="209"/>
      <c r="I1173" s="209"/>
      <c r="J1173" s="209"/>
      <c r="K1173" s="209"/>
      <c r="L1173" s="209"/>
      <c r="M1173" s="209"/>
      <c r="N1173" s="209"/>
      <c r="O1173" s="209"/>
      <c r="P1173" s="209"/>
      <c r="Q1173" s="209"/>
      <c r="R1173" s="209"/>
      <c r="S1173" s="209"/>
      <c r="T1173" s="209"/>
      <c r="U1173" s="209"/>
      <c r="V1173" s="209"/>
      <c r="W1173" s="209"/>
      <c r="X1173" s="209"/>
      <c r="Y1173" s="64" t="s">
        <v>824</v>
      </c>
      <c r="Z1173" s="127" t="s">
        <v>824</v>
      </c>
      <c r="AA1173" s="127" t="s">
        <v>824</v>
      </c>
      <c r="AB1173" s="128" t="s">
        <v>824</v>
      </c>
      <c r="AC1173" s="61" t="s">
        <v>824</v>
      </c>
      <c r="AD1173" s="214"/>
      <c r="AE1173" s="61" t="s">
        <v>824</v>
      </c>
      <c r="AF1173" s="130" t="s">
        <v>824</v>
      </c>
      <c r="AG1173" s="123" t="s">
        <v>824</v>
      </c>
      <c r="AH1173" s="123" t="s">
        <v>824</v>
      </c>
      <c r="AI1173" s="61" t="s">
        <v>824</v>
      </c>
      <c r="AJ1173" s="61" t="s">
        <v>824</v>
      </c>
      <c r="AK1173" s="61" t="s">
        <v>824</v>
      </c>
      <c r="AL1173" s="61" t="s">
        <v>1129</v>
      </c>
      <c r="AM1173" s="76"/>
      <c r="AN1173" s="215"/>
      <c r="AO1173" s="215"/>
      <c r="AP1173" s="215"/>
      <c r="AQ1173" s="215"/>
    </row>
    <row r="1174" spans="1:43" ht="25.5" x14ac:dyDescent="0.25">
      <c r="A1174" s="232" t="s">
        <v>109</v>
      </c>
      <c r="B1174" s="191" t="s">
        <v>38</v>
      </c>
      <c r="C1174" s="191">
        <v>37</v>
      </c>
      <c r="D1174" s="191" t="s">
        <v>663</v>
      </c>
      <c r="E1174" s="191" t="s">
        <v>8</v>
      </c>
      <c r="F1174" s="216"/>
      <c r="G1174" s="216"/>
      <c r="H1174" s="216"/>
      <c r="I1174" s="216"/>
      <c r="J1174" s="216"/>
      <c r="K1174" s="216"/>
      <c r="L1174" s="216"/>
      <c r="M1174" s="216"/>
      <c r="N1174" s="216"/>
      <c r="O1174" s="216"/>
      <c r="P1174" s="216"/>
      <c r="Q1174" s="216"/>
      <c r="R1174" s="216"/>
      <c r="S1174" s="216"/>
      <c r="T1174" s="216"/>
      <c r="U1174" s="216"/>
      <c r="V1174" s="216"/>
      <c r="W1174" s="216"/>
      <c r="X1174" s="216"/>
      <c r="Y1174" s="64" t="s">
        <v>824</v>
      </c>
      <c r="Z1174" s="127" t="s">
        <v>824</v>
      </c>
      <c r="AA1174" s="127" t="s">
        <v>824</v>
      </c>
      <c r="AB1174" s="128" t="s">
        <v>824</v>
      </c>
      <c r="AC1174" s="61" t="s">
        <v>824</v>
      </c>
      <c r="AD1174" s="214"/>
      <c r="AE1174" s="61" t="s">
        <v>824</v>
      </c>
      <c r="AF1174" s="130" t="s">
        <v>824</v>
      </c>
      <c r="AG1174" s="123" t="s">
        <v>824</v>
      </c>
      <c r="AH1174" s="123" t="s">
        <v>824</v>
      </c>
      <c r="AI1174" s="61" t="s">
        <v>824</v>
      </c>
      <c r="AJ1174" s="61" t="s">
        <v>824</v>
      </c>
      <c r="AK1174" s="61" t="s">
        <v>824</v>
      </c>
      <c r="AL1174" s="61" t="s">
        <v>1129</v>
      </c>
      <c r="AM1174" s="76"/>
      <c r="AN1174" s="215"/>
      <c r="AO1174" s="215"/>
      <c r="AP1174" s="215"/>
      <c r="AQ1174" s="215"/>
    </row>
    <row r="1175" spans="1:43" ht="25.5" x14ac:dyDescent="0.25">
      <c r="A1175" s="232" t="s">
        <v>109</v>
      </c>
      <c r="B1175" s="74" t="s">
        <v>43</v>
      </c>
      <c r="C1175" s="74">
        <v>38</v>
      </c>
      <c r="D1175" s="74" t="s">
        <v>664</v>
      </c>
      <c r="E1175" s="74" t="s">
        <v>9</v>
      </c>
      <c r="F1175" s="209"/>
      <c r="G1175" s="209"/>
      <c r="H1175" s="209"/>
      <c r="I1175" s="209"/>
      <c r="J1175" s="209"/>
      <c r="K1175" s="209"/>
      <c r="L1175" s="209"/>
      <c r="M1175" s="209"/>
      <c r="N1175" s="209"/>
      <c r="O1175" s="209"/>
      <c r="P1175" s="209"/>
      <c r="Q1175" s="209"/>
      <c r="R1175" s="209"/>
      <c r="S1175" s="209"/>
      <c r="T1175" s="209"/>
      <c r="U1175" s="209"/>
      <c r="V1175" s="209"/>
      <c r="W1175" s="209"/>
      <c r="X1175" s="209"/>
      <c r="Y1175" s="64" t="s">
        <v>824</v>
      </c>
      <c r="Z1175" s="127" t="s">
        <v>824</v>
      </c>
      <c r="AA1175" s="127" t="s">
        <v>824</v>
      </c>
      <c r="AB1175" s="128" t="s">
        <v>824</v>
      </c>
      <c r="AC1175" s="61" t="s">
        <v>824</v>
      </c>
      <c r="AD1175" s="214"/>
      <c r="AE1175" s="61" t="s">
        <v>824</v>
      </c>
      <c r="AF1175" s="130" t="s">
        <v>824</v>
      </c>
      <c r="AG1175" s="123" t="s">
        <v>824</v>
      </c>
      <c r="AH1175" s="123" t="s">
        <v>824</v>
      </c>
      <c r="AI1175" s="61" t="s">
        <v>824</v>
      </c>
      <c r="AJ1175" s="61" t="s">
        <v>824</v>
      </c>
      <c r="AK1175" s="61" t="s">
        <v>824</v>
      </c>
      <c r="AL1175" s="61" t="s">
        <v>1129</v>
      </c>
      <c r="AM1175" s="76"/>
      <c r="AN1175" s="215"/>
      <c r="AO1175" s="215"/>
      <c r="AP1175" s="215"/>
      <c r="AQ1175" s="215"/>
    </row>
    <row r="1176" spans="1:43" x14ac:dyDescent="0.25">
      <c r="A1176" s="232" t="s">
        <v>109</v>
      </c>
      <c r="B1176" s="191" t="s">
        <v>43</v>
      </c>
      <c r="C1176" s="191">
        <v>39</v>
      </c>
      <c r="D1176" s="191" t="s">
        <v>44</v>
      </c>
      <c r="E1176" s="191" t="s">
        <v>8</v>
      </c>
      <c r="F1176" s="216"/>
      <c r="G1176" s="216"/>
      <c r="H1176" s="216"/>
      <c r="I1176" s="216"/>
      <c r="J1176" s="216"/>
      <c r="K1176" s="216"/>
      <c r="L1176" s="216"/>
      <c r="M1176" s="216"/>
      <c r="N1176" s="216"/>
      <c r="O1176" s="216"/>
      <c r="P1176" s="216"/>
      <c r="Q1176" s="216"/>
      <c r="R1176" s="216"/>
      <c r="S1176" s="216"/>
      <c r="T1176" s="216"/>
      <c r="U1176" s="216"/>
      <c r="V1176" s="216"/>
      <c r="W1176" s="216"/>
      <c r="X1176" s="216"/>
      <c r="Y1176" s="64" t="s">
        <v>824</v>
      </c>
      <c r="Z1176" s="127" t="s">
        <v>824</v>
      </c>
      <c r="AA1176" s="127" t="s">
        <v>824</v>
      </c>
      <c r="AB1176" s="128" t="s">
        <v>824</v>
      </c>
      <c r="AC1176" s="61" t="s">
        <v>824</v>
      </c>
      <c r="AD1176" s="214"/>
      <c r="AE1176" s="61" t="s">
        <v>824</v>
      </c>
      <c r="AF1176" s="130" t="s">
        <v>824</v>
      </c>
      <c r="AG1176" s="123" t="s">
        <v>824</v>
      </c>
      <c r="AH1176" s="123" t="s">
        <v>824</v>
      </c>
      <c r="AI1176" s="61" t="s">
        <v>824</v>
      </c>
      <c r="AJ1176" s="61" t="s">
        <v>824</v>
      </c>
      <c r="AK1176" s="61" t="s">
        <v>824</v>
      </c>
      <c r="AL1176" s="61" t="s">
        <v>1129</v>
      </c>
      <c r="AM1176" s="76"/>
      <c r="AN1176" s="215"/>
      <c r="AO1176" s="215"/>
      <c r="AP1176" s="215"/>
      <c r="AQ1176" s="215"/>
    </row>
    <row r="1177" spans="1:43" ht="25.5" x14ac:dyDescent="0.25">
      <c r="A1177" s="232" t="s">
        <v>109</v>
      </c>
      <c r="B1177" s="74" t="s">
        <v>43</v>
      </c>
      <c r="C1177" s="74">
        <v>40</v>
      </c>
      <c r="D1177" s="74" t="s">
        <v>743</v>
      </c>
      <c r="E1177" s="74" t="s">
        <v>9</v>
      </c>
      <c r="F1177" s="287"/>
      <c r="G1177" s="287"/>
      <c r="H1177" s="287"/>
      <c r="I1177" s="287"/>
      <c r="J1177" s="287"/>
      <c r="K1177" s="287"/>
      <c r="L1177" s="288"/>
      <c r="M1177" s="287"/>
      <c r="N1177" s="209"/>
      <c r="O1177" s="209"/>
      <c r="P1177" s="209"/>
      <c r="Q1177" s="209"/>
      <c r="R1177" s="209"/>
      <c r="S1177" s="209"/>
      <c r="T1177" s="209"/>
      <c r="U1177" s="209"/>
      <c r="V1177" s="209"/>
      <c r="W1177" s="209"/>
      <c r="X1177" s="209"/>
      <c r="Y1177" s="64" t="s">
        <v>824</v>
      </c>
      <c r="Z1177" s="127" t="s">
        <v>824</v>
      </c>
      <c r="AA1177" s="127" t="s">
        <v>824</v>
      </c>
      <c r="AB1177" s="128" t="s">
        <v>824</v>
      </c>
      <c r="AC1177" s="61" t="s">
        <v>824</v>
      </c>
      <c r="AD1177" s="214"/>
      <c r="AE1177" s="61" t="s">
        <v>824</v>
      </c>
      <c r="AF1177" s="130" t="s">
        <v>824</v>
      </c>
      <c r="AG1177" s="123" t="s">
        <v>824</v>
      </c>
      <c r="AH1177" s="123" t="s">
        <v>824</v>
      </c>
      <c r="AI1177" s="61" t="s">
        <v>824</v>
      </c>
      <c r="AJ1177" s="61" t="s">
        <v>824</v>
      </c>
      <c r="AK1177" s="61" t="s">
        <v>824</v>
      </c>
      <c r="AL1177" s="61" t="s">
        <v>1129</v>
      </c>
      <c r="AM1177" s="76"/>
      <c r="AN1177" s="215"/>
      <c r="AO1177" s="215"/>
      <c r="AP1177" s="215"/>
      <c r="AQ1177" s="215"/>
    </row>
    <row r="1178" spans="1:43" ht="25.5" x14ac:dyDescent="0.25">
      <c r="A1178" s="232" t="s">
        <v>109</v>
      </c>
      <c r="B1178" s="191" t="s">
        <v>43</v>
      </c>
      <c r="C1178" s="191">
        <v>41</v>
      </c>
      <c r="D1178" s="191" t="s">
        <v>665</v>
      </c>
      <c r="E1178" s="191" t="s">
        <v>8</v>
      </c>
      <c r="F1178" s="216"/>
      <c r="G1178" s="216"/>
      <c r="H1178" s="216"/>
      <c r="I1178" s="216"/>
      <c r="J1178" s="216"/>
      <c r="K1178" s="216"/>
      <c r="L1178" s="216"/>
      <c r="M1178" s="216"/>
      <c r="N1178" s="216"/>
      <c r="O1178" s="216"/>
      <c r="P1178" s="216"/>
      <c r="Q1178" s="216"/>
      <c r="R1178" s="216"/>
      <c r="S1178" s="216"/>
      <c r="T1178" s="216"/>
      <c r="U1178" s="216"/>
      <c r="V1178" s="216"/>
      <c r="W1178" s="216"/>
      <c r="X1178" s="216"/>
      <c r="Y1178" s="152" t="s">
        <v>824</v>
      </c>
      <c r="Z1178" s="127" t="s">
        <v>824</v>
      </c>
      <c r="AA1178" s="127" t="s">
        <v>824</v>
      </c>
      <c r="AB1178" s="127" t="s">
        <v>824</v>
      </c>
      <c r="AC1178" s="35" t="s">
        <v>824</v>
      </c>
      <c r="AD1178" s="219"/>
      <c r="AE1178" s="35" t="s">
        <v>824</v>
      </c>
      <c r="AF1178" s="130" t="s">
        <v>824</v>
      </c>
      <c r="AG1178" s="123" t="s">
        <v>824</v>
      </c>
      <c r="AH1178" s="123" t="s">
        <v>824</v>
      </c>
      <c r="AI1178" s="61" t="s">
        <v>824</v>
      </c>
      <c r="AJ1178" s="61" t="s">
        <v>824</v>
      </c>
      <c r="AK1178" s="61" t="s">
        <v>824</v>
      </c>
      <c r="AL1178" s="35" t="s">
        <v>1129</v>
      </c>
      <c r="AM1178" s="192"/>
      <c r="AN1178" s="215"/>
      <c r="AO1178" s="215"/>
      <c r="AP1178" s="215"/>
      <c r="AQ1178" s="215"/>
    </row>
    <row r="1179" spans="1:43" ht="25.5" x14ac:dyDescent="0.25">
      <c r="A1179" s="232" t="s">
        <v>109</v>
      </c>
      <c r="B1179" s="74" t="s">
        <v>43</v>
      </c>
      <c r="C1179" s="74">
        <v>42</v>
      </c>
      <c r="D1179" s="74" t="s">
        <v>666</v>
      </c>
      <c r="E1179" s="74" t="s">
        <v>9</v>
      </c>
      <c r="F1179" s="209"/>
      <c r="G1179" s="209"/>
      <c r="H1179" s="209"/>
      <c r="I1179" s="209"/>
      <c r="J1179" s="209"/>
      <c r="K1179" s="209"/>
      <c r="L1179" s="209"/>
      <c r="M1179" s="209"/>
      <c r="N1179" s="209"/>
      <c r="O1179" s="209"/>
      <c r="P1179" s="209"/>
      <c r="Q1179" s="209"/>
      <c r="R1179" s="209"/>
      <c r="S1179" s="209"/>
      <c r="T1179" s="209"/>
      <c r="U1179" s="209"/>
      <c r="V1179" s="209"/>
      <c r="W1179" s="209"/>
      <c r="X1179" s="209"/>
      <c r="Y1179" s="64" t="s">
        <v>824</v>
      </c>
      <c r="Z1179" s="127" t="s">
        <v>824</v>
      </c>
      <c r="AA1179" s="127" t="s">
        <v>824</v>
      </c>
      <c r="AB1179" s="128" t="s">
        <v>824</v>
      </c>
      <c r="AC1179" s="61" t="s">
        <v>824</v>
      </c>
      <c r="AD1179" s="214"/>
      <c r="AE1179" s="61" t="s">
        <v>824</v>
      </c>
      <c r="AF1179" s="130" t="s">
        <v>824</v>
      </c>
      <c r="AG1179" s="123" t="s">
        <v>824</v>
      </c>
      <c r="AH1179" s="123" t="s">
        <v>824</v>
      </c>
      <c r="AI1179" s="61" t="s">
        <v>824</v>
      </c>
      <c r="AJ1179" s="61" t="s">
        <v>824</v>
      </c>
      <c r="AK1179" s="61" t="s">
        <v>824</v>
      </c>
      <c r="AL1179" s="61" t="s">
        <v>1129</v>
      </c>
      <c r="AM1179" s="76"/>
      <c r="AN1179" s="215"/>
      <c r="AO1179" s="215"/>
      <c r="AP1179" s="215"/>
      <c r="AQ1179" s="215"/>
    </row>
    <row r="1180" spans="1:43" ht="25.5" x14ac:dyDescent="0.25">
      <c r="A1180" s="232" t="s">
        <v>109</v>
      </c>
      <c r="B1180" s="191" t="s">
        <v>45</v>
      </c>
      <c r="C1180" s="191">
        <v>43</v>
      </c>
      <c r="D1180" s="191" t="s">
        <v>667</v>
      </c>
      <c r="E1180" s="191" t="s">
        <v>9</v>
      </c>
      <c r="F1180" s="216"/>
      <c r="G1180" s="216"/>
      <c r="H1180" s="216"/>
      <c r="I1180" s="216"/>
      <c r="J1180" s="216"/>
      <c r="K1180" s="216"/>
      <c r="L1180" s="216"/>
      <c r="M1180" s="216"/>
      <c r="N1180" s="216"/>
      <c r="O1180" s="216"/>
      <c r="P1180" s="216"/>
      <c r="Q1180" s="216"/>
      <c r="R1180" s="216"/>
      <c r="S1180" s="216"/>
      <c r="T1180" s="216"/>
      <c r="U1180" s="216"/>
      <c r="V1180" s="216"/>
      <c r="W1180" s="216"/>
      <c r="X1180" s="216"/>
      <c r="Y1180" s="152" t="s">
        <v>824</v>
      </c>
      <c r="Z1180" s="127" t="s">
        <v>824</v>
      </c>
      <c r="AA1180" s="127" t="s">
        <v>824</v>
      </c>
      <c r="AB1180" s="127" t="s">
        <v>824</v>
      </c>
      <c r="AC1180" s="35" t="s">
        <v>824</v>
      </c>
      <c r="AD1180" s="219"/>
      <c r="AE1180" s="35" t="s">
        <v>824</v>
      </c>
      <c r="AF1180" s="130" t="s">
        <v>824</v>
      </c>
      <c r="AG1180" s="123" t="s">
        <v>824</v>
      </c>
      <c r="AH1180" s="123" t="s">
        <v>824</v>
      </c>
      <c r="AI1180" s="61" t="s">
        <v>824</v>
      </c>
      <c r="AJ1180" s="61" t="s">
        <v>824</v>
      </c>
      <c r="AK1180" s="61" t="s">
        <v>824</v>
      </c>
      <c r="AL1180" s="35" t="s">
        <v>1129</v>
      </c>
      <c r="AM1180" s="192"/>
      <c r="AN1180" s="215"/>
      <c r="AO1180" s="215"/>
      <c r="AP1180" s="215"/>
      <c r="AQ1180" s="215"/>
    </row>
    <row r="1181" spans="1:43" ht="25.5" x14ac:dyDescent="0.25">
      <c r="A1181" s="232" t="s">
        <v>109</v>
      </c>
      <c r="B1181" s="74" t="s">
        <v>45</v>
      </c>
      <c r="C1181" s="74">
        <v>44</v>
      </c>
      <c r="D1181" s="74" t="s">
        <v>668</v>
      </c>
      <c r="E1181" s="74" t="s">
        <v>9</v>
      </c>
      <c r="F1181" s="209"/>
      <c r="G1181" s="209"/>
      <c r="H1181" s="209"/>
      <c r="I1181" s="209"/>
      <c r="J1181" s="209"/>
      <c r="K1181" s="209"/>
      <c r="L1181" s="209"/>
      <c r="M1181" s="209"/>
      <c r="N1181" s="209"/>
      <c r="O1181" s="209"/>
      <c r="P1181" s="209"/>
      <c r="Q1181" s="209"/>
      <c r="R1181" s="209"/>
      <c r="S1181" s="209"/>
      <c r="T1181" s="209"/>
      <c r="U1181" s="209"/>
      <c r="V1181" s="209"/>
      <c r="W1181" s="209"/>
      <c r="X1181" s="209"/>
      <c r="Y1181" s="64" t="s">
        <v>824</v>
      </c>
      <c r="Z1181" s="127" t="s">
        <v>824</v>
      </c>
      <c r="AA1181" s="127" t="s">
        <v>824</v>
      </c>
      <c r="AB1181" s="128" t="s">
        <v>824</v>
      </c>
      <c r="AC1181" s="61" t="s">
        <v>824</v>
      </c>
      <c r="AD1181" s="214"/>
      <c r="AE1181" s="61" t="s">
        <v>824</v>
      </c>
      <c r="AF1181" s="130" t="s">
        <v>824</v>
      </c>
      <c r="AG1181" s="123" t="s">
        <v>824</v>
      </c>
      <c r="AH1181" s="123" t="s">
        <v>824</v>
      </c>
      <c r="AI1181" s="61" t="s">
        <v>824</v>
      </c>
      <c r="AJ1181" s="61" t="s">
        <v>824</v>
      </c>
      <c r="AK1181" s="61" t="s">
        <v>824</v>
      </c>
      <c r="AL1181" s="61" t="s">
        <v>1129</v>
      </c>
      <c r="AM1181" s="76"/>
      <c r="AN1181" s="215"/>
      <c r="AO1181" s="215"/>
      <c r="AP1181" s="215"/>
      <c r="AQ1181" s="215"/>
    </row>
    <row r="1182" spans="1:43" ht="25.5" x14ac:dyDescent="0.25">
      <c r="A1182" s="232" t="s">
        <v>109</v>
      </c>
      <c r="B1182" s="191" t="s">
        <v>48</v>
      </c>
      <c r="C1182" s="191">
        <v>49</v>
      </c>
      <c r="D1182" s="191" t="s">
        <v>54</v>
      </c>
      <c r="E1182" s="191" t="s">
        <v>9</v>
      </c>
      <c r="F1182" s="216"/>
      <c r="G1182" s="216"/>
      <c r="H1182" s="216"/>
      <c r="I1182" s="216"/>
      <c r="J1182" s="216"/>
      <c r="K1182" s="216"/>
      <c r="L1182" s="216"/>
      <c r="M1182" s="216"/>
      <c r="N1182" s="216"/>
      <c r="O1182" s="216"/>
      <c r="P1182" s="216"/>
      <c r="Q1182" s="216"/>
      <c r="R1182" s="216"/>
      <c r="S1182" s="216"/>
      <c r="T1182" s="216"/>
      <c r="U1182" s="216"/>
      <c r="V1182" s="216"/>
      <c r="W1182" s="216"/>
      <c r="X1182" s="216"/>
      <c r="Y1182" s="152" t="s">
        <v>824</v>
      </c>
      <c r="Z1182" s="127" t="s">
        <v>824</v>
      </c>
      <c r="AA1182" s="127" t="s">
        <v>824</v>
      </c>
      <c r="AB1182" s="127" t="s">
        <v>824</v>
      </c>
      <c r="AC1182" s="35" t="s">
        <v>824</v>
      </c>
      <c r="AD1182" s="219"/>
      <c r="AE1182" s="35" t="s">
        <v>824</v>
      </c>
      <c r="AF1182" s="130" t="s">
        <v>824</v>
      </c>
      <c r="AG1182" s="123" t="s">
        <v>824</v>
      </c>
      <c r="AH1182" s="123" t="s">
        <v>824</v>
      </c>
      <c r="AI1182" s="61" t="s">
        <v>824</v>
      </c>
      <c r="AJ1182" s="61" t="s">
        <v>824</v>
      </c>
      <c r="AK1182" s="61" t="s">
        <v>824</v>
      </c>
      <c r="AL1182" s="35" t="s">
        <v>1129</v>
      </c>
      <c r="AM1182" s="192"/>
      <c r="AN1182" s="215"/>
      <c r="AO1182" s="215"/>
      <c r="AP1182" s="215"/>
      <c r="AQ1182" s="215"/>
    </row>
    <row r="1183" spans="1:43" ht="25.5" x14ac:dyDescent="0.25">
      <c r="A1183" s="232" t="s">
        <v>109</v>
      </c>
      <c r="B1183" s="74" t="s">
        <v>55</v>
      </c>
      <c r="C1183" s="74">
        <v>50</v>
      </c>
      <c r="D1183" s="74" t="s">
        <v>670</v>
      </c>
      <c r="E1183" s="74" t="s">
        <v>9</v>
      </c>
      <c r="F1183" s="209"/>
      <c r="G1183" s="209"/>
      <c r="H1183" s="209"/>
      <c r="I1183" s="209"/>
      <c r="J1183" s="209"/>
      <c r="K1183" s="209"/>
      <c r="L1183" s="209"/>
      <c r="M1183" s="209"/>
      <c r="N1183" s="209"/>
      <c r="O1183" s="209"/>
      <c r="P1183" s="209"/>
      <c r="Q1183" s="209"/>
      <c r="R1183" s="209"/>
      <c r="S1183" s="209"/>
      <c r="T1183" s="209"/>
      <c r="U1183" s="209"/>
      <c r="V1183" s="209"/>
      <c r="W1183" s="209"/>
      <c r="X1183" s="209"/>
      <c r="Y1183" s="64" t="s">
        <v>824</v>
      </c>
      <c r="Z1183" s="127" t="s">
        <v>824</v>
      </c>
      <c r="AA1183" s="127" t="s">
        <v>824</v>
      </c>
      <c r="AB1183" s="128" t="s">
        <v>824</v>
      </c>
      <c r="AC1183" s="61" t="s">
        <v>824</v>
      </c>
      <c r="AD1183" s="214"/>
      <c r="AE1183" s="61" t="s">
        <v>824</v>
      </c>
      <c r="AF1183" s="130" t="s">
        <v>824</v>
      </c>
      <c r="AG1183" s="123" t="s">
        <v>824</v>
      </c>
      <c r="AH1183" s="123" t="s">
        <v>824</v>
      </c>
      <c r="AI1183" s="61" t="s">
        <v>824</v>
      </c>
      <c r="AJ1183" s="61" t="s">
        <v>824</v>
      </c>
      <c r="AK1183" s="61" t="s">
        <v>824</v>
      </c>
      <c r="AL1183" s="61" t="s">
        <v>1129</v>
      </c>
      <c r="AM1183" s="76"/>
      <c r="AN1183" s="215"/>
      <c r="AO1183" s="215"/>
      <c r="AP1183" s="215"/>
      <c r="AQ1183" s="215"/>
    </row>
    <row r="1184" spans="1:43" ht="25.5" x14ac:dyDescent="0.25">
      <c r="A1184" s="232" t="s">
        <v>109</v>
      </c>
      <c r="B1184" s="191" t="s">
        <v>55</v>
      </c>
      <c r="C1184" s="191">
        <v>51</v>
      </c>
      <c r="D1184" s="191" t="s">
        <v>671</v>
      </c>
      <c r="E1184" s="191" t="s">
        <v>9</v>
      </c>
      <c r="F1184" s="216"/>
      <c r="G1184" s="216"/>
      <c r="H1184" s="216"/>
      <c r="I1184" s="216"/>
      <c r="J1184" s="216"/>
      <c r="K1184" s="216"/>
      <c r="L1184" s="216"/>
      <c r="M1184" s="216"/>
      <c r="N1184" s="216"/>
      <c r="O1184" s="216"/>
      <c r="P1184" s="216"/>
      <c r="Q1184" s="216"/>
      <c r="R1184" s="216"/>
      <c r="S1184" s="216"/>
      <c r="T1184" s="216"/>
      <c r="U1184" s="216"/>
      <c r="V1184" s="216"/>
      <c r="W1184" s="216"/>
      <c r="X1184" s="216"/>
      <c r="Y1184" s="152" t="s">
        <v>824</v>
      </c>
      <c r="Z1184" s="127" t="s">
        <v>824</v>
      </c>
      <c r="AA1184" s="127" t="s">
        <v>824</v>
      </c>
      <c r="AB1184" s="127" t="s">
        <v>824</v>
      </c>
      <c r="AC1184" s="35" t="s">
        <v>824</v>
      </c>
      <c r="AD1184" s="219"/>
      <c r="AE1184" s="35" t="s">
        <v>824</v>
      </c>
      <c r="AF1184" s="130" t="s">
        <v>824</v>
      </c>
      <c r="AG1184" s="123" t="s">
        <v>824</v>
      </c>
      <c r="AH1184" s="123" t="s">
        <v>824</v>
      </c>
      <c r="AI1184" s="61" t="s">
        <v>824</v>
      </c>
      <c r="AJ1184" s="61" t="s">
        <v>824</v>
      </c>
      <c r="AK1184" s="61" t="s">
        <v>824</v>
      </c>
      <c r="AL1184" s="35" t="s">
        <v>1129</v>
      </c>
      <c r="AM1184" s="192"/>
      <c r="AN1184" s="215"/>
      <c r="AO1184" s="215"/>
      <c r="AP1184" s="215"/>
      <c r="AQ1184" s="215"/>
    </row>
    <row r="1185" spans="1:43" ht="25.5" x14ac:dyDescent="0.25">
      <c r="A1185" s="232" t="s">
        <v>109</v>
      </c>
      <c r="B1185" s="74" t="s">
        <v>55</v>
      </c>
      <c r="C1185" s="74">
        <v>52</v>
      </c>
      <c r="D1185" s="74" t="s">
        <v>56</v>
      </c>
      <c r="E1185" s="74" t="s">
        <v>9</v>
      </c>
      <c r="F1185" s="209"/>
      <c r="G1185" s="209"/>
      <c r="H1185" s="209"/>
      <c r="I1185" s="209"/>
      <c r="J1185" s="209"/>
      <c r="K1185" s="209"/>
      <c r="L1185" s="209"/>
      <c r="M1185" s="209"/>
      <c r="N1185" s="209"/>
      <c r="O1185" s="209"/>
      <c r="P1185" s="209"/>
      <c r="Q1185" s="209"/>
      <c r="R1185" s="209"/>
      <c r="S1185" s="209"/>
      <c r="T1185" s="209"/>
      <c r="U1185" s="209"/>
      <c r="V1185" s="209"/>
      <c r="W1185" s="209"/>
      <c r="X1185" s="209"/>
      <c r="Y1185" s="64" t="s">
        <v>824</v>
      </c>
      <c r="Z1185" s="127" t="s">
        <v>824</v>
      </c>
      <c r="AA1185" s="127" t="s">
        <v>824</v>
      </c>
      <c r="AB1185" s="128" t="s">
        <v>824</v>
      </c>
      <c r="AC1185" s="61" t="s">
        <v>824</v>
      </c>
      <c r="AD1185" s="214"/>
      <c r="AE1185" s="61" t="s">
        <v>824</v>
      </c>
      <c r="AF1185" s="130" t="s">
        <v>824</v>
      </c>
      <c r="AG1185" s="123" t="s">
        <v>824</v>
      </c>
      <c r="AH1185" s="123" t="s">
        <v>824</v>
      </c>
      <c r="AI1185" s="61" t="s">
        <v>824</v>
      </c>
      <c r="AJ1185" s="61" t="s">
        <v>824</v>
      </c>
      <c r="AK1185" s="61" t="s">
        <v>824</v>
      </c>
      <c r="AL1185" s="61" t="s">
        <v>1129</v>
      </c>
      <c r="AM1185" s="76"/>
      <c r="AN1185" s="215"/>
      <c r="AO1185" s="215"/>
      <c r="AP1185" s="215"/>
      <c r="AQ1185" s="215"/>
    </row>
    <row r="1186" spans="1:43" ht="25.5" x14ac:dyDescent="0.25">
      <c r="A1186" s="232" t="s">
        <v>109</v>
      </c>
      <c r="B1186" s="191" t="s">
        <v>57</v>
      </c>
      <c r="C1186" s="191">
        <v>54</v>
      </c>
      <c r="D1186" s="191" t="s">
        <v>59</v>
      </c>
      <c r="E1186" s="191" t="s">
        <v>9</v>
      </c>
      <c r="F1186" s="216"/>
      <c r="G1186" s="216"/>
      <c r="H1186" s="216"/>
      <c r="I1186" s="216"/>
      <c r="J1186" s="216"/>
      <c r="K1186" s="216"/>
      <c r="L1186" s="216"/>
      <c r="M1186" s="216"/>
      <c r="N1186" s="216"/>
      <c r="O1186" s="216"/>
      <c r="P1186" s="216"/>
      <c r="Q1186" s="216"/>
      <c r="R1186" s="216"/>
      <c r="S1186" s="216"/>
      <c r="T1186" s="216"/>
      <c r="U1186" s="216"/>
      <c r="V1186" s="216"/>
      <c r="W1186" s="216"/>
      <c r="X1186" s="216"/>
      <c r="Y1186" s="152" t="s">
        <v>824</v>
      </c>
      <c r="Z1186" s="127" t="s">
        <v>824</v>
      </c>
      <c r="AA1186" s="127" t="s">
        <v>824</v>
      </c>
      <c r="AB1186" s="127" t="s">
        <v>824</v>
      </c>
      <c r="AC1186" s="35" t="s">
        <v>824</v>
      </c>
      <c r="AD1186" s="219"/>
      <c r="AE1186" s="35" t="s">
        <v>824</v>
      </c>
      <c r="AF1186" s="130" t="s">
        <v>824</v>
      </c>
      <c r="AG1186" s="123" t="s">
        <v>824</v>
      </c>
      <c r="AH1186" s="123" t="s">
        <v>824</v>
      </c>
      <c r="AI1186" s="61" t="s">
        <v>824</v>
      </c>
      <c r="AJ1186" s="61" t="s">
        <v>824</v>
      </c>
      <c r="AK1186" s="61" t="s">
        <v>824</v>
      </c>
      <c r="AL1186" s="35" t="s">
        <v>1129</v>
      </c>
      <c r="AM1186" s="192"/>
      <c r="AN1186" s="215"/>
      <c r="AO1186" s="215"/>
      <c r="AP1186" s="215"/>
      <c r="AQ1186" s="215"/>
    </row>
    <row r="1187" spans="1:43" ht="25.5" x14ac:dyDescent="0.25">
      <c r="A1187" s="232" t="s">
        <v>109</v>
      </c>
      <c r="B1187" s="74" t="s">
        <v>60</v>
      </c>
      <c r="C1187" s="74">
        <v>55</v>
      </c>
      <c r="D1187" s="74" t="s">
        <v>61</v>
      </c>
      <c r="E1187" s="74" t="s">
        <v>9</v>
      </c>
      <c r="F1187" s="209"/>
      <c r="G1187" s="209"/>
      <c r="H1187" s="209"/>
      <c r="I1187" s="209"/>
      <c r="J1187" s="209"/>
      <c r="K1187" s="209"/>
      <c r="L1187" s="209"/>
      <c r="M1187" s="209"/>
      <c r="N1187" s="209"/>
      <c r="O1187" s="209"/>
      <c r="P1187" s="209"/>
      <c r="Q1187" s="209"/>
      <c r="R1187" s="209"/>
      <c r="S1187" s="209"/>
      <c r="T1187" s="209"/>
      <c r="U1187" s="209"/>
      <c r="V1187" s="209"/>
      <c r="W1187" s="209"/>
      <c r="X1187" s="209"/>
      <c r="Y1187" s="64" t="s">
        <v>824</v>
      </c>
      <c r="Z1187" s="127" t="s">
        <v>824</v>
      </c>
      <c r="AA1187" s="127" t="s">
        <v>824</v>
      </c>
      <c r="AB1187" s="128" t="s">
        <v>824</v>
      </c>
      <c r="AC1187" s="61" t="s">
        <v>824</v>
      </c>
      <c r="AD1187" s="214"/>
      <c r="AE1187" s="61" t="s">
        <v>824</v>
      </c>
      <c r="AF1187" s="130" t="s">
        <v>824</v>
      </c>
      <c r="AG1187" s="123" t="s">
        <v>824</v>
      </c>
      <c r="AH1187" s="123" t="s">
        <v>824</v>
      </c>
      <c r="AI1187" s="61" t="s">
        <v>824</v>
      </c>
      <c r="AJ1187" s="61" t="s">
        <v>824</v>
      </c>
      <c r="AK1187" s="61" t="s">
        <v>824</v>
      </c>
      <c r="AL1187" s="61" t="s">
        <v>1129</v>
      </c>
      <c r="AM1187" s="76"/>
      <c r="AN1187" s="215"/>
      <c r="AO1187" s="215"/>
      <c r="AP1187" s="215"/>
      <c r="AQ1187" s="215"/>
    </row>
    <row r="1188" spans="1:43" ht="38.25" x14ac:dyDescent="0.25">
      <c r="A1188" s="232" t="s">
        <v>109</v>
      </c>
      <c r="B1188" s="191" t="s">
        <v>60</v>
      </c>
      <c r="C1188" s="191">
        <v>56</v>
      </c>
      <c r="D1188" s="191" t="s">
        <v>64</v>
      </c>
      <c r="E1188" s="191" t="s">
        <v>9</v>
      </c>
      <c r="F1188" s="216"/>
      <c r="G1188" s="216"/>
      <c r="H1188" s="216"/>
      <c r="I1188" s="216"/>
      <c r="J1188" s="216"/>
      <c r="K1188" s="216"/>
      <c r="L1188" s="216"/>
      <c r="M1188" s="216"/>
      <c r="N1188" s="216"/>
      <c r="O1188" s="216"/>
      <c r="P1188" s="216"/>
      <c r="Q1188" s="216"/>
      <c r="R1188" s="216"/>
      <c r="S1188" s="216"/>
      <c r="T1188" s="216"/>
      <c r="U1188" s="216"/>
      <c r="V1188" s="216"/>
      <c r="W1188" s="216"/>
      <c r="X1188" s="216"/>
      <c r="Y1188" s="152" t="s">
        <v>824</v>
      </c>
      <c r="Z1188" s="127" t="s">
        <v>824</v>
      </c>
      <c r="AA1188" s="127" t="s">
        <v>824</v>
      </c>
      <c r="AB1188" s="127" t="s">
        <v>824</v>
      </c>
      <c r="AC1188" s="35" t="s">
        <v>824</v>
      </c>
      <c r="AD1188" s="219"/>
      <c r="AE1188" s="35" t="s">
        <v>824</v>
      </c>
      <c r="AF1188" s="130" t="s">
        <v>824</v>
      </c>
      <c r="AG1188" s="123" t="s">
        <v>824</v>
      </c>
      <c r="AH1188" s="123" t="s">
        <v>824</v>
      </c>
      <c r="AI1188" s="61" t="s">
        <v>824</v>
      </c>
      <c r="AJ1188" s="61" t="s">
        <v>824</v>
      </c>
      <c r="AK1188" s="61" t="s">
        <v>824</v>
      </c>
      <c r="AL1188" s="35" t="s">
        <v>1129</v>
      </c>
      <c r="AM1188" s="192"/>
      <c r="AN1188" s="215"/>
      <c r="AO1188" s="215"/>
      <c r="AP1188" s="215"/>
      <c r="AQ1188" s="215"/>
    </row>
    <row r="1189" spans="1:43" ht="25.5" x14ac:dyDescent="0.25">
      <c r="A1189" s="232" t="s">
        <v>109</v>
      </c>
      <c r="B1189" s="74" t="s">
        <v>66</v>
      </c>
      <c r="C1189" s="74">
        <v>57</v>
      </c>
      <c r="D1189" s="74" t="s">
        <v>67</v>
      </c>
      <c r="E1189" s="74" t="s">
        <v>9</v>
      </c>
      <c r="F1189" s="209"/>
      <c r="G1189" s="209"/>
      <c r="H1189" s="209"/>
      <c r="I1189" s="209"/>
      <c r="J1189" s="209"/>
      <c r="K1189" s="209"/>
      <c r="L1189" s="209"/>
      <c r="M1189" s="209"/>
      <c r="N1189" s="209"/>
      <c r="O1189" s="209"/>
      <c r="P1189" s="209"/>
      <c r="Q1189" s="209"/>
      <c r="R1189" s="209"/>
      <c r="S1189" s="209"/>
      <c r="T1189" s="209"/>
      <c r="U1189" s="209"/>
      <c r="V1189" s="209"/>
      <c r="W1189" s="209"/>
      <c r="X1189" s="209"/>
      <c r="Y1189" s="64" t="s">
        <v>824</v>
      </c>
      <c r="Z1189" s="127" t="s">
        <v>824</v>
      </c>
      <c r="AA1189" s="127" t="s">
        <v>824</v>
      </c>
      <c r="AB1189" s="128" t="s">
        <v>824</v>
      </c>
      <c r="AC1189" s="61" t="s">
        <v>824</v>
      </c>
      <c r="AD1189" s="214"/>
      <c r="AE1189" s="61" t="s">
        <v>824</v>
      </c>
      <c r="AF1189" s="130" t="s">
        <v>824</v>
      </c>
      <c r="AG1189" s="123" t="s">
        <v>824</v>
      </c>
      <c r="AH1189" s="123" t="s">
        <v>824</v>
      </c>
      <c r="AI1189" s="61" t="s">
        <v>824</v>
      </c>
      <c r="AJ1189" s="61" t="s">
        <v>824</v>
      </c>
      <c r="AK1189" s="61" t="s">
        <v>824</v>
      </c>
      <c r="AL1189" s="61" t="s">
        <v>1129</v>
      </c>
      <c r="AM1189" s="76"/>
      <c r="AN1189" s="215"/>
      <c r="AO1189" s="215"/>
      <c r="AP1189" s="215"/>
      <c r="AQ1189" s="215"/>
    </row>
    <row r="1190" spans="1:43" ht="25.5" x14ac:dyDescent="0.25">
      <c r="A1190" s="232" t="s">
        <v>109</v>
      </c>
      <c r="B1190" s="191" t="s">
        <v>66</v>
      </c>
      <c r="C1190" s="191">
        <v>59</v>
      </c>
      <c r="D1190" s="191" t="s">
        <v>71</v>
      </c>
      <c r="E1190" s="191" t="s">
        <v>9</v>
      </c>
      <c r="F1190" s="216"/>
      <c r="G1190" s="216"/>
      <c r="H1190" s="216"/>
      <c r="I1190" s="216"/>
      <c r="J1190" s="216"/>
      <c r="K1190" s="216"/>
      <c r="L1190" s="216"/>
      <c r="M1190" s="216"/>
      <c r="N1190" s="216"/>
      <c r="O1190" s="216"/>
      <c r="P1190" s="216"/>
      <c r="Q1190" s="216"/>
      <c r="R1190" s="216"/>
      <c r="S1190" s="216"/>
      <c r="T1190" s="216"/>
      <c r="U1190" s="216"/>
      <c r="V1190" s="216"/>
      <c r="W1190" s="216"/>
      <c r="X1190" s="216"/>
      <c r="Y1190" s="152" t="s">
        <v>824</v>
      </c>
      <c r="Z1190" s="127" t="s">
        <v>824</v>
      </c>
      <c r="AA1190" s="127" t="s">
        <v>824</v>
      </c>
      <c r="AB1190" s="127" t="s">
        <v>824</v>
      </c>
      <c r="AC1190" s="35" t="s">
        <v>824</v>
      </c>
      <c r="AD1190" s="219"/>
      <c r="AE1190" s="35" t="s">
        <v>824</v>
      </c>
      <c r="AF1190" s="130" t="s">
        <v>824</v>
      </c>
      <c r="AG1190" s="123" t="s">
        <v>824</v>
      </c>
      <c r="AH1190" s="123" t="s">
        <v>824</v>
      </c>
      <c r="AI1190" s="61" t="s">
        <v>824</v>
      </c>
      <c r="AJ1190" s="61" t="s">
        <v>824</v>
      </c>
      <c r="AK1190" s="61" t="s">
        <v>824</v>
      </c>
      <c r="AL1190" s="35" t="s">
        <v>1129</v>
      </c>
      <c r="AM1190" s="192"/>
      <c r="AN1190" s="215"/>
      <c r="AO1190" s="215"/>
      <c r="AP1190" s="215"/>
      <c r="AQ1190" s="215"/>
    </row>
    <row r="1191" spans="1:43" ht="25.5" x14ac:dyDescent="0.25">
      <c r="A1191" s="232" t="s">
        <v>109</v>
      </c>
      <c r="B1191" s="74" t="s">
        <v>66</v>
      </c>
      <c r="C1191" s="74">
        <v>60</v>
      </c>
      <c r="D1191" s="74" t="s">
        <v>72</v>
      </c>
      <c r="E1191" s="74" t="s">
        <v>9</v>
      </c>
      <c r="F1191" s="209"/>
      <c r="G1191" s="209"/>
      <c r="H1191" s="209"/>
      <c r="I1191" s="209"/>
      <c r="J1191" s="209"/>
      <c r="K1191" s="209"/>
      <c r="L1191" s="209"/>
      <c r="M1191" s="209"/>
      <c r="N1191" s="209"/>
      <c r="O1191" s="209"/>
      <c r="P1191" s="209"/>
      <c r="Q1191" s="209"/>
      <c r="R1191" s="209"/>
      <c r="S1191" s="209"/>
      <c r="T1191" s="209"/>
      <c r="U1191" s="209"/>
      <c r="V1191" s="209"/>
      <c r="W1191" s="209"/>
      <c r="X1191" s="209"/>
      <c r="Y1191" s="64" t="s">
        <v>824</v>
      </c>
      <c r="Z1191" s="127" t="s">
        <v>824</v>
      </c>
      <c r="AA1191" s="127" t="s">
        <v>824</v>
      </c>
      <c r="AB1191" s="128" t="s">
        <v>824</v>
      </c>
      <c r="AC1191" s="61" t="s">
        <v>824</v>
      </c>
      <c r="AD1191" s="214"/>
      <c r="AE1191" s="61" t="s">
        <v>824</v>
      </c>
      <c r="AF1191" s="130" t="s">
        <v>824</v>
      </c>
      <c r="AG1191" s="123" t="s">
        <v>824</v>
      </c>
      <c r="AH1191" s="123" t="s">
        <v>824</v>
      </c>
      <c r="AI1191" s="61" t="s">
        <v>824</v>
      </c>
      <c r="AJ1191" s="61" t="s">
        <v>824</v>
      </c>
      <c r="AK1191" s="61" t="s">
        <v>824</v>
      </c>
      <c r="AL1191" s="61" t="s">
        <v>1129</v>
      </c>
      <c r="AM1191" s="76"/>
      <c r="AN1191" s="215"/>
      <c r="AO1191" s="215"/>
      <c r="AP1191" s="215"/>
      <c r="AQ1191" s="215"/>
    </row>
    <row r="1192" spans="1:43" ht="25.5" x14ac:dyDescent="0.25">
      <c r="A1192" s="232" t="s">
        <v>109</v>
      </c>
      <c r="B1192" s="191" t="s">
        <v>101</v>
      </c>
      <c r="C1192" s="191">
        <v>61</v>
      </c>
      <c r="D1192" s="191" t="s">
        <v>674</v>
      </c>
      <c r="E1192" s="191" t="s">
        <v>9</v>
      </c>
      <c r="F1192" s="216"/>
      <c r="G1192" s="216"/>
      <c r="H1192" s="216"/>
      <c r="I1192" s="216"/>
      <c r="J1192" s="216"/>
      <c r="K1192" s="216"/>
      <c r="L1192" s="216"/>
      <c r="M1192" s="216"/>
      <c r="N1192" s="216"/>
      <c r="O1192" s="216"/>
      <c r="P1192" s="216"/>
      <c r="Q1192" s="216"/>
      <c r="R1192" s="216"/>
      <c r="S1192" s="216"/>
      <c r="T1192" s="216"/>
      <c r="U1192" s="216"/>
      <c r="V1192" s="216"/>
      <c r="W1192" s="216"/>
      <c r="X1192" s="216"/>
      <c r="Y1192" s="152" t="s">
        <v>824</v>
      </c>
      <c r="Z1192" s="127" t="s">
        <v>824</v>
      </c>
      <c r="AA1192" s="127" t="s">
        <v>824</v>
      </c>
      <c r="AB1192" s="127" t="s">
        <v>824</v>
      </c>
      <c r="AC1192" s="35" t="s">
        <v>824</v>
      </c>
      <c r="AD1192" s="219"/>
      <c r="AE1192" s="35" t="s">
        <v>824</v>
      </c>
      <c r="AF1192" s="130" t="s">
        <v>824</v>
      </c>
      <c r="AG1192" s="123" t="s">
        <v>824</v>
      </c>
      <c r="AH1192" s="123" t="s">
        <v>824</v>
      </c>
      <c r="AI1192" s="61" t="s">
        <v>824</v>
      </c>
      <c r="AJ1192" s="61" t="s">
        <v>824</v>
      </c>
      <c r="AK1192" s="61" t="s">
        <v>824</v>
      </c>
      <c r="AL1192" s="35" t="s">
        <v>1129</v>
      </c>
      <c r="AM1192" s="192"/>
      <c r="AN1192" s="215"/>
      <c r="AO1192" s="215"/>
      <c r="AP1192" s="215"/>
      <c r="AQ1192" s="215"/>
    </row>
    <row r="1193" spans="1:43" ht="25.5" x14ac:dyDescent="0.25">
      <c r="A1193" s="232" t="s">
        <v>109</v>
      </c>
      <c r="B1193" s="74" t="s">
        <v>101</v>
      </c>
      <c r="C1193" s="74">
        <v>62</v>
      </c>
      <c r="D1193" s="74" t="s">
        <v>675</v>
      </c>
      <c r="E1193" s="74" t="s">
        <v>9</v>
      </c>
      <c r="F1193" s="209"/>
      <c r="G1193" s="209"/>
      <c r="H1193" s="209"/>
      <c r="I1193" s="209"/>
      <c r="J1193" s="209"/>
      <c r="K1193" s="209"/>
      <c r="L1193" s="209"/>
      <c r="M1193" s="209"/>
      <c r="N1193" s="209"/>
      <c r="O1193" s="209"/>
      <c r="P1193" s="209"/>
      <c r="Q1193" s="209"/>
      <c r="R1193" s="209"/>
      <c r="S1193" s="209"/>
      <c r="T1193" s="209"/>
      <c r="U1193" s="209"/>
      <c r="V1193" s="209"/>
      <c r="W1193" s="209"/>
      <c r="X1193" s="209"/>
      <c r="Y1193" s="64" t="s">
        <v>824</v>
      </c>
      <c r="Z1193" s="127" t="s">
        <v>824</v>
      </c>
      <c r="AA1193" s="127" t="s">
        <v>824</v>
      </c>
      <c r="AB1193" s="128" t="s">
        <v>824</v>
      </c>
      <c r="AC1193" s="61" t="s">
        <v>824</v>
      </c>
      <c r="AD1193" s="214"/>
      <c r="AE1193" s="61" t="s">
        <v>824</v>
      </c>
      <c r="AF1193" s="130" t="s">
        <v>824</v>
      </c>
      <c r="AG1193" s="123" t="s">
        <v>824</v>
      </c>
      <c r="AH1193" s="123" t="s">
        <v>824</v>
      </c>
      <c r="AI1193" s="61" t="s">
        <v>824</v>
      </c>
      <c r="AJ1193" s="61" t="s">
        <v>824</v>
      </c>
      <c r="AK1193" s="61" t="s">
        <v>824</v>
      </c>
      <c r="AL1193" s="61" t="s">
        <v>1129</v>
      </c>
      <c r="AM1193" s="76"/>
      <c r="AN1193" s="215"/>
      <c r="AO1193" s="215"/>
      <c r="AP1193" s="215"/>
      <c r="AQ1193" s="215"/>
    </row>
    <row r="1194" spans="1:43" ht="25.5" x14ac:dyDescent="0.25">
      <c r="A1194" s="232" t="s">
        <v>109</v>
      </c>
      <c r="B1194" s="191" t="s">
        <v>76</v>
      </c>
      <c r="C1194" s="191">
        <v>64</v>
      </c>
      <c r="D1194" s="191" t="s">
        <v>77</v>
      </c>
      <c r="E1194" s="191" t="s">
        <v>9</v>
      </c>
      <c r="F1194" s="216"/>
      <c r="G1194" s="216"/>
      <c r="H1194" s="216"/>
      <c r="I1194" s="216"/>
      <c r="J1194" s="216"/>
      <c r="K1194" s="216"/>
      <c r="L1194" s="216"/>
      <c r="M1194" s="216"/>
      <c r="N1194" s="216"/>
      <c r="O1194" s="216"/>
      <c r="P1194" s="216"/>
      <c r="Q1194" s="216"/>
      <c r="R1194" s="216"/>
      <c r="S1194" s="216"/>
      <c r="T1194" s="216"/>
      <c r="U1194" s="216"/>
      <c r="V1194" s="216"/>
      <c r="W1194" s="216"/>
      <c r="X1194" s="216"/>
      <c r="Y1194" s="152" t="s">
        <v>824</v>
      </c>
      <c r="Z1194" s="127" t="s">
        <v>824</v>
      </c>
      <c r="AA1194" s="127" t="s">
        <v>824</v>
      </c>
      <c r="AB1194" s="127" t="s">
        <v>824</v>
      </c>
      <c r="AC1194" s="35" t="s">
        <v>824</v>
      </c>
      <c r="AD1194" s="219"/>
      <c r="AE1194" s="35" t="s">
        <v>824</v>
      </c>
      <c r="AF1194" s="130" t="s">
        <v>824</v>
      </c>
      <c r="AG1194" s="123" t="s">
        <v>824</v>
      </c>
      <c r="AH1194" s="123" t="s">
        <v>824</v>
      </c>
      <c r="AI1194" s="61" t="s">
        <v>824</v>
      </c>
      <c r="AJ1194" s="61" t="s">
        <v>824</v>
      </c>
      <c r="AK1194" s="61" t="s">
        <v>824</v>
      </c>
      <c r="AL1194" s="35" t="s">
        <v>1129</v>
      </c>
      <c r="AM1194" s="192"/>
      <c r="AN1194" s="215"/>
      <c r="AO1194" s="215"/>
      <c r="AP1194" s="215"/>
      <c r="AQ1194" s="215"/>
    </row>
    <row r="1195" spans="1:43" ht="38.25" x14ac:dyDescent="0.25">
      <c r="A1195" s="232" t="s">
        <v>109</v>
      </c>
      <c r="B1195" s="74" t="s">
        <v>76</v>
      </c>
      <c r="C1195" s="74">
        <v>65</v>
      </c>
      <c r="D1195" s="74" t="s">
        <v>78</v>
      </c>
      <c r="E1195" s="74" t="s">
        <v>9</v>
      </c>
      <c r="F1195" s="209"/>
      <c r="G1195" s="209"/>
      <c r="H1195" s="209"/>
      <c r="I1195" s="209"/>
      <c r="J1195" s="209"/>
      <c r="K1195" s="209"/>
      <c r="L1195" s="209"/>
      <c r="M1195" s="209"/>
      <c r="N1195" s="209"/>
      <c r="O1195" s="209"/>
      <c r="P1195" s="209"/>
      <c r="Q1195" s="209"/>
      <c r="R1195" s="209"/>
      <c r="S1195" s="209"/>
      <c r="T1195" s="209"/>
      <c r="U1195" s="209"/>
      <c r="V1195" s="209"/>
      <c r="W1195" s="209"/>
      <c r="X1195" s="209"/>
      <c r="Y1195" s="64" t="s">
        <v>824</v>
      </c>
      <c r="Z1195" s="127" t="s">
        <v>824</v>
      </c>
      <c r="AA1195" s="127" t="s">
        <v>824</v>
      </c>
      <c r="AB1195" s="128" t="s">
        <v>824</v>
      </c>
      <c r="AC1195" s="61" t="s">
        <v>824</v>
      </c>
      <c r="AD1195" s="214"/>
      <c r="AE1195" s="61" t="s">
        <v>824</v>
      </c>
      <c r="AF1195" s="130" t="s">
        <v>824</v>
      </c>
      <c r="AG1195" s="123" t="s">
        <v>824</v>
      </c>
      <c r="AH1195" s="123" t="s">
        <v>824</v>
      </c>
      <c r="AI1195" s="61" t="s">
        <v>824</v>
      </c>
      <c r="AJ1195" s="61" t="s">
        <v>824</v>
      </c>
      <c r="AK1195" s="61" t="s">
        <v>824</v>
      </c>
      <c r="AL1195" s="61" t="s">
        <v>1129</v>
      </c>
      <c r="AM1195" s="76"/>
      <c r="AN1195" s="215"/>
      <c r="AO1195" s="215"/>
      <c r="AP1195" s="215"/>
      <c r="AQ1195" s="215"/>
    </row>
    <row r="1196" spans="1:43" ht="25.5" x14ac:dyDescent="0.25">
      <c r="A1196" s="232" t="s">
        <v>109</v>
      </c>
      <c r="B1196" s="191" t="s">
        <v>676</v>
      </c>
      <c r="C1196" s="191">
        <v>72</v>
      </c>
      <c r="D1196" s="191" t="s">
        <v>679</v>
      </c>
      <c r="E1196" s="191" t="s">
        <v>9</v>
      </c>
      <c r="F1196" s="216"/>
      <c r="G1196" s="216"/>
      <c r="H1196" s="216"/>
      <c r="I1196" s="216"/>
      <c r="J1196" s="216"/>
      <c r="K1196" s="216"/>
      <c r="L1196" s="216"/>
      <c r="M1196" s="216"/>
      <c r="N1196" s="216"/>
      <c r="O1196" s="216"/>
      <c r="P1196" s="216"/>
      <c r="Q1196" s="216"/>
      <c r="R1196" s="216"/>
      <c r="S1196" s="216"/>
      <c r="T1196" s="216"/>
      <c r="U1196" s="216"/>
      <c r="V1196" s="216"/>
      <c r="W1196" s="216"/>
      <c r="X1196" s="216"/>
      <c r="Y1196" s="152" t="s">
        <v>824</v>
      </c>
      <c r="Z1196" s="127" t="s">
        <v>824</v>
      </c>
      <c r="AA1196" s="127" t="s">
        <v>824</v>
      </c>
      <c r="AB1196" s="127" t="s">
        <v>824</v>
      </c>
      <c r="AC1196" s="35" t="s">
        <v>824</v>
      </c>
      <c r="AD1196" s="219"/>
      <c r="AE1196" s="35" t="s">
        <v>824</v>
      </c>
      <c r="AF1196" s="130" t="s">
        <v>824</v>
      </c>
      <c r="AG1196" s="123" t="s">
        <v>824</v>
      </c>
      <c r="AH1196" s="123" t="s">
        <v>824</v>
      </c>
      <c r="AI1196" s="61" t="s">
        <v>824</v>
      </c>
      <c r="AJ1196" s="61" t="s">
        <v>824</v>
      </c>
      <c r="AK1196" s="61" t="s">
        <v>824</v>
      </c>
      <c r="AL1196" s="35" t="s">
        <v>1129</v>
      </c>
      <c r="AM1196" s="192"/>
      <c r="AN1196" s="215"/>
      <c r="AO1196" s="215"/>
      <c r="AP1196" s="215"/>
      <c r="AQ1196" s="215"/>
    </row>
    <row r="1197" spans="1:43" ht="25.5" x14ac:dyDescent="0.25">
      <c r="A1197" s="232" t="s">
        <v>109</v>
      </c>
      <c r="B1197" s="191" t="s">
        <v>26</v>
      </c>
      <c r="C1197" s="191">
        <v>76</v>
      </c>
      <c r="D1197" s="191" t="s">
        <v>747</v>
      </c>
      <c r="E1197" s="191" t="s">
        <v>9</v>
      </c>
      <c r="F1197" s="216"/>
      <c r="G1197" s="216"/>
      <c r="H1197" s="216"/>
      <c r="I1197" s="216"/>
      <c r="J1197" s="216"/>
      <c r="K1197" s="216"/>
      <c r="L1197" s="216"/>
      <c r="M1197" s="216"/>
      <c r="N1197" s="216"/>
      <c r="O1197" s="216"/>
      <c r="P1197" s="216"/>
      <c r="Q1197" s="216"/>
      <c r="R1197" s="216"/>
      <c r="S1197" s="216"/>
      <c r="T1197" s="216"/>
      <c r="U1197" s="216"/>
      <c r="V1197" s="216"/>
      <c r="W1197" s="216"/>
      <c r="X1197" s="216"/>
      <c r="Y1197" s="152" t="s">
        <v>824</v>
      </c>
      <c r="Z1197" s="127" t="s">
        <v>824</v>
      </c>
      <c r="AA1197" s="127" t="s">
        <v>824</v>
      </c>
      <c r="AB1197" s="127" t="s">
        <v>824</v>
      </c>
      <c r="AC1197" s="35" t="s">
        <v>824</v>
      </c>
      <c r="AD1197" s="219"/>
      <c r="AE1197" s="35" t="s">
        <v>824</v>
      </c>
      <c r="AF1197" s="130" t="s">
        <v>824</v>
      </c>
      <c r="AG1197" s="123" t="s">
        <v>824</v>
      </c>
      <c r="AH1197" s="123" t="s">
        <v>824</v>
      </c>
      <c r="AI1197" s="61" t="s">
        <v>824</v>
      </c>
      <c r="AJ1197" s="61" t="s">
        <v>824</v>
      </c>
      <c r="AK1197" s="61" t="s">
        <v>824</v>
      </c>
      <c r="AL1197" s="35" t="s">
        <v>1129</v>
      </c>
      <c r="AM1197" s="192"/>
      <c r="AN1197" s="215"/>
      <c r="AO1197" s="215"/>
      <c r="AP1197" s="215"/>
      <c r="AQ1197" s="215"/>
    </row>
    <row r="1198" spans="1:43" ht="25.5" x14ac:dyDescent="0.25">
      <c r="A1198" s="232" t="s">
        <v>109</v>
      </c>
      <c r="B1198" s="74" t="s">
        <v>26</v>
      </c>
      <c r="C1198" s="74">
        <v>81</v>
      </c>
      <c r="D1198" s="74" t="s">
        <v>751</v>
      </c>
      <c r="E1198" s="74" t="s">
        <v>9</v>
      </c>
      <c r="F1198" s="209"/>
      <c r="G1198" s="209"/>
      <c r="H1198" s="209"/>
      <c r="I1198" s="209"/>
      <c r="J1198" s="209"/>
      <c r="K1198" s="209"/>
      <c r="L1198" s="209"/>
      <c r="M1198" s="209"/>
      <c r="N1198" s="209"/>
      <c r="O1198" s="209"/>
      <c r="P1198" s="209"/>
      <c r="Q1198" s="209"/>
      <c r="R1198" s="209"/>
      <c r="S1198" s="209"/>
      <c r="T1198" s="209"/>
      <c r="U1198" s="209"/>
      <c r="V1198" s="209"/>
      <c r="W1198" s="209"/>
      <c r="X1198" s="209"/>
      <c r="Y1198" s="64" t="s">
        <v>824</v>
      </c>
      <c r="Z1198" s="127" t="s">
        <v>824</v>
      </c>
      <c r="AA1198" s="127" t="s">
        <v>824</v>
      </c>
      <c r="AB1198" s="128" t="s">
        <v>824</v>
      </c>
      <c r="AC1198" s="61" t="s">
        <v>824</v>
      </c>
      <c r="AD1198" s="214"/>
      <c r="AE1198" s="61" t="s">
        <v>824</v>
      </c>
      <c r="AF1198" s="130" t="s">
        <v>824</v>
      </c>
      <c r="AG1198" s="123" t="s">
        <v>824</v>
      </c>
      <c r="AH1198" s="123" t="s">
        <v>824</v>
      </c>
      <c r="AI1198" s="61" t="s">
        <v>824</v>
      </c>
      <c r="AJ1198" s="61" t="s">
        <v>824</v>
      </c>
      <c r="AK1198" s="61" t="s">
        <v>824</v>
      </c>
      <c r="AL1198" s="61" t="s">
        <v>1129</v>
      </c>
      <c r="AM1198" s="76"/>
      <c r="AN1198" s="215"/>
      <c r="AO1198" s="215"/>
      <c r="AP1198" s="215"/>
      <c r="AQ1198" s="215"/>
    </row>
    <row r="1199" spans="1:43" ht="25.5" x14ac:dyDescent="0.25">
      <c r="A1199" s="232" t="s">
        <v>109</v>
      </c>
      <c r="B1199" s="191" t="s">
        <v>26</v>
      </c>
      <c r="C1199" s="191">
        <v>82</v>
      </c>
      <c r="D1199" s="191" t="s">
        <v>1160</v>
      </c>
      <c r="E1199" s="191" t="s">
        <v>9</v>
      </c>
      <c r="F1199" s="216"/>
      <c r="G1199" s="216"/>
      <c r="H1199" s="216"/>
      <c r="I1199" s="216"/>
      <c r="J1199" s="216"/>
      <c r="K1199" s="216"/>
      <c r="L1199" s="216"/>
      <c r="M1199" s="216"/>
      <c r="N1199" s="216"/>
      <c r="O1199" s="216"/>
      <c r="P1199" s="216"/>
      <c r="Q1199" s="216"/>
      <c r="R1199" s="216"/>
      <c r="S1199" s="216"/>
      <c r="T1199" s="216"/>
      <c r="U1199" s="216"/>
      <c r="V1199" s="216"/>
      <c r="W1199" s="216"/>
      <c r="X1199" s="216"/>
      <c r="Y1199" s="152" t="s">
        <v>824</v>
      </c>
      <c r="Z1199" s="127" t="s">
        <v>824</v>
      </c>
      <c r="AA1199" s="127" t="s">
        <v>824</v>
      </c>
      <c r="AB1199" s="127" t="s">
        <v>824</v>
      </c>
      <c r="AC1199" s="35" t="s">
        <v>824</v>
      </c>
      <c r="AD1199" s="219"/>
      <c r="AE1199" s="35" t="s">
        <v>824</v>
      </c>
      <c r="AF1199" s="130" t="s">
        <v>824</v>
      </c>
      <c r="AG1199" s="123" t="s">
        <v>824</v>
      </c>
      <c r="AH1199" s="123" t="s">
        <v>824</v>
      </c>
      <c r="AI1199" s="61" t="s">
        <v>824</v>
      </c>
      <c r="AJ1199" s="61" t="s">
        <v>824</v>
      </c>
      <c r="AK1199" s="61" t="s">
        <v>824</v>
      </c>
      <c r="AL1199" s="35" t="s">
        <v>1129</v>
      </c>
      <c r="AM1199" s="192"/>
      <c r="AN1199" s="215"/>
      <c r="AO1199" s="215"/>
      <c r="AP1199" s="215"/>
      <c r="AQ1199" s="215"/>
    </row>
    <row r="1200" spans="1:43" ht="38.25" x14ac:dyDescent="0.25">
      <c r="A1200" s="232" t="s">
        <v>109</v>
      </c>
      <c r="B1200" s="74" t="s">
        <v>26</v>
      </c>
      <c r="C1200" s="74">
        <v>86</v>
      </c>
      <c r="D1200" s="74" t="s">
        <v>1161</v>
      </c>
      <c r="E1200" s="74" t="s">
        <v>9</v>
      </c>
      <c r="F1200" s="209"/>
      <c r="G1200" s="209"/>
      <c r="H1200" s="209"/>
      <c r="I1200" s="209"/>
      <c r="J1200" s="209"/>
      <c r="K1200" s="209"/>
      <c r="L1200" s="209"/>
      <c r="M1200" s="209"/>
      <c r="N1200" s="209"/>
      <c r="O1200" s="209"/>
      <c r="P1200" s="209"/>
      <c r="Q1200" s="209"/>
      <c r="R1200" s="209"/>
      <c r="S1200" s="209"/>
      <c r="T1200" s="209"/>
      <c r="U1200" s="209"/>
      <c r="V1200" s="209"/>
      <c r="W1200" s="209"/>
      <c r="X1200" s="209"/>
      <c r="Y1200" s="64" t="s">
        <v>824</v>
      </c>
      <c r="Z1200" s="127" t="s">
        <v>824</v>
      </c>
      <c r="AA1200" s="127" t="s">
        <v>824</v>
      </c>
      <c r="AB1200" s="128" t="s">
        <v>824</v>
      </c>
      <c r="AC1200" s="61" t="s">
        <v>824</v>
      </c>
      <c r="AD1200" s="214"/>
      <c r="AE1200" s="61" t="s">
        <v>824</v>
      </c>
      <c r="AF1200" s="130" t="s">
        <v>824</v>
      </c>
      <c r="AG1200" s="123" t="s">
        <v>824</v>
      </c>
      <c r="AH1200" s="123" t="s">
        <v>824</v>
      </c>
      <c r="AI1200" s="61" t="s">
        <v>824</v>
      </c>
      <c r="AJ1200" s="61" t="s">
        <v>824</v>
      </c>
      <c r="AK1200" s="61" t="s">
        <v>824</v>
      </c>
      <c r="AL1200" s="61" t="s">
        <v>1129</v>
      </c>
      <c r="AM1200" s="76"/>
      <c r="AN1200" s="215"/>
      <c r="AO1200" s="215"/>
      <c r="AP1200" s="215"/>
      <c r="AQ1200" s="215"/>
    </row>
    <row r="1201" spans="1:43" ht="25.5" x14ac:dyDescent="0.25">
      <c r="A1201" s="232" t="s">
        <v>109</v>
      </c>
      <c r="B1201" s="191" t="s">
        <v>687</v>
      </c>
      <c r="C1201" s="191">
        <v>102</v>
      </c>
      <c r="D1201" s="191" t="s">
        <v>690</v>
      </c>
      <c r="E1201" s="191" t="s">
        <v>9</v>
      </c>
      <c r="F1201" s="216"/>
      <c r="G1201" s="216"/>
      <c r="H1201" s="216"/>
      <c r="I1201" s="216"/>
      <c r="J1201" s="216"/>
      <c r="K1201" s="216"/>
      <c r="L1201" s="216"/>
      <c r="M1201" s="216"/>
      <c r="N1201" s="216"/>
      <c r="O1201" s="216"/>
      <c r="P1201" s="216"/>
      <c r="Q1201" s="216"/>
      <c r="R1201" s="216"/>
      <c r="S1201" s="216"/>
      <c r="T1201" s="216"/>
      <c r="U1201" s="216"/>
      <c r="V1201" s="216"/>
      <c r="W1201" s="216"/>
      <c r="X1201" s="216"/>
      <c r="Y1201" s="152" t="s">
        <v>824</v>
      </c>
      <c r="Z1201" s="127" t="s">
        <v>824</v>
      </c>
      <c r="AA1201" s="127" t="s">
        <v>824</v>
      </c>
      <c r="AB1201" s="127" t="s">
        <v>824</v>
      </c>
      <c r="AC1201" s="35" t="s">
        <v>824</v>
      </c>
      <c r="AD1201" s="219"/>
      <c r="AE1201" s="35" t="s">
        <v>824</v>
      </c>
      <c r="AF1201" s="130" t="s">
        <v>824</v>
      </c>
      <c r="AG1201" s="123" t="s">
        <v>824</v>
      </c>
      <c r="AH1201" s="123" t="s">
        <v>824</v>
      </c>
      <c r="AI1201" s="61" t="s">
        <v>824</v>
      </c>
      <c r="AJ1201" s="61" t="s">
        <v>824</v>
      </c>
      <c r="AK1201" s="61" t="s">
        <v>824</v>
      </c>
      <c r="AL1201" s="35" t="s">
        <v>1129</v>
      </c>
      <c r="AM1201" s="192"/>
      <c r="AN1201" s="215"/>
      <c r="AO1201" s="215"/>
      <c r="AP1201" s="215"/>
      <c r="AQ1201" s="215"/>
    </row>
    <row r="1202" spans="1:43" ht="25.5" x14ac:dyDescent="0.25">
      <c r="A1202" s="232" t="s">
        <v>109</v>
      </c>
      <c r="B1202" s="74" t="s">
        <v>12</v>
      </c>
      <c r="C1202" s="74">
        <v>104</v>
      </c>
      <c r="D1202" s="74" t="s">
        <v>692</v>
      </c>
      <c r="E1202" s="74" t="s">
        <v>684</v>
      </c>
      <c r="F1202" s="209">
        <v>1</v>
      </c>
      <c r="G1202" s="209">
        <v>1</v>
      </c>
      <c r="H1202" s="209">
        <v>1</v>
      </c>
      <c r="I1202" s="209">
        <v>1</v>
      </c>
      <c r="J1202" s="209"/>
      <c r="K1202" s="209"/>
      <c r="L1202" s="209"/>
      <c r="M1202" s="209"/>
      <c r="N1202" s="209"/>
      <c r="O1202" s="209"/>
      <c r="P1202" s="209"/>
      <c r="Q1202" s="209"/>
      <c r="R1202" s="209"/>
      <c r="S1202" s="209"/>
      <c r="T1202" s="209"/>
      <c r="U1202" s="209"/>
      <c r="V1202" s="209"/>
      <c r="W1202" s="209"/>
      <c r="X1202" s="209"/>
      <c r="Y1202" s="64">
        <v>1</v>
      </c>
      <c r="Z1202" s="127">
        <v>1</v>
      </c>
      <c r="AA1202" s="127">
        <v>2</v>
      </c>
      <c r="AB1202" s="128" t="s">
        <v>1143</v>
      </c>
      <c r="AC1202" s="61" t="s">
        <v>462</v>
      </c>
      <c r="AD1202" s="214" t="s">
        <v>384</v>
      </c>
      <c r="AE1202" s="61" t="s">
        <v>475</v>
      </c>
      <c r="AF1202" s="130" t="s">
        <v>1143</v>
      </c>
      <c r="AG1202" s="123">
        <v>1</v>
      </c>
      <c r="AH1202" s="123">
        <v>2</v>
      </c>
      <c r="AI1202" s="61" t="s">
        <v>462</v>
      </c>
      <c r="AJ1202" s="61" t="s">
        <v>384</v>
      </c>
      <c r="AK1202" s="61" t="s">
        <v>475</v>
      </c>
      <c r="AL1202" s="61" t="s">
        <v>377</v>
      </c>
      <c r="AM1202" s="76"/>
      <c r="AN1202" s="215"/>
      <c r="AO1202" s="215"/>
      <c r="AP1202" s="215"/>
      <c r="AQ1202" s="215"/>
    </row>
    <row r="1203" spans="1:43" ht="25.5" x14ac:dyDescent="0.25">
      <c r="A1203" s="232" t="s">
        <v>109</v>
      </c>
      <c r="B1203" s="191" t="s">
        <v>33</v>
      </c>
      <c r="C1203" s="191">
        <v>105</v>
      </c>
      <c r="D1203" s="191" t="s">
        <v>693</v>
      </c>
      <c r="E1203" s="191" t="s">
        <v>9</v>
      </c>
      <c r="F1203" s="216">
        <v>3</v>
      </c>
      <c r="G1203" s="216">
        <v>4</v>
      </c>
      <c r="H1203" s="216">
        <v>4</v>
      </c>
      <c r="I1203" s="216">
        <v>4</v>
      </c>
      <c r="J1203" s="216"/>
      <c r="K1203" s="216"/>
      <c r="L1203" s="216"/>
      <c r="M1203" s="216"/>
      <c r="N1203" s="216"/>
      <c r="O1203" s="216"/>
      <c r="P1203" s="216"/>
      <c r="Q1203" s="216"/>
      <c r="R1203" s="216"/>
      <c r="S1203" s="216"/>
      <c r="T1203" s="216"/>
      <c r="U1203" s="216"/>
      <c r="V1203" s="216"/>
      <c r="W1203" s="216"/>
      <c r="X1203" s="216"/>
      <c r="Y1203" s="152">
        <v>4</v>
      </c>
      <c r="Z1203" s="127">
        <v>4</v>
      </c>
      <c r="AA1203" s="127">
        <v>2</v>
      </c>
      <c r="AB1203" s="127" t="s">
        <v>1190</v>
      </c>
      <c r="AC1203" s="35" t="s">
        <v>146</v>
      </c>
      <c r="AD1203" s="219" t="s">
        <v>384</v>
      </c>
      <c r="AE1203" s="35" t="s">
        <v>476</v>
      </c>
      <c r="AF1203" s="130" t="s">
        <v>1190</v>
      </c>
      <c r="AG1203" s="123">
        <v>4</v>
      </c>
      <c r="AH1203" s="123">
        <v>2</v>
      </c>
      <c r="AI1203" s="61" t="s">
        <v>146</v>
      </c>
      <c r="AJ1203" s="61" t="s">
        <v>384</v>
      </c>
      <c r="AK1203" s="61" t="s">
        <v>476</v>
      </c>
      <c r="AL1203" s="35" t="s">
        <v>1129</v>
      </c>
      <c r="AM1203" s="192"/>
      <c r="AN1203" s="215"/>
      <c r="AO1203" s="215"/>
      <c r="AP1203" s="215"/>
      <c r="AQ1203" s="215"/>
    </row>
    <row r="1204" spans="1:43" ht="25.5" x14ac:dyDescent="0.25">
      <c r="A1204" s="232" t="s">
        <v>109</v>
      </c>
      <c r="B1204" s="74" t="s">
        <v>33</v>
      </c>
      <c r="C1204" s="74">
        <v>106</v>
      </c>
      <c r="D1204" s="74" t="s">
        <v>695</v>
      </c>
      <c r="E1204" s="74" t="s">
        <v>9</v>
      </c>
      <c r="F1204" s="209">
        <v>2</v>
      </c>
      <c r="G1204" s="209">
        <v>3</v>
      </c>
      <c r="H1204" s="209">
        <v>3</v>
      </c>
      <c r="I1204" s="209">
        <v>2</v>
      </c>
      <c r="J1204" s="209"/>
      <c r="K1204" s="209"/>
      <c r="L1204" s="209"/>
      <c r="M1204" s="209"/>
      <c r="N1204" s="209"/>
      <c r="O1204" s="209"/>
      <c r="P1204" s="209"/>
      <c r="Q1204" s="209"/>
      <c r="R1204" s="209"/>
      <c r="S1204" s="209"/>
      <c r="T1204" s="209"/>
      <c r="U1204" s="209"/>
      <c r="V1204" s="209"/>
      <c r="W1204" s="209"/>
      <c r="X1204" s="209"/>
      <c r="Y1204" s="64">
        <v>3</v>
      </c>
      <c r="Z1204" s="127">
        <v>3</v>
      </c>
      <c r="AA1204" s="127">
        <v>2</v>
      </c>
      <c r="AB1204" s="128" t="s">
        <v>1191</v>
      </c>
      <c r="AC1204" s="61" t="s">
        <v>144</v>
      </c>
      <c r="AD1204" s="214" t="s">
        <v>384</v>
      </c>
      <c r="AE1204" s="61" t="s">
        <v>371</v>
      </c>
      <c r="AF1204" s="130" t="s">
        <v>1191</v>
      </c>
      <c r="AG1204" s="123">
        <v>3</v>
      </c>
      <c r="AH1204" s="123">
        <v>2</v>
      </c>
      <c r="AI1204" s="61" t="s">
        <v>144</v>
      </c>
      <c r="AJ1204" s="61" t="s">
        <v>384</v>
      </c>
      <c r="AK1204" s="61" t="s">
        <v>371</v>
      </c>
      <c r="AL1204" s="61" t="s">
        <v>1129</v>
      </c>
      <c r="AM1204" s="76"/>
      <c r="AN1204" s="215"/>
      <c r="AO1204" s="215"/>
      <c r="AP1204" s="215"/>
      <c r="AQ1204" s="215"/>
    </row>
    <row r="1205" spans="1:43" ht="25.5" x14ac:dyDescent="0.25">
      <c r="A1205" s="232" t="s">
        <v>109</v>
      </c>
      <c r="B1205" s="191" t="s">
        <v>33</v>
      </c>
      <c r="C1205" s="197">
        <v>107</v>
      </c>
      <c r="D1205" s="198" t="s">
        <v>696</v>
      </c>
      <c r="E1205" s="198" t="s">
        <v>9</v>
      </c>
      <c r="F1205" s="211">
        <v>4</v>
      </c>
      <c r="G1205" s="211">
        <v>4</v>
      </c>
      <c r="H1205" s="211">
        <v>4</v>
      </c>
      <c r="I1205" s="211">
        <v>4</v>
      </c>
      <c r="J1205" s="211"/>
      <c r="K1205" s="211"/>
      <c r="L1205" s="211"/>
      <c r="M1205" s="211"/>
      <c r="N1205" s="211"/>
      <c r="O1205" s="211"/>
      <c r="P1205" s="211"/>
      <c r="Q1205" s="211"/>
      <c r="R1205" s="211"/>
      <c r="S1205" s="211"/>
      <c r="T1205" s="211"/>
      <c r="U1205" s="211"/>
      <c r="V1205" s="211"/>
      <c r="W1205" s="211"/>
      <c r="X1205" s="211"/>
      <c r="Y1205" s="189">
        <v>4</v>
      </c>
      <c r="Z1205" s="127">
        <v>4</v>
      </c>
      <c r="AA1205" s="127">
        <v>2</v>
      </c>
      <c r="AB1205" s="128" t="s">
        <v>1190</v>
      </c>
      <c r="AC1205" s="61" t="s">
        <v>146</v>
      </c>
      <c r="AD1205" s="214" t="s">
        <v>384</v>
      </c>
      <c r="AE1205" s="61" t="s">
        <v>476</v>
      </c>
      <c r="AF1205" s="130" t="s">
        <v>1190</v>
      </c>
      <c r="AG1205" s="123">
        <v>4</v>
      </c>
      <c r="AH1205" s="123">
        <v>2</v>
      </c>
      <c r="AI1205" s="61" t="s">
        <v>146</v>
      </c>
      <c r="AJ1205" s="61" t="s">
        <v>384</v>
      </c>
      <c r="AK1205" s="61" t="s">
        <v>476</v>
      </c>
      <c r="AL1205" s="61" t="s">
        <v>1129</v>
      </c>
      <c r="AM1205" s="76"/>
      <c r="AN1205" s="215"/>
      <c r="AO1205" s="215"/>
      <c r="AP1205" s="215"/>
      <c r="AQ1205" s="215"/>
    </row>
    <row r="1206" spans="1:43" ht="25.5" x14ac:dyDescent="0.25">
      <c r="A1206" s="232" t="s">
        <v>109</v>
      </c>
      <c r="B1206" s="74" t="s">
        <v>35</v>
      </c>
      <c r="C1206" s="74">
        <v>108</v>
      </c>
      <c r="D1206" s="74" t="s">
        <v>697</v>
      </c>
      <c r="E1206" s="74" t="s">
        <v>9</v>
      </c>
      <c r="F1206" s="209"/>
      <c r="G1206" s="209"/>
      <c r="H1206" s="209"/>
      <c r="I1206" s="209"/>
      <c r="J1206" s="209"/>
      <c r="K1206" s="209"/>
      <c r="L1206" s="209"/>
      <c r="M1206" s="209"/>
      <c r="N1206" s="209"/>
      <c r="O1206" s="209"/>
      <c r="P1206" s="209"/>
      <c r="Q1206" s="209"/>
      <c r="R1206" s="209"/>
      <c r="S1206" s="209"/>
      <c r="T1206" s="209"/>
      <c r="U1206" s="209"/>
      <c r="V1206" s="209"/>
      <c r="W1206" s="209"/>
      <c r="X1206" s="209"/>
      <c r="Y1206" s="64" t="s">
        <v>824</v>
      </c>
      <c r="Z1206" s="127" t="s">
        <v>824</v>
      </c>
      <c r="AA1206" s="127" t="s">
        <v>824</v>
      </c>
      <c r="AB1206" s="128" t="s">
        <v>824</v>
      </c>
      <c r="AC1206" s="61" t="s">
        <v>824</v>
      </c>
      <c r="AD1206" s="214"/>
      <c r="AE1206" s="61" t="s">
        <v>824</v>
      </c>
      <c r="AF1206" s="130" t="s">
        <v>824</v>
      </c>
      <c r="AG1206" s="123" t="s">
        <v>824</v>
      </c>
      <c r="AH1206" s="123" t="s">
        <v>824</v>
      </c>
      <c r="AI1206" s="61" t="s">
        <v>824</v>
      </c>
      <c r="AJ1206" s="61" t="s">
        <v>824</v>
      </c>
      <c r="AK1206" s="61" t="s">
        <v>824</v>
      </c>
      <c r="AL1206" s="61" t="s">
        <v>1129</v>
      </c>
      <c r="AM1206" s="76"/>
      <c r="AN1206" s="215"/>
      <c r="AO1206" s="215"/>
      <c r="AP1206" s="215"/>
      <c r="AQ1206" s="215"/>
    </row>
    <row r="1207" spans="1:43" ht="38.25" x14ac:dyDescent="0.25">
      <c r="A1207" s="232" t="s">
        <v>109</v>
      </c>
      <c r="B1207" s="191" t="s">
        <v>35</v>
      </c>
      <c r="C1207" s="191">
        <v>109</v>
      </c>
      <c r="D1207" s="198" t="s">
        <v>698</v>
      </c>
      <c r="E1207" s="198" t="s">
        <v>9</v>
      </c>
      <c r="F1207" s="211"/>
      <c r="G1207" s="211"/>
      <c r="H1207" s="211"/>
      <c r="I1207" s="211"/>
      <c r="J1207" s="211"/>
      <c r="K1207" s="211"/>
      <c r="L1207" s="211"/>
      <c r="M1207" s="211"/>
      <c r="N1207" s="211"/>
      <c r="O1207" s="211"/>
      <c r="P1207" s="211"/>
      <c r="Q1207" s="211"/>
      <c r="R1207" s="211"/>
      <c r="S1207" s="211"/>
      <c r="T1207" s="211"/>
      <c r="U1207" s="211"/>
      <c r="V1207" s="211"/>
      <c r="W1207" s="211"/>
      <c r="X1207" s="211"/>
      <c r="Y1207" s="189" t="s">
        <v>824</v>
      </c>
      <c r="Z1207" s="127" t="s">
        <v>824</v>
      </c>
      <c r="AA1207" s="127" t="s">
        <v>824</v>
      </c>
      <c r="AB1207" s="128" t="s">
        <v>824</v>
      </c>
      <c r="AC1207" s="61" t="s">
        <v>824</v>
      </c>
      <c r="AD1207" s="214"/>
      <c r="AE1207" s="61" t="s">
        <v>824</v>
      </c>
      <c r="AF1207" s="130" t="s">
        <v>824</v>
      </c>
      <c r="AG1207" s="123" t="s">
        <v>824</v>
      </c>
      <c r="AH1207" s="123" t="s">
        <v>824</v>
      </c>
      <c r="AI1207" s="61" t="s">
        <v>824</v>
      </c>
      <c r="AJ1207" s="61" t="s">
        <v>824</v>
      </c>
      <c r="AK1207" s="61" t="s">
        <v>824</v>
      </c>
      <c r="AL1207" s="61" t="s">
        <v>1129</v>
      </c>
      <c r="AM1207" s="76"/>
      <c r="AN1207" s="215"/>
      <c r="AO1207" s="215"/>
      <c r="AP1207" s="215"/>
      <c r="AQ1207" s="215"/>
    </row>
    <row r="1208" spans="1:43" ht="38.25" x14ac:dyDescent="0.25">
      <c r="A1208" s="232" t="s">
        <v>109</v>
      </c>
      <c r="B1208" s="74" t="s">
        <v>35</v>
      </c>
      <c r="C1208" s="74">
        <v>110</v>
      </c>
      <c r="D1208" s="74" t="s">
        <v>699</v>
      </c>
      <c r="E1208" s="74" t="s">
        <v>9</v>
      </c>
      <c r="F1208" s="209"/>
      <c r="G1208" s="209"/>
      <c r="H1208" s="209"/>
      <c r="I1208" s="209"/>
      <c r="J1208" s="209"/>
      <c r="K1208" s="209"/>
      <c r="L1208" s="209"/>
      <c r="M1208" s="209"/>
      <c r="N1208" s="209"/>
      <c r="O1208" s="209"/>
      <c r="P1208" s="209"/>
      <c r="Q1208" s="209"/>
      <c r="R1208" s="209"/>
      <c r="S1208" s="209"/>
      <c r="T1208" s="209"/>
      <c r="U1208" s="209"/>
      <c r="V1208" s="209"/>
      <c r="W1208" s="209"/>
      <c r="X1208" s="209"/>
      <c r="Y1208" s="64" t="s">
        <v>824</v>
      </c>
      <c r="Z1208" s="127" t="s">
        <v>824</v>
      </c>
      <c r="AA1208" s="127" t="s">
        <v>824</v>
      </c>
      <c r="AB1208" s="128" t="s">
        <v>824</v>
      </c>
      <c r="AC1208" s="61" t="s">
        <v>824</v>
      </c>
      <c r="AD1208" s="214"/>
      <c r="AE1208" s="61" t="s">
        <v>824</v>
      </c>
      <c r="AF1208" s="130" t="s">
        <v>824</v>
      </c>
      <c r="AG1208" s="123" t="s">
        <v>824</v>
      </c>
      <c r="AH1208" s="123" t="s">
        <v>824</v>
      </c>
      <c r="AI1208" s="61" t="s">
        <v>824</v>
      </c>
      <c r="AJ1208" s="61" t="s">
        <v>824</v>
      </c>
      <c r="AK1208" s="61" t="s">
        <v>824</v>
      </c>
      <c r="AL1208" s="61" t="s">
        <v>1129</v>
      </c>
      <c r="AM1208" s="76"/>
      <c r="AN1208" s="215"/>
      <c r="AO1208" s="215"/>
      <c r="AP1208" s="215"/>
      <c r="AQ1208" s="215"/>
    </row>
    <row r="1209" spans="1:43" ht="25.5" x14ac:dyDescent="0.25">
      <c r="A1209" s="232" t="s">
        <v>109</v>
      </c>
      <c r="B1209" s="191" t="s">
        <v>35</v>
      </c>
      <c r="C1209" s="191">
        <v>111</v>
      </c>
      <c r="D1209" s="198" t="s">
        <v>700</v>
      </c>
      <c r="E1209" s="198" t="s">
        <v>9</v>
      </c>
      <c r="F1209" s="211"/>
      <c r="G1209" s="211"/>
      <c r="H1209" s="211"/>
      <c r="I1209" s="211"/>
      <c r="J1209" s="211"/>
      <c r="K1209" s="211"/>
      <c r="L1209" s="211"/>
      <c r="M1209" s="211"/>
      <c r="N1209" s="211"/>
      <c r="O1209" s="211"/>
      <c r="P1209" s="211"/>
      <c r="Q1209" s="211"/>
      <c r="R1209" s="211"/>
      <c r="S1209" s="211"/>
      <c r="T1209" s="211"/>
      <c r="U1209" s="211"/>
      <c r="V1209" s="211"/>
      <c r="W1209" s="211"/>
      <c r="X1209" s="211"/>
      <c r="Y1209" s="189" t="s">
        <v>824</v>
      </c>
      <c r="Z1209" s="127" t="s">
        <v>824</v>
      </c>
      <c r="AA1209" s="127" t="s">
        <v>824</v>
      </c>
      <c r="AB1209" s="128" t="s">
        <v>824</v>
      </c>
      <c r="AC1209" s="61" t="s">
        <v>824</v>
      </c>
      <c r="AD1209" s="214"/>
      <c r="AE1209" s="61" t="s">
        <v>824</v>
      </c>
      <c r="AF1209" s="130" t="s">
        <v>824</v>
      </c>
      <c r="AG1209" s="123" t="s">
        <v>824</v>
      </c>
      <c r="AH1209" s="123" t="s">
        <v>824</v>
      </c>
      <c r="AI1209" s="61" t="s">
        <v>824</v>
      </c>
      <c r="AJ1209" s="61" t="s">
        <v>824</v>
      </c>
      <c r="AK1209" s="61" t="s">
        <v>824</v>
      </c>
      <c r="AL1209" s="61" t="s">
        <v>1129</v>
      </c>
      <c r="AM1209" s="76"/>
      <c r="AN1209" s="215"/>
      <c r="AO1209" s="215"/>
      <c r="AP1209" s="215"/>
      <c r="AQ1209" s="215"/>
    </row>
    <row r="1210" spans="1:43" ht="38.25" x14ac:dyDescent="0.25">
      <c r="A1210" s="232" t="s">
        <v>109</v>
      </c>
      <c r="B1210" s="74" t="s">
        <v>35</v>
      </c>
      <c r="C1210" s="74">
        <v>112</v>
      </c>
      <c r="D1210" s="74" t="s">
        <v>701</v>
      </c>
      <c r="E1210" s="74" t="s">
        <v>9</v>
      </c>
      <c r="F1210" s="209"/>
      <c r="G1210" s="209"/>
      <c r="H1210" s="209"/>
      <c r="I1210" s="209"/>
      <c r="J1210" s="209"/>
      <c r="K1210" s="209"/>
      <c r="L1210" s="209"/>
      <c r="M1210" s="209"/>
      <c r="N1210" s="209"/>
      <c r="O1210" s="209"/>
      <c r="P1210" s="209"/>
      <c r="Q1210" s="209"/>
      <c r="R1210" s="209"/>
      <c r="S1210" s="209"/>
      <c r="T1210" s="209"/>
      <c r="U1210" s="209"/>
      <c r="V1210" s="209"/>
      <c r="W1210" s="209"/>
      <c r="X1210" s="209"/>
      <c r="Y1210" s="64" t="s">
        <v>824</v>
      </c>
      <c r="Z1210" s="127" t="s">
        <v>824</v>
      </c>
      <c r="AA1210" s="127" t="s">
        <v>824</v>
      </c>
      <c r="AB1210" s="128" t="s">
        <v>824</v>
      </c>
      <c r="AC1210" s="61" t="s">
        <v>824</v>
      </c>
      <c r="AD1210" s="214"/>
      <c r="AE1210" s="61" t="s">
        <v>824</v>
      </c>
      <c r="AF1210" s="130" t="s">
        <v>824</v>
      </c>
      <c r="AG1210" s="123" t="s">
        <v>824</v>
      </c>
      <c r="AH1210" s="123" t="s">
        <v>824</v>
      </c>
      <c r="AI1210" s="61" t="s">
        <v>824</v>
      </c>
      <c r="AJ1210" s="61" t="s">
        <v>824</v>
      </c>
      <c r="AK1210" s="61" t="s">
        <v>824</v>
      </c>
      <c r="AL1210" s="61" t="s">
        <v>1129</v>
      </c>
      <c r="AM1210" s="76"/>
      <c r="AN1210" s="215"/>
      <c r="AO1210" s="215"/>
      <c r="AP1210" s="215"/>
      <c r="AQ1210" s="215"/>
    </row>
    <row r="1211" spans="1:43" ht="25.5" x14ac:dyDescent="0.25">
      <c r="A1211" s="232" t="s">
        <v>109</v>
      </c>
      <c r="B1211" s="191" t="s">
        <v>38</v>
      </c>
      <c r="C1211" s="191">
        <v>113</v>
      </c>
      <c r="D1211" s="198" t="s">
        <v>702</v>
      </c>
      <c r="E1211" s="198" t="s">
        <v>8</v>
      </c>
      <c r="F1211" s="211"/>
      <c r="G1211" s="211"/>
      <c r="H1211" s="211"/>
      <c r="I1211" s="211"/>
      <c r="J1211" s="211"/>
      <c r="K1211" s="211"/>
      <c r="L1211" s="211"/>
      <c r="M1211" s="211"/>
      <c r="N1211" s="211"/>
      <c r="O1211" s="211"/>
      <c r="P1211" s="211"/>
      <c r="Q1211" s="211"/>
      <c r="R1211" s="211"/>
      <c r="S1211" s="211"/>
      <c r="T1211" s="211"/>
      <c r="U1211" s="211"/>
      <c r="V1211" s="211"/>
      <c r="W1211" s="211"/>
      <c r="X1211" s="211"/>
      <c r="Y1211" s="189" t="s">
        <v>824</v>
      </c>
      <c r="Z1211" s="127" t="s">
        <v>824</v>
      </c>
      <c r="AA1211" s="127" t="s">
        <v>824</v>
      </c>
      <c r="AB1211" s="128" t="s">
        <v>824</v>
      </c>
      <c r="AC1211" s="61" t="s">
        <v>824</v>
      </c>
      <c r="AD1211" s="214"/>
      <c r="AE1211" s="61" t="s">
        <v>824</v>
      </c>
      <c r="AF1211" s="130" t="s">
        <v>824</v>
      </c>
      <c r="AG1211" s="123" t="s">
        <v>824</v>
      </c>
      <c r="AH1211" s="123" t="s">
        <v>824</v>
      </c>
      <c r="AI1211" s="61" t="s">
        <v>824</v>
      </c>
      <c r="AJ1211" s="61" t="s">
        <v>824</v>
      </c>
      <c r="AK1211" s="61" t="s">
        <v>824</v>
      </c>
      <c r="AL1211" s="61" t="s">
        <v>1129</v>
      </c>
      <c r="AM1211" s="76"/>
      <c r="AN1211" s="215"/>
      <c r="AO1211" s="215"/>
      <c r="AP1211" s="215"/>
      <c r="AQ1211" s="215"/>
    </row>
    <row r="1212" spans="1:43" x14ac:dyDescent="0.25">
      <c r="A1212" s="232" t="s">
        <v>109</v>
      </c>
      <c r="B1212" s="74" t="s">
        <v>38</v>
      </c>
      <c r="C1212" s="74">
        <v>116</v>
      </c>
      <c r="D1212" s="74" t="s">
        <v>703</v>
      </c>
      <c r="E1212" s="74" t="s">
        <v>9</v>
      </c>
      <c r="F1212" s="209"/>
      <c r="G1212" s="209"/>
      <c r="H1212" s="209"/>
      <c r="I1212" s="209"/>
      <c r="J1212" s="209"/>
      <c r="K1212" s="209"/>
      <c r="L1212" s="209"/>
      <c r="M1212" s="209"/>
      <c r="N1212" s="209"/>
      <c r="O1212" s="209"/>
      <c r="P1212" s="209"/>
      <c r="Q1212" s="209"/>
      <c r="R1212" s="209"/>
      <c r="S1212" s="209"/>
      <c r="T1212" s="209"/>
      <c r="U1212" s="209"/>
      <c r="V1212" s="209"/>
      <c r="W1212" s="209"/>
      <c r="X1212" s="209"/>
      <c r="Y1212" s="64" t="s">
        <v>824</v>
      </c>
      <c r="Z1212" s="127" t="s">
        <v>824</v>
      </c>
      <c r="AA1212" s="127" t="s">
        <v>824</v>
      </c>
      <c r="AB1212" s="414" t="s">
        <v>824</v>
      </c>
      <c r="AC1212" s="61" t="s">
        <v>824</v>
      </c>
      <c r="AD1212" s="207"/>
      <c r="AE1212" s="61" t="s">
        <v>824</v>
      </c>
      <c r="AF1212" s="130" t="s">
        <v>824</v>
      </c>
      <c r="AG1212" s="123" t="s">
        <v>824</v>
      </c>
      <c r="AH1212" s="123" t="s">
        <v>824</v>
      </c>
      <c r="AI1212" s="61" t="s">
        <v>824</v>
      </c>
      <c r="AJ1212" s="61" t="s">
        <v>824</v>
      </c>
      <c r="AK1212" s="61" t="s">
        <v>824</v>
      </c>
      <c r="AL1212" s="61" t="s">
        <v>1129</v>
      </c>
      <c r="AM1212" s="76"/>
      <c r="AN1212" s="239"/>
      <c r="AO1212" s="239"/>
      <c r="AP1212" s="239"/>
      <c r="AQ1212" s="239"/>
    </row>
    <row r="1213" spans="1:43" ht="25.5" x14ac:dyDescent="0.25">
      <c r="A1213" s="232" t="s">
        <v>109</v>
      </c>
      <c r="B1213" s="191" t="s">
        <v>66</v>
      </c>
      <c r="C1213" s="191">
        <v>117</v>
      </c>
      <c r="D1213" s="191" t="s">
        <v>705</v>
      </c>
      <c r="E1213" s="191" t="s">
        <v>9</v>
      </c>
      <c r="F1213" s="216"/>
      <c r="G1213" s="216"/>
      <c r="H1213" s="216"/>
      <c r="I1213" s="216"/>
      <c r="J1213" s="216"/>
      <c r="K1213" s="216"/>
      <c r="L1213" s="216"/>
      <c r="M1213" s="216"/>
      <c r="N1213" s="216"/>
      <c r="O1213" s="216"/>
      <c r="P1213" s="216"/>
      <c r="Q1213" s="216"/>
      <c r="R1213" s="216"/>
      <c r="S1213" s="216"/>
      <c r="T1213" s="216"/>
      <c r="U1213" s="216"/>
      <c r="V1213" s="216"/>
      <c r="W1213" s="216"/>
      <c r="X1213" s="216"/>
      <c r="Y1213" s="152" t="s">
        <v>824</v>
      </c>
      <c r="Z1213" s="127" t="s">
        <v>824</v>
      </c>
      <c r="AA1213" s="127" t="s">
        <v>824</v>
      </c>
      <c r="AB1213" s="127" t="s">
        <v>824</v>
      </c>
      <c r="AC1213" s="35" t="s">
        <v>824</v>
      </c>
      <c r="AD1213" s="237"/>
      <c r="AE1213" s="35" t="s">
        <v>824</v>
      </c>
      <c r="AF1213" s="193" t="s">
        <v>824</v>
      </c>
      <c r="AG1213" s="123" t="s">
        <v>824</v>
      </c>
      <c r="AH1213" s="123" t="s">
        <v>824</v>
      </c>
      <c r="AI1213" s="35" t="s">
        <v>824</v>
      </c>
      <c r="AJ1213" s="35" t="s">
        <v>824</v>
      </c>
      <c r="AK1213" s="35" t="s">
        <v>824</v>
      </c>
      <c r="AL1213" s="35" t="s">
        <v>1129</v>
      </c>
      <c r="AM1213" s="192"/>
      <c r="AN1213" s="239"/>
      <c r="AO1213" s="239"/>
      <c r="AP1213" s="239"/>
      <c r="AQ1213" s="239"/>
    </row>
    <row r="1214" spans="1:43" ht="38.25" x14ac:dyDescent="0.25">
      <c r="A1214" s="232" t="s">
        <v>109</v>
      </c>
      <c r="B1214" s="74" t="s">
        <v>66</v>
      </c>
      <c r="C1214" s="74">
        <v>118</v>
      </c>
      <c r="D1214" s="74" t="s">
        <v>707</v>
      </c>
      <c r="E1214" s="74" t="s">
        <v>9</v>
      </c>
      <c r="F1214" s="209"/>
      <c r="G1214" s="209"/>
      <c r="H1214" s="209"/>
      <c r="I1214" s="209"/>
      <c r="J1214" s="209"/>
      <c r="K1214" s="209"/>
      <c r="L1214" s="209"/>
      <c r="M1214" s="209"/>
      <c r="N1214" s="209"/>
      <c r="O1214" s="209"/>
      <c r="P1214" s="209"/>
      <c r="Q1214" s="209"/>
      <c r="R1214" s="209"/>
      <c r="S1214" s="209"/>
      <c r="T1214" s="209"/>
      <c r="U1214" s="209"/>
      <c r="V1214" s="209"/>
      <c r="W1214" s="209"/>
      <c r="X1214" s="209"/>
      <c r="Y1214" s="64" t="s">
        <v>824</v>
      </c>
      <c r="Z1214" s="127" t="s">
        <v>824</v>
      </c>
      <c r="AA1214" s="127" t="s">
        <v>824</v>
      </c>
      <c r="AB1214" s="414" t="s">
        <v>824</v>
      </c>
      <c r="AC1214" s="61" t="s">
        <v>824</v>
      </c>
      <c r="AD1214" s="207"/>
      <c r="AE1214" s="61" t="s">
        <v>824</v>
      </c>
      <c r="AF1214" s="130" t="s">
        <v>824</v>
      </c>
      <c r="AG1214" s="123" t="s">
        <v>824</v>
      </c>
      <c r="AH1214" s="123" t="s">
        <v>824</v>
      </c>
      <c r="AI1214" s="61" t="s">
        <v>824</v>
      </c>
      <c r="AJ1214" s="61" t="s">
        <v>824</v>
      </c>
      <c r="AK1214" s="61" t="s">
        <v>824</v>
      </c>
      <c r="AL1214" s="61" t="s">
        <v>1129</v>
      </c>
      <c r="AM1214" s="76"/>
      <c r="AN1214" s="239"/>
      <c r="AO1214" s="239"/>
      <c r="AP1214" s="239"/>
      <c r="AQ1214" s="239"/>
    </row>
    <row r="1215" spans="1:43" ht="38.25" x14ac:dyDescent="0.25">
      <c r="A1215" s="232" t="s">
        <v>109</v>
      </c>
      <c r="B1215" s="191" t="s">
        <v>66</v>
      </c>
      <c r="C1215" s="191">
        <v>119</v>
      </c>
      <c r="D1215" s="191" t="s">
        <v>761</v>
      </c>
      <c r="E1215" s="191" t="s">
        <v>9</v>
      </c>
      <c r="F1215" s="216"/>
      <c r="G1215" s="216"/>
      <c r="H1215" s="216"/>
      <c r="I1215" s="216"/>
      <c r="J1215" s="216"/>
      <c r="K1215" s="216"/>
      <c r="L1215" s="216"/>
      <c r="M1215" s="216"/>
      <c r="N1215" s="216"/>
      <c r="O1215" s="216"/>
      <c r="P1215" s="216"/>
      <c r="Q1215" s="216"/>
      <c r="R1215" s="216"/>
      <c r="S1215" s="216"/>
      <c r="T1215" s="216"/>
      <c r="U1215" s="216"/>
      <c r="V1215" s="216"/>
      <c r="W1215" s="216"/>
      <c r="X1215" s="216"/>
      <c r="Y1215" s="152" t="s">
        <v>824</v>
      </c>
      <c r="Z1215" s="127" t="s">
        <v>824</v>
      </c>
      <c r="AA1215" s="127" t="s">
        <v>824</v>
      </c>
      <c r="AB1215" s="127" t="s">
        <v>824</v>
      </c>
      <c r="AC1215" s="35" t="s">
        <v>824</v>
      </c>
      <c r="AD1215" s="237"/>
      <c r="AE1215" s="35" t="s">
        <v>824</v>
      </c>
      <c r="AF1215" s="193" t="s">
        <v>824</v>
      </c>
      <c r="AG1215" s="123" t="s">
        <v>824</v>
      </c>
      <c r="AH1215" s="123" t="s">
        <v>824</v>
      </c>
      <c r="AI1215" s="35" t="s">
        <v>824</v>
      </c>
      <c r="AJ1215" s="35" t="s">
        <v>824</v>
      </c>
      <c r="AK1215" s="35" t="s">
        <v>824</v>
      </c>
      <c r="AL1215" s="35" t="s">
        <v>1129</v>
      </c>
      <c r="AM1215" s="192"/>
      <c r="AN1215" s="239"/>
      <c r="AO1215" s="239"/>
      <c r="AP1215" s="239"/>
      <c r="AQ1215" s="239"/>
    </row>
    <row r="1216" spans="1:43" ht="25.5" x14ac:dyDescent="0.25">
      <c r="A1216" s="232" t="s">
        <v>109</v>
      </c>
      <c r="B1216" s="74" t="s">
        <v>45</v>
      </c>
      <c r="C1216" s="74">
        <v>120</v>
      </c>
      <c r="D1216" s="74" t="s">
        <v>710</v>
      </c>
      <c r="E1216" s="74" t="s">
        <v>9</v>
      </c>
      <c r="F1216" s="209"/>
      <c r="G1216" s="209"/>
      <c r="H1216" s="209"/>
      <c r="I1216" s="209"/>
      <c r="J1216" s="209"/>
      <c r="K1216" s="209"/>
      <c r="L1216" s="209"/>
      <c r="M1216" s="209"/>
      <c r="N1216" s="209"/>
      <c r="O1216" s="209"/>
      <c r="P1216" s="209"/>
      <c r="Q1216" s="209"/>
      <c r="R1216" s="209"/>
      <c r="S1216" s="209"/>
      <c r="T1216" s="209"/>
      <c r="U1216" s="209"/>
      <c r="V1216" s="209"/>
      <c r="W1216" s="209"/>
      <c r="X1216" s="209"/>
      <c r="Y1216" s="64" t="s">
        <v>824</v>
      </c>
      <c r="Z1216" s="127" t="s">
        <v>824</v>
      </c>
      <c r="AA1216" s="127" t="s">
        <v>824</v>
      </c>
      <c r="AB1216" s="414" t="s">
        <v>824</v>
      </c>
      <c r="AC1216" s="61" t="s">
        <v>824</v>
      </c>
      <c r="AD1216" s="207"/>
      <c r="AE1216" s="61" t="s">
        <v>824</v>
      </c>
      <c r="AF1216" s="130" t="s">
        <v>824</v>
      </c>
      <c r="AG1216" s="123" t="s">
        <v>824</v>
      </c>
      <c r="AH1216" s="123" t="s">
        <v>824</v>
      </c>
      <c r="AI1216" s="61" t="s">
        <v>824</v>
      </c>
      <c r="AJ1216" s="61" t="s">
        <v>824</v>
      </c>
      <c r="AK1216" s="61" t="s">
        <v>824</v>
      </c>
      <c r="AL1216" s="61" t="s">
        <v>1129</v>
      </c>
      <c r="AM1216" s="76"/>
      <c r="AN1216" s="239"/>
      <c r="AO1216" s="239"/>
      <c r="AP1216" s="239"/>
      <c r="AQ1216" s="239"/>
    </row>
    <row r="1217" spans="1:43" ht="25.5" x14ac:dyDescent="0.25">
      <c r="A1217" s="232" t="s">
        <v>109</v>
      </c>
      <c r="B1217" s="191" t="s">
        <v>66</v>
      </c>
      <c r="C1217" s="191">
        <v>121</v>
      </c>
      <c r="D1217" s="191" t="s">
        <v>712</v>
      </c>
      <c r="E1217" s="191" t="s">
        <v>9</v>
      </c>
      <c r="F1217" s="216"/>
      <c r="G1217" s="216"/>
      <c r="H1217" s="216"/>
      <c r="I1217" s="216"/>
      <c r="J1217" s="216"/>
      <c r="K1217" s="216"/>
      <c r="L1217" s="216"/>
      <c r="M1217" s="216"/>
      <c r="N1217" s="216"/>
      <c r="O1217" s="216"/>
      <c r="P1217" s="216"/>
      <c r="Q1217" s="216"/>
      <c r="R1217" s="216"/>
      <c r="S1217" s="216"/>
      <c r="T1217" s="216"/>
      <c r="U1217" s="216"/>
      <c r="V1217" s="216"/>
      <c r="W1217" s="216"/>
      <c r="X1217" s="216"/>
      <c r="Y1217" s="152" t="s">
        <v>824</v>
      </c>
      <c r="Z1217" s="127" t="s">
        <v>824</v>
      </c>
      <c r="AA1217" s="127" t="s">
        <v>824</v>
      </c>
      <c r="AB1217" s="127" t="s">
        <v>824</v>
      </c>
      <c r="AC1217" s="35" t="s">
        <v>824</v>
      </c>
      <c r="AD1217" s="237"/>
      <c r="AE1217" s="35" t="s">
        <v>824</v>
      </c>
      <c r="AF1217" s="193" t="s">
        <v>824</v>
      </c>
      <c r="AG1217" s="123" t="s">
        <v>824</v>
      </c>
      <c r="AH1217" s="123" t="s">
        <v>824</v>
      </c>
      <c r="AI1217" s="35" t="s">
        <v>824</v>
      </c>
      <c r="AJ1217" s="35" t="s">
        <v>824</v>
      </c>
      <c r="AK1217" s="35" t="s">
        <v>824</v>
      </c>
      <c r="AL1217" s="35" t="s">
        <v>1129</v>
      </c>
      <c r="AM1217" s="192"/>
      <c r="AN1217" s="239"/>
      <c r="AO1217" s="239"/>
      <c r="AP1217" s="239"/>
      <c r="AQ1217" s="239"/>
    </row>
    <row r="1218" spans="1:43" ht="25.5" x14ac:dyDescent="0.25">
      <c r="A1218" s="232" t="s">
        <v>109</v>
      </c>
      <c r="B1218" s="74" t="s">
        <v>66</v>
      </c>
      <c r="C1218" s="74">
        <v>122</v>
      </c>
      <c r="D1218" s="74" t="s">
        <v>763</v>
      </c>
      <c r="E1218" s="74" t="s">
        <v>9</v>
      </c>
      <c r="F1218" s="209"/>
      <c r="G1218" s="209"/>
      <c r="H1218" s="209"/>
      <c r="I1218" s="209"/>
      <c r="J1218" s="209"/>
      <c r="K1218" s="209"/>
      <c r="L1218" s="209"/>
      <c r="M1218" s="209"/>
      <c r="N1218" s="209"/>
      <c r="O1218" s="209"/>
      <c r="P1218" s="209"/>
      <c r="Q1218" s="209"/>
      <c r="R1218" s="209"/>
      <c r="S1218" s="209"/>
      <c r="T1218" s="209"/>
      <c r="U1218" s="209"/>
      <c r="V1218" s="209"/>
      <c r="W1218" s="209"/>
      <c r="X1218" s="209"/>
      <c r="Y1218" s="64" t="s">
        <v>824</v>
      </c>
      <c r="Z1218" s="127" t="s">
        <v>824</v>
      </c>
      <c r="AA1218" s="127" t="s">
        <v>824</v>
      </c>
      <c r="AB1218" s="414" t="s">
        <v>824</v>
      </c>
      <c r="AC1218" s="61" t="s">
        <v>824</v>
      </c>
      <c r="AD1218" s="207"/>
      <c r="AE1218" s="61" t="s">
        <v>824</v>
      </c>
      <c r="AF1218" s="130" t="s">
        <v>824</v>
      </c>
      <c r="AG1218" s="123" t="s">
        <v>824</v>
      </c>
      <c r="AH1218" s="123" t="s">
        <v>824</v>
      </c>
      <c r="AI1218" s="61" t="s">
        <v>824</v>
      </c>
      <c r="AJ1218" s="61" t="s">
        <v>824</v>
      </c>
      <c r="AK1218" s="61" t="s">
        <v>824</v>
      </c>
      <c r="AL1218" s="61" t="s">
        <v>1129</v>
      </c>
      <c r="AM1218" s="76"/>
      <c r="AN1218" s="239"/>
      <c r="AO1218" s="239"/>
      <c r="AP1218" s="239"/>
      <c r="AQ1218" s="239"/>
    </row>
    <row r="1219" spans="1:43" ht="25.5" x14ac:dyDescent="0.25">
      <c r="A1219" s="232" t="s">
        <v>109</v>
      </c>
      <c r="B1219" s="191" t="s">
        <v>66</v>
      </c>
      <c r="C1219" s="191">
        <v>123</v>
      </c>
      <c r="D1219" s="191" t="s">
        <v>764</v>
      </c>
      <c r="E1219" s="191" t="s">
        <v>715</v>
      </c>
      <c r="F1219" s="216"/>
      <c r="G1219" s="216"/>
      <c r="H1219" s="216"/>
      <c r="I1219" s="216"/>
      <c r="J1219" s="216"/>
      <c r="K1219" s="216"/>
      <c r="L1219" s="216"/>
      <c r="M1219" s="216"/>
      <c r="N1219" s="216"/>
      <c r="O1219" s="216"/>
      <c r="P1219" s="216"/>
      <c r="Q1219" s="216"/>
      <c r="R1219" s="216"/>
      <c r="S1219" s="216"/>
      <c r="T1219" s="216"/>
      <c r="U1219" s="216"/>
      <c r="V1219" s="216"/>
      <c r="W1219" s="216"/>
      <c r="X1219" s="216"/>
      <c r="Y1219" s="152" t="s">
        <v>824</v>
      </c>
      <c r="Z1219" s="127" t="s">
        <v>824</v>
      </c>
      <c r="AA1219" s="127" t="s">
        <v>824</v>
      </c>
      <c r="AB1219" s="127" t="s">
        <v>824</v>
      </c>
      <c r="AC1219" s="35" t="s">
        <v>824</v>
      </c>
      <c r="AD1219" s="237"/>
      <c r="AE1219" s="35" t="s">
        <v>824</v>
      </c>
      <c r="AF1219" s="193" t="s">
        <v>824</v>
      </c>
      <c r="AG1219" s="123" t="s">
        <v>824</v>
      </c>
      <c r="AH1219" s="123" t="s">
        <v>824</v>
      </c>
      <c r="AI1219" s="35" t="s">
        <v>824</v>
      </c>
      <c r="AJ1219" s="35" t="s">
        <v>824</v>
      </c>
      <c r="AK1219" s="35" t="s">
        <v>824</v>
      </c>
      <c r="AL1219" s="35" t="s">
        <v>1129</v>
      </c>
      <c r="AM1219" s="192"/>
      <c r="AN1219" s="239"/>
      <c r="AO1219" s="239"/>
      <c r="AP1219" s="239"/>
      <c r="AQ1219" s="239"/>
    </row>
    <row r="1220" spans="1:43" ht="38.25" x14ac:dyDescent="0.25">
      <c r="A1220" s="232" t="s">
        <v>109</v>
      </c>
      <c r="B1220" s="74" t="s">
        <v>66</v>
      </c>
      <c r="C1220" s="74">
        <v>125</v>
      </c>
      <c r="D1220" s="74" t="s">
        <v>719</v>
      </c>
      <c r="E1220" s="74" t="s">
        <v>9</v>
      </c>
      <c r="F1220" s="209"/>
      <c r="G1220" s="209"/>
      <c r="H1220" s="209"/>
      <c r="I1220" s="209"/>
      <c r="J1220" s="209"/>
      <c r="K1220" s="209"/>
      <c r="L1220" s="209"/>
      <c r="M1220" s="209"/>
      <c r="N1220" s="209"/>
      <c r="O1220" s="209"/>
      <c r="P1220" s="209"/>
      <c r="Q1220" s="209"/>
      <c r="R1220" s="209"/>
      <c r="S1220" s="209"/>
      <c r="T1220" s="209"/>
      <c r="U1220" s="209"/>
      <c r="V1220" s="209"/>
      <c r="W1220" s="209"/>
      <c r="X1220" s="209"/>
      <c r="Y1220" s="64" t="s">
        <v>824</v>
      </c>
      <c r="Z1220" s="127" t="s">
        <v>824</v>
      </c>
      <c r="AA1220" s="127" t="s">
        <v>824</v>
      </c>
      <c r="AB1220" s="414" t="s">
        <v>824</v>
      </c>
      <c r="AC1220" s="61" t="s">
        <v>824</v>
      </c>
      <c r="AD1220" s="207"/>
      <c r="AE1220" s="61" t="s">
        <v>824</v>
      </c>
      <c r="AF1220" s="130" t="s">
        <v>824</v>
      </c>
      <c r="AG1220" s="123" t="s">
        <v>824</v>
      </c>
      <c r="AH1220" s="123" t="s">
        <v>824</v>
      </c>
      <c r="AI1220" s="61" t="s">
        <v>824</v>
      </c>
      <c r="AJ1220" s="61" t="s">
        <v>824</v>
      </c>
      <c r="AK1220" s="61" t="s">
        <v>824</v>
      </c>
      <c r="AL1220" s="61" t="s">
        <v>1129</v>
      </c>
      <c r="AM1220" s="76"/>
      <c r="AN1220" s="239"/>
      <c r="AO1220" s="239"/>
      <c r="AP1220" s="239"/>
      <c r="AQ1220" s="239"/>
    </row>
    <row r="1221" spans="1:43" ht="25.5" x14ac:dyDescent="0.25">
      <c r="A1221" s="232" t="s">
        <v>109</v>
      </c>
      <c r="B1221" s="191" t="s">
        <v>66</v>
      </c>
      <c r="C1221" s="191">
        <v>126</v>
      </c>
      <c r="D1221" s="191" t="s">
        <v>766</v>
      </c>
      <c r="E1221" s="191" t="s">
        <v>9</v>
      </c>
      <c r="F1221" s="216"/>
      <c r="G1221" s="216"/>
      <c r="H1221" s="216"/>
      <c r="I1221" s="216"/>
      <c r="J1221" s="216"/>
      <c r="K1221" s="216"/>
      <c r="L1221" s="216"/>
      <c r="M1221" s="216"/>
      <c r="N1221" s="216"/>
      <c r="O1221" s="216"/>
      <c r="P1221" s="216"/>
      <c r="Q1221" s="216"/>
      <c r="R1221" s="216"/>
      <c r="S1221" s="216"/>
      <c r="T1221" s="216"/>
      <c r="U1221" s="216"/>
      <c r="V1221" s="216"/>
      <c r="W1221" s="216"/>
      <c r="X1221" s="216"/>
      <c r="Y1221" s="152" t="s">
        <v>824</v>
      </c>
      <c r="Z1221" s="127" t="s">
        <v>824</v>
      </c>
      <c r="AA1221" s="127" t="s">
        <v>824</v>
      </c>
      <c r="AB1221" s="127" t="s">
        <v>824</v>
      </c>
      <c r="AC1221" s="35" t="s">
        <v>824</v>
      </c>
      <c r="AD1221" s="237"/>
      <c r="AE1221" s="35" t="s">
        <v>824</v>
      </c>
      <c r="AF1221" s="193" t="s">
        <v>824</v>
      </c>
      <c r="AG1221" s="123" t="s">
        <v>824</v>
      </c>
      <c r="AH1221" s="123" t="s">
        <v>824</v>
      </c>
      <c r="AI1221" s="35" t="s">
        <v>824</v>
      </c>
      <c r="AJ1221" s="35" t="s">
        <v>824</v>
      </c>
      <c r="AK1221" s="35" t="s">
        <v>824</v>
      </c>
      <c r="AL1221" s="35" t="s">
        <v>1129</v>
      </c>
      <c r="AM1221" s="192"/>
      <c r="AN1221" s="239"/>
      <c r="AO1221" s="239"/>
      <c r="AP1221" s="239"/>
      <c r="AQ1221" s="239"/>
    </row>
    <row r="1222" spans="1:43" ht="25.5" x14ac:dyDescent="0.25">
      <c r="A1222" s="232" t="s">
        <v>109</v>
      </c>
      <c r="B1222" s="74" t="s">
        <v>66</v>
      </c>
      <c r="C1222" s="74">
        <v>127</v>
      </c>
      <c r="D1222" s="74" t="s">
        <v>722</v>
      </c>
      <c r="E1222" s="74" t="s">
        <v>9</v>
      </c>
      <c r="F1222" s="209"/>
      <c r="G1222" s="209"/>
      <c r="H1222" s="209"/>
      <c r="I1222" s="209"/>
      <c r="J1222" s="209"/>
      <c r="K1222" s="209"/>
      <c r="L1222" s="209"/>
      <c r="M1222" s="209"/>
      <c r="N1222" s="209"/>
      <c r="O1222" s="209"/>
      <c r="P1222" s="209"/>
      <c r="Q1222" s="209"/>
      <c r="R1222" s="209"/>
      <c r="S1222" s="209"/>
      <c r="T1222" s="209"/>
      <c r="U1222" s="209"/>
      <c r="V1222" s="209"/>
      <c r="W1222" s="209"/>
      <c r="X1222" s="209"/>
      <c r="Y1222" s="64" t="s">
        <v>824</v>
      </c>
      <c r="Z1222" s="127" t="s">
        <v>824</v>
      </c>
      <c r="AA1222" s="127" t="s">
        <v>824</v>
      </c>
      <c r="AB1222" s="414" t="s">
        <v>824</v>
      </c>
      <c r="AC1222" s="61" t="s">
        <v>824</v>
      </c>
      <c r="AD1222" s="207"/>
      <c r="AE1222" s="61" t="s">
        <v>824</v>
      </c>
      <c r="AF1222" s="130" t="s">
        <v>824</v>
      </c>
      <c r="AG1222" s="123" t="s">
        <v>824</v>
      </c>
      <c r="AH1222" s="123" t="s">
        <v>824</v>
      </c>
      <c r="AI1222" s="61" t="s">
        <v>824</v>
      </c>
      <c r="AJ1222" s="61" t="s">
        <v>824</v>
      </c>
      <c r="AK1222" s="61" t="s">
        <v>824</v>
      </c>
      <c r="AL1222" s="61" t="s">
        <v>1129</v>
      </c>
      <c r="AM1222" s="76"/>
      <c r="AN1222" s="239"/>
      <c r="AO1222" s="239"/>
      <c r="AP1222" s="239"/>
      <c r="AQ1222" s="239"/>
    </row>
    <row r="1223" spans="1:43" ht="25.5" x14ac:dyDescent="0.25">
      <c r="A1223" s="232" t="s">
        <v>109</v>
      </c>
      <c r="B1223" s="191" t="s">
        <v>76</v>
      </c>
      <c r="C1223" s="191">
        <v>129</v>
      </c>
      <c r="D1223" s="191" t="s">
        <v>779</v>
      </c>
      <c r="E1223" s="191" t="s">
        <v>9</v>
      </c>
      <c r="F1223" s="216"/>
      <c r="G1223" s="216"/>
      <c r="H1223" s="216"/>
      <c r="I1223" s="216"/>
      <c r="J1223" s="216"/>
      <c r="K1223" s="216"/>
      <c r="L1223" s="216"/>
      <c r="M1223" s="216"/>
      <c r="N1223" s="216"/>
      <c r="O1223" s="216"/>
      <c r="P1223" s="216"/>
      <c r="Q1223" s="216"/>
      <c r="R1223" s="216"/>
      <c r="S1223" s="216"/>
      <c r="T1223" s="216"/>
      <c r="U1223" s="216"/>
      <c r="V1223" s="216"/>
      <c r="W1223" s="216"/>
      <c r="X1223" s="216"/>
      <c r="Y1223" s="152" t="s">
        <v>824</v>
      </c>
      <c r="Z1223" s="127" t="s">
        <v>824</v>
      </c>
      <c r="AA1223" s="127" t="s">
        <v>824</v>
      </c>
      <c r="AB1223" s="127" t="s">
        <v>824</v>
      </c>
      <c r="AC1223" s="35" t="s">
        <v>824</v>
      </c>
      <c r="AD1223" s="237"/>
      <c r="AE1223" s="35" t="s">
        <v>824</v>
      </c>
      <c r="AF1223" s="193" t="s">
        <v>824</v>
      </c>
      <c r="AG1223" s="123" t="s">
        <v>824</v>
      </c>
      <c r="AH1223" s="123" t="s">
        <v>824</v>
      </c>
      <c r="AI1223" s="35" t="s">
        <v>824</v>
      </c>
      <c r="AJ1223" s="35" t="s">
        <v>824</v>
      </c>
      <c r="AK1223" s="35" t="s">
        <v>824</v>
      </c>
      <c r="AL1223" s="35" t="s">
        <v>1129</v>
      </c>
      <c r="AM1223" s="192"/>
      <c r="AN1223" s="239"/>
      <c r="AO1223" s="239"/>
      <c r="AP1223" s="239"/>
      <c r="AQ1223" s="239"/>
    </row>
    <row r="1224" spans="1:43" ht="25.5" x14ac:dyDescent="0.25">
      <c r="A1224" s="232" t="s">
        <v>109</v>
      </c>
      <c r="B1224" s="74" t="s">
        <v>687</v>
      </c>
      <c r="C1224" s="74">
        <v>130</v>
      </c>
      <c r="D1224" s="74" t="s">
        <v>769</v>
      </c>
      <c r="E1224" s="74" t="s">
        <v>9</v>
      </c>
      <c r="F1224" s="209"/>
      <c r="G1224" s="209"/>
      <c r="H1224" s="209"/>
      <c r="I1224" s="209"/>
      <c r="J1224" s="209"/>
      <c r="K1224" s="209"/>
      <c r="L1224" s="209"/>
      <c r="M1224" s="209"/>
      <c r="N1224" s="209"/>
      <c r="O1224" s="209"/>
      <c r="P1224" s="209"/>
      <c r="Q1224" s="209"/>
      <c r="R1224" s="209"/>
      <c r="S1224" s="209"/>
      <c r="T1224" s="209"/>
      <c r="U1224" s="209"/>
      <c r="V1224" s="209"/>
      <c r="W1224" s="209"/>
      <c r="X1224" s="209"/>
      <c r="Y1224" s="64" t="s">
        <v>824</v>
      </c>
      <c r="Z1224" s="127" t="s">
        <v>824</v>
      </c>
      <c r="AA1224" s="127" t="s">
        <v>824</v>
      </c>
      <c r="AB1224" s="414" t="s">
        <v>824</v>
      </c>
      <c r="AC1224" s="61" t="s">
        <v>824</v>
      </c>
      <c r="AD1224" s="207"/>
      <c r="AE1224" s="61" t="s">
        <v>824</v>
      </c>
      <c r="AF1224" s="130" t="s">
        <v>824</v>
      </c>
      <c r="AG1224" s="123" t="s">
        <v>824</v>
      </c>
      <c r="AH1224" s="123" t="s">
        <v>824</v>
      </c>
      <c r="AI1224" s="61" t="s">
        <v>824</v>
      </c>
      <c r="AJ1224" s="61" t="s">
        <v>824</v>
      </c>
      <c r="AK1224" s="61" t="s">
        <v>824</v>
      </c>
      <c r="AL1224" s="61" t="s">
        <v>1129</v>
      </c>
      <c r="AM1224" s="76"/>
      <c r="AN1224" s="239"/>
      <c r="AO1224" s="239"/>
      <c r="AP1224" s="239"/>
      <c r="AQ1224" s="239"/>
    </row>
    <row r="1225" spans="1:43" ht="25.5" x14ac:dyDescent="0.25">
      <c r="A1225" s="232" t="s">
        <v>109</v>
      </c>
      <c r="B1225" s="191" t="s">
        <v>48</v>
      </c>
      <c r="C1225" s="191">
        <v>131</v>
      </c>
      <c r="D1225" s="191" t="s">
        <v>724</v>
      </c>
      <c r="E1225" s="191" t="s">
        <v>9</v>
      </c>
      <c r="F1225" s="216"/>
      <c r="G1225" s="216"/>
      <c r="H1225" s="216"/>
      <c r="I1225" s="216"/>
      <c r="J1225" s="216"/>
      <c r="K1225" s="216"/>
      <c r="L1225" s="216"/>
      <c r="M1225" s="216"/>
      <c r="N1225" s="216"/>
      <c r="O1225" s="216"/>
      <c r="P1225" s="216"/>
      <c r="Q1225" s="216"/>
      <c r="R1225" s="216"/>
      <c r="S1225" s="216"/>
      <c r="T1225" s="216"/>
      <c r="U1225" s="216"/>
      <c r="V1225" s="216"/>
      <c r="W1225" s="216"/>
      <c r="X1225" s="216"/>
      <c r="Y1225" s="152" t="s">
        <v>824</v>
      </c>
      <c r="Z1225" s="127" t="s">
        <v>824</v>
      </c>
      <c r="AA1225" s="127" t="s">
        <v>824</v>
      </c>
      <c r="AB1225" s="127" t="s">
        <v>824</v>
      </c>
      <c r="AC1225" s="35" t="s">
        <v>824</v>
      </c>
      <c r="AD1225" s="237"/>
      <c r="AE1225" s="35" t="s">
        <v>824</v>
      </c>
      <c r="AF1225" s="193" t="s">
        <v>824</v>
      </c>
      <c r="AG1225" s="123" t="s">
        <v>824</v>
      </c>
      <c r="AH1225" s="123" t="s">
        <v>824</v>
      </c>
      <c r="AI1225" s="35" t="s">
        <v>824</v>
      </c>
      <c r="AJ1225" s="35" t="s">
        <v>824</v>
      </c>
      <c r="AK1225" s="35" t="s">
        <v>824</v>
      </c>
      <c r="AL1225" s="35" t="s">
        <v>1129</v>
      </c>
      <c r="AM1225" s="192"/>
      <c r="AN1225" s="239"/>
      <c r="AO1225" s="239"/>
      <c r="AP1225" s="239"/>
      <c r="AQ1225" s="239"/>
    </row>
    <row r="1226" spans="1:43" ht="25.5" x14ac:dyDescent="0.25">
      <c r="A1226" s="232" t="s">
        <v>109</v>
      </c>
      <c r="B1226" s="74" t="s">
        <v>12</v>
      </c>
      <c r="C1226" s="74">
        <v>132</v>
      </c>
      <c r="D1226" s="74" t="s">
        <v>729</v>
      </c>
      <c r="E1226" s="74" t="s">
        <v>735</v>
      </c>
      <c r="F1226" s="209">
        <v>2</v>
      </c>
      <c r="G1226" s="209">
        <v>4</v>
      </c>
      <c r="H1226" s="209">
        <v>5</v>
      </c>
      <c r="I1226" s="209">
        <v>4</v>
      </c>
      <c r="J1226" s="209"/>
      <c r="K1226" s="209"/>
      <c r="L1226" s="209"/>
      <c r="M1226" s="209"/>
      <c r="N1226" s="209"/>
      <c r="O1226" s="209"/>
      <c r="P1226" s="209"/>
      <c r="Q1226" s="209"/>
      <c r="R1226" s="209"/>
      <c r="S1226" s="209"/>
      <c r="T1226" s="209"/>
      <c r="U1226" s="209"/>
      <c r="V1226" s="209"/>
      <c r="W1226" s="209"/>
      <c r="X1226" s="209"/>
      <c r="Y1226" s="64">
        <v>4</v>
      </c>
      <c r="Z1226" s="127">
        <v>4</v>
      </c>
      <c r="AA1226" s="127">
        <v>4</v>
      </c>
      <c r="AB1226" s="414" t="s">
        <v>1147</v>
      </c>
      <c r="AC1226" s="61" t="s">
        <v>146</v>
      </c>
      <c r="AD1226" s="207" t="s">
        <v>372</v>
      </c>
      <c r="AE1226" s="61" t="s">
        <v>477</v>
      </c>
      <c r="AF1226" s="130" t="s">
        <v>1147</v>
      </c>
      <c r="AG1226" s="123">
        <v>4</v>
      </c>
      <c r="AH1226" s="123">
        <v>4</v>
      </c>
      <c r="AI1226" s="61" t="s">
        <v>146</v>
      </c>
      <c r="AJ1226" s="61" t="s">
        <v>372</v>
      </c>
      <c r="AK1226" s="61" t="s">
        <v>477</v>
      </c>
      <c r="AL1226" s="61" t="s">
        <v>1129</v>
      </c>
      <c r="AM1226" s="76"/>
      <c r="AN1226" s="239"/>
      <c r="AO1226" s="239"/>
      <c r="AP1226" s="239"/>
      <c r="AQ1226" s="239"/>
    </row>
    <row r="1227" spans="1:43" ht="38.25" x14ac:dyDescent="0.25">
      <c r="A1227" s="232" t="s">
        <v>109</v>
      </c>
      <c r="B1227" s="191" t="s">
        <v>102</v>
      </c>
      <c r="C1227" s="191">
        <v>133</v>
      </c>
      <c r="D1227" s="191" t="s">
        <v>772</v>
      </c>
      <c r="E1227" s="191" t="s">
        <v>735</v>
      </c>
      <c r="F1227" s="216"/>
      <c r="G1227" s="216"/>
      <c r="H1227" s="216"/>
      <c r="I1227" s="216"/>
      <c r="J1227" s="216"/>
      <c r="K1227" s="216"/>
      <c r="L1227" s="216"/>
      <c r="M1227" s="216"/>
      <c r="N1227" s="216"/>
      <c r="O1227" s="216"/>
      <c r="P1227" s="216"/>
      <c r="Q1227" s="216"/>
      <c r="R1227" s="216"/>
      <c r="S1227" s="216"/>
      <c r="T1227" s="216"/>
      <c r="U1227" s="216"/>
      <c r="V1227" s="216"/>
      <c r="W1227" s="216"/>
      <c r="X1227" s="216"/>
      <c r="Y1227" s="152" t="s">
        <v>824</v>
      </c>
      <c r="Z1227" s="127" t="s">
        <v>824</v>
      </c>
      <c r="AA1227" s="127" t="s">
        <v>824</v>
      </c>
      <c r="AB1227" s="127" t="s">
        <v>824</v>
      </c>
      <c r="AC1227" s="35" t="s">
        <v>824</v>
      </c>
      <c r="AD1227" s="237"/>
      <c r="AE1227" s="35" t="s">
        <v>824</v>
      </c>
      <c r="AF1227" s="193" t="s">
        <v>824</v>
      </c>
      <c r="AG1227" s="123" t="s">
        <v>824</v>
      </c>
      <c r="AH1227" s="123" t="s">
        <v>824</v>
      </c>
      <c r="AI1227" s="35" t="s">
        <v>824</v>
      </c>
      <c r="AJ1227" s="35" t="s">
        <v>824</v>
      </c>
      <c r="AK1227" s="35" t="s">
        <v>824</v>
      </c>
      <c r="AL1227" s="35" t="s">
        <v>1129</v>
      </c>
      <c r="AM1227" s="192"/>
      <c r="AN1227" s="239"/>
      <c r="AO1227" s="239"/>
      <c r="AP1227" s="239"/>
      <c r="AQ1227" s="239"/>
    </row>
    <row r="1228" spans="1:43" x14ac:dyDescent="0.25">
      <c r="A1228" s="232" t="s">
        <v>109</v>
      </c>
      <c r="B1228" s="74" t="s">
        <v>38</v>
      </c>
      <c r="C1228" s="74">
        <v>134</v>
      </c>
      <c r="D1228" s="74" t="s">
        <v>726</v>
      </c>
      <c r="E1228" s="74" t="s">
        <v>735</v>
      </c>
      <c r="F1228" s="209"/>
      <c r="G1228" s="209"/>
      <c r="H1228" s="209"/>
      <c r="I1228" s="209"/>
      <c r="J1228" s="209"/>
      <c r="K1228" s="209"/>
      <c r="L1228" s="209"/>
      <c r="M1228" s="209"/>
      <c r="N1228" s="209"/>
      <c r="O1228" s="209"/>
      <c r="P1228" s="209"/>
      <c r="Q1228" s="209"/>
      <c r="R1228" s="209"/>
      <c r="S1228" s="209"/>
      <c r="T1228" s="209"/>
      <c r="U1228" s="209"/>
      <c r="V1228" s="209"/>
      <c r="W1228" s="209"/>
      <c r="X1228" s="209"/>
      <c r="Y1228" s="64" t="s">
        <v>824</v>
      </c>
      <c r="Z1228" s="127" t="s">
        <v>824</v>
      </c>
      <c r="AA1228" s="127" t="s">
        <v>824</v>
      </c>
      <c r="AB1228" s="414" t="s">
        <v>824</v>
      </c>
      <c r="AC1228" s="61" t="s">
        <v>824</v>
      </c>
      <c r="AD1228" s="207"/>
      <c r="AE1228" s="61" t="s">
        <v>824</v>
      </c>
      <c r="AF1228" s="130" t="s">
        <v>824</v>
      </c>
      <c r="AG1228" s="123" t="s">
        <v>824</v>
      </c>
      <c r="AH1228" s="123" t="s">
        <v>824</v>
      </c>
      <c r="AI1228" s="61" t="s">
        <v>824</v>
      </c>
      <c r="AJ1228" s="61" t="s">
        <v>824</v>
      </c>
      <c r="AK1228" s="61" t="s">
        <v>824</v>
      </c>
      <c r="AL1228" s="61" t="s">
        <v>1129</v>
      </c>
      <c r="AM1228" s="76"/>
      <c r="AN1228" s="239"/>
      <c r="AO1228" s="239"/>
      <c r="AP1228" s="239"/>
      <c r="AQ1228" s="239"/>
    </row>
    <row r="1229" spans="1:43" x14ac:dyDescent="0.25">
      <c r="A1229" s="232" t="s">
        <v>109</v>
      </c>
      <c r="B1229" s="191" t="s">
        <v>43</v>
      </c>
      <c r="C1229" s="191">
        <v>135</v>
      </c>
      <c r="D1229" s="191" t="s">
        <v>730</v>
      </c>
      <c r="E1229" s="191" t="s">
        <v>735</v>
      </c>
      <c r="F1229" s="216"/>
      <c r="G1229" s="216"/>
      <c r="H1229" s="216"/>
      <c r="I1229" s="216"/>
      <c r="J1229" s="216"/>
      <c r="K1229" s="216"/>
      <c r="L1229" s="216"/>
      <c r="M1229" s="216"/>
      <c r="N1229" s="216"/>
      <c r="O1229" s="216"/>
      <c r="P1229" s="216"/>
      <c r="Q1229" s="216"/>
      <c r="R1229" s="216"/>
      <c r="S1229" s="216"/>
      <c r="T1229" s="216"/>
      <c r="U1229" s="216"/>
      <c r="V1229" s="216"/>
      <c r="W1229" s="216"/>
      <c r="X1229" s="216"/>
      <c r="Y1229" s="152" t="s">
        <v>824</v>
      </c>
      <c r="Z1229" s="127" t="s">
        <v>824</v>
      </c>
      <c r="AA1229" s="127" t="s">
        <v>824</v>
      </c>
      <c r="AB1229" s="127" t="s">
        <v>824</v>
      </c>
      <c r="AC1229" s="35" t="s">
        <v>824</v>
      </c>
      <c r="AD1229" s="237"/>
      <c r="AE1229" s="35" t="s">
        <v>824</v>
      </c>
      <c r="AF1229" s="193" t="s">
        <v>824</v>
      </c>
      <c r="AG1229" s="123" t="s">
        <v>824</v>
      </c>
      <c r="AH1229" s="123" t="s">
        <v>824</v>
      </c>
      <c r="AI1229" s="35" t="s">
        <v>824</v>
      </c>
      <c r="AJ1229" s="35" t="s">
        <v>824</v>
      </c>
      <c r="AK1229" s="35" t="s">
        <v>824</v>
      </c>
      <c r="AL1229" s="35" t="s">
        <v>1129</v>
      </c>
      <c r="AM1229" s="192"/>
      <c r="AN1229" s="239"/>
      <c r="AO1229" s="239"/>
      <c r="AP1229" s="239"/>
      <c r="AQ1229" s="239"/>
    </row>
    <row r="1230" spans="1:43" ht="25.5" x14ac:dyDescent="0.25">
      <c r="A1230" s="232" t="s">
        <v>109</v>
      </c>
      <c r="B1230" s="74" t="s">
        <v>66</v>
      </c>
      <c r="C1230" s="74">
        <v>136</v>
      </c>
      <c r="D1230" s="74" t="s">
        <v>774</v>
      </c>
      <c r="E1230" s="74" t="s">
        <v>735</v>
      </c>
      <c r="F1230" s="209"/>
      <c r="G1230" s="209"/>
      <c r="H1230" s="209"/>
      <c r="I1230" s="209"/>
      <c r="J1230" s="209"/>
      <c r="K1230" s="209"/>
      <c r="L1230" s="209"/>
      <c r="M1230" s="209"/>
      <c r="N1230" s="209"/>
      <c r="O1230" s="209"/>
      <c r="P1230" s="209"/>
      <c r="Q1230" s="209"/>
      <c r="R1230" s="209"/>
      <c r="S1230" s="209"/>
      <c r="T1230" s="209"/>
      <c r="U1230" s="209"/>
      <c r="V1230" s="209"/>
      <c r="W1230" s="209"/>
      <c r="X1230" s="209"/>
      <c r="Y1230" s="64" t="s">
        <v>824</v>
      </c>
      <c r="Z1230" s="127" t="s">
        <v>824</v>
      </c>
      <c r="AA1230" s="127" t="s">
        <v>824</v>
      </c>
      <c r="AB1230" s="414" t="s">
        <v>824</v>
      </c>
      <c r="AC1230" s="61" t="s">
        <v>824</v>
      </c>
      <c r="AD1230" s="207"/>
      <c r="AE1230" s="61" t="s">
        <v>824</v>
      </c>
      <c r="AF1230" s="130" t="s">
        <v>824</v>
      </c>
      <c r="AG1230" s="123" t="s">
        <v>824</v>
      </c>
      <c r="AH1230" s="123" t="s">
        <v>824</v>
      </c>
      <c r="AI1230" s="61" t="s">
        <v>824</v>
      </c>
      <c r="AJ1230" s="61" t="s">
        <v>824</v>
      </c>
      <c r="AK1230" s="61" t="s">
        <v>824</v>
      </c>
      <c r="AL1230" s="61" t="s">
        <v>1129</v>
      </c>
      <c r="AM1230" s="76"/>
      <c r="AN1230" s="239"/>
      <c r="AO1230" s="239"/>
      <c r="AP1230" s="239"/>
      <c r="AQ1230" s="239"/>
    </row>
    <row r="1231" spans="1:43" x14ac:dyDescent="0.25">
      <c r="A1231" s="232" t="s">
        <v>109</v>
      </c>
      <c r="B1231" s="191" t="s">
        <v>66</v>
      </c>
      <c r="C1231" s="191">
        <v>137</v>
      </c>
      <c r="D1231" s="191" t="s">
        <v>736</v>
      </c>
      <c r="E1231" s="191" t="s">
        <v>735</v>
      </c>
      <c r="F1231" s="216"/>
      <c r="G1231" s="216"/>
      <c r="H1231" s="216"/>
      <c r="I1231" s="216"/>
      <c r="J1231" s="216"/>
      <c r="K1231" s="216"/>
      <c r="L1231" s="216"/>
      <c r="M1231" s="216"/>
      <c r="N1231" s="216"/>
      <c r="O1231" s="216"/>
      <c r="P1231" s="216"/>
      <c r="Q1231" s="216"/>
      <c r="R1231" s="216"/>
      <c r="S1231" s="216"/>
      <c r="T1231" s="216"/>
      <c r="U1231" s="216"/>
      <c r="V1231" s="216"/>
      <c r="W1231" s="216"/>
      <c r="X1231" s="216"/>
      <c r="Y1231" s="152" t="s">
        <v>824</v>
      </c>
      <c r="Z1231" s="127" t="s">
        <v>824</v>
      </c>
      <c r="AA1231" s="127" t="s">
        <v>824</v>
      </c>
      <c r="AB1231" s="127" t="s">
        <v>824</v>
      </c>
      <c r="AC1231" s="35" t="s">
        <v>824</v>
      </c>
      <c r="AD1231" s="237"/>
      <c r="AE1231" s="35" t="s">
        <v>824</v>
      </c>
      <c r="AF1231" s="193" t="s">
        <v>824</v>
      </c>
      <c r="AG1231" s="123" t="s">
        <v>824</v>
      </c>
      <c r="AH1231" s="123" t="s">
        <v>824</v>
      </c>
      <c r="AI1231" s="35" t="s">
        <v>824</v>
      </c>
      <c r="AJ1231" s="35" t="s">
        <v>824</v>
      </c>
      <c r="AK1231" s="35" t="s">
        <v>824</v>
      </c>
      <c r="AL1231" s="35" t="s">
        <v>1129</v>
      </c>
      <c r="AM1231" s="192"/>
      <c r="AN1231" s="239"/>
      <c r="AO1231" s="239"/>
      <c r="AP1231" s="239"/>
      <c r="AQ1231" s="239"/>
    </row>
    <row r="1232" spans="1:43" ht="25.5" x14ac:dyDescent="0.25">
      <c r="A1232" s="232" t="s">
        <v>109</v>
      </c>
      <c r="B1232" s="74" t="s">
        <v>66</v>
      </c>
      <c r="C1232" s="74">
        <v>138</v>
      </c>
      <c r="D1232" s="74" t="s">
        <v>738</v>
      </c>
      <c r="E1232" s="74" t="s">
        <v>735</v>
      </c>
      <c r="F1232" s="209"/>
      <c r="G1232" s="209"/>
      <c r="H1232" s="209"/>
      <c r="I1232" s="209"/>
      <c r="J1232" s="209"/>
      <c r="K1232" s="209"/>
      <c r="L1232" s="209"/>
      <c r="M1232" s="209"/>
      <c r="N1232" s="209"/>
      <c r="O1232" s="209"/>
      <c r="P1232" s="209"/>
      <c r="Q1232" s="209"/>
      <c r="R1232" s="209"/>
      <c r="S1232" s="209"/>
      <c r="T1232" s="209"/>
      <c r="U1232" s="209"/>
      <c r="V1232" s="209"/>
      <c r="W1232" s="209"/>
      <c r="X1232" s="209"/>
      <c r="Y1232" s="64" t="s">
        <v>824</v>
      </c>
      <c r="Z1232" s="127" t="s">
        <v>824</v>
      </c>
      <c r="AA1232" s="127" t="s">
        <v>824</v>
      </c>
      <c r="AB1232" s="414" t="s">
        <v>824</v>
      </c>
      <c r="AC1232" s="61" t="s">
        <v>824</v>
      </c>
      <c r="AD1232" s="207"/>
      <c r="AE1232" s="61" t="s">
        <v>824</v>
      </c>
      <c r="AF1232" s="130" t="s">
        <v>824</v>
      </c>
      <c r="AG1232" s="123" t="s">
        <v>824</v>
      </c>
      <c r="AH1232" s="123" t="s">
        <v>824</v>
      </c>
      <c r="AI1232" s="61" t="s">
        <v>824</v>
      </c>
      <c r="AJ1232" s="61" t="s">
        <v>824</v>
      </c>
      <c r="AK1232" s="61" t="s">
        <v>824</v>
      </c>
      <c r="AL1232" s="61" t="s">
        <v>1129</v>
      </c>
      <c r="AM1232" s="76"/>
      <c r="AN1232" s="239"/>
      <c r="AO1232" s="239"/>
      <c r="AP1232" s="239"/>
      <c r="AQ1232" s="239"/>
    </row>
    <row r="1233" spans="1:43" ht="30" x14ac:dyDescent="0.25">
      <c r="A1233" s="232" t="s">
        <v>1380</v>
      </c>
      <c r="B1233" s="191" t="s">
        <v>12</v>
      </c>
      <c r="C1233" s="191">
        <v>5</v>
      </c>
      <c r="D1233" s="191" t="s">
        <v>624</v>
      </c>
      <c r="E1233" s="191" t="s">
        <v>9</v>
      </c>
      <c r="F1233" s="216">
        <v>1</v>
      </c>
      <c r="G1233" s="216">
        <v>1</v>
      </c>
      <c r="H1233" s="216">
        <v>1</v>
      </c>
      <c r="I1233" s="216">
        <v>2</v>
      </c>
      <c r="J1233" s="216">
        <v>1</v>
      </c>
      <c r="K1233" s="216"/>
      <c r="L1233" s="216"/>
      <c r="M1233" s="216"/>
      <c r="N1233" s="216"/>
      <c r="O1233" s="216"/>
      <c r="P1233" s="216"/>
      <c r="Q1233" s="216"/>
      <c r="R1233" s="216"/>
      <c r="S1233" s="216"/>
      <c r="T1233" s="216"/>
      <c r="U1233" s="216"/>
      <c r="V1233" s="216"/>
      <c r="W1233" s="216"/>
      <c r="X1233" s="216"/>
      <c r="Y1233" s="152">
        <v>1</v>
      </c>
      <c r="Z1233" s="127">
        <v>1</v>
      </c>
      <c r="AA1233" s="127">
        <v>3</v>
      </c>
      <c r="AB1233" s="127" t="s">
        <v>1131</v>
      </c>
      <c r="AC1233" s="35" t="s">
        <v>462</v>
      </c>
      <c r="AD1233" s="237" t="s">
        <v>371</v>
      </c>
      <c r="AE1233" s="35" t="s">
        <v>371</v>
      </c>
      <c r="AF1233" s="193" t="s">
        <v>1168</v>
      </c>
      <c r="AG1233" s="123">
        <v>1</v>
      </c>
      <c r="AH1233" s="123">
        <v>1</v>
      </c>
      <c r="AI1233" s="35" t="s">
        <v>462</v>
      </c>
      <c r="AJ1233" s="35" t="s">
        <v>463</v>
      </c>
      <c r="AK1233" s="35" t="s">
        <v>475</v>
      </c>
      <c r="AL1233" s="35" t="s">
        <v>377</v>
      </c>
      <c r="AM1233" s="192"/>
      <c r="AN1233" s="239"/>
      <c r="AO1233" s="239"/>
      <c r="AP1233" s="239"/>
      <c r="AQ1233" s="239"/>
    </row>
    <row r="1234" spans="1:43" ht="38.25" x14ac:dyDescent="0.25">
      <c r="A1234" s="232" t="s">
        <v>1380</v>
      </c>
      <c r="B1234" s="74" t="s">
        <v>12</v>
      </c>
      <c r="C1234" s="74">
        <v>12</v>
      </c>
      <c r="D1234" s="74" t="s">
        <v>14</v>
      </c>
      <c r="E1234" s="74" t="s">
        <v>8</v>
      </c>
      <c r="F1234" s="209">
        <v>2</v>
      </c>
      <c r="G1234" s="209">
        <v>2</v>
      </c>
      <c r="H1234" s="209">
        <v>3</v>
      </c>
      <c r="I1234" s="209">
        <v>2</v>
      </c>
      <c r="J1234" s="209">
        <v>1</v>
      </c>
      <c r="K1234" s="209"/>
      <c r="L1234" s="209"/>
      <c r="M1234" s="209"/>
      <c r="N1234" s="209"/>
      <c r="O1234" s="209"/>
      <c r="P1234" s="209"/>
      <c r="Q1234" s="209"/>
      <c r="R1234" s="209"/>
      <c r="S1234" s="209"/>
      <c r="T1234" s="209"/>
      <c r="U1234" s="209"/>
      <c r="V1234" s="209"/>
      <c r="W1234" s="209"/>
      <c r="X1234" s="209"/>
      <c r="Y1234" s="64">
        <v>2</v>
      </c>
      <c r="Z1234" s="127">
        <v>2</v>
      </c>
      <c r="AA1234" s="127">
        <v>2</v>
      </c>
      <c r="AB1234" s="414" t="s">
        <v>1182</v>
      </c>
      <c r="AC1234" s="61" t="s">
        <v>142</v>
      </c>
      <c r="AD1234" s="207" t="s">
        <v>384</v>
      </c>
      <c r="AE1234" s="61" t="s">
        <v>475</v>
      </c>
      <c r="AF1234" s="130" t="s">
        <v>142</v>
      </c>
      <c r="AG1234" s="123">
        <v>2</v>
      </c>
      <c r="AH1234" s="123">
        <v>0</v>
      </c>
      <c r="AI1234" s="61" t="s">
        <v>142</v>
      </c>
      <c r="AJ1234" s="61" t="s">
        <v>824</v>
      </c>
      <c r="AK1234" s="61" t="s">
        <v>824</v>
      </c>
      <c r="AL1234" s="61" t="s">
        <v>1129</v>
      </c>
      <c r="AM1234" s="76"/>
      <c r="AN1234" s="239"/>
      <c r="AO1234" s="239"/>
      <c r="AP1234" s="239"/>
      <c r="AQ1234" s="239"/>
    </row>
    <row r="1235" spans="1:43" ht="60" x14ac:dyDescent="0.25">
      <c r="A1235" s="232" t="s">
        <v>1380</v>
      </c>
      <c r="B1235" s="191" t="s">
        <v>35</v>
      </c>
      <c r="C1235" s="191">
        <v>14</v>
      </c>
      <c r="D1235" s="191" t="s">
        <v>626</v>
      </c>
      <c r="E1235" s="191" t="s">
        <v>9</v>
      </c>
      <c r="F1235" s="216">
        <v>2</v>
      </c>
      <c r="G1235" s="216">
        <v>3</v>
      </c>
      <c r="H1235" s="216">
        <v>3</v>
      </c>
      <c r="I1235" s="216">
        <v>1</v>
      </c>
      <c r="J1235" s="216">
        <v>3</v>
      </c>
      <c r="K1235" s="216"/>
      <c r="L1235" s="216"/>
      <c r="M1235" s="216"/>
      <c r="N1235" s="216"/>
      <c r="O1235" s="216"/>
      <c r="P1235" s="216"/>
      <c r="Q1235" s="216"/>
      <c r="R1235" s="216"/>
      <c r="S1235" s="216"/>
      <c r="T1235" s="216"/>
      <c r="U1235" s="216"/>
      <c r="V1235" s="216"/>
      <c r="W1235" s="216"/>
      <c r="X1235" s="216"/>
      <c r="Y1235" s="152">
        <v>2</v>
      </c>
      <c r="Z1235" s="127">
        <v>2</v>
      </c>
      <c r="AA1235" s="127">
        <v>3</v>
      </c>
      <c r="AB1235" s="127" t="s">
        <v>1181</v>
      </c>
      <c r="AC1235" s="35" t="s">
        <v>142</v>
      </c>
      <c r="AD1235" s="237" t="s">
        <v>371</v>
      </c>
      <c r="AE1235" s="35" t="s">
        <v>371</v>
      </c>
      <c r="AF1235" s="193" t="s">
        <v>1157</v>
      </c>
      <c r="AG1235" s="123">
        <v>2</v>
      </c>
      <c r="AH1235" s="123">
        <v>1</v>
      </c>
      <c r="AI1235" s="35" t="s">
        <v>142</v>
      </c>
      <c r="AJ1235" s="35" t="s">
        <v>463</v>
      </c>
      <c r="AK1235" s="35" t="s">
        <v>475</v>
      </c>
      <c r="AL1235" s="35" t="s">
        <v>377</v>
      </c>
      <c r="AM1235" s="192"/>
      <c r="AN1235" s="239" t="s">
        <v>1383</v>
      </c>
      <c r="AO1235" s="239"/>
      <c r="AP1235" s="239"/>
      <c r="AQ1235" s="239"/>
    </row>
    <row r="1236" spans="1:43" ht="25.5" x14ac:dyDescent="0.25">
      <c r="A1236" s="232" t="s">
        <v>1380</v>
      </c>
      <c r="B1236" s="74" t="s">
        <v>38</v>
      </c>
      <c r="C1236" s="74">
        <v>15</v>
      </c>
      <c r="D1236" s="74" t="s">
        <v>17</v>
      </c>
      <c r="E1236" s="74" t="s">
        <v>9</v>
      </c>
      <c r="F1236" s="209"/>
      <c r="G1236" s="209"/>
      <c r="H1236" s="209"/>
      <c r="I1236" s="209"/>
      <c r="J1236" s="209"/>
      <c r="K1236" s="209"/>
      <c r="L1236" s="209"/>
      <c r="M1236" s="209"/>
      <c r="N1236" s="209"/>
      <c r="O1236" s="209"/>
      <c r="P1236" s="209"/>
      <c r="Q1236" s="209"/>
      <c r="R1236" s="209"/>
      <c r="S1236" s="209"/>
      <c r="T1236" s="209"/>
      <c r="U1236" s="209"/>
      <c r="V1236" s="209"/>
      <c r="W1236" s="209"/>
      <c r="X1236" s="209"/>
      <c r="Y1236" s="64" t="s">
        <v>824</v>
      </c>
      <c r="Z1236" s="127" t="s">
        <v>824</v>
      </c>
      <c r="AA1236" s="127" t="s">
        <v>824</v>
      </c>
      <c r="AB1236" s="414" t="s">
        <v>824</v>
      </c>
      <c r="AC1236" s="61" t="s">
        <v>824</v>
      </c>
      <c r="AD1236" s="207"/>
      <c r="AE1236" s="61" t="s">
        <v>824</v>
      </c>
      <c r="AF1236" s="130" t="s">
        <v>824</v>
      </c>
      <c r="AG1236" s="123" t="s">
        <v>824</v>
      </c>
      <c r="AH1236" s="123" t="s">
        <v>824</v>
      </c>
      <c r="AI1236" s="61" t="s">
        <v>824</v>
      </c>
      <c r="AJ1236" s="61" t="s">
        <v>824</v>
      </c>
      <c r="AK1236" s="61" t="s">
        <v>824</v>
      </c>
      <c r="AL1236" s="61" t="s">
        <v>1129</v>
      </c>
      <c r="AM1236" s="76"/>
      <c r="AN1236" s="239"/>
      <c r="AO1236" s="239"/>
      <c r="AP1236" s="239"/>
      <c r="AQ1236" s="239"/>
    </row>
    <row r="1237" spans="1:43" ht="25.5" x14ac:dyDescent="0.25">
      <c r="A1237" s="232" t="s">
        <v>1380</v>
      </c>
      <c r="B1237" s="191" t="s">
        <v>33</v>
      </c>
      <c r="C1237" s="191">
        <v>16</v>
      </c>
      <c r="D1237" s="191" t="s">
        <v>19</v>
      </c>
      <c r="E1237" s="191" t="s">
        <v>8</v>
      </c>
      <c r="F1237" s="216"/>
      <c r="G1237" s="216"/>
      <c r="H1237" s="216"/>
      <c r="I1237" s="216"/>
      <c r="J1237" s="216"/>
      <c r="K1237" s="216"/>
      <c r="L1237" s="216"/>
      <c r="M1237" s="216"/>
      <c r="N1237" s="216"/>
      <c r="O1237" s="216"/>
      <c r="P1237" s="216"/>
      <c r="Q1237" s="216"/>
      <c r="R1237" s="216"/>
      <c r="S1237" s="216"/>
      <c r="T1237" s="216"/>
      <c r="U1237" s="216"/>
      <c r="V1237" s="216"/>
      <c r="W1237" s="216"/>
      <c r="X1237" s="216"/>
      <c r="Y1237" s="152" t="s">
        <v>824</v>
      </c>
      <c r="Z1237" s="127" t="s">
        <v>824</v>
      </c>
      <c r="AA1237" s="127" t="s">
        <v>824</v>
      </c>
      <c r="AB1237" s="127" t="s">
        <v>824</v>
      </c>
      <c r="AC1237" s="35" t="s">
        <v>824</v>
      </c>
      <c r="AD1237" s="237"/>
      <c r="AE1237" s="35" t="s">
        <v>824</v>
      </c>
      <c r="AF1237" s="193" t="s">
        <v>824</v>
      </c>
      <c r="AG1237" s="123" t="s">
        <v>824</v>
      </c>
      <c r="AH1237" s="123" t="s">
        <v>824</v>
      </c>
      <c r="AI1237" s="35" t="s">
        <v>824</v>
      </c>
      <c r="AJ1237" s="35" t="s">
        <v>824</v>
      </c>
      <c r="AK1237" s="35" t="s">
        <v>824</v>
      </c>
      <c r="AL1237" s="35" t="s">
        <v>1129</v>
      </c>
      <c r="AM1237" s="192"/>
      <c r="AN1237" s="239"/>
      <c r="AO1237" s="239"/>
      <c r="AP1237" s="239"/>
      <c r="AQ1237" s="239"/>
    </row>
    <row r="1238" spans="1:43" x14ac:dyDescent="0.25">
      <c r="A1238" s="232" t="s">
        <v>1380</v>
      </c>
      <c r="B1238" s="74" t="s">
        <v>43</v>
      </c>
      <c r="C1238" s="74">
        <v>17</v>
      </c>
      <c r="D1238" s="74" t="s">
        <v>20</v>
      </c>
      <c r="E1238" s="74" t="s">
        <v>9</v>
      </c>
      <c r="F1238" s="209"/>
      <c r="G1238" s="209"/>
      <c r="H1238" s="209"/>
      <c r="I1238" s="209"/>
      <c r="J1238" s="209"/>
      <c r="K1238" s="209"/>
      <c r="L1238" s="209"/>
      <c r="M1238" s="209"/>
      <c r="N1238" s="209"/>
      <c r="O1238" s="209"/>
      <c r="P1238" s="209"/>
      <c r="Q1238" s="209"/>
      <c r="R1238" s="209"/>
      <c r="S1238" s="209"/>
      <c r="T1238" s="209"/>
      <c r="U1238" s="209"/>
      <c r="V1238" s="209"/>
      <c r="W1238" s="209"/>
      <c r="X1238" s="209"/>
      <c r="Y1238" s="64" t="s">
        <v>824</v>
      </c>
      <c r="Z1238" s="127" t="s">
        <v>824</v>
      </c>
      <c r="AA1238" s="127" t="s">
        <v>824</v>
      </c>
      <c r="AB1238" s="414" t="s">
        <v>824</v>
      </c>
      <c r="AC1238" s="61" t="s">
        <v>824</v>
      </c>
      <c r="AD1238" s="207"/>
      <c r="AE1238" s="61" t="s">
        <v>824</v>
      </c>
      <c r="AF1238" s="130" t="s">
        <v>824</v>
      </c>
      <c r="AG1238" s="123" t="s">
        <v>824</v>
      </c>
      <c r="AH1238" s="123" t="s">
        <v>824</v>
      </c>
      <c r="AI1238" s="61" t="s">
        <v>824</v>
      </c>
      <c r="AJ1238" s="61" t="s">
        <v>824</v>
      </c>
      <c r="AK1238" s="61" t="s">
        <v>824</v>
      </c>
      <c r="AL1238" s="61" t="s">
        <v>1129</v>
      </c>
      <c r="AM1238" s="76"/>
      <c r="AN1238" s="239"/>
      <c r="AO1238" s="239"/>
      <c r="AP1238" s="239"/>
      <c r="AQ1238" s="239"/>
    </row>
    <row r="1239" spans="1:43" ht="25.5" x14ac:dyDescent="0.25">
      <c r="A1239" s="232" t="s">
        <v>1380</v>
      </c>
      <c r="B1239" s="191" t="s">
        <v>12</v>
      </c>
      <c r="C1239" s="191">
        <v>18</v>
      </c>
      <c r="D1239" s="191" t="s">
        <v>21</v>
      </c>
      <c r="E1239" s="191" t="s">
        <v>8</v>
      </c>
      <c r="F1239" s="216">
        <v>2</v>
      </c>
      <c r="G1239" s="216">
        <v>2</v>
      </c>
      <c r="H1239" s="216">
        <v>2</v>
      </c>
      <c r="I1239" s="216">
        <v>1</v>
      </c>
      <c r="J1239" s="216">
        <v>3</v>
      </c>
      <c r="K1239" s="216"/>
      <c r="L1239" s="216"/>
      <c r="M1239" s="216"/>
      <c r="N1239" s="216"/>
      <c r="O1239" s="216"/>
      <c r="P1239" s="216"/>
      <c r="Q1239" s="216"/>
      <c r="R1239" s="216"/>
      <c r="S1239" s="216"/>
      <c r="T1239" s="216"/>
      <c r="U1239" s="216"/>
      <c r="V1239" s="216"/>
      <c r="W1239" s="216"/>
      <c r="X1239" s="216"/>
      <c r="Y1239" s="152">
        <v>2</v>
      </c>
      <c r="Z1239" s="127">
        <v>2</v>
      </c>
      <c r="AA1239" s="127">
        <v>2</v>
      </c>
      <c r="AB1239" s="127" t="s">
        <v>1182</v>
      </c>
      <c r="AC1239" s="35" t="s">
        <v>142</v>
      </c>
      <c r="AD1239" s="237" t="s">
        <v>384</v>
      </c>
      <c r="AE1239" s="35" t="s">
        <v>475</v>
      </c>
      <c r="AF1239" s="193" t="s">
        <v>142</v>
      </c>
      <c r="AG1239" s="123">
        <v>2</v>
      </c>
      <c r="AH1239" s="123">
        <v>0</v>
      </c>
      <c r="AI1239" s="35" t="s">
        <v>142</v>
      </c>
      <c r="AJ1239" s="35" t="s">
        <v>824</v>
      </c>
      <c r="AK1239" s="35" t="s">
        <v>824</v>
      </c>
      <c r="AL1239" s="35" t="s">
        <v>1129</v>
      </c>
      <c r="AM1239" s="192"/>
      <c r="AN1239" s="239"/>
      <c r="AO1239" s="239"/>
      <c r="AP1239" s="239"/>
      <c r="AQ1239" s="239"/>
    </row>
    <row r="1240" spans="1:43" ht="25.5" x14ac:dyDescent="0.25">
      <c r="A1240" s="232" t="s">
        <v>1380</v>
      </c>
      <c r="B1240" s="74" t="s">
        <v>12</v>
      </c>
      <c r="C1240" s="74">
        <v>19</v>
      </c>
      <c r="D1240" s="74" t="s">
        <v>22</v>
      </c>
      <c r="E1240" s="74" t="s">
        <v>9</v>
      </c>
      <c r="F1240" s="209">
        <v>1</v>
      </c>
      <c r="G1240" s="209">
        <v>1</v>
      </c>
      <c r="H1240" s="209">
        <v>1</v>
      </c>
      <c r="I1240" s="209">
        <v>1</v>
      </c>
      <c r="J1240" s="209">
        <v>1</v>
      </c>
      <c r="K1240" s="209"/>
      <c r="L1240" s="209"/>
      <c r="M1240" s="209"/>
      <c r="N1240" s="209"/>
      <c r="O1240" s="209"/>
      <c r="P1240" s="209"/>
      <c r="Q1240" s="209"/>
      <c r="R1240" s="209"/>
      <c r="S1240" s="209"/>
      <c r="T1240" s="209"/>
      <c r="U1240" s="209"/>
      <c r="V1240" s="209"/>
      <c r="W1240" s="209"/>
      <c r="X1240" s="209"/>
      <c r="Y1240" s="64">
        <v>1</v>
      </c>
      <c r="Z1240" s="127">
        <v>1</v>
      </c>
      <c r="AA1240" s="127">
        <v>2</v>
      </c>
      <c r="AB1240" s="414" t="s">
        <v>1143</v>
      </c>
      <c r="AC1240" s="61" t="s">
        <v>462</v>
      </c>
      <c r="AD1240" s="207" t="s">
        <v>384</v>
      </c>
      <c r="AE1240" s="61" t="s">
        <v>475</v>
      </c>
      <c r="AF1240" s="130" t="s">
        <v>462</v>
      </c>
      <c r="AG1240" s="123">
        <v>1</v>
      </c>
      <c r="AH1240" s="123">
        <v>0</v>
      </c>
      <c r="AI1240" s="61" t="s">
        <v>462</v>
      </c>
      <c r="AJ1240" s="61" t="s">
        <v>824</v>
      </c>
      <c r="AK1240" s="61" t="s">
        <v>824</v>
      </c>
      <c r="AL1240" s="61" t="s">
        <v>1129</v>
      </c>
      <c r="AM1240" s="76"/>
      <c r="AN1240" s="239"/>
      <c r="AO1240" s="239"/>
      <c r="AP1240" s="239"/>
      <c r="AQ1240" s="239"/>
    </row>
    <row r="1241" spans="1:43" ht="25.5" x14ac:dyDescent="0.25">
      <c r="A1241" s="232" t="s">
        <v>1380</v>
      </c>
      <c r="B1241" s="191" t="s">
        <v>12</v>
      </c>
      <c r="C1241" s="191">
        <v>21</v>
      </c>
      <c r="D1241" s="191" t="s">
        <v>25</v>
      </c>
      <c r="E1241" s="191" t="s">
        <v>8</v>
      </c>
      <c r="F1241" s="216">
        <v>1</v>
      </c>
      <c r="G1241" s="216">
        <v>1</v>
      </c>
      <c r="H1241" s="216">
        <v>1</v>
      </c>
      <c r="I1241" s="216">
        <v>2</v>
      </c>
      <c r="J1241" s="216">
        <v>1</v>
      </c>
      <c r="K1241" s="216"/>
      <c r="L1241" s="216"/>
      <c r="M1241" s="216"/>
      <c r="N1241" s="216"/>
      <c r="O1241" s="216"/>
      <c r="P1241" s="216"/>
      <c r="Q1241" s="216"/>
      <c r="R1241" s="216"/>
      <c r="S1241" s="216"/>
      <c r="T1241" s="216"/>
      <c r="U1241" s="216"/>
      <c r="V1241" s="216"/>
      <c r="W1241" s="216"/>
      <c r="X1241" s="216"/>
      <c r="Y1241" s="152">
        <v>1</v>
      </c>
      <c r="Z1241" s="127">
        <v>1</v>
      </c>
      <c r="AA1241" s="127">
        <v>2</v>
      </c>
      <c r="AB1241" s="127" t="s">
        <v>1143</v>
      </c>
      <c r="AC1241" s="35" t="s">
        <v>462</v>
      </c>
      <c r="AD1241" s="237" t="s">
        <v>384</v>
      </c>
      <c r="AE1241" s="35" t="s">
        <v>475</v>
      </c>
      <c r="AF1241" s="193" t="s">
        <v>462</v>
      </c>
      <c r="AG1241" s="123">
        <v>1</v>
      </c>
      <c r="AH1241" s="123">
        <v>0</v>
      </c>
      <c r="AI1241" s="35" t="s">
        <v>462</v>
      </c>
      <c r="AJ1241" s="35" t="s">
        <v>824</v>
      </c>
      <c r="AK1241" s="35" t="s">
        <v>824</v>
      </c>
      <c r="AL1241" s="35" t="s">
        <v>1129</v>
      </c>
      <c r="AM1241" s="192"/>
      <c r="AN1241" s="239"/>
      <c r="AO1241" s="239"/>
      <c r="AP1241" s="239"/>
      <c r="AQ1241" s="239"/>
    </row>
    <row r="1242" spans="1:43" ht="51" x14ac:dyDescent="0.25">
      <c r="A1242" s="232" t="s">
        <v>1380</v>
      </c>
      <c r="B1242" s="74" t="s">
        <v>26</v>
      </c>
      <c r="C1242" s="74">
        <v>22</v>
      </c>
      <c r="D1242" s="74" t="s">
        <v>27</v>
      </c>
      <c r="E1242" s="74" t="s">
        <v>8</v>
      </c>
      <c r="F1242" s="209"/>
      <c r="G1242" s="209"/>
      <c r="H1242" s="209"/>
      <c r="I1242" s="209"/>
      <c r="J1242" s="209"/>
      <c r="K1242" s="209"/>
      <c r="L1242" s="209"/>
      <c r="M1242" s="209"/>
      <c r="N1242" s="209"/>
      <c r="O1242" s="209"/>
      <c r="P1242" s="209"/>
      <c r="Q1242" s="209"/>
      <c r="R1242" s="209"/>
      <c r="S1242" s="209"/>
      <c r="T1242" s="209"/>
      <c r="U1242" s="209"/>
      <c r="V1242" s="209"/>
      <c r="W1242" s="209"/>
      <c r="X1242" s="209"/>
      <c r="Y1242" s="64" t="s">
        <v>824</v>
      </c>
      <c r="Z1242" s="127" t="s">
        <v>824</v>
      </c>
      <c r="AA1242" s="127" t="s">
        <v>824</v>
      </c>
      <c r="AB1242" s="414" t="s">
        <v>824</v>
      </c>
      <c r="AC1242" s="61" t="s">
        <v>824</v>
      </c>
      <c r="AD1242" s="207"/>
      <c r="AE1242" s="61" t="s">
        <v>824</v>
      </c>
      <c r="AF1242" s="130" t="s">
        <v>824</v>
      </c>
      <c r="AG1242" s="123" t="s">
        <v>824</v>
      </c>
      <c r="AH1242" s="123" t="s">
        <v>824</v>
      </c>
      <c r="AI1242" s="61" t="s">
        <v>824</v>
      </c>
      <c r="AJ1242" s="61" t="s">
        <v>824</v>
      </c>
      <c r="AK1242" s="61" t="s">
        <v>824</v>
      </c>
      <c r="AL1242" s="61" t="s">
        <v>1129</v>
      </c>
      <c r="AM1242" s="76"/>
      <c r="AN1242" s="239"/>
      <c r="AO1242" s="239"/>
      <c r="AP1242" s="239"/>
      <c r="AQ1242" s="239"/>
    </row>
    <row r="1243" spans="1:43" ht="38.25" x14ac:dyDescent="0.25">
      <c r="A1243" s="232" t="s">
        <v>1380</v>
      </c>
      <c r="B1243" s="191" t="s">
        <v>26</v>
      </c>
      <c r="C1243" s="191">
        <v>23</v>
      </c>
      <c r="D1243" s="191" t="s">
        <v>28</v>
      </c>
      <c r="E1243" s="191" t="s">
        <v>8</v>
      </c>
      <c r="F1243" s="216"/>
      <c r="G1243" s="216"/>
      <c r="H1243" s="216"/>
      <c r="I1243" s="216"/>
      <c r="J1243" s="216"/>
      <c r="K1243" s="216"/>
      <c r="L1243" s="216"/>
      <c r="M1243" s="216"/>
      <c r="N1243" s="216"/>
      <c r="O1243" s="216"/>
      <c r="P1243" s="216"/>
      <c r="Q1243" s="216"/>
      <c r="R1243" s="216"/>
      <c r="S1243" s="216"/>
      <c r="T1243" s="216"/>
      <c r="U1243" s="216"/>
      <c r="V1243" s="216"/>
      <c r="W1243" s="216"/>
      <c r="X1243" s="216"/>
      <c r="Y1243" s="152" t="s">
        <v>824</v>
      </c>
      <c r="Z1243" s="127" t="s">
        <v>824</v>
      </c>
      <c r="AA1243" s="127" t="s">
        <v>824</v>
      </c>
      <c r="AB1243" s="127" t="s">
        <v>824</v>
      </c>
      <c r="AC1243" s="35" t="s">
        <v>824</v>
      </c>
      <c r="AD1243" s="237"/>
      <c r="AE1243" s="35" t="s">
        <v>824</v>
      </c>
      <c r="AF1243" s="193" t="s">
        <v>824</v>
      </c>
      <c r="AG1243" s="123" t="s">
        <v>824</v>
      </c>
      <c r="AH1243" s="123" t="s">
        <v>824</v>
      </c>
      <c r="AI1243" s="35" t="s">
        <v>824</v>
      </c>
      <c r="AJ1243" s="35" t="s">
        <v>824</v>
      </c>
      <c r="AK1243" s="35" t="s">
        <v>824</v>
      </c>
      <c r="AL1243" s="35" t="s">
        <v>1129</v>
      </c>
      <c r="AM1243" s="192"/>
      <c r="AN1243" s="239"/>
      <c r="AO1243" s="239"/>
      <c r="AP1243" s="239"/>
      <c r="AQ1243" s="239"/>
    </row>
    <row r="1244" spans="1:43" ht="38.25" x14ac:dyDescent="0.25">
      <c r="A1244" s="232" t="s">
        <v>1380</v>
      </c>
      <c r="B1244" s="74" t="s">
        <v>29</v>
      </c>
      <c r="C1244" s="74">
        <v>24</v>
      </c>
      <c r="D1244" s="74" t="s">
        <v>30</v>
      </c>
      <c r="E1244" s="74" t="s">
        <v>9</v>
      </c>
      <c r="F1244" s="209"/>
      <c r="G1244" s="209"/>
      <c r="H1244" s="209"/>
      <c r="I1244" s="209"/>
      <c r="J1244" s="209"/>
      <c r="K1244" s="209"/>
      <c r="L1244" s="209"/>
      <c r="M1244" s="209"/>
      <c r="N1244" s="209"/>
      <c r="O1244" s="209"/>
      <c r="P1244" s="209"/>
      <c r="Q1244" s="209"/>
      <c r="R1244" s="209"/>
      <c r="S1244" s="209"/>
      <c r="T1244" s="209"/>
      <c r="U1244" s="209"/>
      <c r="V1244" s="209"/>
      <c r="W1244" s="209"/>
      <c r="X1244" s="209"/>
      <c r="Y1244" s="64" t="s">
        <v>824</v>
      </c>
      <c r="Z1244" s="127" t="s">
        <v>824</v>
      </c>
      <c r="AA1244" s="127" t="s">
        <v>824</v>
      </c>
      <c r="AB1244" s="414" t="s">
        <v>824</v>
      </c>
      <c r="AC1244" s="61" t="s">
        <v>824</v>
      </c>
      <c r="AD1244" s="207"/>
      <c r="AE1244" s="61" t="s">
        <v>824</v>
      </c>
      <c r="AF1244" s="130" t="s">
        <v>824</v>
      </c>
      <c r="AG1244" s="123" t="s">
        <v>824</v>
      </c>
      <c r="AH1244" s="123" t="s">
        <v>824</v>
      </c>
      <c r="AI1244" s="61" t="s">
        <v>824</v>
      </c>
      <c r="AJ1244" s="61" t="s">
        <v>824</v>
      </c>
      <c r="AK1244" s="61" t="s">
        <v>824</v>
      </c>
      <c r="AL1244" s="61" t="s">
        <v>1129</v>
      </c>
      <c r="AM1244" s="76"/>
      <c r="AN1244" s="239"/>
      <c r="AO1244" s="239"/>
      <c r="AP1244" s="239"/>
      <c r="AQ1244" s="239"/>
    </row>
    <row r="1245" spans="1:43" ht="25.5" x14ac:dyDescent="0.25">
      <c r="A1245" s="232" t="s">
        <v>1380</v>
      </c>
      <c r="B1245" s="191" t="s">
        <v>12</v>
      </c>
      <c r="C1245" s="191">
        <v>25</v>
      </c>
      <c r="D1245" s="191" t="s">
        <v>31</v>
      </c>
      <c r="E1245" s="191" t="s">
        <v>9</v>
      </c>
      <c r="F1245" s="216">
        <v>2</v>
      </c>
      <c r="G1245" s="216">
        <v>2</v>
      </c>
      <c r="H1245" s="216">
        <v>2</v>
      </c>
      <c r="I1245" s="216">
        <v>1</v>
      </c>
      <c r="J1245" s="216">
        <v>3</v>
      </c>
      <c r="K1245" s="216"/>
      <c r="L1245" s="216"/>
      <c r="M1245" s="216"/>
      <c r="N1245" s="216"/>
      <c r="O1245" s="216"/>
      <c r="P1245" s="216"/>
      <c r="Q1245" s="216"/>
      <c r="R1245" s="216"/>
      <c r="S1245" s="216"/>
      <c r="T1245" s="216"/>
      <c r="U1245" s="216"/>
      <c r="V1245" s="216"/>
      <c r="W1245" s="216"/>
      <c r="X1245" s="216"/>
      <c r="Y1245" s="152">
        <v>2</v>
      </c>
      <c r="Z1245" s="127">
        <v>3</v>
      </c>
      <c r="AA1245" s="127">
        <v>2</v>
      </c>
      <c r="AB1245" s="127" t="s">
        <v>1191</v>
      </c>
      <c r="AC1245" s="35" t="s">
        <v>144</v>
      </c>
      <c r="AD1245" s="237" t="s">
        <v>384</v>
      </c>
      <c r="AE1245" s="35" t="s">
        <v>371</v>
      </c>
      <c r="AF1245" s="193" t="s">
        <v>144</v>
      </c>
      <c r="AG1245" s="123">
        <v>3</v>
      </c>
      <c r="AH1245" s="123">
        <v>0</v>
      </c>
      <c r="AI1245" s="35" t="s">
        <v>144</v>
      </c>
      <c r="AJ1245" s="35" t="s">
        <v>824</v>
      </c>
      <c r="AK1245" s="35" t="s">
        <v>824</v>
      </c>
      <c r="AL1245" s="35" t="s">
        <v>1129</v>
      </c>
      <c r="AM1245" s="192"/>
      <c r="AN1245" s="239"/>
      <c r="AO1245" s="239"/>
      <c r="AP1245" s="239"/>
      <c r="AQ1245" s="239"/>
    </row>
    <row r="1246" spans="1:43" x14ac:dyDescent="0.25">
      <c r="A1246" s="232" t="s">
        <v>1380</v>
      </c>
      <c r="B1246" s="74" t="s">
        <v>12</v>
      </c>
      <c r="C1246" s="74">
        <v>26</v>
      </c>
      <c r="D1246" s="74" t="s">
        <v>32</v>
      </c>
      <c r="E1246" s="74" t="s">
        <v>9</v>
      </c>
      <c r="F1246" s="209">
        <v>2</v>
      </c>
      <c r="G1246" s="209">
        <v>2</v>
      </c>
      <c r="H1246" s="209">
        <v>2</v>
      </c>
      <c r="I1246" s="209">
        <v>1</v>
      </c>
      <c r="J1246" s="209">
        <v>3</v>
      </c>
      <c r="K1246" s="209"/>
      <c r="L1246" s="209"/>
      <c r="M1246" s="209"/>
      <c r="N1246" s="209"/>
      <c r="O1246" s="209"/>
      <c r="P1246" s="209"/>
      <c r="Q1246" s="209"/>
      <c r="R1246" s="209"/>
      <c r="S1246" s="209"/>
      <c r="T1246" s="209"/>
      <c r="U1246" s="209"/>
      <c r="V1246" s="209"/>
      <c r="W1246" s="209"/>
      <c r="X1246" s="209"/>
      <c r="Y1246" s="64">
        <v>2</v>
      </c>
      <c r="Z1246" s="127">
        <v>2</v>
      </c>
      <c r="AA1246" s="127">
        <v>2</v>
      </c>
      <c r="AB1246" s="414" t="s">
        <v>1182</v>
      </c>
      <c r="AC1246" s="61" t="s">
        <v>142</v>
      </c>
      <c r="AD1246" s="207" t="s">
        <v>384</v>
      </c>
      <c r="AE1246" s="61" t="s">
        <v>475</v>
      </c>
      <c r="AF1246" s="130" t="s">
        <v>142</v>
      </c>
      <c r="AG1246" s="123">
        <v>2</v>
      </c>
      <c r="AH1246" s="123">
        <v>0</v>
      </c>
      <c r="AI1246" s="61" t="s">
        <v>142</v>
      </c>
      <c r="AJ1246" s="61" t="s">
        <v>824</v>
      </c>
      <c r="AK1246" s="61" t="s">
        <v>824</v>
      </c>
      <c r="AL1246" s="61" t="s">
        <v>1129</v>
      </c>
      <c r="AM1246" s="76"/>
      <c r="AN1246" s="239"/>
      <c r="AO1246" s="239"/>
      <c r="AP1246" s="239"/>
      <c r="AQ1246" s="239"/>
    </row>
    <row r="1247" spans="1:43" ht="51" x14ac:dyDescent="0.25">
      <c r="A1247" s="232" t="s">
        <v>1380</v>
      </c>
      <c r="B1247" s="191" t="s">
        <v>26</v>
      </c>
      <c r="C1247" s="191">
        <v>28</v>
      </c>
      <c r="D1247" s="191" t="s">
        <v>1155</v>
      </c>
      <c r="E1247" s="191" t="s">
        <v>8</v>
      </c>
      <c r="F1247" s="216"/>
      <c r="G1247" s="216"/>
      <c r="H1247" s="216"/>
      <c r="I1247" s="216"/>
      <c r="J1247" s="216"/>
      <c r="K1247" s="216"/>
      <c r="L1247" s="216"/>
      <c r="M1247" s="216"/>
      <c r="N1247" s="216"/>
      <c r="O1247" s="216"/>
      <c r="P1247" s="216"/>
      <c r="Q1247" s="216"/>
      <c r="R1247" s="216"/>
      <c r="S1247" s="216"/>
      <c r="T1247" s="216"/>
      <c r="U1247" s="216"/>
      <c r="V1247" s="216"/>
      <c r="W1247" s="216"/>
      <c r="X1247" s="216"/>
      <c r="Y1247" s="152" t="s">
        <v>824</v>
      </c>
      <c r="Z1247" s="127" t="s">
        <v>824</v>
      </c>
      <c r="AA1247" s="127" t="s">
        <v>824</v>
      </c>
      <c r="AB1247" s="127" t="s">
        <v>824</v>
      </c>
      <c r="AC1247" s="35" t="s">
        <v>824</v>
      </c>
      <c r="AD1247" s="237"/>
      <c r="AE1247" s="35" t="s">
        <v>824</v>
      </c>
      <c r="AF1247" s="193" t="s">
        <v>824</v>
      </c>
      <c r="AG1247" s="123" t="s">
        <v>824</v>
      </c>
      <c r="AH1247" s="123" t="s">
        <v>824</v>
      </c>
      <c r="AI1247" s="35" t="s">
        <v>824</v>
      </c>
      <c r="AJ1247" s="35" t="s">
        <v>824</v>
      </c>
      <c r="AK1247" s="35" t="s">
        <v>824</v>
      </c>
      <c r="AL1247" s="35" t="s">
        <v>1129</v>
      </c>
      <c r="AM1247" s="192"/>
      <c r="AN1247" s="239"/>
      <c r="AO1247" s="239"/>
      <c r="AP1247" s="239"/>
      <c r="AQ1247" s="239"/>
    </row>
    <row r="1248" spans="1:43" ht="38.25" x14ac:dyDescent="0.25">
      <c r="A1248" s="232" t="s">
        <v>1380</v>
      </c>
      <c r="B1248" s="74" t="s">
        <v>35</v>
      </c>
      <c r="C1248" s="74">
        <v>31</v>
      </c>
      <c r="D1248" s="74" t="s">
        <v>734</v>
      </c>
      <c r="E1248" s="74" t="s">
        <v>8</v>
      </c>
      <c r="F1248" s="209"/>
      <c r="G1248" s="209"/>
      <c r="H1248" s="209"/>
      <c r="I1248" s="209"/>
      <c r="J1248" s="209"/>
      <c r="K1248" s="209"/>
      <c r="L1248" s="209"/>
      <c r="M1248" s="209"/>
      <c r="N1248" s="209"/>
      <c r="O1248" s="209"/>
      <c r="P1248" s="209"/>
      <c r="Q1248" s="209"/>
      <c r="R1248" s="209"/>
      <c r="S1248" s="209"/>
      <c r="T1248" s="209"/>
      <c r="U1248" s="209"/>
      <c r="V1248" s="209"/>
      <c r="W1248" s="209"/>
      <c r="X1248" s="209"/>
      <c r="Y1248" s="64" t="s">
        <v>824</v>
      </c>
      <c r="Z1248" s="127" t="s">
        <v>824</v>
      </c>
      <c r="AA1248" s="127" t="s">
        <v>824</v>
      </c>
      <c r="AB1248" s="414" t="s">
        <v>824</v>
      </c>
      <c r="AC1248" s="61" t="s">
        <v>824</v>
      </c>
      <c r="AD1248" s="207"/>
      <c r="AE1248" s="61" t="s">
        <v>824</v>
      </c>
      <c r="AF1248" s="130" t="s">
        <v>824</v>
      </c>
      <c r="AG1248" s="123" t="s">
        <v>824</v>
      </c>
      <c r="AH1248" s="123" t="s">
        <v>824</v>
      </c>
      <c r="AI1248" s="61" t="s">
        <v>824</v>
      </c>
      <c r="AJ1248" s="61" t="s">
        <v>824</v>
      </c>
      <c r="AK1248" s="61" t="s">
        <v>824</v>
      </c>
      <c r="AL1248" s="61" t="s">
        <v>1129</v>
      </c>
      <c r="AM1248" s="76"/>
      <c r="AN1248" s="239"/>
      <c r="AO1248" s="239"/>
      <c r="AP1248" s="239"/>
      <c r="AQ1248" s="239"/>
    </row>
    <row r="1249" spans="1:43" ht="45" x14ac:dyDescent="0.25">
      <c r="A1249" s="232" t="s">
        <v>1380</v>
      </c>
      <c r="B1249" s="191" t="s">
        <v>38</v>
      </c>
      <c r="C1249" s="191">
        <v>34</v>
      </c>
      <c r="D1249" s="191" t="s">
        <v>662</v>
      </c>
      <c r="E1249" s="191" t="s">
        <v>9</v>
      </c>
      <c r="F1249" s="216">
        <v>3</v>
      </c>
      <c r="G1249" s="216">
        <v>3</v>
      </c>
      <c r="H1249" s="216">
        <v>3</v>
      </c>
      <c r="I1249" s="216">
        <v>4</v>
      </c>
      <c r="J1249" s="216">
        <v>2</v>
      </c>
      <c r="K1249" s="216"/>
      <c r="L1249" s="216"/>
      <c r="M1249" s="216"/>
      <c r="N1249" s="216"/>
      <c r="O1249" s="216"/>
      <c r="P1249" s="216"/>
      <c r="Q1249" s="216"/>
      <c r="R1249" s="216"/>
      <c r="S1249" s="216"/>
      <c r="T1249" s="216"/>
      <c r="U1249" s="216"/>
      <c r="V1249" s="216"/>
      <c r="W1249" s="216"/>
      <c r="X1249" s="216"/>
      <c r="Y1249" s="152">
        <v>3</v>
      </c>
      <c r="Z1249" s="127">
        <v>3</v>
      </c>
      <c r="AA1249" s="127">
        <v>3</v>
      </c>
      <c r="AB1249" s="127" t="s">
        <v>1132</v>
      </c>
      <c r="AC1249" s="35" t="s">
        <v>144</v>
      </c>
      <c r="AD1249" s="237" t="s">
        <v>371</v>
      </c>
      <c r="AE1249" s="35" t="s">
        <v>476</v>
      </c>
      <c r="AF1249" s="193" t="s">
        <v>1133</v>
      </c>
      <c r="AG1249" s="123">
        <v>3</v>
      </c>
      <c r="AH1249" s="123">
        <v>1</v>
      </c>
      <c r="AI1249" s="35" t="s">
        <v>144</v>
      </c>
      <c r="AJ1249" s="35" t="s">
        <v>463</v>
      </c>
      <c r="AK1249" s="35" t="s">
        <v>475</v>
      </c>
      <c r="AL1249" s="35" t="s">
        <v>377</v>
      </c>
      <c r="AM1249" s="192"/>
      <c r="AN1249" s="239" t="s">
        <v>1384</v>
      </c>
      <c r="AO1249" s="239" t="s">
        <v>1385</v>
      </c>
      <c r="AP1249" s="239"/>
      <c r="AQ1249" s="239"/>
    </row>
    <row r="1250" spans="1:43" ht="25.5" x14ac:dyDescent="0.25">
      <c r="A1250" s="232" t="s">
        <v>1380</v>
      </c>
      <c r="B1250" s="74" t="s">
        <v>38</v>
      </c>
      <c r="C1250" s="74">
        <v>37</v>
      </c>
      <c r="D1250" s="74" t="s">
        <v>663</v>
      </c>
      <c r="E1250" s="74" t="s">
        <v>8</v>
      </c>
      <c r="F1250" s="209"/>
      <c r="G1250" s="209"/>
      <c r="H1250" s="209"/>
      <c r="I1250" s="209"/>
      <c r="J1250" s="209"/>
      <c r="K1250" s="209"/>
      <c r="L1250" s="209"/>
      <c r="M1250" s="209"/>
      <c r="N1250" s="209"/>
      <c r="O1250" s="209"/>
      <c r="P1250" s="209"/>
      <c r="Q1250" s="209"/>
      <c r="R1250" s="209"/>
      <c r="S1250" s="209"/>
      <c r="T1250" s="209"/>
      <c r="U1250" s="209"/>
      <c r="V1250" s="209"/>
      <c r="W1250" s="209"/>
      <c r="X1250" s="209"/>
      <c r="Y1250" s="64" t="s">
        <v>824</v>
      </c>
      <c r="Z1250" s="127" t="s">
        <v>824</v>
      </c>
      <c r="AA1250" s="127" t="s">
        <v>824</v>
      </c>
      <c r="AB1250" s="414" t="s">
        <v>824</v>
      </c>
      <c r="AC1250" s="61" t="s">
        <v>824</v>
      </c>
      <c r="AD1250" s="207"/>
      <c r="AE1250" s="61" t="s">
        <v>824</v>
      </c>
      <c r="AF1250" s="130" t="s">
        <v>824</v>
      </c>
      <c r="AG1250" s="123" t="s">
        <v>824</v>
      </c>
      <c r="AH1250" s="123" t="s">
        <v>824</v>
      </c>
      <c r="AI1250" s="61" t="s">
        <v>824</v>
      </c>
      <c r="AJ1250" s="61" t="s">
        <v>824</v>
      </c>
      <c r="AK1250" s="61" t="s">
        <v>824</v>
      </c>
      <c r="AL1250" s="61" t="s">
        <v>1129</v>
      </c>
      <c r="AM1250" s="76"/>
      <c r="AN1250" s="239"/>
      <c r="AO1250" s="239"/>
      <c r="AP1250" s="239"/>
      <c r="AQ1250" s="239"/>
    </row>
    <row r="1251" spans="1:43" ht="25.5" x14ac:dyDescent="0.25">
      <c r="A1251" s="232" t="s">
        <v>1380</v>
      </c>
      <c r="B1251" s="191" t="s">
        <v>43</v>
      </c>
      <c r="C1251" s="191">
        <v>38</v>
      </c>
      <c r="D1251" s="191" t="s">
        <v>664</v>
      </c>
      <c r="E1251" s="191" t="s">
        <v>9</v>
      </c>
      <c r="F1251" s="216"/>
      <c r="G1251" s="216"/>
      <c r="H1251" s="216"/>
      <c r="I1251" s="216"/>
      <c r="J1251" s="216"/>
      <c r="K1251" s="216"/>
      <c r="L1251" s="216"/>
      <c r="M1251" s="216"/>
      <c r="N1251" s="216"/>
      <c r="O1251" s="216"/>
      <c r="P1251" s="216"/>
      <c r="Q1251" s="216"/>
      <c r="R1251" s="216"/>
      <c r="S1251" s="216"/>
      <c r="T1251" s="216"/>
      <c r="U1251" s="216"/>
      <c r="V1251" s="216"/>
      <c r="W1251" s="216"/>
      <c r="X1251" s="216"/>
      <c r="Y1251" s="64" t="s">
        <v>824</v>
      </c>
      <c r="Z1251" s="127" t="s">
        <v>824</v>
      </c>
      <c r="AA1251" s="127" t="s">
        <v>824</v>
      </c>
      <c r="AB1251" s="414" t="s">
        <v>824</v>
      </c>
      <c r="AC1251" s="61" t="s">
        <v>824</v>
      </c>
      <c r="AD1251" s="207"/>
      <c r="AE1251" s="61" t="s">
        <v>824</v>
      </c>
      <c r="AF1251" s="130" t="s">
        <v>824</v>
      </c>
      <c r="AG1251" s="123" t="s">
        <v>824</v>
      </c>
      <c r="AH1251" s="123" t="s">
        <v>824</v>
      </c>
      <c r="AI1251" s="61" t="s">
        <v>824</v>
      </c>
      <c r="AJ1251" s="61" t="s">
        <v>824</v>
      </c>
      <c r="AK1251" s="61" t="s">
        <v>824</v>
      </c>
      <c r="AL1251" s="61" t="s">
        <v>1129</v>
      </c>
      <c r="AM1251" s="76"/>
      <c r="AN1251" s="239"/>
      <c r="AO1251" s="239"/>
      <c r="AP1251" s="239"/>
      <c r="AQ1251" s="239"/>
    </row>
    <row r="1252" spans="1:43" x14ac:dyDescent="0.25">
      <c r="A1252" s="232" t="s">
        <v>1380</v>
      </c>
      <c r="B1252" s="74" t="s">
        <v>43</v>
      </c>
      <c r="C1252" s="74">
        <v>39</v>
      </c>
      <c r="D1252" s="74" t="s">
        <v>44</v>
      </c>
      <c r="E1252" s="74" t="s">
        <v>8</v>
      </c>
      <c r="F1252" s="209"/>
      <c r="G1252" s="209"/>
      <c r="H1252" s="209"/>
      <c r="I1252" s="209"/>
      <c r="J1252" s="209"/>
      <c r="K1252" s="209"/>
      <c r="L1252" s="209"/>
      <c r="M1252" s="209"/>
      <c r="N1252" s="209"/>
      <c r="O1252" s="209"/>
      <c r="P1252" s="209"/>
      <c r="Q1252" s="209"/>
      <c r="R1252" s="209"/>
      <c r="S1252" s="209"/>
      <c r="T1252" s="209"/>
      <c r="U1252" s="209"/>
      <c r="V1252" s="209"/>
      <c r="W1252" s="209"/>
      <c r="X1252" s="209"/>
      <c r="Y1252" s="152" t="s">
        <v>824</v>
      </c>
      <c r="Z1252" s="127" t="s">
        <v>824</v>
      </c>
      <c r="AA1252" s="127" t="s">
        <v>824</v>
      </c>
      <c r="AB1252" s="127" t="s">
        <v>824</v>
      </c>
      <c r="AC1252" s="35" t="s">
        <v>824</v>
      </c>
      <c r="AD1252" s="237"/>
      <c r="AE1252" s="35" t="s">
        <v>824</v>
      </c>
      <c r="AF1252" s="193" t="s">
        <v>824</v>
      </c>
      <c r="AG1252" s="123" t="s">
        <v>824</v>
      </c>
      <c r="AH1252" s="123" t="s">
        <v>824</v>
      </c>
      <c r="AI1252" s="35" t="s">
        <v>824</v>
      </c>
      <c r="AJ1252" s="35" t="s">
        <v>824</v>
      </c>
      <c r="AK1252" s="35" t="s">
        <v>824</v>
      </c>
      <c r="AL1252" s="35" t="s">
        <v>1129</v>
      </c>
      <c r="AM1252" s="192"/>
      <c r="AN1252" s="239"/>
      <c r="AO1252" s="239"/>
      <c r="AP1252" s="239"/>
      <c r="AQ1252" s="239"/>
    </row>
    <row r="1253" spans="1:43" ht="25.5" x14ac:dyDescent="0.25">
      <c r="A1253" s="232" t="s">
        <v>1380</v>
      </c>
      <c r="B1253" s="191" t="s">
        <v>43</v>
      </c>
      <c r="C1253" s="191">
        <v>40</v>
      </c>
      <c r="D1253" s="191" t="s">
        <v>743</v>
      </c>
      <c r="E1253" s="191" t="s">
        <v>9</v>
      </c>
      <c r="F1253" s="216"/>
      <c r="G1253" s="216"/>
      <c r="H1253" s="216"/>
      <c r="I1253" s="216"/>
      <c r="J1253" s="216"/>
      <c r="K1253" s="216"/>
      <c r="L1253" s="216"/>
      <c r="M1253" s="216"/>
      <c r="N1253" s="216"/>
      <c r="O1253" s="216"/>
      <c r="P1253" s="216"/>
      <c r="Q1253" s="216"/>
      <c r="R1253" s="216"/>
      <c r="S1253" s="216"/>
      <c r="T1253" s="216"/>
      <c r="U1253" s="216"/>
      <c r="V1253" s="216"/>
      <c r="W1253" s="216"/>
      <c r="X1253" s="216"/>
      <c r="Y1253" s="64" t="s">
        <v>824</v>
      </c>
      <c r="Z1253" s="127" t="s">
        <v>824</v>
      </c>
      <c r="AA1253" s="127" t="s">
        <v>824</v>
      </c>
      <c r="AB1253" s="414" t="s">
        <v>824</v>
      </c>
      <c r="AC1253" s="61" t="s">
        <v>824</v>
      </c>
      <c r="AD1253" s="207"/>
      <c r="AE1253" s="61" t="s">
        <v>824</v>
      </c>
      <c r="AF1253" s="130" t="s">
        <v>824</v>
      </c>
      <c r="AG1253" s="123" t="s">
        <v>824</v>
      </c>
      <c r="AH1253" s="123" t="s">
        <v>824</v>
      </c>
      <c r="AI1253" s="61" t="s">
        <v>824</v>
      </c>
      <c r="AJ1253" s="61" t="s">
        <v>824</v>
      </c>
      <c r="AK1253" s="61" t="s">
        <v>824</v>
      </c>
      <c r="AL1253" s="61" t="s">
        <v>1129</v>
      </c>
      <c r="AM1253" s="76"/>
      <c r="AN1253" s="239"/>
      <c r="AO1253" s="239"/>
      <c r="AP1253" s="239"/>
      <c r="AQ1253" s="239"/>
    </row>
    <row r="1254" spans="1:43" ht="25.5" x14ac:dyDescent="0.25">
      <c r="A1254" s="232" t="s">
        <v>1380</v>
      </c>
      <c r="B1254" s="74" t="s">
        <v>43</v>
      </c>
      <c r="C1254" s="74">
        <v>41</v>
      </c>
      <c r="D1254" s="74" t="s">
        <v>665</v>
      </c>
      <c r="E1254" s="74" t="s">
        <v>8</v>
      </c>
      <c r="F1254" s="209"/>
      <c r="G1254" s="209"/>
      <c r="H1254" s="209"/>
      <c r="I1254" s="209"/>
      <c r="J1254" s="209"/>
      <c r="K1254" s="209"/>
      <c r="L1254" s="209"/>
      <c r="M1254" s="209"/>
      <c r="N1254" s="209"/>
      <c r="O1254" s="209"/>
      <c r="P1254" s="209"/>
      <c r="Q1254" s="209"/>
      <c r="R1254" s="209"/>
      <c r="S1254" s="209"/>
      <c r="T1254" s="209"/>
      <c r="U1254" s="209"/>
      <c r="V1254" s="209"/>
      <c r="W1254" s="209"/>
      <c r="X1254" s="209"/>
      <c r="Y1254" s="152" t="s">
        <v>824</v>
      </c>
      <c r="Z1254" s="127" t="s">
        <v>824</v>
      </c>
      <c r="AA1254" s="127" t="s">
        <v>824</v>
      </c>
      <c r="AB1254" s="127" t="s">
        <v>824</v>
      </c>
      <c r="AC1254" s="35" t="s">
        <v>824</v>
      </c>
      <c r="AD1254" s="237"/>
      <c r="AE1254" s="35" t="s">
        <v>824</v>
      </c>
      <c r="AF1254" s="193" t="s">
        <v>824</v>
      </c>
      <c r="AG1254" s="123" t="s">
        <v>824</v>
      </c>
      <c r="AH1254" s="123" t="s">
        <v>824</v>
      </c>
      <c r="AI1254" s="35" t="s">
        <v>824</v>
      </c>
      <c r="AJ1254" s="35" t="s">
        <v>824</v>
      </c>
      <c r="AK1254" s="35" t="s">
        <v>824</v>
      </c>
      <c r="AL1254" s="35" t="s">
        <v>1129</v>
      </c>
      <c r="AM1254" s="192"/>
      <c r="AN1254" s="239"/>
      <c r="AO1254" s="239"/>
      <c r="AP1254" s="239"/>
      <c r="AQ1254" s="239"/>
    </row>
    <row r="1255" spans="1:43" ht="25.5" x14ac:dyDescent="0.25">
      <c r="A1255" s="232" t="s">
        <v>1380</v>
      </c>
      <c r="B1255" s="191" t="s">
        <v>43</v>
      </c>
      <c r="C1255" s="191">
        <v>42</v>
      </c>
      <c r="D1255" s="191" t="s">
        <v>666</v>
      </c>
      <c r="E1255" s="191" t="s">
        <v>9</v>
      </c>
      <c r="F1255" s="216"/>
      <c r="G1255" s="216"/>
      <c r="H1255" s="216"/>
      <c r="I1255" s="216"/>
      <c r="J1255" s="216"/>
      <c r="K1255" s="216"/>
      <c r="L1255" s="216"/>
      <c r="M1255" s="216"/>
      <c r="N1255" s="216"/>
      <c r="O1255" s="216"/>
      <c r="P1255" s="216"/>
      <c r="Q1255" s="216"/>
      <c r="R1255" s="216"/>
      <c r="S1255" s="216"/>
      <c r="T1255" s="216"/>
      <c r="U1255" s="216"/>
      <c r="V1255" s="216"/>
      <c r="W1255" s="216"/>
      <c r="X1255" s="216"/>
      <c r="Y1255" s="152" t="s">
        <v>824</v>
      </c>
      <c r="Z1255" s="127" t="s">
        <v>824</v>
      </c>
      <c r="AA1255" s="127" t="s">
        <v>824</v>
      </c>
      <c r="AB1255" s="127" t="s">
        <v>824</v>
      </c>
      <c r="AC1255" s="35" t="s">
        <v>824</v>
      </c>
      <c r="AD1255" s="237"/>
      <c r="AE1255" s="35" t="s">
        <v>824</v>
      </c>
      <c r="AF1255" s="193" t="s">
        <v>824</v>
      </c>
      <c r="AG1255" s="123" t="s">
        <v>824</v>
      </c>
      <c r="AH1255" s="123" t="s">
        <v>824</v>
      </c>
      <c r="AI1255" s="35" t="s">
        <v>824</v>
      </c>
      <c r="AJ1255" s="35" t="s">
        <v>824</v>
      </c>
      <c r="AK1255" s="35" t="s">
        <v>824</v>
      </c>
      <c r="AL1255" s="35" t="s">
        <v>1129</v>
      </c>
      <c r="AM1255" s="192"/>
      <c r="AN1255" s="239"/>
      <c r="AO1255" s="239"/>
      <c r="AP1255" s="239"/>
      <c r="AQ1255" s="239"/>
    </row>
    <row r="1256" spans="1:43" ht="25.5" x14ac:dyDescent="0.25">
      <c r="A1256" s="232" t="s">
        <v>1380</v>
      </c>
      <c r="B1256" s="74" t="s">
        <v>45</v>
      </c>
      <c r="C1256" s="74">
        <v>43</v>
      </c>
      <c r="D1256" s="74" t="s">
        <v>667</v>
      </c>
      <c r="E1256" s="74" t="s">
        <v>9</v>
      </c>
      <c r="F1256" s="74"/>
      <c r="G1256" s="74"/>
      <c r="H1256" s="209"/>
      <c r="I1256" s="209"/>
      <c r="J1256" s="209"/>
      <c r="K1256" s="209"/>
      <c r="L1256" s="209"/>
      <c r="M1256" s="209"/>
      <c r="N1256" s="209"/>
      <c r="O1256" s="209"/>
      <c r="P1256" s="209"/>
      <c r="Q1256" s="209"/>
      <c r="R1256" s="209"/>
      <c r="S1256" s="209"/>
      <c r="T1256" s="209"/>
      <c r="U1256" s="209"/>
      <c r="V1256" s="209"/>
      <c r="W1256" s="209"/>
      <c r="X1256" s="209"/>
      <c r="Y1256" s="209" t="s">
        <v>824</v>
      </c>
      <c r="Z1256" s="127" t="s">
        <v>824</v>
      </c>
      <c r="AA1256" s="127" t="s">
        <v>824</v>
      </c>
      <c r="AB1256" s="127" t="s">
        <v>824</v>
      </c>
      <c r="AC1256" s="35" t="s">
        <v>824</v>
      </c>
      <c r="AD1256" s="237"/>
      <c r="AE1256" s="35" t="s">
        <v>824</v>
      </c>
      <c r="AF1256" s="193" t="s">
        <v>824</v>
      </c>
      <c r="AG1256" s="123" t="s">
        <v>824</v>
      </c>
      <c r="AH1256" s="123" t="s">
        <v>824</v>
      </c>
      <c r="AI1256" s="35" t="s">
        <v>824</v>
      </c>
      <c r="AJ1256" s="35" t="s">
        <v>824</v>
      </c>
      <c r="AK1256" s="35" t="s">
        <v>824</v>
      </c>
      <c r="AL1256" s="35" t="s">
        <v>1129</v>
      </c>
      <c r="AM1256" s="192"/>
      <c r="AN1256" s="239"/>
      <c r="AO1256" s="239"/>
      <c r="AP1256" s="239"/>
      <c r="AQ1256" s="239"/>
    </row>
    <row r="1257" spans="1:43" ht="25.5" x14ac:dyDescent="0.25">
      <c r="A1257" s="232" t="s">
        <v>1380</v>
      </c>
      <c r="B1257" s="191" t="s">
        <v>45</v>
      </c>
      <c r="C1257" s="191">
        <v>44</v>
      </c>
      <c r="D1257" s="191" t="s">
        <v>668</v>
      </c>
      <c r="E1257" s="191" t="s">
        <v>9</v>
      </c>
      <c r="F1257" s="216"/>
      <c r="G1257" s="216"/>
      <c r="H1257" s="216"/>
      <c r="I1257" s="216"/>
      <c r="J1257" s="216"/>
      <c r="K1257" s="216"/>
      <c r="L1257" s="216"/>
      <c r="M1257" s="216"/>
      <c r="N1257" s="216"/>
      <c r="O1257" s="216"/>
      <c r="P1257" s="216"/>
      <c r="Q1257" s="216"/>
      <c r="R1257" s="216"/>
      <c r="S1257" s="216"/>
      <c r="T1257" s="216"/>
      <c r="U1257" s="216"/>
      <c r="V1257" s="216"/>
      <c r="W1257" s="216"/>
      <c r="X1257" s="216"/>
      <c r="Y1257" s="152" t="s">
        <v>824</v>
      </c>
      <c r="Z1257" s="127" t="s">
        <v>824</v>
      </c>
      <c r="AA1257" s="127" t="s">
        <v>824</v>
      </c>
      <c r="AB1257" s="127" t="s">
        <v>824</v>
      </c>
      <c r="AC1257" s="35" t="s">
        <v>824</v>
      </c>
      <c r="AD1257" s="237"/>
      <c r="AE1257" s="35" t="s">
        <v>824</v>
      </c>
      <c r="AF1257" s="193" t="s">
        <v>824</v>
      </c>
      <c r="AG1257" s="123" t="s">
        <v>824</v>
      </c>
      <c r="AH1257" s="123" t="s">
        <v>824</v>
      </c>
      <c r="AI1257" s="35" t="s">
        <v>824</v>
      </c>
      <c r="AJ1257" s="35" t="s">
        <v>824</v>
      </c>
      <c r="AK1257" s="35" t="s">
        <v>824</v>
      </c>
      <c r="AL1257" s="35" t="s">
        <v>1129</v>
      </c>
      <c r="AM1257" s="192"/>
      <c r="AN1257" s="239"/>
      <c r="AO1257" s="239"/>
      <c r="AP1257" s="239"/>
      <c r="AQ1257" s="239"/>
    </row>
    <row r="1258" spans="1:43" ht="30" x14ac:dyDescent="0.25">
      <c r="A1258" s="232" t="s">
        <v>1380</v>
      </c>
      <c r="B1258" s="74" t="s">
        <v>48</v>
      </c>
      <c r="C1258" s="74">
        <v>49</v>
      </c>
      <c r="D1258" s="74" t="s">
        <v>54</v>
      </c>
      <c r="E1258" s="74" t="s">
        <v>9</v>
      </c>
      <c r="F1258" s="209">
        <v>3</v>
      </c>
      <c r="G1258" s="209">
        <v>3</v>
      </c>
      <c r="H1258" s="209">
        <v>3</v>
      </c>
      <c r="I1258" s="209">
        <v>2</v>
      </c>
      <c r="J1258" s="209">
        <v>3</v>
      </c>
      <c r="K1258" s="209"/>
      <c r="L1258" s="209"/>
      <c r="M1258" s="209"/>
      <c r="N1258" s="209"/>
      <c r="O1258" s="209"/>
      <c r="P1258" s="209"/>
      <c r="Q1258" s="209"/>
      <c r="R1258" s="209"/>
      <c r="S1258" s="209"/>
      <c r="T1258" s="209"/>
      <c r="U1258" s="209"/>
      <c r="V1258" s="209"/>
      <c r="W1258" s="209"/>
      <c r="X1258" s="209"/>
      <c r="Y1258" s="64">
        <v>3</v>
      </c>
      <c r="Z1258" s="127">
        <v>3</v>
      </c>
      <c r="AA1258" s="127">
        <v>3</v>
      </c>
      <c r="AB1258" s="414" t="s">
        <v>1132</v>
      </c>
      <c r="AC1258" s="61" t="s">
        <v>144</v>
      </c>
      <c r="AD1258" s="207" t="s">
        <v>371</v>
      </c>
      <c r="AE1258" s="61" t="s">
        <v>476</v>
      </c>
      <c r="AF1258" s="130" t="s">
        <v>1133</v>
      </c>
      <c r="AG1258" s="123">
        <v>3</v>
      </c>
      <c r="AH1258" s="123">
        <v>1</v>
      </c>
      <c r="AI1258" s="61" t="s">
        <v>144</v>
      </c>
      <c r="AJ1258" s="61" t="s">
        <v>463</v>
      </c>
      <c r="AK1258" s="61" t="s">
        <v>475</v>
      </c>
      <c r="AL1258" s="61" t="s">
        <v>377</v>
      </c>
      <c r="AM1258" s="76"/>
      <c r="AN1258" s="239" t="s">
        <v>1386</v>
      </c>
      <c r="AO1258" s="239" t="s">
        <v>1387</v>
      </c>
      <c r="AP1258" s="239" t="s">
        <v>873</v>
      </c>
      <c r="AQ1258" s="239" t="s">
        <v>948</v>
      </c>
    </row>
    <row r="1259" spans="1:43" ht="25.5" x14ac:dyDescent="0.25">
      <c r="A1259" s="232" t="s">
        <v>1380</v>
      </c>
      <c r="B1259" s="191" t="s">
        <v>55</v>
      </c>
      <c r="C1259" s="191">
        <v>50</v>
      </c>
      <c r="D1259" s="191" t="s">
        <v>670</v>
      </c>
      <c r="E1259" s="191" t="s">
        <v>9</v>
      </c>
      <c r="F1259" s="216"/>
      <c r="G1259" s="216"/>
      <c r="H1259" s="216"/>
      <c r="I1259" s="216"/>
      <c r="J1259" s="216"/>
      <c r="K1259" s="216"/>
      <c r="L1259" s="216"/>
      <c r="M1259" s="216"/>
      <c r="N1259" s="216"/>
      <c r="O1259" s="216"/>
      <c r="P1259" s="216"/>
      <c r="Q1259" s="216"/>
      <c r="R1259" s="216"/>
      <c r="S1259" s="216"/>
      <c r="T1259" s="216"/>
      <c r="U1259" s="216"/>
      <c r="V1259" s="216"/>
      <c r="W1259" s="216"/>
      <c r="X1259" s="216"/>
      <c r="Y1259" s="64" t="s">
        <v>824</v>
      </c>
      <c r="Z1259" s="127" t="s">
        <v>824</v>
      </c>
      <c r="AA1259" s="127" t="s">
        <v>824</v>
      </c>
      <c r="AB1259" s="414" t="s">
        <v>824</v>
      </c>
      <c r="AC1259" s="61" t="s">
        <v>824</v>
      </c>
      <c r="AD1259" s="207"/>
      <c r="AE1259" s="61" t="s">
        <v>824</v>
      </c>
      <c r="AF1259" s="130" t="s">
        <v>824</v>
      </c>
      <c r="AG1259" s="123" t="s">
        <v>824</v>
      </c>
      <c r="AH1259" s="123" t="s">
        <v>824</v>
      </c>
      <c r="AI1259" s="61" t="s">
        <v>824</v>
      </c>
      <c r="AJ1259" s="61" t="s">
        <v>824</v>
      </c>
      <c r="AK1259" s="61" t="s">
        <v>824</v>
      </c>
      <c r="AL1259" s="61" t="s">
        <v>1129</v>
      </c>
      <c r="AM1259" s="76"/>
      <c r="AN1259" s="239"/>
      <c r="AO1259" s="239"/>
      <c r="AP1259" s="239"/>
      <c r="AQ1259" s="239"/>
    </row>
    <row r="1260" spans="1:43" ht="25.5" x14ac:dyDescent="0.25">
      <c r="A1260" s="232" t="s">
        <v>1380</v>
      </c>
      <c r="B1260" s="74" t="s">
        <v>55</v>
      </c>
      <c r="C1260" s="74">
        <v>51</v>
      </c>
      <c r="D1260" s="74" t="s">
        <v>671</v>
      </c>
      <c r="E1260" s="74" t="s">
        <v>9</v>
      </c>
      <c r="F1260" s="209"/>
      <c r="G1260" s="209"/>
      <c r="H1260" s="209"/>
      <c r="I1260" s="209"/>
      <c r="J1260" s="209"/>
      <c r="K1260" s="209"/>
      <c r="L1260" s="209"/>
      <c r="M1260" s="209"/>
      <c r="N1260" s="209"/>
      <c r="O1260" s="209"/>
      <c r="P1260" s="209"/>
      <c r="Q1260" s="209"/>
      <c r="R1260" s="209"/>
      <c r="S1260" s="209"/>
      <c r="T1260" s="209"/>
      <c r="U1260" s="209"/>
      <c r="V1260" s="209"/>
      <c r="W1260" s="209"/>
      <c r="X1260" s="209"/>
      <c r="Y1260" s="64" t="s">
        <v>824</v>
      </c>
      <c r="Z1260" s="127" t="s">
        <v>824</v>
      </c>
      <c r="AA1260" s="127" t="s">
        <v>824</v>
      </c>
      <c r="AB1260" s="414" t="s">
        <v>824</v>
      </c>
      <c r="AC1260" s="61" t="s">
        <v>824</v>
      </c>
      <c r="AD1260" s="207"/>
      <c r="AE1260" s="61" t="s">
        <v>824</v>
      </c>
      <c r="AF1260" s="130" t="s">
        <v>824</v>
      </c>
      <c r="AG1260" s="123" t="s">
        <v>824</v>
      </c>
      <c r="AH1260" s="123" t="s">
        <v>824</v>
      </c>
      <c r="AI1260" s="61" t="s">
        <v>824</v>
      </c>
      <c r="AJ1260" s="61" t="s">
        <v>824</v>
      </c>
      <c r="AK1260" s="61" t="s">
        <v>824</v>
      </c>
      <c r="AL1260" s="61" t="s">
        <v>1129</v>
      </c>
      <c r="AM1260" s="76"/>
      <c r="AN1260" s="239"/>
      <c r="AO1260" s="239"/>
      <c r="AP1260" s="239"/>
      <c r="AQ1260" s="239"/>
    </row>
    <row r="1261" spans="1:43" ht="25.5" x14ac:dyDescent="0.25">
      <c r="A1261" s="232" t="s">
        <v>1380</v>
      </c>
      <c r="B1261" s="191" t="s">
        <v>55</v>
      </c>
      <c r="C1261" s="191">
        <v>52</v>
      </c>
      <c r="D1261" s="191" t="s">
        <v>56</v>
      </c>
      <c r="E1261" s="191" t="s">
        <v>9</v>
      </c>
      <c r="F1261" s="216"/>
      <c r="G1261" s="216"/>
      <c r="H1261" s="216"/>
      <c r="I1261" s="216"/>
      <c r="J1261" s="216"/>
      <c r="K1261" s="216"/>
      <c r="L1261" s="216"/>
      <c r="M1261" s="216"/>
      <c r="N1261" s="216"/>
      <c r="O1261" s="216"/>
      <c r="P1261" s="216"/>
      <c r="Q1261" s="216"/>
      <c r="R1261" s="216"/>
      <c r="S1261" s="216"/>
      <c r="T1261" s="216"/>
      <c r="U1261" s="216"/>
      <c r="V1261" s="216"/>
      <c r="W1261" s="216"/>
      <c r="X1261" s="216"/>
      <c r="Y1261" s="64" t="s">
        <v>824</v>
      </c>
      <c r="Z1261" s="127" t="s">
        <v>824</v>
      </c>
      <c r="AA1261" s="127" t="s">
        <v>824</v>
      </c>
      <c r="AB1261" s="414" t="s">
        <v>824</v>
      </c>
      <c r="AC1261" s="61" t="s">
        <v>824</v>
      </c>
      <c r="AD1261" s="207"/>
      <c r="AE1261" s="61" t="s">
        <v>824</v>
      </c>
      <c r="AF1261" s="130" t="s">
        <v>824</v>
      </c>
      <c r="AG1261" s="123" t="s">
        <v>824</v>
      </c>
      <c r="AH1261" s="123" t="s">
        <v>824</v>
      </c>
      <c r="AI1261" s="61" t="s">
        <v>824</v>
      </c>
      <c r="AJ1261" s="61" t="s">
        <v>824</v>
      </c>
      <c r="AK1261" s="61" t="s">
        <v>824</v>
      </c>
      <c r="AL1261" s="61" t="s">
        <v>1129</v>
      </c>
      <c r="AM1261" s="76"/>
      <c r="AN1261" s="239"/>
      <c r="AO1261" s="239"/>
      <c r="AP1261" s="239"/>
      <c r="AQ1261" s="239"/>
    </row>
    <row r="1262" spans="1:43" ht="45" x14ac:dyDescent="0.25">
      <c r="A1262" s="232" t="s">
        <v>1380</v>
      </c>
      <c r="B1262" s="74" t="s">
        <v>57</v>
      </c>
      <c r="C1262" s="74">
        <v>54</v>
      </c>
      <c r="D1262" s="74" t="s">
        <v>59</v>
      </c>
      <c r="E1262" s="74" t="s">
        <v>9</v>
      </c>
      <c r="F1262" s="209">
        <v>3</v>
      </c>
      <c r="G1262" s="209">
        <v>3</v>
      </c>
      <c r="H1262" s="209">
        <v>3</v>
      </c>
      <c r="I1262" s="209">
        <v>3</v>
      </c>
      <c r="J1262" s="209">
        <v>3</v>
      </c>
      <c r="K1262" s="209"/>
      <c r="L1262" s="209"/>
      <c r="M1262" s="209"/>
      <c r="N1262" s="209"/>
      <c r="O1262" s="209"/>
      <c r="P1262" s="209"/>
      <c r="Q1262" s="209"/>
      <c r="R1262" s="209"/>
      <c r="S1262" s="209"/>
      <c r="T1262" s="209"/>
      <c r="U1262" s="209"/>
      <c r="V1262" s="209"/>
      <c r="W1262" s="209"/>
      <c r="X1262" s="209"/>
      <c r="Y1262" s="64">
        <v>3</v>
      </c>
      <c r="Z1262" s="127">
        <v>3</v>
      </c>
      <c r="AA1262" s="127">
        <v>3</v>
      </c>
      <c r="AB1262" s="414" t="s">
        <v>1132</v>
      </c>
      <c r="AC1262" s="61" t="s">
        <v>144</v>
      </c>
      <c r="AD1262" s="207" t="s">
        <v>371</v>
      </c>
      <c r="AE1262" s="61" t="s">
        <v>476</v>
      </c>
      <c r="AF1262" s="130" t="s">
        <v>1133</v>
      </c>
      <c r="AG1262" s="123">
        <v>3</v>
      </c>
      <c r="AH1262" s="123">
        <v>1</v>
      </c>
      <c r="AI1262" s="61" t="s">
        <v>144</v>
      </c>
      <c r="AJ1262" s="61" t="s">
        <v>463</v>
      </c>
      <c r="AK1262" s="61" t="s">
        <v>475</v>
      </c>
      <c r="AL1262" s="61" t="s">
        <v>377</v>
      </c>
      <c r="AM1262" s="76"/>
      <c r="AN1262" s="239" t="s">
        <v>1388</v>
      </c>
      <c r="AO1262" s="239" t="s">
        <v>1389</v>
      </c>
      <c r="AP1262" s="239"/>
      <c r="AQ1262" s="239"/>
    </row>
    <row r="1263" spans="1:43" ht="25.5" x14ac:dyDescent="0.25">
      <c r="A1263" s="232" t="s">
        <v>1380</v>
      </c>
      <c r="B1263" s="191" t="s">
        <v>60</v>
      </c>
      <c r="C1263" s="191">
        <v>55</v>
      </c>
      <c r="D1263" s="191" t="s">
        <v>61</v>
      </c>
      <c r="E1263" s="191" t="s">
        <v>9</v>
      </c>
      <c r="F1263" s="216"/>
      <c r="G1263" s="216"/>
      <c r="H1263" s="216"/>
      <c r="I1263" s="216"/>
      <c r="J1263" s="216"/>
      <c r="K1263" s="216"/>
      <c r="L1263" s="216"/>
      <c r="M1263" s="216"/>
      <c r="N1263" s="216"/>
      <c r="O1263" s="216"/>
      <c r="P1263" s="216"/>
      <c r="Q1263" s="216"/>
      <c r="R1263" s="216"/>
      <c r="S1263" s="216"/>
      <c r="T1263" s="216"/>
      <c r="U1263" s="216"/>
      <c r="V1263" s="216"/>
      <c r="W1263" s="216"/>
      <c r="X1263" s="216"/>
      <c r="Y1263" s="152" t="s">
        <v>824</v>
      </c>
      <c r="Z1263" s="127" t="s">
        <v>824</v>
      </c>
      <c r="AA1263" s="127" t="s">
        <v>824</v>
      </c>
      <c r="AB1263" s="127" t="s">
        <v>824</v>
      </c>
      <c r="AC1263" s="35" t="s">
        <v>824</v>
      </c>
      <c r="AD1263" s="237"/>
      <c r="AE1263" s="35" t="s">
        <v>824</v>
      </c>
      <c r="AF1263" s="193" t="s">
        <v>824</v>
      </c>
      <c r="AG1263" s="123" t="s">
        <v>824</v>
      </c>
      <c r="AH1263" s="123" t="s">
        <v>824</v>
      </c>
      <c r="AI1263" s="35" t="s">
        <v>824</v>
      </c>
      <c r="AJ1263" s="35" t="s">
        <v>824</v>
      </c>
      <c r="AK1263" s="35" t="s">
        <v>824</v>
      </c>
      <c r="AL1263" s="35" t="s">
        <v>1129</v>
      </c>
      <c r="AM1263" s="192"/>
      <c r="AN1263" s="239"/>
      <c r="AO1263" s="239"/>
      <c r="AP1263" s="239"/>
      <c r="AQ1263" s="239"/>
    </row>
    <row r="1264" spans="1:43" ht="38.25" x14ac:dyDescent="0.25">
      <c r="A1264" s="232" t="s">
        <v>1380</v>
      </c>
      <c r="B1264" s="74" t="s">
        <v>60</v>
      </c>
      <c r="C1264" s="74">
        <v>56</v>
      </c>
      <c r="D1264" s="74" t="s">
        <v>64</v>
      </c>
      <c r="E1264" s="74" t="s">
        <v>9</v>
      </c>
      <c r="F1264" s="209"/>
      <c r="G1264" s="209"/>
      <c r="H1264" s="209"/>
      <c r="I1264" s="209"/>
      <c r="J1264" s="209"/>
      <c r="K1264" s="209"/>
      <c r="L1264" s="209"/>
      <c r="M1264" s="209"/>
      <c r="N1264" s="209"/>
      <c r="O1264" s="209"/>
      <c r="P1264" s="209"/>
      <c r="Q1264" s="209"/>
      <c r="R1264" s="209"/>
      <c r="S1264" s="209"/>
      <c r="T1264" s="209"/>
      <c r="U1264" s="209"/>
      <c r="V1264" s="209"/>
      <c r="W1264" s="209"/>
      <c r="X1264" s="209"/>
      <c r="Y1264" s="64" t="s">
        <v>824</v>
      </c>
      <c r="Z1264" s="127" t="s">
        <v>824</v>
      </c>
      <c r="AA1264" s="127" t="s">
        <v>824</v>
      </c>
      <c r="AB1264" s="414" t="s">
        <v>824</v>
      </c>
      <c r="AC1264" s="61" t="s">
        <v>824</v>
      </c>
      <c r="AD1264" s="207"/>
      <c r="AE1264" s="61" t="s">
        <v>824</v>
      </c>
      <c r="AF1264" s="130" t="s">
        <v>824</v>
      </c>
      <c r="AG1264" s="123" t="s">
        <v>824</v>
      </c>
      <c r="AH1264" s="123" t="s">
        <v>824</v>
      </c>
      <c r="AI1264" s="61" t="s">
        <v>824</v>
      </c>
      <c r="AJ1264" s="61" t="s">
        <v>824</v>
      </c>
      <c r="AK1264" s="61" t="s">
        <v>824</v>
      </c>
      <c r="AL1264" s="61" t="s">
        <v>1129</v>
      </c>
      <c r="AM1264" s="76"/>
      <c r="AN1264" s="239"/>
      <c r="AO1264" s="239"/>
      <c r="AP1264" s="239"/>
      <c r="AQ1264" s="239"/>
    </row>
    <row r="1265" spans="1:43" ht="25.5" x14ac:dyDescent="0.25">
      <c r="A1265" s="232" t="s">
        <v>1380</v>
      </c>
      <c r="B1265" s="191" t="s">
        <v>66</v>
      </c>
      <c r="C1265" s="191">
        <v>57</v>
      </c>
      <c r="D1265" s="191" t="s">
        <v>67</v>
      </c>
      <c r="E1265" s="191" t="s">
        <v>9</v>
      </c>
      <c r="F1265" s="216"/>
      <c r="G1265" s="216"/>
      <c r="H1265" s="216"/>
      <c r="I1265" s="216"/>
      <c r="J1265" s="216"/>
      <c r="K1265" s="216"/>
      <c r="L1265" s="216"/>
      <c r="M1265" s="216"/>
      <c r="N1265" s="216"/>
      <c r="O1265" s="216"/>
      <c r="P1265" s="216"/>
      <c r="Q1265" s="216"/>
      <c r="R1265" s="216"/>
      <c r="S1265" s="216"/>
      <c r="T1265" s="216"/>
      <c r="U1265" s="216"/>
      <c r="V1265" s="216"/>
      <c r="W1265" s="216"/>
      <c r="X1265" s="216"/>
      <c r="Y1265" s="152" t="s">
        <v>824</v>
      </c>
      <c r="Z1265" s="127" t="s">
        <v>824</v>
      </c>
      <c r="AA1265" s="127" t="s">
        <v>824</v>
      </c>
      <c r="AB1265" s="127" t="s">
        <v>824</v>
      </c>
      <c r="AC1265" s="35" t="s">
        <v>824</v>
      </c>
      <c r="AD1265" s="237"/>
      <c r="AE1265" s="35" t="s">
        <v>824</v>
      </c>
      <c r="AF1265" s="193" t="s">
        <v>824</v>
      </c>
      <c r="AG1265" s="123" t="s">
        <v>824</v>
      </c>
      <c r="AH1265" s="123" t="s">
        <v>824</v>
      </c>
      <c r="AI1265" s="35" t="s">
        <v>824</v>
      </c>
      <c r="AJ1265" s="35" t="s">
        <v>824</v>
      </c>
      <c r="AK1265" s="35" t="s">
        <v>824</v>
      </c>
      <c r="AL1265" s="35" t="s">
        <v>1129</v>
      </c>
      <c r="AM1265" s="192"/>
      <c r="AN1265" s="239"/>
      <c r="AO1265" s="239"/>
      <c r="AP1265" s="239"/>
      <c r="AQ1265" s="239"/>
    </row>
    <row r="1266" spans="1:43" ht="25.5" x14ac:dyDescent="0.25">
      <c r="A1266" s="232" t="s">
        <v>1380</v>
      </c>
      <c r="B1266" s="74" t="s">
        <v>66</v>
      </c>
      <c r="C1266" s="74">
        <v>59</v>
      </c>
      <c r="D1266" s="74" t="s">
        <v>71</v>
      </c>
      <c r="E1266" s="74" t="s">
        <v>9</v>
      </c>
      <c r="F1266" s="209"/>
      <c r="G1266" s="209"/>
      <c r="H1266" s="209"/>
      <c r="I1266" s="209"/>
      <c r="J1266" s="209"/>
      <c r="K1266" s="209"/>
      <c r="L1266" s="209"/>
      <c r="M1266" s="209"/>
      <c r="N1266" s="209"/>
      <c r="O1266" s="209"/>
      <c r="P1266" s="209"/>
      <c r="Q1266" s="209"/>
      <c r="R1266" s="209"/>
      <c r="S1266" s="209"/>
      <c r="T1266" s="209"/>
      <c r="U1266" s="209"/>
      <c r="V1266" s="209"/>
      <c r="W1266" s="209"/>
      <c r="X1266" s="209"/>
      <c r="Y1266" s="64" t="s">
        <v>824</v>
      </c>
      <c r="Z1266" s="127" t="s">
        <v>824</v>
      </c>
      <c r="AA1266" s="127" t="s">
        <v>824</v>
      </c>
      <c r="AB1266" s="414" t="s">
        <v>824</v>
      </c>
      <c r="AC1266" s="61" t="s">
        <v>824</v>
      </c>
      <c r="AD1266" s="207"/>
      <c r="AE1266" s="61" t="s">
        <v>824</v>
      </c>
      <c r="AF1266" s="130" t="s">
        <v>824</v>
      </c>
      <c r="AG1266" s="123" t="s">
        <v>824</v>
      </c>
      <c r="AH1266" s="123" t="s">
        <v>824</v>
      </c>
      <c r="AI1266" s="61" t="s">
        <v>824</v>
      </c>
      <c r="AJ1266" s="61" t="s">
        <v>824</v>
      </c>
      <c r="AK1266" s="61" t="s">
        <v>824</v>
      </c>
      <c r="AL1266" s="61" t="s">
        <v>1129</v>
      </c>
      <c r="AM1266" s="76"/>
      <c r="AN1266" s="239"/>
      <c r="AO1266" s="239"/>
      <c r="AP1266" s="239"/>
      <c r="AQ1266" s="239"/>
    </row>
    <row r="1267" spans="1:43" ht="25.5" x14ac:dyDescent="0.25">
      <c r="A1267" s="232" t="s">
        <v>1380</v>
      </c>
      <c r="B1267" s="191" t="s">
        <v>66</v>
      </c>
      <c r="C1267" s="191">
        <v>60</v>
      </c>
      <c r="D1267" s="191" t="s">
        <v>72</v>
      </c>
      <c r="E1267" s="191" t="s">
        <v>9</v>
      </c>
      <c r="F1267" s="216"/>
      <c r="G1267" s="216"/>
      <c r="H1267" s="216"/>
      <c r="I1267" s="216"/>
      <c r="J1267" s="216"/>
      <c r="K1267" s="216"/>
      <c r="L1267" s="216"/>
      <c r="M1267" s="216"/>
      <c r="N1267" s="216"/>
      <c r="O1267" s="216"/>
      <c r="P1267" s="216"/>
      <c r="Q1267" s="216"/>
      <c r="R1267" s="216"/>
      <c r="S1267" s="216"/>
      <c r="T1267" s="216"/>
      <c r="U1267" s="216"/>
      <c r="V1267" s="216"/>
      <c r="W1267" s="216"/>
      <c r="X1267" s="216"/>
      <c r="Y1267" s="152" t="s">
        <v>824</v>
      </c>
      <c r="Z1267" s="127" t="s">
        <v>824</v>
      </c>
      <c r="AA1267" s="127" t="s">
        <v>824</v>
      </c>
      <c r="AB1267" s="127" t="s">
        <v>824</v>
      </c>
      <c r="AC1267" s="35" t="s">
        <v>824</v>
      </c>
      <c r="AD1267" s="237"/>
      <c r="AE1267" s="35" t="s">
        <v>824</v>
      </c>
      <c r="AF1267" s="193" t="s">
        <v>824</v>
      </c>
      <c r="AG1267" s="123" t="s">
        <v>824</v>
      </c>
      <c r="AH1267" s="123" t="s">
        <v>824</v>
      </c>
      <c r="AI1267" s="35" t="s">
        <v>824</v>
      </c>
      <c r="AJ1267" s="35" t="s">
        <v>824</v>
      </c>
      <c r="AK1267" s="35" t="s">
        <v>824</v>
      </c>
      <c r="AL1267" s="35" t="s">
        <v>1129</v>
      </c>
      <c r="AM1267" s="192"/>
      <c r="AN1267" s="239"/>
      <c r="AO1267" s="239"/>
      <c r="AP1267" s="239"/>
      <c r="AQ1267" s="239"/>
    </row>
    <row r="1268" spans="1:43" ht="25.5" x14ac:dyDescent="0.25">
      <c r="A1268" s="232" t="s">
        <v>1380</v>
      </c>
      <c r="B1268" s="74" t="s">
        <v>101</v>
      </c>
      <c r="C1268" s="74">
        <v>61</v>
      </c>
      <c r="D1268" s="74" t="s">
        <v>674</v>
      </c>
      <c r="E1268" s="74" t="s">
        <v>9</v>
      </c>
      <c r="F1268" s="209"/>
      <c r="G1268" s="209"/>
      <c r="H1268" s="209"/>
      <c r="I1268" s="209"/>
      <c r="J1268" s="209"/>
      <c r="K1268" s="209"/>
      <c r="L1268" s="209"/>
      <c r="M1268" s="209"/>
      <c r="N1268" s="209"/>
      <c r="O1268" s="209"/>
      <c r="P1268" s="209"/>
      <c r="Q1268" s="209"/>
      <c r="R1268" s="209"/>
      <c r="S1268" s="209"/>
      <c r="T1268" s="209"/>
      <c r="U1268" s="209"/>
      <c r="V1268" s="209"/>
      <c r="W1268" s="209"/>
      <c r="X1268" s="209"/>
      <c r="Y1268" s="64" t="s">
        <v>824</v>
      </c>
      <c r="Z1268" s="127" t="s">
        <v>824</v>
      </c>
      <c r="AA1268" s="127" t="s">
        <v>824</v>
      </c>
      <c r="AB1268" s="414" t="s">
        <v>824</v>
      </c>
      <c r="AC1268" s="61" t="s">
        <v>824</v>
      </c>
      <c r="AD1268" s="207"/>
      <c r="AE1268" s="61" t="s">
        <v>824</v>
      </c>
      <c r="AF1268" s="130" t="s">
        <v>824</v>
      </c>
      <c r="AG1268" s="123" t="s">
        <v>824</v>
      </c>
      <c r="AH1268" s="123" t="s">
        <v>824</v>
      </c>
      <c r="AI1268" s="61" t="s">
        <v>824</v>
      </c>
      <c r="AJ1268" s="61" t="s">
        <v>824</v>
      </c>
      <c r="AK1268" s="61" t="s">
        <v>824</v>
      </c>
      <c r="AL1268" s="61" t="s">
        <v>1129</v>
      </c>
      <c r="AM1268" s="76"/>
      <c r="AN1268" s="239"/>
      <c r="AO1268" s="239"/>
      <c r="AP1268" s="239"/>
      <c r="AQ1268" s="239"/>
    </row>
    <row r="1269" spans="1:43" ht="25.5" x14ac:dyDescent="0.25">
      <c r="A1269" s="232" t="s">
        <v>1380</v>
      </c>
      <c r="B1269" s="191" t="s">
        <v>101</v>
      </c>
      <c r="C1269" s="191">
        <v>62</v>
      </c>
      <c r="D1269" s="191" t="s">
        <v>675</v>
      </c>
      <c r="E1269" s="191" t="s">
        <v>9</v>
      </c>
      <c r="F1269" s="216"/>
      <c r="G1269" s="216"/>
      <c r="H1269" s="216"/>
      <c r="I1269" s="216"/>
      <c r="J1269" s="216"/>
      <c r="K1269" s="216"/>
      <c r="L1269" s="216"/>
      <c r="M1269" s="216"/>
      <c r="N1269" s="216"/>
      <c r="O1269" s="216"/>
      <c r="P1269" s="216"/>
      <c r="Q1269" s="216"/>
      <c r="R1269" s="216"/>
      <c r="S1269" s="216"/>
      <c r="T1269" s="216"/>
      <c r="U1269" s="216"/>
      <c r="V1269" s="216"/>
      <c r="W1269" s="216"/>
      <c r="X1269" s="216"/>
      <c r="Y1269" s="152" t="s">
        <v>824</v>
      </c>
      <c r="Z1269" s="127" t="s">
        <v>824</v>
      </c>
      <c r="AA1269" s="127" t="s">
        <v>824</v>
      </c>
      <c r="AB1269" s="127" t="s">
        <v>824</v>
      </c>
      <c r="AC1269" s="35" t="s">
        <v>824</v>
      </c>
      <c r="AD1269" s="237"/>
      <c r="AE1269" s="35" t="s">
        <v>824</v>
      </c>
      <c r="AF1269" s="193" t="s">
        <v>824</v>
      </c>
      <c r="AG1269" s="123" t="s">
        <v>824</v>
      </c>
      <c r="AH1269" s="123" t="s">
        <v>824</v>
      </c>
      <c r="AI1269" s="35" t="s">
        <v>824</v>
      </c>
      <c r="AJ1269" s="35" t="s">
        <v>824</v>
      </c>
      <c r="AK1269" s="35" t="s">
        <v>824</v>
      </c>
      <c r="AL1269" s="35" t="s">
        <v>1129</v>
      </c>
      <c r="AM1269" s="192"/>
      <c r="AN1269" s="239"/>
      <c r="AO1269" s="239"/>
      <c r="AP1269" s="239"/>
      <c r="AQ1269" s="239"/>
    </row>
    <row r="1270" spans="1:43" ht="25.5" x14ac:dyDescent="0.25">
      <c r="A1270" s="232" t="s">
        <v>1380</v>
      </c>
      <c r="B1270" s="74" t="s">
        <v>76</v>
      </c>
      <c r="C1270" s="74">
        <v>64</v>
      </c>
      <c r="D1270" s="74" t="s">
        <v>77</v>
      </c>
      <c r="E1270" s="74" t="s">
        <v>9</v>
      </c>
      <c r="F1270" s="209"/>
      <c r="G1270" s="209"/>
      <c r="H1270" s="209"/>
      <c r="I1270" s="209"/>
      <c r="J1270" s="209"/>
      <c r="K1270" s="209"/>
      <c r="L1270" s="209"/>
      <c r="M1270" s="209"/>
      <c r="N1270" s="209"/>
      <c r="O1270" s="209"/>
      <c r="P1270" s="209"/>
      <c r="Q1270" s="209"/>
      <c r="R1270" s="209"/>
      <c r="S1270" s="209"/>
      <c r="T1270" s="209"/>
      <c r="U1270" s="209"/>
      <c r="V1270" s="209"/>
      <c r="W1270" s="209"/>
      <c r="X1270" s="209"/>
      <c r="Y1270" s="64" t="s">
        <v>824</v>
      </c>
      <c r="Z1270" s="127" t="s">
        <v>824</v>
      </c>
      <c r="AA1270" s="127" t="s">
        <v>824</v>
      </c>
      <c r="AB1270" s="414" t="s">
        <v>824</v>
      </c>
      <c r="AC1270" s="61" t="s">
        <v>824</v>
      </c>
      <c r="AD1270" s="207"/>
      <c r="AE1270" s="61" t="s">
        <v>824</v>
      </c>
      <c r="AF1270" s="130" t="s">
        <v>824</v>
      </c>
      <c r="AG1270" s="123" t="s">
        <v>824</v>
      </c>
      <c r="AH1270" s="123" t="s">
        <v>824</v>
      </c>
      <c r="AI1270" s="61" t="s">
        <v>824</v>
      </c>
      <c r="AJ1270" s="61" t="s">
        <v>824</v>
      </c>
      <c r="AK1270" s="61" t="s">
        <v>824</v>
      </c>
      <c r="AL1270" s="61" t="s">
        <v>1129</v>
      </c>
      <c r="AM1270" s="76"/>
      <c r="AN1270" s="239"/>
      <c r="AO1270" s="239"/>
      <c r="AP1270" s="239"/>
      <c r="AQ1270" s="239"/>
    </row>
    <row r="1271" spans="1:43" ht="38.25" x14ac:dyDescent="0.25">
      <c r="A1271" s="232" t="s">
        <v>1380</v>
      </c>
      <c r="B1271" s="191" t="s">
        <v>76</v>
      </c>
      <c r="C1271" s="191">
        <v>65</v>
      </c>
      <c r="D1271" s="191" t="s">
        <v>78</v>
      </c>
      <c r="E1271" s="191" t="s">
        <v>9</v>
      </c>
      <c r="F1271" s="216"/>
      <c r="G1271" s="216"/>
      <c r="H1271" s="216"/>
      <c r="I1271" s="216"/>
      <c r="J1271" s="216"/>
      <c r="K1271" s="216"/>
      <c r="L1271" s="216"/>
      <c r="M1271" s="216"/>
      <c r="N1271" s="216"/>
      <c r="O1271" s="216"/>
      <c r="P1271" s="216"/>
      <c r="Q1271" s="216"/>
      <c r="R1271" s="216"/>
      <c r="S1271" s="216"/>
      <c r="T1271" s="216"/>
      <c r="U1271" s="216"/>
      <c r="V1271" s="216"/>
      <c r="W1271" s="216"/>
      <c r="X1271" s="216"/>
      <c r="Y1271" s="152" t="s">
        <v>824</v>
      </c>
      <c r="Z1271" s="127" t="s">
        <v>824</v>
      </c>
      <c r="AA1271" s="127" t="s">
        <v>824</v>
      </c>
      <c r="AB1271" s="127" t="s">
        <v>824</v>
      </c>
      <c r="AC1271" s="35" t="s">
        <v>824</v>
      </c>
      <c r="AD1271" s="237"/>
      <c r="AE1271" s="35" t="s">
        <v>824</v>
      </c>
      <c r="AF1271" s="193" t="s">
        <v>824</v>
      </c>
      <c r="AG1271" s="123" t="s">
        <v>824</v>
      </c>
      <c r="AH1271" s="123" t="s">
        <v>824</v>
      </c>
      <c r="AI1271" s="35" t="s">
        <v>824</v>
      </c>
      <c r="AJ1271" s="35" t="s">
        <v>824</v>
      </c>
      <c r="AK1271" s="35" t="s">
        <v>824</v>
      </c>
      <c r="AL1271" s="35" t="s">
        <v>1129</v>
      </c>
      <c r="AM1271" s="192"/>
      <c r="AN1271" s="239"/>
      <c r="AO1271" s="239"/>
      <c r="AP1271" s="239"/>
      <c r="AQ1271" s="239"/>
    </row>
    <row r="1272" spans="1:43" ht="25.5" x14ac:dyDescent="0.25">
      <c r="A1272" s="232" t="s">
        <v>1380</v>
      </c>
      <c r="B1272" s="74" t="s">
        <v>676</v>
      </c>
      <c r="C1272" s="74">
        <v>72</v>
      </c>
      <c r="D1272" s="74" t="s">
        <v>679</v>
      </c>
      <c r="E1272" s="74" t="s">
        <v>9</v>
      </c>
      <c r="F1272" s="209"/>
      <c r="G1272" s="209"/>
      <c r="H1272" s="209"/>
      <c r="I1272" s="209"/>
      <c r="J1272" s="209"/>
      <c r="K1272" s="209"/>
      <c r="L1272" s="209"/>
      <c r="M1272" s="209"/>
      <c r="N1272" s="209"/>
      <c r="O1272" s="209"/>
      <c r="P1272" s="209"/>
      <c r="Q1272" s="209"/>
      <c r="R1272" s="209"/>
      <c r="S1272" s="209"/>
      <c r="T1272" s="209"/>
      <c r="U1272" s="209"/>
      <c r="V1272" s="209"/>
      <c r="W1272" s="209"/>
      <c r="X1272" s="209"/>
      <c r="Y1272" s="64" t="s">
        <v>824</v>
      </c>
      <c r="Z1272" s="127" t="s">
        <v>824</v>
      </c>
      <c r="AA1272" s="127" t="s">
        <v>824</v>
      </c>
      <c r="AB1272" s="414" t="s">
        <v>824</v>
      </c>
      <c r="AC1272" s="61" t="s">
        <v>824</v>
      </c>
      <c r="AD1272" s="207"/>
      <c r="AE1272" s="61" t="s">
        <v>824</v>
      </c>
      <c r="AF1272" s="130" t="s">
        <v>824</v>
      </c>
      <c r="AG1272" s="123" t="s">
        <v>824</v>
      </c>
      <c r="AH1272" s="123" t="s">
        <v>824</v>
      </c>
      <c r="AI1272" s="61" t="s">
        <v>824</v>
      </c>
      <c r="AJ1272" s="61" t="s">
        <v>824</v>
      </c>
      <c r="AK1272" s="61" t="s">
        <v>824</v>
      </c>
      <c r="AL1272" s="61" t="s">
        <v>1129</v>
      </c>
      <c r="AM1272" s="76"/>
      <c r="AN1272" s="239"/>
      <c r="AO1272" s="239"/>
      <c r="AP1272" s="239"/>
      <c r="AQ1272" s="239"/>
    </row>
    <row r="1273" spans="1:43" ht="25.5" x14ac:dyDescent="0.25">
      <c r="A1273" s="232" t="s">
        <v>1380</v>
      </c>
      <c r="B1273" s="191" t="s">
        <v>26</v>
      </c>
      <c r="C1273" s="191">
        <v>76</v>
      </c>
      <c r="D1273" s="191" t="s">
        <v>747</v>
      </c>
      <c r="E1273" s="191" t="s">
        <v>9</v>
      </c>
      <c r="F1273" s="216"/>
      <c r="G1273" s="216"/>
      <c r="H1273" s="216"/>
      <c r="I1273" s="216"/>
      <c r="J1273" s="216"/>
      <c r="K1273" s="216"/>
      <c r="L1273" s="216"/>
      <c r="M1273" s="216"/>
      <c r="N1273" s="216"/>
      <c r="O1273" s="216"/>
      <c r="P1273" s="216"/>
      <c r="Q1273" s="216"/>
      <c r="R1273" s="216"/>
      <c r="S1273" s="216"/>
      <c r="T1273" s="216"/>
      <c r="U1273" s="216"/>
      <c r="V1273" s="216"/>
      <c r="W1273" s="216"/>
      <c r="X1273" s="216"/>
      <c r="Y1273" s="152" t="s">
        <v>824</v>
      </c>
      <c r="Z1273" s="127" t="s">
        <v>824</v>
      </c>
      <c r="AA1273" s="127" t="s">
        <v>824</v>
      </c>
      <c r="AB1273" s="127" t="s">
        <v>824</v>
      </c>
      <c r="AC1273" s="35" t="s">
        <v>824</v>
      </c>
      <c r="AD1273" s="237"/>
      <c r="AE1273" s="35" t="s">
        <v>824</v>
      </c>
      <c r="AF1273" s="193" t="s">
        <v>824</v>
      </c>
      <c r="AG1273" s="123" t="s">
        <v>824</v>
      </c>
      <c r="AH1273" s="123" t="s">
        <v>824</v>
      </c>
      <c r="AI1273" s="35" t="s">
        <v>824</v>
      </c>
      <c r="AJ1273" s="35" t="s">
        <v>824</v>
      </c>
      <c r="AK1273" s="35" t="s">
        <v>824</v>
      </c>
      <c r="AL1273" s="35" t="s">
        <v>1129</v>
      </c>
      <c r="AM1273" s="192"/>
      <c r="AN1273" s="239"/>
      <c r="AO1273" s="239"/>
      <c r="AP1273" s="239"/>
      <c r="AQ1273" s="239"/>
    </row>
    <row r="1274" spans="1:43" ht="25.5" x14ac:dyDescent="0.25">
      <c r="A1274" s="232" t="s">
        <v>1380</v>
      </c>
      <c r="B1274" s="74" t="s">
        <v>26</v>
      </c>
      <c r="C1274" s="74">
        <v>81</v>
      </c>
      <c r="D1274" s="74" t="s">
        <v>751</v>
      </c>
      <c r="E1274" s="74" t="s">
        <v>9</v>
      </c>
      <c r="F1274" s="209"/>
      <c r="G1274" s="209"/>
      <c r="H1274" s="209"/>
      <c r="I1274" s="209"/>
      <c r="J1274" s="209"/>
      <c r="K1274" s="209"/>
      <c r="L1274" s="209"/>
      <c r="M1274" s="209"/>
      <c r="N1274" s="209"/>
      <c r="O1274" s="209"/>
      <c r="P1274" s="209"/>
      <c r="Q1274" s="209"/>
      <c r="R1274" s="209"/>
      <c r="S1274" s="209"/>
      <c r="T1274" s="209"/>
      <c r="U1274" s="209"/>
      <c r="V1274" s="209"/>
      <c r="W1274" s="209"/>
      <c r="X1274" s="209"/>
      <c r="Y1274" s="64" t="s">
        <v>824</v>
      </c>
      <c r="Z1274" s="127" t="s">
        <v>824</v>
      </c>
      <c r="AA1274" s="127" t="s">
        <v>824</v>
      </c>
      <c r="AB1274" s="414" t="s">
        <v>824</v>
      </c>
      <c r="AC1274" s="61" t="s">
        <v>824</v>
      </c>
      <c r="AD1274" s="207"/>
      <c r="AE1274" s="61" t="s">
        <v>824</v>
      </c>
      <c r="AF1274" s="130" t="s">
        <v>824</v>
      </c>
      <c r="AG1274" s="123" t="s">
        <v>824</v>
      </c>
      <c r="AH1274" s="123" t="s">
        <v>824</v>
      </c>
      <c r="AI1274" s="61" t="s">
        <v>824</v>
      </c>
      <c r="AJ1274" s="61" t="s">
        <v>824</v>
      </c>
      <c r="AK1274" s="61" t="s">
        <v>824</v>
      </c>
      <c r="AL1274" s="61" t="s">
        <v>1129</v>
      </c>
      <c r="AM1274" s="76"/>
      <c r="AN1274" s="239"/>
      <c r="AO1274" s="239"/>
      <c r="AP1274" s="239"/>
      <c r="AQ1274" s="239"/>
    </row>
    <row r="1275" spans="1:43" ht="25.5" x14ac:dyDescent="0.25">
      <c r="A1275" s="232" t="s">
        <v>1380</v>
      </c>
      <c r="B1275" s="191" t="s">
        <v>26</v>
      </c>
      <c r="C1275" s="191">
        <v>82</v>
      </c>
      <c r="D1275" s="191" t="s">
        <v>1160</v>
      </c>
      <c r="E1275" s="191" t="s">
        <v>9</v>
      </c>
      <c r="F1275" s="216"/>
      <c r="G1275" s="216"/>
      <c r="H1275" s="216"/>
      <c r="I1275" s="216"/>
      <c r="J1275" s="216"/>
      <c r="K1275" s="216"/>
      <c r="L1275" s="216"/>
      <c r="M1275" s="216"/>
      <c r="N1275" s="216"/>
      <c r="O1275" s="216"/>
      <c r="P1275" s="216"/>
      <c r="Q1275" s="216"/>
      <c r="R1275" s="216"/>
      <c r="S1275" s="216"/>
      <c r="T1275" s="216"/>
      <c r="U1275" s="216"/>
      <c r="V1275" s="216"/>
      <c r="W1275" s="216"/>
      <c r="X1275" s="216"/>
      <c r="Y1275" s="152" t="s">
        <v>824</v>
      </c>
      <c r="Z1275" s="127" t="s">
        <v>824</v>
      </c>
      <c r="AA1275" s="127" t="s">
        <v>824</v>
      </c>
      <c r="AB1275" s="127" t="s">
        <v>824</v>
      </c>
      <c r="AC1275" s="35" t="s">
        <v>824</v>
      </c>
      <c r="AD1275" s="237"/>
      <c r="AE1275" s="35" t="s">
        <v>824</v>
      </c>
      <c r="AF1275" s="193" t="s">
        <v>824</v>
      </c>
      <c r="AG1275" s="123" t="s">
        <v>824</v>
      </c>
      <c r="AH1275" s="123" t="s">
        <v>824</v>
      </c>
      <c r="AI1275" s="35" t="s">
        <v>824</v>
      </c>
      <c r="AJ1275" s="35" t="s">
        <v>824</v>
      </c>
      <c r="AK1275" s="35" t="s">
        <v>824</v>
      </c>
      <c r="AL1275" s="35" t="s">
        <v>1129</v>
      </c>
      <c r="AM1275" s="192"/>
      <c r="AN1275" s="239"/>
      <c r="AO1275" s="239"/>
      <c r="AP1275" s="239"/>
      <c r="AQ1275" s="239"/>
    </row>
    <row r="1276" spans="1:43" ht="38.25" x14ac:dyDescent="0.25">
      <c r="A1276" s="232" t="s">
        <v>1380</v>
      </c>
      <c r="B1276" s="74" t="s">
        <v>26</v>
      </c>
      <c r="C1276" s="74">
        <v>86</v>
      </c>
      <c r="D1276" s="74" t="s">
        <v>1161</v>
      </c>
      <c r="E1276" s="74" t="s">
        <v>9</v>
      </c>
      <c r="F1276" s="209"/>
      <c r="G1276" s="209"/>
      <c r="H1276" s="209"/>
      <c r="I1276" s="209"/>
      <c r="J1276" s="209"/>
      <c r="K1276" s="209"/>
      <c r="L1276" s="209"/>
      <c r="M1276" s="209"/>
      <c r="N1276" s="209"/>
      <c r="O1276" s="209"/>
      <c r="P1276" s="209"/>
      <c r="Q1276" s="209"/>
      <c r="R1276" s="209"/>
      <c r="S1276" s="209"/>
      <c r="T1276" s="209"/>
      <c r="U1276" s="209"/>
      <c r="V1276" s="209"/>
      <c r="W1276" s="209"/>
      <c r="X1276" s="209"/>
      <c r="Y1276" s="64" t="s">
        <v>824</v>
      </c>
      <c r="Z1276" s="127" t="s">
        <v>824</v>
      </c>
      <c r="AA1276" s="127" t="s">
        <v>824</v>
      </c>
      <c r="AB1276" s="414" t="s">
        <v>824</v>
      </c>
      <c r="AC1276" s="61" t="s">
        <v>824</v>
      </c>
      <c r="AD1276" s="207"/>
      <c r="AE1276" s="61" t="s">
        <v>824</v>
      </c>
      <c r="AF1276" s="130" t="s">
        <v>824</v>
      </c>
      <c r="AG1276" s="123" t="s">
        <v>824</v>
      </c>
      <c r="AH1276" s="123" t="s">
        <v>824</v>
      </c>
      <c r="AI1276" s="61" t="s">
        <v>824</v>
      </c>
      <c r="AJ1276" s="61" t="s">
        <v>824</v>
      </c>
      <c r="AK1276" s="61" t="s">
        <v>824</v>
      </c>
      <c r="AL1276" s="61" t="s">
        <v>1129</v>
      </c>
      <c r="AM1276" s="76"/>
      <c r="AN1276" s="239"/>
      <c r="AO1276" s="239"/>
      <c r="AP1276" s="239"/>
      <c r="AQ1276" s="239"/>
    </row>
    <row r="1277" spans="1:43" ht="25.5" x14ac:dyDescent="0.25">
      <c r="A1277" s="232" t="s">
        <v>1380</v>
      </c>
      <c r="B1277" s="191" t="s">
        <v>687</v>
      </c>
      <c r="C1277" s="191">
        <v>102</v>
      </c>
      <c r="D1277" s="191" t="s">
        <v>690</v>
      </c>
      <c r="E1277" s="191" t="s">
        <v>9</v>
      </c>
      <c r="F1277" s="216"/>
      <c r="G1277" s="216"/>
      <c r="H1277" s="216"/>
      <c r="I1277" s="216"/>
      <c r="J1277" s="216"/>
      <c r="K1277" s="216"/>
      <c r="L1277" s="216"/>
      <c r="M1277" s="216"/>
      <c r="N1277" s="216"/>
      <c r="O1277" s="216"/>
      <c r="P1277" s="216"/>
      <c r="Q1277" s="216"/>
      <c r="R1277" s="216"/>
      <c r="S1277" s="216"/>
      <c r="T1277" s="216"/>
      <c r="U1277" s="216"/>
      <c r="V1277" s="216"/>
      <c r="W1277" s="216"/>
      <c r="X1277" s="216"/>
      <c r="Y1277" s="152" t="s">
        <v>824</v>
      </c>
      <c r="Z1277" s="127" t="s">
        <v>824</v>
      </c>
      <c r="AA1277" s="127" t="s">
        <v>824</v>
      </c>
      <c r="AB1277" s="127" t="s">
        <v>824</v>
      </c>
      <c r="AC1277" s="35" t="s">
        <v>824</v>
      </c>
      <c r="AD1277" s="237"/>
      <c r="AE1277" s="35" t="s">
        <v>824</v>
      </c>
      <c r="AF1277" s="193" t="s">
        <v>824</v>
      </c>
      <c r="AG1277" s="123" t="s">
        <v>824</v>
      </c>
      <c r="AH1277" s="123" t="s">
        <v>824</v>
      </c>
      <c r="AI1277" s="35" t="s">
        <v>824</v>
      </c>
      <c r="AJ1277" s="35" t="s">
        <v>824</v>
      </c>
      <c r="AK1277" s="35" t="s">
        <v>824</v>
      </c>
      <c r="AL1277" s="35" t="s">
        <v>1129</v>
      </c>
      <c r="AM1277" s="192"/>
      <c r="AN1277" s="239"/>
      <c r="AO1277" s="239"/>
      <c r="AP1277" s="239"/>
      <c r="AQ1277" s="239"/>
    </row>
    <row r="1278" spans="1:43" ht="25.5" x14ac:dyDescent="0.25">
      <c r="A1278" s="232" t="s">
        <v>1380</v>
      </c>
      <c r="B1278" s="74" t="s">
        <v>12</v>
      </c>
      <c r="C1278" s="74">
        <v>104</v>
      </c>
      <c r="D1278" s="74" t="s">
        <v>692</v>
      </c>
      <c r="E1278" s="74" t="s">
        <v>684</v>
      </c>
      <c r="F1278" s="209">
        <v>1</v>
      </c>
      <c r="G1278" s="209">
        <v>1</v>
      </c>
      <c r="H1278" s="209">
        <v>1</v>
      </c>
      <c r="I1278" s="209">
        <v>2</v>
      </c>
      <c r="J1278" s="209">
        <v>1</v>
      </c>
      <c r="K1278" s="209"/>
      <c r="L1278" s="209"/>
      <c r="M1278" s="209"/>
      <c r="N1278" s="209"/>
      <c r="O1278" s="209"/>
      <c r="P1278" s="209"/>
      <c r="Q1278" s="209"/>
      <c r="R1278" s="209"/>
      <c r="S1278" s="209"/>
      <c r="T1278" s="209"/>
      <c r="U1278" s="209"/>
      <c r="V1278" s="209"/>
      <c r="W1278" s="209"/>
      <c r="X1278" s="209"/>
      <c r="Y1278" s="64">
        <v>1</v>
      </c>
      <c r="Z1278" s="127">
        <v>1</v>
      </c>
      <c r="AA1278" s="127">
        <v>2</v>
      </c>
      <c r="AB1278" s="414" t="s">
        <v>1143</v>
      </c>
      <c r="AC1278" s="61" t="s">
        <v>462</v>
      </c>
      <c r="AD1278" s="207" t="s">
        <v>384</v>
      </c>
      <c r="AE1278" s="61" t="s">
        <v>475</v>
      </c>
      <c r="AF1278" s="130" t="s">
        <v>1143</v>
      </c>
      <c r="AG1278" s="123">
        <v>1</v>
      </c>
      <c r="AH1278" s="123">
        <v>2</v>
      </c>
      <c r="AI1278" s="61" t="s">
        <v>462</v>
      </c>
      <c r="AJ1278" s="61" t="s">
        <v>384</v>
      </c>
      <c r="AK1278" s="61" t="s">
        <v>475</v>
      </c>
      <c r="AL1278" s="61" t="s">
        <v>377</v>
      </c>
      <c r="AM1278" s="76"/>
      <c r="AN1278" s="239"/>
      <c r="AO1278" s="239"/>
      <c r="AP1278" s="239"/>
      <c r="AQ1278" s="239"/>
    </row>
    <row r="1279" spans="1:43" ht="45" x14ac:dyDescent="0.25">
      <c r="A1279" s="232" t="s">
        <v>1380</v>
      </c>
      <c r="B1279" s="191" t="s">
        <v>33</v>
      </c>
      <c r="C1279" s="191">
        <v>105</v>
      </c>
      <c r="D1279" s="191" t="s">
        <v>693</v>
      </c>
      <c r="E1279" s="191" t="s">
        <v>9</v>
      </c>
      <c r="F1279" s="216">
        <v>3</v>
      </c>
      <c r="G1279" s="216">
        <v>3</v>
      </c>
      <c r="H1279" s="216">
        <v>3</v>
      </c>
      <c r="I1279" s="216">
        <v>2</v>
      </c>
      <c r="J1279" s="216">
        <v>2</v>
      </c>
      <c r="K1279" s="216"/>
      <c r="L1279" s="216"/>
      <c r="M1279" s="216"/>
      <c r="N1279" s="216"/>
      <c r="O1279" s="216"/>
      <c r="P1279" s="216"/>
      <c r="Q1279" s="216"/>
      <c r="R1279" s="216"/>
      <c r="S1279" s="216"/>
      <c r="T1279" s="216"/>
      <c r="U1279" s="216"/>
      <c r="V1279" s="216"/>
      <c r="W1279" s="216"/>
      <c r="X1279" s="216"/>
      <c r="Y1279" s="152">
        <v>3</v>
      </c>
      <c r="Z1279" s="127">
        <v>3</v>
      </c>
      <c r="AA1279" s="127">
        <v>3</v>
      </c>
      <c r="AB1279" s="127" t="s">
        <v>1132</v>
      </c>
      <c r="AC1279" s="35" t="s">
        <v>144</v>
      </c>
      <c r="AD1279" s="237" t="s">
        <v>371</v>
      </c>
      <c r="AE1279" s="35" t="s">
        <v>476</v>
      </c>
      <c r="AF1279" s="193" t="s">
        <v>1132</v>
      </c>
      <c r="AG1279" s="123">
        <v>3</v>
      </c>
      <c r="AH1279" s="123">
        <v>3</v>
      </c>
      <c r="AI1279" s="35" t="s">
        <v>144</v>
      </c>
      <c r="AJ1279" s="35" t="s">
        <v>371</v>
      </c>
      <c r="AK1279" s="35" t="s">
        <v>476</v>
      </c>
      <c r="AL1279" s="35" t="s">
        <v>1129</v>
      </c>
      <c r="AM1279" s="192"/>
      <c r="AN1279" s="239" t="s">
        <v>1384</v>
      </c>
      <c r="AO1279" s="239" t="s">
        <v>1389</v>
      </c>
      <c r="AP1279" s="239"/>
      <c r="AQ1279" s="239"/>
    </row>
    <row r="1280" spans="1:43" ht="45" x14ac:dyDescent="0.25">
      <c r="A1280" s="232" t="s">
        <v>1380</v>
      </c>
      <c r="B1280" s="74" t="s">
        <v>33</v>
      </c>
      <c r="C1280" s="74">
        <v>106</v>
      </c>
      <c r="D1280" s="74" t="s">
        <v>695</v>
      </c>
      <c r="E1280" s="74" t="s">
        <v>9</v>
      </c>
      <c r="F1280" s="209">
        <v>3</v>
      </c>
      <c r="G1280" s="209">
        <v>3</v>
      </c>
      <c r="H1280" s="209">
        <v>3</v>
      </c>
      <c r="I1280" s="209">
        <v>3</v>
      </c>
      <c r="J1280" s="209">
        <v>3</v>
      </c>
      <c r="K1280" s="209"/>
      <c r="L1280" s="209"/>
      <c r="M1280" s="209"/>
      <c r="N1280" s="209"/>
      <c r="O1280" s="209"/>
      <c r="P1280" s="209"/>
      <c r="Q1280" s="209"/>
      <c r="R1280" s="209"/>
      <c r="S1280" s="209"/>
      <c r="T1280" s="209"/>
      <c r="U1280" s="209"/>
      <c r="V1280" s="209"/>
      <c r="W1280" s="209"/>
      <c r="X1280" s="209"/>
      <c r="Y1280" s="64">
        <v>3</v>
      </c>
      <c r="Z1280" s="127">
        <v>3</v>
      </c>
      <c r="AA1280" s="127">
        <v>3</v>
      </c>
      <c r="AB1280" s="414" t="s">
        <v>1132</v>
      </c>
      <c r="AC1280" s="61" t="s">
        <v>144</v>
      </c>
      <c r="AD1280" s="207" t="s">
        <v>371</v>
      </c>
      <c r="AE1280" s="61" t="s">
        <v>476</v>
      </c>
      <c r="AF1280" s="130" t="s">
        <v>1132</v>
      </c>
      <c r="AG1280" s="123">
        <v>3</v>
      </c>
      <c r="AH1280" s="123">
        <v>3</v>
      </c>
      <c r="AI1280" s="61" t="s">
        <v>144</v>
      </c>
      <c r="AJ1280" s="61" t="s">
        <v>371</v>
      </c>
      <c r="AK1280" s="61" t="s">
        <v>476</v>
      </c>
      <c r="AL1280" s="61" t="s">
        <v>1129</v>
      </c>
      <c r="AM1280" s="76"/>
      <c r="AN1280" s="239" t="s">
        <v>1384</v>
      </c>
      <c r="AO1280" s="239" t="s">
        <v>1389</v>
      </c>
      <c r="AP1280" s="239"/>
      <c r="AQ1280" s="239"/>
    </row>
    <row r="1281" spans="1:43" ht="45" x14ac:dyDescent="0.25">
      <c r="A1281" s="232" t="s">
        <v>1380</v>
      </c>
      <c r="B1281" s="191" t="s">
        <v>33</v>
      </c>
      <c r="C1281" s="191">
        <v>107</v>
      </c>
      <c r="D1281" s="191" t="s">
        <v>696</v>
      </c>
      <c r="E1281" s="191" t="s">
        <v>9</v>
      </c>
      <c r="F1281" s="216">
        <v>3</v>
      </c>
      <c r="G1281" s="216">
        <v>2</v>
      </c>
      <c r="H1281" s="216">
        <v>3</v>
      </c>
      <c r="I1281" s="216">
        <v>2</v>
      </c>
      <c r="J1281" s="216">
        <v>3</v>
      </c>
      <c r="K1281" s="216"/>
      <c r="L1281" s="216"/>
      <c r="M1281" s="216"/>
      <c r="N1281" s="216"/>
      <c r="O1281" s="216"/>
      <c r="P1281" s="216"/>
      <c r="Q1281" s="216"/>
      <c r="R1281" s="216"/>
      <c r="S1281" s="216"/>
      <c r="T1281" s="216"/>
      <c r="U1281" s="216"/>
      <c r="V1281" s="216"/>
      <c r="W1281" s="216"/>
      <c r="X1281" s="216"/>
      <c r="Y1281" s="152">
        <v>3</v>
      </c>
      <c r="Z1281" s="127">
        <v>3</v>
      </c>
      <c r="AA1281" s="127">
        <v>3</v>
      </c>
      <c r="AB1281" s="127" t="s">
        <v>1132</v>
      </c>
      <c r="AC1281" s="35" t="s">
        <v>144</v>
      </c>
      <c r="AD1281" s="237" t="s">
        <v>371</v>
      </c>
      <c r="AE1281" s="35" t="s">
        <v>476</v>
      </c>
      <c r="AF1281" s="193" t="s">
        <v>1132</v>
      </c>
      <c r="AG1281" s="123">
        <v>3</v>
      </c>
      <c r="AH1281" s="123">
        <v>3</v>
      </c>
      <c r="AI1281" s="35" t="s">
        <v>144</v>
      </c>
      <c r="AJ1281" s="35" t="s">
        <v>371</v>
      </c>
      <c r="AK1281" s="35" t="s">
        <v>476</v>
      </c>
      <c r="AL1281" s="35" t="s">
        <v>1129</v>
      </c>
      <c r="AM1281" s="192"/>
      <c r="AN1281" s="239" t="s">
        <v>1384</v>
      </c>
      <c r="AO1281" s="239" t="s">
        <v>1389</v>
      </c>
      <c r="AP1281" s="239"/>
      <c r="AQ1281" s="239"/>
    </row>
    <row r="1282" spans="1:43" ht="60" x14ac:dyDescent="0.25">
      <c r="A1282" s="232" t="s">
        <v>1380</v>
      </c>
      <c r="B1282" s="191" t="s">
        <v>35</v>
      </c>
      <c r="C1282" s="191">
        <v>108</v>
      </c>
      <c r="D1282" s="191" t="s">
        <v>697</v>
      </c>
      <c r="E1282" s="191" t="s">
        <v>9</v>
      </c>
      <c r="F1282" s="216">
        <v>2</v>
      </c>
      <c r="G1282" s="216">
        <v>3</v>
      </c>
      <c r="H1282" s="216">
        <v>3</v>
      </c>
      <c r="I1282" s="216">
        <v>3</v>
      </c>
      <c r="J1282" s="216">
        <v>3</v>
      </c>
      <c r="K1282" s="216"/>
      <c r="L1282" s="216"/>
      <c r="M1282" s="216"/>
      <c r="N1282" s="216"/>
      <c r="O1282" s="216"/>
      <c r="P1282" s="216"/>
      <c r="Q1282" s="216"/>
      <c r="R1282" s="216"/>
      <c r="S1282" s="216"/>
      <c r="T1282" s="216"/>
      <c r="U1282" s="216"/>
      <c r="V1282" s="216"/>
      <c r="W1282" s="216"/>
      <c r="X1282" s="216"/>
      <c r="Y1282" s="152">
        <v>3</v>
      </c>
      <c r="Z1282" s="127">
        <v>3</v>
      </c>
      <c r="AA1282" s="127">
        <v>3</v>
      </c>
      <c r="AB1282" s="127" t="s">
        <v>1132</v>
      </c>
      <c r="AC1282" s="35" t="s">
        <v>144</v>
      </c>
      <c r="AD1282" s="237" t="s">
        <v>371</v>
      </c>
      <c r="AE1282" s="35" t="s">
        <v>476</v>
      </c>
      <c r="AF1282" s="193" t="s">
        <v>1132</v>
      </c>
      <c r="AG1282" s="123">
        <v>3</v>
      </c>
      <c r="AH1282" s="123">
        <v>3</v>
      </c>
      <c r="AI1282" s="35" t="s">
        <v>144</v>
      </c>
      <c r="AJ1282" s="35" t="s">
        <v>371</v>
      </c>
      <c r="AK1282" s="35" t="s">
        <v>476</v>
      </c>
      <c r="AL1282" s="35" t="s">
        <v>1129</v>
      </c>
      <c r="AM1282" s="192"/>
      <c r="AN1282" s="239" t="s">
        <v>1383</v>
      </c>
      <c r="AO1282" s="239" t="s">
        <v>1387</v>
      </c>
      <c r="AP1282" s="239"/>
      <c r="AQ1282" s="239"/>
    </row>
    <row r="1283" spans="1:43" ht="38.25" x14ac:dyDescent="0.25">
      <c r="A1283" s="232" t="s">
        <v>1380</v>
      </c>
      <c r="B1283" s="74" t="s">
        <v>35</v>
      </c>
      <c r="C1283" s="74">
        <v>109</v>
      </c>
      <c r="D1283" s="74" t="s">
        <v>698</v>
      </c>
      <c r="E1283" s="74" t="s">
        <v>9</v>
      </c>
      <c r="F1283" s="209"/>
      <c r="G1283" s="209"/>
      <c r="H1283" s="209"/>
      <c r="I1283" s="209"/>
      <c r="J1283" s="209"/>
      <c r="K1283" s="209"/>
      <c r="L1283" s="209"/>
      <c r="M1283" s="209"/>
      <c r="N1283" s="209"/>
      <c r="O1283" s="209"/>
      <c r="P1283" s="209"/>
      <c r="Q1283" s="209"/>
      <c r="R1283" s="209"/>
      <c r="S1283" s="209"/>
      <c r="T1283" s="209"/>
      <c r="U1283" s="209"/>
      <c r="V1283" s="209"/>
      <c r="W1283" s="209"/>
      <c r="X1283" s="209"/>
      <c r="Y1283" s="64" t="s">
        <v>824</v>
      </c>
      <c r="Z1283" s="127" t="s">
        <v>824</v>
      </c>
      <c r="AA1283" s="127" t="s">
        <v>824</v>
      </c>
      <c r="AB1283" s="414" t="s">
        <v>824</v>
      </c>
      <c r="AC1283" s="61" t="s">
        <v>824</v>
      </c>
      <c r="AD1283" s="207"/>
      <c r="AE1283" s="61" t="s">
        <v>824</v>
      </c>
      <c r="AF1283" s="130" t="s">
        <v>824</v>
      </c>
      <c r="AG1283" s="123" t="s">
        <v>824</v>
      </c>
      <c r="AH1283" s="123" t="s">
        <v>824</v>
      </c>
      <c r="AI1283" s="61" t="s">
        <v>824</v>
      </c>
      <c r="AJ1283" s="61" t="s">
        <v>824</v>
      </c>
      <c r="AK1283" s="61" t="s">
        <v>824</v>
      </c>
      <c r="AL1283" s="61" t="s">
        <v>1129</v>
      </c>
      <c r="AM1283" s="76"/>
      <c r="AN1283" s="239"/>
      <c r="AO1283" s="239"/>
      <c r="AP1283" s="239"/>
      <c r="AQ1283" s="239"/>
    </row>
    <row r="1284" spans="1:43" ht="38.25" x14ac:dyDescent="0.25">
      <c r="A1284" s="232" t="s">
        <v>1380</v>
      </c>
      <c r="B1284" s="191" t="s">
        <v>35</v>
      </c>
      <c r="C1284" s="191">
        <v>110</v>
      </c>
      <c r="D1284" s="191" t="s">
        <v>699</v>
      </c>
      <c r="E1284" s="191" t="s">
        <v>9</v>
      </c>
      <c r="F1284" s="216"/>
      <c r="G1284" s="216"/>
      <c r="H1284" s="216"/>
      <c r="I1284" s="216"/>
      <c r="J1284" s="216"/>
      <c r="K1284" s="216"/>
      <c r="L1284" s="216"/>
      <c r="M1284" s="216"/>
      <c r="N1284" s="216"/>
      <c r="O1284" s="216"/>
      <c r="P1284" s="216"/>
      <c r="Q1284" s="216"/>
      <c r="R1284" s="216"/>
      <c r="S1284" s="216"/>
      <c r="T1284" s="216"/>
      <c r="U1284" s="216"/>
      <c r="V1284" s="216"/>
      <c r="W1284" s="216"/>
      <c r="X1284" s="216"/>
      <c r="Y1284" s="152" t="s">
        <v>824</v>
      </c>
      <c r="Z1284" s="127" t="s">
        <v>824</v>
      </c>
      <c r="AA1284" s="127" t="s">
        <v>824</v>
      </c>
      <c r="AB1284" s="127" t="s">
        <v>824</v>
      </c>
      <c r="AC1284" s="35" t="s">
        <v>824</v>
      </c>
      <c r="AD1284" s="237"/>
      <c r="AE1284" s="35" t="s">
        <v>824</v>
      </c>
      <c r="AF1284" s="193" t="s">
        <v>824</v>
      </c>
      <c r="AG1284" s="123" t="s">
        <v>824</v>
      </c>
      <c r="AH1284" s="123" t="s">
        <v>824</v>
      </c>
      <c r="AI1284" s="35" t="s">
        <v>824</v>
      </c>
      <c r="AJ1284" s="35" t="s">
        <v>824</v>
      </c>
      <c r="AK1284" s="35" t="s">
        <v>824</v>
      </c>
      <c r="AL1284" s="35" t="s">
        <v>1129</v>
      </c>
      <c r="AM1284" s="192"/>
      <c r="AN1284" s="239"/>
      <c r="AO1284" s="239"/>
      <c r="AP1284" s="239"/>
      <c r="AQ1284" s="239"/>
    </row>
    <row r="1285" spans="1:43" ht="25.5" x14ac:dyDescent="0.25">
      <c r="A1285" s="232" t="s">
        <v>1380</v>
      </c>
      <c r="B1285" s="74" t="s">
        <v>35</v>
      </c>
      <c r="C1285" s="74">
        <v>111</v>
      </c>
      <c r="D1285" s="74" t="s">
        <v>700</v>
      </c>
      <c r="E1285" s="74" t="s">
        <v>9</v>
      </c>
      <c r="F1285" s="209"/>
      <c r="G1285" s="209"/>
      <c r="H1285" s="209"/>
      <c r="I1285" s="209"/>
      <c r="J1285" s="209"/>
      <c r="K1285" s="209"/>
      <c r="L1285" s="209"/>
      <c r="M1285" s="209"/>
      <c r="N1285" s="209"/>
      <c r="O1285" s="209"/>
      <c r="P1285" s="209"/>
      <c r="Q1285" s="209"/>
      <c r="R1285" s="209"/>
      <c r="S1285" s="209"/>
      <c r="T1285" s="209"/>
      <c r="U1285" s="209"/>
      <c r="V1285" s="209"/>
      <c r="W1285" s="209"/>
      <c r="X1285" s="209"/>
      <c r="Y1285" s="64" t="s">
        <v>824</v>
      </c>
      <c r="Z1285" s="127" t="s">
        <v>824</v>
      </c>
      <c r="AA1285" s="127" t="s">
        <v>824</v>
      </c>
      <c r="AB1285" s="414" t="s">
        <v>824</v>
      </c>
      <c r="AC1285" s="61" t="s">
        <v>824</v>
      </c>
      <c r="AD1285" s="207"/>
      <c r="AE1285" s="61" t="s">
        <v>824</v>
      </c>
      <c r="AF1285" s="130" t="s">
        <v>824</v>
      </c>
      <c r="AG1285" s="123" t="s">
        <v>824</v>
      </c>
      <c r="AH1285" s="123" t="s">
        <v>824</v>
      </c>
      <c r="AI1285" s="61" t="s">
        <v>824</v>
      </c>
      <c r="AJ1285" s="61" t="s">
        <v>824</v>
      </c>
      <c r="AK1285" s="61" t="s">
        <v>824</v>
      </c>
      <c r="AL1285" s="61" t="s">
        <v>1129</v>
      </c>
      <c r="AM1285" s="76"/>
      <c r="AN1285" s="239"/>
      <c r="AO1285" s="239"/>
      <c r="AP1285" s="239"/>
      <c r="AQ1285" s="239"/>
    </row>
    <row r="1286" spans="1:43" ht="38.25" x14ac:dyDescent="0.25">
      <c r="A1286" s="232" t="s">
        <v>1380</v>
      </c>
      <c r="B1286" s="191" t="s">
        <v>35</v>
      </c>
      <c r="C1286" s="191">
        <v>112</v>
      </c>
      <c r="D1286" s="191" t="s">
        <v>701</v>
      </c>
      <c r="E1286" s="191" t="s">
        <v>9</v>
      </c>
      <c r="F1286" s="216"/>
      <c r="G1286" s="216"/>
      <c r="H1286" s="216"/>
      <c r="I1286" s="216"/>
      <c r="J1286" s="216"/>
      <c r="K1286" s="216"/>
      <c r="L1286" s="216"/>
      <c r="M1286" s="216"/>
      <c r="N1286" s="216"/>
      <c r="O1286" s="216"/>
      <c r="P1286" s="216"/>
      <c r="Q1286" s="216"/>
      <c r="R1286" s="216"/>
      <c r="S1286" s="216"/>
      <c r="T1286" s="216"/>
      <c r="U1286" s="216"/>
      <c r="V1286" s="216"/>
      <c r="W1286" s="216"/>
      <c r="X1286" s="216"/>
      <c r="Y1286" s="152" t="s">
        <v>824</v>
      </c>
      <c r="Z1286" s="127" t="s">
        <v>824</v>
      </c>
      <c r="AA1286" s="127" t="s">
        <v>824</v>
      </c>
      <c r="AB1286" s="127" t="s">
        <v>824</v>
      </c>
      <c r="AC1286" s="35" t="s">
        <v>824</v>
      </c>
      <c r="AD1286" s="237"/>
      <c r="AE1286" s="35" t="s">
        <v>824</v>
      </c>
      <c r="AF1286" s="193" t="s">
        <v>824</v>
      </c>
      <c r="AG1286" s="123" t="s">
        <v>824</v>
      </c>
      <c r="AH1286" s="123" t="s">
        <v>824</v>
      </c>
      <c r="AI1286" s="35" t="s">
        <v>824</v>
      </c>
      <c r="AJ1286" s="35" t="s">
        <v>824</v>
      </c>
      <c r="AK1286" s="35" t="s">
        <v>824</v>
      </c>
      <c r="AL1286" s="35" t="s">
        <v>1129</v>
      </c>
      <c r="AM1286" s="192"/>
      <c r="AN1286" s="239"/>
      <c r="AO1286" s="239"/>
      <c r="AP1286" s="239"/>
      <c r="AQ1286" s="239"/>
    </row>
    <row r="1287" spans="1:43" ht="25.5" x14ac:dyDescent="0.25">
      <c r="A1287" s="232" t="s">
        <v>1380</v>
      </c>
      <c r="B1287" s="74" t="s">
        <v>38</v>
      </c>
      <c r="C1287" s="74">
        <v>113</v>
      </c>
      <c r="D1287" s="74" t="s">
        <v>702</v>
      </c>
      <c r="E1287" s="74" t="s">
        <v>8</v>
      </c>
      <c r="F1287" s="209"/>
      <c r="G1287" s="209"/>
      <c r="H1287" s="209"/>
      <c r="I1287" s="209"/>
      <c r="J1287" s="209"/>
      <c r="K1287" s="209"/>
      <c r="L1287" s="209"/>
      <c r="M1287" s="209"/>
      <c r="N1287" s="209"/>
      <c r="O1287" s="209"/>
      <c r="P1287" s="209"/>
      <c r="Q1287" s="209"/>
      <c r="R1287" s="209"/>
      <c r="S1287" s="209"/>
      <c r="T1287" s="209"/>
      <c r="U1287" s="209"/>
      <c r="V1287" s="209"/>
      <c r="W1287" s="209"/>
      <c r="X1287" s="209"/>
      <c r="Y1287" s="64" t="s">
        <v>824</v>
      </c>
      <c r="Z1287" s="127" t="s">
        <v>824</v>
      </c>
      <c r="AA1287" s="127" t="s">
        <v>824</v>
      </c>
      <c r="AB1287" s="414" t="s">
        <v>824</v>
      </c>
      <c r="AC1287" s="61" t="s">
        <v>824</v>
      </c>
      <c r="AD1287" s="207"/>
      <c r="AE1287" s="61" t="s">
        <v>824</v>
      </c>
      <c r="AF1287" s="130" t="s">
        <v>824</v>
      </c>
      <c r="AG1287" s="123" t="s">
        <v>824</v>
      </c>
      <c r="AH1287" s="123" t="s">
        <v>824</v>
      </c>
      <c r="AI1287" s="61" t="s">
        <v>824</v>
      </c>
      <c r="AJ1287" s="61" t="s">
        <v>824</v>
      </c>
      <c r="AK1287" s="61" t="s">
        <v>824</v>
      </c>
      <c r="AL1287" s="61" t="s">
        <v>1129</v>
      </c>
      <c r="AM1287" s="76"/>
      <c r="AN1287" s="239"/>
      <c r="AO1287" s="239"/>
      <c r="AP1287" s="239"/>
      <c r="AQ1287" s="239"/>
    </row>
    <row r="1288" spans="1:43" ht="45" x14ac:dyDescent="0.25">
      <c r="A1288" s="232" t="s">
        <v>1380</v>
      </c>
      <c r="B1288" s="191" t="s">
        <v>38</v>
      </c>
      <c r="C1288" s="191">
        <v>114</v>
      </c>
      <c r="D1288" s="191" t="s">
        <v>703</v>
      </c>
      <c r="E1288" s="191" t="s">
        <v>9</v>
      </c>
      <c r="F1288" s="216">
        <v>3</v>
      </c>
      <c r="G1288" s="216">
        <v>3</v>
      </c>
      <c r="H1288" s="216">
        <v>3</v>
      </c>
      <c r="I1288" s="216">
        <v>2</v>
      </c>
      <c r="J1288" s="216">
        <v>3</v>
      </c>
      <c r="K1288" s="216"/>
      <c r="L1288" s="216"/>
      <c r="M1288" s="216"/>
      <c r="N1288" s="216"/>
      <c r="O1288" s="216"/>
      <c r="P1288" s="216"/>
      <c r="Q1288" s="216"/>
      <c r="R1288" s="216"/>
      <c r="S1288" s="216"/>
      <c r="T1288" s="216"/>
      <c r="U1288" s="216"/>
      <c r="V1288" s="216"/>
      <c r="W1288" s="216"/>
      <c r="X1288" s="216"/>
      <c r="Y1288" s="152">
        <v>3</v>
      </c>
      <c r="Z1288" s="127">
        <v>3</v>
      </c>
      <c r="AA1288" s="127">
        <v>3</v>
      </c>
      <c r="AB1288" s="127" t="s">
        <v>1132</v>
      </c>
      <c r="AC1288" s="35" t="s">
        <v>144</v>
      </c>
      <c r="AD1288" s="237" t="s">
        <v>371</v>
      </c>
      <c r="AE1288" s="35" t="s">
        <v>476</v>
      </c>
      <c r="AF1288" s="193" t="s">
        <v>1132</v>
      </c>
      <c r="AG1288" s="123">
        <v>3</v>
      </c>
      <c r="AH1288" s="123">
        <v>3</v>
      </c>
      <c r="AI1288" s="35" t="s">
        <v>144</v>
      </c>
      <c r="AJ1288" s="35" t="s">
        <v>371</v>
      </c>
      <c r="AK1288" s="35" t="s">
        <v>476</v>
      </c>
      <c r="AL1288" s="35" t="s">
        <v>1129</v>
      </c>
      <c r="AM1288" s="192"/>
      <c r="AN1288" s="239" t="s">
        <v>1384</v>
      </c>
      <c r="AO1288" s="239" t="s">
        <v>1385</v>
      </c>
      <c r="AP1288" s="239"/>
      <c r="AQ1288" s="239"/>
    </row>
    <row r="1289" spans="1:43" ht="25.5" x14ac:dyDescent="0.25">
      <c r="A1289" s="232" t="s">
        <v>1380</v>
      </c>
      <c r="B1289" s="74" t="s">
        <v>38</v>
      </c>
      <c r="C1289" s="74">
        <v>115</v>
      </c>
      <c r="D1289" s="74" t="s">
        <v>702</v>
      </c>
      <c r="E1289" s="74" t="s">
        <v>8</v>
      </c>
      <c r="F1289" s="209"/>
      <c r="G1289" s="209"/>
      <c r="H1289" s="209"/>
      <c r="I1289" s="209"/>
      <c r="J1289" s="209"/>
      <c r="K1289" s="209"/>
      <c r="L1289" s="209"/>
      <c r="M1289" s="209"/>
      <c r="N1289" s="209"/>
      <c r="O1289" s="209"/>
      <c r="P1289" s="209"/>
      <c r="Q1289" s="209"/>
      <c r="R1289" s="209"/>
      <c r="S1289" s="209"/>
      <c r="T1289" s="209"/>
      <c r="U1289" s="209"/>
      <c r="V1289" s="209"/>
      <c r="W1289" s="209"/>
      <c r="X1289" s="209"/>
      <c r="Y1289" s="64" t="s">
        <v>824</v>
      </c>
      <c r="Z1289" s="127" t="s">
        <v>824</v>
      </c>
      <c r="AA1289" s="127" t="s">
        <v>824</v>
      </c>
      <c r="AB1289" s="414" t="s">
        <v>824</v>
      </c>
      <c r="AC1289" s="61" t="s">
        <v>824</v>
      </c>
      <c r="AD1289" s="207"/>
      <c r="AE1289" s="61" t="s">
        <v>824</v>
      </c>
      <c r="AF1289" s="130" t="s">
        <v>824</v>
      </c>
      <c r="AG1289" s="123" t="s">
        <v>824</v>
      </c>
      <c r="AH1289" s="123" t="s">
        <v>824</v>
      </c>
      <c r="AI1289" s="61" t="s">
        <v>824</v>
      </c>
      <c r="AJ1289" s="61" t="s">
        <v>824</v>
      </c>
      <c r="AK1289" s="61" t="s">
        <v>824</v>
      </c>
      <c r="AL1289" s="61" t="s">
        <v>1129</v>
      </c>
      <c r="AM1289" s="76"/>
      <c r="AN1289" s="239"/>
      <c r="AO1289" s="239"/>
      <c r="AP1289" s="239"/>
      <c r="AQ1289" s="239"/>
    </row>
    <row r="1290" spans="1:43" ht="45" x14ac:dyDescent="0.25">
      <c r="A1290" s="232" t="s">
        <v>1380</v>
      </c>
      <c r="B1290" s="191" t="s">
        <v>38</v>
      </c>
      <c r="C1290" s="197">
        <v>116</v>
      </c>
      <c r="D1290" s="198" t="s">
        <v>703</v>
      </c>
      <c r="E1290" s="198" t="s">
        <v>9</v>
      </c>
      <c r="F1290" s="211">
        <v>3</v>
      </c>
      <c r="G1290" s="211">
        <v>3</v>
      </c>
      <c r="H1290" s="211">
        <v>3</v>
      </c>
      <c r="I1290" s="211">
        <v>4</v>
      </c>
      <c r="J1290" s="211">
        <v>3</v>
      </c>
      <c r="K1290" s="211"/>
      <c r="L1290" s="211"/>
      <c r="M1290" s="211"/>
      <c r="N1290" s="211"/>
      <c r="O1290" s="211"/>
      <c r="P1290" s="211"/>
      <c r="Q1290" s="211"/>
      <c r="R1290" s="211"/>
      <c r="S1290" s="211"/>
      <c r="T1290" s="211"/>
      <c r="U1290" s="211"/>
      <c r="V1290" s="211"/>
      <c r="W1290" s="211"/>
      <c r="X1290" s="211"/>
      <c r="Y1290" s="189">
        <v>3</v>
      </c>
      <c r="Z1290" s="127">
        <v>3</v>
      </c>
      <c r="AA1290" s="127">
        <v>3</v>
      </c>
      <c r="AB1290" s="414" t="s">
        <v>1132</v>
      </c>
      <c r="AC1290" s="61" t="s">
        <v>144</v>
      </c>
      <c r="AD1290" s="207" t="s">
        <v>371</v>
      </c>
      <c r="AE1290" s="61" t="s">
        <v>476</v>
      </c>
      <c r="AF1290" s="130" t="s">
        <v>1132</v>
      </c>
      <c r="AG1290" s="123">
        <v>3</v>
      </c>
      <c r="AH1290" s="123">
        <v>3</v>
      </c>
      <c r="AI1290" s="61" t="s">
        <v>144</v>
      </c>
      <c r="AJ1290" s="61" t="s">
        <v>371</v>
      </c>
      <c r="AK1290" s="61" t="s">
        <v>476</v>
      </c>
      <c r="AL1290" s="61" t="s">
        <v>1129</v>
      </c>
      <c r="AM1290" s="76"/>
      <c r="AN1290" s="239" t="s">
        <v>1384</v>
      </c>
      <c r="AO1290" s="239" t="s">
        <v>1385</v>
      </c>
      <c r="AP1290" s="239"/>
      <c r="AQ1290" s="239"/>
    </row>
    <row r="1291" spans="1:43" ht="25.5" x14ac:dyDescent="0.25">
      <c r="A1291" s="232" t="s">
        <v>1380</v>
      </c>
      <c r="B1291" s="74" t="s">
        <v>66</v>
      </c>
      <c r="C1291" s="74">
        <v>117</v>
      </c>
      <c r="D1291" s="74" t="s">
        <v>705</v>
      </c>
      <c r="E1291" s="74" t="s">
        <v>9</v>
      </c>
      <c r="F1291" s="209"/>
      <c r="G1291" s="209"/>
      <c r="H1291" s="209"/>
      <c r="I1291" s="209"/>
      <c r="J1291" s="209"/>
      <c r="K1291" s="209"/>
      <c r="L1291" s="209"/>
      <c r="M1291" s="209"/>
      <c r="N1291" s="209"/>
      <c r="O1291" s="209"/>
      <c r="P1291" s="209"/>
      <c r="Q1291" s="209"/>
      <c r="R1291" s="209"/>
      <c r="S1291" s="209"/>
      <c r="T1291" s="209"/>
      <c r="U1291" s="209"/>
      <c r="V1291" s="209"/>
      <c r="W1291" s="209"/>
      <c r="X1291" s="209"/>
      <c r="Y1291" s="64" t="s">
        <v>824</v>
      </c>
      <c r="Z1291" s="127" t="s">
        <v>824</v>
      </c>
      <c r="AA1291" s="127" t="s">
        <v>824</v>
      </c>
      <c r="AB1291" s="414" t="s">
        <v>824</v>
      </c>
      <c r="AC1291" s="61" t="s">
        <v>824</v>
      </c>
      <c r="AD1291" s="207"/>
      <c r="AE1291" s="61" t="s">
        <v>824</v>
      </c>
      <c r="AF1291" s="130" t="s">
        <v>824</v>
      </c>
      <c r="AG1291" s="123" t="s">
        <v>824</v>
      </c>
      <c r="AH1291" s="123" t="s">
        <v>824</v>
      </c>
      <c r="AI1291" s="61" t="s">
        <v>824</v>
      </c>
      <c r="AJ1291" s="61" t="s">
        <v>824</v>
      </c>
      <c r="AK1291" s="61" t="s">
        <v>824</v>
      </c>
      <c r="AL1291" s="61" t="s">
        <v>1129</v>
      </c>
      <c r="AM1291" s="76"/>
      <c r="AN1291" s="239"/>
      <c r="AO1291" s="239"/>
      <c r="AP1291" s="239"/>
      <c r="AQ1291" s="239"/>
    </row>
    <row r="1292" spans="1:43" ht="38.25" x14ac:dyDescent="0.25">
      <c r="A1292" s="232" t="s">
        <v>1380</v>
      </c>
      <c r="B1292" s="191" t="s">
        <v>66</v>
      </c>
      <c r="C1292" s="191">
        <v>118</v>
      </c>
      <c r="D1292" s="198" t="s">
        <v>707</v>
      </c>
      <c r="E1292" s="198" t="s">
        <v>9</v>
      </c>
      <c r="F1292" s="211"/>
      <c r="G1292" s="211"/>
      <c r="H1292" s="211"/>
      <c r="I1292" s="211"/>
      <c r="J1292" s="211"/>
      <c r="K1292" s="211"/>
      <c r="L1292" s="211"/>
      <c r="M1292" s="211"/>
      <c r="N1292" s="211"/>
      <c r="O1292" s="211"/>
      <c r="P1292" s="211"/>
      <c r="Q1292" s="211"/>
      <c r="R1292" s="211"/>
      <c r="S1292" s="211"/>
      <c r="T1292" s="211"/>
      <c r="U1292" s="211"/>
      <c r="V1292" s="211"/>
      <c r="W1292" s="211"/>
      <c r="X1292" s="211"/>
      <c r="Y1292" s="189" t="s">
        <v>824</v>
      </c>
      <c r="Z1292" s="127" t="s">
        <v>824</v>
      </c>
      <c r="AA1292" s="127" t="s">
        <v>824</v>
      </c>
      <c r="AB1292" s="414" t="s">
        <v>824</v>
      </c>
      <c r="AC1292" s="61" t="s">
        <v>824</v>
      </c>
      <c r="AD1292" s="207"/>
      <c r="AE1292" s="61" t="s">
        <v>824</v>
      </c>
      <c r="AF1292" s="130" t="s">
        <v>824</v>
      </c>
      <c r="AG1292" s="123" t="s">
        <v>824</v>
      </c>
      <c r="AH1292" s="123" t="s">
        <v>824</v>
      </c>
      <c r="AI1292" s="61" t="s">
        <v>824</v>
      </c>
      <c r="AJ1292" s="61" t="s">
        <v>824</v>
      </c>
      <c r="AK1292" s="61" t="s">
        <v>824</v>
      </c>
      <c r="AL1292" s="61" t="s">
        <v>1129</v>
      </c>
      <c r="AM1292" s="76"/>
      <c r="AN1292" s="239"/>
      <c r="AO1292" s="239"/>
      <c r="AP1292" s="239"/>
      <c r="AQ1292" s="239"/>
    </row>
    <row r="1293" spans="1:43" ht="38.25" x14ac:dyDescent="0.25">
      <c r="A1293" s="232" t="s">
        <v>1380</v>
      </c>
      <c r="B1293" s="74" t="s">
        <v>66</v>
      </c>
      <c r="C1293" s="74">
        <v>119</v>
      </c>
      <c r="D1293" s="74" t="s">
        <v>761</v>
      </c>
      <c r="E1293" s="74" t="s">
        <v>9</v>
      </c>
      <c r="F1293" s="209"/>
      <c r="G1293" s="209"/>
      <c r="H1293" s="209"/>
      <c r="I1293" s="209"/>
      <c r="J1293" s="209"/>
      <c r="K1293" s="209"/>
      <c r="L1293" s="209"/>
      <c r="M1293" s="209"/>
      <c r="N1293" s="209"/>
      <c r="O1293" s="209"/>
      <c r="P1293" s="209"/>
      <c r="Q1293" s="209"/>
      <c r="R1293" s="209"/>
      <c r="S1293" s="209"/>
      <c r="T1293" s="209"/>
      <c r="U1293" s="209"/>
      <c r="V1293" s="209"/>
      <c r="W1293" s="209"/>
      <c r="X1293" s="209"/>
      <c r="Y1293" s="64" t="s">
        <v>824</v>
      </c>
      <c r="Z1293" s="127" t="s">
        <v>824</v>
      </c>
      <c r="AA1293" s="127" t="s">
        <v>824</v>
      </c>
      <c r="AB1293" s="414" t="s">
        <v>824</v>
      </c>
      <c r="AC1293" s="61" t="s">
        <v>824</v>
      </c>
      <c r="AD1293" s="207"/>
      <c r="AE1293" s="61" t="s">
        <v>824</v>
      </c>
      <c r="AF1293" s="130" t="s">
        <v>824</v>
      </c>
      <c r="AG1293" s="123" t="s">
        <v>824</v>
      </c>
      <c r="AH1293" s="123" t="s">
        <v>824</v>
      </c>
      <c r="AI1293" s="61" t="s">
        <v>824</v>
      </c>
      <c r="AJ1293" s="61" t="s">
        <v>824</v>
      </c>
      <c r="AK1293" s="61" t="s">
        <v>824</v>
      </c>
      <c r="AL1293" s="61" t="s">
        <v>1129</v>
      </c>
      <c r="AM1293" s="76"/>
      <c r="AN1293" s="239"/>
      <c r="AO1293" s="239"/>
      <c r="AP1293" s="239"/>
      <c r="AQ1293" s="239"/>
    </row>
    <row r="1294" spans="1:43" ht="25.5" x14ac:dyDescent="0.25">
      <c r="A1294" s="232" t="s">
        <v>1380</v>
      </c>
      <c r="B1294" s="191" t="s">
        <v>45</v>
      </c>
      <c r="C1294" s="191">
        <v>120</v>
      </c>
      <c r="D1294" s="198" t="s">
        <v>710</v>
      </c>
      <c r="E1294" s="198" t="s">
        <v>9</v>
      </c>
      <c r="F1294" s="211"/>
      <c r="G1294" s="211"/>
      <c r="H1294" s="211"/>
      <c r="I1294" s="211"/>
      <c r="J1294" s="211"/>
      <c r="K1294" s="211"/>
      <c r="L1294" s="211"/>
      <c r="M1294" s="211"/>
      <c r="N1294" s="211"/>
      <c r="O1294" s="211"/>
      <c r="P1294" s="211"/>
      <c r="Q1294" s="211"/>
      <c r="R1294" s="211"/>
      <c r="S1294" s="211"/>
      <c r="T1294" s="211"/>
      <c r="U1294" s="211"/>
      <c r="V1294" s="211"/>
      <c r="W1294" s="211"/>
      <c r="X1294" s="211"/>
      <c r="Y1294" s="189" t="s">
        <v>824</v>
      </c>
      <c r="Z1294" s="127" t="s">
        <v>824</v>
      </c>
      <c r="AA1294" s="127" t="s">
        <v>824</v>
      </c>
      <c r="AB1294" s="414" t="s">
        <v>824</v>
      </c>
      <c r="AC1294" s="61" t="s">
        <v>824</v>
      </c>
      <c r="AD1294" s="207"/>
      <c r="AE1294" s="61" t="s">
        <v>824</v>
      </c>
      <c r="AF1294" s="130" t="s">
        <v>824</v>
      </c>
      <c r="AG1294" s="123" t="s">
        <v>824</v>
      </c>
      <c r="AH1294" s="123" t="s">
        <v>824</v>
      </c>
      <c r="AI1294" s="61" t="s">
        <v>824</v>
      </c>
      <c r="AJ1294" s="61" t="s">
        <v>824</v>
      </c>
      <c r="AK1294" s="61" t="s">
        <v>824</v>
      </c>
      <c r="AL1294" s="61" t="s">
        <v>1129</v>
      </c>
      <c r="AM1294" s="76"/>
      <c r="AN1294" s="239"/>
      <c r="AO1294" s="239"/>
      <c r="AP1294" s="239"/>
      <c r="AQ1294" s="239"/>
    </row>
    <row r="1295" spans="1:43" ht="25.5" x14ac:dyDescent="0.25">
      <c r="A1295" s="232" t="s">
        <v>1380</v>
      </c>
      <c r="B1295" s="74" t="s">
        <v>66</v>
      </c>
      <c r="C1295" s="74">
        <v>121</v>
      </c>
      <c r="D1295" s="74" t="s">
        <v>712</v>
      </c>
      <c r="E1295" s="74" t="s">
        <v>9</v>
      </c>
      <c r="F1295" s="209"/>
      <c r="G1295" s="209"/>
      <c r="H1295" s="209"/>
      <c r="I1295" s="209"/>
      <c r="J1295" s="209"/>
      <c r="K1295" s="209"/>
      <c r="L1295" s="209"/>
      <c r="M1295" s="209"/>
      <c r="N1295" s="209"/>
      <c r="O1295" s="209"/>
      <c r="P1295" s="209"/>
      <c r="Q1295" s="209"/>
      <c r="R1295" s="209"/>
      <c r="S1295" s="209"/>
      <c r="T1295" s="209"/>
      <c r="U1295" s="209"/>
      <c r="V1295" s="209"/>
      <c r="W1295" s="209"/>
      <c r="X1295" s="209"/>
      <c r="Y1295" s="64" t="s">
        <v>824</v>
      </c>
      <c r="Z1295" s="127" t="s">
        <v>824</v>
      </c>
      <c r="AA1295" s="127" t="s">
        <v>824</v>
      </c>
      <c r="AB1295" s="414" t="s">
        <v>824</v>
      </c>
      <c r="AC1295" s="61" t="s">
        <v>824</v>
      </c>
      <c r="AD1295" s="207"/>
      <c r="AE1295" s="61" t="s">
        <v>824</v>
      </c>
      <c r="AF1295" s="130" t="s">
        <v>824</v>
      </c>
      <c r="AG1295" s="123" t="s">
        <v>824</v>
      </c>
      <c r="AH1295" s="123" t="s">
        <v>824</v>
      </c>
      <c r="AI1295" s="61" t="s">
        <v>824</v>
      </c>
      <c r="AJ1295" s="61" t="s">
        <v>824</v>
      </c>
      <c r="AK1295" s="61" t="s">
        <v>824</v>
      </c>
      <c r="AL1295" s="61" t="s">
        <v>1129</v>
      </c>
      <c r="AM1295" s="76"/>
      <c r="AN1295" s="239"/>
      <c r="AO1295" s="239"/>
      <c r="AP1295" s="239"/>
      <c r="AQ1295" s="239"/>
    </row>
    <row r="1296" spans="1:43" ht="25.5" x14ac:dyDescent="0.25">
      <c r="A1296" s="232" t="s">
        <v>1380</v>
      </c>
      <c r="B1296" s="74" t="s">
        <v>66</v>
      </c>
      <c r="C1296" s="74">
        <v>122</v>
      </c>
      <c r="D1296" s="74" t="s">
        <v>763</v>
      </c>
      <c r="E1296" s="74" t="s">
        <v>9</v>
      </c>
      <c r="F1296" s="209"/>
      <c r="G1296" s="209"/>
      <c r="H1296" s="209"/>
      <c r="I1296" s="209"/>
      <c r="J1296" s="209"/>
      <c r="K1296" s="209"/>
      <c r="L1296" s="209"/>
      <c r="M1296" s="209"/>
      <c r="N1296" s="209"/>
      <c r="O1296" s="209"/>
      <c r="P1296" s="209"/>
      <c r="Q1296" s="209"/>
      <c r="R1296" s="209"/>
      <c r="S1296" s="209"/>
      <c r="T1296" s="209"/>
      <c r="U1296" s="209"/>
      <c r="V1296" s="209"/>
      <c r="W1296" s="209"/>
      <c r="X1296" s="209"/>
      <c r="Y1296" s="64" t="s">
        <v>824</v>
      </c>
      <c r="Z1296" s="127" t="s">
        <v>824</v>
      </c>
      <c r="AA1296" s="127" t="s">
        <v>824</v>
      </c>
      <c r="AB1296" s="434" t="s">
        <v>824</v>
      </c>
      <c r="AC1296" s="61" t="s">
        <v>824</v>
      </c>
      <c r="AD1296" s="207"/>
      <c r="AE1296" s="61" t="s">
        <v>824</v>
      </c>
      <c r="AF1296" s="130" t="s">
        <v>824</v>
      </c>
      <c r="AG1296" s="123" t="s">
        <v>824</v>
      </c>
      <c r="AH1296" s="123" t="s">
        <v>824</v>
      </c>
      <c r="AI1296" s="61" t="s">
        <v>824</v>
      </c>
      <c r="AJ1296" s="61" t="s">
        <v>824</v>
      </c>
      <c r="AK1296" s="61" t="s">
        <v>824</v>
      </c>
      <c r="AL1296" s="61" t="s">
        <v>1129</v>
      </c>
      <c r="AM1296" s="76"/>
      <c r="AN1296" s="239"/>
      <c r="AO1296" s="239"/>
      <c r="AP1296" s="239"/>
      <c r="AQ1296" s="239"/>
    </row>
    <row r="1297" spans="1:43" ht="25.5" x14ac:dyDescent="0.25">
      <c r="A1297" s="232" t="s">
        <v>1380</v>
      </c>
      <c r="B1297" s="191" t="s">
        <v>66</v>
      </c>
      <c r="C1297" s="191">
        <v>123</v>
      </c>
      <c r="D1297" s="198" t="s">
        <v>764</v>
      </c>
      <c r="E1297" s="198" t="s">
        <v>715</v>
      </c>
      <c r="F1297" s="211"/>
      <c r="G1297" s="211"/>
      <c r="H1297" s="211"/>
      <c r="I1297" s="211"/>
      <c r="J1297" s="211"/>
      <c r="K1297" s="211"/>
      <c r="L1297" s="211"/>
      <c r="M1297" s="211"/>
      <c r="N1297" s="211"/>
      <c r="O1297" s="211"/>
      <c r="P1297" s="211"/>
      <c r="Q1297" s="211"/>
      <c r="R1297" s="211"/>
      <c r="S1297" s="211"/>
      <c r="T1297" s="211"/>
      <c r="U1297" s="211"/>
      <c r="V1297" s="211"/>
      <c r="W1297" s="211"/>
      <c r="X1297" s="211"/>
      <c r="Y1297" s="189" t="s">
        <v>824</v>
      </c>
      <c r="Z1297" s="127" t="s">
        <v>824</v>
      </c>
      <c r="AA1297" s="127" t="s">
        <v>824</v>
      </c>
      <c r="AB1297" s="434" t="s">
        <v>824</v>
      </c>
      <c r="AC1297" s="61" t="s">
        <v>824</v>
      </c>
      <c r="AD1297" s="207"/>
      <c r="AE1297" s="61" t="s">
        <v>824</v>
      </c>
      <c r="AF1297" s="130" t="s">
        <v>824</v>
      </c>
      <c r="AG1297" s="123" t="s">
        <v>824</v>
      </c>
      <c r="AH1297" s="123" t="s">
        <v>824</v>
      </c>
      <c r="AI1297" s="61" t="s">
        <v>824</v>
      </c>
      <c r="AJ1297" s="61" t="s">
        <v>824</v>
      </c>
      <c r="AK1297" s="61" t="s">
        <v>824</v>
      </c>
      <c r="AL1297" s="61" t="s">
        <v>1129</v>
      </c>
      <c r="AM1297" s="76"/>
      <c r="AN1297" s="239"/>
      <c r="AO1297" s="239"/>
      <c r="AP1297" s="239"/>
      <c r="AQ1297" s="239"/>
    </row>
    <row r="1298" spans="1:43" ht="38.25" x14ac:dyDescent="0.25">
      <c r="A1298" s="232" t="s">
        <v>1380</v>
      </c>
      <c r="B1298" s="74" t="s">
        <v>66</v>
      </c>
      <c r="C1298" s="74">
        <v>125</v>
      </c>
      <c r="D1298" s="74" t="s">
        <v>719</v>
      </c>
      <c r="E1298" s="74" t="s">
        <v>9</v>
      </c>
      <c r="F1298" s="209"/>
      <c r="G1298" s="209"/>
      <c r="H1298" s="209"/>
      <c r="I1298" s="209"/>
      <c r="J1298" s="209"/>
      <c r="K1298" s="209"/>
      <c r="L1298" s="209"/>
      <c r="M1298" s="209"/>
      <c r="N1298" s="209"/>
      <c r="O1298" s="209"/>
      <c r="P1298" s="209"/>
      <c r="Q1298" s="209"/>
      <c r="R1298" s="209"/>
      <c r="S1298" s="209"/>
      <c r="T1298" s="209"/>
      <c r="U1298" s="209"/>
      <c r="V1298" s="209"/>
      <c r="W1298" s="209"/>
      <c r="X1298" s="209"/>
      <c r="Y1298" s="64" t="s">
        <v>824</v>
      </c>
      <c r="Z1298" s="127" t="s">
        <v>824</v>
      </c>
      <c r="AA1298" s="127" t="s">
        <v>824</v>
      </c>
      <c r="AB1298" s="434" t="s">
        <v>824</v>
      </c>
      <c r="AC1298" s="61" t="s">
        <v>824</v>
      </c>
      <c r="AD1298" s="207"/>
      <c r="AE1298" s="61" t="s">
        <v>824</v>
      </c>
      <c r="AF1298" s="130" t="s">
        <v>824</v>
      </c>
      <c r="AG1298" s="123" t="s">
        <v>824</v>
      </c>
      <c r="AH1298" s="123" t="s">
        <v>824</v>
      </c>
      <c r="AI1298" s="61" t="s">
        <v>824</v>
      </c>
      <c r="AJ1298" s="61" t="s">
        <v>824</v>
      </c>
      <c r="AK1298" s="61" t="s">
        <v>824</v>
      </c>
      <c r="AL1298" s="61" t="s">
        <v>1129</v>
      </c>
      <c r="AM1298" s="76"/>
      <c r="AN1298" s="239"/>
      <c r="AO1298" s="239"/>
      <c r="AP1298" s="239"/>
      <c r="AQ1298" s="239"/>
    </row>
    <row r="1299" spans="1:43" ht="25.5" x14ac:dyDescent="0.25">
      <c r="A1299" s="232" t="s">
        <v>1380</v>
      </c>
      <c r="B1299" s="191" t="s">
        <v>66</v>
      </c>
      <c r="C1299" s="191">
        <v>126</v>
      </c>
      <c r="D1299" s="198" t="s">
        <v>766</v>
      </c>
      <c r="E1299" s="198" t="s">
        <v>9</v>
      </c>
      <c r="F1299" s="211"/>
      <c r="G1299" s="211"/>
      <c r="H1299" s="211"/>
      <c r="I1299" s="211"/>
      <c r="J1299" s="211"/>
      <c r="K1299" s="211"/>
      <c r="L1299" s="211"/>
      <c r="M1299" s="211"/>
      <c r="N1299" s="211"/>
      <c r="O1299" s="211"/>
      <c r="P1299" s="211"/>
      <c r="Q1299" s="211"/>
      <c r="R1299" s="211"/>
      <c r="S1299" s="211"/>
      <c r="T1299" s="211"/>
      <c r="U1299" s="211"/>
      <c r="V1299" s="211"/>
      <c r="W1299" s="211"/>
      <c r="X1299" s="211"/>
      <c r="Y1299" s="189" t="s">
        <v>824</v>
      </c>
      <c r="Z1299" s="127" t="s">
        <v>824</v>
      </c>
      <c r="AA1299" s="127" t="s">
        <v>824</v>
      </c>
      <c r="AB1299" s="434" t="s">
        <v>824</v>
      </c>
      <c r="AC1299" s="61" t="s">
        <v>824</v>
      </c>
      <c r="AD1299" s="207"/>
      <c r="AE1299" s="61" t="s">
        <v>824</v>
      </c>
      <c r="AF1299" s="130" t="s">
        <v>824</v>
      </c>
      <c r="AG1299" s="123" t="s">
        <v>824</v>
      </c>
      <c r="AH1299" s="123" t="s">
        <v>824</v>
      </c>
      <c r="AI1299" s="61" t="s">
        <v>824</v>
      </c>
      <c r="AJ1299" s="61" t="s">
        <v>824</v>
      </c>
      <c r="AK1299" s="61" t="s">
        <v>824</v>
      </c>
      <c r="AL1299" s="61" t="s">
        <v>1129</v>
      </c>
      <c r="AM1299" s="76"/>
      <c r="AN1299" s="239"/>
      <c r="AO1299" s="239"/>
      <c r="AP1299" s="239"/>
      <c r="AQ1299" s="239"/>
    </row>
    <row r="1300" spans="1:43" ht="25.5" x14ac:dyDescent="0.25">
      <c r="A1300" s="232" t="s">
        <v>1380</v>
      </c>
      <c r="B1300" s="74" t="s">
        <v>66</v>
      </c>
      <c r="C1300" s="74">
        <v>127</v>
      </c>
      <c r="D1300" s="74" t="s">
        <v>722</v>
      </c>
      <c r="E1300" s="74" t="s">
        <v>9</v>
      </c>
      <c r="F1300" s="209"/>
      <c r="G1300" s="209"/>
      <c r="H1300" s="209"/>
      <c r="I1300" s="209"/>
      <c r="J1300" s="209"/>
      <c r="K1300" s="209"/>
      <c r="L1300" s="209"/>
      <c r="M1300" s="209"/>
      <c r="N1300" s="209"/>
      <c r="O1300" s="209"/>
      <c r="P1300" s="209"/>
      <c r="Q1300" s="209"/>
      <c r="R1300" s="209"/>
      <c r="S1300" s="209"/>
      <c r="T1300" s="209"/>
      <c r="U1300" s="209"/>
      <c r="V1300" s="209"/>
      <c r="W1300" s="209"/>
      <c r="X1300" s="209"/>
      <c r="Y1300" s="64" t="s">
        <v>824</v>
      </c>
      <c r="Z1300" s="127" t="s">
        <v>824</v>
      </c>
      <c r="AA1300" s="127" t="s">
        <v>824</v>
      </c>
      <c r="AB1300" s="434" t="s">
        <v>824</v>
      </c>
      <c r="AC1300" s="61" t="s">
        <v>824</v>
      </c>
      <c r="AD1300" s="207"/>
      <c r="AE1300" s="61" t="s">
        <v>824</v>
      </c>
      <c r="AF1300" s="130" t="s">
        <v>824</v>
      </c>
      <c r="AG1300" s="123" t="s">
        <v>824</v>
      </c>
      <c r="AH1300" s="123" t="s">
        <v>824</v>
      </c>
      <c r="AI1300" s="61" t="s">
        <v>824</v>
      </c>
      <c r="AJ1300" s="61" t="s">
        <v>824</v>
      </c>
      <c r="AK1300" s="61" t="s">
        <v>824</v>
      </c>
      <c r="AL1300" s="61" t="s">
        <v>1129</v>
      </c>
      <c r="AM1300" s="76"/>
      <c r="AN1300" s="239"/>
      <c r="AO1300" s="239"/>
      <c r="AP1300" s="239"/>
      <c r="AQ1300" s="239"/>
    </row>
    <row r="1301" spans="1:43" ht="25.5" x14ac:dyDescent="0.25">
      <c r="A1301" s="232" t="s">
        <v>1380</v>
      </c>
      <c r="B1301" s="191" t="s">
        <v>76</v>
      </c>
      <c r="C1301" s="191">
        <v>129</v>
      </c>
      <c r="D1301" s="198" t="s">
        <v>779</v>
      </c>
      <c r="E1301" s="198" t="s">
        <v>9</v>
      </c>
      <c r="F1301" s="211"/>
      <c r="G1301" s="211"/>
      <c r="H1301" s="211"/>
      <c r="I1301" s="211"/>
      <c r="J1301" s="211"/>
      <c r="K1301" s="211"/>
      <c r="L1301" s="211"/>
      <c r="M1301" s="211"/>
      <c r="N1301" s="211"/>
      <c r="O1301" s="211"/>
      <c r="P1301" s="211"/>
      <c r="Q1301" s="211"/>
      <c r="R1301" s="211"/>
      <c r="S1301" s="211"/>
      <c r="T1301" s="211"/>
      <c r="U1301" s="211"/>
      <c r="V1301" s="211"/>
      <c r="W1301" s="211"/>
      <c r="X1301" s="211"/>
      <c r="Y1301" s="189" t="s">
        <v>824</v>
      </c>
      <c r="Z1301" s="127" t="s">
        <v>824</v>
      </c>
      <c r="AA1301" s="127" t="s">
        <v>824</v>
      </c>
      <c r="AB1301" s="434" t="s">
        <v>824</v>
      </c>
      <c r="AC1301" s="61" t="s">
        <v>824</v>
      </c>
      <c r="AD1301" s="207"/>
      <c r="AE1301" s="61" t="s">
        <v>824</v>
      </c>
      <c r="AF1301" s="130" t="s">
        <v>824</v>
      </c>
      <c r="AG1301" s="123" t="s">
        <v>824</v>
      </c>
      <c r="AH1301" s="123" t="s">
        <v>824</v>
      </c>
      <c r="AI1301" s="61" t="s">
        <v>824</v>
      </c>
      <c r="AJ1301" s="61" t="s">
        <v>824</v>
      </c>
      <c r="AK1301" s="61" t="s">
        <v>824</v>
      </c>
      <c r="AL1301" s="61" t="s">
        <v>1129</v>
      </c>
      <c r="AM1301" s="76"/>
      <c r="AN1301" s="239"/>
      <c r="AO1301" s="239"/>
      <c r="AP1301" s="239"/>
      <c r="AQ1301" s="239"/>
    </row>
    <row r="1302" spans="1:43" ht="25.5" x14ac:dyDescent="0.25">
      <c r="A1302" s="232" t="s">
        <v>1380</v>
      </c>
      <c r="B1302" s="74" t="s">
        <v>687</v>
      </c>
      <c r="C1302" s="74">
        <v>130</v>
      </c>
      <c r="D1302" s="74" t="s">
        <v>769</v>
      </c>
      <c r="E1302" s="74" t="s">
        <v>9</v>
      </c>
      <c r="F1302" s="209"/>
      <c r="G1302" s="209"/>
      <c r="H1302" s="209"/>
      <c r="I1302" s="209"/>
      <c r="J1302" s="209"/>
      <c r="K1302" s="209"/>
      <c r="L1302" s="209"/>
      <c r="M1302" s="209"/>
      <c r="N1302" s="209"/>
      <c r="O1302" s="209"/>
      <c r="P1302" s="209"/>
      <c r="Q1302" s="209"/>
      <c r="R1302" s="209"/>
      <c r="S1302" s="209"/>
      <c r="T1302" s="209"/>
      <c r="U1302" s="209"/>
      <c r="V1302" s="209"/>
      <c r="W1302" s="209"/>
      <c r="X1302" s="209"/>
      <c r="Y1302" s="64" t="s">
        <v>824</v>
      </c>
      <c r="Z1302" s="127" t="s">
        <v>824</v>
      </c>
      <c r="AA1302" s="127" t="s">
        <v>824</v>
      </c>
      <c r="AB1302" s="434" t="s">
        <v>824</v>
      </c>
      <c r="AC1302" s="61" t="s">
        <v>824</v>
      </c>
      <c r="AD1302" s="207"/>
      <c r="AE1302" s="61" t="s">
        <v>824</v>
      </c>
      <c r="AF1302" s="130" t="s">
        <v>824</v>
      </c>
      <c r="AG1302" s="123" t="s">
        <v>824</v>
      </c>
      <c r="AH1302" s="123" t="s">
        <v>824</v>
      </c>
      <c r="AI1302" s="61" t="s">
        <v>824</v>
      </c>
      <c r="AJ1302" s="61" t="s">
        <v>824</v>
      </c>
      <c r="AK1302" s="61" t="s">
        <v>824</v>
      </c>
      <c r="AL1302" s="61" t="s">
        <v>1129</v>
      </c>
      <c r="AM1302" s="76"/>
      <c r="AN1302" s="239"/>
      <c r="AO1302" s="239"/>
      <c r="AP1302" s="239"/>
      <c r="AQ1302" s="239"/>
    </row>
    <row r="1303" spans="1:43" ht="45" x14ac:dyDescent="0.25">
      <c r="A1303" s="232" t="s">
        <v>1380</v>
      </c>
      <c r="B1303" s="191" t="s">
        <v>48</v>
      </c>
      <c r="C1303" s="191">
        <v>131</v>
      </c>
      <c r="D1303" s="198" t="s">
        <v>724</v>
      </c>
      <c r="E1303" s="198" t="s">
        <v>9</v>
      </c>
      <c r="F1303" s="211">
        <v>3</v>
      </c>
      <c r="G1303" s="211">
        <v>3</v>
      </c>
      <c r="H1303" s="211">
        <v>3</v>
      </c>
      <c r="I1303" s="211">
        <v>3</v>
      </c>
      <c r="J1303" s="211">
        <v>2</v>
      </c>
      <c r="K1303" s="211"/>
      <c r="L1303" s="211"/>
      <c r="M1303" s="211"/>
      <c r="N1303" s="211"/>
      <c r="O1303" s="211"/>
      <c r="P1303" s="211"/>
      <c r="Q1303" s="211"/>
      <c r="R1303" s="211"/>
      <c r="S1303" s="211"/>
      <c r="T1303" s="211"/>
      <c r="U1303" s="211"/>
      <c r="V1303" s="211"/>
      <c r="W1303" s="211"/>
      <c r="X1303" s="211"/>
      <c r="Y1303" s="189">
        <v>3</v>
      </c>
      <c r="Z1303" s="127">
        <v>3</v>
      </c>
      <c r="AA1303" s="127">
        <v>3</v>
      </c>
      <c r="AB1303" s="434" t="s">
        <v>1132</v>
      </c>
      <c r="AC1303" s="61" t="s">
        <v>144</v>
      </c>
      <c r="AD1303" s="207" t="s">
        <v>371</v>
      </c>
      <c r="AE1303" s="61" t="s">
        <v>476</v>
      </c>
      <c r="AF1303" s="130" t="s">
        <v>1132</v>
      </c>
      <c r="AG1303" s="123">
        <v>3</v>
      </c>
      <c r="AH1303" s="123">
        <v>3</v>
      </c>
      <c r="AI1303" s="61" t="s">
        <v>144</v>
      </c>
      <c r="AJ1303" s="61" t="s">
        <v>371</v>
      </c>
      <c r="AK1303" s="61" t="s">
        <v>476</v>
      </c>
      <c r="AL1303" s="61" t="s">
        <v>1129</v>
      </c>
      <c r="AM1303" s="76"/>
      <c r="AN1303" s="239" t="s">
        <v>1390</v>
      </c>
      <c r="AO1303" s="239" t="s">
        <v>1387</v>
      </c>
      <c r="AP1303" s="239" t="s">
        <v>873</v>
      </c>
      <c r="AQ1303" s="239" t="s">
        <v>948</v>
      </c>
    </row>
    <row r="1304" spans="1:43" ht="25.5" x14ac:dyDescent="0.25">
      <c r="A1304" s="232" t="s">
        <v>1380</v>
      </c>
      <c r="B1304" s="74" t="s">
        <v>12</v>
      </c>
      <c r="C1304" s="74">
        <v>132</v>
      </c>
      <c r="D1304" s="74" t="s">
        <v>729</v>
      </c>
      <c r="E1304" s="74" t="s">
        <v>735</v>
      </c>
      <c r="F1304" s="209">
        <v>1</v>
      </c>
      <c r="G1304" s="209">
        <v>1</v>
      </c>
      <c r="H1304" s="209">
        <v>1</v>
      </c>
      <c r="I1304" s="209">
        <v>1</v>
      </c>
      <c r="J1304" s="209">
        <v>1</v>
      </c>
      <c r="K1304" s="209"/>
      <c r="L1304" s="209"/>
      <c r="M1304" s="209"/>
      <c r="N1304" s="209"/>
      <c r="O1304" s="209"/>
      <c r="P1304" s="209"/>
      <c r="Q1304" s="209"/>
      <c r="R1304" s="209"/>
      <c r="S1304" s="209"/>
      <c r="T1304" s="209"/>
      <c r="U1304" s="209"/>
      <c r="V1304" s="209"/>
      <c r="W1304" s="209"/>
      <c r="X1304" s="209"/>
      <c r="Y1304" s="64">
        <v>1</v>
      </c>
      <c r="Z1304" s="127">
        <v>1</v>
      </c>
      <c r="AA1304" s="127">
        <v>2</v>
      </c>
      <c r="AB1304" s="434" t="s">
        <v>1143</v>
      </c>
      <c r="AC1304" s="61" t="s">
        <v>462</v>
      </c>
      <c r="AD1304" s="207" t="s">
        <v>384</v>
      </c>
      <c r="AE1304" s="61" t="s">
        <v>475</v>
      </c>
      <c r="AF1304" s="130" t="s">
        <v>1143</v>
      </c>
      <c r="AG1304" s="123">
        <v>1</v>
      </c>
      <c r="AH1304" s="123">
        <v>2</v>
      </c>
      <c r="AI1304" s="61" t="s">
        <v>462</v>
      </c>
      <c r="AJ1304" s="61" t="s">
        <v>384</v>
      </c>
      <c r="AK1304" s="61" t="s">
        <v>475</v>
      </c>
      <c r="AL1304" s="61" t="s">
        <v>377</v>
      </c>
      <c r="AM1304" s="76"/>
      <c r="AN1304" s="239"/>
      <c r="AO1304" s="239"/>
      <c r="AP1304" s="239"/>
      <c r="AQ1304" s="239"/>
    </row>
    <row r="1305" spans="1:43" ht="38.25" x14ac:dyDescent="0.25">
      <c r="A1305" s="232" t="s">
        <v>1380</v>
      </c>
      <c r="B1305" s="191" t="s">
        <v>102</v>
      </c>
      <c r="C1305" s="191">
        <v>133</v>
      </c>
      <c r="D1305" s="198" t="s">
        <v>772</v>
      </c>
      <c r="E1305" s="198" t="s">
        <v>735</v>
      </c>
      <c r="F1305" s="211"/>
      <c r="G1305" s="211"/>
      <c r="H1305" s="211"/>
      <c r="I1305" s="211"/>
      <c r="J1305" s="211"/>
      <c r="K1305" s="211"/>
      <c r="L1305" s="211"/>
      <c r="M1305" s="211"/>
      <c r="N1305" s="211"/>
      <c r="O1305" s="211"/>
      <c r="P1305" s="211"/>
      <c r="Q1305" s="211"/>
      <c r="R1305" s="211"/>
      <c r="S1305" s="211"/>
      <c r="T1305" s="211"/>
      <c r="U1305" s="211"/>
      <c r="V1305" s="211"/>
      <c r="W1305" s="211"/>
      <c r="X1305" s="211"/>
      <c r="Y1305" s="189" t="s">
        <v>824</v>
      </c>
      <c r="Z1305" s="127" t="s">
        <v>824</v>
      </c>
      <c r="AA1305" s="127" t="s">
        <v>824</v>
      </c>
      <c r="AB1305" s="434" t="s">
        <v>824</v>
      </c>
      <c r="AC1305" s="61" t="s">
        <v>824</v>
      </c>
      <c r="AD1305" s="207"/>
      <c r="AE1305" s="61" t="s">
        <v>824</v>
      </c>
      <c r="AF1305" s="130" t="s">
        <v>824</v>
      </c>
      <c r="AG1305" s="123" t="s">
        <v>824</v>
      </c>
      <c r="AH1305" s="123" t="s">
        <v>824</v>
      </c>
      <c r="AI1305" s="61" t="s">
        <v>824</v>
      </c>
      <c r="AJ1305" s="61" t="s">
        <v>824</v>
      </c>
      <c r="AK1305" s="61" t="s">
        <v>824</v>
      </c>
      <c r="AL1305" s="61" t="s">
        <v>1129</v>
      </c>
      <c r="AM1305" s="76"/>
      <c r="AN1305" s="239"/>
      <c r="AO1305" s="239"/>
      <c r="AP1305" s="239"/>
      <c r="AQ1305" s="239"/>
    </row>
    <row r="1306" spans="1:43" ht="45" x14ac:dyDescent="0.25">
      <c r="A1306" s="232" t="s">
        <v>1380</v>
      </c>
      <c r="B1306" s="74" t="s">
        <v>38</v>
      </c>
      <c r="C1306" s="74">
        <v>134</v>
      </c>
      <c r="D1306" s="74" t="s">
        <v>726</v>
      </c>
      <c r="E1306" s="74" t="s">
        <v>735</v>
      </c>
      <c r="F1306" s="209">
        <v>3</v>
      </c>
      <c r="G1306" s="209">
        <v>3</v>
      </c>
      <c r="H1306" s="209">
        <v>3</v>
      </c>
      <c r="I1306" s="209">
        <v>3</v>
      </c>
      <c r="J1306" s="209">
        <v>3</v>
      </c>
      <c r="K1306" s="209"/>
      <c r="L1306" s="209"/>
      <c r="M1306" s="209"/>
      <c r="N1306" s="209"/>
      <c r="O1306" s="209"/>
      <c r="P1306" s="209"/>
      <c r="Q1306" s="209"/>
      <c r="R1306" s="209"/>
      <c r="S1306" s="209"/>
      <c r="T1306" s="209"/>
      <c r="U1306" s="209"/>
      <c r="V1306" s="209"/>
      <c r="W1306" s="209"/>
      <c r="X1306" s="209"/>
      <c r="Y1306" s="64">
        <v>3</v>
      </c>
      <c r="Z1306" s="127">
        <v>3</v>
      </c>
      <c r="AA1306" s="127">
        <v>3</v>
      </c>
      <c r="AB1306" s="434" t="s">
        <v>1132</v>
      </c>
      <c r="AC1306" s="61" t="s">
        <v>144</v>
      </c>
      <c r="AD1306" s="207" t="s">
        <v>371</v>
      </c>
      <c r="AE1306" s="61" t="s">
        <v>476</v>
      </c>
      <c r="AF1306" s="130" t="s">
        <v>1133</v>
      </c>
      <c r="AG1306" s="123">
        <v>3</v>
      </c>
      <c r="AH1306" s="123">
        <v>1</v>
      </c>
      <c r="AI1306" s="61" t="s">
        <v>144</v>
      </c>
      <c r="AJ1306" s="61" t="s">
        <v>463</v>
      </c>
      <c r="AK1306" s="61" t="s">
        <v>475</v>
      </c>
      <c r="AL1306" s="61" t="s">
        <v>377</v>
      </c>
      <c r="AM1306" s="76"/>
      <c r="AN1306" s="239" t="s">
        <v>1384</v>
      </c>
      <c r="AO1306" s="239" t="s">
        <v>1385</v>
      </c>
      <c r="AP1306" s="239"/>
      <c r="AQ1306" s="239"/>
    </row>
    <row r="1307" spans="1:43" x14ac:dyDescent="0.25">
      <c r="A1307" s="232" t="s">
        <v>1380</v>
      </c>
      <c r="B1307" s="191" t="s">
        <v>43</v>
      </c>
      <c r="C1307" s="191">
        <v>135</v>
      </c>
      <c r="D1307" s="198" t="s">
        <v>730</v>
      </c>
      <c r="E1307" s="198" t="s">
        <v>735</v>
      </c>
      <c r="F1307" s="211"/>
      <c r="G1307" s="211"/>
      <c r="H1307" s="211"/>
      <c r="I1307" s="211"/>
      <c r="J1307" s="211"/>
      <c r="K1307" s="211"/>
      <c r="L1307" s="211"/>
      <c r="M1307" s="211"/>
      <c r="N1307" s="211"/>
      <c r="O1307" s="211"/>
      <c r="P1307" s="211"/>
      <c r="Q1307" s="211"/>
      <c r="R1307" s="211"/>
      <c r="S1307" s="211"/>
      <c r="T1307" s="211"/>
      <c r="U1307" s="211"/>
      <c r="V1307" s="211"/>
      <c r="W1307" s="211"/>
      <c r="X1307" s="211"/>
      <c r="Y1307" s="189" t="s">
        <v>824</v>
      </c>
      <c r="Z1307" s="127" t="s">
        <v>824</v>
      </c>
      <c r="AA1307" s="127" t="s">
        <v>824</v>
      </c>
      <c r="AB1307" s="434" t="s">
        <v>824</v>
      </c>
      <c r="AC1307" s="61" t="s">
        <v>824</v>
      </c>
      <c r="AD1307" s="207"/>
      <c r="AE1307" s="61" t="s">
        <v>824</v>
      </c>
      <c r="AF1307" s="130" t="s">
        <v>824</v>
      </c>
      <c r="AG1307" s="123" t="s">
        <v>824</v>
      </c>
      <c r="AH1307" s="123" t="s">
        <v>824</v>
      </c>
      <c r="AI1307" s="61" t="s">
        <v>824</v>
      </c>
      <c r="AJ1307" s="61" t="s">
        <v>824</v>
      </c>
      <c r="AK1307" s="61" t="s">
        <v>824</v>
      </c>
      <c r="AL1307" s="61" t="s">
        <v>1129</v>
      </c>
      <c r="AM1307" s="76"/>
      <c r="AN1307" s="239"/>
      <c r="AO1307" s="239"/>
      <c r="AP1307" s="239"/>
      <c r="AQ1307" s="239"/>
    </row>
    <row r="1308" spans="1:43" ht="25.5" x14ac:dyDescent="0.25">
      <c r="A1308" s="232" t="s">
        <v>1380</v>
      </c>
      <c r="B1308" s="74" t="s">
        <v>66</v>
      </c>
      <c r="C1308" s="74">
        <v>136</v>
      </c>
      <c r="D1308" s="74" t="s">
        <v>774</v>
      </c>
      <c r="E1308" s="74" t="s">
        <v>735</v>
      </c>
      <c r="F1308" s="209"/>
      <c r="G1308" s="209"/>
      <c r="H1308" s="209"/>
      <c r="I1308" s="209"/>
      <c r="J1308" s="209"/>
      <c r="K1308" s="209"/>
      <c r="L1308" s="209"/>
      <c r="M1308" s="209"/>
      <c r="N1308" s="209"/>
      <c r="O1308" s="209"/>
      <c r="P1308" s="209"/>
      <c r="Q1308" s="209"/>
      <c r="R1308" s="209"/>
      <c r="S1308" s="209"/>
      <c r="T1308" s="209"/>
      <c r="U1308" s="209"/>
      <c r="V1308" s="209"/>
      <c r="W1308" s="209"/>
      <c r="X1308" s="209"/>
      <c r="Y1308" s="64" t="s">
        <v>824</v>
      </c>
      <c r="Z1308" s="127" t="s">
        <v>824</v>
      </c>
      <c r="AA1308" s="127" t="s">
        <v>824</v>
      </c>
      <c r="AB1308" s="434" t="s">
        <v>824</v>
      </c>
      <c r="AC1308" s="61" t="s">
        <v>824</v>
      </c>
      <c r="AD1308" s="207"/>
      <c r="AE1308" s="61" t="s">
        <v>824</v>
      </c>
      <c r="AF1308" s="130" t="s">
        <v>824</v>
      </c>
      <c r="AG1308" s="123" t="s">
        <v>824</v>
      </c>
      <c r="AH1308" s="123" t="s">
        <v>824</v>
      </c>
      <c r="AI1308" s="61" t="s">
        <v>824</v>
      </c>
      <c r="AJ1308" s="61" t="s">
        <v>824</v>
      </c>
      <c r="AK1308" s="61" t="s">
        <v>824</v>
      </c>
      <c r="AL1308" s="61" t="s">
        <v>1129</v>
      </c>
      <c r="AM1308" s="76"/>
      <c r="AN1308" s="239"/>
      <c r="AO1308" s="239"/>
      <c r="AP1308" s="239"/>
      <c r="AQ1308" s="239"/>
    </row>
    <row r="1309" spans="1:43" x14ac:dyDescent="0.25">
      <c r="A1309" s="232" t="s">
        <v>1380</v>
      </c>
      <c r="B1309" s="191" t="s">
        <v>66</v>
      </c>
      <c r="C1309" s="191">
        <v>137</v>
      </c>
      <c r="D1309" s="198" t="s">
        <v>736</v>
      </c>
      <c r="E1309" s="198" t="s">
        <v>735</v>
      </c>
      <c r="F1309" s="211"/>
      <c r="G1309" s="211"/>
      <c r="H1309" s="211"/>
      <c r="I1309" s="211"/>
      <c r="J1309" s="211"/>
      <c r="K1309" s="211"/>
      <c r="L1309" s="211"/>
      <c r="M1309" s="211"/>
      <c r="N1309" s="211"/>
      <c r="O1309" s="211"/>
      <c r="P1309" s="211"/>
      <c r="Q1309" s="211"/>
      <c r="R1309" s="211"/>
      <c r="S1309" s="211"/>
      <c r="T1309" s="211"/>
      <c r="U1309" s="211"/>
      <c r="V1309" s="211"/>
      <c r="W1309" s="211"/>
      <c r="X1309" s="211"/>
      <c r="Y1309" s="189" t="s">
        <v>824</v>
      </c>
      <c r="Z1309" s="127" t="s">
        <v>824</v>
      </c>
      <c r="AA1309" s="127" t="s">
        <v>824</v>
      </c>
      <c r="AB1309" s="434" t="s">
        <v>824</v>
      </c>
      <c r="AC1309" s="61" t="s">
        <v>824</v>
      </c>
      <c r="AD1309" s="207"/>
      <c r="AE1309" s="61" t="s">
        <v>824</v>
      </c>
      <c r="AF1309" s="130" t="s">
        <v>824</v>
      </c>
      <c r="AG1309" s="123" t="s">
        <v>824</v>
      </c>
      <c r="AH1309" s="123" t="s">
        <v>824</v>
      </c>
      <c r="AI1309" s="61" t="s">
        <v>824</v>
      </c>
      <c r="AJ1309" s="61" t="s">
        <v>824</v>
      </c>
      <c r="AK1309" s="61" t="s">
        <v>824</v>
      </c>
      <c r="AL1309" s="61" t="s">
        <v>1129</v>
      </c>
      <c r="AM1309" s="76"/>
      <c r="AN1309" s="239"/>
      <c r="AO1309" s="239"/>
      <c r="AP1309" s="239"/>
      <c r="AQ1309" s="239"/>
    </row>
    <row r="1310" spans="1:43" ht="25.5" x14ac:dyDescent="0.25">
      <c r="A1310" s="232" t="s">
        <v>1380</v>
      </c>
      <c r="B1310" s="74" t="s">
        <v>66</v>
      </c>
      <c r="C1310" s="74">
        <v>138</v>
      </c>
      <c r="D1310" s="74" t="s">
        <v>738</v>
      </c>
      <c r="E1310" s="74" t="s">
        <v>735</v>
      </c>
      <c r="F1310" s="209"/>
      <c r="G1310" s="209"/>
      <c r="H1310" s="209"/>
      <c r="I1310" s="209"/>
      <c r="J1310" s="209"/>
      <c r="K1310" s="209"/>
      <c r="L1310" s="209"/>
      <c r="M1310" s="209"/>
      <c r="N1310" s="209"/>
      <c r="O1310" s="209"/>
      <c r="P1310" s="209"/>
      <c r="Q1310" s="209"/>
      <c r="R1310" s="209"/>
      <c r="S1310" s="209"/>
      <c r="T1310" s="209"/>
      <c r="U1310" s="209"/>
      <c r="V1310" s="209"/>
      <c r="W1310" s="209"/>
      <c r="X1310" s="209"/>
      <c r="Y1310" s="64" t="s">
        <v>824</v>
      </c>
      <c r="Z1310" s="127" t="s">
        <v>824</v>
      </c>
      <c r="AA1310" s="127" t="s">
        <v>824</v>
      </c>
      <c r="AB1310" s="434" t="s">
        <v>824</v>
      </c>
      <c r="AC1310" s="61" t="s">
        <v>824</v>
      </c>
      <c r="AD1310" s="207"/>
      <c r="AE1310" s="61" t="s">
        <v>824</v>
      </c>
      <c r="AF1310" s="130" t="s">
        <v>824</v>
      </c>
      <c r="AG1310" s="123" t="s">
        <v>824</v>
      </c>
      <c r="AH1310" s="123" t="s">
        <v>824</v>
      </c>
      <c r="AI1310" s="61" t="s">
        <v>824</v>
      </c>
      <c r="AJ1310" s="61" t="s">
        <v>824</v>
      </c>
      <c r="AK1310" s="61" t="s">
        <v>824</v>
      </c>
      <c r="AL1310" s="61" t="s">
        <v>1129</v>
      </c>
      <c r="AM1310" s="76"/>
      <c r="AN1310" s="239"/>
      <c r="AO1310" s="239"/>
      <c r="AP1310" s="239"/>
      <c r="AQ1310" s="239"/>
    </row>
    <row r="1311" spans="1:43" ht="30" x14ac:dyDescent="0.25">
      <c r="A1311" s="232" t="s">
        <v>1395</v>
      </c>
      <c r="B1311" s="191" t="s">
        <v>12</v>
      </c>
      <c r="C1311" s="191">
        <v>5</v>
      </c>
      <c r="D1311" s="198" t="s">
        <v>624</v>
      </c>
      <c r="E1311" s="198" t="s">
        <v>9</v>
      </c>
      <c r="F1311" s="211">
        <v>1</v>
      </c>
      <c r="G1311" s="211">
        <v>1</v>
      </c>
      <c r="H1311" s="211">
        <v>1</v>
      </c>
      <c r="I1311" s="211">
        <v>1</v>
      </c>
      <c r="J1311" s="211">
        <v>1</v>
      </c>
      <c r="K1311" s="211">
        <v>1</v>
      </c>
      <c r="L1311" s="211">
        <v>1</v>
      </c>
      <c r="M1311" s="211">
        <v>1</v>
      </c>
      <c r="N1311" s="211"/>
      <c r="O1311" s="211"/>
      <c r="P1311" s="211"/>
      <c r="Q1311" s="211"/>
      <c r="R1311" s="211"/>
      <c r="S1311" s="211"/>
      <c r="T1311" s="211"/>
      <c r="U1311" s="211"/>
      <c r="V1311" s="211"/>
      <c r="W1311" s="211"/>
      <c r="X1311" s="211"/>
      <c r="Y1311" s="189">
        <v>1</v>
      </c>
      <c r="Z1311" s="127">
        <v>1</v>
      </c>
      <c r="AA1311" s="127">
        <v>1</v>
      </c>
      <c r="AB1311" s="434" t="s">
        <v>1168</v>
      </c>
      <c r="AC1311" s="61" t="s">
        <v>462</v>
      </c>
      <c r="AD1311" s="207" t="s">
        <v>463</v>
      </c>
      <c r="AE1311" s="61" t="s">
        <v>475</v>
      </c>
      <c r="AF1311" s="130" t="s">
        <v>1168</v>
      </c>
      <c r="AG1311" s="123">
        <v>1</v>
      </c>
      <c r="AH1311" s="123">
        <v>1</v>
      </c>
      <c r="AI1311" s="61" t="s">
        <v>462</v>
      </c>
      <c r="AJ1311" s="61" t="s">
        <v>463</v>
      </c>
      <c r="AK1311" s="61" t="s">
        <v>475</v>
      </c>
      <c r="AL1311" s="61" t="s">
        <v>377</v>
      </c>
      <c r="AM1311" s="76"/>
      <c r="AN1311" s="239"/>
      <c r="AO1311" s="239"/>
      <c r="AP1311" s="239"/>
      <c r="AQ1311" s="239"/>
    </row>
    <row r="1312" spans="1:43" ht="38.25" x14ac:dyDescent="0.25">
      <c r="A1312" s="232" t="s">
        <v>1395</v>
      </c>
      <c r="B1312" s="74" t="s">
        <v>12</v>
      </c>
      <c r="C1312" s="74">
        <v>12</v>
      </c>
      <c r="D1312" s="74" t="s">
        <v>14</v>
      </c>
      <c r="E1312" s="74" t="s">
        <v>8</v>
      </c>
      <c r="F1312" s="209">
        <v>1</v>
      </c>
      <c r="G1312" s="209">
        <v>1</v>
      </c>
      <c r="H1312" s="209">
        <v>1</v>
      </c>
      <c r="I1312" s="209">
        <v>1</v>
      </c>
      <c r="J1312" s="209">
        <v>1</v>
      </c>
      <c r="K1312" s="209">
        <v>1</v>
      </c>
      <c r="L1312" s="209">
        <v>1</v>
      </c>
      <c r="M1312" s="209">
        <v>1</v>
      </c>
      <c r="N1312" s="209"/>
      <c r="O1312" s="209"/>
      <c r="P1312" s="209"/>
      <c r="Q1312" s="209"/>
      <c r="R1312" s="209"/>
      <c r="S1312" s="209"/>
      <c r="T1312" s="209"/>
      <c r="U1312" s="209"/>
      <c r="V1312" s="209"/>
      <c r="W1312" s="209"/>
      <c r="X1312" s="209"/>
      <c r="Y1312" s="64">
        <v>1</v>
      </c>
      <c r="Z1312" s="127">
        <v>1</v>
      </c>
      <c r="AA1312" s="127">
        <v>1</v>
      </c>
      <c r="AB1312" s="434" t="s">
        <v>1168</v>
      </c>
      <c r="AC1312" s="61" t="s">
        <v>462</v>
      </c>
      <c r="AD1312" s="207" t="s">
        <v>463</v>
      </c>
      <c r="AE1312" s="61" t="s">
        <v>475</v>
      </c>
      <c r="AF1312" s="130" t="s">
        <v>1168</v>
      </c>
      <c r="AG1312" s="123">
        <v>1</v>
      </c>
      <c r="AH1312" s="123">
        <v>1</v>
      </c>
      <c r="AI1312" s="61" t="s">
        <v>462</v>
      </c>
      <c r="AJ1312" s="61" t="s">
        <v>463</v>
      </c>
      <c r="AK1312" s="61" t="s">
        <v>475</v>
      </c>
      <c r="AL1312" s="61" t="s">
        <v>377</v>
      </c>
      <c r="AM1312" s="76"/>
      <c r="AN1312" s="239"/>
      <c r="AO1312" s="239"/>
      <c r="AP1312" s="239"/>
      <c r="AQ1312" s="239"/>
    </row>
    <row r="1313" spans="1:43" ht="25.5" x14ac:dyDescent="0.25">
      <c r="A1313" s="232" t="s">
        <v>1395</v>
      </c>
      <c r="B1313" s="191" t="s">
        <v>35</v>
      </c>
      <c r="C1313" s="191">
        <v>14</v>
      </c>
      <c r="D1313" s="198" t="s">
        <v>626</v>
      </c>
      <c r="E1313" s="198" t="s">
        <v>9</v>
      </c>
      <c r="F1313" s="211"/>
      <c r="G1313" s="211"/>
      <c r="H1313" s="211"/>
      <c r="I1313" s="211"/>
      <c r="J1313" s="211"/>
      <c r="K1313" s="211"/>
      <c r="L1313" s="211"/>
      <c r="M1313" s="211"/>
      <c r="N1313" s="211"/>
      <c r="O1313" s="211"/>
      <c r="P1313" s="211"/>
      <c r="Q1313" s="211"/>
      <c r="R1313" s="211"/>
      <c r="S1313" s="211"/>
      <c r="T1313" s="211"/>
      <c r="U1313" s="211"/>
      <c r="V1313" s="211"/>
      <c r="W1313" s="211"/>
      <c r="X1313" s="211"/>
      <c r="Y1313" s="189" t="s">
        <v>824</v>
      </c>
      <c r="Z1313" s="127" t="s">
        <v>824</v>
      </c>
      <c r="AA1313" s="127" t="s">
        <v>824</v>
      </c>
      <c r="AB1313" s="434" t="s">
        <v>824</v>
      </c>
      <c r="AC1313" s="61" t="s">
        <v>824</v>
      </c>
      <c r="AD1313" s="207"/>
      <c r="AE1313" s="61" t="s">
        <v>824</v>
      </c>
      <c r="AF1313" s="130" t="s">
        <v>824</v>
      </c>
      <c r="AG1313" s="123" t="s">
        <v>824</v>
      </c>
      <c r="AH1313" s="123" t="s">
        <v>824</v>
      </c>
      <c r="AI1313" s="61" t="s">
        <v>824</v>
      </c>
      <c r="AJ1313" s="61" t="s">
        <v>824</v>
      </c>
      <c r="AK1313" s="61" t="s">
        <v>824</v>
      </c>
      <c r="AL1313" s="61" t="s">
        <v>1129</v>
      </c>
      <c r="AM1313" s="76"/>
      <c r="AN1313" s="239"/>
      <c r="AO1313" s="239"/>
      <c r="AP1313" s="239"/>
      <c r="AQ1313" s="239"/>
    </row>
    <row r="1314" spans="1:43" ht="25.5" x14ac:dyDescent="0.25">
      <c r="A1314" s="232" t="s">
        <v>1395</v>
      </c>
      <c r="B1314" s="74" t="s">
        <v>38</v>
      </c>
      <c r="C1314" s="74">
        <v>15</v>
      </c>
      <c r="D1314" s="74" t="s">
        <v>17</v>
      </c>
      <c r="E1314" s="74" t="s">
        <v>9</v>
      </c>
      <c r="F1314" s="209"/>
      <c r="G1314" s="209"/>
      <c r="H1314" s="209"/>
      <c r="I1314" s="209"/>
      <c r="J1314" s="209"/>
      <c r="K1314" s="209"/>
      <c r="L1314" s="209"/>
      <c r="M1314" s="209"/>
      <c r="N1314" s="209"/>
      <c r="O1314" s="209"/>
      <c r="P1314" s="209"/>
      <c r="Q1314" s="209"/>
      <c r="R1314" s="209"/>
      <c r="S1314" s="209"/>
      <c r="T1314" s="209"/>
      <c r="U1314" s="209"/>
      <c r="V1314" s="209"/>
      <c r="W1314" s="209"/>
      <c r="X1314" s="209"/>
      <c r="Y1314" s="64" t="s">
        <v>824</v>
      </c>
      <c r="Z1314" s="127" t="s">
        <v>824</v>
      </c>
      <c r="AA1314" s="127" t="s">
        <v>824</v>
      </c>
      <c r="AB1314" s="434" t="s">
        <v>824</v>
      </c>
      <c r="AC1314" s="61" t="s">
        <v>824</v>
      </c>
      <c r="AD1314" s="207"/>
      <c r="AE1314" s="61" t="s">
        <v>824</v>
      </c>
      <c r="AF1314" s="130" t="s">
        <v>824</v>
      </c>
      <c r="AG1314" s="123" t="s">
        <v>824</v>
      </c>
      <c r="AH1314" s="123" t="s">
        <v>824</v>
      </c>
      <c r="AI1314" s="61" t="s">
        <v>824</v>
      </c>
      <c r="AJ1314" s="61" t="s">
        <v>824</v>
      </c>
      <c r="AK1314" s="61" t="s">
        <v>824</v>
      </c>
      <c r="AL1314" s="61" t="s">
        <v>1129</v>
      </c>
      <c r="AM1314" s="76"/>
      <c r="AN1314" s="239"/>
      <c r="AO1314" s="239"/>
      <c r="AP1314" s="239"/>
      <c r="AQ1314" s="239"/>
    </row>
    <row r="1315" spans="1:43" ht="25.5" x14ac:dyDescent="0.25">
      <c r="A1315" s="232" t="s">
        <v>1395</v>
      </c>
      <c r="B1315" s="191" t="s">
        <v>33</v>
      </c>
      <c r="C1315" s="191">
        <v>16</v>
      </c>
      <c r="D1315" s="198" t="s">
        <v>19</v>
      </c>
      <c r="E1315" s="198" t="s">
        <v>8</v>
      </c>
      <c r="F1315" s="211"/>
      <c r="G1315" s="211"/>
      <c r="H1315" s="211"/>
      <c r="I1315" s="211"/>
      <c r="J1315" s="211"/>
      <c r="K1315" s="211"/>
      <c r="L1315" s="211"/>
      <c r="M1315" s="211"/>
      <c r="N1315" s="211"/>
      <c r="O1315" s="211"/>
      <c r="P1315" s="211"/>
      <c r="Q1315" s="211"/>
      <c r="R1315" s="211"/>
      <c r="S1315" s="211"/>
      <c r="T1315" s="211"/>
      <c r="U1315" s="211"/>
      <c r="V1315" s="211"/>
      <c r="W1315" s="211"/>
      <c r="X1315" s="211"/>
      <c r="Y1315" s="189" t="s">
        <v>824</v>
      </c>
      <c r="Z1315" s="127" t="s">
        <v>824</v>
      </c>
      <c r="AA1315" s="127" t="s">
        <v>824</v>
      </c>
      <c r="AB1315" s="434" t="s">
        <v>824</v>
      </c>
      <c r="AC1315" s="61" t="s">
        <v>824</v>
      </c>
      <c r="AD1315" s="207"/>
      <c r="AE1315" s="61" t="s">
        <v>824</v>
      </c>
      <c r="AF1315" s="130" t="s">
        <v>824</v>
      </c>
      <c r="AG1315" s="123" t="s">
        <v>824</v>
      </c>
      <c r="AH1315" s="123" t="s">
        <v>824</v>
      </c>
      <c r="AI1315" s="61" t="s">
        <v>824</v>
      </c>
      <c r="AJ1315" s="61" t="s">
        <v>824</v>
      </c>
      <c r="AK1315" s="61" t="s">
        <v>824</v>
      </c>
      <c r="AL1315" s="61" t="s">
        <v>1129</v>
      </c>
      <c r="AM1315" s="76"/>
      <c r="AN1315" s="239"/>
      <c r="AO1315" s="239"/>
      <c r="AP1315" s="239"/>
      <c r="AQ1315" s="239"/>
    </row>
    <row r="1316" spans="1:43" x14ac:dyDescent="0.25">
      <c r="A1316" s="232" t="s">
        <v>1395</v>
      </c>
      <c r="B1316" s="74" t="s">
        <v>43</v>
      </c>
      <c r="C1316" s="74">
        <v>17</v>
      </c>
      <c r="D1316" s="74" t="s">
        <v>20</v>
      </c>
      <c r="E1316" s="74" t="s">
        <v>9</v>
      </c>
      <c r="F1316" s="209"/>
      <c r="G1316" s="209"/>
      <c r="H1316" s="209"/>
      <c r="I1316" s="209"/>
      <c r="J1316" s="209"/>
      <c r="K1316" s="209"/>
      <c r="L1316" s="209"/>
      <c r="M1316" s="209"/>
      <c r="N1316" s="209"/>
      <c r="O1316" s="209"/>
      <c r="P1316" s="209"/>
      <c r="Q1316" s="209"/>
      <c r="R1316" s="209"/>
      <c r="S1316" s="209"/>
      <c r="T1316" s="209"/>
      <c r="U1316" s="209"/>
      <c r="V1316" s="209"/>
      <c r="W1316" s="209"/>
      <c r="X1316" s="209"/>
      <c r="Y1316" s="64" t="s">
        <v>824</v>
      </c>
      <c r="Z1316" s="127" t="s">
        <v>824</v>
      </c>
      <c r="AA1316" s="127" t="s">
        <v>824</v>
      </c>
      <c r="AB1316" s="434" t="s">
        <v>824</v>
      </c>
      <c r="AC1316" s="61" t="s">
        <v>824</v>
      </c>
      <c r="AD1316" s="207"/>
      <c r="AE1316" s="61" t="s">
        <v>824</v>
      </c>
      <c r="AF1316" s="130" t="s">
        <v>824</v>
      </c>
      <c r="AG1316" s="123" t="s">
        <v>824</v>
      </c>
      <c r="AH1316" s="123" t="s">
        <v>824</v>
      </c>
      <c r="AI1316" s="61" t="s">
        <v>824</v>
      </c>
      <c r="AJ1316" s="61" t="s">
        <v>824</v>
      </c>
      <c r="AK1316" s="61" t="s">
        <v>824</v>
      </c>
      <c r="AL1316" s="61" t="s">
        <v>1129</v>
      </c>
      <c r="AM1316" s="76"/>
      <c r="AN1316" s="239"/>
      <c r="AO1316" s="239"/>
      <c r="AP1316" s="239"/>
      <c r="AQ1316" s="239"/>
    </row>
    <row r="1317" spans="1:43" ht="30" x14ac:dyDescent="0.25">
      <c r="A1317" s="232" t="s">
        <v>1395</v>
      </c>
      <c r="B1317" s="191" t="s">
        <v>12</v>
      </c>
      <c r="C1317" s="191">
        <v>18</v>
      </c>
      <c r="D1317" s="198" t="s">
        <v>21</v>
      </c>
      <c r="E1317" s="198" t="s">
        <v>8</v>
      </c>
      <c r="F1317" s="211">
        <v>1</v>
      </c>
      <c r="G1317" s="211">
        <v>1</v>
      </c>
      <c r="H1317" s="211">
        <v>1</v>
      </c>
      <c r="I1317" s="211">
        <v>1</v>
      </c>
      <c r="J1317" s="211">
        <v>1</v>
      </c>
      <c r="K1317" s="211">
        <v>1</v>
      </c>
      <c r="L1317" s="211">
        <v>1</v>
      </c>
      <c r="M1317" s="211">
        <v>1</v>
      </c>
      <c r="N1317" s="211"/>
      <c r="O1317" s="211"/>
      <c r="P1317" s="211"/>
      <c r="Q1317" s="211"/>
      <c r="R1317" s="211"/>
      <c r="S1317" s="211"/>
      <c r="T1317" s="211"/>
      <c r="U1317" s="211"/>
      <c r="V1317" s="211"/>
      <c r="W1317" s="211"/>
      <c r="X1317" s="211"/>
      <c r="Y1317" s="189">
        <v>1</v>
      </c>
      <c r="Z1317" s="127">
        <v>1</v>
      </c>
      <c r="AA1317" s="127">
        <v>1</v>
      </c>
      <c r="AB1317" s="434" t="s">
        <v>1168</v>
      </c>
      <c r="AC1317" s="61" t="s">
        <v>462</v>
      </c>
      <c r="AD1317" s="207" t="s">
        <v>463</v>
      </c>
      <c r="AE1317" s="61" t="s">
        <v>475</v>
      </c>
      <c r="AF1317" s="130" t="s">
        <v>1168</v>
      </c>
      <c r="AG1317" s="123">
        <v>1</v>
      </c>
      <c r="AH1317" s="123">
        <v>1</v>
      </c>
      <c r="AI1317" s="61" t="s">
        <v>462</v>
      </c>
      <c r="AJ1317" s="61" t="s">
        <v>463</v>
      </c>
      <c r="AK1317" s="61" t="s">
        <v>475</v>
      </c>
      <c r="AL1317" s="61" t="s">
        <v>377</v>
      </c>
      <c r="AM1317" s="76"/>
      <c r="AN1317" s="239"/>
      <c r="AO1317" s="239"/>
      <c r="AP1317" s="239"/>
      <c r="AQ1317" s="239"/>
    </row>
    <row r="1318" spans="1:43" ht="30" x14ac:dyDescent="0.25">
      <c r="A1318" s="232" t="s">
        <v>1395</v>
      </c>
      <c r="B1318" s="74" t="s">
        <v>12</v>
      </c>
      <c r="C1318" s="74">
        <v>19</v>
      </c>
      <c r="D1318" s="74" t="s">
        <v>22</v>
      </c>
      <c r="E1318" s="74" t="s">
        <v>9</v>
      </c>
      <c r="F1318" s="209">
        <v>1</v>
      </c>
      <c r="G1318" s="209">
        <v>1</v>
      </c>
      <c r="H1318" s="209">
        <v>1</v>
      </c>
      <c r="I1318" s="209">
        <v>1</v>
      </c>
      <c r="J1318" s="209">
        <v>1</v>
      </c>
      <c r="K1318" s="209">
        <v>1</v>
      </c>
      <c r="L1318" s="209">
        <v>1</v>
      </c>
      <c r="M1318" s="209">
        <v>1</v>
      </c>
      <c r="N1318" s="209"/>
      <c r="O1318" s="209"/>
      <c r="P1318" s="209"/>
      <c r="Q1318" s="209"/>
      <c r="R1318" s="209"/>
      <c r="S1318" s="209"/>
      <c r="T1318" s="209"/>
      <c r="U1318" s="209"/>
      <c r="V1318" s="209"/>
      <c r="W1318" s="209"/>
      <c r="X1318" s="209"/>
      <c r="Y1318" s="64">
        <v>1</v>
      </c>
      <c r="Z1318" s="127">
        <v>1</v>
      </c>
      <c r="AA1318" s="127">
        <v>1</v>
      </c>
      <c r="AB1318" s="434" t="s">
        <v>1168</v>
      </c>
      <c r="AC1318" s="61" t="s">
        <v>462</v>
      </c>
      <c r="AD1318" s="207" t="s">
        <v>463</v>
      </c>
      <c r="AE1318" s="61" t="s">
        <v>475</v>
      </c>
      <c r="AF1318" s="130" t="s">
        <v>1168</v>
      </c>
      <c r="AG1318" s="123">
        <v>1</v>
      </c>
      <c r="AH1318" s="123">
        <v>1</v>
      </c>
      <c r="AI1318" s="61" t="s">
        <v>462</v>
      </c>
      <c r="AJ1318" s="61" t="s">
        <v>463</v>
      </c>
      <c r="AK1318" s="61" t="s">
        <v>475</v>
      </c>
      <c r="AL1318" s="61" t="s">
        <v>377</v>
      </c>
      <c r="AM1318" s="76"/>
      <c r="AN1318" s="239"/>
      <c r="AO1318" s="239"/>
      <c r="AP1318" s="239"/>
      <c r="AQ1318" s="239"/>
    </row>
    <row r="1319" spans="1:43" ht="30" x14ac:dyDescent="0.25">
      <c r="A1319" s="232" t="s">
        <v>1395</v>
      </c>
      <c r="B1319" s="191" t="s">
        <v>12</v>
      </c>
      <c r="C1319" s="191">
        <v>21</v>
      </c>
      <c r="D1319" s="198" t="s">
        <v>25</v>
      </c>
      <c r="E1319" s="198" t="s">
        <v>8</v>
      </c>
      <c r="F1319" s="211">
        <v>1</v>
      </c>
      <c r="G1319" s="211">
        <v>1</v>
      </c>
      <c r="H1319" s="211">
        <v>1</v>
      </c>
      <c r="I1319" s="211">
        <v>1</v>
      </c>
      <c r="J1319" s="211">
        <v>1</v>
      </c>
      <c r="K1319" s="211">
        <v>1</v>
      </c>
      <c r="L1319" s="211">
        <v>1</v>
      </c>
      <c r="M1319" s="211">
        <v>1</v>
      </c>
      <c r="N1319" s="211"/>
      <c r="O1319" s="211"/>
      <c r="P1319" s="211"/>
      <c r="Q1319" s="211"/>
      <c r="R1319" s="211"/>
      <c r="S1319" s="211"/>
      <c r="T1319" s="211"/>
      <c r="U1319" s="211"/>
      <c r="V1319" s="211"/>
      <c r="W1319" s="211"/>
      <c r="X1319" s="211"/>
      <c r="Y1319" s="189">
        <v>1</v>
      </c>
      <c r="Z1319" s="127">
        <v>1</v>
      </c>
      <c r="AA1319" s="127">
        <v>1</v>
      </c>
      <c r="AB1319" s="434" t="s">
        <v>1168</v>
      </c>
      <c r="AC1319" s="61" t="s">
        <v>462</v>
      </c>
      <c r="AD1319" s="207" t="s">
        <v>463</v>
      </c>
      <c r="AE1319" s="61" t="s">
        <v>475</v>
      </c>
      <c r="AF1319" s="130" t="s">
        <v>1168</v>
      </c>
      <c r="AG1319" s="123">
        <v>1</v>
      </c>
      <c r="AH1319" s="123">
        <v>1</v>
      </c>
      <c r="AI1319" s="61" t="s">
        <v>462</v>
      </c>
      <c r="AJ1319" s="61" t="s">
        <v>463</v>
      </c>
      <c r="AK1319" s="61" t="s">
        <v>475</v>
      </c>
      <c r="AL1319" s="61" t="s">
        <v>377</v>
      </c>
      <c r="AM1319" s="76"/>
      <c r="AN1319" s="239"/>
      <c r="AO1319" s="239"/>
      <c r="AP1319" s="239"/>
      <c r="AQ1319" s="239"/>
    </row>
    <row r="1320" spans="1:43" ht="51" x14ac:dyDescent="0.25">
      <c r="A1320" s="232" t="s">
        <v>1395</v>
      </c>
      <c r="B1320" s="74" t="s">
        <v>26</v>
      </c>
      <c r="C1320" s="74">
        <v>22</v>
      </c>
      <c r="D1320" s="74" t="s">
        <v>27</v>
      </c>
      <c r="E1320" s="74" t="s">
        <v>8</v>
      </c>
      <c r="F1320" s="209"/>
      <c r="G1320" s="209"/>
      <c r="H1320" s="209"/>
      <c r="I1320" s="209"/>
      <c r="J1320" s="209"/>
      <c r="K1320" s="209"/>
      <c r="L1320" s="209"/>
      <c r="M1320" s="209"/>
      <c r="N1320" s="209"/>
      <c r="O1320" s="209"/>
      <c r="P1320" s="209"/>
      <c r="Q1320" s="209"/>
      <c r="R1320" s="209"/>
      <c r="S1320" s="209"/>
      <c r="T1320" s="209"/>
      <c r="U1320" s="209"/>
      <c r="V1320" s="209"/>
      <c r="W1320" s="209"/>
      <c r="X1320" s="209"/>
      <c r="Y1320" s="64" t="s">
        <v>824</v>
      </c>
      <c r="Z1320" s="127" t="s">
        <v>824</v>
      </c>
      <c r="AA1320" s="127" t="s">
        <v>824</v>
      </c>
      <c r="AB1320" s="434" t="s">
        <v>824</v>
      </c>
      <c r="AC1320" s="61" t="s">
        <v>824</v>
      </c>
      <c r="AD1320" s="207"/>
      <c r="AE1320" s="61" t="s">
        <v>824</v>
      </c>
      <c r="AF1320" s="130" t="s">
        <v>824</v>
      </c>
      <c r="AG1320" s="123" t="s">
        <v>824</v>
      </c>
      <c r="AH1320" s="123" t="s">
        <v>824</v>
      </c>
      <c r="AI1320" s="61" t="s">
        <v>824</v>
      </c>
      <c r="AJ1320" s="61" t="s">
        <v>824</v>
      </c>
      <c r="AK1320" s="61" t="s">
        <v>824</v>
      </c>
      <c r="AL1320" s="61" t="s">
        <v>1129</v>
      </c>
      <c r="AM1320" s="76"/>
      <c r="AN1320" s="239"/>
      <c r="AO1320" s="239"/>
      <c r="AP1320" s="239"/>
      <c r="AQ1320" s="239"/>
    </row>
    <row r="1321" spans="1:43" ht="38.25" x14ac:dyDescent="0.25">
      <c r="A1321" s="232" t="s">
        <v>1395</v>
      </c>
      <c r="B1321" s="191" t="s">
        <v>26</v>
      </c>
      <c r="C1321" s="191">
        <v>23</v>
      </c>
      <c r="D1321" s="198" t="s">
        <v>28</v>
      </c>
      <c r="E1321" s="198" t="s">
        <v>8</v>
      </c>
      <c r="F1321" s="211"/>
      <c r="G1321" s="211"/>
      <c r="H1321" s="211"/>
      <c r="I1321" s="211"/>
      <c r="J1321" s="211"/>
      <c r="K1321" s="211"/>
      <c r="L1321" s="211"/>
      <c r="M1321" s="211"/>
      <c r="N1321" s="211"/>
      <c r="O1321" s="211"/>
      <c r="P1321" s="211"/>
      <c r="Q1321" s="211"/>
      <c r="R1321" s="211"/>
      <c r="S1321" s="211"/>
      <c r="T1321" s="211"/>
      <c r="U1321" s="211"/>
      <c r="V1321" s="211"/>
      <c r="W1321" s="211"/>
      <c r="X1321" s="211"/>
      <c r="Y1321" s="189" t="s">
        <v>824</v>
      </c>
      <c r="Z1321" s="127" t="s">
        <v>824</v>
      </c>
      <c r="AA1321" s="127" t="s">
        <v>824</v>
      </c>
      <c r="AB1321" s="434" t="s">
        <v>824</v>
      </c>
      <c r="AC1321" s="61" t="s">
        <v>824</v>
      </c>
      <c r="AD1321" s="207"/>
      <c r="AE1321" s="61" t="s">
        <v>824</v>
      </c>
      <c r="AF1321" s="130" t="s">
        <v>824</v>
      </c>
      <c r="AG1321" s="123" t="s">
        <v>824</v>
      </c>
      <c r="AH1321" s="123" t="s">
        <v>824</v>
      </c>
      <c r="AI1321" s="61" t="s">
        <v>824</v>
      </c>
      <c r="AJ1321" s="61" t="s">
        <v>824</v>
      </c>
      <c r="AK1321" s="61" t="s">
        <v>824</v>
      </c>
      <c r="AL1321" s="61" t="s">
        <v>1129</v>
      </c>
      <c r="AM1321" s="76"/>
      <c r="AN1321" s="239"/>
      <c r="AO1321" s="239"/>
      <c r="AP1321" s="239"/>
      <c r="AQ1321" s="239"/>
    </row>
    <row r="1322" spans="1:43" ht="38.25" x14ac:dyDescent="0.25">
      <c r="A1322" s="232" t="s">
        <v>1395</v>
      </c>
      <c r="B1322" s="74" t="s">
        <v>29</v>
      </c>
      <c r="C1322" s="74">
        <v>24</v>
      </c>
      <c r="D1322" s="74" t="s">
        <v>30</v>
      </c>
      <c r="E1322" s="74" t="s">
        <v>9</v>
      </c>
      <c r="F1322" s="209"/>
      <c r="G1322" s="209"/>
      <c r="H1322" s="209"/>
      <c r="I1322" s="209"/>
      <c r="J1322" s="209"/>
      <c r="K1322" s="209"/>
      <c r="L1322" s="209"/>
      <c r="M1322" s="209"/>
      <c r="N1322" s="209"/>
      <c r="O1322" s="209"/>
      <c r="P1322" s="209"/>
      <c r="Q1322" s="209"/>
      <c r="R1322" s="209"/>
      <c r="S1322" s="209"/>
      <c r="T1322" s="209"/>
      <c r="U1322" s="209"/>
      <c r="V1322" s="209"/>
      <c r="W1322" s="209"/>
      <c r="X1322" s="209"/>
      <c r="Y1322" s="64" t="s">
        <v>824</v>
      </c>
      <c r="Z1322" s="127" t="s">
        <v>824</v>
      </c>
      <c r="AA1322" s="127" t="s">
        <v>824</v>
      </c>
      <c r="AB1322" s="434" t="s">
        <v>824</v>
      </c>
      <c r="AC1322" s="61" t="s">
        <v>824</v>
      </c>
      <c r="AD1322" s="207"/>
      <c r="AE1322" s="61" t="s">
        <v>824</v>
      </c>
      <c r="AF1322" s="130" t="s">
        <v>824</v>
      </c>
      <c r="AG1322" s="123" t="s">
        <v>824</v>
      </c>
      <c r="AH1322" s="123" t="s">
        <v>824</v>
      </c>
      <c r="AI1322" s="61" t="s">
        <v>824</v>
      </c>
      <c r="AJ1322" s="61" t="s">
        <v>824</v>
      </c>
      <c r="AK1322" s="61" t="s">
        <v>824</v>
      </c>
      <c r="AL1322" s="61" t="s">
        <v>1129</v>
      </c>
      <c r="AM1322" s="76"/>
      <c r="AN1322" s="239"/>
      <c r="AO1322" s="239"/>
      <c r="AP1322" s="239"/>
      <c r="AQ1322" s="239"/>
    </row>
    <row r="1323" spans="1:43" ht="30" x14ac:dyDescent="0.25">
      <c r="A1323" s="232" t="s">
        <v>1395</v>
      </c>
      <c r="B1323" s="191" t="s">
        <v>12</v>
      </c>
      <c r="C1323" s="191">
        <v>25</v>
      </c>
      <c r="D1323" s="198" t="s">
        <v>31</v>
      </c>
      <c r="E1323" s="198" t="s">
        <v>9</v>
      </c>
      <c r="F1323" s="211">
        <v>1</v>
      </c>
      <c r="G1323" s="211">
        <v>1</v>
      </c>
      <c r="H1323" s="211">
        <v>1</v>
      </c>
      <c r="I1323" s="211">
        <v>1</v>
      </c>
      <c r="J1323" s="211">
        <v>1</v>
      </c>
      <c r="K1323" s="211">
        <v>1</v>
      </c>
      <c r="L1323" s="211">
        <v>1</v>
      </c>
      <c r="M1323" s="211">
        <v>1</v>
      </c>
      <c r="N1323" s="211"/>
      <c r="O1323" s="211"/>
      <c r="P1323" s="211"/>
      <c r="Q1323" s="211"/>
      <c r="R1323" s="211"/>
      <c r="S1323" s="211"/>
      <c r="T1323" s="211"/>
      <c r="U1323" s="211"/>
      <c r="V1323" s="211"/>
      <c r="W1323" s="211"/>
      <c r="X1323" s="211"/>
      <c r="Y1323" s="189">
        <v>1</v>
      </c>
      <c r="Z1323" s="127">
        <v>1</v>
      </c>
      <c r="AA1323" s="127">
        <v>1</v>
      </c>
      <c r="AB1323" s="434" t="s">
        <v>1168</v>
      </c>
      <c r="AC1323" s="61" t="s">
        <v>462</v>
      </c>
      <c r="AD1323" s="207" t="s">
        <v>463</v>
      </c>
      <c r="AE1323" s="61" t="s">
        <v>475</v>
      </c>
      <c r="AF1323" s="130" t="s">
        <v>1168</v>
      </c>
      <c r="AG1323" s="123">
        <v>1</v>
      </c>
      <c r="AH1323" s="123">
        <v>1</v>
      </c>
      <c r="AI1323" s="61" t="s">
        <v>462</v>
      </c>
      <c r="AJ1323" s="61" t="s">
        <v>463</v>
      </c>
      <c r="AK1323" s="61" t="s">
        <v>475</v>
      </c>
      <c r="AL1323" s="61" t="s">
        <v>377</v>
      </c>
      <c r="AM1323" s="76"/>
      <c r="AN1323" s="239"/>
      <c r="AO1323" s="239"/>
      <c r="AP1323" s="239"/>
      <c r="AQ1323" s="239"/>
    </row>
    <row r="1324" spans="1:43" ht="30" x14ac:dyDescent="0.25">
      <c r="A1324" s="232" t="s">
        <v>1395</v>
      </c>
      <c r="B1324" s="74" t="s">
        <v>12</v>
      </c>
      <c r="C1324" s="74">
        <v>26</v>
      </c>
      <c r="D1324" s="74" t="s">
        <v>32</v>
      </c>
      <c r="E1324" s="74" t="s">
        <v>9</v>
      </c>
      <c r="F1324" s="209">
        <v>1</v>
      </c>
      <c r="G1324" s="209">
        <v>1</v>
      </c>
      <c r="H1324" s="209">
        <v>1</v>
      </c>
      <c r="I1324" s="209">
        <v>1</v>
      </c>
      <c r="J1324" s="209">
        <v>1</v>
      </c>
      <c r="K1324" s="209">
        <v>1</v>
      </c>
      <c r="L1324" s="209">
        <v>1</v>
      </c>
      <c r="M1324" s="209">
        <v>1</v>
      </c>
      <c r="N1324" s="209"/>
      <c r="O1324" s="209"/>
      <c r="P1324" s="209"/>
      <c r="Q1324" s="209"/>
      <c r="R1324" s="209"/>
      <c r="S1324" s="209"/>
      <c r="T1324" s="209"/>
      <c r="U1324" s="209"/>
      <c r="V1324" s="209"/>
      <c r="W1324" s="209"/>
      <c r="X1324" s="209"/>
      <c r="Y1324" s="64">
        <v>1</v>
      </c>
      <c r="Z1324" s="127">
        <v>1</v>
      </c>
      <c r="AA1324" s="127">
        <v>1</v>
      </c>
      <c r="AB1324" s="434" t="s">
        <v>1168</v>
      </c>
      <c r="AC1324" s="61" t="s">
        <v>462</v>
      </c>
      <c r="AD1324" s="207" t="s">
        <v>463</v>
      </c>
      <c r="AE1324" s="61" t="s">
        <v>475</v>
      </c>
      <c r="AF1324" s="130" t="s">
        <v>1168</v>
      </c>
      <c r="AG1324" s="123">
        <v>1</v>
      </c>
      <c r="AH1324" s="123">
        <v>1</v>
      </c>
      <c r="AI1324" s="61" t="s">
        <v>462</v>
      </c>
      <c r="AJ1324" s="61" t="s">
        <v>463</v>
      </c>
      <c r="AK1324" s="61" t="s">
        <v>475</v>
      </c>
      <c r="AL1324" s="61" t="s">
        <v>377</v>
      </c>
      <c r="AM1324" s="76"/>
      <c r="AN1324" s="239"/>
      <c r="AO1324" s="239"/>
      <c r="AP1324" s="239"/>
      <c r="AQ1324" s="239"/>
    </row>
    <row r="1325" spans="1:43" ht="51" x14ac:dyDescent="0.25">
      <c r="A1325" s="232" t="s">
        <v>1395</v>
      </c>
      <c r="B1325" s="191" t="s">
        <v>26</v>
      </c>
      <c r="C1325" s="191">
        <v>28</v>
      </c>
      <c r="D1325" s="198" t="s">
        <v>1155</v>
      </c>
      <c r="E1325" s="198" t="s">
        <v>8</v>
      </c>
      <c r="F1325" s="211">
        <v>3</v>
      </c>
      <c r="G1325" s="211">
        <v>3</v>
      </c>
      <c r="H1325" s="211">
        <v>3</v>
      </c>
      <c r="I1325" s="211">
        <v>3</v>
      </c>
      <c r="J1325" s="211">
        <v>4</v>
      </c>
      <c r="K1325" s="211">
        <v>4</v>
      </c>
      <c r="L1325" s="211">
        <v>3</v>
      </c>
      <c r="M1325" s="211">
        <v>4</v>
      </c>
      <c r="N1325" s="211"/>
      <c r="O1325" s="211"/>
      <c r="P1325" s="211"/>
      <c r="Q1325" s="211"/>
      <c r="R1325" s="211"/>
      <c r="S1325" s="211"/>
      <c r="T1325" s="211"/>
      <c r="U1325" s="211"/>
      <c r="V1325" s="211"/>
      <c r="W1325" s="211"/>
      <c r="X1325" s="211"/>
      <c r="Y1325" s="189">
        <v>3</v>
      </c>
      <c r="Z1325" s="127">
        <v>3</v>
      </c>
      <c r="AA1325" s="127">
        <v>1</v>
      </c>
      <c r="AB1325" s="434" t="s">
        <v>1133</v>
      </c>
      <c r="AC1325" s="61" t="s">
        <v>144</v>
      </c>
      <c r="AD1325" s="207" t="s">
        <v>463</v>
      </c>
      <c r="AE1325" s="61" t="s">
        <v>475</v>
      </c>
      <c r="AF1325" s="130" t="s">
        <v>1133</v>
      </c>
      <c r="AG1325" s="123">
        <v>3</v>
      </c>
      <c r="AH1325" s="123">
        <v>1</v>
      </c>
      <c r="AI1325" s="61" t="s">
        <v>144</v>
      </c>
      <c r="AJ1325" s="61" t="s">
        <v>463</v>
      </c>
      <c r="AK1325" s="61" t="s">
        <v>475</v>
      </c>
      <c r="AL1325" s="61" t="s">
        <v>377</v>
      </c>
      <c r="AM1325" s="76"/>
      <c r="AN1325" s="239"/>
      <c r="AO1325" s="239"/>
      <c r="AP1325" s="239"/>
      <c r="AQ1325" s="239"/>
    </row>
    <row r="1326" spans="1:43" ht="38.25" x14ac:dyDescent="0.25">
      <c r="A1326" s="232" t="s">
        <v>1395</v>
      </c>
      <c r="B1326" s="74" t="s">
        <v>35</v>
      </c>
      <c r="C1326" s="74">
        <v>31</v>
      </c>
      <c r="D1326" s="74" t="s">
        <v>734</v>
      </c>
      <c r="E1326" s="74" t="s">
        <v>8</v>
      </c>
      <c r="F1326" s="209"/>
      <c r="G1326" s="209"/>
      <c r="H1326" s="209"/>
      <c r="I1326" s="209"/>
      <c r="J1326" s="209"/>
      <c r="K1326" s="209"/>
      <c r="L1326" s="209"/>
      <c r="M1326" s="209"/>
      <c r="N1326" s="209"/>
      <c r="O1326" s="209"/>
      <c r="P1326" s="209"/>
      <c r="Q1326" s="209"/>
      <c r="R1326" s="209"/>
      <c r="S1326" s="209"/>
      <c r="T1326" s="209"/>
      <c r="U1326" s="209"/>
      <c r="V1326" s="209"/>
      <c r="W1326" s="209"/>
      <c r="X1326" s="209"/>
      <c r="Y1326" s="64" t="s">
        <v>824</v>
      </c>
      <c r="Z1326" s="127" t="s">
        <v>824</v>
      </c>
      <c r="AA1326" s="127" t="s">
        <v>824</v>
      </c>
      <c r="AB1326" s="434" t="s">
        <v>824</v>
      </c>
      <c r="AC1326" s="61" t="s">
        <v>824</v>
      </c>
      <c r="AD1326" s="207"/>
      <c r="AE1326" s="61" t="s">
        <v>824</v>
      </c>
      <c r="AF1326" s="130" t="s">
        <v>824</v>
      </c>
      <c r="AG1326" s="123" t="s">
        <v>824</v>
      </c>
      <c r="AH1326" s="123" t="s">
        <v>824</v>
      </c>
      <c r="AI1326" s="61" t="s">
        <v>824</v>
      </c>
      <c r="AJ1326" s="61" t="s">
        <v>824</v>
      </c>
      <c r="AK1326" s="61" t="s">
        <v>824</v>
      </c>
      <c r="AL1326" s="61" t="s">
        <v>1129</v>
      </c>
      <c r="AM1326" s="76"/>
      <c r="AN1326" s="239"/>
      <c r="AO1326" s="239"/>
      <c r="AP1326" s="239"/>
      <c r="AQ1326" s="239"/>
    </row>
    <row r="1327" spans="1:43" ht="25.5" x14ac:dyDescent="0.25">
      <c r="A1327" s="232" t="s">
        <v>1395</v>
      </c>
      <c r="B1327" s="191" t="s">
        <v>38</v>
      </c>
      <c r="C1327" s="191">
        <v>34</v>
      </c>
      <c r="D1327" s="198" t="s">
        <v>662</v>
      </c>
      <c r="E1327" s="198" t="s">
        <v>9</v>
      </c>
      <c r="F1327" s="211"/>
      <c r="G1327" s="211"/>
      <c r="H1327" s="211"/>
      <c r="I1327" s="211"/>
      <c r="J1327" s="211"/>
      <c r="K1327" s="211"/>
      <c r="L1327" s="211"/>
      <c r="M1327" s="211"/>
      <c r="N1327" s="211"/>
      <c r="O1327" s="211"/>
      <c r="P1327" s="211"/>
      <c r="Q1327" s="211"/>
      <c r="R1327" s="211"/>
      <c r="S1327" s="211"/>
      <c r="T1327" s="211"/>
      <c r="U1327" s="211"/>
      <c r="V1327" s="211"/>
      <c r="W1327" s="211"/>
      <c r="X1327" s="211"/>
      <c r="Y1327" s="189" t="s">
        <v>824</v>
      </c>
      <c r="Z1327" s="127" t="s">
        <v>824</v>
      </c>
      <c r="AA1327" s="127" t="s">
        <v>824</v>
      </c>
      <c r="AB1327" s="434" t="s">
        <v>824</v>
      </c>
      <c r="AC1327" s="61" t="s">
        <v>824</v>
      </c>
      <c r="AD1327" s="207"/>
      <c r="AE1327" s="61" t="s">
        <v>824</v>
      </c>
      <c r="AF1327" s="130" t="s">
        <v>824</v>
      </c>
      <c r="AG1327" s="123" t="s">
        <v>824</v>
      </c>
      <c r="AH1327" s="123" t="s">
        <v>824</v>
      </c>
      <c r="AI1327" s="61" t="s">
        <v>824</v>
      </c>
      <c r="AJ1327" s="61" t="s">
        <v>824</v>
      </c>
      <c r="AK1327" s="61" t="s">
        <v>824</v>
      </c>
      <c r="AL1327" s="61" t="s">
        <v>1129</v>
      </c>
      <c r="AM1327" s="76"/>
      <c r="AN1327" s="239"/>
      <c r="AO1327" s="239"/>
      <c r="AP1327" s="239"/>
      <c r="AQ1327" s="239"/>
    </row>
    <row r="1328" spans="1:43" ht="25.5" x14ac:dyDescent="0.25">
      <c r="A1328" s="232" t="s">
        <v>1395</v>
      </c>
      <c r="B1328" s="74" t="s">
        <v>38</v>
      </c>
      <c r="C1328" s="74">
        <v>37</v>
      </c>
      <c r="D1328" s="74" t="s">
        <v>663</v>
      </c>
      <c r="E1328" s="74" t="s">
        <v>8</v>
      </c>
      <c r="F1328" s="209"/>
      <c r="G1328" s="209"/>
      <c r="H1328" s="209"/>
      <c r="I1328" s="209"/>
      <c r="J1328" s="209"/>
      <c r="K1328" s="209"/>
      <c r="L1328" s="209"/>
      <c r="M1328" s="209"/>
      <c r="N1328" s="209"/>
      <c r="O1328" s="209"/>
      <c r="P1328" s="209"/>
      <c r="Q1328" s="209"/>
      <c r="R1328" s="209"/>
      <c r="S1328" s="209"/>
      <c r="T1328" s="209"/>
      <c r="U1328" s="209"/>
      <c r="V1328" s="209"/>
      <c r="W1328" s="209"/>
      <c r="X1328" s="209"/>
      <c r="Y1328" s="64" t="s">
        <v>824</v>
      </c>
      <c r="Z1328" s="127" t="s">
        <v>824</v>
      </c>
      <c r="AA1328" s="127" t="s">
        <v>824</v>
      </c>
      <c r="AB1328" s="434" t="s">
        <v>824</v>
      </c>
      <c r="AC1328" s="61" t="s">
        <v>824</v>
      </c>
      <c r="AD1328" s="207"/>
      <c r="AE1328" s="61" t="s">
        <v>824</v>
      </c>
      <c r="AF1328" s="130" t="s">
        <v>824</v>
      </c>
      <c r="AG1328" s="123" t="s">
        <v>824</v>
      </c>
      <c r="AH1328" s="123" t="s">
        <v>824</v>
      </c>
      <c r="AI1328" s="61" t="s">
        <v>824</v>
      </c>
      <c r="AJ1328" s="61" t="s">
        <v>824</v>
      </c>
      <c r="AK1328" s="61" t="s">
        <v>824</v>
      </c>
      <c r="AL1328" s="61" t="s">
        <v>1129</v>
      </c>
      <c r="AM1328" s="76"/>
      <c r="AN1328" s="239"/>
      <c r="AO1328" s="239"/>
      <c r="AP1328" s="239"/>
      <c r="AQ1328" s="239"/>
    </row>
    <row r="1329" spans="1:43" ht="25.5" x14ac:dyDescent="0.25">
      <c r="A1329" s="232" t="s">
        <v>1395</v>
      </c>
      <c r="B1329" s="191" t="s">
        <v>43</v>
      </c>
      <c r="C1329" s="191">
        <v>38</v>
      </c>
      <c r="D1329" s="198" t="s">
        <v>664</v>
      </c>
      <c r="E1329" s="198" t="s">
        <v>9</v>
      </c>
      <c r="F1329" s="211"/>
      <c r="G1329" s="211"/>
      <c r="H1329" s="211"/>
      <c r="I1329" s="211"/>
      <c r="J1329" s="211"/>
      <c r="K1329" s="211"/>
      <c r="L1329" s="211"/>
      <c r="M1329" s="211"/>
      <c r="N1329" s="211"/>
      <c r="O1329" s="211"/>
      <c r="P1329" s="211"/>
      <c r="Q1329" s="211"/>
      <c r="R1329" s="211"/>
      <c r="S1329" s="211"/>
      <c r="T1329" s="211"/>
      <c r="U1329" s="211"/>
      <c r="V1329" s="211"/>
      <c r="W1329" s="211"/>
      <c r="X1329" s="211"/>
      <c r="Y1329" s="189" t="s">
        <v>824</v>
      </c>
      <c r="Z1329" s="127" t="s">
        <v>824</v>
      </c>
      <c r="AA1329" s="127" t="s">
        <v>824</v>
      </c>
      <c r="AB1329" s="434" t="s">
        <v>824</v>
      </c>
      <c r="AC1329" s="61" t="s">
        <v>824</v>
      </c>
      <c r="AD1329" s="207"/>
      <c r="AE1329" s="61" t="s">
        <v>824</v>
      </c>
      <c r="AF1329" s="130" t="s">
        <v>824</v>
      </c>
      <c r="AG1329" s="123" t="s">
        <v>824</v>
      </c>
      <c r="AH1329" s="123" t="s">
        <v>824</v>
      </c>
      <c r="AI1329" s="61" t="s">
        <v>824</v>
      </c>
      <c r="AJ1329" s="61" t="s">
        <v>824</v>
      </c>
      <c r="AK1329" s="61" t="s">
        <v>824</v>
      </c>
      <c r="AL1329" s="61" t="s">
        <v>1129</v>
      </c>
      <c r="AM1329" s="76"/>
      <c r="AN1329" s="239"/>
      <c r="AO1329" s="239"/>
      <c r="AP1329" s="239"/>
      <c r="AQ1329" s="239"/>
    </row>
    <row r="1330" spans="1:43" x14ac:dyDescent="0.25">
      <c r="A1330" s="232" t="s">
        <v>1395</v>
      </c>
      <c r="B1330" s="74" t="s">
        <v>43</v>
      </c>
      <c r="C1330" s="74">
        <v>39</v>
      </c>
      <c r="D1330" s="74" t="s">
        <v>44</v>
      </c>
      <c r="E1330" s="74" t="s">
        <v>8</v>
      </c>
      <c r="F1330" s="209"/>
      <c r="G1330" s="209"/>
      <c r="H1330" s="209"/>
      <c r="I1330" s="209"/>
      <c r="J1330" s="209"/>
      <c r="K1330" s="209"/>
      <c r="L1330" s="209"/>
      <c r="M1330" s="209"/>
      <c r="N1330" s="209"/>
      <c r="O1330" s="209"/>
      <c r="P1330" s="209"/>
      <c r="Q1330" s="209"/>
      <c r="R1330" s="209"/>
      <c r="S1330" s="209"/>
      <c r="T1330" s="209"/>
      <c r="U1330" s="209"/>
      <c r="V1330" s="209"/>
      <c r="W1330" s="209"/>
      <c r="X1330" s="209"/>
      <c r="Y1330" s="64" t="s">
        <v>824</v>
      </c>
      <c r="Z1330" s="127" t="s">
        <v>824</v>
      </c>
      <c r="AA1330" s="127" t="s">
        <v>824</v>
      </c>
      <c r="AB1330" s="434" t="s">
        <v>824</v>
      </c>
      <c r="AC1330" s="61" t="s">
        <v>824</v>
      </c>
      <c r="AD1330" s="207"/>
      <c r="AE1330" s="61" t="s">
        <v>824</v>
      </c>
      <c r="AF1330" s="130" t="s">
        <v>824</v>
      </c>
      <c r="AG1330" s="123" t="s">
        <v>824</v>
      </c>
      <c r="AH1330" s="123" t="s">
        <v>824</v>
      </c>
      <c r="AI1330" s="61" t="s">
        <v>824</v>
      </c>
      <c r="AJ1330" s="61" t="s">
        <v>824</v>
      </c>
      <c r="AK1330" s="61" t="s">
        <v>824</v>
      </c>
      <c r="AL1330" s="61" t="s">
        <v>1129</v>
      </c>
      <c r="AM1330" s="76"/>
      <c r="AN1330" s="239"/>
      <c r="AO1330" s="239"/>
      <c r="AP1330" s="239"/>
      <c r="AQ1330" s="239"/>
    </row>
    <row r="1331" spans="1:43" ht="25.5" x14ac:dyDescent="0.25">
      <c r="A1331" s="232" t="s">
        <v>1395</v>
      </c>
      <c r="B1331" s="191" t="s">
        <v>43</v>
      </c>
      <c r="C1331" s="191">
        <v>40</v>
      </c>
      <c r="D1331" s="198" t="s">
        <v>743</v>
      </c>
      <c r="E1331" s="198" t="s">
        <v>9</v>
      </c>
      <c r="F1331" s="211"/>
      <c r="G1331" s="211"/>
      <c r="H1331" s="211"/>
      <c r="I1331" s="211"/>
      <c r="J1331" s="211"/>
      <c r="K1331" s="211"/>
      <c r="L1331" s="211"/>
      <c r="M1331" s="211"/>
      <c r="N1331" s="211"/>
      <c r="O1331" s="211"/>
      <c r="P1331" s="211"/>
      <c r="Q1331" s="211"/>
      <c r="R1331" s="211"/>
      <c r="S1331" s="211"/>
      <c r="T1331" s="211"/>
      <c r="U1331" s="211"/>
      <c r="V1331" s="211"/>
      <c r="W1331" s="211"/>
      <c r="X1331" s="211"/>
      <c r="Y1331" s="189" t="s">
        <v>824</v>
      </c>
      <c r="Z1331" s="127" t="s">
        <v>824</v>
      </c>
      <c r="AA1331" s="127" t="s">
        <v>824</v>
      </c>
      <c r="AB1331" s="434" t="s">
        <v>824</v>
      </c>
      <c r="AC1331" s="61" t="s">
        <v>824</v>
      </c>
      <c r="AD1331" s="207"/>
      <c r="AE1331" s="61" t="s">
        <v>824</v>
      </c>
      <c r="AF1331" s="130" t="s">
        <v>824</v>
      </c>
      <c r="AG1331" s="123" t="s">
        <v>824</v>
      </c>
      <c r="AH1331" s="123" t="s">
        <v>824</v>
      </c>
      <c r="AI1331" s="61" t="s">
        <v>824</v>
      </c>
      <c r="AJ1331" s="61" t="s">
        <v>824</v>
      </c>
      <c r="AK1331" s="61" t="s">
        <v>824</v>
      </c>
      <c r="AL1331" s="61" t="s">
        <v>1129</v>
      </c>
      <c r="AM1331" s="76"/>
      <c r="AN1331" s="239"/>
      <c r="AO1331" s="239"/>
      <c r="AP1331" s="239"/>
      <c r="AQ1331" s="239"/>
    </row>
    <row r="1332" spans="1:43" ht="25.5" x14ac:dyDescent="0.25">
      <c r="A1332" s="232" t="s">
        <v>1395</v>
      </c>
      <c r="B1332" s="74" t="s">
        <v>43</v>
      </c>
      <c r="C1332" s="74">
        <v>41</v>
      </c>
      <c r="D1332" s="74" t="s">
        <v>665</v>
      </c>
      <c r="E1332" s="74" t="s">
        <v>8</v>
      </c>
      <c r="F1332" s="209"/>
      <c r="G1332" s="209"/>
      <c r="H1332" s="209"/>
      <c r="I1332" s="209"/>
      <c r="J1332" s="209"/>
      <c r="K1332" s="209"/>
      <c r="L1332" s="209"/>
      <c r="M1332" s="209"/>
      <c r="N1332" s="209"/>
      <c r="O1332" s="209"/>
      <c r="P1332" s="209"/>
      <c r="Q1332" s="209"/>
      <c r="R1332" s="209"/>
      <c r="S1332" s="209"/>
      <c r="T1332" s="209"/>
      <c r="U1332" s="209"/>
      <c r="V1332" s="209"/>
      <c r="W1332" s="209"/>
      <c r="X1332" s="209"/>
      <c r="Y1332" s="64" t="s">
        <v>824</v>
      </c>
      <c r="Z1332" s="127" t="s">
        <v>824</v>
      </c>
      <c r="AA1332" s="127" t="s">
        <v>824</v>
      </c>
      <c r="AB1332" s="434" t="s">
        <v>824</v>
      </c>
      <c r="AC1332" s="61" t="s">
        <v>824</v>
      </c>
      <c r="AD1332" s="207"/>
      <c r="AE1332" s="61" t="s">
        <v>824</v>
      </c>
      <c r="AF1332" s="130" t="s">
        <v>824</v>
      </c>
      <c r="AG1332" s="123" t="s">
        <v>824</v>
      </c>
      <c r="AH1332" s="123" t="s">
        <v>824</v>
      </c>
      <c r="AI1332" s="61" t="s">
        <v>824</v>
      </c>
      <c r="AJ1332" s="61" t="s">
        <v>824</v>
      </c>
      <c r="AK1332" s="61" t="s">
        <v>824</v>
      </c>
      <c r="AL1332" s="61" t="s">
        <v>1129</v>
      </c>
      <c r="AM1332" s="76"/>
      <c r="AN1332" s="239"/>
      <c r="AO1332" s="239"/>
      <c r="AP1332" s="239"/>
      <c r="AQ1332" s="239"/>
    </row>
    <row r="1333" spans="1:43" ht="25.5" x14ac:dyDescent="0.25">
      <c r="A1333" s="232" t="s">
        <v>1395</v>
      </c>
      <c r="B1333" s="191" t="s">
        <v>43</v>
      </c>
      <c r="C1333" s="191">
        <v>42</v>
      </c>
      <c r="D1333" s="198" t="s">
        <v>666</v>
      </c>
      <c r="E1333" s="198" t="s">
        <v>9</v>
      </c>
      <c r="F1333" s="211"/>
      <c r="G1333" s="211"/>
      <c r="H1333" s="211"/>
      <c r="I1333" s="211"/>
      <c r="J1333" s="211"/>
      <c r="K1333" s="211"/>
      <c r="L1333" s="211"/>
      <c r="M1333" s="211"/>
      <c r="N1333" s="211"/>
      <c r="O1333" s="211"/>
      <c r="P1333" s="211"/>
      <c r="Q1333" s="211"/>
      <c r="R1333" s="211"/>
      <c r="S1333" s="211"/>
      <c r="T1333" s="211"/>
      <c r="U1333" s="211"/>
      <c r="V1333" s="211"/>
      <c r="W1333" s="211"/>
      <c r="X1333" s="211"/>
      <c r="Y1333" s="189" t="s">
        <v>824</v>
      </c>
      <c r="Z1333" s="127" t="s">
        <v>824</v>
      </c>
      <c r="AA1333" s="127" t="s">
        <v>824</v>
      </c>
      <c r="AB1333" s="434" t="s">
        <v>824</v>
      </c>
      <c r="AC1333" s="61" t="s">
        <v>824</v>
      </c>
      <c r="AD1333" s="207"/>
      <c r="AE1333" s="61" t="s">
        <v>824</v>
      </c>
      <c r="AF1333" s="130" t="s">
        <v>824</v>
      </c>
      <c r="AG1333" s="123" t="s">
        <v>824</v>
      </c>
      <c r="AH1333" s="123" t="s">
        <v>824</v>
      </c>
      <c r="AI1333" s="61" t="s">
        <v>824</v>
      </c>
      <c r="AJ1333" s="61" t="s">
        <v>824</v>
      </c>
      <c r="AK1333" s="61" t="s">
        <v>824</v>
      </c>
      <c r="AL1333" s="61" t="s">
        <v>1129</v>
      </c>
      <c r="AM1333" s="76"/>
      <c r="AN1333" s="239"/>
      <c r="AO1333" s="239"/>
      <c r="AP1333" s="239"/>
      <c r="AQ1333" s="239"/>
    </row>
    <row r="1334" spans="1:43" ht="25.5" x14ac:dyDescent="0.25">
      <c r="A1334" s="232" t="s">
        <v>1395</v>
      </c>
      <c r="B1334" s="74" t="s">
        <v>45</v>
      </c>
      <c r="C1334" s="74">
        <v>43</v>
      </c>
      <c r="D1334" s="74" t="s">
        <v>667</v>
      </c>
      <c r="E1334" s="74" t="s">
        <v>9</v>
      </c>
      <c r="F1334" s="209"/>
      <c r="G1334" s="209"/>
      <c r="H1334" s="209"/>
      <c r="I1334" s="209"/>
      <c r="J1334" s="209"/>
      <c r="K1334" s="209"/>
      <c r="L1334" s="209"/>
      <c r="M1334" s="209"/>
      <c r="N1334" s="209"/>
      <c r="O1334" s="209"/>
      <c r="P1334" s="209"/>
      <c r="Q1334" s="209"/>
      <c r="R1334" s="209"/>
      <c r="S1334" s="209"/>
      <c r="T1334" s="209"/>
      <c r="U1334" s="209"/>
      <c r="V1334" s="209"/>
      <c r="W1334" s="209"/>
      <c r="X1334" s="209"/>
      <c r="Y1334" s="64" t="s">
        <v>824</v>
      </c>
      <c r="Z1334" s="127" t="s">
        <v>824</v>
      </c>
      <c r="AA1334" s="127" t="s">
        <v>824</v>
      </c>
      <c r="AB1334" s="434" t="s">
        <v>824</v>
      </c>
      <c r="AC1334" s="61" t="s">
        <v>824</v>
      </c>
      <c r="AD1334" s="207"/>
      <c r="AE1334" s="61" t="s">
        <v>824</v>
      </c>
      <c r="AF1334" s="130" t="s">
        <v>824</v>
      </c>
      <c r="AG1334" s="123" t="s">
        <v>824</v>
      </c>
      <c r="AH1334" s="123" t="s">
        <v>824</v>
      </c>
      <c r="AI1334" s="61" t="s">
        <v>824</v>
      </c>
      <c r="AJ1334" s="61" t="s">
        <v>824</v>
      </c>
      <c r="AK1334" s="61" t="s">
        <v>824</v>
      </c>
      <c r="AL1334" s="61" t="s">
        <v>1129</v>
      </c>
      <c r="AM1334" s="76"/>
      <c r="AN1334" s="239"/>
      <c r="AO1334" s="239"/>
      <c r="AP1334" s="239"/>
      <c r="AQ1334" s="239"/>
    </row>
    <row r="1335" spans="1:43" ht="25.5" x14ac:dyDescent="0.25">
      <c r="A1335" s="232" t="s">
        <v>1395</v>
      </c>
      <c r="B1335" s="191" t="s">
        <v>45</v>
      </c>
      <c r="C1335" s="191">
        <v>44</v>
      </c>
      <c r="D1335" s="198" t="s">
        <v>668</v>
      </c>
      <c r="E1335" s="198" t="s">
        <v>9</v>
      </c>
      <c r="F1335" s="211"/>
      <c r="G1335" s="211"/>
      <c r="H1335" s="211"/>
      <c r="I1335" s="211"/>
      <c r="J1335" s="211"/>
      <c r="K1335" s="211"/>
      <c r="L1335" s="211"/>
      <c r="M1335" s="211"/>
      <c r="N1335" s="211"/>
      <c r="O1335" s="211"/>
      <c r="P1335" s="211"/>
      <c r="Q1335" s="211"/>
      <c r="R1335" s="211"/>
      <c r="S1335" s="211"/>
      <c r="T1335" s="211"/>
      <c r="U1335" s="211"/>
      <c r="V1335" s="211"/>
      <c r="W1335" s="211"/>
      <c r="X1335" s="211"/>
      <c r="Y1335" s="189" t="s">
        <v>824</v>
      </c>
      <c r="Z1335" s="127" t="s">
        <v>824</v>
      </c>
      <c r="AA1335" s="127" t="s">
        <v>824</v>
      </c>
      <c r="AB1335" s="434" t="s">
        <v>824</v>
      </c>
      <c r="AC1335" s="61" t="s">
        <v>824</v>
      </c>
      <c r="AD1335" s="207"/>
      <c r="AE1335" s="61" t="s">
        <v>824</v>
      </c>
      <c r="AF1335" s="130" t="s">
        <v>824</v>
      </c>
      <c r="AG1335" s="123" t="s">
        <v>824</v>
      </c>
      <c r="AH1335" s="123" t="s">
        <v>824</v>
      </c>
      <c r="AI1335" s="61" t="s">
        <v>824</v>
      </c>
      <c r="AJ1335" s="61" t="s">
        <v>824</v>
      </c>
      <c r="AK1335" s="61" t="s">
        <v>824</v>
      </c>
      <c r="AL1335" s="61" t="s">
        <v>1129</v>
      </c>
      <c r="AM1335" s="76"/>
      <c r="AN1335" s="239"/>
      <c r="AO1335" s="239"/>
      <c r="AP1335" s="239"/>
      <c r="AQ1335" s="239"/>
    </row>
    <row r="1336" spans="1:43" ht="25.5" x14ac:dyDescent="0.25">
      <c r="A1336" s="232" t="s">
        <v>1395</v>
      </c>
      <c r="B1336" s="74" t="s">
        <v>48</v>
      </c>
      <c r="C1336" s="74">
        <v>49</v>
      </c>
      <c r="D1336" s="74" t="s">
        <v>54</v>
      </c>
      <c r="E1336" s="74" t="s">
        <v>9</v>
      </c>
      <c r="F1336" s="209"/>
      <c r="G1336" s="209"/>
      <c r="H1336" s="209"/>
      <c r="I1336" s="209"/>
      <c r="J1336" s="209"/>
      <c r="K1336" s="209"/>
      <c r="L1336" s="209"/>
      <c r="M1336" s="209"/>
      <c r="N1336" s="209"/>
      <c r="O1336" s="209"/>
      <c r="P1336" s="209"/>
      <c r="Q1336" s="209"/>
      <c r="R1336" s="209"/>
      <c r="S1336" s="209"/>
      <c r="T1336" s="209"/>
      <c r="U1336" s="209"/>
      <c r="V1336" s="209"/>
      <c r="W1336" s="209"/>
      <c r="X1336" s="209"/>
      <c r="Y1336" s="64" t="s">
        <v>824</v>
      </c>
      <c r="Z1336" s="127" t="s">
        <v>824</v>
      </c>
      <c r="AA1336" s="127" t="s">
        <v>824</v>
      </c>
      <c r="AB1336" s="434" t="s">
        <v>824</v>
      </c>
      <c r="AC1336" s="61" t="s">
        <v>824</v>
      </c>
      <c r="AD1336" s="207"/>
      <c r="AE1336" s="61" t="s">
        <v>824</v>
      </c>
      <c r="AF1336" s="130" t="s">
        <v>824</v>
      </c>
      <c r="AG1336" s="123" t="s">
        <v>824</v>
      </c>
      <c r="AH1336" s="123" t="s">
        <v>824</v>
      </c>
      <c r="AI1336" s="61" t="s">
        <v>824</v>
      </c>
      <c r="AJ1336" s="61" t="s">
        <v>824</v>
      </c>
      <c r="AK1336" s="61" t="s">
        <v>824</v>
      </c>
      <c r="AL1336" s="61" t="s">
        <v>1129</v>
      </c>
      <c r="AM1336" s="76"/>
      <c r="AN1336" s="239"/>
      <c r="AO1336" s="239"/>
      <c r="AP1336" s="239"/>
      <c r="AQ1336" s="239"/>
    </row>
    <row r="1337" spans="1:43" ht="25.5" x14ac:dyDescent="0.25">
      <c r="A1337" s="232" t="s">
        <v>1395</v>
      </c>
      <c r="B1337" s="191" t="s">
        <v>55</v>
      </c>
      <c r="C1337" s="191">
        <v>50</v>
      </c>
      <c r="D1337" s="198" t="s">
        <v>670</v>
      </c>
      <c r="E1337" s="198" t="s">
        <v>9</v>
      </c>
      <c r="F1337" s="211"/>
      <c r="G1337" s="211"/>
      <c r="H1337" s="211"/>
      <c r="I1337" s="211"/>
      <c r="J1337" s="211"/>
      <c r="K1337" s="211"/>
      <c r="L1337" s="211"/>
      <c r="M1337" s="211"/>
      <c r="N1337" s="211"/>
      <c r="O1337" s="211"/>
      <c r="P1337" s="211"/>
      <c r="Q1337" s="211"/>
      <c r="R1337" s="211"/>
      <c r="S1337" s="211"/>
      <c r="T1337" s="211"/>
      <c r="U1337" s="211"/>
      <c r="V1337" s="211"/>
      <c r="W1337" s="211"/>
      <c r="X1337" s="211"/>
      <c r="Y1337" s="189" t="s">
        <v>824</v>
      </c>
      <c r="Z1337" s="127" t="s">
        <v>824</v>
      </c>
      <c r="AA1337" s="127" t="s">
        <v>824</v>
      </c>
      <c r="AB1337" s="434" t="s">
        <v>824</v>
      </c>
      <c r="AC1337" s="61" t="s">
        <v>824</v>
      </c>
      <c r="AD1337" s="207"/>
      <c r="AE1337" s="61" t="s">
        <v>824</v>
      </c>
      <c r="AF1337" s="130" t="s">
        <v>824</v>
      </c>
      <c r="AG1337" s="123" t="s">
        <v>824</v>
      </c>
      <c r="AH1337" s="123" t="s">
        <v>824</v>
      </c>
      <c r="AI1337" s="61" t="s">
        <v>824</v>
      </c>
      <c r="AJ1337" s="61" t="s">
        <v>824</v>
      </c>
      <c r="AK1337" s="61" t="s">
        <v>824</v>
      </c>
      <c r="AL1337" s="61" t="s">
        <v>1129</v>
      </c>
      <c r="AM1337" s="76"/>
      <c r="AN1337" s="239"/>
      <c r="AO1337" s="239"/>
      <c r="AP1337" s="239"/>
      <c r="AQ1337" s="239"/>
    </row>
    <row r="1338" spans="1:43" ht="25.5" x14ac:dyDescent="0.25">
      <c r="A1338" s="232" t="s">
        <v>1395</v>
      </c>
      <c r="B1338" s="74" t="s">
        <v>55</v>
      </c>
      <c r="C1338" s="74">
        <v>51</v>
      </c>
      <c r="D1338" s="74" t="s">
        <v>671</v>
      </c>
      <c r="E1338" s="74" t="s">
        <v>9</v>
      </c>
      <c r="F1338" s="209"/>
      <c r="G1338" s="209"/>
      <c r="H1338" s="209"/>
      <c r="I1338" s="209"/>
      <c r="J1338" s="209"/>
      <c r="K1338" s="209"/>
      <c r="L1338" s="209"/>
      <c r="M1338" s="209"/>
      <c r="N1338" s="209"/>
      <c r="O1338" s="209"/>
      <c r="P1338" s="209"/>
      <c r="Q1338" s="209"/>
      <c r="R1338" s="209"/>
      <c r="S1338" s="209"/>
      <c r="T1338" s="209"/>
      <c r="U1338" s="209"/>
      <c r="V1338" s="209"/>
      <c r="W1338" s="209"/>
      <c r="X1338" s="209"/>
      <c r="Y1338" s="64" t="s">
        <v>824</v>
      </c>
      <c r="Z1338" s="127" t="s">
        <v>824</v>
      </c>
      <c r="AA1338" s="127" t="s">
        <v>824</v>
      </c>
      <c r="AB1338" s="434" t="s">
        <v>824</v>
      </c>
      <c r="AC1338" s="61" t="s">
        <v>824</v>
      </c>
      <c r="AD1338" s="207"/>
      <c r="AE1338" s="61" t="s">
        <v>824</v>
      </c>
      <c r="AF1338" s="130" t="s">
        <v>824</v>
      </c>
      <c r="AG1338" s="123" t="s">
        <v>824</v>
      </c>
      <c r="AH1338" s="123" t="s">
        <v>824</v>
      </c>
      <c r="AI1338" s="61" t="s">
        <v>824</v>
      </c>
      <c r="AJ1338" s="61" t="s">
        <v>824</v>
      </c>
      <c r="AK1338" s="61" t="s">
        <v>824</v>
      </c>
      <c r="AL1338" s="61" t="s">
        <v>1129</v>
      </c>
      <c r="AM1338" s="76"/>
      <c r="AN1338" s="239"/>
      <c r="AO1338" s="239"/>
      <c r="AP1338" s="239"/>
      <c r="AQ1338" s="239"/>
    </row>
    <row r="1339" spans="1:43" ht="25.5" x14ac:dyDescent="0.25">
      <c r="A1339" s="232" t="s">
        <v>1395</v>
      </c>
      <c r="B1339" s="191" t="s">
        <v>55</v>
      </c>
      <c r="C1339" s="191">
        <v>52</v>
      </c>
      <c r="D1339" s="198" t="s">
        <v>56</v>
      </c>
      <c r="E1339" s="198" t="s">
        <v>9</v>
      </c>
      <c r="F1339" s="211"/>
      <c r="G1339" s="211"/>
      <c r="H1339" s="211"/>
      <c r="I1339" s="211"/>
      <c r="J1339" s="211"/>
      <c r="K1339" s="211"/>
      <c r="L1339" s="211"/>
      <c r="M1339" s="211"/>
      <c r="N1339" s="211"/>
      <c r="O1339" s="211"/>
      <c r="P1339" s="211"/>
      <c r="Q1339" s="211"/>
      <c r="R1339" s="211"/>
      <c r="S1339" s="211"/>
      <c r="T1339" s="211"/>
      <c r="U1339" s="211"/>
      <c r="V1339" s="211"/>
      <c r="W1339" s="211"/>
      <c r="X1339" s="211"/>
      <c r="Y1339" s="189" t="s">
        <v>824</v>
      </c>
      <c r="Z1339" s="127" t="s">
        <v>824</v>
      </c>
      <c r="AA1339" s="127" t="s">
        <v>824</v>
      </c>
      <c r="AB1339" s="434" t="s">
        <v>824</v>
      </c>
      <c r="AC1339" s="61" t="s">
        <v>824</v>
      </c>
      <c r="AD1339" s="207"/>
      <c r="AE1339" s="61" t="s">
        <v>824</v>
      </c>
      <c r="AF1339" s="130" t="s">
        <v>824</v>
      </c>
      <c r="AG1339" s="123" t="s">
        <v>824</v>
      </c>
      <c r="AH1339" s="123" t="s">
        <v>824</v>
      </c>
      <c r="AI1339" s="61" t="s">
        <v>824</v>
      </c>
      <c r="AJ1339" s="61" t="s">
        <v>824</v>
      </c>
      <c r="AK1339" s="61" t="s">
        <v>824</v>
      </c>
      <c r="AL1339" s="61" t="s">
        <v>1129</v>
      </c>
      <c r="AM1339" s="76"/>
      <c r="AN1339" s="239"/>
      <c r="AO1339" s="239"/>
      <c r="AP1339" s="239"/>
      <c r="AQ1339" s="239"/>
    </row>
    <row r="1340" spans="1:43" ht="30" x14ac:dyDescent="0.25">
      <c r="A1340" s="232" t="s">
        <v>1395</v>
      </c>
      <c r="B1340" s="74" t="s">
        <v>57</v>
      </c>
      <c r="C1340" s="74">
        <v>54</v>
      </c>
      <c r="D1340" s="74" t="s">
        <v>59</v>
      </c>
      <c r="E1340" s="74" t="s">
        <v>9</v>
      </c>
      <c r="F1340" s="209">
        <v>1</v>
      </c>
      <c r="G1340" s="209">
        <v>1</v>
      </c>
      <c r="H1340" s="209">
        <v>1</v>
      </c>
      <c r="I1340" s="209">
        <v>1</v>
      </c>
      <c r="J1340" s="209">
        <v>1</v>
      </c>
      <c r="K1340" s="209">
        <v>1</v>
      </c>
      <c r="L1340" s="209">
        <v>1</v>
      </c>
      <c r="M1340" s="209">
        <v>1</v>
      </c>
      <c r="N1340" s="209"/>
      <c r="O1340" s="209"/>
      <c r="P1340" s="209"/>
      <c r="Q1340" s="209"/>
      <c r="R1340" s="209"/>
      <c r="S1340" s="209"/>
      <c r="T1340" s="209"/>
      <c r="U1340" s="209"/>
      <c r="V1340" s="209"/>
      <c r="W1340" s="209"/>
      <c r="X1340" s="209"/>
      <c r="Y1340" s="64">
        <v>1</v>
      </c>
      <c r="Z1340" s="127">
        <v>1</v>
      </c>
      <c r="AA1340" s="127">
        <v>1</v>
      </c>
      <c r="AB1340" s="434" t="s">
        <v>1168</v>
      </c>
      <c r="AC1340" s="61" t="s">
        <v>462</v>
      </c>
      <c r="AD1340" s="207" t="s">
        <v>463</v>
      </c>
      <c r="AE1340" s="61" t="s">
        <v>475</v>
      </c>
      <c r="AF1340" s="130" t="s">
        <v>1168</v>
      </c>
      <c r="AG1340" s="123">
        <v>1</v>
      </c>
      <c r="AH1340" s="123">
        <v>1</v>
      </c>
      <c r="AI1340" s="61" t="s">
        <v>462</v>
      </c>
      <c r="AJ1340" s="61" t="s">
        <v>463</v>
      </c>
      <c r="AK1340" s="61" t="s">
        <v>475</v>
      </c>
      <c r="AL1340" s="61" t="s">
        <v>377</v>
      </c>
      <c r="AM1340" s="76"/>
      <c r="AN1340" s="239"/>
      <c r="AO1340" s="239"/>
      <c r="AP1340" s="239"/>
      <c r="AQ1340" s="239"/>
    </row>
    <row r="1341" spans="1:43" ht="25.5" x14ac:dyDescent="0.25">
      <c r="A1341" s="232" t="s">
        <v>1395</v>
      </c>
      <c r="B1341" s="191" t="s">
        <v>60</v>
      </c>
      <c r="C1341" s="191">
        <v>55</v>
      </c>
      <c r="D1341" s="198" t="s">
        <v>61</v>
      </c>
      <c r="E1341" s="198" t="s">
        <v>9</v>
      </c>
      <c r="F1341" s="211"/>
      <c r="G1341" s="211"/>
      <c r="H1341" s="211"/>
      <c r="I1341" s="211"/>
      <c r="J1341" s="211"/>
      <c r="K1341" s="211"/>
      <c r="L1341" s="211"/>
      <c r="M1341" s="211"/>
      <c r="N1341" s="211"/>
      <c r="O1341" s="211"/>
      <c r="P1341" s="211"/>
      <c r="Q1341" s="211"/>
      <c r="R1341" s="211"/>
      <c r="S1341" s="211"/>
      <c r="T1341" s="211"/>
      <c r="U1341" s="211"/>
      <c r="V1341" s="211"/>
      <c r="W1341" s="211"/>
      <c r="X1341" s="211"/>
      <c r="Y1341" s="189" t="s">
        <v>824</v>
      </c>
      <c r="Z1341" s="127" t="s">
        <v>824</v>
      </c>
      <c r="AA1341" s="127" t="s">
        <v>824</v>
      </c>
      <c r="AB1341" s="434" t="s">
        <v>824</v>
      </c>
      <c r="AC1341" s="61" t="s">
        <v>824</v>
      </c>
      <c r="AD1341" s="207"/>
      <c r="AE1341" s="61" t="s">
        <v>824</v>
      </c>
      <c r="AF1341" s="130" t="s">
        <v>824</v>
      </c>
      <c r="AG1341" s="123" t="s">
        <v>824</v>
      </c>
      <c r="AH1341" s="123" t="s">
        <v>824</v>
      </c>
      <c r="AI1341" s="61" t="s">
        <v>824</v>
      </c>
      <c r="AJ1341" s="61" t="s">
        <v>824</v>
      </c>
      <c r="AK1341" s="61" t="s">
        <v>824</v>
      </c>
      <c r="AL1341" s="61" t="s">
        <v>1129</v>
      </c>
      <c r="AM1341" s="76"/>
      <c r="AN1341" s="239"/>
      <c r="AO1341" s="239"/>
      <c r="AP1341" s="239"/>
      <c r="AQ1341" s="239"/>
    </row>
    <row r="1342" spans="1:43" ht="38.25" x14ac:dyDescent="0.25">
      <c r="A1342" s="232" t="s">
        <v>1395</v>
      </c>
      <c r="B1342" s="74" t="s">
        <v>60</v>
      </c>
      <c r="C1342" s="74">
        <v>56</v>
      </c>
      <c r="D1342" s="74" t="s">
        <v>64</v>
      </c>
      <c r="E1342" s="74" t="s">
        <v>9</v>
      </c>
      <c r="F1342" s="209"/>
      <c r="G1342" s="209"/>
      <c r="H1342" s="209"/>
      <c r="I1342" s="209"/>
      <c r="J1342" s="209"/>
      <c r="K1342" s="209"/>
      <c r="L1342" s="209"/>
      <c r="M1342" s="209"/>
      <c r="N1342" s="209"/>
      <c r="O1342" s="209"/>
      <c r="P1342" s="209"/>
      <c r="Q1342" s="209"/>
      <c r="R1342" s="209"/>
      <c r="S1342" s="209"/>
      <c r="T1342" s="209"/>
      <c r="U1342" s="209"/>
      <c r="V1342" s="209"/>
      <c r="W1342" s="209"/>
      <c r="X1342" s="209"/>
      <c r="Y1342" s="64" t="s">
        <v>824</v>
      </c>
      <c r="Z1342" s="127" t="s">
        <v>824</v>
      </c>
      <c r="AA1342" s="127" t="s">
        <v>824</v>
      </c>
      <c r="AB1342" s="434" t="s">
        <v>824</v>
      </c>
      <c r="AC1342" s="61" t="s">
        <v>824</v>
      </c>
      <c r="AD1342" s="207"/>
      <c r="AE1342" s="61" t="s">
        <v>824</v>
      </c>
      <c r="AF1342" s="130" t="s">
        <v>824</v>
      </c>
      <c r="AG1342" s="123" t="s">
        <v>824</v>
      </c>
      <c r="AH1342" s="123" t="s">
        <v>824</v>
      </c>
      <c r="AI1342" s="61" t="s">
        <v>824</v>
      </c>
      <c r="AJ1342" s="61" t="s">
        <v>824</v>
      </c>
      <c r="AK1342" s="61" t="s">
        <v>824</v>
      </c>
      <c r="AL1342" s="61" t="s">
        <v>1129</v>
      </c>
      <c r="AM1342" s="76"/>
      <c r="AN1342" s="239"/>
      <c r="AO1342" s="239"/>
      <c r="AP1342" s="239"/>
      <c r="AQ1342" s="239"/>
    </row>
    <row r="1343" spans="1:43" ht="25.5" x14ac:dyDescent="0.25">
      <c r="A1343" s="232" t="s">
        <v>1395</v>
      </c>
      <c r="B1343" s="191" t="s">
        <v>66</v>
      </c>
      <c r="C1343" s="191">
        <v>57</v>
      </c>
      <c r="D1343" s="198" t="s">
        <v>67</v>
      </c>
      <c r="E1343" s="198" t="s">
        <v>9</v>
      </c>
      <c r="F1343" s="211"/>
      <c r="G1343" s="211"/>
      <c r="H1343" s="211"/>
      <c r="I1343" s="211"/>
      <c r="J1343" s="211"/>
      <c r="K1343" s="211"/>
      <c r="L1343" s="211"/>
      <c r="M1343" s="211"/>
      <c r="N1343" s="211"/>
      <c r="O1343" s="211"/>
      <c r="P1343" s="211"/>
      <c r="Q1343" s="211"/>
      <c r="R1343" s="211"/>
      <c r="S1343" s="211"/>
      <c r="T1343" s="211"/>
      <c r="U1343" s="211"/>
      <c r="V1343" s="211"/>
      <c r="W1343" s="211"/>
      <c r="X1343" s="211"/>
      <c r="Y1343" s="189" t="s">
        <v>824</v>
      </c>
      <c r="Z1343" s="127" t="s">
        <v>824</v>
      </c>
      <c r="AA1343" s="127" t="s">
        <v>824</v>
      </c>
      <c r="AB1343" s="434" t="s">
        <v>824</v>
      </c>
      <c r="AC1343" s="61" t="s">
        <v>824</v>
      </c>
      <c r="AD1343" s="207"/>
      <c r="AE1343" s="61" t="s">
        <v>824</v>
      </c>
      <c r="AF1343" s="130" t="s">
        <v>824</v>
      </c>
      <c r="AG1343" s="123" t="s">
        <v>824</v>
      </c>
      <c r="AH1343" s="123" t="s">
        <v>824</v>
      </c>
      <c r="AI1343" s="61" t="s">
        <v>824</v>
      </c>
      <c r="AJ1343" s="61" t="s">
        <v>824</v>
      </c>
      <c r="AK1343" s="61" t="s">
        <v>824</v>
      </c>
      <c r="AL1343" s="61" t="s">
        <v>1129</v>
      </c>
      <c r="AM1343" s="76"/>
      <c r="AN1343" s="239"/>
      <c r="AO1343" s="239"/>
      <c r="AP1343" s="239"/>
      <c r="AQ1343" s="239"/>
    </row>
    <row r="1344" spans="1:43" ht="25.5" x14ac:dyDescent="0.25">
      <c r="A1344" s="232" t="s">
        <v>1395</v>
      </c>
      <c r="B1344" s="74" t="s">
        <v>66</v>
      </c>
      <c r="C1344" s="74">
        <v>59</v>
      </c>
      <c r="D1344" s="74" t="s">
        <v>71</v>
      </c>
      <c r="E1344" s="74" t="s">
        <v>9</v>
      </c>
      <c r="F1344" s="209"/>
      <c r="G1344" s="209"/>
      <c r="H1344" s="209"/>
      <c r="I1344" s="209"/>
      <c r="J1344" s="209"/>
      <c r="K1344" s="209"/>
      <c r="L1344" s="209"/>
      <c r="M1344" s="209"/>
      <c r="N1344" s="209"/>
      <c r="O1344" s="209"/>
      <c r="P1344" s="209"/>
      <c r="Q1344" s="209"/>
      <c r="R1344" s="209"/>
      <c r="S1344" s="209"/>
      <c r="T1344" s="209"/>
      <c r="U1344" s="209"/>
      <c r="V1344" s="209"/>
      <c r="W1344" s="209"/>
      <c r="X1344" s="209"/>
      <c r="Y1344" s="64" t="s">
        <v>824</v>
      </c>
      <c r="Z1344" s="127" t="s">
        <v>824</v>
      </c>
      <c r="AA1344" s="127" t="s">
        <v>824</v>
      </c>
      <c r="AB1344" s="434" t="s">
        <v>824</v>
      </c>
      <c r="AC1344" s="61" t="s">
        <v>824</v>
      </c>
      <c r="AD1344" s="207"/>
      <c r="AE1344" s="61" t="s">
        <v>824</v>
      </c>
      <c r="AF1344" s="130" t="s">
        <v>824</v>
      </c>
      <c r="AG1344" s="123" t="s">
        <v>824</v>
      </c>
      <c r="AH1344" s="123" t="s">
        <v>824</v>
      </c>
      <c r="AI1344" s="61" t="s">
        <v>824</v>
      </c>
      <c r="AJ1344" s="61" t="s">
        <v>824</v>
      </c>
      <c r="AK1344" s="61" t="s">
        <v>824</v>
      </c>
      <c r="AL1344" s="61" t="s">
        <v>1129</v>
      </c>
      <c r="AM1344" s="76"/>
      <c r="AN1344" s="239"/>
      <c r="AO1344" s="239"/>
      <c r="AP1344" s="239"/>
      <c r="AQ1344" s="239"/>
    </row>
    <row r="1345" spans="1:43" ht="25.5" x14ac:dyDescent="0.25">
      <c r="A1345" s="232" t="s">
        <v>1395</v>
      </c>
      <c r="B1345" s="191" t="s">
        <v>66</v>
      </c>
      <c r="C1345" s="191">
        <v>60</v>
      </c>
      <c r="D1345" s="198" t="s">
        <v>72</v>
      </c>
      <c r="E1345" s="198" t="s">
        <v>9</v>
      </c>
      <c r="F1345" s="211"/>
      <c r="G1345" s="211"/>
      <c r="H1345" s="211"/>
      <c r="I1345" s="211"/>
      <c r="J1345" s="211"/>
      <c r="K1345" s="211"/>
      <c r="L1345" s="211"/>
      <c r="M1345" s="211"/>
      <c r="N1345" s="211"/>
      <c r="O1345" s="211"/>
      <c r="P1345" s="211"/>
      <c r="Q1345" s="211"/>
      <c r="R1345" s="211"/>
      <c r="S1345" s="211"/>
      <c r="T1345" s="211"/>
      <c r="U1345" s="211"/>
      <c r="V1345" s="211"/>
      <c r="W1345" s="211"/>
      <c r="X1345" s="211"/>
      <c r="Y1345" s="189" t="s">
        <v>824</v>
      </c>
      <c r="Z1345" s="127" t="s">
        <v>824</v>
      </c>
      <c r="AA1345" s="127" t="s">
        <v>824</v>
      </c>
      <c r="AB1345" s="434" t="s">
        <v>824</v>
      </c>
      <c r="AC1345" s="61" t="s">
        <v>824</v>
      </c>
      <c r="AD1345" s="207"/>
      <c r="AE1345" s="61" t="s">
        <v>824</v>
      </c>
      <c r="AF1345" s="130" t="s">
        <v>824</v>
      </c>
      <c r="AG1345" s="123" t="s">
        <v>824</v>
      </c>
      <c r="AH1345" s="123" t="s">
        <v>824</v>
      </c>
      <c r="AI1345" s="61" t="s">
        <v>824</v>
      </c>
      <c r="AJ1345" s="61" t="s">
        <v>824</v>
      </c>
      <c r="AK1345" s="61" t="s">
        <v>824</v>
      </c>
      <c r="AL1345" s="61" t="s">
        <v>1129</v>
      </c>
      <c r="AM1345" s="76"/>
      <c r="AN1345" s="239"/>
      <c r="AO1345" s="239"/>
      <c r="AP1345" s="239"/>
      <c r="AQ1345" s="239"/>
    </row>
    <row r="1346" spans="1:43" ht="25.5" x14ac:dyDescent="0.25">
      <c r="A1346" s="232" t="s">
        <v>1395</v>
      </c>
      <c r="B1346" s="74" t="s">
        <v>101</v>
      </c>
      <c r="C1346" s="74">
        <v>61</v>
      </c>
      <c r="D1346" s="74" t="s">
        <v>674</v>
      </c>
      <c r="E1346" s="74" t="s">
        <v>9</v>
      </c>
      <c r="F1346" s="209"/>
      <c r="G1346" s="209"/>
      <c r="H1346" s="209"/>
      <c r="I1346" s="209"/>
      <c r="J1346" s="209"/>
      <c r="K1346" s="209"/>
      <c r="L1346" s="209"/>
      <c r="M1346" s="209"/>
      <c r="N1346" s="209"/>
      <c r="O1346" s="209"/>
      <c r="P1346" s="209"/>
      <c r="Q1346" s="209"/>
      <c r="R1346" s="209"/>
      <c r="S1346" s="209"/>
      <c r="T1346" s="209"/>
      <c r="U1346" s="209"/>
      <c r="V1346" s="209"/>
      <c r="W1346" s="209"/>
      <c r="X1346" s="209"/>
      <c r="Y1346" s="64" t="s">
        <v>824</v>
      </c>
      <c r="Z1346" s="127" t="s">
        <v>824</v>
      </c>
      <c r="AA1346" s="127" t="s">
        <v>824</v>
      </c>
      <c r="AB1346" s="434" t="s">
        <v>824</v>
      </c>
      <c r="AC1346" s="61" t="s">
        <v>824</v>
      </c>
      <c r="AD1346" s="207"/>
      <c r="AE1346" s="61" t="s">
        <v>824</v>
      </c>
      <c r="AF1346" s="130" t="s">
        <v>824</v>
      </c>
      <c r="AG1346" s="123" t="s">
        <v>824</v>
      </c>
      <c r="AH1346" s="123" t="s">
        <v>824</v>
      </c>
      <c r="AI1346" s="61" t="s">
        <v>824</v>
      </c>
      <c r="AJ1346" s="61" t="s">
        <v>824</v>
      </c>
      <c r="AK1346" s="61" t="s">
        <v>824</v>
      </c>
      <c r="AL1346" s="61" t="s">
        <v>1129</v>
      </c>
      <c r="AM1346" s="76"/>
      <c r="AN1346" s="239"/>
      <c r="AO1346" s="239"/>
      <c r="AP1346" s="239"/>
      <c r="AQ1346" s="239"/>
    </row>
    <row r="1347" spans="1:43" ht="25.5" x14ac:dyDescent="0.25">
      <c r="A1347" s="232" t="s">
        <v>1395</v>
      </c>
      <c r="B1347" s="191" t="s">
        <v>101</v>
      </c>
      <c r="C1347" s="191">
        <v>62</v>
      </c>
      <c r="D1347" s="198" t="s">
        <v>675</v>
      </c>
      <c r="E1347" s="198" t="s">
        <v>9</v>
      </c>
      <c r="F1347" s="211"/>
      <c r="G1347" s="211"/>
      <c r="H1347" s="211"/>
      <c r="I1347" s="211"/>
      <c r="J1347" s="211"/>
      <c r="K1347" s="211"/>
      <c r="L1347" s="211"/>
      <c r="M1347" s="211"/>
      <c r="N1347" s="211"/>
      <c r="O1347" s="211"/>
      <c r="P1347" s="211"/>
      <c r="Q1347" s="211"/>
      <c r="R1347" s="211"/>
      <c r="S1347" s="211"/>
      <c r="T1347" s="211"/>
      <c r="U1347" s="211"/>
      <c r="V1347" s="211"/>
      <c r="W1347" s="211"/>
      <c r="X1347" s="211"/>
      <c r="Y1347" s="189" t="s">
        <v>824</v>
      </c>
      <c r="Z1347" s="127" t="s">
        <v>824</v>
      </c>
      <c r="AA1347" s="127" t="s">
        <v>824</v>
      </c>
      <c r="AB1347" s="434" t="s">
        <v>824</v>
      </c>
      <c r="AC1347" s="61" t="s">
        <v>824</v>
      </c>
      <c r="AD1347" s="207"/>
      <c r="AE1347" s="61" t="s">
        <v>824</v>
      </c>
      <c r="AF1347" s="130" t="s">
        <v>824</v>
      </c>
      <c r="AG1347" s="123" t="s">
        <v>824</v>
      </c>
      <c r="AH1347" s="123" t="s">
        <v>824</v>
      </c>
      <c r="AI1347" s="61" t="s">
        <v>824</v>
      </c>
      <c r="AJ1347" s="61" t="s">
        <v>824</v>
      </c>
      <c r="AK1347" s="61" t="s">
        <v>824</v>
      </c>
      <c r="AL1347" s="61" t="s">
        <v>1129</v>
      </c>
      <c r="AM1347" s="76"/>
      <c r="AN1347" s="239"/>
      <c r="AO1347" s="239"/>
      <c r="AP1347" s="239"/>
      <c r="AQ1347" s="239"/>
    </row>
    <row r="1348" spans="1:43" ht="25.5" x14ac:dyDescent="0.25">
      <c r="A1348" s="232" t="s">
        <v>1395</v>
      </c>
      <c r="B1348" s="74" t="s">
        <v>76</v>
      </c>
      <c r="C1348" s="74">
        <v>64</v>
      </c>
      <c r="D1348" s="74" t="s">
        <v>77</v>
      </c>
      <c r="E1348" s="74" t="s">
        <v>9</v>
      </c>
      <c r="F1348" s="209"/>
      <c r="G1348" s="209"/>
      <c r="H1348" s="209"/>
      <c r="I1348" s="209"/>
      <c r="J1348" s="209"/>
      <c r="K1348" s="209"/>
      <c r="L1348" s="209"/>
      <c r="M1348" s="209"/>
      <c r="N1348" s="209"/>
      <c r="O1348" s="209"/>
      <c r="P1348" s="209"/>
      <c r="Q1348" s="209"/>
      <c r="R1348" s="209"/>
      <c r="S1348" s="209"/>
      <c r="T1348" s="209"/>
      <c r="U1348" s="209"/>
      <c r="V1348" s="209"/>
      <c r="W1348" s="209"/>
      <c r="X1348" s="209"/>
      <c r="Y1348" s="64" t="s">
        <v>824</v>
      </c>
      <c r="Z1348" s="127" t="s">
        <v>824</v>
      </c>
      <c r="AA1348" s="127" t="s">
        <v>824</v>
      </c>
      <c r="AB1348" s="434" t="s">
        <v>824</v>
      </c>
      <c r="AC1348" s="61" t="s">
        <v>824</v>
      </c>
      <c r="AD1348" s="207"/>
      <c r="AE1348" s="61" t="s">
        <v>824</v>
      </c>
      <c r="AF1348" s="130" t="s">
        <v>824</v>
      </c>
      <c r="AG1348" s="123" t="s">
        <v>824</v>
      </c>
      <c r="AH1348" s="123" t="s">
        <v>824</v>
      </c>
      <c r="AI1348" s="61" t="s">
        <v>824</v>
      </c>
      <c r="AJ1348" s="61" t="s">
        <v>824</v>
      </c>
      <c r="AK1348" s="61" t="s">
        <v>824</v>
      </c>
      <c r="AL1348" s="61" t="s">
        <v>1129</v>
      </c>
      <c r="AM1348" s="76"/>
      <c r="AN1348" s="239"/>
      <c r="AO1348" s="239"/>
      <c r="AP1348" s="239"/>
      <c r="AQ1348" s="239"/>
    </row>
    <row r="1349" spans="1:43" ht="38.25" x14ac:dyDescent="0.25">
      <c r="A1349" s="232" t="s">
        <v>1395</v>
      </c>
      <c r="B1349" s="191" t="s">
        <v>76</v>
      </c>
      <c r="C1349" s="191">
        <v>65</v>
      </c>
      <c r="D1349" s="198" t="s">
        <v>78</v>
      </c>
      <c r="E1349" s="198" t="s">
        <v>9</v>
      </c>
      <c r="F1349" s="211"/>
      <c r="G1349" s="211"/>
      <c r="H1349" s="211"/>
      <c r="I1349" s="211"/>
      <c r="J1349" s="211"/>
      <c r="K1349" s="211"/>
      <c r="L1349" s="211"/>
      <c r="M1349" s="211"/>
      <c r="N1349" s="211"/>
      <c r="O1349" s="211"/>
      <c r="P1349" s="211"/>
      <c r="Q1349" s="211"/>
      <c r="R1349" s="211"/>
      <c r="S1349" s="211"/>
      <c r="T1349" s="211"/>
      <c r="U1349" s="211"/>
      <c r="V1349" s="211"/>
      <c r="W1349" s="211"/>
      <c r="X1349" s="211"/>
      <c r="Y1349" s="189" t="s">
        <v>824</v>
      </c>
      <c r="Z1349" s="127" t="s">
        <v>824</v>
      </c>
      <c r="AA1349" s="127" t="s">
        <v>824</v>
      </c>
      <c r="AB1349" s="434" t="s">
        <v>824</v>
      </c>
      <c r="AC1349" s="61" t="s">
        <v>824</v>
      </c>
      <c r="AD1349" s="207"/>
      <c r="AE1349" s="61" t="s">
        <v>824</v>
      </c>
      <c r="AF1349" s="130" t="s">
        <v>824</v>
      </c>
      <c r="AG1349" s="123" t="s">
        <v>824</v>
      </c>
      <c r="AH1349" s="123" t="s">
        <v>824</v>
      </c>
      <c r="AI1349" s="61" t="s">
        <v>824</v>
      </c>
      <c r="AJ1349" s="61" t="s">
        <v>824</v>
      </c>
      <c r="AK1349" s="61" t="s">
        <v>824</v>
      </c>
      <c r="AL1349" s="61" t="s">
        <v>1129</v>
      </c>
      <c r="AM1349" s="76"/>
      <c r="AN1349" s="239"/>
      <c r="AO1349" s="239"/>
      <c r="AP1349" s="239"/>
      <c r="AQ1349" s="239"/>
    </row>
    <row r="1350" spans="1:43" ht="25.5" x14ac:dyDescent="0.25">
      <c r="A1350" s="232" t="s">
        <v>1395</v>
      </c>
      <c r="B1350" s="74" t="s">
        <v>676</v>
      </c>
      <c r="C1350" s="74">
        <v>72</v>
      </c>
      <c r="D1350" s="74" t="s">
        <v>679</v>
      </c>
      <c r="E1350" s="74" t="s">
        <v>9</v>
      </c>
      <c r="F1350" s="209"/>
      <c r="G1350" s="209"/>
      <c r="H1350" s="209"/>
      <c r="I1350" s="209"/>
      <c r="J1350" s="209"/>
      <c r="K1350" s="209"/>
      <c r="L1350" s="209"/>
      <c r="M1350" s="209"/>
      <c r="N1350" s="209"/>
      <c r="O1350" s="209"/>
      <c r="P1350" s="209"/>
      <c r="Q1350" s="209"/>
      <c r="R1350" s="209"/>
      <c r="S1350" s="209"/>
      <c r="T1350" s="209"/>
      <c r="U1350" s="209"/>
      <c r="V1350" s="209"/>
      <c r="W1350" s="209"/>
      <c r="X1350" s="209"/>
      <c r="Y1350" s="64" t="s">
        <v>824</v>
      </c>
      <c r="Z1350" s="127" t="s">
        <v>824</v>
      </c>
      <c r="AA1350" s="127" t="s">
        <v>824</v>
      </c>
      <c r="AB1350" s="434" t="s">
        <v>824</v>
      </c>
      <c r="AC1350" s="61" t="s">
        <v>824</v>
      </c>
      <c r="AD1350" s="207"/>
      <c r="AE1350" s="61" t="s">
        <v>824</v>
      </c>
      <c r="AF1350" s="130" t="s">
        <v>824</v>
      </c>
      <c r="AG1350" s="123" t="s">
        <v>824</v>
      </c>
      <c r="AH1350" s="123" t="s">
        <v>824</v>
      </c>
      <c r="AI1350" s="61" t="s">
        <v>824</v>
      </c>
      <c r="AJ1350" s="61" t="s">
        <v>824</v>
      </c>
      <c r="AK1350" s="61" t="s">
        <v>824</v>
      </c>
      <c r="AL1350" s="61" t="s">
        <v>1129</v>
      </c>
      <c r="AM1350" s="76"/>
      <c r="AN1350" s="239"/>
      <c r="AO1350" s="239"/>
      <c r="AP1350" s="239"/>
      <c r="AQ1350" s="239"/>
    </row>
    <row r="1351" spans="1:43" ht="25.5" x14ac:dyDescent="0.25">
      <c r="A1351" s="232" t="s">
        <v>1395</v>
      </c>
      <c r="B1351" s="191" t="s">
        <v>26</v>
      </c>
      <c r="C1351" s="191">
        <v>76</v>
      </c>
      <c r="D1351" s="198" t="s">
        <v>747</v>
      </c>
      <c r="E1351" s="198" t="s">
        <v>9</v>
      </c>
      <c r="F1351" s="211"/>
      <c r="G1351" s="211"/>
      <c r="H1351" s="211"/>
      <c r="I1351" s="211"/>
      <c r="J1351" s="211"/>
      <c r="K1351" s="211"/>
      <c r="L1351" s="211"/>
      <c r="M1351" s="211"/>
      <c r="N1351" s="211"/>
      <c r="O1351" s="211"/>
      <c r="P1351" s="211"/>
      <c r="Q1351" s="211"/>
      <c r="R1351" s="211"/>
      <c r="S1351" s="211"/>
      <c r="T1351" s="211"/>
      <c r="U1351" s="211"/>
      <c r="V1351" s="211"/>
      <c r="W1351" s="211"/>
      <c r="X1351" s="211"/>
      <c r="Y1351" s="189" t="s">
        <v>824</v>
      </c>
      <c r="Z1351" s="127" t="s">
        <v>824</v>
      </c>
      <c r="AA1351" s="127" t="s">
        <v>824</v>
      </c>
      <c r="AB1351" s="434" t="s">
        <v>824</v>
      </c>
      <c r="AC1351" s="61" t="s">
        <v>824</v>
      </c>
      <c r="AD1351" s="207"/>
      <c r="AE1351" s="61" t="s">
        <v>824</v>
      </c>
      <c r="AF1351" s="130" t="s">
        <v>824</v>
      </c>
      <c r="AG1351" s="123" t="s">
        <v>824</v>
      </c>
      <c r="AH1351" s="123" t="s">
        <v>824</v>
      </c>
      <c r="AI1351" s="61" t="s">
        <v>824</v>
      </c>
      <c r="AJ1351" s="61" t="s">
        <v>824</v>
      </c>
      <c r="AK1351" s="61" t="s">
        <v>824</v>
      </c>
      <c r="AL1351" s="61" t="s">
        <v>1129</v>
      </c>
      <c r="AM1351" s="76"/>
      <c r="AN1351" s="239"/>
      <c r="AO1351" s="239"/>
      <c r="AP1351" s="239"/>
      <c r="AQ1351" s="239"/>
    </row>
    <row r="1352" spans="1:43" ht="25.5" x14ac:dyDescent="0.25">
      <c r="A1352" s="232" t="s">
        <v>1395</v>
      </c>
      <c r="B1352" s="74" t="s">
        <v>26</v>
      </c>
      <c r="C1352" s="74">
        <v>81</v>
      </c>
      <c r="D1352" s="74" t="s">
        <v>751</v>
      </c>
      <c r="E1352" s="74" t="s">
        <v>9</v>
      </c>
      <c r="F1352" s="209"/>
      <c r="G1352" s="209"/>
      <c r="H1352" s="209"/>
      <c r="I1352" s="209"/>
      <c r="J1352" s="209"/>
      <c r="K1352" s="209"/>
      <c r="L1352" s="209"/>
      <c r="M1352" s="209"/>
      <c r="N1352" s="209"/>
      <c r="O1352" s="209"/>
      <c r="P1352" s="209"/>
      <c r="Q1352" s="209"/>
      <c r="R1352" s="209"/>
      <c r="S1352" s="209"/>
      <c r="T1352" s="209"/>
      <c r="U1352" s="209"/>
      <c r="V1352" s="209"/>
      <c r="W1352" s="209"/>
      <c r="X1352" s="209"/>
      <c r="Y1352" s="64" t="s">
        <v>824</v>
      </c>
      <c r="Z1352" s="127" t="s">
        <v>824</v>
      </c>
      <c r="AA1352" s="127" t="s">
        <v>824</v>
      </c>
      <c r="AB1352" s="434" t="s">
        <v>824</v>
      </c>
      <c r="AC1352" s="61" t="s">
        <v>824</v>
      </c>
      <c r="AD1352" s="207"/>
      <c r="AE1352" s="61" t="s">
        <v>824</v>
      </c>
      <c r="AF1352" s="130" t="s">
        <v>824</v>
      </c>
      <c r="AG1352" s="123" t="s">
        <v>824</v>
      </c>
      <c r="AH1352" s="123" t="s">
        <v>824</v>
      </c>
      <c r="AI1352" s="61" t="s">
        <v>824</v>
      </c>
      <c r="AJ1352" s="61" t="s">
        <v>824</v>
      </c>
      <c r="AK1352" s="61" t="s">
        <v>824</v>
      </c>
      <c r="AL1352" s="61" t="s">
        <v>1129</v>
      </c>
      <c r="AM1352" s="76"/>
      <c r="AN1352" s="239"/>
      <c r="AO1352" s="239"/>
      <c r="AP1352" s="239"/>
      <c r="AQ1352" s="239"/>
    </row>
    <row r="1353" spans="1:43" ht="25.5" x14ac:dyDescent="0.25">
      <c r="A1353" s="232" t="s">
        <v>1395</v>
      </c>
      <c r="B1353" s="191" t="s">
        <v>26</v>
      </c>
      <c r="C1353" s="191">
        <v>82</v>
      </c>
      <c r="D1353" s="198" t="s">
        <v>1160</v>
      </c>
      <c r="E1353" s="198" t="s">
        <v>9</v>
      </c>
      <c r="F1353" s="211"/>
      <c r="G1353" s="211"/>
      <c r="H1353" s="211"/>
      <c r="I1353" s="211"/>
      <c r="J1353" s="211"/>
      <c r="K1353" s="211"/>
      <c r="L1353" s="211"/>
      <c r="M1353" s="211"/>
      <c r="N1353" s="211"/>
      <c r="O1353" s="211"/>
      <c r="P1353" s="211"/>
      <c r="Q1353" s="211"/>
      <c r="R1353" s="211"/>
      <c r="S1353" s="211"/>
      <c r="T1353" s="211"/>
      <c r="U1353" s="211"/>
      <c r="V1353" s="211"/>
      <c r="W1353" s="211"/>
      <c r="X1353" s="211"/>
      <c r="Y1353" s="189" t="s">
        <v>824</v>
      </c>
      <c r="Z1353" s="127" t="s">
        <v>824</v>
      </c>
      <c r="AA1353" s="127" t="s">
        <v>824</v>
      </c>
      <c r="AB1353" s="434" t="s">
        <v>824</v>
      </c>
      <c r="AC1353" s="61" t="s">
        <v>824</v>
      </c>
      <c r="AD1353" s="207"/>
      <c r="AE1353" s="61" t="s">
        <v>824</v>
      </c>
      <c r="AF1353" s="130" t="s">
        <v>824</v>
      </c>
      <c r="AG1353" s="123" t="s">
        <v>824</v>
      </c>
      <c r="AH1353" s="123" t="s">
        <v>824</v>
      </c>
      <c r="AI1353" s="61" t="s">
        <v>824</v>
      </c>
      <c r="AJ1353" s="61" t="s">
        <v>824</v>
      </c>
      <c r="AK1353" s="61" t="s">
        <v>824</v>
      </c>
      <c r="AL1353" s="61" t="s">
        <v>1129</v>
      </c>
      <c r="AM1353" s="76"/>
      <c r="AN1353" s="239"/>
      <c r="AO1353" s="239"/>
      <c r="AP1353" s="239"/>
      <c r="AQ1353" s="239"/>
    </row>
    <row r="1354" spans="1:43" ht="38.25" x14ac:dyDescent="0.25">
      <c r="A1354" s="232" t="s">
        <v>1395</v>
      </c>
      <c r="B1354" s="74" t="s">
        <v>26</v>
      </c>
      <c r="C1354" s="74">
        <v>86</v>
      </c>
      <c r="D1354" s="74" t="s">
        <v>1161</v>
      </c>
      <c r="E1354" s="74" t="s">
        <v>9</v>
      </c>
      <c r="F1354" s="209"/>
      <c r="G1354" s="209"/>
      <c r="H1354" s="209"/>
      <c r="I1354" s="209"/>
      <c r="J1354" s="209"/>
      <c r="K1354" s="209"/>
      <c r="L1354" s="209"/>
      <c r="M1354" s="209"/>
      <c r="N1354" s="209"/>
      <c r="O1354" s="209"/>
      <c r="P1354" s="209"/>
      <c r="Q1354" s="209"/>
      <c r="R1354" s="209"/>
      <c r="S1354" s="209"/>
      <c r="T1354" s="209"/>
      <c r="U1354" s="209"/>
      <c r="V1354" s="209"/>
      <c r="W1354" s="209"/>
      <c r="X1354" s="209"/>
      <c r="Y1354" s="64" t="s">
        <v>824</v>
      </c>
      <c r="Z1354" s="127" t="s">
        <v>824</v>
      </c>
      <c r="AA1354" s="127" t="s">
        <v>824</v>
      </c>
      <c r="AB1354" s="434" t="s">
        <v>824</v>
      </c>
      <c r="AC1354" s="61" t="s">
        <v>824</v>
      </c>
      <c r="AD1354" s="207"/>
      <c r="AE1354" s="61" t="s">
        <v>824</v>
      </c>
      <c r="AF1354" s="130" t="s">
        <v>824</v>
      </c>
      <c r="AG1354" s="123" t="s">
        <v>824</v>
      </c>
      <c r="AH1354" s="123" t="s">
        <v>824</v>
      </c>
      <c r="AI1354" s="61" t="s">
        <v>824</v>
      </c>
      <c r="AJ1354" s="61" t="s">
        <v>824</v>
      </c>
      <c r="AK1354" s="61" t="s">
        <v>824</v>
      </c>
      <c r="AL1354" s="61" t="s">
        <v>1129</v>
      </c>
      <c r="AM1354" s="76"/>
      <c r="AN1354" s="239"/>
      <c r="AO1354" s="239"/>
      <c r="AP1354" s="239"/>
      <c r="AQ1354" s="239"/>
    </row>
    <row r="1355" spans="1:43" ht="25.5" x14ac:dyDescent="0.25">
      <c r="A1355" s="232" t="s">
        <v>1395</v>
      </c>
      <c r="B1355" s="191" t="s">
        <v>687</v>
      </c>
      <c r="C1355" s="191">
        <v>102</v>
      </c>
      <c r="D1355" s="198" t="s">
        <v>690</v>
      </c>
      <c r="E1355" s="198" t="s">
        <v>9</v>
      </c>
      <c r="F1355" s="211"/>
      <c r="G1355" s="211"/>
      <c r="H1355" s="211"/>
      <c r="I1355" s="211"/>
      <c r="J1355" s="211"/>
      <c r="K1355" s="211"/>
      <c r="L1355" s="211"/>
      <c r="M1355" s="211"/>
      <c r="N1355" s="211"/>
      <c r="O1355" s="211"/>
      <c r="P1355" s="211"/>
      <c r="Q1355" s="211"/>
      <c r="R1355" s="211"/>
      <c r="S1355" s="211"/>
      <c r="T1355" s="211"/>
      <c r="U1355" s="211"/>
      <c r="V1355" s="211"/>
      <c r="W1355" s="211"/>
      <c r="X1355" s="211"/>
      <c r="Y1355" s="189" t="s">
        <v>824</v>
      </c>
      <c r="Z1355" s="127" t="s">
        <v>824</v>
      </c>
      <c r="AA1355" s="127" t="s">
        <v>824</v>
      </c>
      <c r="AB1355" s="434" t="s">
        <v>824</v>
      </c>
      <c r="AC1355" s="61" t="s">
        <v>824</v>
      </c>
      <c r="AD1355" s="207"/>
      <c r="AE1355" s="61" t="s">
        <v>824</v>
      </c>
      <c r="AF1355" s="130" t="s">
        <v>824</v>
      </c>
      <c r="AG1355" s="123" t="s">
        <v>824</v>
      </c>
      <c r="AH1355" s="123" t="s">
        <v>824</v>
      </c>
      <c r="AI1355" s="61" t="s">
        <v>824</v>
      </c>
      <c r="AJ1355" s="61" t="s">
        <v>824</v>
      </c>
      <c r="AK1355" s="61" t="s">
        <v>824</v>
      </c>
      <c r="AL1355" s="61" t="s">
        <v>1129</v>
      </c>
      <c r="AM1355" s="76"/>
      <c r="AN1355" s="239"/>
      <c r="AO1355" s="239"/>
      <c r="AP1355" s="239"/>
      <c r="AQ1355" s="239"/>
    </row>
    <row r="1356" spans="1:43" ht="30" x14ac:dyDescent="0.25">
      <c r="A1356" s="232" t="s">
        <v>1395</v>
      </c>
      <c r="B1356" s="74" t="s">
        <v>12</v>
      </c>
      <c r="C1356" s="74">
        <v>104</v>
      </c>
      <c r="D1356" s="74" t="s">
        <v>692</v>
      </c>
      <c r="E1356" s="74" t="s">
        <v>684</v>
      </c>
      <c r="F1356" s="209">
        <v>1</v>
      </c>
      <c r="G1356" s="209">
        <v>1</v>
      </c>
      <c r="H1356" s="209">
        <v>1</v>
      </c>
      <c r="I1356" s="209">
        <v>1</v>
      </c>
      <c r="J1356" s="209">
        <v>1</v>
      </c>
      <c r="K1356" s="209">
        <v>1</v>
      </c>
      <c r="L1356" s="209">
        <v>1</v>
      </c>
      <c r="M1356" s="209">
        <v>1</v>
      </c>
      <c r="N1356" s="209"/>
      <c r="O1356" s="209"/>
      <c r="P1356" s="209"/>
      <c r="Q1356" s="209"/>
      <c r="R1356" s="209"/>
      <c r="S1356" s="209"/>
      <c r="T1356" s="209"/>
      <c r="U1356" s="209"/>
      <c r="V1356" s="209"/>
      <c r="W1356" s="209"/>
      <c r="X1356" s="209"/>
      <c r="Y1356" s="64">
        <v>1</v>
      </c>
      <c r="Z1356" s="127">
        <v>1</v>
      </c>
      <c r="AA1356" s="127">
        <v>1</v>
      </c>
      <c r="AB1356" s="434" t="s">
        <v>1168</v>
      </c>
      <c r="AC1356" s="61" t="s">
        <v>462</v>
      </c>
      <c r="AD1356" s="207" t="s">
        <v>463</v>
      </c>
      <c r="AE1356" s="61" t="s">
        <v>475</v>
      </c>
      <c r="AF1356" s="130" t="s">
        <v>1168</v>
      </c>
      <c r="AG1356" s="123">
        <v>1</v>
      </c>
      <c r="AH1356" s="123">
        <v>1</v>
      </c>
      <c r="AI1356" s="61" t="s">
        <v>462</v>
      </c>
      <c r="AJ1356" s="61" t="s">
        <v>463</v>
      </c>
      <c r="AK1356" s="61" t="s">
        <v>475</v>
      </c>
      <c r="AL1356" s="61" t="s">
        <v>377</v>
      </c>
      <c r="AM1356" s="76"/>
      <c r="AN1356" s="239"/>
      <c r="AO1356" s="239"/>
      <c r="AP1356" s="239"/>
      <c r="AQ1356" s="239"/>
    </row>
    <row r="1357" spans="1:43" ht="25.5" x14ac:dyDescent="0.25">
      <c r="A1357" s="232" t="s">
        <v>1395</v>
      </c>
      <c r="B1357" s="191" t="s">
        <v>33</v>
      </c>
      <c r="C1357" s="191">
        <v>105</v>
      </c>
      <c r="D1357" s="198" t="s">
        <v>693</v>
      </c>
      <c r="E1357" s="198" t="s">
        <v>9</v>
      </c>
      <c r="F1357" s="211"/>
      <c r="G1357" s="211"/>
      <c r="H1357" s="211"/>
      <c r="I1357" s="211"/>
      <c r="J1357" s="211"/>
      <c r="K1357" s="211"/>
      <c r="L1357" s="211"/>
      <c r="M1357" s="211"/>
      <c r="N1357" s="211"/>
      <c r="O1357" s="211"/>
      <c r="P1357" s="211"/>
      <c r="Q1357" s="211"/>
      <c r="R1357" s="211"/>
      <c r="S1357" s="211"/>
      <c r="T1357" s="211"/>
      <c r="U1357" s="211"/>
      <c r="V1357" s="211"/>
      <c r="W1357" s="211"/>
      <c r="X1357" s="211"/>
      <c r="Y1357" s="189" t="s">
        <v>824</v>
      </c>
      <c r="Z1357" s="127" t="s">
        <v>824</v>
      </c>
      <c r="AA1357" s="127" t="s">
        <v>824</v>
      </c>
      <c r="AB1357" s="434" t="s">
        <v>824</v>
      </c>
      <c r="AC1357" s="61" t="s">
        <v>824</v>
      </c>
      <c r="AD1357" s="207"/>
      <c r="AE1357" s="61" t="s">
        <v>824</v>
      </c>
      <c r="AF1357" s="130" t="s">
        <v>824</v>
      </c>
      <c r="AG1357" s="123" t="s">
        <v>824</v>
      </c>
      <c r="AH1357" s="123" t="s">
        <v>824</v>
      </c>
      <c r="AI1357" s="61" t="s">
        <v>824</v>
      </c>
      <c r="AJ1357" s="61" t="s">
        <v>824</v>
      </c>
      <c r="AK1357" s="61" t="s">
        <v>824</v>
      </c>
      <c r="AL1357" s="61" t="s">
        <v>1129</v>
      </c>
      <c r="AM1357" s="76"/>
      <c r="AN1357" s="239"/>
      <c r="AO1357" s="239"/>
      <c r="AP1357" s="239"/>
      <c r="AQ1357" s="239"/>
    </row>
    <row r="1358" spans="1:43" ht="25.5" x14ac:dyDescent="0.25">
      <c r="A1358" s="232" t="s">
        <v>1395</v>
      </c>
      <c r="B1358" s="74" t="s">
        <v>33</v>
      </c>
      <c r="C1358" s="74">
        <v>106</v>
      </c>
      <c r="D1358" s="74" t="s">
        <v>695</v>
      </c>
      <c r="E1358" s="74" t="s">
        <v>9</v>
      </c>
      <c r="F1358" s="209"/>
      <c r="G1358" s="209"/>
      <c r="H1358" s="209"/>
      <c r="I1358" s="209"/>
      <c r="J1358" s="209"/>
      <c r="K1358" s="209"/>
      <c r="L1358" s="209"/>
      <c r="M1358" s="209"/>
      <c r="N1358" s="209"/>
      <c r="O1358" s="209"/>
      <c r="P1358" s="209"/>
      <c r="Q1358" s="209"/>
      <c r="R1358" s="209"/>
      <c r="S1358" s="209"/>
      <c r="T1358" s="209"/>
      <c r="U1358" s="209"/>
      <c r="V1358" s="209"/>
      <c r="W1358" s="209"/>
      <c r="X1358" s="209"/>
      <c r="Y1358" s="64" t="s">
        <v>824</v>
      </c>
      <c r="Z1358" s="127" t="s">
        <v>824</v>
      </c>
      <c r="AA1358" s="127" t="s">
        <v>824</v>
      </c>
      <c r="AB1358" s="434" t="s">
        <v>824</v>
      </c>
      <c r="AC1358" s="61" t="s">
        <v>824</v>
      </c>
      <c r="AD1358" s="207"/>
      <c r="AE1358" s="61" t="s">
        <v>824</v>
      </c>
      <c r="AF1358" s="130" t="s">
        <v>824</v>
      </c>
      <c r="AG1358" s="123" t="s">
        <v>824</v>
      </c>
      <c r="AH1358" s="123" t="s">
        <v>824</v>
      </c>
      <c r="AI1358" s="61" t="s">
        <v>824</v>
      </c>
      <c r="AJ1358" s="61" t="s">
        <v>824</v>
      </c>
      <c r="AK1358" s="61" t="s">
        <v>824</v>
      </c>
      <c r="AL1358" s="61" t="s">
        <v>1129</v>
      </c>
      <c r="AM1358" s="76"/>
      <c r="AN1358" s="239"/>
      <c r="AO1358" s="239"/>
      <c r="AP1358" s="239"/>
      <c r="AQ1358" s="239"/>
    </row>
    <row r="1359" spans="1:43" ht="25.5" x14ac:dyDescent="0.25">
      <c r="A1359" s="232" t="s">
        <v>1395</v>
      </c>
      <c r="B1359" s="191" t="s">
        <v>33</v>
      </c>
      <c r="C1359" s="191">
        <v>107</v>
      </c>
      <c r="D1359" s="198" t="s">
        <v>696</v>
      </c>
      <c r="E1359" s="198" t="s">
        <v>9</v>
      </c>
      <c r="F1359" s="211"/>
      <c r="G1359" s="211"/>
      <c r="H1359" s="211"/>
      <c r="I1359" s="211"/>
      <c r="J1359" s="211"/>
      <c r="K1359" s="211"/>
      <c r="L1359" s="211"/>
      <c r="M1359" s="211"/>
      <c r="N1359" s="211"/>
      <c r="O1359" s="211"/>
      <c r="P1359" s="211"/>
      <c r="Q1359" s="211"/>
      <c r="R1359" s="211"/>
      <c r="S1359" s="211"/>
      <c r="T1359" s="211"/>
      <c r="U1359" s="211"/>
      <c r="V1359" s="211"/>
      <c r="W1359" s="211"/>
      <c r="X1359" s="211"/>
      <c r="Y1359" s="189" t="s">
        <v>824</v>
      </c>
      <c r="Z1359" s="127" t="s">
        <v>824</v>
      </c>
      <c r="AA1359" s="127" t="s">
        <v>824</v>
      </c>
      <c r="AB1359" s="434" t="s">
        <v>824</v>
      </c>
      <c r="AC1359" s="61" t="s">
        <v>824</v>
      </c>
      <c r="AD1359" s="207"/>
      <c r="AE1359" s="61" t="s">
        <v>824</v>
      </c>
      <c r="AF1359" s="130" t="s">
        <v>824</v>
      </c>
      <c r="AG1359" s="123" t="s">
        <v>824</v>
      </c>
      <c r="AH1359" s="123" t="s">
        <v>824</v>
      </c>
      <c r="AI1359" s="61" t="s">
        <v>824</v>
      </c>
      <c r="AJ1359" s="61" t="s">
        <v>824</v>
      </c>
      <c r="AK1359" s="61" t="s">
        <v>824</v>
      </c>
      <c r="AL1359" s="61" t="s">
        <v>1129</v>
      </c>
      <c r="AM1359" s="76"/>
      <c r="AN1359" s="239"/>
      <c r="AO1359" s="239"/>
      <c r="AP1359" s="239"/>
      <c r="AQ1359" s="239"/>
    </row>
    <row r="1360" spans="1:43" ht="25.5" x14ac:dyDescent="0.25">
      <c r="A1360" s="232" t="s">
        <v>1395</v>
      </c>
      <c r="B1360" s="74" t="s">
        <v>35</v>
      </c>
      <c r="C1360" s="74">
        <v>108</v>
      </c>
      <c r="D1360" s="74" t="s">
        <v>697</v>
      </c>
      <c r="E1360" s="74" t="s">
        <v>9</v>
      </c>
      <c r="F1360" s="209"/>
      <c r="G1360" s="209"/>
      <c r="H1360" s="209"/>
      <c r="I1360" s="209"/>
      <c r="J1360" s="209"/>
      <c r="K1360" s="209"/>
      <c r="L1360" s="209"/>
      <c r="M1360" s="209"/>
      <c r="N1360" s="209"/>
      <c r="O1360" s="209"/>
      <c r="P1360" s="209"/>
      <c r="Q1360" s="209"/>
      <c r="R1360" s="209"/>
      <c r="S1360" s="209"/>
      <c r="T1360" s="209"/>
      <c r="U1360" s="209"/>
      <c r="V1360" s="209"/>
      <c r="W1360" s="209"/>
      <c r="X1360" s="209"/>
      <c r="Y1360" s="64" t="s">
        <v>824</v>
      </c>
      <c r="Z1360" s="127" t="s">
        <v>824</v>
      </c>
      <c r="AA1360" s="127" t="s">
        <v>824</v>
      </c>
      <c r="AB1360" s="434" t="s">
        <v>824</v>
      </c>
      <c r="AC1360" s="61" t="s">
        <v>824</v>
      </c>
      <c r="AD1360" s="207"/>
      <c r="AE1360" s="61" t="s">
        <v>824</v>
      </c>
      <c r="AF1360" s="130" t="s">
        <v>824</v>
      </c>
      <c r="AG1360" s="123" t="s">
        <v>824</v>
      </c>
      <c r="AH1360" s="123" t="s">
        <v>824</v>
      </c>
      <c r="AI1360" s="61" t="s">
        <v>824</v>
      </c>
      <c r="AJ1360" s="61" t="s">
        <v>824</v>
      </c>
      <c r="AK1360" s="61" t="s">
        <v>824</v>
      </c>
      <c r="AL1360" s="61" t="s">
        <v>1129</v>
      </c>
      <c r="AM1360" s="76"/>
      <c r="AN1360" s="239"/>
      <c r="AO1360" s="239"/>
      <c r="AP1360" s="239"/>
      <c r="AQ1360" s="239"/>
    </row>
    <row r="1361" spans="1:43" ht="38.25" x14ac:dyDescent="0.25">
      <c r="A1361" s="232" t="s">
        <v>1395</v>
      </c>
      <c r="B1361" s="191" t="s">
        <v>35</v>
      </c>
      <c r="C1361" s="191">
        <v>109</v>
      </c>
      <c r="D1361" s="198" t="s">
        <v>698</v>
      </c>
      <c r="E1361" s="198" t="s">
        <v>9</v>
      </c>
      <c r="F1361" s="211"/>
      <c r="G1361" s="211"/>
      <c r="H1361" s="211"/>
      <c r="I1361" s="211"/>
      <c r="J1361" s="211"/>
      <c r="K1361" s="211"/>
      <c r="L1361" s="211"/>
      <c r="M1361" s="211"/>
      <c r="N1361" s="211"/>
      <c r="O1361" s="211"/>
      <c r="P1361" s="211"/>
      <c r="Q1361" s="211"/>
      <c r="R1361" s="211"/>
      <c r="S1361" s="211"/>
      <c r="T1361" s="211"/>
      <c r="U1361" s="211"/>
      <c r="V1361" s="211"/>
      <c r="W1361" s="211"/>
      <c r="X1361" s="211"/>
      <c r="Y1361" s="189" t="s">
        <v>824</v>
      </c>
      <c r="Z1361" s="127" t="s">
        <v>824</v>
      </c>
      <c r="AA1361" s="127" t="s">
        <v>824</v>
      </c>
      <c r="AB1361" s="434" t="s">
        <v>824</v>
      </c>
      <c r="AC1361" s="61" t="s">
        <v>824</v>
      </c>
      <c r="AD1361" s="207"/>
      <c r="AE1361" s="61" t="s">
        <v>824</v>
      </c>
      <c r="AF1361" s="130" t="s">
        <v>824</v>
      </c>
      <c r="AG1361" s="123" t="s">
        <v>824</v>
      </c>
      <c r="AH1361" s="123" t="s">
        <v>824</v>
      </c>
      <c r="AI1361" s="61" t="s">
        <v>824</v>
      </c>
      <c r="AJ1361" s="61" t="s">
        <v>824</v>
      </c>
      <c r="AK1361" s="61" t="s">
        <v>824</v>
      </c>
      <c r="AL1361" s="61" t="s">
        <v>1129</v>
      </c>
      <c r="AM1361" s="76"/>
      <c r="AN1361" s="239"/>
      <c r="AO1361" s="239"/>
      <c r="AP1361" s="239"/>
      <c r="AQ1361" s="239"/>
    </row>
    <row r="1362" spans="1:43" ht="38.25" x14ac:dyDescent="0.25">
      <c r="A1362" s="232" t="s">
        <v>1395</v>
      </c>
      <c r="B1362" s="74" t="s">
        <v>35</v>
      </c>
      <c r="C1362" s="74">
        <v>110</v>
      </c>
      <c r="D1362" s="74" t="s">
        <v>699</v>
      </c>
      <c r="E1362" s="74" t="s">
        <v>9</v>
      </c>
      <c r="F1362" s="209"/>
      <c r="G1362" s="209"/>
      <c r="H1362" s="209"/>
      <c r="I1362" s="209"/>
      <c r="J1362" s="209"/>
      <c r="K1362" s="209"/>
      <c r="L1362" s="209"/>
      <c r="M1362" s="209"/>
      <c r="N1362" s="209"/>
      <c r="O1362" s="209"/>
      <c r="P1362" s="209"/>
      <c r="Q1362" s="209"/>
      <c r="R1362" s="209"/>
      <c r="S1362" s="209"/>
      <c r="T1362" s="209"/>
      <c r="U1362" s="209"/>
      <c r="V1362" s="209"/>
      <c r="W1362" s="209"/>
      <c r="X1362" s="209"/>
      <c r="Y1362" s="64" t="s">
        <v>824</v>
      </c>
      <c r="Z1362" s="127" t="s">
        <v>824</v>
      </c>
      <c r="AA1362" s="127" t="s">
        <v>824</v>
      </c>
      <c r="AB1362" s="434" t="s">
        <v>824</v>
      </c>
      <c r="AC1362" s="61" t="s">
        <v>824</v>
      </c>
      <c r="AD1362" s="207"/>
      <c r="AE1362" s="61" t="s">
        <v>824</v>
      </c>
      <c r="AF1362" s="130" t="s">
        <v>824</v>
      </c>
      <c r="AG1362" s="123" t="s">
        <v>824</v>
      </c>
      <c r="AH1362" s="123" t="s">
        <v>824</v>
      </c>
      <c r="AI1362" s="61" t="s">
        <v>824</v>
      </c>
      <c r="AJ1362" s="61" t="s">
        <v>824</v>
      </c>
      <c r="AK1362" s="61" t="s">
        <v>824</v>
      </c>
      <c r="AL1362" s="61" t="s">
        <v>1129</v>
      </c>
      <c r="AM1362" s="76"/>
      <c r="AN1362" s="239"/>
      <c r="AO1362" s="239"/>
      <c r="AP1362" s="239"/>
      <c r="AQ1362" s="239"/>
    </row>
    <row r="1363" spans="1:43" ht="25.5" x14ac:dyDescent="0.25">
      <c r="A1363" s="232" t="s">
        <v>1395</v>
      </c>
      <c r="B1363" s="191" t="s">
        <v>35</v>
      </c>
      <c r="C1363" s="191">
        <v>111</v>
      </c>
      <c r="D1363" s="198" t="s">
        <v>700</v>
      </c>
      <c r="E1363" s="198" t="s">
        <v>9</v>
      </c>
      <c r="F1363" s="211"/>
      <c r="G1363" s="211"/>
      <c r="H1363" s="211"/>
      <c r="I1363" s="211"/>
      <c r="J1363" s="211"/>
      <c r="K1363" s="211"/>
      <c r="L1363" s="211"/>
      <c r="M1363" s="211"/>
      <c r="N1363" s="211"/>
      <c r="O1363" s="211"/>
      <c r="P1363" s="211"/>
      <c r="Q1363" s="211"/>
      <c r="R1363" s="211"/>
      <c r="S1363" s="211"/>
      <c r="T1363" s="211"/>
      <c r="U1363" s="211"/>
      <c r="V1363" s="211"/>
      <c r="W1363" s="211"/>
      <c r="X1363" s="211"/>
      <c r="Y1363" s="189" t="s">
        <v>824</v>
      </c>
      <c r="Z1363" s="127" t="s">
        <v>824</v>
      </c>
      <c r="AA1363" s="127" t="s">
        <v>824</v>
      </c>
      <c r="AB1363" s="434" t="s">
        <v>824</v>
      </c>
      <c r="AC1363" s="61" t="s">
        <v>824</v>
      </c>
      <c r="AD1363" s="207"/>
      <c r="AE1363" s="61" t="s">
        <v>824</v>
      </c>
      <c r="AF1363" s="130" t="s">
        <v>824</v>
      </c>
      <c r="AG1363" s="123" t="s">
        <v>824</v>
      </c>
      <c r="AH1363" s="123" t="s">
        <v>824</v>
      </c>
      <c r="AI1363" s="61" t="s">
        <v>824</v>
      </c>
      <c r="AJ1363" s="61" t="s">
        <v>824</v>
      </c>
      <c r="AK1363" s="61" t="s">
        <v>824</v>
      </c>
      <c r="AL1363" s="61" t="s">
        <v>1129</v>
      </c>
      <c r="AM1363" s="76"/>
      <c r="AN1363" s="239"/>
      <c r="AO1363" s="239"/>
      <c r="AP1363" s="239"/>
      <c r="AQ1363" s="239"/>
    </row>
    <row r="1364" spans="1:43" ht="38.25" x14ac:dyDescent="0.25">
      <c r="A1364" s="232" t="s">
        <v>1395</v>
      </c>
      <c r="B1364" s="74" t="s">
        <v>35</v>
      </c>
      <c r="C1364" s="74">
        <v>112</v>
      </c>
      <c r="D1364" s="74" t="s">
        <v>701</v>
      </c>
      <c r="E1364" s="74" t="s">
        <v>9</v>
      </c>
      <c r="F1364" s="209"/>
      <c r="G1364" s="209"/>
      <c r="H1364" s="209"/>
      <c r="I1364" s="209"/>
      <c r="J1364" s="209"/>
      <c r="K1364" s="209"/>
      <c r="L1364" s="209"/>
      <c r="M1364" s="209"/>
      <c r="N1364" s="209"/>
      <c r="O1364" s="209"/>
      <c r="P1364" s="209"/>
      <c r="Q1364" s="209"/>
      <c r="R1364" s="209"/>
      <c r="S1364" s="209"/>
      <c r="T1364" s="209"/>
      <c r="U1364" s="209"/>
      <c r="V1364" s="209"/>
      <c r="W1364" s="209"/>
      <c r="X1364" s="209"/>
      <c r="Y1364" s="64" t="s">
        <v>824</v>
      </c>
      <c r="Z1364" s="127" t="s">
        <v>824</v>
      </c>
      <c r="AA1364" s="127" t="s">
        <v>824</v>
      </c>
      <c r="AB1364" s="434" t="s">
        <v>824</v>
      </c>
      <c r="AC1364" s="61" t="s">
        <v>824</v>
      </c>
      <c r="AD1364" s="207"/>
      <c r="AE1364" s="61" t="s">
        <v>824</v>
      </c>
      <c r="AF1364" s="130" t="s">
        <v>824</v>
      </c>
      <c r="AG1364" s="123" t="s">
        <v>824</v>
      </c>
      <c r="AH1364" s="123" t="s">
        <v>824</v>
      </c>
      <c r="AI1364" s="61" t="s">
        <v>824</v>
      </c>
      <c r="AJ1364" s="61" t="s">
        <v>824</v>
      </c>
      <c r="AK1364" s="61" t="s">
        <v>824</v>
      </c>
      <c r="AL1364" s="61" t="s">
        <v>1129</v>
      </c>
      <c r="AM1364" s="76"/>
      <c r="AN1364" s="239"/>
      <c r="AO1364" s="239"/>
      <c r="AP1364" s="239"/>
      <c r="AQ1364" s="239"/>
    </row>
    <row r="1365" spans="1:43" ht="25.5" x14ac:dyDescent="0.25">
      <c r="A1365" s="232" t="s">
        <v>1395</v>
      </c>
      <c r="B1365" s="191" t="s">
        <v>38</v>
      </c>
      <c r="C1365" s="191">
        <v>113</v>
      </c>
      <c r="D1365" s="198" t="s">
        <v>702</v>
      </c>
      <c r="E1365" s="198" t="s">
        <v>8</v>
      </c>
      <c r="F1365" s="211"/>
      <c r="G1365" s="211"/>
      <c r="H1365" s="211"/>
      <c r="I1365" s="211"/>
      <c r="J1365" s="211"/>
      <c r="K1365" s="211"/>
      <c r="L1365" s="211"/>
      <c r="M1365" s="211"/>
      <c r="N1365" s="211"/>
      <c r="O1365" s="211"/>
      <c r="P1365" s="211"/>
      <c r="Q1365" s="211"/>
      <c r="R1365" s="211"/>
      <c r="S1365" s="211"/>
      <c r="T1365" s="211"/>
      <c r="U1365" s="211"/>
      <c r="V1365" s="211"/>
      <c r="W1365" s="211"/>
      <c r="X1365" s="211"/>
      <c r="Y1365" s="189" t="s">
        <v>824</v>
      </c>
      <c r="Z1365" s="127" t="s">
        <v>824</v>
      </c>
      <c r="AA1365" s="127" t="s">
        <v>824</v>
      </c>
      <c r="AB1365" s="434" t="s">
        <v>824</v>
      </c>
      <c r="AC1365" s="61" t="s">
        <v>824</v>
      </c>
      <c r="AD1365" s="207"/>
      <c r="AE1365" s="61" t="s">
        <v>824</v>
      </c>
      <c r="AF1365" s="130" t="s">
        <v>824</v>
      </c>
      <c r="AG1365" s="123" t="s">
        <v>824</v>
      </c>
      <c r="AH1365" s="123" t="s">
        <v>824</v>
      </c>
      <c r="AI1365" s="61" t="s">
        <v>824</v>
      </c>
      <c r="AJ1365" s="61" t="s">
        <v>824</v>
      </c>
      <c r="AK1365" s="61" t="s">
        <v>824</v>
      </c>
      <c r="AL1365" s="61" t="s">
        <v>1129</v>
      </c>
      <c r="AM1365" s="76"/>
      <c r="AN1365" s="239"/>
      <c r="AO1365" s="239"/>
      <c r="AP1365" s="239"/>
      <c r="AQ1365" s="239"/>
    </row>
    <row r="1366" spans="1:43" x14ac:dyDescent="0.25">
      <c r="A1366" s="232" t="s">
        <v>1395</v>
      </c>
      <c r="B1366" s="74" t="s">
        <v>38</v>
      </c>
      <c r="C1366" s="74">
        <v>116</v>
      </c>
      <c r="D1366" s="74" t="s">
        <v>703</v>
      </c>
      <c r="E1366" s="74" t="s">
        <v>9</v>
      </c>
      <c r="F1366" s="209"/>
      <c r="G1366" s="209"/>
      <c r="H1366" s="209"/>
      <c r="I1366" s="209"/>
      <c r="J1366" s="209"/>
      <c r="K1366" s="209"/>
      <c r="L1366" s="209"/>
      <c r="M1366" s="209"/>
      <c r="N1366" s="209"/>
      <c r="O1366" s="209"/>
      <c r="P1366" s="209"/>
      <c r="Q1366" s="209"/>
      <c r="R1366" s="209"/>
      <c r="S1366" s="209"/>
      <c r="T1366" s="209"/>
      <c r="U1366" s="209"/>
      <c r="V1366" s="209"/>
      <c r="W1366" s="209"/>
      <c r="X1366" s="209"/>
      <c r="Y1366" s="64" t="s">
        <v>824</v>
      </c>
      <c r="Z1366" s="127" t="s">
        <v>824</v>
      </c>
      <c r="AA1366" s="127" t="s">
        <v>824</v>
      </c>
      <c r="AB1366" s="434" t="s">
        <v>824</v>
      </c>
      <c r="AC1366" s="61" t="s">
        <v>824</v>
      </c>
      <c r="AD1366" s="207"/>
      <c r="AE1366" s="61" t="s">
        <v>824</v>
      </c>
      <c r="AF1366" s="130" t="s">
        <v>824</v>
      </c>
      <c r="AG1366" s="123" t="s">
        <v>824</v>
      </c>
      <c r="AH1366" s="123" t="s">
        <v>824</v>
      </c>
      <c r="AI1366" s="61" t="s">
        <v>824</v>
      </c>
      <c r="AJ1366" s="61" t="s">
        <v>824</v>
      </c>
      <c r="AK1366" s="61" t="s">
        <v>824</v>
      </c>
      <c r="AL1366" s="61" t="s">
        <v>1129</v>
      </c>
      <c r="AM1366" s="76"/>
      <c r="AN1366" s="239"/>
      <c r="AO1366" s="239"/>
      <c r="AP1366" s="239"/>
      <c r="AQ1366" s="239"/>
    </row>
    <row r="1367" spans="1:43" ht="25.5" x14ac:dyDescent="0.25">
      <c r="A1367" s="232" t="s">
        <v>1395</v>
      </c>
      <c r="B1367" s="191" t="s">
        <v>66</v>
      </c>
      <c r="C1367" s="191">
        <v>117</v>
      </c>
      <c r="D1367" s="198" t="s">
        <v>705</v>
      </c>
      <c r="E1367" s="198" t="s">
        <v>9</v>
      </c>
      <c r="F1367" s="211"/>
      <c r="G1367" s="211"/>
      <c r="H1367" s="211"/>
      <c r="I1367" s="211"/>
      <c r="J1367" s="211"/>
      <c r="K1367" s="211"/>
      <c r="L1367" s="211"/>
      <c r="M1367" s="211"/>
      <c r="N1367" s="211"/>
      <c r="O1367" s="211"/>
      <c r="P1367" s="211"/>
      <c r="Q1367" s="211"/>
      <c r="R1367" s="211"/>
      <c r="S1367" s="211"/>
      <c r="T1367" s="211"/>
      <c r="U1367" s="211"/>
      <c r="V1367" s="211"/>
      <c r="W1367" s="211"/>
      <c r="X1367" s="211"/>
      <c r="Y1367" s="189" t="s">
        <v>824</v>
      </c>
      <c r="Z1367" s="127" t="s">
        <v>824</v>
      </c>
      <c r="AA1367" s="127" t="s">
        <v>824</v>
      </c>
      <c r="AB1367" s="434" t="s">
        <v>824</v>
      </c>
      <c r="AC1367" s="61" t="s">
        <v>824</v>
      </c>
      <c r="AD1367" s="207"/>
      <c r="AE1367" s="61" t="s">
        <v>824</v>
      </c>
      <c r="AF1367" s="130" t="s">
        <v>824</v>
      </c>
      <c r="AG1367" s="123" t="s">
        <v>824</v>
      </c>
      <c r="AH1367" s="123" t="s">
        <v>824</v>
      </c>
      <c r="AI1367" s="61" t="s">
        <v>824</v>
      </c>
      <c r="AJ1367" s="61" t="s">
        <v>824</v>
      </c>
      <c r="AK1367" s="61" t="s">
        <v>824</v>
      </c>
      <c r="AL1367" s="61" t="s">
        <v>1129</v>
      </c>
      <c r="AM1367" s="76"/>
      <c r="AN1367" s="239"/>
      <c r="AO1367" s="239"/>
      <c r="AP1367" s="239"/>
      <c r="AQ1367" s="239"/>
    </row>
    <row r="1368" spans="1:43" ht="38.25" x14ac:dyDescent="0.25">
      <c r="A1368" s="232" t="s">
        <v>1395</v>
      </c>
      <c r="B1368" s="74" t="s">
        <v>66</v>
      </c>
      <c r="C1368" s="74">
        <v>118</v>
      </c>
      <c r="D1368" s="74" t="s">
        <v>707</v>
      </c>
      <c r="E1368" s="74" t="s">
        <v>9</v>
      </c>
      <c r="F1368" s="209"/>
      <c r="G1368" s="209"/>
      <c r="H1368" s="209"/>
      <c r="I1368" s="209"/>
      <c r="J1368" s="209"/>
      <c r="K1368" s="209"/>
      <c r="L1368" s="209"/>
      <c r="M1368" s="209"/>
      <c r="N1368" s="209"/>
      <c r="O1368" s="209"/>
      <c r="P1368" s="209"/>
      <c r="Q1368" s="209"/>
      <c r="R1368" s="209"/>
      <c r="S1368" s="209"/>
      <c r="T1368" s="209"/>
      <c r="U1368" s="209"/>
      <c r="V1368" s="209"/>
      <c r="W1368" s="209"/>
      <c r="X1368" s="209"/>
      <c r="Y1368" s="64" t="s">
        <v>824</v>
      </c>
      <c r="Z1368" s="127" t="s">
        <v>824</v>
      </c>
      <c r="AA1368" s="127" t="s">
        <v>824</v>
      </c>
      <c r="AB1368" s="434" t="s">
        <v>824</v>
      </c>
      <c r="AC1368" s="61" t="s">
        <v>824</v>
      </c>
      <c r="AD1368" s="207"/>
      <c r="AE1368" s="61" t="s">
        <v>824</v>
      </c>
      <c r="AF1368" s="130" t="s">
        <v>824</v>
      </c>
      <c r="AG1368" s="123" t="s">
        <v>824</v>
      </c>
      <c r="AH1368" s="123" t="s">
        <v>824</v>
      </c>
      <c r="AI1368" s="61" t="s">
        <v>824</v>
      </c>
      <c r="AJ1368" s="61" t="s">
        <v>824</v>
      </c>
      <c r="AK1368" s="61" t="s">
        <v>824</v>
      </c>
      <c r="AL1368" s="61" t="s">
        <v>1129</v>
      </c>
      <c r="AM1368" s="76"/>
      <c r="AN1368" s="239"/>
      <c r="AO1368" s="239"/>
      <c r="AP1368" s="239"/>
      <c r="AQ1368" s="239"/>
    </row>
    <row r="1369" spans="1:43" ht="38.25" x14ac:dyDescent="0.25">
      <c r="A1369" s="232" t="s">
        <v>1395</v>
      </c>
      <c r="B1369" s="191" t="s">
        <v>66</v>
      </c>
      <c r="C1369" s="191">
        <v>119</v>
      </c>
      <c r="D1369" s="198" t="s">
        <v>761</v>
      </c>
      <c r="E1369" s="198" t="s">
        <v>9</v>
      </c>
      <c r="F1369" s="211"/>
      <c r="G1369" s="211"/>
      <c r="H1369" s="211"/>
      <c r="I1369" s="211"/>
      <c r="J1369" s="211"/>
      <c r="K1369" s="211"/>
      <c r="L1369" s="211"/>
      <c r="M1369" s="211"/>
      <c r="N1369" s="211"/>
      <c r="O1369" s="211"/>
      <c r="P1369" s="211"/>
      <c r="Q1369" s="211"/>
      <c r="R1369" s="211"/>
      <c r="S1369" s="211"/>
      <c r="T1369" s="211"/>
      <c r="U1369" s="211"/>
      <c r="V1369" s="211"/>
      <c r="W1369" s="211"/>
      <c r="X1369" s="211"/>
      <c r="Y1369" s="189" t="s">
        <v>824</v>
      </c>
      <c r="Z1369" s="127" t="s">
        <v>824</v>
      </c>
      <c r="AA1369" s="127" t="s">
        <v>824</v>
      </c>
      <c r="AB1369" s="434" t="s">
        <v>824</v>
      </c>
      <c r="AC1369" s="61" t="s">
        <v>824</v>
      </c>
      <c r="AD1369" s="207"/>
      <c r="AE1369" s="61" t="s">
        <v>824</v>
      </c>
      <c r="AF1369" s="130" t="s">
        <v>824</v>
      </c>
      <c r="AG1369" s="123" t="s">
        <v>824</v>
      </c>
      <c r="AH1369" s="123" t="s">
        <v>824</v>
      </c>
      <c r="AI1369" s="61" t="s">
        <v>824</v>
      </c>
      <c r="AJ1369" s="61" t="s">
        <v>824</v>
      </c>
      <c r="AK1369" s="61" t="s">
        <v>824</v>
      </c>
      <c r="AL1369" s="61" t="s">
        <v>1129</v>
      </c>
      <c r="AM1369" s="76"/>
      <c r="AN1369" s="239"/>
      <c r="AO1369" s="239"/>
      <c r="AP1369" s="239"/>
      <c r="AQ1369" s="239"/>
    </row>
    <row r="1370" spans="1:43" ht="25.5" x14ac:dyDescent="0.25">
      <c r="A1370" s="232" t="s">
        <v>1395</v>
      </c>
      <c r="B1370" s="74" t="s">
        <v>45</v>
      </c>
      <c r="C1370" s="74">
        <v>120</v>
      </c>
      <c r="D1370" s="74" t="s">
        <v>710</v>
      </c>
      <c r="E1370" s="74" t="s">
        <v>9</v>
      </c>
      <c r="F1370" s="209"/>
      <c r="G1370" s="209"/>
      <c r="H1370" s="209"/>
      <c r="I1370" s="209"/>
      <c r="J1370" s="209"/>
      <c r="K1370" s="209"/>
      <c r="L1370" s="209"/>
      <c r="M1370" s="209"/>
      <c r="N1370" s="209"/>
      <c r="O1370" s="209"/>
      <c r="P1370" s="209"/>
      <c r="Q1370" s="209"/>
      <c r="R1370" s="209"/>
      <c r="S1370" s="209"/>
      <c r="T1370" s="209"/>
      <c r="U1370" s="209"/>
      <c r="V1370" s="209"/>
      <c r="W1370" s="209"/>
      <c r="X1370" s="209"/>
      <c r="Y1370" s="64" t="s">
        <v>824</v>
      </c>
      <c r="Z1370" s="127" t="s">
        <v>824</v>
      </c>
      <c r="AA1370" s="127" t="s">
        <v>824</v>
      </c>
      <c r="AB1370" s="434" t="s">
        <v>824</v>
      </c>
      <c r="AC1370" s="61" t="s">
        <v>824</v>
      </c>
      <c r="AD1370" s="207"/>
      <c r="AE1370" s="61" t="s">
        <v>824</v>
      </c>
      <c r="AF1370" s="130" t="s">
        <v>824</v>
      </c>
      <c r="AG1370" s="123" t="s">
        <v>824</v>
      </c>
      <c r="AH1370" s="123" t="s">
        <v>824</v>
      </c>
      <c r="AI1370" s="61" t="s">
        <v>824</v>
      </c>
      <c r="AJ1370" s="61" t="s">
        <v>824</v>
      </c>
      <c r="AK1370" s="61" t="s">
        <v>824</v>
      </c>
      <c r="AL1370" s="61" t="s">
        <v>1129</v>
      </c>
      <c r="AM1370" s="76"/>
      <c r="AN1370" s="239"/>
      <c r="AO1370" s="239"/>
      <c r="AP1370" s="239"/>
      <c r="AQ1370" s="239"/>
    </row>
    <row r="1371" spans="1:43" ht="25.5" x14ac:dyDescent="0.25">
      <c r="A1371" s="232" t="s">
        <v>1395</v>
      </c>
      <c r="B1371" s="191" t="s">
        <v>66</v>
      </c>
      <c r="C1371" s="191">
        <v>121</v>
      </c>
      <c r="D1371" s="198" t="s">
        <v>712</v>
      </c>
      <c r="E1371" s="198" t="s">
        <v>9</v>
      </c>
      <c r="F1371" s="211"/>
      <c r="G1371" s="211"/>
      <c r="H1371" s="211"/>
      <c r="I1371" s="211"/>
      <c r="J1371" s="211"/>
      <c r="K1371" s="211"/>
      <c r="L1371" s="211"/>
      <c r="M1371" s="211"/>
      <c r="N1371" s="211"/>
      <c r="O1371" s="211"/>
      <c r="P1371" s="211"/>
      <c r="Q1371" s="211"/>
      <c r="R1371" s="211"/>
      <c r="S1371" s="211"/>
      <c r="T1371" s="211"/>
      <c r="U1371" s="211"/>
      <c r="V1371" s="211"/>
      <c r="W1371" s="211"/>
      <c r="X1371" s="211"/>
      <c r="Y1371" s="189" t="s">
        <v>824</v>
      </c>
      <c r="Z1371" s="127" t="s">
        <v>824</v>
      </c>
      <c r="AA1371" s="127" t="s">
        <v>824</v>
      </c>
      <c r="AB1371" s="434" t="s">
        <v>824</v>
      </c>
      <c r="AC1371" s="61" t="s">
        <v>824</v>
      </c>
      <c r="AD1371" s="207"/>
      <c r="AE1371" s="61" t="s">
        <v>824</v>
      </c>
      <c r="AF1371" s="130" t="s">
        <v>824</v>
      </c>
      <c r="AG1371" s="123" t="s">
        <v>824</v>
      </c>
      <c r="AH1371" s="123" t="s">
        <v>824</v>
      </c>
      <c r="AI1371" s="61" t="s">
        <v>824</v>
      </c>
      <c r="AJ1371" s="61" t="s">
        <v>824</v>
      </c>
      <c r="AK1371" s="61" t="s">
        <v>824</v>
      </c>
      <c r="AL1371" s="61" t="s">
        <v>1129</v>
      </c>
      <c r="AM1371" s="76"/>
      <c r="AN1371" s="239"/>
      <c r="AO1371" s="239"/>
      <c r="AP1371" s="239"/>
      <c r="AQ1371" s="239"/>
    </row>
    <row r="1372" spans="1:43" ht="25.5" x14ac:dyDescent="0.25">
      <c r="A1372" s="232" t="s">
        <v>1395</v>
      </c>
      <c r="B1372" s="74" t="s">
        <v>66</v>
      </c>
      <c r="C1372" s="74">
        <v>122</v>
      </c>
      <c r="D1372" s="74" t="s">
        <v>763</v>
      </c>
      <c r="E1372" s="74" t="s">
        <v>9</v>
      </c>
      <c r="F1372" s="209"/>
      <c r="G1372" s="209"/>
      <c r="H1372" s="209"/>
      <c r="I1372" s="209"/>
      <c r="J1372" s="209"/>
      <c r="K1372" s="209"/>
      <c r="L1372" s="209"/>
      <c r="M1372" s="209"/>
      <c r="N1372" s="209"/>
      <c r="O1372" s="209"/>
      <c r="P1372" s="209"/>
      <c r="Q1372" s="209"/>
      <c r="R1372" s="209"/>
      <c r="S1372" s="209"/>
      <c r="T1372" s="209"/>
      <c r="U1372" s="209"/>
      <c r="V1372" s="209"/>
      <c r="W1372" s="209"/>
      <c r="X1372" s="209"/>
      <c r="Y1372" s="64" t="s">
        <v>824</v>
      </c>
      <c r="Z1372" s="127" t="s">
        <v>824</v>
      </c>
      <c r="AA1372" s="127" t="s">
        <v>824</v>
      </c>
      <c r="AB1372" s="434" t="s">
        <v>824</v>
      </c>
      <c r="AC1372" s="61" t="s">
        <v>824</v>
      </c>
      <c r="AD1372" s="207"/>
      <c r="AE1372" s="61" t="s">
        <v>824</v>
      </c>
      <c r="AF1372" s="130" t="s">
        <v>824</v>
      </c>
      <c r="AG1372" s="123" t="s">
        <v>824</v>
      </c>
      <c r="AH1372" s="123" t="s">
        <v>824</v>
      </c>
      <c r="AI1372" s="61" t="s">
        <v>824</v>
      </c>
      <c r="AJ1372" s="61" t="s">
        <v>824</v>
      </c>
      <c r="AK1372" s="61" t="s">
        <v>824</v>
      </c>
      <c r="AL1372" s="61" t="s">
        <v>1129</v>
      </c>
      <c r="AM1372" s="76"/>
      <c r="AN1372" s="239"/>
      <c r="AO1372" s="239"/>
      <c r="AP1372" s="239"/>
      <c r="AQ1372" s="239"/>
    </row>
    <row r="1373" spans="1:43" ht="25.5" x14ac:dyDescent="0.25">
      <c r="A1373" s="232" t="s">
        <v>1395</v>
      </c>
      <c r="B1373" s="191" t="s">
        <v>66</v>
      </c>
      <c r="C1373" s="191">
        <v>123</v>
      </c>
      <c r="D1373" s="198" t="s">
        <v>764</v>
      </c>
      <c r="E1373" s="198" t="s">
        <v>715</v>
      </c>
      <c r="F1373" s="211"/>
      <c r="G1373" s="211"/>
      <c r="H1373" s="211"/>
      <c r="I1373" s="211"/>
      <c r="J1373" s="211"/>
      <c r="K1373" s="211"/>
      <c r="L1373" s="211"/>
      <c r="M1373" s="211"/>
      <c r="N1373" s="211"/>
      <c r="O1373" s="211"/>
      <c r="P1373" s="211"/>
      <c r="Q1373" s="211"/>
      <c r="R1373" s="211"/>
      <c r="S1373" s="211"/>
      <c r="T1373" s="211"/>
      <c r="U1373" s="211"/>
      <c r="V1373" s="211"/>
      <c r="W1373" s="211"/>
      <c r="X1373" s="211"/>
      <c r="Y1373" s="189" t="s">
        <v>824</v>
      </c>
      <c r="Z1373" s="127" t="s">
        <v>824</v>
      </c>
      <c r="AA1373" s="127" t="s">
        <v>824</v>
      </c>
      <c r="AB1373" s="434" t="s">
        <v>824</v>
      </c>
      <c r="AC1373" s="61" t="s">
        <v>824</v>
      </c>
      <c r="AD1373" s="207"/>
      <c r="AE1373" s="61" t="s">
        <v>824</v>
      </c>
      <c r="AF1373" s="130" t="s">
        <v>824</v>
      </c>
      <c r="AG1373" s="123" t="s">
        <v>824</v>
      </c>
      <c r="AH1373" s="123" t="s">
        <v>824</v>
      </c>
      <c r="AI1373" s="61" t="s">
        <v>824</v>
      </c>
      <c r="AJ1373" s="61" t="s">
        <v>824</v>
      </c>
      <c r="AK1373" s="61" t="s">
        <v>824</v>
      </c>
      <c r="AL1373" s="61" t="s">
        <v>1129</v>
      </c>
      <c r="AM1373" s="76"/>
      <c r="AN1373" s="239"/>
      <c r="AO1373" s="239"/>
      <c r="AP1373" s="239"/>
      <c r="AQ1373" s="239"/>
    </row>
    <row r="1374" spans="1:43" ht="38.25" x14ac:dyDescent="0.25">
      <c r="A1374" s="232" t="s">
        <v>1395</v>
      </c>
      <c r="B1374" s="74" t="s">
        <v>66</v>
      </c>
      <c r="C1374" s="74">
        <v>125</v>
      </c>
      <c r="D1374" s="74" t="s">
        <v>719</v>
      </c>
      <c r="E1374" s="74" t="s">
        <v>9</v>
      </c>
      <c r="F1374" s="209"/>
      <c r="G1374" s="209"/>
      <c r="H1374" s="209"/>
      <c r="I1374" s="209"/>
      <c r="J1374" s="209"/>
      <c r="K1374" s="209"/>
      <c r="L1374" s="209"/>
      <c r="M1374" s="209"/>
      <c r="N1374" s="209"/>
      <c r="O1374" s="209"/>
      <c r="P1374" s="209"/>
      <c r="Q1374" s="209"/>
      <c r="R1374" s="209"/>
      <c r="S1374" s="209"/>
      <c r="T1374" s="209"/>
      <c r="U1374" s="209"/>
      <c r="V1374" s="209"/>
      <c r="W1374" s="209"/>
      <c r="X1374" s="209"/>
      <c r="Y1374" s="64" t="s">
        <v>824</v>
      </c>
      <c r="Z1374" s="127" t="s">
        <v>824</v>
      </c>
      <c r="AA1374" s="127" t="s">
        <v>824</v>
      </c>
      <c r="AB1374" s="434" t="s">
        <v>824</v>
      </c>
      <c r="AC1374" s="61" t="s">
        <v>824</v>
      </c>
      <c r="AD1374" s="207"/>
      <c r="AE1374" s="61" t="s">
        <v>824</v>
      </c>
      <c r="AF1374" s="130" t="s">
        <v>824</v>
      </c>
      <c r="AG1374" s="123" t="s">
        <v>824</v>
      </c>
      <c r="AH1374" s="123" t="s">
        <v>824</v>
      </c>
      <c r="AI1374" s="61" t="s">
        <v>824</v>
      </c>
      <c r="AJ1374" s="61" t="s">
        <v>824</v>
      </c>
      <c r="AK1374" s="61" t="s">
        <v>824</v>
      </c>
      <c r="AL1374" s="61" t="s">
        <v>1129</v>
      </c>
      <c r="AM1374" s="76"/>
      <c r="AN1374" s="239"/>
      <c r="AO1374" s="239"/>
      <c r="AP1374" s="239"/>
      <c r="AQ1374" s="239"/>
    </row>
    <row r="1375" spans="1:43" ht="25.5" x14ac:dyDescent="0.25">
      <c r="A1375" s="232" t="s">
        <v>1395</v>
      </c>
      <c r="B1375" s="191" t="s">
        <v>66</v>
      </c>
      <c r="C1375" s="191">
        <v>126</v>
      </c>
      <c r="D1375" s="198" t="s">
        <v>766</v>
      </c>
      <c r="E1375" s="198" t="s">
        <v>9</v>
      </c>
      <c r="F1375" s="211"/>
      <c r="G1375" s="211"/>
      <c r="H1375" s="211"/>
      <c r="I1375" s="211"/>
      <c r="J1375" s="211"/>
      <c r="K1375" s="211"/>
      <c r="L1375" s="211"/>
      <c r="M1375" s="211"/>
      <c r="N1375" s="211"/>
      <c r="O1375" s="211"/>
      <c r="P1375" s="211"/>
      <c r="Q1375" s="211"/>
      <c r="R1375" s="211"/>
      <c r="S1375" s="211"/>
      <c r="T1375" s="211"/>
      <c r="U1375" s="211"/>
      <c r="V1375" s="211"/>
      <c r="W1375" s="211"/>
      <c r="X1375" s="211"/>
      <c r="Y1375" s="189" t="s">
        <v>824</v>
      </c>
      <c r="Z1375" s="127" t="s">
        <v>824</v>
      </c>
      <c r="AA1375" s="127" t="s">
        <v>824</v>
      </c>
      <c r="AB1375" s="434" t="s">
        <v>824</v>
      </c>
      <c r="AC1375" s="61" t="s">
        <v>824</v>
      </c>
      <c r="AD1375" s="207"/>
      <c r="AE1375" s="61" t="s">
        <v>824</v>
      </c>
      <c r="AF1375" s="130" t="s">
        <v>824</v>
      </c>
      <c r="AG1375" s="123" t="s">
        <v>824</v>
      </c>
      <c r="AH1375" s="123" t="s">
        <v>824</v>
      </c>
      <c r="AI1375" s="61" t="s">
        <v>824</v>
      </c>
      <c r="AJ1375" s="61" t="s">
        <v>824</v>
      </c>
      <c r="AK1375" s="61" t="s">
        <v>824</v>
      </c>
      <c r="AL1375" s="61" t="s">
        <v>1129</v>
      </c>
      <c r="AM1375" s="76"/>
      <c r="AN1375" s="239"/>
      <c r="AO1375" s="239"/>
      <c r="AP1375" s="239"/>
      <c r="AQ1375" s="239"/>
    </row>
    <row r="1376" spans="1:43" ht="25.5" x14ac:dyDescent="0.25">
      <c r="A1376" s="232" t="s">
        <v>1395</v>
      </c>
      <c r="B1376" s="74" t="s">
        <v>66</v>
      </c>
      <c r="C1376" s="74">
        <v>127</v>
      </c>
      <c r="D1376" s="74" t="s">
        <v>722</v>
      </c>
      <c r="E1376" s="74" t="s">
        <v>9</v>
      </c>
      <c r="F1376" s="209"/>
      <c r="G1376" s="209"/>
      <c r="H1376" s="209"/>
      <c r="I1376" s="209"/>
      <c r="J1376" s="209"/>
      <c r="K1376" s="209"/>
      <c r="L1376" s="209"/>
      <c r="M1376" s="209"/>
      <c r="N1376" s="209"/>
      <c r="O1376" s="209"/>
      <c r="P1376" s="209"/>
      <c r="Q1376" s="209"/>
      <c r="R1376" s="209"/>
      <c r="S1376" s="209"/>
      <c r="T1376" s="209"/>
      <c r="U1376" s="209"/>
      <c r="V1376" s="209"/>
      <c r="W1376" s="209"/>
      <c r="X1376" s="209"/>
      <c r="Y1376" s="64" t="s">
        <v>824</v>
      </c>
      <c r="Z1376" s="127" t="s">
        <v>824</v>
      </c>
      <c r="AA1376" s="127" t="s">
        <v>824</v>
      </c>
      <c r="AB1376" s="434" t="s">
        <v>824</v>
      </c>
      <c r="AC1376" s="61" t="s">
        <v>824</v>
      </c>
      <c r="AD1376" s="207"/>
      <c r="AE1376" s="61" t="s">
        <v>824</v>
      </c>
      <c r="AF1376" s="130" t="s">
        <v>824</v>
      </c>
      <c r="AG1376" s="123" t="s">
        <v>824</v>
      </c>
      <c r="AH1376" s="123" t="s">
        <v>824</v>
      </c>
      <c r="AI1376" s="61" t="s">
        <v>824</v>
      </c>
      <c r="AJ1376" s="61" t="s">
        <v>824</v>
      </c>
      <c r="AK1376" s="61" t="s">
        <v>824</v>
      </c>
      <c r="AL1376" s="61" t="s">
        <v>1129</v>
      </c>
      <c r="AM1376" s="76"/>
      <c r="AN1376" s="239"/>
      <c r="AO1376" s="239"/>
      <c r="AP1376" s="239"/>
      <c r="AQ1376" s="239"/>
    </row>
    <row r="1377" spans="1:43" ht="25.5" x14ac:dyDescent="0.25">
      <c r="A1377" s="232" t="s">
        <v>1395</v>
      </c>
      <c r="B1377" s="191" t="s">
        <v>76</v>
      </c>
      <c r="C1377" s="191">
        <v>129</v>
      </c>
      <c r="D1377" s="198" t="s">
        <v>779</v>
      </c>
      <c r="E1377" s="198" t="s">
        <v>9</v>
      </c>
      <c r="F1377" s="211"/>
      <c r="G1377" s="211"/>
      <c r="H1377" s="211"/>
      <c r="I1377" s="211"/>
      <c r="J1377" s="211"/>
      <c r="K1377" s="211"/>
      <c r="L1377" s="211"/>
      <c r="M1377" s="211"/>
      <c r="N1377" s="211"/>
      <c r="O1377" s="211"/>
      <c r="P1377" s="211"/>
      <c r="Q1377" s="211"/>
      <c r="R1377" s="211"/>
      <c r="S1377" s="211"/>
      <c r="T1377" s="211"/>
      <c r="U1377" s="211"/>
      <c r="V1377" s="211"/>
      <c r="W1377" s="211"/>
      <c r="X1377" s="211"/>
      <c r="Y1377" s="189" t="s">
        <v>824</v>
      </c>
      <c r="Z1377" s="127" t="s">
        <v>824</v>
      </c>
      <c r="AA1377" s="127" t="s">
        <v>824</v>
      </c>
      <c r="AB1377" s="434" t="s">
        <v>824</v>
      </c>
      <c r="AC1377" s="61" t="s">
        <v>824</v>
      </c>
      <c r="AD1377" s="207"/>
      <c r="AE1377" s="61" t="s">
        <v>824</v>
      </c>
      <c r="AF1377" s="130" t="s">
        <v>824</v>
      </c>
      <c r="AG1377" s="123" t="s">
        <v>824</v>
      </c>
      <c r="AH1377" s="123" t="s">
        <v>824</v>
      </c>
      <c r="AI1377" s="61" t="s">
        <v>824</v>
      </c>
      <c r="AJ1377" s="61" t="s">
        <v>824</v>
      </c>
      <c r="AK1377" s="61" t="s">
        <v>824</v>
      </c>
      <c r="AL1377" s="61" t="s">
        <v>1129</v>
      </c>
      <c r="AM1377" s="76"/>
      <c r="AN1377" s="239"/>
      <c r="AO1377" s="239"/>
      <c r="AP1377" s="239"/>
      <c r="AQ1377" s="239"/>
    </row>
    <row r="1378" spans="1:43" ht="25.5" x14ac:dyDescent="0.25">
      <c r="A1378" s="232" t="s">
        <v>1395</v>
      </c>
      <c r="B1378" s="74" t="s">
        <v>687</v>
      </c>
      <c r="C1378" s="74">
        <v>130</v>
      </c>
      <c r="D1378" s="74" t="s">
        <v>769</v>
      </c>
      <c r="E1378" s="74" t="s">
        <v>9</v>
      </c>
      <c r="F1378" s="209"/>
      <c r="G1378" s="209"/>
      <c r="H1378" s="209"/>
      <c r="I1378" s="209"/>
      <c r="J1378" s="209"/>
      <c r="K1378" s="209"/>
      <c r="L1378" s="209"/>
      <c r="M1378" s="209"/>
      <c r="N1378" s="209"/>
      <c r="O1378" s="209"/>
      <c r="P1378" s="209"/>
      <c r="Q1378" s="209"/>
      <c r="R1378" s="209"/>
      <c r="S1378" s="209"/>
      <c r="T1378" s="209"/>
      <c r="U1378" s="209"/>
      <c r="V1378" s="209"/>
      <c r="W1378" s="209"/>
      <c r="X1378" s="209"/>
      <c r="Y1378" s="64" t="s">
        <v>824</v>
      </c>
      <c r="Z1378" s="127" t="s">
        <v>824</v>
      </c>
      <c r="AA1378" s="127" t="s">
        <v>824</v>
      </c>
      <c r="AB1378" s="434" t="s">
        <v>824</v>
      </c>
      <c r="AC1378" s="61" t="s">
        <v>824</v>
      </c>
      <c r="AD1378" s="207"/>
      <c r="AE1378" s="61" t="s">
        <v>824</v>
      </c>
      <c r="AF1378" s="130" t="s">
        <v>824</v>
      </c>
      <c r="AG1378" s="123" t="s">
        <v>824</v>
      </c>
      <c r="AH1378" s="123" t="s">
        <v>824</v>
      </c>
      <c r="AI1378" s="61" t="s">
        <v>824</v>
      </c>
      <c r="AJ1378" s="61" t="s">
        <v>824</v>
      </c>
      <c r="AK1378" s="61" t="s">
        <v>824</v>
      </c>
      <c r="AL1378" s="61" t="s">
        <v>1129</v>
      </c>
      <c r="AM1378" s="76"/>
      <c r="AN1378" s="239"/>
      <c r="AO1378" s="239"/>
      <c r="AP1378" s="239"/>
      <c r="AQ1378" s="239"/>
    </row>
    <row r="1379" spans="1:43" ht="25.5" x14ac:dyDescent="0.25">
      <c r="A1379" s="232" t="s">
        <v>1395</v>
      </c>
      <c r="B1379" s="191" t="s">
        <v>48</v>
      </c>
      <c r="C1379" s="191">
        <v>131</v>
      </c>
      <c r="D1379" s="198" t="s">
        <v>724</v>
      </c>
      <c r="E1379" s="198" t="s">
        <v>9</v>
      </c>
      <c r="F1379" s="211"/>
      <c r="G1379" s="211"/>
      <c r="H1379" s="211"/>
      <c r="I1379" s="211"/>
      <c r="J1379" s="211"/>
      <c r="K1379" s="211"/>
      <c r="L1379" s="211"/>
      <c r="M1379" s="211"/>
      <c r="N1379" s="211"/>
      <c r="O1379" s="211"/>
      <c r="P1379" s="211"/>
      <c r="Q1379" s="211"/>
      <c r="R1379" s="211"/>
      <c r="S1379" s="211"/>
      <c r="T1379" s="211"/>
      <c r="U1379" s="211"/>
      <c r="V1379" s="211"/>
      <c r="W1379" s="211"/>
      <c r="X1379" s="211"/>
      <c r="Y1379" s="189" t="s">
        <v>824</v>
      </c>
      <c r="Z1379" s="127" t="s">
        <v>824</v>
      </c>
      <c r="AA1379" s="127" t="s">
        <v>824</v>
      </c>
      <c r="AB1379" s="434" t="s">
        <v>824</v>
      </c>
      <c r="AC1379" s="61" t="s">
        <v>824</v>
      </c>
      <c r="AD1379" s="207"/>
      <c r="AE1379" s="61" t="s">
        <v>824</v>
      </c>
      <c r="AF1379" s="130" t="s">
        <v>824</v>
      </c>
      <c r="AG1379" s="123" t="s">
        <v>824</v>
      </c>
      <c r="AH1379" s="123" t="s">
        <v>824</v>
      </c>
      <c r="AI1379" s="61" t="s">
        <v>824</v>
      </c>
      <c r="AJ1379" s="61" t="s">
        <v>824</v>
      </c>
      <c r="AK1379" s="61" t="s">
        <v>824</v>
      </c>
      <c r="AL1379" s="61" t="s">
        <v>1129</v>
      </c>
      <c r="AM1379" s="76"/>
      <c r="AN1379" s="239"/>
      <c r="AO1379" s="239"/>
      <c r="AP1379" s="239"/>
      <c r="AQ1379" s="239"/>
    </row>
    <row r="1380" spans="1:43" ht="30" x14ac:dyDescent="0.25">
      <c r="A1380" s="232" t="s">
        <v>1395</v>
      </c>
      <c r="B1380" s="74" t="s">
        <v>12</v>
      </c>
      <c r="C1380" s="74">
        <v>132</v>
      </c>
      <c r="D1380" s="74" t="s">
        <v>729</v>
      </c>
      <c r="E1380" s="74" t="s">
        <v>735</v>
      </c>
      <c r="F1380" s="209">
        <v>1</v>
      </c>
      <c r="G1380" s="209">
        <v>1</v>
      </c>
      <c r="H1380" s="209">
        <v>1</v>
      </c>
      <c r="I1380" s="209">
        <v>1</v>
      </c>
      <c r="J1380" s="209">
        <v>1</v>
      </c>
      <c r="K1380" s="209">
        <v>1</v>
      </c>
      <c r="L1380" s="209">
        <v>1</v>
      </c>
      <c r="M1380" s="209">
        <v>1</v>
      </c>
      <c r="N1380" s="209"/>
      <c r="O1380" s="209"/>
      <c r="P1380" s="209"/>
      <c r="Q1380" s="209"/>
      <c r="R1380" s="209"/>
      <c r="S1380" s="209"/>
      <c r="T1380" s="209"/>
      <c r="U1380" s="209"/>
      <c r="V1380" s="209"/>
      <c r="W1380" s="209"/>
      <c r="X1380" s="209"/>
      <c r="Y1380" s="64">
        <v>1</v>
      </c>
      <c r="Z1380" s="127">
        <v>1</v>
      </c>
      <c r="AA1380" s="127">
        <v>1</v>
      </c>
      <c r="AB1380" s="434" t="s">
        <v>1168</v>
      </c>
      <c r="AC1380" s="61" t="s">
        <v>462</v>
      </c>
      <c r="AD1380" s="207" t="s">
        <v>463</v>
      </c>
      <c r="AE1380" s="61" t="s">
        <v>475</v>
      </c>
      <c r="AF1380" s="130" t="s">
        <v>1168</v>
      </c>
      <c r="AG1380" s="123">
        <v>1</v>
      </c>
      <c r="AH1380" s="123">
        <v>1</v>
      </c>
      <c r="AI1380" s="61" t="s">
        <v>462</v>
      </c>
      <c r="AJ1380" s="61" t="s">
        <v>463</v>
      </c>
      <c r="AK1380" s="61" t="s">
        <v>475</v>
      </c>
      <c r="AL1380" s="61" t="s">
        <v>377</v>
      </c>
      <c r="AM1380" s="76"/>
      <c r="AN1380" s="239"/>
      <c r="AO1380" s="239"/>
      <c r="AP1380" s="239"/>
      <c r="AQ1380" s="239"/>
    </row>
    <row r="1381" spans="1:43" ht="38.25" x14ac:dyDescent="0.25">
      <c r="A1381" s="232" t="s">
        <v>1395</v>
      </c>
      <c r="B1381" s="191" t="s">
        <v>102</v>
      </c>
      <c r="C1381" s="191">
        <v>133</v>
      </c>
      <c r="D1381" s="198" t="s">
        <v>772</v>
      </c>
      <c r="E1381" s="198" t="s">
        <v>735</v>
      </c>
      <c r="F1381" s="211"/>
      <c r="G1381" s="211"/>
      <c r="H1381" s="211"/>
      <c r="I1381" s="211"/>
      <c r="J1381" s="211"/>
      <c r="K1381" s="211"/>
      <c r="L1381" s="211"/>
      <c r="M1381" s="211"/>
      <c r="N1381" s="211"/>
      <c r="O1381" s="211"/>
      <c r="P1381" s="211"/>
      <c r="Q1381" s="211"/>
      <c r="R1381" s="211"/>
      <c r="S1381" s="211"/>
      <c r="T1381" s="211"/>
      <c r="U1381" s="211"/>
      <c r="V1381" s="211"/>
      <c r="W1381" s="211"/>
      <c r="X1381" s="211"/>
      <c r="Y1381" s="189" t="s">
        <v>824</v>
      </c>
      <c r="Z1381" s="127" t="s">
        <v>824</v>
      </c>
      <c r="AA1381" s="127" t="s">
        <v>824</v>
      </c>
      <c r="AB1381" s="434" t="s">
        <v>824</v>
      </c>
      <c r="AC1381" s="61" t="s">
        <v>824</v>
      </c>
      <c r="AD1381" s="207"/>
      <c r="AE1381" s="61" t="s">
        <v>824</v>
      </c>
      <c r="AF1381" s="130" t="s">
        <v>824</v>
      </c>
      <c r="AG1381" s="123" t="s">
        <v>824</v>
      </c>
      <c r="AH1381" s="123" t="s">
        <v>824</v>
      </c>
      <c r="AI1381" s="61" t="s">
        <v>824</v>
      </c>
      <c r="AJ1381" s="61" t="s">
        <v>824</v>
      </c>
      <c r="AK1381" s="61" t="s">
        <v>824</v>
      </c>
      <c r="AL1381" s="61" t="s">
        <v>1129</v>
      </c>
      <c r="AM1381" s="76"/>
      <c r="AN1381" s="239"/>
      <c r="AO1381" s="239"/>
      <c r="AP1381" s="239"/>
      <c r="AQ1381" s="239"/>
    </row>
    <row r="1382" spans="1:43" x14ac:dyDescent="0.25">
      <c r="A1382" s="232" t="s">
        <v>1395</v>
      </c>
      <c r="B1382" s="74" t="s">
        <v>38</v>
      </c>
      <c r="C1382" s="74">
        <v>134</v>
      </c>
      <c r="D1382" s="74" t="s">
        <v>726</v>
      </c>
      <c r="E1382" s="74" t="s">
        <v>735</v>
      </c>
      <c r="F1382" s="209"/>
      <c r="G1382" s="209"/>
      <c r="H1382" s="209"/>
      <c r="I1382" s="209"/>
      <c r="J1382" s="209"/>
      <c r="K1382" s="209"/>
      <c r="L1382" s="209"/>
      <c r="M1382" s="209"/>
      <c r="N1382" s="209"/>
      <c r="O1382" s="209"/>
      <c r="P1382" s="209"/>
      <c r="Q1382" s="209"/>
      <c r="R1382" s="209"/>
      <c r="S1382" s="209"/>
      <c r="T1382" s="209"/>
      <c r="U1382" s="209"/>
      <c r="V1382" s="209"/>
      <c r="W1382" s="209"/>
      <c r="X1382" s="209"/>
      <c r="Y1382" s="64" t="s">
        <v>824</v>
      </c>
      <c r="Z1382" s="127" t="s">
        <v>824</v>
      </c>
      <c r="AA1382" s="127" t="s">
        <v>824</v>
      </c>
      <c r="AB1382" s="434" t="s">
        <v>824</v>
      </c>
      <c r="AC1382" s="61" t="s">
        <v>824</v>
      </c>
      <c r="AD1382" s="207"/>
      <c r="AE1382" s="61" t="s">
        <v>824</v>
      </c>
      <c r="AF1382" s="130" t="s">
        <v>824</v>
      </c>
      <c r="AG1382" s="123" t="s">
        <v>824</v>
      </c>
      <c r="AH1382" s="123" t="s">
        <v>824</v>
      </c>
      <c r="AI1382" s="61" t="s">
        <v>824</v>
      </c>
      <c r="AJ1382" s="61" t="s">
        <v>824</v>
      </c>
      <c r="AK1382" s="61" t="s">
        <v>824</v>
      </c>
      <c r="AL1382" s="61" t="s">
        <v>1129</v>
      </c>
      <c r="AM1382" s="76"/>
      <c r="AN1382" s="239"/>
      <c r="AO1382" s="239"/>
      <c r="AP1382" s="239"/>
      <c r="AQ1382" s="239"/>
    </row>
    <row r="1383" spans="1:43" x14ac:dyDescent="0.25">
      <c r="A1383" s="232" t="s">
        <v>1395</v>
      </c>
      <c r="B1383" s="191" t="s">
        <v>43</v>
      </c>
      <c r="C1383" s="191">
        <v>135</v>
      </c>
      <c r="D1383" s="198" t="s">
        <v>730</v>
      </c>
      <c r="E1383" s="198" t="s">
        <v>735</v>
      </c>
      <c r="F1383" s="211"/>
      <c r="G1383" s="211"/>
      <c r="H1383" s="211"/>
      <c r="I1383" s="211"/>
      <c r="J1383" s="211"/>
      <c r="K1383" s="211"/>
      <c r="L1383" s="211"/>
      <c r="M1383" s="211"/>
      <c r="N1383" s="211"/>
      <c r="O1383" s="211"/>
      <c r="P1383" s="211"/>
      <c r="Q1383" s="211"/>
      <c r="R1383" s="211"/>
      <c r="S1383" s="211"/>
      <c r="T1383" s="211"/>
      <c r="U1383" s="211"/>
      <c r="V1383" s="211"/>
      <c r="W1383" s="211"/>
      <c r="X1383" s="211"/>
      <c r="Y1383" s="189" t="s">
        <v>824</v>
      </c>
      <c r="Z1383" s="127" t="s">
        <v>824</v>
      </c>
      <c r="AA1383" s="127" t="s">
        <v>824</v>
      </c>
      <c r="AB1383" s="434" t="s">
        <v>824</v>
      </c>
      <c r="AC1383" s="61" t="s">
        <v>824</v>
      </c>
      <c r="AD1383" s="207"/>
      <c r="AE1383" s="61" t="s">
        <v>824</v>
      </c>
      <c r="AF1383" s="130" t="s">
        <v>824</v>
      </c>
      <c r="AG1383" s="123" t="s">
        <v>824</v>
      </c>
      <c r="AH1383" s="123" t="s">
        <v>824</v>
      </c>
      <c r="AI1383" s="61" t="s">
        <v>824</v>
      </c>
      <c r="AJ1383" s="61" t="s">
        <v>824</v>
      </c>
      <c r="AK1383" s="61" t="s">
        <v>824</v>
      </c>
      <c r="AL1383" s="61" t="s">
        <v>1129</v>
      </c>
      <c r="AM1383" s="76"/>
      <c r="AN1383" s="239"/>
      <c r="AO1383" s="239"/>
      <c r="AP1383" s="239"/>
      <c r="AQ1383" s="239"/>
    </row>
    <row r="1384" spans="1:43" ht="25.5" x14ac:dyDescent="0.25">
      <c r="A1384" s="232" t="s">
        <v>1395</v>
      </c>
      <c r="B1384" s="74" t="s">
        <v>66</v>
      </c>
      <c r="C1384" s="74">
        <v>136</v>
      </c>
      <c r="D1384" s="74" t="s">
        <v>774</v>
      </c>
      <c r="E1384" s="74" t="s">
        <v>735</v>
      </c>
      <c r="F1384" s="209"/>
      <c r="G1384" s="209"/>
      <c r="H1384" s="209"/>
      <c r="I1384" s="209"/>
      <c r="J1384" s="209"/>
      <c r="K1384" s="209"/>
      <c r="L1384" s="209"/>
      <c r="M1384" s="209"/>
      <c r="N1384" s="209"/>
      <c r="O1384" s="209"/>
      <c r="P1384" s="209"/>
      <c r="Q1384" s="209"/>
      <c r="R1384" s="209"/>
      <c r="S1384" s="209"/>
      <c r="T1384" s="209"/>
      <c r="U1384" s="209"/>
      <c r="V1384" s="209"/>
      <c r="W1384" s="209"/>
      <c r="X1384" s="209"/>
      <c r="Y1384" s="64" t="s">
        <v>824</v>
      </c>
      <c r="Z1384" s="127" t="s">
        <v>824</v>
      </c>
      <c r="AA1384" s="127" t="s">
        <v>824</v>
      </c>
      <c r="AB1384" s="434" t="s">
        <v>824</v>
      </c>
      <c r="AC1384" s="61" t="s">
        <v>824</v>
      </c>
      <c r="AD1384" s="207"/>
      <c r="AE1384" s="61" t="s">
        <v>824</v>
      </c>
      <c r="AF1384" s="130" t="s">
        <v>824</v>
      </c>
      <c r="AG1384" s="123" t="s">
        <v>824</v>
      </c>
      <c r="AH1384" s="123" t="s">
        <v>824</v>
      </c>
      <c r="AI1384" s="61" t="s">
        <v>824</v>
      </c>
      <c r="AJ1384" s="61" t="s">
        <v>824</v>
      </c>
      <c r="AK1384" s="61" t="s">
        <v>824</v>
      </c>
      <c r="AL1384" s="61" t="s">
        <v>1129</v>
      </c>
      <c r="AM1384" s="76"/>
      <c r="AN1384" s="239"/>
      <c r="AO1384" s="239"/>
      <c r="AP1384" s="239"/>
      <c r="AQ1384" s="239"/>
    </row>
    <row r="1385" spans="1:43" x14ac:dyDescent="0.25">
      <c r="A1385" s="232" t="s">
        <v>1395</v>
      </c>
      <c r="B1385" s="191" t="s">
        <v>66</v>
      </c>
      <c r="C1385" s="191">
        <v>137</v>
      </c>
      <c r="D1385" s="198" t="s">
        <v>736</v>
      </c>
      <c r="E1385" s="198" t="s">
        <v>735</v>
      </c>
      <c r="F1385" s="211"/>
      <c r="G1385" s="211"/>
      <c r="H1385" s="211"/>
      <c r="I1385" s="211"/>
      <c r="J1385" s="211"/>
      <c r="K1385" s="211"/>
      <c r="L1385" s="211"/>
      <c r="M1385" s="211"/>
      <c r="N1385" s="211"/>
      <c r="O1385" s="211"/>
      <c r="P1385" s="211"/>
      <c r="Q1385" s="211"/>
      <c r="R1385" s="211"/>
      <c r="S1385" s="211"/>
      <c r="T1385" s="211"/>
      <c r="U1385" s="211"/>
      <c r="V1385" s="211"/>
      <c r="W1385" s="211"/>
      <c r="X1385" s="211"/>
      <c r="Y1385" s="189" t="s">
        <v>824</v>
      </c>
      <c r="Z1385" s="127" t="s">
        <v>824</v>
      </c>
      <c r="AA1385" s="127" t="s">
        <v>824</v>
      </c>
      <c r="AB1385" s="434" t="s">
        <v>824</v>
      </c>
      <c r="AC1385" s="61" t="s">
        <v>824</v>
      </c>
      <c r="AD1385" s="207"/>
      <c r="AE1385" s="61" t="s">
        <v>824</v>
      </c>
      <c r="AF1385" s="130" t="s">
        <v>824</v>
      </c>
      <c r="AG1385" s="123" t="s">
        <v>824</v>
      </c>
      <c r="AH1385" s="123" t="s">
        <v>824</v>
      </c>
      <c r="AI1385" s="61" t="s">
        <v>824</v>
      </c>
      <c r="AJ1385" s="61" t="s">
        <v>824</v>
      </c>
      <c r="AK1385" s="61" t="s">
        <v>824</v>
      </c>
      <c r="AL1385" s="61" t="s">
        <v>1129</v>
      </c>
      <c r="AM1385" s="76"/>
      <c r="AN1385" s="239"/>
      <c r="AO1385" s="239"/>
      <c r="AP1385" s="239"/>
      <c r="AQ1385" s="239"/>
    </row>
    <row r="1386" spans="1:43" ht="25.5" x14ac:dyDescent="0.25">
      <c r="A1386" s="232" t="s">
        <v>1395</v>
      </c>
      <c r="B1386" s="74" t="s">
        <v>66</v>
      </c>
      <c r="C1386" s="74">
        <v>138</v>
      </c>
      <c r="D1386" s="74" t="s">
        <v>738</v>
      </c>
      <c r="E1386" s="74" t="s">
        <v>735</v>
      </c>
      <c r="F1386" s="209"/>
      <c r="G1386" s="209"/>
      <c r="H1386" s="209"/>
      <c r="I1386" s="209"/>
      <c r="J1386" s="209"/>
      <c r="K1386" s="209"/>
      <c r="L1386" s="209"/>
      <c r="M1386" s="209"/>
      <c r="N1386" s="209"/>
      <c r="O1386" s="209"/>
      <c r="P1386" s="209"/>
      <c r="Q1386" s="209"/>
      <c r="R1386" s="209"/>
      <c r="S1386" s="209"/>
      <c r="T1386" s="209"/>
      <c r="U1386" s="209"/>
      <c r="V1386" s="209"/>
      <c r="W1386" s="209"/>
      <c r="X1386" s="209"/>
      <c r="Y1386" s="64" t="s">
        <v>824</v>
      </c>
      <c r="Z1386" s="127" t="s">
        <v>824</v>
      </c>
      <c r="AA1386" s="127" t="s">
        <v>824</v>
      </c>
      <c r="AB1386" s="434" t="s">
        <v>824</v>
      </c>
      <c r="AC1386" s="61" t="s">
        <v>824</v>
      </c>
      <c r="AD1386" s="207"/>
      <c r="AE1386" s="61" t="s">
        <v>824</v>
      </c>
      <c r="AF1386" s="130" t="s">
        <v>824</v>
      </c>
      <c r="AG1386" s="123" t="s">
        <v>824</v>
      </c>
      <c r="AH1386" s="123" t="s">
        <v>824</v>
      </c>
      <c r="AI1386" s="61" t="s">
        <v>824</v>
      </c>
      <c r="AJ1386" s="61" t="s">
        <v>824</v>
      </c>
      <c r="AK1386" s="61" t="s">
        <v>824</v>
      </c>
      <c r="AL1386" s="61" t="s">
        <v>1129</v>
      </c>
      <c r="AM1386" s="76"/>
      <c r="AN1386" s="239"/>
      <c r="AO1386" s="239"/>
      <c r="AP1386" s="239"/>
      <c r="AQ1386" s="239"/>
    </row>
    <row r="1387" spans="1:43" ht="30" x14ac:dyDescent="0.25">
      <c r="A1387" s="232" t="s">
        <v>1610</v>
      </c>
      <c r="B1387" s="74" t="s">
        <v>43</v>
      </c>
      <c r="C1387" s="74">
        <v>17</v>
      </c>
      <c r="D1387" s="74" t="s">
        <v>20</v>
      </c>
      <c r="E1387" s="74" t="s">
        <v>9</v>
      </c>
      <c r="F1387" s="209">
        <v>1</v>
      </c>
      <c r="G1387" s="209">
        <v>1</v>
      </c>
      <c r="H1387" s="209">
        <v>1</v>
      </c>
      <c r="I1387" s="209">
        <v>1</v>
      </c>
      <c r="J1387" s="209">
        <v>1</v>
      </c>
      <c r="K1387" s="209">
        <v>1</v>
      </c>
      <c r="L1387" s="209"/>
      <c r="M1387" s="209"/>
      <c r="N1387" s="209"/>
      <c r="O1387" s="209"/>
      <c r="P1387" s="209"/>
      <c r="Q1387" s="209"/>
      <c r="R1387" s="209"/>
      <c r="S1387" s="209"/>
      <c r="T1387" s="209"/>
      <c r="U1387" s="209"/>
      <c r="V1387" s="209"/>
      <c r="W1387" s="209"/>
      <c r="X1387" s="209"/>
      <c r="Y1387" s="64">
        <v>1</v>
      </c>
      <c r="Z1387" s="127">
        <v>1</v>
      </c>
      <c r="AA1387" s="127">
        <v>1</v>
      </c>
      <c r="AB1387" s="486" t="s">
        <v>1168</v>
      </c>
      <c r="AC1387" s="61" t="s">
        <v>462</v>
      </c>
      <c r="AD1387" s="207" t="s">
        <v>463</v>
      </c>
      <c r="AE1387" s="61" t="s">
        <v>475</v>
      </c>
      <c r="AF1387" s="130" t="s">
        <v>462</v>
      </c>
      <c r="AG1387" s="123">
        <v>1</v>
      </c>
      <c r="AH1387" s="123">
        <v>-1</v>
      </c>
      <c r="AI1387" s="61" t="s">
        <v>462</v>
      </c>
      <c r="AJ1387" s="61" t="s">
        <v>824</v>
      </c>
      <c r="AK1387" s="61" t="s">
        <v>824</v>
      </c>
      <c r="AL1387" s="61"/>
      <c r="AM1387" s="76"/>
      <c r="AN1387" s="239"/>
      <c r="AO1387" s="239"/>
      <c r="AP1387" s="239"/>
      <c r="AQ1387" s="239"/>
    </row>
    <row r="1388" spans="1:43" ht="25.5" x14ac:dyDescent="0.25">
      <c r="A1388" s="232" t="s">
        <v>1610</v>
      </c>
      <c r="B1388" s="74" t="s">
        <v>43</v>
      </c>
      <c r="C1388" s="74">
        <v>38</v>
      </c>
      <c r="D1388" s="74" t="s">
        <v>664</v>
      </c>
      <c r="E1388" s="74" t="s">
        <v>9</v>
      </c>
      <c r="F1388" s="209">
        <v>3</v>
      </c>
      <c r="G1388" s="209">
        <v>3</v>
      </c>
      <c r="H1388" s="209">
        <v>3</v>
      </c>
      <c r="I1388" s="209">
        <v>3</v>
      </c>
      <c r="J1388" s="209">
        <v>3</v>
      </c>
      <c r="K1388" s="209">
        <v>2</v>
      </c>
      <c r="L1388" s="209"/>
      <c r="M1388" s="209"/>
      <c r="N1388" s="209"/>
      <c r="O1388" s="209"/>
      <c r="P1388" s="209"/>
      <c r="Q1388" s="209"/>
      <c r="R1388" s="209"/>
      <c r="S1388" s="209"/>
      <c r="T1388" s="209"/>
      <c r="U1388" s="209"/>
      <c r="V1388" s="209"/>
      <c r="W1388" s="209"/>
      <c r="X1388" s="209"/>
      <c r="Y1388" s="64">
        <v>3</v>
      </c>
      <c r="Z1388" s="127">
        <v>3</v>
      </c>
      <c r="AA1388" s="127">
        <v>3</v>
      </c>
      <c r="AB1388" s="486" t="s">
        <v>1132</v>
      </c>
      <c r="AC1388" s="61" t="s">
        <v>144</v>
      </c>
      <c r="AD1388" s="207" t="s">
        <v>371</v>
      </c>
      <c r="AE1388" s="61" t="s">
        <v>476</v>
      </c>
      <c r="AF1388" s="130" t="s">
        <v>1133</v>
      </c>
      <c r="AG1388" s="123">
        <v>3</v>
      </c>
      <c r="AH1388" s="123">
        <v>1</v>
      </c>
      <c r="AI1388" s="61" t="s">
        <v>144</v>
      </c>
      <c r="AJ1388" s="61" t="s">
        <v>463</v>
      </c>
      <c r="AK1388" s="61" t="s">
        <v>475</v>
      </c>
      <c r="AL1388" s="61"/>
      <c r="AM1388" s="76"/>
      <c r="AN1388" s="239"/>
      <c r="AO1388" s="239"/>
      <c r="AP1388" s="239"/>
      <c r="AQ1388" s="239"/>
    </row>
    <row r="1389" spans="1:43" x14ac:dyDescent="0.25">
      <c r="A1389" s="232" t="s">
        <v>1610</v>
      </c>
      <c r="B1389" s="74" t="s">
        <v>43</v>
      </c>
      <c r="C1389" s="74">
        <v>39</v>
      </c>
      <c r="D1389" s="74" t="s">
        <v>44</v>
      </c>
      <c r="E1389" s="74" t="s">
        <v>8</v>
      </c>
      <c r="F1389" s="209">
        <v>2</v>
      </c>
      <c r="G1389" s="209">
        <v>2</v>
      </c>
      <c r="H1389" s="209">
        <v>2</v>
      </c>
      <c r="I1389" s="209">
        <v>2</v>
      </c>
      <c r="J1389" s="209">
        <v>2</v>
      </c>
      <c r="K1389" s="209">
        <v>2</v>
      </c>
      <c r="L1389" s="209"/>
      <c r="M1389" s="209"/>
      <c r="N1389" s="209"/>
      <c r="O1389" s="209"/>
      <c r="P1389" s="209"/>
      <c r="Q1389" s="209"/>
      <c r="R1389" s="209"/>
      <c r="S1389" s="209"/>
      <c r="T1389" s="209"/>
      <c r="U1389" s="209"/>
      <c r="V1389" s="209"/>
      <c r="W1389" s="209"/>
      <c r="X1389" s="209"/>
      <c r="Y1389" s="64">
        <v>2</v>
      </c>
      <c r="Z1389" s="127">
        <v>2</v>
      </c>
      <c r="AA1389" s="127">
        <v>2</v>
      </c>
      <c r="AB1389" s="486" t="s">
        <v>1182</v>
      </c>
      <c r="AC1389" s="61" t="s">
        <v>142</v>
      </c>
      <c r="AD1389" s="207" t="s">
        <v>384</v>
      </c>
      <c r="AE1389" s="61" t="s">
        <v>475</v>
      </c>
      <c r="AF1389" s="130" t="s">
        <v>142</v>
      </c>
      <c r="AG1389" s="123">
        <v>2</v>
      </c>
      <c r="AH1389" s="123">
        <v>0</v>
      </c>
      <c r="AI1389" s="61" t="s">
        <v>142</v>
      </c>
      <c r="AJ1389" s="61" t="s">
        <v>824</v>
      </c>
      <c r="AK1389" s="61" t="s">
        <v>824</v>
      </c>
      <c r="AL1389" s="61"/>
      <c r="AM1389" s="76"/>
      <c r="AN1389" s="239"/>
      <c r="AO1389" s="239"/>
      <c r="AP1389" s="239"/>
      <c r="AQ1389" s="239"/>
    </row>
    <row r="1390" spans="1:43" ht="30" x14ac:dyDescent="0.25">
      <c r="A1390" s="232" t="s">
        <v>1610</v>
      </c>
      <c r="B1390" s="74" t="s">
        <v>43</v>
      </c>
      <c r="C1390" s="74">
        <v>40</v>
      </c>
      <c r="D1390" s="74" t="s">
        <v>743</v>
      </c>
      <c r="E1390" s="74" t="s">
        <v>9</v>
      </c>
      <c r="F1390" s="209">
        <v>4</v>
      </c>
      <c r="G1390" s="209">
        <v>4</v>
      </c>
      <c r="H1390" s="209">
        <v>4</v>
      </c>
      <c r="I1390" s="209">
        <v>4</v>
      </c>
      <c r="J1390" s="209">
        <v>5</v>
      </c>
      <c r="K1390" s="209">
        <v>5</v>
      </c>
      <c r="L1390" s="209"/>
      <c r="M1390" s="209"/>
      <c r="N1390" s="209"/>
      <c r="O1390" s="209"/>
      <c r="P1390" s="209"/>
      <c r="Q1390" s="209"/>
      <c r="R1390" s="209"/>
      <c r="S1390" s="209"/>
      <c r="T1390" s="209"/>
      <c r="U1390" s="209"/>
      <c r="V1390" s="209"/>
      <c r="W1390" s="209"/>
      <c r="X1390" s="209"/>
      <c r="Y1390" s="64">
        <v>4</v>
      </c>
      <c r="Z1390" s="127">
        <v>4</v>
      </c>
      <c r="AA1390" s="127">
        <v>3</v>
      </c>
      <c r="AB1390" s="486" t="s">
        <v>1189</v>
      </c>
      <c r="AC1390" s="61" t="s">
        <v>146</v>
      </c>
      <c r="AD1390" s="207" t="s">
        <v>371</v>
      </c>
      <c r="AE1390" s="61" t="s">
        <v>476</v>
      </c>
      <c r="AF1390" s="130" t="s">
        <v>1197</v>
      </c>
      <c r="AG1390" s="123">
        <v>4</v>
      </c>
      <c r="AH1390" s="123">
        <v>1</v>
      </c>
      <c r="AI1390" s="61" t="s">
        <v>146</v>
      </c>
      <c r="AJ1390" s="61" t="s">
        <v>463</v>
      </c>
      <c r="AK1390" s="61" t="s">
        <v>371</v>
      </c>
      <c r="AL1390" s="61"/>
      <c r="AM1390" s="76"/>
      <c r="AN1390" s="239"/>
      <c r="AO1390" s="239"/>
      <c r="AP1390" s="239"/>
      <c r="AQ1390" s="239"/>
    </row>
    <row r="1391" spans="1:43" ht="25.5" x14ac:dyDescent="0.25">
      <c r="A1391" s="232" t="s">
        <v>1610</v>
      </c>
      <c r="B1391" s="74" t="s">
        <v>43</v>
      </c>
      <c r="C1391" s="74">
        <v>41</v>
      </c>
      <c r="D1391" s="74" t="s">
        <v>665</v>
      </c>
      <c r="E1391" s="74" t="s">
        <v>8</v>
      </c>
      <c r="F1391" s="209">
        <v>1</v>
      </c>
      <c r="G1391" s="209">
        <v>1</v>
      </c>
      <c r="H1391" s="209">
        <v>1</v>
      </c>
      <c r="I1391" s="209">
        <v>1</v>
      </c>
      <c r="J1391" s="209">
        <v>1</v>
      </c>
      <c r="K1391" s="209">
        <v>1</v>
      </c>
      <c r="L1391" s="209"/>
      <c r="M1391" s="209"/>
      <c r="N1391" s="209"/>
      <c r="O1391" s="209"/>
      <c r="P1391" s="209"/>
      <c r="Q1391" s="209"/>
      <c r="R1391" s="209"/>
      <c r="S1391" s="209"/>
      <c r="T1391" s="209"/>
      <c r="U1391" s="209"/>
      <c r="V1391" s="209"/>
      <c r="W1391" s="209"/>
      <c r="X1391" s="209"/>
      <c r="Y1391" s="64">
        <v>1</v>
      </c>
      <c r="Z1391" s="127">
        <v>1</v>
      </c>
      <c r="AA1391" s="127">
        <v>3</v>
      </c>
      <c r="AB1391" s="486" t="s">
        <v>1131</v>
      </c>
      <c r="AC1391" s="61" t="s">
        <v>462</v>
      </c>
      <c r="AD1391" s="207" t="s">
        <v>371</v>
      </c>
      <c r="AE1391" s="61" t="s">
        <v>371</v>
      </c>
      <c r="AF1391" s="130" t="s">
        <v>1131</v>
      </c>
      <c r="AG1391" s="123">
        <v>1</v>
      </c>
      <c r="AH1391" s="123">
        <v>3</v>
      </c>
      <c r="AI1391" s="61" t="s">
        <v>462</v>
      </c>
      <c r="AJ1391" s="61" t="s">
        <v>371</v>
      </c>
      <c r="AK1391" s="61" t="s">
        <v>371</v>
      </c>
      <c r="AL1391" s="61"/>
      <c r="AM1391" s="76"/>
      <c r="AN1391" s="239"/>
      <c r="AO1391" s="239"/>
      <c r="AP1391" s="239"/>
      <c r="AQ1391" s="239"/>
    </row>
    <row r="1392" spans="1:43" ht="30" x14ac:dyDescent="0.25">
      <c r="A1392" s="232" t="s">
        <v>1610</v>
      </c>
      <c r="B1392" s="74" t="s">
        <v>43</v>
      </c>
      <c r="C1392" s="74">
        <v>42</v>
      </c>
      <c r="D1392" s="74" t="s">
        <v>666</v>
      </c>
      <c r="E1392" s="74" t="s">
        <v>9</v>
      </c>
      <c r="F1392" s="209">
        <v>2</v>
      </c>
      <c r="G1392" s="209">
        <v>2</v>
      </c>
      <c r="H1392" s="209">
        <v>2</v>
      </c>
      <c r="I1392" s="209">
        <v>2</v>
      </c>
      <c r="J1392" s="209">
        <v>2</v>
      </c>
      <c r="K1392" s="209">
        <v>2</v>
      </c>
      <c r="L1392" s="209"/>
      <c r="M1392" s="209"/>
      <c r="N1392" s="209"/>
      <c r="O1392" s="209"/>
      <c r="P1392" s="209"/>
      <c r="Q1392" s="209"/>
      <c r="R1392" s="209"/>
      <c r="S1392" s="209"/>
      <c r="T1392" s="209"/>
      <c r="U1392" s="209"/>
      <c r="V1392" s="209"/>
      <c r="W1392" s="209"/>
      <c r="X1392" s="209"/>
      <c r="Y1392" s="64">
        <v>2</v>
      </c>
      <c r="Z1392" s="127">
        <v>2</v>
      </c>
      <c r="AA1392" s="127">
        <v>3</v>
      </c>
      <c r="AB1392" s="486" t="s">
        <v>1181</v>
      </c>
      <c r="AC1392" s="61" t="s">
        <v>142</v>
      </c>
      <c r="AD1392" s="207" t="s">
        <v>371</v>
      </c>
      <c r="AE1392" s="61" t="s">
        <v>371</v>
      </c>
      <c r="AF1392" s="130" t="s">
        <v>1157</v>
      </c>
      <c r="AG1392" s="123">
        <v>2</v>
      </c>
      <c r="AH1392" s="123">
        <v>1</v>
      </c>
      <c r="AI1392" s="61" t="s">
        <v>142</v>
      </c>
      <c r="AJ1392" s="61" t="s">
        <v>463</v>
      </c>
      <c r="AK1392" s="61" t="s">
        <v>475</v>
      </c>
      <c r="AL1392" s="61"/>
      <c r="AM1392" s="76"/>
      <c r="AN1392" s="239"/>
      <c r="AO1392" s="239"/>
      <c r="AP1392" s="239"/>
      <c r="AQ1392" s="239"/>
    </row>
    <row r="1393" spans="1:45" x14ac:dyDescent="0.25">
      <c r="A1393" s="232" t="s">
        <v>1610</v>
      </c>
      <c r="B1393" s="74" t="s">
        <v>43</v>
      </c>
      <c r="C1393" s="74">
        <v>135</v>
      </c>
      <c r="D1393" s="74" t="s">
        <v>730</v>
      </c>
      <c r="E1393" s="74" t="s">
        <v>735</v>
      </c>
      <c r="F1393" s="209">
        <v>1</v>
      </c>
      <c r="G1393" s="209">
        <v>1</v>
      </c>
      <c r="H1393" s="209">
        <v>1</v>
      </c>
      <c r="I1393" s="209">
        <v>1</v>
      </c>
      <c r="J1393" s="209">
        <v>1</v>
      </c>
      <c r="K1393" s="209">
        <v>1</v>
      </c>
      <c r="L1393" s="209"/>
      <c r="M1393" s="209"/>
      <c r="N1393" s="209"/>
      <c r="O1393" s="209"/>
      <c r="P1393" s="209"/>
      <c r="Q1393" s="209"/>
      <c r="R1393" s="209"/>
      <c r="S1393" s="209"/>
      <c r="T1393" s="209"/>
      <c r="U1393" s="209"/>
      <c r="V1393" s="209"/>
      <c r="W1393" s="209"/>
      <c r="X1393" s="209"/>
      <c r="Y1393" s="64">
        <v>1</v>
      </c>
      <c r="Z1393" s="127">
        <v>1</v>
      </c>
      <c r="AA1393" s="127">
        <v>3</v>
      </c>
      <c r="AB1393" s="486" t="s">
        <v>1131</v>
      </c>
      <c r="AC1393" s="61" t="s">
        <v>462</v>
      </c>
      <c r="AD1393" s="207" t="s">
        <v>371</v>
      </c>
      <c r="AE1393" s="61" t="s">
        <v>371</v>
      </c>
      <c r="AF1393" s="130" t="s">
        <v>1131</v>
      </c>
      <c r="AG1393" s="123">
        <v>1</v>
      </c>
      <c r="AH1393" s="123">
        <v>3</v>
      </c>
      <c r="AI1393" s="61" t="s">
        <v>462</v>
      </c>
      <c r="AJ1393" s="61" t="s">
        <v>371</v>
      </c>
      <c r="AK1393" s="61" t="s">
        <v>371</v>
      </c>
      <c r="AL1393" s="61"/>
      <c r="AM1393" s="76"/>
      <c r="AN1393" s="239"/>
      <c r="AO1393" s="239"/>
      <c r="AP1393" s="239"/>
      <c r="AQ1393" s="239"/>
    </row>
    <row r="1394" spans="1:45" ht="75" x14ac:dyDescent="0.25">
      <c r="A1394" s="232" t="s">
        <v>947</v>
      </c>
      <c r="B1394" s="191" t="s">
        <v>12</v>
      </c>
      <c r="C1394" s="191">
        <v>5</v>
      </c>
      <c r="D1394" s="198" t="s">
        <v>624</v>
      </c>
      <c r="E1394" s="198" t="s">
        <v>9</v>
      </c>
      <c r="F1394" s="211">
        <v>3</v>
      </c>
      <c r="G1394" s="211">
        <v>3</v>
      </c>
      <c r="H1394" s="211">
        <v>3</v>
      </c>
      <c r="I1394" s="211">
        <v>3</v>
      </c>
      <c r="J1394" s="211">
        <v>3</v>
      </c>
      <c r="K1394" s="211">
        <v>2</v>
      </c>
      <c r="L1394" s="211">
        <v>2</v>
      </c>
      <c r="M1394" s="211">
        <v>2</v>
      </c>
      <c r="N1394" s="211">
        <v>2</v>
      </c>
      <c r="O1394" s="211">
        <v>2</v>
      </c>
      <c r="P1394" s="211">
        <v>3</v>
      </c>
      <c r="Q1394" s="211">
        <v>2</v>
      </c>
      <c r="R1394" s="211">
        <v>2</v>
      </c>
      <c r="S1394" s="211">
        <v>1</v>
      </c>
      <c r="T1394" s="211">
        <v>5</v>
      </c>
      <c r="U1394" s="211">
        <v>2</v>
      </c>
      <c r="V1394" s="211">
        <v>3</v>
      </c>
      <c r="W1394" s="211">
        <v>3</v>
      </c>
      <c r="X1394" s="211">
        <v>2</v>
      </c>
      <c r="Y1394" s="189">
        <v>3</v>
      </c>
      <c r="Z1394" s="127">
        <v>3</v>
      </c>
      <c r="AA1394" s="127">
        <v>3</v>
      </c>
      <c r="AB1394" s="434" t="s">
        <v>1132</v>
      </c>
      <c r="AC1394" s="61" t="s">
        <v>144</v>
      </c>
      <c r="AD1394" s="207" t="s">
        <v>371</v>
      </c>
      <c r="AE1394" s="61" t="s">
        <v>476</v>
      </c>
      <c r="AF1394" s="130" t="s">
        <v>1133</v>
      </c>
      <c r="AG1394" s="123">
        <v>3</v>
      </c>
      <c r="AH1394" s="123">
        <v>1</v>
      </c>
      <c r="AI1394" s="61" t="s">
        <v>144</v>
      </c>
      <c r="AJ1394" s="61" t="s">
        <v>463</v>
      </c>
      <c r="AK1394" s="61" t="s">
        <v>475</v>
      </c>
      <c r="AL1394" s="61" t="s">
        <v>377</v>
      </c>
      <c r="AM1394" s="76"/>
      <c r="AN1394" s="239" t="s">
        <v>1421</v>
      </c>
      <c r="AO1394" s="239" t="s">
        <v>1422</v>
      </c>
      <c r="AP1394" s="239" t="s">
        <v>1423</v>
      </c>
      <c r="AQ1394" s="239" t="s">
        <v>1424</v>
      </c>
      <c r="AR1394" s="217" t="s">
        <v>1097</v>
      </c>
      <c r="AS1394" s="217" t="s">
        <v>1425</v>
      </c>
    </row>
    <row r="1395" spans="1:45" ht="38.25" x14ac:dyDescent="0.25">
      <c r="A1395" s="232" t="s">
        <v>947</v>
      </c>
      <c r="B1395" s="74" t="s">
        <v>12</v>
      </c>
      <c r="C1395" s="74">
        <v>12</v>
      </c>
      <c r="D1395" s="74" t="s">
        <v>14</v>
      </c>
      <c r="E1395" s="74" t="s">
        <v>8</v>
      </c>
      <c r="F1395" s="209">
        <v>2</v>
      </c>
      <c r="G1395" s="209">
        <v>2</v>
      </c>
      <c r="H1395" s="209">
        <v>2</v>
      </c>
      <c r="I1395" s="209">
        <v>2</v>
      </c>
      <c r="J1395" s="209">
        <v>2</v>
      </c>
      <c r="K1395" s="209">
        <v>1</v>
      </c>
      <c r="L1395" s="209">
        <v>2</v>
      </c>
      <c r="M1395" s="209">
        <v>1</v>
      </c>
      <c r="N1395" s="209">
        <v>2</v>
      </c>
      <c r="O1395" s="209">
        <v>2</v>
      </c>
      <c r="P1395" s="209">
        <v>2</v>
      </c>
      <c r="Q1395" s="209">
        <v>2</v>
      </c>
      <c r="R1395" s="209">
        <v>2</v>
      </c>
      <c r="S1395" s="209">
        <v>2</v>
      </c>
      <c r="T1395" s="209">
        <v>4</v>
      </c>
      <c r="U1395" s="209">
        <v>3</v>
      </c>
      <c r="V1395" s="209">
        <v>3</v>
      </c>
      <c r="W1395" s="209">
        <v>1</v>
      </c>
      <c r="X1395" s="209"/>
      <c r="Y1395" s="64">
        <v>2</v>
      </c>
      <c r="Z1395" s="127">
        <v>2</v>
      </c>
      <c r="AA1395" s="127" t="s">
        <v>824</v>
      </c>
      <c r="AB1395" s="434" t="s">
        <v>142</v>
      </c>
      <c r="AC1395" s="61" t="s">
        <v>142</v>
      </c>
      <c r="AD1395" s="207"/>
      <c r="AE1395" s="61" t="s">
        <v>824</v>
      </c>
      <c r="AF1395" s="130" t="s">
        <v>462</v>
      </c>
      <c r="AG1395" s="123">
        <v>1</v>
      </c>
      <c r="AH1395" s="123" t="s">
        <v>824</v>
      </c>
      <c r="AI1395" s="61" t="s">
        <v>462</v>
      </c>
      <c r="AJ1395" s="61" t="s">
        <v>824</v>
      </c>
      <c r="AK1395" s="61" t="s">
        <v>824</v>
      </c>
      <c r="AL1395" s="61" t="s">
        <v>1129</v>
      </c>
      <c r="AM1395" s="76"/>
      <c r="AN1395" s="239"/>
      <c r="AO1395" s="239"/>
      <c r="AP1395" s="239"/>
      <c r="AQ1395" s="239"/>
    </row>
    <row r="1396" spans="1:45" ht="25.5" x14ac:dyDescent="0.25">
      <c r="A1396" s="232" t="s">
        <v>947</v>
      </c>
      <c r="B1396" s="191" t="s">
        <v>35</v>
      </c>
      <c r="C1396" s="191">
        <v>14</v>
      </c>
      <c r="D1396" s="198" t="s">
        <v>626</v>
      </c>
      <c r="E1396" s="198" t="s">
        <v>9</v>
      </c>
      <c r="F1396" s="211"/>
      <c r="G1396" s="211"/>
      <c r="H1396" s="211"/>
      <c r="I1396" s="211"/>
      <c r="J1396" s="211"/>
      <c r="K1396" s="211"/>
      <c r="L1396" s="211"/>
      <c r="M1396" s="211"/>
      <c r="N1396" s="211"/>
      <c r="O1396" s="211"/>
      <c r="P1396" s="211"/>
      <c r="Q1396" s="211"/>
      <c r="R1396" s="211"/>
      <c r="S1396" s="211"/>
      <c r="T1396" s="211"/>
      <c r="U1396" s="211"/>
      <c r="V1396" s="211"/>
      <c r="W1396" s="211"/>
      <c r="X1396" s="211"/>
      <c r="Y1396" s="189" t="s">
        <v>824</v>
      </c>
      <c r="Z1396" s="127" t="s">
        <v>824</v>
      </c>
      <c r="AA1396" s="127" t="s">
        <v>824</v>
      </c>
      <c r="AB1396" s="434" t="s">
        <v>824</v>
      </c>
      <c r="AC1396" s="61" t="s">
        <v>824</v>
      </c>
      <c r="AD1396" s="207"/>
      <c r="AE1396" s="61" t="s">
        <v>824</v>
      </c>
      <c r="AF1396" s="130" t="s">
        <v>824</v>
      </c>
      <c r="AG1396" s="123" t="s">
        <v>824</v>
      </c>
      <c r="AH1396" s="123" t="s">
        <v>824</v>
      </c>
      <c r="AI1396" s="61" t="s">
        <v>824</v>
      </c>
      <c r="AJ1396" s="61" t="s">
        <v>824</v>
      </c>
      <c r="AK1396" s="61" t="s">
        <v>824</v>
      </c>
      <c r="AL1396" s="61" t="s">
        <v>1129</v>
      </c>
      <c r="AM1396" s="76"/>
      <c r="AN1396" s="239"/>
      <c r="AO1396" s="239"/>
      <c r="AP1396" s="239"/>
      <c r="AQ1396" s="239"/>
    </row>
    <row r="1397" spans="1:45" ht="25.5" x14ac:dyDescent="0.25">
      <c r="A1397" s="232" t="s">
        <v>947</v>
      </c>
      <c r="B1397" s="74" t="s">
        <v>38</v>
      </c>
      <c r="C1397" s="74">
        <v>15</v>
      </c>
      <c r="D1397" s="74" t="s">
        <v>17</v>
      </c>
      <c r="E1397" s="74" t="s">
        <v>9</v>
      </c>
      <c r="F1397" s="209"/>
      <c r="G1397" s="209"/>
      <c r="H1397" s="209"/>
      <c r="I1397" s="209"/>
      <c r="J1397" s="209"/>
      <c r="K1397" s="209"/>
      <c r="L1397" s="209"/>
      <c r="M1397" s="209"/>
      <c r="N1397" s="209"/>
      <c r="O1397" s="209"/>
      <c r="P1397" s="209"/>
      <c r="Q1397" s="209"/>
      <c r="R1397" s="209"/>
      <c r="S1397" s="209"/>
      <c r="T1397" s="209"/>
      <c r="U1397" s="209"/>
      <c r="V1397" s="209"/>
      <c r="W1397" s="209"/>
      <c r="X1397" s="209"/>
      <c r="Y1397" s="64" t="s">
        <v>824</v>
      </c>
      <c r="Z1397" s="127" t="s">
        <v>824</v>
      </c>
      <c r="AA1397" s="127" t="s">
        <v>824</v>
      </c>
      <c r="AB1397" s="434" t="s">
        <v>824</v>
      </c>
      <c r="AC1397" s="61" t="s">
        <v>824</v>
      </c>
      <c r="AD1397" s="207"/>
      <c r="AE1397" s="61" t="s">
        <v>824</v>
      </c>
      <c r="AF1397" s="130" t="s">
        <v>824</v>
      </c>
      <c r="AG1397" s="123" t="s">
        <v>824</v>
      </c>
      <c r="AH1397" s="123" t="s">
        <v>824</v>
      </c>
      <c r="AI1397" s="61" t="s">
        <v>824</v>
      </c>
      <c r="AJ1397" s="61" t="s">
        <v>824</v>
      </c>
      <c r="AK1397" s="61" t="s">
        <v>824</v>
      </c>
      <c r="AL1397" s="61" t="s">
        <v>1129</v>
      </c>
      <c r="AM1397" s="76"/>
      <c r="AN1397" s="239"/>
      <c r="AO1397" s="239"/>
      <c r="AP1397" s="239"/>
      <c r="AQ1397" s="239"/>
    </row>
    <row r="1398" spans="1:45" ht="25.5" x14ac:dyDescent="0.25">
      <c r="A1398" s="232" t="s">
        <v>947</v>
      </c>
      <c r="B1398" s="191" t="s">
        <v>33</v>
      </c>
      <c r="C1398" s="191">
        <v>16</v>
      </c>
      <c r="D1398" s="198" t="s">
        <v>19</v>
      </c>
      <c r="E1398" s="198" t="s">
        <v>8</v>
      </c>
      <c r="F1398" s="211"/>
      <c r="G1398" s="211"/>
      <c r="H1398" s="211"/>
      <c r="I1398" s="211"/>
      <c r="J1398" s="211"/>
      <c r="K1398" s="211"/>
      <c r="L1398" s="211"/>
      <c r="M1398" s="211"/>
      <c r="N1398" s="211"/>
      <c r="O1398" s="211"/>
      <c r="P1398" s="211"/>
      <c r="Q1398" s="211"/>
      <c r="R1398" s="211"/>
      <c r="S1398" s="211"/>
      <c r="T1398" s="211"/>
      <c r="U1398" s="211"/>
      <c r="V1398" s="211"/>
      <c r="W1398" s="211"/>
      <c r="X1398" s="211"/>
      <c r="Y1398" s="189" t="s">
        <v>824</v>
      </c>
      <c r="Z1398" s="127" t="s">
        <v>824</v>
      </c>
      <c r="AA1398" s="127" t="s">
        <v>824</v>
      </c>
      <c r="AB1398" s="434" t="s">
        <v>824</v>
      </c>
      <c r="AC1398" s="61" t="s">
        <v>824</v>
      </c>
      <c r="AD1398" s="207"/>
      <c r="AE1398" s="61" t="s">
        <v>824</v>
      </c>
      <c r="AF1398" s="130" t="s">
        <v>824</v>
      </c>
      <c r="AG1398" s="123" t="s">
        <v>824</v>
      </c>
      <c r="AH1398" s="123" t="s">
        <v>824</v>
      </c>
      <c r="AI1398" s="61" t="s">
        <v>824</v>
      </c>
      <c r="AJ1398" s="61" t="s">
        <v>824</v>
      </c>
      <c r="AK1398" s="61" t="s">
        <v>824</v>
      </c>
      <c r="AL1398" s="61" t="s">
        <v>1129</v>
      </c>
      <c r="AM1398" s="76"/>
      <c r="AN1398" s="239"/>
      <c r="AO1398" s="239"/>
      <c r="AP1398" s="239"/>
      <c r="AQ1398" s="239"/>
    </row>
    <row r="1399" spans="1:45" x14ac:dyDescent="0.25">
      <c r="A1399" s="232" t="s">
        <v>947</v>
      </c>
      <c r="B1399" s="74" t="s">
        <v>43</v>
      </c>
      <c r="C1399" s="74">
        <v>17</v>
      </c>
      <c r="D1399" s="74" t="s">
        <v>20</v>
      </c>
      <c r="E1399" s="74" t="s">
        <v>9</v>
      </c>
      <c r="F1399" s="209"/>
      <c r="G1399" s="209"/>
      <c r="H1399" s="209"/>
      <c r="I1399" s="209"/>
      <c r="J1399" s="209"/>
      <c r="K1399" s="209"/>
      <c r="L1399" s="209"/>
      <c r="M1399" s="209"/>
      <c r="N1399" s="209"/>
      <c r="O1399" s="209"/>
      <c r="P1399" s="209"/>
      <c r="Q1399" s="209"/>
      <c r="R1399" s="209"/>
      <c r="S1399" s="209"/>
      <c r="T1399" s="209"/>
      <c r="U1399" s="209"/>
      <c r="V1399" s="209"/>
      <c r="W1399" s="209"/>
      <c r="X1399" s="209"/>
      <c r="Y1399" s="64" t="s">
        <v>824</v>
      </c>
      <c r="Z1399" s="127" t="s">
        <v>824</v>
      </c>
      <c r="AA1399" s="127" t="s">
        <v>824</v>
      </c>
      <c r="AB1399" s="434" t="s">
        <v>824</v>
      </c>
      <c r="AC1399" s="61" t="s">
        <v>824</v>
      </c>
      <c r="AD1399" s="207"/>
      <c r="AE1399" s="61" t="s">
        <v>824</v>
      </c>
      <c r="AF1399" s="130" t="s">
        <v>824</v>
      </c>
      <c r="AG1399" s="123" t="s">
        <v>824</v>
      </c>
      <c r="AH1399" s="123" t="s">
        <v>824</v>
      </c>
      <c r="AI1399" s="61" t="s">
        <v>824</v>
      </c>
      <c r="AJ1399" s="61" t="s">
        <v>824</v>
      </c>
      <c r="AK1399" s="61" t="s">
        <v>824</v>
      </c>
      <c r="AL1399" s="61" t="s">
        <v>1129</v>
      </c>
      <c r="AM1399" s="76"/>
      <c r="AN1399" s="239"/>
      <c r="AO1399" s="239"/>
      <c r="AP1399" s="239"/>
      <c r="AQ1399" s="239"/>
    </row>
    <row r="1400" spans="1:45" ht="25.5" x14ac:dyDescent="0.25">
      <c r="A1400" s="232" t="s">
        <v>947</v>
      </c>
      <c r="B1400" s="191" t="s">
        <v>12</v>
      </c>
      <c r="C1400" s="191">
        <v>18</v>
      </c>
      <c r="D1400" s="198" t="s">
        <v>21</v>
      </c>
      <c r="E1400" s="198" t="s">
        <v>8</v>
      </c>
      <c r="F1400" s="211">
        <v>2</v>
      </c>
      <c r="G1400" s="211">
        <v>1</v>
      </c>
      <c r="H1400" s="211">
        <v>2</v>
      </c>
      <c r="I1400" s="211">
        <v>2</v>
      </c>
      <c r="J1400" s="211">
        <v>3</v>
      </c>
      <c r="K1400" s="211">
        <v>2</v>
      </c>
      <c r="L1400" s="211">
        <v>2</v>
      </c>
      <c r="M1400" s="211">
        <v>2</v>
      </c>
      <c r="N1400" s="211">
        <v>2</v>
      </c>
      <c r="O1400" s="211">
        <v>2</v>
      </c>
      <c r="P1400" s="211">
        <v>1</v>
      </c>
      <c r="Q1400" s="211">
        <v>3</v>
      </c>
      <c r="R1400" s="211">
        <v>2</v>
      </c>
      <c r="S1400" s="211">
        <v>1</v>
      </c>
      <c r="T1400" s="211">
        <v>1</v>
      </c>
      <c r="U1400" s="211">
        <v>2</v>
      </c>
      <c r="V1400" s="211">
        <v>2</v>
      </c>
      <c r="W1400" s="211">
        <v>2</v>
      </c>
      <c r="X1400" s="211"/>
      <c r="Y1400" s="189">
        <v>2</v>
      </c>
      <c r="Z1400" s="127">
        <v>2</v>
      </c>
      <c r="AA1400" s="127" t="s">
        <v>824</v>
      </c>
      <c r="AB1400" s="434" t="s">
        <v>142</v>
      </c>
      <c r="AC1400" s="61" t="s">
        <v>142</v>
      </c>
      <c r="AD1400" s="207"/>
      <c r="AE1400" s="61" t="s">
        <v>824</v>
      </c>
      <c r="AF1400" s="130" t="s">
        <v>824</v>
      </c>
      <c r="AG1400" s="123">
        <v>0</v>
      </c>
      <c r="AH1400" s="123" t="s">
        <v>824</v>
      </c>
      <c r="AI1400" s="61" t="s">
        <v>824</v>
      </c>
      <c r="AJ1400" s="61" t="s">
        <v>824</v>
      </c>
      <c r="AK1400" s="61" t="s">
        <v>824</v>
      </c>
      <c r="AL1400" s="61" t="s">
        <v>1129</v>
      </c>
      <c r="AM1400" s="76"/>
      <c r="AN1400" s="239"/>
      <c r="AO1400" s="239"/>
      <c r="AP1400" s="239"/>
      <c r="AQ1400" s="239"/>
    </row>
    <row r="1401" spans="1:45" ht="75" x14ac:dyDescent="0.25">
      <c r="A1401" s="232" t="s">
        <v>947</v>
      </c>
      <c r="B1401" s="74" t="s">
        <v>12</v>
      </c>
      <c r="C1401" s="74">
        <v>19</v>
      </c>
      <c r="D1401" s="74" t="s">
        <v>22</v>
      </c>
      <c r="E1401" s="74" t="s">
        <v>9</v>
      </c>
      <c r="F1401" s="209">
        <v>2</v>
      </c>
      <c r="G1401" s="209">
        <v>2</v>
      </c>
      <c r="H1401" s="209">
        <v>3</v>
      </c>
      <c r="I1401" s="209">
        <v>3</v>
      </c>
      <c r="J1401" s="209">
        <v>3</v>
      </c>
      <c r="K1401" s="209">
        <v>2</v>
      </c>
      <c r="L1401" s="209">
        <v>2</v>
      </c>
      <c r="M1401" s="209">
        <v>3</v>
      </c>
      <c r="N1401" s="209">
        <v>2</v>
      </c>
      <c r="O1401" s="209">
        <v>2</v>
      </c>
      <c r="P1401" s="209">
        <v>1</v>
      </c>
      <c r="Q1401" s="209">
        <v>3</v>
      </c>
      <c r="R1401" s="209">
        <v>2</v>
      </c>
      <c r="S1401" s="209">
        <v>3</v>
      </c>
      <c r="T1401" s="209">
        <v>3</v>
      </c>
      <c r="U1401" s="209">
        <v>3</v>
      </c>
      <c r="V1401" s="209">
        <v>1</v>
      </c>
      <c r="W1401" s="209">
        <v>2</v>
      </c>
      <c r="X1401" s="209">
        <v>2</v>
      </c>
      <c r="Y1401" s="64">
        <v>2</v>
      </c>
      <c r="Z1401" s="127">
        <v>2</v>
      </c>
      <c r="AA1401" s="127">
        <v>4</v>
      </c>
      <c r="AB1401" s="434" t="s">
        <v>1166</v>
      </c>
      <c r="AC1401" s="61" t="s">
        <v>142</v>
      </c>
      <c r="AD1401" s="207" t="s">
        <v>372</v>
      </c>
      <c r="AE1401" s="61" t="s">
        <v>476</v>
      </c>
      <c r="AF1401" s="130" t="s">
        <v>384</v>
      </c>
      <c r="AG1401" s="123">
        <v>0</v>
      </c>
      <c r="AH1401" s="123">
        <v>2</v>
      </c>
      <c r="AI1401" s="61" t="s">
        <v>824</v>
      </c>
      <c r="AJ1401" s="61" t="s">
        <v>384</v>
      </c>
      <c r="AK1401" s="61" t="s">
        <v>824</v>
      </c>
      <c r="AL1401" s="61" t="s">
        <v>1129</v>
      </c>
      <c r="AM1401" s="76"/>
      <c r="AN1401" s="239" t="s">
        <v>1426</v>
      </c>
      <c r="AO1401" s="239" t="s">
        <v>1427</v>
      </c>
      <c r="AP1401" s="239" t="s">
        <v>1420</v>
      </c>
      <c r="AQ1401" s="239"/>
      <c r="AS1401" s="217" t="s">
        <v>1425</v>
      </c>
    </row>
    <row r="1402" spans="1:45" ht="25.5" x14ac:dyDescent="0.25">
      <c r="A1402" s="232" t="s">
        <v>947</v>
      </c>
      <c r="B1402" s="191" t="s">
        <v>12</v>
      </c>
      <c r="C1402" s="191">
        <v>21</v>
      </c>
      <c r="D1402" s="198" t="s">
        <v>25</v>
      </c>
      <c r="E1402" s="198" t="s">
        <v>8</v>
      </c>
      <c r="F1402" s="211">
        <v>1</v>
      </c>
      <c r="G1402" s="211">
        <v>3</v>
      </c>
      <c r="H1402" s="211">
        <v>4</v>
      </c>
      <c r="I1402" s="211">
        <v>3</v>
      </c>
      <c r="J1402" s="211">
        <v>3</v>
      </c>
      <c r="K1402" s="211">
        <v>3</v>
      </c>
      <c r="L1402" s="211">
        <v>3</v>
      </c>
      <c r="M1402" s="211">
        <v>2</v>
      </c>
      <c r="N1402" s="211">
        <v>2</v>
      </c>
      <c r="O1402" s="211">
        <v>2</v>
      </c>
      <c r="P1402" s="211">
        <v>1</v>
      </c>
      <c r="Q1402" s="211">
        <v>2</v>
      </c>
      <c r="R1402" s="211">
        <v>3</v>
      </c>
      <c r="S1402" s="211">
        <v>2</v>
      </c>
      <c r="T1402" s="211">
        <v>1</v>
      </c>
      <c r="U1402" s="211">
        <v>3</v>
      </c>
      <c r="V1402" s="211">
        <v>3</v>
      </c>
      <c r="W1402" s="211">
        <v>1</v>
      </c>
      <c r="X1402" s="211"/>
      <c r="Y1402" s="189">
        <v>2</v>
      </c>
      <c r="Z1402" s="127">
        <v>2</v>
      </c>
      <c r="AA1402" s="127" t="s">
        <v>824</v>
      </c>
      <c r="AB1402" s="434" t="s">
        <v>142</v>
      </c>
      <c r="AC1402" s="61" t="s">
        <v>142</v>
      </c>
      <c r="AD1402" s="207"/>
      <c r="AE1402" s="61" t="s">
        <v>824</v>
      </c>
      <c r="AF1402" s="130" t="s">
        <v>824</v>
      </c>
      <c r="AG1402" s="123">
        <v>0</v>
      </c>
      <c r="AH1402" s="123" t="s">
        <v>824</v>
      </c>
      <c r="AI1402" s="61" t="s">
        <v>824</v>
      </c>
      <c r="AJ1402" s="61" t="s">
        <v>824</v>
      </c>
      <c r="AK1402" s="61" t="s">
        <v>824</v>
      </c>
      <c r="AL1402" s="61" t="s">
        <v>1129</v>
      </c>
      <c r="AM1402" s="76"/>
      <c r="AN1402" s="239"/>
      <c r="AO1402" s="239"/>
      <c r="AP1402" s="239"/>
      <c r="AQ1402" s="239"/>
    </row>
    <row r="1403" spans="1:45" ht="51" x14ac:dyDescent="0.25">
      <c r="A1403" s="232" t="s">
        <v>947</v>
      </c>
      <c r="B1403" s="74" t="s">
        <v>26</v>
      </c>
      <c r="C1403" s="74">
        <v>22</v>
      </c>
      <c r="D1403" s="74" t="s">
        <v>27</v>
      </c>
      <c r="E1403" s="74" t="s">
        <v>8</v>
      </c>
      <c r="F1403" s="209"/>
      <c r="G1403" s="209"/>
      <c r="H1403" s="209"/>
      <c r="I1403" s="209"/>
      <c r="J1403" s="209"/>
      <c r="K1403" s="209"/>
      <c r="L1403" s="209"/>
      <c r="M1403" s="209"/>
      <c r="N1403" s="209"/>
      <c r="O1403" s="209"/>
      <c r="P1403" s="209"/>
      <c r="Q1403" s="209"/>
      <c r="R1403" s="209"/>
      <c r="S1403" s="209">
        <v>2</v>
      </c>
      <c r="T1403" s="209"/>
      <c r="U1403" s="209"/>
      <c r="V1403" s="209"/>
      <c r="W1403" s="209"/>
      <c r="X1403" s="209"/>
      <c r="Y1403" s="64">
        <v>2</v>
      </c>
      <c r="Z1403" s="127">
        <v>2</v>
      </c>
      <c r="AA1403" s="127" t="s">
        <v>824</v>
      </c>
      <c r="AB1403" s="434" t="s">
        <v>142</v>
      </c>
      <c r="AC1403" s="61" t="s">
        <v>142</v>
      </c>
      <c r="AD1403" s="207"/>
      <c r="AE1403" s="61" t="s">
        <v>824</v>
      </c>
      <c r="AF1403" s="130" t="s">
        <v>142</v>
      </c>
      <c r="AG1403" s="123">
        <v>2</v>
      </c>
      <c r="AH1403" s="123" t="s">
        <v>824</v>
      </c>
      <c r="AI1403" s="61" t="s">
        <v>142</v>
      </c>
      <c r="AJ1403" s="61" t="s">
        <v>824</v>
      </c>
      <c r="AK1403" s="61" t="s">
        <v>824</v>
      </c>
      <c r="AL1403" s="61" t="s">
        <v>1129</v>
      </c>
      <c r="AM1403" s="76"/>
      <c r="AN1403" s="239"/>
      <c r="AO1403" s="239"/>
      <c r="AP1403" s="239"/>
      <c r="AQ1403" s="239"/>
    </row>
    <row r="1404" spans="1:45" ht="38.25" x14ac:dyDescent="0.25">
      <c r="A1404" s="232" t="s">
        <v>947</v>
      </c>
      <c r="B1404" s="191" t="s">
        <v>26</v>
      </c>
      <c r="C1404" s="191">
        <v>23</v>
      </c>
      <c r="D1404" s="198" t="s">
        <v>28</v>
      </c>
      <c r="E1404" s="198" t="s">
        <v>8</v>
      </c>
      <c r="F1404" s="211"/>
      <c r="G1404" s="211"/>
      <c r="H1404" s="211"/>
      <c r="I1404" s="211"/>
      <c r="J1404" s="211"/>
      <c r="K1404" s="211"/>
      <c r="L1404" s="211"/>
      <c r="M1404" s="211"/>
      <c r="N1404" s="211"/>
      <c r="O1404" s="211"/>
      <c r="P1404" s="211"/>
      <c r="Q1404" s="211"/>
      <c r="R1404" s="211"/>
      <c r="S1404" s="211">
        <v>1</v>
      </c>
      <c r="T1404" s="211"/>
      <c r="U1404" s="211"/>
      <c r="V1404" s="211"/>
      <c r="W1404" s="211"/>
      <c r="X1404" s="211"/>
      <c r="Y1404" s="189">
        <v>1</v>
      </c>
      <c r="Z1404" s="127">
        <v>1</v>
      </c>
      <c r="AA1404" s="127" t="s">
        <v>824</v>
      </c>
      <c r="AB1404" s="434" t="s">
        <v>462</v>
      </c>
      <c r="AC1404" s="61" t="s">
        <v>462</v>
      </c>
      <c r="AD1404" s="207"/>
      <c r="AE1404" s="61" t="s">
        <v>824</v>
      </c>
      <c r="AF1404" s="130" t="s">
        <v>462</v>
      </c>
      <c r="AG1404" s="123">
        <v>1</v>
      </c>
      <c r="AH1404" s="123" t="s">
        <v>824</v>
      </c>
      <c r="AI1404" s="61" t="s">
        <v>462</v>
      </c>
      <c r="AJ1404" s="61" t="s">
        <v>824</v>
      </c>
      <c r="AK1404" s="61" t="s">
        <v>824</v>
      </c>
      <c r="AL1404" s="61" t="s">
        <v>1129</v>
      </c>
      <c r="AM1404" s="76"/>
      <c r="AN1404" s="239"/>
      <c r="AO1404" s="239"/>
      <c r="AP1404" s="239"/>
      <c r="AQ1404" s="239"/>
    </row>
    <row r="1405" spans="1:45" ht="38.25" x14ac:dyDescent="0.25">
      <c r="A1405" s="232" t="s">
        <v>947</v>
      </c>
      <c r="B1405" s="74" t="s">
        <v>29</v>
      </c>
      <c r="C1405" s="74">
        <v>24</v>
      </c>
      <c r="D1405" s="74" t="s">
        <v>30</v>
      </c>
      <c r="E1405" s="74" t="s">
        <v>9</v>
      </c>
      <c r="F1405" s="209"/>
      <c r="G1405" s="209"/>
      <c r="H1405" s="209"/>
      <c r="I1405" s="209"/>
      <c r="J1405" s="209"/>
      <c r="K1405" s="209"/>
      <c r="L1405" s="209"/>
      <c r="M1405" s="209"/>
      <c r="N1405" s="209"/>
      <c r="O1405" s="209"/>
      <c r="P1405" s="209"/>
      <c r="Q1405" s="209"/>
      <c r="R1405" s="209"/>
      <c r="S1405" s="209"/>
      <c r="T1405" s="209"/>
      <c r="U1405" s="209"/>
      <c r="V1405" s="209"/>
      <c r="W1405" s="209"/>
      <c r="X1405" s="209"/>
      <c r="Y1405" s="64" t="s">
        <v>824</v>
      </c>
      <c r="Z1405" s="127" t="s">
        <v>824</v>
      </c>
      <c r="AA1405" s="127" t="s">
        <v>824</v>
      </c>
      <c r="AB1405" s="434" t="s">
        <v>824</v>
      </c>
      <c r="AC1405" s="61" t="s">
        <v>824</v>
      </c>
      <c r="AD1405" s="207"/>
      <c r="AE1405" s="61" t="s">
        <v>824</v>
      </c>
      <c r="AF1405" s="130" t="s">
        <v>824</v>
      </c>
      <c r="AG1405" s="123" t="s">
        <v>824</v>
      </c>
      <c r="AH1405" s="123" t="s">
        <v>824</v>
      </c>
      <c r="AI1405" s="61" t="s">
        <v>824</v>
      </c>
      <c r="AJ1405" s="61" t="s">
        <v>824</v>
      </c>
      <c r="AK1405" s="61" t="s">
        <v>824</v>
      </c>
      <c r="AL1405" s="61" t="s">
        <v>1129</v>
      </c>
      <c r="AM1405" s="76"/>
      <c r="AN1405" s="239"/>
      <c r="AO1405" s="239"/>
      <c r="AP1405" s="239"/>
      <c r="AQ1405" s="239"/>
    </row>
    <row r="1406" spans="1:45" ht="60" x14ac:dyDescent="0.25">
      <c r="A1406" s="232" t="s">
        <v>947</v>
      </c>
      <c r="B1406" s="191" t="s">
        <v>12</v>
      </c>
      <c r="C1406" s="191">
        <v>25</v>
      </c>
      <c r="D1406" s="198" t="s">
        <v>31</v>
      </c>
      <c r="E1406" s="198" t="s">
        <v>9</v>
      </c>
      <c r="F1406" s="211">
        <v>1</v>
      </c>
      <c r="G1406" s="211">
        <v>2</v>
      </c>
      <c r="H1406" s="211">
        <v>3</v>
      </c>
      <c r="I1406" s="211">
        <v>3</v>
      </c>
      <c r="J1406" s="211">
        <v>3</v>
      </c>
      <c r="K1406" s="211">
        <v>1</v>
      </c>
      <c r="L1406" s="211">
        <v>3</v>
      </c>
      <c r="M1406" s="211">
        <v>1</v>
      </c>
      <c r="N1406" s="211">
        <v>2</v>
      </c>
      <c r="O1406" s="211">
        <v>1</v>
      </c>
      <c r="P1406" s="211">
        <v>1</v>
      </c>
      <c r="Q1406" s="211">
        <v>2</v>
      </c>
      <c r="R1406" s="211">
        <v>1</v>
      </c>
      <c r="S1406" s="211">
        <v>2</v>
      </c>
      <c r="T1406" s="211">
        <v>1</v>
      </c>
      <c r="U1406" s="211">
        <v>2</v>
      </c>
      <c r="V1406" s="211">
        <v>1</v>
      </c>
      <c r="W1406" s="211">
        <v>3</v>
      </c>
      <c r="X1406" s="211">
        <v>1</v>
      </c>
      <c r="Y1406" s="189">
        <v>2</v>
      </c>
      <c r="Z1406" s="127">
        <v>2</v>
      </c>
      <c r="AA1406" s="127">
        <v>4</v>
      </c>
      <c r="AB1406" s="434" t="s">
        <v>1166</v>
      </c>
      <c r="AC1406" s="61" t="s">
        <v>142</v>
      </c>
      <c r="AD1406" s="207" t="s">
        <v>372</v>
      </c>
      <c r="AE1406" s="61" t="s">
        <v>476</v>
      </c>
      <c r="AF1406" s="130" t="s">
        <v>384</v>
      </c>
      <c r="AG1406" s="123">
        <v>0</v>
      </c>
      <c r="AH1406" s="123">
        <v>2</v>
      </c>
      <c r="AI1406" s="61" t="s">
        <v>824</v>
      </c>
      <c r="AJ1406" s="61" t="s">
        <v>384</v>
      </c>
      <c r="AK1406" s="61" t="s">
        <v>824</v>
      </c>
      <c r="AL1406" s="61" t="s">
        <v>1129</v>
      </c>
      <c r="AM1406" s="76"/>
      <c r="AN1406" s="239" t="s">
        <v>1428</v>
      </c>
      <c r="AO1406" s="239" t="s">
        <v>1429</v>
      </c>
      <c r="AP1406" s="239" t="s">
        <v>1420</v>
      </c>
      <c r="AQ1406" s="239"/>
      <c r="AS1406" s="217" t="s">
        <v>1098</v>
      </c>
    </row>
    <row r="1407" spans="1:45" ht="105" x14ac:dyDescent="0.25">
      <c r="A1407" s="232" t="s">
        <v>947</v>
      </c>
      <c r="B1407" s="74" t="s">
        <v>12</v>
      </c>
      <c r="C1407" s="74">
        <v>26</v>
      </c>
      <c r="D1407" s="74" t="s">
        <v>32</v>
      </c>
      <c r="E1407" s="74" t="s">
        <v>9</v>
      </c>
      <c r="F1407" s="209">
        <v>1</v>
      </c>
      <c r="G1407" s="209">
        <v>2</v>
      </c>
      <c r="H1407" s="209">
        <v>1</v>
      </c>
      <c r="I1407" s="209">
        <v>1</v>
      </c>
      <c r="J1407" s="209">
        <v>2</v>
      </c>
      <c r="K1407" s="209">
        <v>2</v>
      </c>
      <c r="L1407" s="209">
        <v>1</v>
      </c>
      <c r="M1407" s="209">
        <v>1</v>
      </c>
      <c r="N1407" s="209">
        <v>1</v>
      </c>
      <c r="O1407" s="209">
        <v>2</v>
      </c>
      <c r="P1407" s="209">
        <v>2</v>
      </c>
      <c r="Q1407" s="209">
        <v>1</v>
      </c>
      <c r="R1407" s="209">
        <v>2</v>
      </c>
      <c r="S1407" s="209">
        <v>1</v>
      </c>
      <c r="T1407" s="209">
        <v>1</v>
      </c>
      <c r="U1407" s="209">
        <v>2</v>
      </c>
      <c r="V1407" s="209">
        <v>3</v>
      </c>
      <c r="W1407" s="209">
        <v>3</v>
      </c>
      <c r="X1407" s="209">
        <v>1</v>
      </c>
      <c r="Y1407" s="64">
        <v>2</v>
      </c>
      <c r="Z1407" s="127">
        <v>2</v>
      </c>
      <c r="AA1407" s="127">
        <v>4</v>
      </c>
      <c r="AB1407" s="434" t="s">
        <v>1166</v>
      </c>
      <c r="AC1407" s="61" t="s">
        <v>142</v>
      </c>
      <c r="AD1407" s="207" t="s">
        <v>372</v>
      </c>
      <c r="AE1407" s="61" t="s">
        <v>476</v>
      </c>
      <c r="AF1407" s="130" t="s">
        <v>384</v>
      </c>
      <c r="AG1407" s="123">
        <v>0</v>
      </c>
      <c r="AH1407" s="123">
        <v>2</v>
      </c>
      <c r="AI1407" s="61" t="s">
        <v>824</v>
      </c>
      <c r="AJ1407" s="61" t="s">
        <v>384</v>
      </c>
      <c r="AK1407" s="61" t="s">
        <v>824</v>
      </c>
      <c r="AL1407" s="61" t="s">
        <v>1129</v>
      </c>
      <c r="AM1407" s="76"/>
      <c r="AN1407" s="239" t="s">
        <v>1430</v>
      </c>
      <c r="AO1407" s="239" t="s">
        <v>1431</v>
      </c>
      <c r="AP1407" s="239" t="s">
        <v>1420</v>
      </c>
      <c r="AQ1407" s="239" t="s">
        <v>1432</v>
      </c>
      <c r="AR1407" s="217" t="s">
        <v>1097</v>
      </c>
      <c r="AS1407" s="217" t="s">
        <v>1098</v>
      </c>
    </row>
    <row r="1408" spans="1:45" ht="51" x14ac:dyDescent="0.25">
      <c r="A1408" s="232" t="s">
        <v>947</v>
      </c>
      <c r="B1408" s="191" t="s">
        <v>26</v>
      </c>
      <c r="C1408" s="191">
        <v>28</v>
      </c>
      <c r="D1408" s="198" t="s">
        <v>1155</v>
      </c>
      <c r="E1408" s="198" t="s">
        <v>8</v>
      </c>
      <c r="F1408" s="211"/>
      <c r="G1408" s="211"/>
      <c r="H1408" s="211"/>
      <c r="I1408" s="211"/>
      <c r="J1408" s="211"/>
      <c r="K1408" s="211"/>
      <c r="L1408" s="211"/>
      <c r="M1408" s="211"/>
      <c r="N1408" s="211"/>
      <c r="O1408" s="211"/>
      <c r="P1408" s="211"/>
      <c r="Q1408" s="211"/>
      <c r="R1408" s="211"/>
      <c r="S1408" s="211"/>
      <c r="T1408" s="211"/>
      <c r="U1408" s="211"/>
      <c r="V1408" s="211"/>
      <c r="W1408" s="211"/>
      <c r="X1408" s="211"/>
      <c r="Y1408" s="189" t="s">
        <v>824</v>
      </c>
      <c r="Z1408" s="127" t="s">
        <v>824</v>
      </c>
      <c r="AA1408" s="127" t="s">
        <v>824</v>
      </c>
      <c r="AB1408" s="434" t="s">
        <v>824</v>
      </c>
      <c r="AC1408" s="61" t="s">
        <v>824</v>
      </c>
      <c r="AD1408" s="207"/>
      <c r="AE1408" s="61" t="s">
        <v>824</v>
      </c>
      <c r="AF1408" s="130" t="s">
        <v>824</v>
      </c>
      <c r="AG1408" s="123" t="s">
        <v>824</v>
      </c>
      <c r="AH1408" s="123" t="s">
        <v>824</v>
      </c>
      <c r="AI1408" s="61" t="s">
        <v>824</v>
      </c>
      <c r="AJ1408" s="61" t="s">
        <v>824</v>
      </c>
      <c r="AK1408" s="61" t="s">
        <v>824</v>
      </c>
      <c r="AL1408" s="61" t="s">
        <v>1129</v>
      </c>
      <c r="AM1408" s="76"/>
      <c r="AN1408" s="239"/>
      <c r="AO1408" s="239"/>
      <c r="AP1408" s="239"/>
      <c r="AQ1408" s="239"/>
    </row>
    <row r="1409" spans="1:43" ht="38.25" x14ac:dyDescent="0.25">
      <c r="A1409" s="232" t="s">
        <v>947</v>
      </c>
      <c r="B1409" s="74" t="s">
        <v>35</v>
      </c>
      <c r="C1409" s="74">
        <v>31</v>
      </c>
      <c r="D1409" s="74" t="s">
        <v>734</v>
      </c>
      <c r="E1409" s="74" t="s">
        <v>8</v>
      </c>
      <c r="F1409" s="209"/>
      <c r="G1409" s="209"/>
      <c r="H1409" s="209"/>
      <c r="I1409" s="209"/>
      <c r="J1409" s="209"/>
      <c r="K1409" s="209"/>
      <c r="L1409" s="209"/>
      <c r="M1409" s="209"/>
      <c r="N1409" s="209"/>
      <c r="O1409" s="209"/>
      <c r="P1409" s="209"/>
      <c r="Q1409" s="209"/>
      <c r="R1409" s="209"/>
      <c r="S1409" s="209"/>
      <c r="T1409" s="209"/>
      <c r="U1409" s="209"/>
      <c r="V1409" s="209"/>
      <c r="W1409" s="209"/>
      <c r="X1409" s="209"/>
      <c r="Y1409" s="64" t="s">
        <v>824</v>
      </c>
      <c r="Z1409" s="127" t="s">
        <v>824</v>
      </c>
      <c r="AA1409" s="127" t="s">
        <v>824</v>
      </c>
      <c r="AB1409" s="434" t="s">
        <v>824</v>
      </c>
      <c r="AC1409" s="61" t="s">
        <v>824</v>
      </c>
      <c r="AD1409" s="207"/>
      <c r="AE1409" s="61" t="s">
        <v>824</v>
      </c>
      <c r="AF1409" s="130" t="s">
        <v>824</v>
      </c>
      <c r="AG1409" s="123" t="s">
        <v>824</v>
      </c>
      <c r="AH1409" s="123" t="s">
        <v>824</v>
      </c>
      <c r="AI1409" s="61" t="s">
        <v>824</v>
      </c>
      <c r="AJ1409" s="61" t="s">
        <v>824</v>
      </c>
      <c r="AK1409" s="61" t="s">
        <v>824</v>
      </c>
      <c r="AL1409" s="61" t="s">
        <v>1129</v>
      </c>
      <c r="AM1409" s="76"/>
      <c r="AN1409" s="239"/>
      <c r="AO1409" s="239"/>
      <c r="AP1409" s="239"/>
      <c r="AQ1409" s="239"/>
    </row>
    <row r="1410" spans="1:43" ht="25.5" x14ac:dyDescent="0.25">
      <c r="A1410" s="232" t="s">
        <v>947</v>
      </c>
      <c r="B1410" s="191" t="s">
        <v>38</v>
      </c>
      <c r="C1410" s="191">
        <v>34</v>
      </c>
      <c r="D1410" s="198" t="s">
        <v>662</v>
      </c>
      <c r="E1410" s="198" t="s">
        <v>9</v>
      </c>
      <c r="F1410" s="211"/>
      <c r="G1410" s="211"/>
      <c r="H1410" s="211"/>
      <c r="I1410" s="211"/>
      <c r="J1410" s="211"/>
      <c r="K1410" s="211"/>
      <c r="L1410" s="211"/>
      <c r="M1410" s="211"/>
      <c r="N1410" s="211"/>
      <c r="O1410" s="211"/>
      <c r="P1410" s="211"/>
      <c r="Q1410" s="211"/>
      <c r="R1410" s="211"/>
      <c r="S1410" s="211"/>
      <c r="T1410" s="211"/>
      <c r="U1410" s="211"/>
      <c r="V1410" s="211"/>
      <c r="W1410" s="211"/>
      <c r="X1410" s="211"/>
      <c r="Y1410" s="189" t="s">
        <v>824</v>
      </c>
      <c r="Z1410" s="127" t="s">
        <v>824</v>
      </c>
      <c r="AA1410" s="127" t="s">
        <v>824</v>
      </c>
      <c r="AB1410" s="434" t="s">
        <v>824</v>
      </c>
      <c r="AC1410" s="61" t="s">
        <v>824</v>
      </c>
      <c r="AD1410" s="207"/>
      <c r="AE1410" s="61" t="s">
        <v>824</v>
      </c>
      <c r="AF1410" s="130" t="s">
        <v>824</v>
      </c>
      <c r="AG1410" s="123" t="s">
        <v>824</v>
      </c>
      <c r="AH1410" s="123" t="s">
        <v>824</v>
      </c>
      <c r="AI1410" s="61" t="s">
        <v>824</v>
      </c>
      <c r="AJ1410" s="61" t="s">
        <v>824</v>
      </c>
      <c r="AK1410" s="61" t="s">
        <v>824</v>
      </c>
      <c r="AL1410" s="61" t="s">
        <v>1129</v>
      </c>
      <c r="AM1410" s="76"/>
      <c r="AN1410" s="239"/>
      <c r="AO1410" s="239"/>
      <c r="AP1410" s="239"/>
      <c r="AQ1410" s="239"/>
    </row>
    <row r="1411" spans="1:43" ht="25.5" x14ac:dyDescent="0.25">
      <c r="A1411" s="232" t="s">
        <v>947</v>
      </c>
      <c r="B1411" s="74" t="s">
        <v>38</v>
      </c>
      <c r="C1411" s="74">
        <v>37</v>
      </c>
      <c r="D1411" s="74" t="s">
        <v>663</v>
      </c>
      <c r="E1411" s="74" t="s">
        <v>8</v>
      </c>
      <c r="F1411" s="209"/>
      <c r="G1411" s="209"/>
      <c r="H1411" s="209"/>
      <c r="I1411" s="209"/>
      <c r="J1411" s="209"/>
      <c r="K1411" s="209"/>
      <c r="L1411" s="209"/>
      <c r="M1411" s="209"/>
      <c r="N1411" s="209"/>
      <c r="O1411" s="209"/>
      <c r="P1411" s="209"/>
      <c r="Q1411" s="209"/>
      <c r="R1411" s="209"/>
      <c r="S1411" s="209"/>
      <c r="T1411" s="209"/>
      <c r="U1411" s="209"/>
      <c r="V1411" s="209"/>
      <c r="W1411" s="209"/>
      <c r="X1411" s="209"/>
      <c r="Y1411" s="64" t="s">
        <v>824</v>
      </c>
      <c r="Z1411" s="127" t="s">
        <v>824</v>
      </c>
      <c r="AA1411" s="127" t="s">
        <v>824</v>
      </c>
      <c r="AB1411" s="434" t="s">
        <v>824</v>
      </c>
      <c r="AC1411" s="61" t="s">
        <v>824</v>
      </c>
      <c r="AD1411" s="207"/>
      <c r="AE1411" s="61" t="s">
        <v>824</v>
      </c>
      <c r="AF1411" s="130" t="s">
        <v>824</v>
      </c>
      <c r="AG1411" s="123" t="s">
        <v>824</v>
      </c>
      <c r="AH1411" s="123" t="s">
        <v>824</v>
      </c>
      <c r="AI1411" s="61" t="s">
        <v>824</v>
      </c>
      <c r="AJ1411" s="61" t="s">
        <v>824</v>
      </c>
      <c r="AK1411" s="61" t="s">
        <v>824</v>
      </c>
      <c r="AL1411" s="61" t="s">
        <v>1129</v>
      </c>
      <c r="AM1411" s="76"/>
      <c r="AN1411" s="239"/>
      <c r="AO1411" s="239"/>
      <c r="AP1411" s="239"/>
      <c r="AQ1411" s="239"/>
    </row>
    <row r="1412" spans="1:43" ht="25.5" x14ac:dyDescent="0.25">
      <c r="A1412" s="232" t="s">
        <v>947</v>
      </c>
      <c r="B1412" s="191" t="s">
        <v>43</v>
      </c>
      <c r="C1412" s="191">
        <v>38</v>
      </c>
      <c r="D1412" s="198" t="s">
        <v>664</v>
      </c>
      <c r="E1412" s="198" t="s">
        <v>9</v>
      </c>
      <c r="F1412" s="211"/>
      <c r="G1412" s="211"/>
      <c r="H1412" s="211"/>
      <c r="I1412" s="211"/>
      <c r="J1412" s="211"/>
      <c r="K1412" s="211"/>
      <c r="L1412" s="211"/>
      <c r="M1412" s="211"/>
      <c r="N1412" s="211"/>
      <c r="O1412" s="211"/>
      <c r="P1412" s="211"/>
      <c r="Q1412" s="211"/>
      <c r="R1412" s="211"/>
      <c r="S1412" s="211"/>
      <c r="T1412" s="211"/>
      <c r="U1412" s="211"/>
      <c r="V1412" s="211"/>
      <c r="W1412" s="211"/>
      <c r="X1412" s="211"/>
      <c r="Y1412" s="189" t="s">
        <v>824</v>
      </c>
      <c r="Z1412" s="127" t="s">
        <v>824</v>
      </c>
      <c r="AA1412" s="127" t="s">
        <v>824</v>
      </c>
      <c r="AB1412" s="434" t="s">
        <v>824</v>
      </c>
      <c r="AC1412" s="61" t="s">
        <v>824</v>
      </c>
      <c r="AD1412" s="207"/>
      <c r="AE1412" s="61" t="s">
        <v>824</v>
      </c>
      <c r="AF1412" s="130" t="s">
        <v>824</v>
      </c>
      <c r="AG1412" s="123" t="s">
        <v>824</v>
      </c>
      <c r="AH1412" s="123" t="s">
        <v>824</v>
      </c>
      <c r="AI1412" s="61" t="s">
        <v>824</v>
      </c>
      <c r="AJ1412" s="61" t="s">
        <v>824</v>
      </c>
      <c r="AK1412" s="61" t="s">
        <v>824</v>
      </c>
      <c r="AL1412" s="61" t="s">
        <v>1129</v>
      </c>
      <c r="AM1412" s="76"/>
      <c r="AN1412" s="239"/>
      <c r="AO1412" s="239"/>
      <c r="AP1412" s="239"/>
      <c r="AQ1412" s="239"/>
    </row>
    <row r="1413" spans="1:43" x14ac:dyDescent="0.25">
      <c r="A1413" s="232" t="s">
        <v>947</v>
      </c>
      <c r="B1413" s="74" t="s">
        <v>43</v>
      </c>
      <c r="C1413" s="74">
        <v>39</v>
      </c>
      <c r="D1413" s="74" t="s">
        <v>44</v>
      </c>
      <c r="E1413" s="74" t="s">
        <v>8</v>
      </c>
      <c r="F1413" s="209"/>
      <c r="G1413" s="209"/>
      <c r="H1413" s="209"/>
      <c r="I1413" s="209"/>
      <c r="J1413" s="209"/>
      <c r="K1413" s="209"/>
      <c r="L1413" s="209"/>
      <c r="M1413" s="209"/>
      <c r="N1413" s="209"/>
      <c r="O1413" s="209"/>
      <c r="P1413" s="209"/>
      <c r="Q1413" s="209"/>
      <c r="R1413" s="209"/>
      <c r="S1413" s="209"/>
      <c r="T1413" s="209"/>
      <c r="U1413" s="209"/>
      <c r="V1413" s="209"/>
      <c r="W1413" s="209"/>
      <c r="X1413" s="209"/>
      <c r="Y1413" s="64" t="s">
        <v>824</v>
      </c>
      <c r="Z1413" s="127" t="s">
        <v>824</v>
      </c>
      <c r="AA1413" s="127" t="s">
        <v>824</v>
      </c>
      <c r="AB1413" s="434" t="s">
        <v>824</v>
      </c>
      <c r="AC1413" s="61" t="s">
        <v>824</v>
      </c>
      <c r="AD1413" s="207"/>
      <c r="AE1413" s="61" t="s">
        <v>824</v>
      </c>
      <c r="AF1413" s="130" t="s">
        <v>824</v>
      </c>
      <c r="AG1413" s="123" t="s">
        <v>824</v>
      </c>
      <c r="AH1413" s="123" t="s">
        <v>824</v>
      </c>
      <c r="AI1413" s="61" t="s">
        <v>824</v>
      </c>
      <c r="AJ1413" s="61" t="s">
        <v>824</v>
      </c>
      <c r="AK1413" s="61" t="s">
        <v>824</v>
      </c>
      <c r="AL1413" s="61" t="s">
        <v>1129</v>
      </c>
      <c r="AM1413" s="76"/>
      <c r="AN1413" s="239"/>
      <c r="AO1413" s="239"/>
      <c r="AP1413" s="239"/>
      <c r="AQ1413" s="239"/>
    </row>
    <row r="1414" spans="1:43" ht="25.5" x14ac:dyDescent="0.25">
      <c r="A1414" s="232" t="s">
        <v>947</v>
      </c>
      <c r="B1414" s="191" t="s">
        <v>43</v>
      </c>
      <c r="C1414" s="191">
        <v>40</v>
      </c>
      <c r="D1414" s="198" t="s">
        <v>743</v>
      </c>
      <c r="E1414" s="198" t="s">
        <v>9</v>
      </c>
      <c r="F1414" s="211"/>
      <c r="G1414" s="211"/>
      <c r="H1414" s="211"/>
      <c r="I1414" s="211"/>
      <c r="J1414" s="211"/>
      <c r="K1414" s="211"/>
      <c r="L1414" s="211"/>
      <c r="M1414" s="211"/>
      <c r="N1414" s="211"/>
      <c r="O1414" s="211"/>
      <c r="P1414" s="211"/>
      <c r="Q1414" s="211"/>
      <c r="R1414" s="211"/>
      <c r="S1414" s="211"/>
      <c r="T1414" s="211"/>
      <c r="U1414" s="211"/>
      <c r="V1414" s="211"/>
      <c r="W1414" s="211"/>
      <c r="X1414" s="211"/>
      <c r="Y1414" s="189" t="s">
        <v>824</v>
      </c>
      <c r="Z1414" s="127" t="s">
        <v>824</v>
      </c>
      <c r="AA1414" s="127" t="s">
        <v>824</v>
      </c>
      <c r="AB1414" s="434" t="s">
        <v>824</v>
      </c>
      <c r="AC1414" s="61" t="s">
        <v>824</v>
      </c>
      <c r="AD1414" s="207"/>
      <c r="AE1414" s="61" t="s">
        <v>824</v>
      </c>
      <c r="AF1414" s="130" t="s">
        <v>824</v>
      </c>
      <c r="AG1414" s="123" t="s">
        <v>824</v>
      </c>
      <c r="AH1414" s="123" t="s">
        <v>824</v>
      </c>
      <c r="AI1414" s="61" t="s">
        <v>824</v>
      </c>
      <c r="AJ1414" s="61" t="s">
        <v>824</v>
      </c>
      <c r="AK1414" s="61" t="s">
        <v>824</v>
      </c>
      <c r="AL1414" s="61" t="s">
        <v>1129</v>
      </c>
      <c r="AM1414" s="76"/>
      <c r="AN1414" s="239"/>
      <c r="AO1414" s="239"/>
      <c r="AP1414" s="239"/>
      <c r="AQ1414" s="239"/>
    </row>
    <row r="1415" spans="1:43" ht="25.5" x14ac:dyDescent="0.25">
      <c r="A1415" s="232" t="s">
        <v>947</v>
      </c>
      <c r="B1415" s="74" t="s">
        <v>43</v>
      </c>
      <c r="C1415" s="74">
        <v>41</v>
      </c>
      <c r="D1415" s="74" t="s">
        <v>665</v>
      </c>
      <c r="E1415" s="74" t="s">
        <v>8</v>
      </c>
      <c r="F1415" s="209"/>
      <c r="G1415" s="209"/>
      <c r="H1415" s="209"/>
      <c r="I1415" s="209"/>
      <c r="J1415" s="209"/>
      <c r="K1415" s="209"/>
      <c r="L1415" s="209"/>
      <c r="M1415" s="209"/>
      <c r="N1415" s="209"/>
      <c r="O1415" s="209"/>
      <c r="P1415" s="209"/>
      <c r="Q1415" s="209"/>
      <c r="R1415" s="209"/>
      <c r="S1415" s="209"/>
      <c r="T1415" s="209"/>
      <c r="U1415" s="209"/>
      <c r="V1415" s="209"/>
      <c r="W1415" s="209"/>
      <c r="X1415" s="209"/>
      <c r="Y1415" s="64" t="s">
        <v>824</v>
      </c>
      <c r="Z1415" s="127" t="s">
        <v>824</v>
      </c>
      <c r="AA1415" s="127" t="s">
        <v>824</v>
      </c>
      <c r="AB1415" s="434" t="s">
        <v>824</v>
      </c>
      <c r="AC1415" s="61" t="s">
        <v>824</v>
      </c>
      <c r="AD1415" s="207"/>
      <c r="AE1415" s="61" t="s">
        <v>824</v>
      </c>
      <c r="AF1415" s="130" t="s">
        <v>824</v>
      </c>
      <c r="AG1415" s="123" t="s">
        <v>824</v>
      </c>
      <c r="AH1415" s="123" t="s">
        <v>824</v>
      </c>
      <c r="AI1415" s="61" t="s">
        <v>824</v>
      </c>
      <c r="AJ1415" s="61" t="s">
        <v>824</v>
      </c>
      <c r="AK1415" s="61" t="s">
        <v>824</v>
      </c>
      <c r="AL1415" s="61" t="s">
        <v>1129</v>
      </c>
      <c r="AM1415" s="76"/>
      <c r="AN1415" s="239"/>
      <c r="AO1415" s="239"/>
      <c r="AP1415" s="239"/>
      <c r="AQ1415" s="239"/>
    </row>
    <row r="1416" spans="1:43" ht="25.5" x14ac:dyDescent="0.25">
      <c r="A1416" s="232" t="s">
        <v>947</v>
      </c>
      <c r="B1416" s="191" t="s">
        <v>43</v>
      </c>
      <c r="C1416" s="191">
        <v>42</v>
      </c>
      <c r="D1416" s="198" t="s">
        <v>666</v>
      </c>
      <c r="E1416" s="198" t="s">
        <v>9</v>
      </c>
      <c r="F1416" s="211"/>
      <c r="G1416" s="211"/>
      <c r="H1416" s="211"/>
      <c r="I1416" s="211"/>
      <c r="J1416" s="211"/>
      <c r="K1416" s="211"/>
      <c r="L1416" s="211"/>
      <c r="M1416" s="211"/>
      <c r="N1416" s="211"/>
      <c r="O1416" s="211"/>
      <c r="P1416" s="211"/>
      <c r="Q1416" s="211"/>
      <c r="R1416" s="211"/>
      <c r="S1416" s="211"/>
      <c r="T1416" s="211"/>
      <c r="U1416" s="211"/>
      <c r="V1416" s="211"/>
      <c r="W1416" s="211"/>
      <c r="X1416" s="211"/>
      <c r="Y1416" s="189" t="s">
        <v>824</v>
      </c>
      <c r="Z1416" s="127" t="s">
        <v>824</v>
      </c>
      <c r="AA1416" s="127" t="s">
        <v>824</v>
      </c>
      <c r="AB1416" s="434" t="s">
        <v>824</v>
      </c>
      <c r="AC1416" s="61" t="s">
        <v>824</v>
      </c>
      <c r="AD1416" s="207"/>
      <c r="AE1416" s="61" t="s">
        <v>824</v>
      </c>
      <c r="AF1416" s="130" t="s">
        <v>824</v>
      </c>
      <c r="AG1416" s="123" t="s">
        <v>824</v>
      </c>
      <c r="AH1416" s="123" t="s">
        <v>824</v>
      </c>
      <c r="AI1416" s="61" t="s">
        <v>824</v>
      </c>
      <c r="AJ1416" s="61" t="s">
        <v>824</v>
      </c>
      <c r="AK1416" s="61" t="s">
        <v>824</v>
      </c>
      <c r="AL1416" s="61" t="s">
        <v>1129</v>
      </c>
      <c r="AM1416" s="76"/>
      <c r="AN1416" s="239"/>
      <c r="AO1416" s="239"/>
      <c r="AP1416" s="239"/>
      <c r="AQ1416" s="239"/>
    </row>
    <row r="1417" spans="1:43" ht="25.5" x14ac:dyDescent="0.25">
      <c r="A1417" s="232" t="s">
        <v>947</v>
      </c>
      <c r="B1417" s="74" t="s">
        <v>45</v>
      </c>
      <c r="C1417" s="74">
        <v>43</v>
      </c>
      <c r="D1417" s="74" t="s">
        <v>667</v>
      </c>
      <c r="E1417" s="74" t="s">
        <v>9</v>
      </c>
      <c r="F1417" s="209"/>
      <c r="G1417" s="209"/>
      <c r="H1417" s="209"/>
      <c r="I1417" s="209"/>
      <c r="J1417" s="209"/>
      <c r="K1417" s="209"/>
      <c r="L1417" s="209"/>
      <c r="M1417" s="209"/>
      <c r="N1417" s="209"/>
      <c r="O1417" s="209"/>
      <c r="P1417" s="209"/>
      <c r="Q1417" s="209"/>
      <c r="R1417" s="209"/>
      <c r="S1417" s="209"/>
      <c r="T1417" s="209"/>
      <c r="U1417" s="209"/>
      <c r="V1417" s="209"/>
      <c r="W1417" s="209"/>
      <c r="X1417" s="209"/>
      <c r="Y1417" s="64" t="s">
        <v>824</v>
      </c>
      <c r="Z1417" s="127" t="s">
        <v>824</v>
      </c>
      <c r="AA1417" s="127" t="s">
        <v>824</v>
      </c>
      <c r="AB1417" s="434" t="s">
        <v>824</v>
      </c>
      <c r="AC1417" s="61" t="s">
        <v>824</v>
      </c>
      <c r="AD1417" s="207"/>
      <c r="AE1417" s="61" t="s">
        <v>824</v>
      </c>
      <c r="AF1417" s="130" t="s">
        <v>824</v>
      </c>
      <c r="AG1417" s="123" t="s">
        <v>824</v>
      </c>
      <c r="AH1417" s="123" t="s">
        <v>824</v>
      </c>
      <c r="AI1417" s="61" t="s">
        <v>824</v>
      </c>
      <c r="AJ1417" s="61" t="s">
        <v>824</v>
      </c>
      <c r="AK1417" s="61" t="s">
        <v>824</v>
      </c>
      <c r="AL1417" s="61" t="s">
        <v>1129</v>
      </c>
      <c r="AM1417" s="76"/>
      <c r="AN1417" s="239"/>
      <c r="AO1417" s="239"/>
      <c r="AP1417" s="239"/>
      <c r="AQ1417" s="239"/>
    </row>
    <row r="1418" spans="1:43" ht="25.5" x14ac:dyDescent="0.25">
      <c r="A1418" s="232" t="s">
        <v>947</v>
      </c>
      <c r="B1418" s="191" t="s">
        <v>45</v>
      </c>
      <c r="C1418" s="191">
        <v>44</v>
      </c>
      <c r="D1418" s="198" t="s">
        <v>668</v>
      </c>
      <c r="E1418" s="198" t="s">
        <v>9</v>
      </c>
      <c r="F1418" s="211"/>
      <c r="G1418" s="211"/>
      <c r="H1418" s="211"/>
      <c r="I1418" s="211"/>
      <c r="J1418" s="211"/>
      <c r="K1418" s="211"/>
      <c r="L1418" s="211"/>
      <c r="M1418" s="211"/>
      <c r="N1418" s="211"/>
      <c r="O1418" s="211"/>
      <c r="P1418" s="211"/>
      <c r="Q1418" s="211"/>
      <c r="R1418" s="211"/>
      <c r="S1418" s="211"/>
      <c r="T1418" s="211"/>
      <c r="U1418" s="211"/>
      <c r="V1418" s="211"/>
      <c r="W1418" s="211"/>
      <c r="X1418" s="211"/>
      <c r="Y1418" s="189" t="s">
        <v>824</v>
      </c>
      <c r="Z1418" s="127" t="s">
        <v>824</v>
      </c>
      <c r="AA1418" s="127" t="s">
        <v>824</v>
      </c>
      <c r="AB1418" s="434" t="s">
        <v>824</v>
      </c>
      <c r="AC1418" s="61" t="s">
        <v>824</v>
      </c>
      <c r="AD1418" s="207"/>
      <c r="AE1418" s="61" t="s">
        <v>824</v>
      </c>
      <c r="AF1418" s="130" t="s">
        <v>824</v>
      </c>
      <c r="AG1418" s="123" t="s">
        <v>824</v>
      </c>
      <c r="AH1418" s="123" t="s">
        <v>824</v>
      </c>
      <c r="AI1418" s="61" t="s">
        <v>824</v>
      </c>
      <c r="AJ1418" s="61" t="s">
        <v>824</v>
      </c>
      <c r="AK1418" s="61" t="s">
        <v>824</v>
      </c>
      <c r="AL1418" s="61" t="s">
        <v>1129</v>
      </c>
      <c r="AM1418" s="76"/>
      <c r="AN1418" s="239"/>
      <c r="AO1418" s="239"/>
      <c r="AP1418" s="239"/>
      <c r="AQ1418" s="239"/>
    </row>
    <row r="1419" spans="1:43" ht="25.5" x14ac:dyDescent="0.25">
      <c r="A1419" s="232" t="s">
        <v>947</v>
      </c>
      <c r="B1419" s="74" t="s">
        <v>48</v>
      </c>
      <c r="C1419" s="74">
        <v>49</v>
      </c>
      <c r="D1419" s="74" t="s">
        <v>54</v>
      </c>
      <c r="E1419" s="74" t="s">
        <v>9</v>
      </c>
      <c r="F1419" s="209"/>
      <c r="G1419" s="209"/>
      <c r="H1419" s="209"/>
      <c r="I1419" s="209"/>
      <c r="J1419" s="209"/>
      <c r="K1419" s="209"/>
      <c r="L1419" s="209"/>
      <c r="M1419" s="209"/>
      <c r="N1419" s="209"/>
      <c r="O1419" s="209"/>
      <c r="P1419" s="209"/>
      <c r="Q1419" s="209"/>
      <c r="R1419" s="209"/>
      <c r="S1419" s="209"/>
      <c r="T1419" s="209"/>
      <c r="U1419" s="209"/>
      <c r="V1419" s="209"/>
      <c r="W1419" s="209"/>
      <c r="X1419" s="209"/>
      <c r="Y1419" s="64" t="s">
        <v>824</v>
      </c>
      <c r="Z1419" s="127" t="s">
        <v>824</v>
      </c>
      <c r="AA1419" s="127" t="s">
        <v>824</v>
      </c>
      <c r="AB1419" s="434" t="s">
        <v>824</v>
      </c>
      <c r="AC1419" s="61" t="s">
        <v>824</v>
      </c>
      <c r="AD1419" s="207"/>
      <c r="AE1419" s="61" t="s">
        <v>824</v>
      </c>
      <c r="AF1419" s="130" t="s">
        <v>824</v>
      </c>
      <c r="AG1419" s="123" t="s">
        <v>824</v>
      </c>
      <c r="AH1419" s="123" t="s">
        <v>824</v>
      </c>
      <c r="AI1419" s="61" t="s">
        <v>824</v>
      </c>
      <c r="AJ1419" s="61" t="s">
        <v>824</v>
      </c>
      <c r="AK1419" s="61" t="s">
        <v>824</v>
      </c>
      <c r="AL1419" s="61" t="s">
        <v>1129</v>
      </c>
      <c r="AM1419" s="76"/>
      <c r="AN1419" s="239"/>
      <c r="AO1419" s="239"/>
      <c r="AP1419" s="239"/>
      <c r="AQ1419" s="239"/>
    </row>
    <row r="1420" spans="1:43" ht="25.5" x14ac:dyDescent="0.25">
      <c r="A1420" s="232" t="s">
        <v>947</v>
      </c>
      <c r="B1420" s="191" t="s">
        <v>55</v>
      </c>
      <c r="C1420" s="191">
        <v>50</v>
      </c>
      <c r="D1420" s="198" t="s">
        <v>670</v>
      </c>
      <c r="E1420" s="198" t="s">
        <v>9</v>
      </c>
      <c r="F1420" s="211"/>
      <c r="G1420" s="211"/>
      <c r="H1420" s="211"/>
      <c r="I1420" s="211"/>
      <c r="J1420" s="211"/>
      <c r="K1420" s="211"/>
      <c r="L1420" s="211"/>
      <c r="M1420" s="211"/>
      <c r="N1420" s="211"/>
      <c r="O1420" s="211"/>
      <c r="P1420" s="211"/>
      <c r="Q1420" s="211"/>
      <c r="R1420" s="211"/>
      <c r="S1420" s="211"/>
      <c r="T1420" s="211"/>
      <c r="U1420" s="211"/>
      <c r="V1420" s="211"/>
      <c r="W1420" s="211"/>
      <c r="X1420" s="211"/>
      <c r="Y1420" s="189" t="s">
        <v>824</v>
      </c>
      <c r="Z1420" s="127" t="s">
        <v>824</v>
      </c>
      <c r="AA1420" s="127" t="s">
        <v>824</v>
      </c>
      <c r="AB1420" s="434" t="s">
        <v>824</v>
      </c>
      <c r="AC1420" s="61" t="s">
        <v>824</v>
      </c>
      <c r="AD1420" s="207"/>
      <c r="AE1420" s="61" t="s">
        <v>824</v>
      </c>
      <c r="AF1420" s="130" t="s">
        <v>824</v>
      </c>
      <c r="AG1420" s="123" t="s">
        <v>824</v>
      </c>
      <c r="AH1420" s="123" t="s">
        <v>824</v>
      </c>
      <c r="AI1420" s="61" t="s">
        <v>824</v>
      </c>
      <c r="AJ1420" s="61" t="s">
        <v>824</v>
      </c>
      <c r="AK1420" s="61" t="s">
        <v>824</v>
      </c>
      <c r="AL1420" s="61" t="s">
        <v>1129</v>
      </c>
      <c r="AM1420" s="76"/>
      <c r="AN1420" s="239"/>
      <c r="AO1420" s="239"/>
      <c r="AP1420" s="239"/>
      <c r="AQ1420" s="239"/>
    </row>
    <row r="1421" spans="1:43" ht="25.5" x14ac:dyDescent="0.25">
      <c r="A1421" s="232" t="s">
        <v>947</v>
      </c>
      <c r="B1421" s="74" t="s">
        <v>55</v>
      </c>
      <c r="C1421" s="74">
        <v>51</v>
      </c>
      <c r="D1421" s="74" t="s">
        <v>671</v>
      </c>
      <c r="E1421" s="74" t="s">
        <v>9</v>
      </c>
      <c r="F1421" s="209"/>
      <c r="G1421" s="209"/>
      <c r="H1421" s="209"/>
      <c r="I1421" s="209"/>
      <c r="J1421" s="209"/>
      <c r="K1421" s="209"/>
      <c r="L1421" s="209"/>
      <c r="M1421" s="209"/>
      <c r="N1421" s="209"/>
      <c r="O1421" s="209"/>
      <c r="P1421" s="209"/>
      <c r="Q1421" s="209"/>
      <c r="R1421" s="209"/>
      <c r="S1421" s="209"/>
      <c r="T1421" s="209"/>
      <c r="U1421" s="209"/>
      <c r="V1421" s="209"/>
      <c r="W1421" s="209"/>
      <c r="X1421" s="209"/>
      <c r="Y1421" s="64" t="s">
        <v>824</v>
      </c>
      <c r="Z1421" s="127" t="s">
        <v>824</v>
      </c>
      <c r="AA1421" s="127" t="s">
        <v>824</v>
      </c>
      <c r="AB1421" s="434" t="s">
        <v>824</v>
      </c>
      <c r="AC1421" s="61" t="s">
        <v>824</v>
      </c>
      <c r="AD1421" s="207"/>
      <c r="AE1421" s="61" t="s">
        <v>824</v>
      </c>
      <c r="AF1421" s="130" t="s">
        <v>824</v>
      </c>
      <c r="AG1421" s="123" t="s">
        <v>824</v>
      </c>
      <c r="AH1421" s="123" t="s">
        <v>824</v>
      </c>
      <c r="AI1421" s="61" t="s">
        <v>824</v>
      </c>
      <c r="AJ1421" s="61" t="s">
        <v>824</v>
      </c>
      <c r="AK1421" s="61" t="s">
        <v>824</v>
      </c>
      <c r="AL1421" s="61" t="s">
        <v>1129</v>
      </c>
      <c r="AM1421" s="76"/>
      <c r="AN1421" s="239"/>
      <c r="AO1421" s="239"/>
      <c r="AP1421" s="239"/>
      <c r="AQ1421" s="239"/>
    </row>
    <row r="1422" spans="1:43" ht="25.5" x14ac:dyDescent="0.25">
      <c r="A1422" s="232" t="s">
        <v>947</v>
      </c>
      <c r="B1422" s="191" t="s">
        <v>55</v>
      </c>
      <c r="C1422" s="191">
        <v>52</v>
      </c>
      <c r="D1422" s="198" t="s">
        <v>56</v>
      </c>
      <c r="E1422" s="198" t="s">
        <v>9</v>
      </c>
      <c r="F1422" s="211"/>
      <c r="G1422" s="211"/>
      <c r="H1422" s="211"/>
      <c r="I1422" s="211"/>
      <c r="J1422" s="211"/>
      <c r="K1422" s="211"/>
      <c r="L1422" s="211"/>
      <c r="M1422" s="211"/>
      <c r="N1422" s="211"/>
      <c r="O1422" s="211"/>
      <c r="P1422" s="211"/>
      <c r="Q1422" s="211"/>
      <c r="R1422" s="211"/>
      <c r="S1422" s="211"/>
      <c r="T1422" s="211"/>
      <c r="U1422" s="211"/>
      <c r="V1422" s="211"/>
      <c r="W1422" s="211"/>
      <c r="X1422" s="211"/>
      <c r="Y1422" s="189" t="s">
        <v>824</v>
      </c>
      <c r="Z1422" s="127" t="s">
        <v>824</v>
      </c>
      <c r="AA1422" s="127" t="s">
        <v>824</v>
      </c>
      <c r="AB1422" s="434" t="s">
        <v>824</v>
      </c>
      <c r="AC1422" s="61" t="s">
        <v>824</v>
      </c>
      <c r="AD1422" s="207"/>
      <c r="AE1422" s="61" t="s">
        <v>824</v>
      </c>
      <c r="AF1422" s="130" t="s">
        <v>824</v>
      </c>
      <c r="AG1422" s="123" t="s">
        <v>824</v>
      </c>
      <c r="AH1422" s="123" t="s">
        <v>824</v>
      </c>
      <c r="AI1422" s="61" t="s">
        <v>824</v>
      </c>
      <c r="AJ1422" s="61" t="s">
        <v>824</v>
      </c>
      <c r="AK1422" s="61" t="s">
        <v>824</v>
      </c>
      <c r="AL1422" s="61" t="s">
        <v>1129</v>
      </c>
      <c r="AM1422" s="76"/>
      <c r="AN1422" s="239"/>
      <c r="AO1422" s="239"/>
      <c r="AP1422" s="239"/>
      <c r="AQ1422" s="239"/>
    </row>
    <row r="1423" spans="1:43" ht="25.5" x14ac:dyDescent="0.25">
      <c r="A1423" s="232" t="s">
        <v>947</v>
      </c>
      <c r="B1423" s="74" t="s">
        <v>57</v>
      </c>
      <c r="C1423" s="74">
        <v>54</v>
      </c>
      <c r="D1423" s="74" t="s">
        <v>59</v>
      </c>
      <c r="E1423" s="74" t="s">
        <v>9</v>
      </c>
      <c r="F1423" s="209"/>
      <c r="G1423" s="209"/>
      <c r="H1423" s="209"/>
      <c r="I1423" s="209"/>
      <c r="J1423" s="209"/>
      <c r="K1423" s="209"/>
      <c r="L1423" s="209"/>
      <c r="M1423" s="209"/>
      <c r="N1423" s="209"/>
      <c r="O1423" s="209"/>
      <c r="P1423" s="209"/>
      <c r="Q1423" s="209"/>
      <c r="R1423" s="209"/>
      <c r="S1423" s="209"/>
      <c r="T1423" s="209"/>
      <c r="U1423" s="209"/>
      <c r="V1423" s="209"/>
      <c r="W1423" s="209"/>
      <c r="X1423" s="209"/>
      <c r="Y1423" s="64" t="s">
        <v>824</v>
      </c>
      <c r="Z1423" s="127" t="s">
        <v>824</v>
      </c>
      <c r="AA1423" s="127" t="s">
        <v>824</v>
      </c>
      <c r="AB1423" s="434" t="s">
        <v>824</v>
      </c>
      <c r="AC1423" s="61" t="s">
        <v>824</v>
      </c>
      <c r="AD1423" s="207"/>
      <c r="AE1423" s="61" t="s">
        <v>824</v>
      </c>
      <c r="AF1423" s="130" t="s">
        <v>824</v>
      </c>
      <c r="AG1423" s="123" t="s">
        <v>824</v>
      </c>
      <c r="AH1423" s="123" t="s">
        <v>824</v>
      </c>
      <c r="AI1423" s="61" t="s">
        <v>824</v>
      </c>
      <c r="AJ1423" s="61" t="s">
        <v>824</v>
      </c>
      <c r="AK1423" s="61" t="s">
        <v>824</v>
      </c>
      <c r="AL1423" s="61" t="s">
        <v>1129</v>
      </c>
      <c r="AM1423" s="76"/>
      <c r="AN1423" s="239"/>
      <c r="AO1423" s="239"/>
      <c r="AP1423" s="239"/>
      <c r="AQ1423" s="239"/>
    </row>
    <row r="1424" spans="1:43" ht="25.5" x14ac:dyDescent="0.25">
      <c r="A1424" s="232" t="s">
        <v>947</v>
      </c>
      <c r="B1424" s="191" t="s">
        <v>60</v>
      </c>
      <c r="C1424" s="191">
        <v>55</v>
      </c>
      <c r="D1424" s="198" t="s">
        <v>61</v>
      </c>
      <c r="E1424" s="198" t="s">
        <v>9</v>
      </c>
      <c r="F1424" s="211"/>
      <c r="G1424" s="211"/>
      <c r="H1424" s="211"/>
      <c r="I1424" s="211"/>
      <c r="J1424" s="211"/>
      <c r="K1424" s="211"/>
      <c r="L1424" s="211"/>
      <c r="M1424" s="211"/>
      <c r="N1424" s="211"/>
      <c r="O1424" s="211"/>
      <c r="P1424" s="211"/>
      <c r="Q1424" s="211"/>
      <c r="R1424" s="211"/>
      <c r="S1424" s="211"/>
      <c r="T1424" s="211"/>
      <c r="U1424" s="211"/>
      <c r="V1424" s="211"/>
      <c r="W1424" s="211"/>
      <c r="X1424" s="211"/>
      <c r="Y1424" s="189" t="s">
        <v>824</v>
      </c>
      <c r="Z1424" s="127" t="s">
        <v>824</v>
      </c>
      <c r="AA1424" s="127" t="s">
        <v>824</v>
      </c>
      <c r="AB1424" s="434" t="s">
        <v>824</v>
      </c>
      <c r="AC1424" s="61" t="s">
        <v>824</v>
      </c>
      <c r="AD1424" s="207"/>
      <c r="AE1424" s="61" t="s">
        <v>824</v>
      </c>
      <c r="AF1424" s="130" t="s">
        <v>824</v>
      </c>
      <c r="AG1424" s="123" t="s">
        <v>824</v>
      </c>
      <c r="AH1424" s="123" t="s">
        <v>824</v>
      </c>
      <c r="AI1424" s="61" t="s">
        <v>824</v>
      </c>
      <c r="AJ1424" s="61" t="s">
        <v>824</v>
      </c>
      <c r="AK1424" s="61" t="s">
        <v>824</v>
      </c>
      <c r="AL1424" s="61" t="s">
        <v>1129</v>
      </c>
      <c r="AM1424" s="76"/>
      <c r="AN1424" s="239"/>
      <c r="AO1424" s="239"/>
      <c r="AP1424" s="239"/>
      <c r="AQ1424" s="239"/>
    </row>
    <row r="1425" spans="1:45" ht="38.25" x14ac:dyDescent="0.25">
      <c r="A1425" s="232" t="s">
        <v>947</v>
      </c>
      <c r="B1425" s="74" t="s">
        <v>60</v>
      </c>
      <c r="C1425" s="74">
        <v>56</v>
      </c>
      <c r="D1425" s="74" t="s">
        <v>64</v>
      </c>
      <c r="E1425" s="74" t="s">
        <v>9</v>
      </c>
      <c r="F1425" s="209"/>
      <c r="G1425" s="209"/>
      <c r="H1425" s="209"/>
      <c r="I1425" s="209"/>
      <c r="J1425" s="209"/>
      <c r="K1425" s="209"/>
      <c r="L1425" s="209"/>
      <c r="M1425" s="209"/>
      <c r="N1425" s="209"/>
      <c r="O1425" s="209"/>
      <c r="P1425" s="209"/>
      <c r="Q1425" s="209"/>
      <c r="R1425" s="209"/>
      <c r="S1425" s="209"/>
      <c r="T1425" s="209"/>
      <c r="U1425" s="209"/>
      <c r="V1425" s="209"/>
      <c r="W1425" s="209"/>
      <c r="X1425" s="209"/>
      <c r="Y1425" s="64" t="s">
        <v>824</v>
      </c>
      <c r="Z1425" s="127" t="s">
        <v>824</v>
      </c>
      <c r="AA1425" s="127" t="s">
        <v>824</v>
      </c>
      <c r="AB1425" s="434" t="s">
        <v>824</v>
      </c>
      <c r="AC1425" s="61" t="s">
        <v>824</v>
      </c>
      <c r="AD1425" s="207"/>
      <c r="AE1425" s="61" t="s">
        <v>824</v>
      </c>
      <c r="AF1425" s="130" t="s">
        <v>824</v>
      </c>
      <c r="AG1425" s="123" t="s">
        <v>824</v>
      </c>
      <c r="AH1425" s="123" t="s">
        <v>824</v>
      </c>
      <c r="AI1425" s="61" t="s">
        <v>824</v>
      </c>
      <c r="AJ1425" s="61" t="s">
        <v>824</v>
      </c>
      <c r="AK1425" s="61" t="s">
        <v>824</v>
      </c>
      <c r="AL1425" s="61" t="s">
        <v>1129</v>
      </c>
      <c r="AM1425" s="76"/>
      <c r="AN1425" s="239"/>
      <c r="AO1425" s="239"/>
      <c r="AP1425" s="239"/>
      <c r="AQ1425" s="239"/>
    </row>
    <row r="1426" spans="1:45" ht="25.5" x14ac:dyDescent="0.25">
      <c r="A1426" s="232" t="s">
        <v>947</v>
      </c>
      <c r="B1426" s="191" t="s">
        <v>66</v>
      </c>
      <c r="C1426" s="191">
        <v>57</v>
      </c>
      <c r="D1426" s="198" t="s">
        <v>67</v>
      </c>
      <c r="E1426" s="198" t="s">
        <v>9</v>
      </c>
      <c r="F1426" s="211"/>
      <c r="G1426" s="211"/>
      <c r="H1426" s="211"/>
      <c r="I1426" s="211"/>
      <c r="J1426" s="211"/>
      <c r="K1426" s="211"/>
      <c r="L1426" s="211"/>
      <c r="M1426" s="211"/>
      <c r="N1426" s="211"/>
      <c r="O1426" s="211"/>
      <c r="P1426" s="211"/>
      <c r="Q1426" s="211"/>
      <c r="R1426" s="211"/>
      <c r="S1426" s="211"/>
      <c r="T1426" s="211"/>
      <c r="U1426" s="211"/>
      <c r="V1426" s="211"/>
      <c r="W1426" s="211"/>
      <c r="X1426" s="211"/>
      <c r="Y1426" s="189" t="s">
        <v>824</v>
      </c>
      <c r="Z1426" s="127" t="s">
        <v>824</v>
      </c>
      <c r="AA1426" s="127" t="s">
        <v>824</v>
      </c>
      <c r="AB1426" s="434" t="s">
        <v>824</v>
      </c>
      <c r="AC1426" s="61" t="s">
        <v>824</v>
      </c>
      <c r="AD1426" s="207"/>
      <c r="AE1426" s="61" t="s">
        <v>824</v>
      </c>
      <c r="AF1426" s="130" t="s">
        <v>824</v>
      </c>
      <c r="AG1426" s="123" t="s">
        <v>824</v>
      </c>
      <c r="AH1426" s="123" t="s">
        <v>824</v>
      </c>
      <c r="AI1426" s="61" t="s">
        <v>824</v>
      </c>
      <c r="AJ1426" s="61" t="s">
        <v>824</v>
      </c>
      <c r="AK1426" s="61" t="s">
        <v>824</v>
      </c>
      <c r="AL1426" s="61" t="s">
        <v>1129</v>
      </c>
      <c r="AM1426" s="76"/>
      <c r="AN1426" s="239"/>
      <c r="AO1426" s="239"/>
      <c r="AP1426" s="239"/>
      <c r="AQ1426" s="239"/>
    </row>
    <row r="1427" spans="1:45" ht="25.5" x14ac:dyDescent="0.25">
      <c r="A1427" s="232" t="s">
        <v>947</v>
      </c>
      <c r="B1427" s="74" t="s">
        <v>66</v>
      </c>
      <c r="C1427" s="74">
        <v>59</v>
      </c>
      <c r="D1427" s="74" t="s">
        <v>71</v>
      </c>
      <c r="E1427" s="74" t="s">
        <v>9</v>
      </c>
      <c r="F1427" s="209"/>
      <c r="G1427" s="209"/>
      <c r="H1427" s="209"/>
      <c r="I1427" s="209"/>
      <c r="J1427" s="209"/>
      <c r="K1427" s="209"/>
      <c r="L1427" s="209"/>
      <c r="M1427" s="209"/>
      <c r="N1427" s="209"/>
      <c r="O1427" s="209"/>
      <c r="P1427" s="209"/>
      <c r="Q1427" s="209"/>
      <c r="R1427" s="209"/>
      <c r="S1427" s="209"/>
      <c r="T1427" s="209"/>
      <c r="U1427" s="209"/>
      <c r="V1427" s="209"/>
      <c r="W1427" s="209"/>
      <c r="X1427" s="209"/>
      <c r="Y1427" s="64" t="s">
        <v>824</v>
      </c>
      <c r="Z1427" s="127" t="s">
        <v>824</v>
      </c>
      <c r="AA1427" s="127" t="s">
        <v>824</v>
      </c>
      <c r="AB1427" s="434" t="s">
        <v>824</v>
      </c>
      <c r="AC1427" s="61" t="s">
        <v>824</v>
      </c>
      <c r="AD1427" s="207"/>
      <c r="AE1427" s="61" t="s">
        <v>824</v>
      </c>
      <c r="AF1427" s="130" t="s">
        <v>824</v>
      </c>
      <c r="AG1427" s="123" t="s">
        <v>824</v>
      </c>
      <c r="AH1427" s="123" t="s">
        <v>824</v>
      </c>
      <c r="AI1427" s="61" t="s">
        <v>824</v>
      </c>
      <c r="AJ1427" s="61" t="s">
        <v>824</v>
      </c>
      <c r="AK1427" s="61" t="s">
        <v>824</v>
      </c>
      <c r="AL1427" s="61" t="s">
        <v>1129</v>
      </c>
      <c r="AM1427" s="76"/>
      <c r="AN1427" s="239"/>
      <c r="AO1427" s="239"/>
      <c r="AP1427" s="239"/>
      <c r="AQ1427" s="239"/>
    </row>
    <row r="1428" spans="1:45" ht="25.5" x14ac:dyDescent="0.25">
      <c r="A1428" s="232" t="s">
        <v>947</v>
      </c>
      <c r="B1428" s="191" t="s">
        <v>66</v>
      </c>
      <c r="C1428" s="191">
        <v>60</v>
      </c>
      <c r="D1428" s="198" t="s">
        <v>72</v>
      </c>
      <c r="E1428" s="198" t="s">
        <v>9</v>
      </c>
      <c r="F1428" s="211"/>
      <c r="G1428" s="211"/>
      <c r="H1428" s="211"/>
      <c r="I1428" s="211"/>
      <c r="J1428" s="211"/>
      <c r="K1428" s="211"/>
      <c r="L1428" s="211"/>
      <c r="M1428" s="211"/>
      <c r="N1428" s="211"/>
      <c r="O1428" s="211"/>
      <c r="P1428" s="211"/>
      <c r="Q1428" s="211"/>
      <c r="R1428" s="211"/>
      <c r="S1428" s="211"/>
      <c r="T1428" s="211"/>
      <c r="U1428" s="211"/>
      <c r="V1428" s="211"/>
      <c r="W1428" s="211"/>
      <c r="X1428" s="211"/>
      <c r="Y1428" s="189" t="s">
        <v>824</v>
      </c>
      <c r="Z1428" s="127" t="s">
        <v>824</v>
      </c>
      <c r="AA1428" s="127" t="s">
        <v>824</v>
      </c>
      <c r="AB1428" s="434" t="s">
        <v>824</v>
      </c>
      <c r="AC1428" s="61" t="s">
        <v>824</v>
      </c>
      <c r="AD1428" s="207"/>
      <c r="AE1428" s="61" t="s">
        <v>824</v>
      </c>
      <c r="AF1428" s="130" t="s">
        <v>824</v>
      </c>
      <c r="AG1428" s="123" t="s">
        <v>824</v>
      </c>
      <c r="AH1428" s="123" t="s">
        <v>824</v>
      </c>
      <c r="AI1428" s="61" t="s">
        <v>824</v>
      </c>
      <c r="AJ1428" s="61" t="s">
        <v>824</v>
      </c>
      <c r="AK1428" s="61" t="s">
        <v>824</v>
      </c>
      <c r="AL1428" s="61" t="s">
        <v>1129</v>
      </c>
      <c r="AM1428" s="76"/>
      <c r="AN1428" s="239"/>
      <c r="AO1428" s="239"/>
      <c r="AP1428" s="239"/>
      <c r="AQ1428" s="239"/>
    </row>
    <row r="1429" spans="1:45" ht="25.5" x14ac:dyDescent="0.25">
      <c r="A1429" s="232" t="s">
        <v>947</v>
      </c>
      <c r="B1429" s="74" t="s">
        <v>101</v>
      </c>
      <c r="C1429" s="74">
        <v>61</v>
      </c>
      <c r="D1429" s="74" t="s">
        <v>674</v>
      </c>
      <c r="E1429" s="74" t="s">
        <v>9</v>
      </c>
      <c r="F1429" s="209"/>
      <c r="G1429" s="209"/>
      <c r="H1429" s="209"/>
      <c r="I1429" s="209"/>
      <c r="J1429" s="209"/>
      <c r="K1429" s="209"/>
      <c r="L1429" s="209"/>
      <c r="M1429" s="209"/>
      <c r="N1429" s="209"/>
      <c r="O1429" s="209"/>
      <c r="P1429" s="209"/>
      <c r="Q1429" s="209"/>
      <c r="R1429" s="209"/>
      <c r="S1429" s="209"/>
      <c r="T1429" s="209"/>
      <c r="U1429" s="209"/>
      <c r="V1429" s="209"/>
      <c r="W1429" s="209"/>
      <c r="X1429" s="209"/>
      <c r="Y1429" s="64" t="s">
        <v>824</v>
      </c>
      <c r="Z1429" s="127" t="s">
        <v>824</v>
      </c>
      <c r="AA1429" s="127" t="s">
        <v>824</v>
      </c>
      <c r="AB1429" s="434" t="s">
        <v>824</v>
      </c>
      <c r="AC1429" s="61" t="s">
        <v>824</v>
      </c>
      <c r="AD1429" s="207"/>
      <c r="AE1429" s="61" t="s">
        <v>824</v>
      </c>
      <c r="AF1429" s="130" t="s">
        <v>824</v>
      </c>
      <c r="AG1429" s="123" t="s">
        <v>824</v>
      </c>
      <c r="AH1429" s="123" t="s">
        <v>824</v>
      </c>
      <c r="AI1429" s="61" t="s">
        <v>824</v>
      </c>
      <c r="AJ1429" s="61" t="s">
        <v>824</v>
      </c>
      <c r="AK1429" s="61" t="s">
        <v>824</v>
      </c>
      <c r="AL1429" s="61" t="s">
        <v>1129</v>
      </c>
      <c r="AM1429" s="76"/>
      <c r="AN1429" s="239"/>
      <c r="AO1429" s="239"/>
      <c r="AP1429" s="239"/>
      <c r="AQ1429" s="239"/>
    </row>
    <row r="1430" spans="1:45" ht="25.5" x14ac:dyDescent="0.25">
      <c r="A1430" s="232" t="s">
        <v>947</v>
      </c>
      <c r="B1430" s="191" t="s">
        <v>101</v>
      </c>
      <c r="C1430" s="191">
        <v>62</v>
      </c>
      <c r="D1430" s="198" t="s">
        <v>675</v>
      </c>
      <c r="E1430" s="198" t="s">
        <v>9</v>
      </c>
      <c r="F1430" s="211"/>
      <c r="G1430" s="211"/>
      <c r="H1430" s="211"/>
      <c r="I1430" s="211"/>
      <c r="J1430" s="211"/>
      <c r="K1430" s="211"/>
      <c r="L1430" s="211"/>
      <c r="M1430" s="211"/>
      <c r="N1430" s="211"/>
      <c r="O1430" s="211"/>
      <c r="P1430" s="211"/>
      <c r="Q1430" s="211"/>
      <c r="R1430" s="211"/>
      <c r="S1430" s="211"/>
      <c r="T1430" s="211"/>
      <c r="U1430" s="211"/>
      <c r="V1430" s="211"/>
      <c r="W1430" s="211"/>
      <c r="X1430" s="211"/>
      <c r="Y1430" s="189" t="s">
        <v>824</v>
      </c>
      <c r="Z1430" s="127" t="s">
        <v>824</v>
      </c>
      <c r="AA1430" s="127" t="s">
        <v>824</v>
      </c>
      <c r="AB1430" s="434" t="s">
        <v>824</v>
      </c>
      <c r="AC1430" s="61" t="s">
        <v>824</v>
      </c>
      <c r="AD1430" s="207"/>
      <c r="AE1430" s="61" t="s">
        <v>824</v>
      </c>
      <c r="AF1430" s="130" t="s">
        <v>824</v>
      </c>
      <c r="AG1430" s="123" t="s">
        <v>824</v>
      </c>
      <c r="AH1430" s="123" t="s">
        <v>824</v>
      </c>
      <c r="AI1430" s="61" t="s">
        <v>824</v>
      </c>
      <c r="AJ1430" s="61" t="s">
        <v>824</v>
      </c>
      <c r="AK1430" s="61" t="s">
        <v>824</v>
      </c>
      <c r="AL1430" s="61" t="s">
        <v>1129</v>
      </c>
      <c r="AM1430" s="76"/>
      <c r="AN1430" s="239"/>
      <c r="AO1430" s="239"/>
      <c r="AP1430" s="239"/>
      <c r="AQ1430" s="239"/>
    </row>
    <row r="1431" spans="1:45" ht="25.5" x14ac:dyDescent="0.25">
      <c r="A1431" s="232" t="s">
        <v>947</v>
      </c>
      <c r="B1431" s="74" t="s">
        <v>76</v>
      </c>
      <c r="C1431" s="74">
        <v>64</v>
      </c>
      <c r="D1431" s="74" t="s">
        <v>77</v>
      </c>
      <c r="E1431" s="74" t="s">
        <v>9</v>
      </c>
      <c r="F1431" s="209"/>
      <c r="G1431" s="209"/>
      <c r="H1431" s="209"/>
      <c r="I1431" s="209"/>
      <c r="J1431" s="209"/>
      <c r="K1431" s="209"/>
      <c r="L1431" s="209"/>
      <c r="M1431" s="209"/>
      <c r="N1431" s="209"/>
      <c r="O1431" s="209"/>
      <c r="P1431" s="209"/>
      <c r="Q1431" s="209"/>
      <c r="R1431" s="209"/>
      <c r="S1431" s="209"/>
      <c r="T1431" s="209"/>
      <c r="U1431" s="209"/>
      <c r="V1431" s="209"/>
      <c r="W1431" s="209"/>
      <c r="X1431" s="209"/>
      <c r="Y1431" s="64" t="s">
        <v>824</v>
      </c>
      <c r="Z1431" s="127" t="s">
        <v>824</v>
      </c>
      <c r="AA1431" s="127" t="s">
        <v>824</v>
      </c>
      <c r="AB1431" s="434" t="s">
        <v>824</v>
      </c>
      <c r="AC1431" s="61" t="s">
        <v>824</v>
      </c>
      <c r="AD1431" s="207"/>
      <c r="AE1431" s="61" t="s">
        <v>824</v>
      </c>
      <c r="AF1431" s="130" t="s">
        <v>824</v>
      </c>
      <c r="AG1431" s="123" t="s">
        <v>824</v>
      </c>
      <c r="AH1431" s="123" t="s">
        <v>824</v>
      </c>
      <c r="AI1431" s="61" t="s">
        <v>824</v>
      </c>
      <c r="AJ1431" s="61" t="s">
        <v>824</v>
      </c>
      <c r="AK1431" s="61" t="s">
        <v>824</v>
      </c>
      <c r="AL1431" s="61" t="s">
        <v>1129</v>
      </c>
      <c r="AM1431" s="76"/>
      <c r="AN1431" s="239"/>
      <c r="AO1431" s="239"/>
      <c r="AP1431" s="239"/>
      <c r="AQ1431" s="239"/>
    </row>
    <row r="1432" spans="1:45" ht="38.25" x14ac:dyDescent="0.25">
      <c r="A1432" s="232" t="s">
        <v>947</v>
      </c>
      <c r="B1432" s="191" t="s">
        <v>76</v>
      </c>
      <c r="C1432" s="191">
        <v>65</v>
      </c>
      <c r="D1432" s="198" t="s">
        <v>78</v>
      </c>
      <c r="E1432" s="198" t="s">
        <v>9</v>
      </c>
      <c r="F1432" s="211"/>
      <c r="G1432" s="211"/>
      <c r="H1432" s="211"/>
      <c r="I1432" s="211"/>
      <c r="J1432" s="211"/>
      <c r="K1432" s="211"/>
      <c r="L1432" s="211"/>
      <c r="M1432" s="211"/>
      <c r="N1432" s="211"/>
      <c r="O1432" s="211"/>
      <c r="P1432" s="211"/>
      <c r="Q1432" s="211"/>
      <c r="R1432" s="211"/>
      <c r="S1432" s="211"/>
      <c r="T1432" s="211"/>
      <c r="U1432" s="211"/>
      <c r="V1432" s="211"/>
      <c r="W1432" s="211"/>
      <c r="X1432" s="211"/>
      <c r="Y1432" s="189" t="s">
        <v>824</v>
      </c>
      <c r="Z1432" s="127" t="s">
        <v>824</v>
      </c>
      <c r="AA1432" s="127" t="s">
        <v>824</v>
      </c>
      <c r="AB1432" s="434" t="s">
        <v>824</v>
      </c>
      <c r="AC1432" s="61" t="s">
        <v>824</v>
      </c>
      <c r="AD1432" s="207"/>
      <c r="AE1432" s="61" t="s">
        <v>824</v>
      </c>
      <c r="AF1432" s="130" t="s">
        <v>824</v>
      </c>
      <c r="AG1432" s="123" t="s">
        <v>824</v>
      </c>
      <c r="AH1432" s="123" t="s">
        <v>824</v>
      </c>
      <c r="AI1432" s="61" t="s">
        <v>824</v>
      </c>
      <c r="AJ1432" s="61" t="s">
        <v>824</v>
      </c>
      <c r="AK1432" s="61" t="s">
        <v>824</v>
      </c>
      <c r="AL1432" s="61" t="s">
        <v>1129</v>
      </c>
      <c r="AM1432" s="76"/>
      <c r="AN1432" s="239"/>
      <c r="AO1432" s="239"/>
      <c r="AP1432" s="239"/>
      <c r="AQ1432" s="239"/>
    </row>
    <row r="1433" spans="1:45" ht="105" x14ac:dyDescent="0.25">
      <c r="A1433" s="232" t="s">
        <v>947</v>
      </c>
      <c r="B1433" s="74" t="s">
        <v>676</v>
      </c>
      <c r="C1433" s="74">
        <v>72</v>
      </c>
      <c r="D1433" s="74" t="s">
        <v>679</v>
      </c>
      <c r="E1433" s="74" t="s">
        <v>9</v>
      </c>
      <c r="F1433" s="209">
        <v>2</v>
      </c>
      <c r="G1433" s="209">
        <v>2</v>
      </c>
      <c r="H1433" s="209">
        <v>2</v>
      </c>
      <c r="I1433" s="209">
        <v>1</v>
      </c>
      <c r="J1433" s="209">
        <v>3</v>
      </c>
      <c r="K1433" s="209">
        <v>1</v>
      </c>
      <c r="L1433" s="209">
        <v>3</v>
      </c>
      <c r="M1433" s="209">
        <v>2</v>
      </c>
      <c r="N1433" s="209">
        <v>3</v>
      </c>
      <c r="O1433" s="209">
        <v>2</v>
      </c>
      <c r="P1433" s="209">
        <v>2</v>
      </c>
      <c r="Q1433" s="209">
        <v>4</v>
      </c>
      <c r="R1433" s="209">
        <v>1</v>
      </c>
      <c r="S1433" s="209">
        <v>3</v>
      </c>
      <c r="T1433" s="209">
        <v>1</v>
      </c>
      <c r="U1433" s="209">
        <v>1</v>
      </c>
      <c r="V1433" s="209">
        <v>2</v>
      </c>
      <c r="W1433" s="209">
        <v>2</v>
      </c>
      <c r="X1433" s="209">
        <v>2</v>
      </c>
      <c r="Y1433" s="64">
        <v>2</v>
      </c>
      <c r="Z1433" s="127">
        <v>2</v>
      </c>
      <c r="AA1433" s="127">
        <v>3</v>
      </c>
      <c r="AB1433" s="434" t="s">
        <v>1181</v>
      </c>
      <c r="AC1433" s="61" t="s">
        <v>142</v>
      </c>
      <c r="AD1433" s="207" t="s">
        <v>371</v>
      </c>
      <c r="AE1433" s="61" t="s">
        <v>371</v>
      </c>
      <c r="AF1433" s="130" t="s">
        <v>463</v>
      </c>
      <c r="AG1433" s="123">
        <v>0</v>
      </c>
      <c r="AH1433" s="123">
        <v>1</v>
      </c>
      <c r="AI1433" s="61" t="s">
        <v>824</v>
      </c>
      <c r="AJ1433" s="61" t="s">
        <v>463</v>
      </c>
      <c r="AK1433" s="61" t="s">
        <v>824</v>
      </c>
      <c r="AL1433" s="61" t="s">
        <v>1129</v>
      </c>
      <c r="AM1433" s="76"/>
      <c r="AN1433" s="239" t="s">
        <v>1433</v>
      </c>
      <c r="AO1433" s="239" t="s">
        <v>1434</v>
      </c>
      <c r="AP1433" s="239" t="s">
        <v>1435</v>
      </c>
      <c r="AQ1433" s="239" t="s">
        <v>1436</v>
      </c>
      <c r="AR1433" s="217" t="s">
        <v>1097</v>
      </c>
      <c r="AS1433" s="217" t="s">
        <v>1098</v>
      </c>
    </row>
    <row r="1434" spans="1:45" ht="25.5" x14ac:dyDescent="0.25">
      <c r="A1434" s="232" t="s">
        <v>947</v>
      </c>
      <c r="B1434" s="191" t="s">
        <v>26</v>
      </c>
      <c r="C1434" s="191">
        <v>76</v>
      </c>
      <c r="D1434" s="198" t="s">
        <v>747</v>
      </c>
      <c r="E1434" s="198" t="s">
        <v>9</v>
      </c>
      <c r="F1434" s="211"/>
      <c r="G1434" s="211"/>
      <c r="H1434" s="211"/>
      <c r="I1434" s="211"/>
      <c r="J1434" s="211"/>
      <c r="K1434" s="211"/>
      <c r="L1434" s="211"/>
      <c r="M1434" s="211"/>
      <c r="N1434" s="211"/>
      <c r="O1434" s="211"/>
      <c r="P1434" s="211"/>
      <c r="Q1434" s="211"/>
      <c r="R1434" s="211"/>
      <c r="S1434" s="211"/>
      <c r="T1434" s="211"/>
      <c r="U1434" s="211"/>
      <c r="V1434" s="211"/>
      <c r="W1434" s="211"/>
      <c r="X1434" s="211"/>
      <c r="Y1434" s="189" t="s">
        <v>824</v>
      </c>
      <c r="Z1434" s="127" t="s">
        <v>824</v>
      </c>
      <c r="AA1434" s="127" t="s">
        <v>824</v>
      </c>
      <c r="AB1434" s="434" t="s">
        <v>824</v>
      </c>
      <c r="AC1434" s="61" t="s">
        <v>824</v>
      </c>
      <c r="AD1434" s="207"/>
      <c r="AE1434" s="61" t="s">
        <v>824</v>
      </c>
      <c r="AF1434" s="130" t="s">
        <v>824</v>
      </c>
      <c r="AG1434" s="123" t="s">
        <v>824</v>
      </c>
      <c r="AH1434" s="123" t="s">
        <v>824</v>
      </c>
      <c r="AI1434" s="61" t="s">
        <v>824</v>
      </c>
      <c r="AJ1434" s="61" t="s">
        <v>824</v>
      </c>
      <c r="AK1434" s="61" t="s">
        <v>824</v>
      </c>
      <c r="AL1434" s="61" t="s">
        <v>1129</v>
      </c>
      <c r="AM1434" s="76"/>
      <c r="AN1434" s="239"/>
      <c r="AO1434" s="239"/>
      <c r="AP1434" s="239"/>
      <c r="AQ1434" s="239"/>
    </row>
    <row r="1435" spans="1:45" ht="25.5" x14ac:dyDescent="0.25">
      <c r="A1435" s="232" t="s">
        <v>947</v>
      </c>
      <c r="B1435" s="74" t="s">
        <v>26</v>
      </c>
      <c r="C1435" s="74">
        <v>81</v>
      </c>
      <c r="D1435" s="74" t="s">
        <v>751</v>
      </c>
      <c r="E1435" s="74" t="s">
        <v>9</v>
      </c>
      <c r="F1435" s="209"/>
      <c r="G1435" s="209"/>
      <c r="H1435" s="209"/>
      <c r="I1435" s="209"/>
      <c r="J1435" s="209"/>
      <c r="K1435" s="209"/>
      <c r="L1435" s="209"/>
      <c r="M1435" s="209"/>
      <c r="N1435" s="209"/>
      <c r="O1435" s="209"/>
      <c r="P1435" s="209"/>
      <c r="Q1435" s="209"/>
      <c r="R1435" s="209"/>
      <c r="S1435" s="209"/>
      <c r="T1435" s="209"/>
      <c r="U1435" s="209"/>
      <c r="V1435" s="209"/>
      <c r="W1435" s="209"/>
      <c r="X1435" s="209"/>
      <c r="Y1435" s="64" t="s">
        <v>824</v>
      </c>
      <c r="Z1435" s="127" t="s">
        <v>824</v>
      </c>
      <c r="AA1435" s="127" t="s">
        <v>824</v>
      </c>
      <c r="AB1435" s="434" t="s">
        <v>824</v>
      </c>
      <c r="AC1435" s="61" t="s">
        <v>824</v>
      </c>
      <c r="AD1435" s="207"/>
      <c r="AE1435" s="61" t="s">
        <v>824</v>
      </c>
      <c r="AF1435" s="130" t="s">
        <v>824</v>
      </c>
      <c r="AG1435" s="123" t="s">
        <v>824</v>
      </c>
      <c r="AH1435" s="123" t="s">
        <v>824</v>
      </c>
      <c r="AI1435" s="61" t="s">
        <v>824</v>
      </c>
      <c r="AJ1435" s="61" t="s">
        <v>824</v>
      </c>
      <c r="AK1435" s="61" t="s">
        <v>824</v>
      </c>
      <c r="AL1435" s="61" t="s">
        <v>1129</v>
      </c>
      <c r="AM1435" s="76"/>
      <c r="AN1435" s="239"/>
      <c r="AO1435" s="239"/>
      <c r="AP1435" s="239"/>
      <c r="AQ1435" s="239"/>
    </row>
    <row r="1436" spans="1:45" ht="25.5" x14ac:dyDescent="0.25">
      <c r="A1436" s="232" t="s">
        <v>947</v>
      </c>
      <c r="B1436" s="191" t="s">
        <v>26</v>
      </c>
      <c r="C1436" s="191">
        <v>82</v>
      </c>
      <c r="D1436" s="198" t="s">
        <v>1160</v>
      </c>
      <c r="E1436" s="198" t="s">
        <v>9</v>
      </c>
      <c r="F1436" s="211"/>
      <c r="G1436" s="211"/>
      <c r="H1436" s="211"/>
      <c r="I1436" s="211"/>
      <c r="J1436" s="211"/>
      <c r="K1436" s="211"/>
      <c r="L1436" s="211"/>
      <c r="M1436" s="211"/>
      <c r="N1436" s="211"/>
      <c r="O1436" s="211"/>
      <c r="P1436" s="211"/>
      <c r="Q1436" s="211"/>
      <c r="R1436" s="211"/>
      <c r="S1436" s="211"/>
      <c r="T1436" s="211"/>
      <c r="U1436" s="211"/>
      <c r="V1436" s="211"/>
      <c r="W1436" s="211"/>
      <c r="X1436" s="211"/>
      <c r="Y1436" s="189" t="s">
        <v>824</v>
      </c>
      <c r="Z1436" s="127" t="s">
        <v>824</v>
      </c>
      <c r="AA1436" s="127" t="s">
        <v>824</v>
      </c>
      <c r="AB1436" s="434" t="s">
        <v>824</v>
      </c>
      <c r="AC1436" s="61" t="s">
        <v>824</v>
      </c>
      <c r="AD1436" s="207"/>
      <c r="AE1436" s="61" t="s">
        <v>824</v>
      </c>
      <c r="AF1436" s="130" t="s">
        <v>824</v>
      </c>
      <c r="AG1436" s="123" t="s">
        <v>824</v>
      </c>
      <c r="AH1436" s="123" t="s">
        <v>824</v>
      </c>
      <c r="AI1436" s="61" t="s">
        <v>824</v>
      </c>
      <c r="AJ1436" s="61" t="s">
        <v>824</v>
      </c>
      <c r="AK1436" s="61" t="s">
        <v>824</v>
      </c>
      <c r="AL1436" s="61" t="s">
        <v>1129</v>
      </c>
      <c r="AM1436" s="76"/>
      <c r="AN1436" s="239"/>
      <c r="AO1436" s="239"/>
      <c r="AP1436" s="239"/>
      <c r="AQ1436" s="239"/>
    </row>
    <row r="1437" spans="1:45" ht="38.25" x14ac:dyDescent="0.25">
      <c r="A1437" s="232" t="s">
        <v>947</v>
      </c>
      <c r="B1437" s="74" t="s">
        <v>26</v>
      </c>
      <c r="C1437" s="74">
        <v>86</v>
      </c>
      <c r="D1437" s="74" t="s">
        <v>1161</v>
      </c>
      <c r="E1437" s="74" t="s">
        <v>9</v>
      </c>
      <c r="F1437" s="209"/>
      <c r="G1437" s="209"/>
      <c r="H1437" s="209"/>
      <c r="I1437" s="209"/>
      <c r="J1437" s="209"/>
      <c r="K1437" s="209"/>
      <c r="L1437" s="209"/>
      <c r="M1437" s="209"/>
      <c r="N1437" s="209"/>
      <c r="O1437" s="209"/>
      <c r="P1437" s="209"/>
      <c r="Q1437" s="209"/>
      <c r="R1437" s="209"/>
      <c r="S1437" s="209"/>
      <c r="T1437" s="209"/>
      <c r="U1437" s="209"/>
      <c r="V1437" s="209"/>
      <c r="W1437" s="209"/>
      <c r="X1437" s="209"/>
      <c r="Y1437" s="64" t="s">
        <v>824</v>
      </c>
      <c r="Z1437" s="127" t="s">
        <v>824</v>
      </c>
      <c r="AA1437" s="127" t="s">
        <v>824</v>
      </c>
      <c r="AB1437" s="434" t="s">
        <v>824</v>
      </c>
      <c r="AC1437" s="61" t="s">
        <v>824</v>
      </c>
      <c r="AD1437" s="207"/>
      <c r="AE1437" s="61" t="s">
        <v>824</v>
      </c>
      <c r="AF1437" s="130" t="s">
        <v>824</v>
      </c>
      <c r="AG1437" s="123" t="s">
        <v>824</v>
      </c>
      <c r="AH1437" s="123" t="s">
        <v>824</v>
      </c>
      <c r="AI1437" s="61" t="s">
        <v>824</v>
      </c>
      <c r="AJ1437" s="61" t="s">
        <v>824</v>
      </c>
      <c r="AK1437" s="61" t="s">
        <v>824</v>
      </c>
      <c r="AL1437" s="61" t="s">
        <v>1129</v>
      </c>
      <c r="AM1437" s="76"/>
      <c r="AN1437" s="239"/>
      <c r="AO1437" s="239"/>
      <c r="AP1437" s="239"/>
      <c r="AQ1437" s="239"/>
    </row>
    <row r="1438" spans="1:45" ht="90" x14ac:dyDescent="0.25">
      <c r="A1438" s="232" t="s">
        <v>947</v>
      </c>
      <c r="B1438" s="191" t="s">
        <v>687</v>
      </c>
      <c r="C1438" s="191">
        <v>102</v>
      </c>
      <c r="D1438" s="198" t="s">
        <v>690</v>
      </c>
      <c r="E1438" s="198" t="s">
        <v>9</v>
      </c>
      <c r="F1438" s="211">
        <v>3</v>
      </c>
      <c r="G1438" s="211">
        <v>3</v>
      </c>
      <c r="H1438" s="211">
        <v>3</v>
      </c>
      <c r="I1438" s="211">
        <v>3</v>
      </c>
      <c r="J1438" s="211">
        <v>3</v>
      </c>
      <c r="K1438" s="211">
        <v>2</v>
      </c>
      <c r="L1438" s="211">
        <v>4</v>
      </c>
      <c r="M1438" s="211">
        <v>1</v>
      </c>
      <c r="N1438" s="211">
        <v>3</v>
      </c>
      <c r="O1438" s="211">
        <v>3</v>
      </c>
      <c r="P1438" s="211">
        <v>3</v>
      </c>
      <c r="Q1438" s="211">
        <v>4</v>
      </c>
      <c r="R1438" s="211">
        <v>2</v>
      </c>
      <c r="S1438" s="211">
        <v>2</v>
      </c>
      <c r="T1438" s="211">
        <v>1</v>
      </c>
      <c r="U1438" s="211">
        <v>2</v>
      </c>
      <c r="V1438" s="211">
        <v>1</v>
      </c>
      <c r="W1438" s="211">
        <v>2</v>
      </c>
      <c r="X1438" s="211">
        <v>3</v>
      </c>
      <c r="Y1438" s="189">
        <v>3</v>
      </c>
      <c r="Z1438" s="127">
        <v>3</v>
      </c>
      <c r="AA1438" s="127">
        <v>4</v>
      </c>
      <c r="AB1438" s="434" t="s">
        <v>1167</v>
      </c>
      <c r="AC1438" s="61" t="s">
        <v>144</v>
      </c>
      <c r="AD1438" s="207" t="s">
        <v>372</v>
      </c>
      <c r="AE1438" s="61" t="s">
        <v>477</v>
      </c>
      <c r="AF1438" s="130" t="s">
        <v>1167</v>
      </c>
      <c r="AG1438" s="123">
        <v>3</v>
      </c>
      <c r="AH1438" s="123">
        <v>4</v>
      </c>
      <c r="AI1438" s="61" t="s">
        <v>144</v>
      </c>
      <c r="AJ1438" s="61" t="s">
        <v>372</v>
      </c>
      <c r="AK1438" s="61" t="s">
        <v>477</v>
      </c>
      <c r="AL1438" s="61" t="s">
        <v>1129</v>
      </c>
      <c r="AM1438" s="76"/>
      <c r="AN1438" s="239" t="s">
        <v>1437</v>
      </c>
      <c r="AO1438" s="239" t="s">
        <v>1438</v>
      </c>
      <c r="AP1438" s="239" t="s">
        <v>1439</v>
      </c>
      <c r="AQ1438" s="239" t="s">
        <v>1440</v>
      </c>
      <c r="AR1438" s="217" t="s">
        <v>1097</v>
      </c>
      <c r="AS1438" s="217" t="s">
        <v>1098</v>
      </c>
    </row>
    <row r="1439" spans="1:45" ht="25.5" x14ac:dyDescent="0.25">
      <c r="A1439" s="232" t="s">
        <v>947</v>
      </c>
      <c r="B1439" s="74" t="s">
        <v>12</v>
      </c>
      <c r="C1439" s="74">
        <v>104</v>
      </c>
      <c r="D1439" s="74" t="s">
        <v>692</v>
      </c>
      <c r="E1439" s="74" t="s">
        <v>684</v>
      </c>
      <c r="F1439" s="209">
        <v>1</v>
      </c>
      <c r="G1439" s="209">
        <v>1</v>
      </c>
      <c r="H1439" s="209">
        <v>1</v>
      </c>
      <c r="I1439" s="209">
        <v>1</v>
      </c>
      <c r="J1439" s="209">
        <v>1</v>
      </c>
      <c r="K1439" s="209">
        <v>1</v>
      </c>
      <c r="L1439" s="209">
        <v>2</v>
      </c>
      <c r="M1439" s="209">
        <v>1</v>
      </c>
      <c r="N1439" s="209">
        <v>2</v>
      </c>
      <c r="O1439" s="209">
        <v>2</v>
      </c>
      <c r="P1439" s="209">
        <v>1</v>
      </c>
      <c r="Q1439" s="209">
        <v>2</v>
      </c>
      <c r="R1439" s="209">
        <v>1</v>
      </c>
      <c r="S1439" s="209">
        <v>1</v>
      </c>
      <c r="T1439" s="209">
        <v>1</v>
      </c>
      <c r="U1439" s="209">
        <v>2</v>
      </c>
      <c r="V1439" s="209">
        <v>2</v>
      </c>
      <c r="W1439" s="209">
        <v>1</v>
      </c>
      <c r="X1439" s="209"/>
      <c r="Y1439" s="64">
        <v>1</v>
      </c>
      <c r="Z1439" s="127">
        <v>1</v>
      </c>
      <c r="AA1439" s="127" t="s">
        <v>824</v>
      </c>
      <c r="AB1439" s="434" t="s">
        <v>462</v>
      </c>
      <c r="AC1439" s="61" t="s">
        <v>462</v>
      </c>
      <c r="AD1439" s="207"/>
      <c r="AE1439" s="61" t="s">
        <v>824</v>
      </c>
      <c r="AF1439" s="130" t="s">
        <v>462</v>
      </c>
      <c r="AG1439" s="123">
        <v>1</v>
      </c>
      <c r="AH1439" s="123" t="s">
        <v>824</v>
      </c>
      <c r="AI1439" s="61" t="s">
        <v>462</v>
      </c>
      <c r="AJ1439" s="61" t="s">
        <v>824</v>
      </c>
      <c r="AK1439" s="61" t="s">
        <v>824</v>
      </c>
      <c r="AL1439" s="61" t="s">
        <v>1129</v>
      </c>
      <c r="AM1439" s="76"/>
      <c r="AN1439" s="239"/>
      <c r="AO1439" s="239"/>
      <c r="AP1439" s="239"/>
      <c r="AQ1439" s="239"/>
    </row>
    <row r="1440" spans="1:45" ht="25.5" x14ac:dyDescent="0.25">
      <c r="A1440" s="232" t="s">
        <v>947</v>
      </c>
      <c r="B1440" s="191" t="s">
        <v>33</v>
      </c>
      <c r="C1440" s="191">
        <v>105</v>
      </c>
      <c r="D1440" s="198" t="s">
        <v>693</v>
      </c>
      <c r="E1440" s="198" t="s">
        <v>9</v>
      </c>
      <c r="F1440" s="211"/>
      <c r="G1440" s="211"/>
      <c r="H1440" s="211"/>
      <c r="I1440" s="211"/>
      <c r="J1440" s="211"/>
      <c r="K1440" s="211"/>
      <c r="L1440" s="211"/>
      <c r="M1440" s="211"/>
      <c r="N1440" s="211"/>
      <c r="O1440" s="211"/>
      <c r="P1440" s="211"/>
      <c r="Q1440" s="211"/>
      <c r="R1440" s="211"/>
      <c r="S1440" s="211"/>
      <c r="T1440" s="211"/>
      <c r="U1440" s="211"/>
      <c r="V1440" s="211"/>
      <c r="W1440" s="211"/>
      <c r="X1440" s="211"/>
      <c r="Y1440" s="189" t="s">
        <v>824</v>
      </c>
      <c r="Z1440" s="127" t="s">
        <v>824</v>
      </c>
      <c r="AA1440" s="127" t="s">
        <v>824</v>
      </c>
      <c r="AB1440" s="434" t="s">
        <v>824</v>
      </c>
      <c r="AC1440" s="61" t="s">
        <v>824</v>
      </c>
      <c r="AD1440" s="207"/>
      <c r="AE1440" s="61" t="s">
        <v>824</v>
      </c>
      <c r="AF1440" s="130" t="s">
        <v>824</v>
      </c>
      <c r="AG1440" s="123" t="s">
        <v>824</v>
      </c>
      <c r="AH1440" s="123" t="s">
        <v>824</v>
      </c>
      <c r="AI1440" s="61" t="s">
        <v>824</v>
      </c>
      <c r="AJ1440" s="61" t="s">
        <v>824</v>
      </c>
      <c r="AK1440" s="61" t="s">
        <v>824</v>
      </c>
      <c r="AL1440" s="61" t="s">
        <v>1129</v>
      </c>
      <c r="AM1440" s="76"/>
      <c r="AN1440" s="239"/>
      <c r="AO1440" s="239"/>
      <c r="AP1440" s="239"/>
      <c r="AQ1440" s="239"/>
    </row>
    <row r="1441" spans="1:43" ht="25.5" x14ac:dyDescent="0.25">
      <c r="A1441" s="232" t="s">
        <v>947</v>
      </c>
      <c r="B1441" s="74" t="s">
        <v>33</v>
      </c>
      <c r="C1441" s="74">
        <v>106</v>
      </c>
      <c r="D1441" s="74" t="s">
        <v>695</v>
      </c>
      <c r="E1441" s="74" t="s">
        <v>9</v>
      </c>
      <c r="F1441" s="209"/>
      <c r="G1441" s="209"/>
      <c r="H1441" s="209"/>
      <c r="I1441" s="209"/>
      <c r="J1441" s="209"/>
      <c r="K1441" s="209"/>
      <c r="L1441" s="209"/>
      <c r="M1441" s="209"/>
      <c r="N1441" s="209"/>
      <c r="O1441" s="209"/>
      <c r="P1441" s="209"/>
      <c r="Q1441" s="209"/>
      <c r="R1441" s="209"/>
      <c r="S1441" s="209"/>
      <c r="T1441" s="209"/>
      <c r="U1441" s="209"/>
      <c r="V1441" s="209"/>
      <c r="W1441" s="209"/>
      <c r="X1441" s="209"/>
      <c r="Y1441" s="64" t="s">
        <v>824</v>
      </c>
      <c r="Z1441" s="127" t="s">
        <v>824</v>
      </c>
      <c r="AA1441" s="127" t="s">
        <v>824</v>
      </c>
      <c r="AB1441" s="434" t="s">
        <v>824</v>
      </c>
      <c r="AC1441" s="61" t="s">
        <v>824</v>
      </c>
      <c r="AD1441" s="207"/>
      <c r="AE1441" s="61" t="s">
        <v>824</v>
      </c>
      <c r="AF1441" s="130" t="s">
        <v>824</v>
      </c>
      <c r="AG1441" s="123" t="s">
        <v>824</v>
      </c>
      <c r="AH1441" s="123" t="s">
        <v>824</v>
      </c>
      <c r="AI1441" s="61" t="s">
        <v>824</v>
      </c>
      <c r="AJ1441" s="61" t="s">
        <v>824</v>
      </c>
      <c r="AK1441" s="61" t="s">
        <v>824</v>
      </c>
      <c r="AL1441" s="61" t="s">
        <v>1129</v>
      </c>
      <c r="AM1441" s="76"/>
      <c r="AN1441" s="239"/>
      <c r="AO1441" s="239"/>
      <c r="AP1441" s="239"/>
      <c r="AQ1441" s="239"/>
    </row>
    <row r="1442" spans="1:43" ht="25.5" x14ac:dyDescent="0.25">
      <c r="A1442" s="232" t="s">
        <v>947</v>
      </c>
      <c r="B1442" s="191" t="s">
        <v>33</v>
      </c>
      <c r="C1442" s="191">
        <v>107</v>
      </c>
      <c r="D1442" s="198" t="s">
        <v>696</v>
      </c>
      <c r="E1442" s="198" t="s">
        <v>9</v>
      </c>
      <c r="F1442" s="211"/>
      <c r="G1442" s="211"/>
      <c r="H1442" s="211"/>
      <c r="I1442" s="211"/>
      <c r="J1442" s="211"/>
      <c r="K1442" s="211"/>
      <c r="L1442" s="211"/>
      <c r="M1442" s="211"/>
      <c r="N1442" s="211"/>
      <c r="O1442" s="211"/>
      <c r="P1442" s="211"/>
      <c r="Q1442" s="211"/>
      <c r="R1442" s="211"/>
      <c r="S1442" s="211"/>
      <c r="T1442" s="211"/>
      <c r="U1442" s="211"/>
      <c r="V1442" s="211"/>
      <c r="W1442" s="211"/>
      <c r="X1442" s="211"/>
      <c r="Y1442" s="189" t="s">
        <v>824</v>
      </c>
      <c r="Z1442" s="127" t="s">
        <v>824</v>
      </c>
      <c r="AA1442" s="127" t="s">
        <v>824</v>
      </c>
      <c r="AB1442" s="434" t="s">
        <v>824</v>
      </c>
      <c r="AC1442" s="61" t="s">
        <v>824</v>
      </c>
      <c r="AD1442" s="207"/>
      <c r="AE1442" s="61" t="s">
        <v>824</v>
      </c>
      <c r="AF1442" s="130" t="s">
        <v>824</v>
      </c>
      <c r="AG1442" s="123" t="s">
        <v>824</v>
      </c>
      <c r="AH1442" s="123" t="s">
        <v>824</v>
      </c>
      <c r="AI1442" s="61" t="s">
        <v>824</v>
      </c>
      <c r="AJ1442" s="61" t="s">
        <v>824</v>
      </c>
      <c r="AK1442" s="61" t="s">
        <v>824</v>
      </c>
      <c r="AL1442" s="61" t="s">
        <v>1129</v>
      </c>
      <c r="AM1442" s="76"/>
      <c r="AN1442" s="239"/>
      <c r="AO1442" s="239"/>
      <c r="AP1442" s="239"/>
      <c r="AQ1442" s="239"/>
    </row>
    <row r="1443" spans="1:43" ht="25.5" x14ac:dyDescent="0.25">
      <c r="A1443" s="232" t="s">
        <v>947</v>
      </c>
      <c r="B1443" s="74" t="s">
        <v>35</v>
      </c>
      <c r="C1443" s="74">
        <v>108</v>
      </c>
      <c r="D1443" s="74" t="s">
        <v>697</v>
      </c>
      <c r="E1443" s="74" t="s">
        <v>9</v>
      </c>
      <c r="F1443" s="209"/>
      <c r="G1443" s="209"/>
      <c r="H1443" s="209"/>
      <c r="I1443" s="209"/>
      <c r="J1443" s="209"/>
      <c r="K1443" s="209"/>
      <c r="L1443" s="209"/>
      <c r="M1443" s="209"/>
      <c r="N1443" s="209"/>
      <c r="O1443" s="209"/>
      <c r="P1443" s="209"/>
      <c r="Q1443" s="209"/>
      <c r="R1443" s="209"/>
      <c r="S1443" s="209"/>
      <c r="T1443" s="209"/>
      <c r="U1443" s="209"/>
      <c r="V1443" s="209"/>
      <c r="W1443" s="209"/>
      <c r="X1443" s="209"/>
      <c r="Y1443" s="64" t="s">
        <v>824</v>
      </c>
      <c r="Z1443" s="127" t="s">
        <v>824</v>
      </c>
      <c r="AA1443" s="127" t="s">
        <v>824</v>
      </c>
      <c r="AB1443" s="434" t="s">
        <v>824</v>
      </c>
      <c r="AC1443" s="61" t="s">
        <v>824</v>
      </c>
      <c r="AD1443" s="207"/>
      <c r="AE1443" s="61" t="s">
        <v>824</v>
      </c>
      <c r="AF1443" s="130" t="s">
        <v>824</v>
      </c>
      <c r="AG1443" s="123" t="s">
        <v>824</v>
      </c>
      <c r="AH1443" s="123" t="s">
        <v>824</v>
      </c>
      <c r="AI1443" s="61" t="s">
        <v>824</v>
      </c>
      <c r="AJ1443" s="61" t="s">
        <v>824</v>
      </c>
      <c r="AK1443" s="61" t="s">
        <v>824</v>
      </c>
      <c r="AL1443" s="61" t="s">
        <v>1129</v>
      </c>
      <c r="AM1443" s="76"/>
      <c r="AN1443" s="239"/>
      <c r="AO1443" s="239"/>
      <c r="AP1443" s="239"/>
      <c r="AQ1443" s="239"/>
    </row>
    <row r="1444" spans="1:43" ht="38.25" x14ac:dyDescent="0.25">
      <c r="A1444" s="232" t="s">
        <v>947</v>
      </c>
      <c r="B1444" s="191" t="s">
        <v>35</v>
      </c>
      <c r="C1444" s="191">
        <v>109</v>
      </c>
      <c r="D1444" s="198" t="s">
        <v>698</v>
      </c>
      <c r="E1444" s="198" t="s">
        <v>9</v>
      </c>
      <c r="F1444" s="211"/>
      <c r="G1444" s="211"/>
      <c r="H1444" s="211"/>
      <c r="I1444" s="211"/>
      <c r="J1444" s="211"/>
      <c r="K1444" s="211"/>
      <c r="L1444" s="211"/>
      <c r="M1444" s="211"/>
      <c r="N1444" s="211"/>
      <c r="O1444" s="211"/>
      <c r="P1444" s="211"/>
      <c r="Q1444" s="211"/>
      <c r="R1444" s="211"/>
      <c r="S1444" s="211"/>
      <c r="T1444" s="211"/>
      <c r="U1444" s="211"/>
      <c r="V1444" s="211"/>
      <c r="W1444" s="211"/>
      <c r="X1444" s="211"/>
      <c r="Y1444" s="189" t="s">
        <v>824</v>
      </c>
      <c r="Z1444" s="127" t="s">
        <v>824</v>
      </c>
      <c r="AA1444" s="127" t="s">
        <v>824</v>
      </c>
      <c r="AB1444" s="434" t="s">
        <v>824</v>
      </c>
      <c r="AC1444" s="61" t="s">
        <v>824</v>
      </c>
      <c r="AD1444" s="207"/>
      <c r="AE1444" s="61" t="s">
        <v>824</v>
      </c>
      <c r="AF1444" s="130" t="s">
        <v>824</v>
      </c>
      <c r="AG1444" s="123" t="s">
        <v>824</v>
      </c>
      <c r="AH1444" s="123" t="s">
        <v>824</v>
      </c>
      <c r="AI1444" s="61" t="s">
        <v>824</v>
      </c>
      <c r="AJ1444" s="61" t="s">
        <v>824</v>
      </c>
      <c r="AK1444" s="61" t="s">
        <v>824</v>
      </c>
      <c r="AL1444" s="61" t="s">
        <v>1129</v>
      </c>
      <c r="AM1444" s="76"/>
      <c r="AN1444" s="239"/>
      <c r="AO1444" s="239"/>
      <c r="AP1444" s="239"/>
      <c r="AQ1444" s="239"/>
    </row>
    <row r="1445" spans="1:43" ht="38.25" x14ac:dyDescent="0.25">
      <c r="A1445" s="232" t="s">
        <v>947</v>
      </c>
      <c r="B1445" s="74" t="s">
        <v>35</v>
      </c>
      <c r="C1445" s="74">
        <v>110</v>
      </c>
      <c r="D1445" s="74" t="s">
        <v>699</v>
      </c>
      <c r="E1445" s="74" t="s">
        <v>9</v>
      </c>
      <c r="F1445" s="209"/>
      <c r="G1445" s="209"/>
      <c r="H1445" s="209"/>
      <c r="I1445" s="209"/>
      <c r="J1445" s="209"/>
      <c r="K1445" s="209"/>
      <c r="L1445" s="209"/>
      <c r="M1445" s="209"/>
      <c r="N1445" s="209"/>
      <c r="O1445" s="209"/>
      <c r="P1445" s="209"/>
      <c r="Q1445" s="209"/>
      <c r="R1445" s="209"/>
      <c r="S1445" s="209"/>
      <c r="T1445" s="209"/>
      <c r="U1445" s="209"/>
      <c r="V1445" s="209"/>
      <c r="W1445" s="209"/>
      <c r="X1445" s="209"/>
      <c r="Y1445" s="64" t="s">
        <v>824</v>
      </c>
      <c r="Z1445" s="127" t="s">
        <v>824</v>
      </c>
      <c r="AA1445" s="127" t="s">
        <v>824</v>
      </c>
      <c r="AB1445" s="434" t="s">
        <v>824</v>
      </c>
      <c r="AC1445" s="61" t="s">
        <v>824</v>
      </c>
      <c r="AD1445" s="207"/>
      <c r="AE1445" s="61" t="s">
        <v>824</v>
      </c>
      <c r="AF1445" s="130" t="s">
        <v>824</v>
      </c>
      <c r="AG1445" s="123" t="s">
        <v>824</v>
      </c>
      <c r="AH1445" s="123" t="s">
        <v>824</v>
      </c>
      <c r="AI1445" s="61" t="s">
        <v>824</v>
      </c>
      <c r="AJ1445" s="61" t="s">
        <v>824</v>
      </c>
      <c r="AK1445" s="61" t="s">
        <v>824</v>
      </c>
      <c r="AL1445" s="61" t="s">
        <v>1129</v>
      </c>
      <c r="AM1445" s="76"/>
      <c r="AN1445" s="239"/>
      <c r="AO1445" s="239"/>
      <c r="AP1445" s="239"/>
      <c r="AQ1445" s="239"/>
    </row>
    <row r="1446" spans="1:43" ht="25.5" x14ac:dyDescent="0.25">
      <c r="A1446" s="232" t="s">
        <v>947</v>
      </c>
      <c r="B1446" s="191" t="s">
        <v>35</v>
      </c>
      <c r="C1446" s="191">
        <v>111</v>
      </c>
      <c r="D1446" s="198" t="s">
        <v>700</v>
      </c>
      <c r="E1446" s="198" t="s">
        <v>9</v>
      </c>
      <c r="F1446" s="211"/>
      <c r="G1446" s="211"/>
      <c r="H1446" s="211"/>
      <c r="I1446" s="211"/>
      <c r="J1446" s="211"/>
      <c r="K1446" s="211"/>
      <c r="L1446" s="211"/>
      <c r="M1446" s="211"/>
      <c r="N1446" s="211"/>
      <c r="O1446" s="211"/>
      <c r="P1446" s="211"/>
      <c r="Q1446" s="211"/>
      <c r="R1446" s="211"/>
      <c r="S1446" s="211"/>
      <c r="T1446" s="211"/>
      <c r="U1446" s="211"/>
      <c r="V1446" s="211"/>
      <c r="W1446" s="211"/>
      <c r="X1446" s="211"/>
      <c r="Y1446" s="189" t="s">
        <v>824</v>
      </c>
      <c r="Z1446" s="127" t="s">
        <v>824</v>
      </c>
      <c r="AA1446" s="127" t="s">
        <v>824</v>
      </c>
      <c r="AB1446" s="434" t="s">
        <v>824</v>
      </c>
      <c r="AC1446" s="61" t="s">
        <v>824</v>
      </c>
      <c r="AD1446" s="207"/>
      <c r="AE1446" s="61" t="s">
        <v>824</v>
      </c>
      <c r="AF1446" s="130" t="s">
        <v>824</v>
      </c>
      <c r="AG1446" s="123" t="s">
        <v>824</v>
      </c>
      <c r="AH1446" s="123" t="s">
        <v>824</v>
      </c>
      <c r="AI1446" s="61" t="s">
        <v>824</v>
      </c>
      <c r="AJ1446" s="61" t="s">
        <v>824</v>
      </c>
      <c r="AK1446" s="61" t="s">
        <v>824</v>
      </c>
      <c r="AL1446" s="61" t="s">
        <v>1129</v>
      </c>
      <c r="AM1446" s="76"/>
      <c r="AN1446" s="239"/>
      <c r="AO1446" s="239"/>
      <c r="AP1446" s="239"/>
      <c r="AQ1446" s="239"/>
    </row>
    <row r="1447" spans="1:43" ht="38.25" x14ac:dyDescent="0.25">
      <c r="A1447" s="232" t="s">
        <v>947</v>
      </c>
      <c r="B1447" s="74" t="s">
        <v>35</v>
      </c>
      <c r="C1447" s="74">
        <v>112</v>
      </c>
      <c r="D1447" s="74" t="s">
        <v>701</v>
      </c>
      <c r="E1447" s="74" t="s">
        <v>9</v>
      </c>
      <c r="F1447" s="209"/>
      <c r="G1447" s="209"/>
      <c r="H1447" s="209"/>
      <c r="I1447" s="209"/>
      <c r="J1447" s="209"/>
      <c r="K1447" s="209"/>
      <c r="L1447" s="209"/>
      <c r="M1447" s="209"/>
      <c r="N1447" s="209"/>
      <c r="O1447" s="209"/>
      <c r="P1447" s="209"/>
      <c r="Q1447" s="209"/>
      <c r="R1447" s="209"/>
      <c r="S1447" s="209"/>
      <c r="T1447" s="209"/>
      <c r="U1447" s="209"/>
      <c r="V1447" s="209"/>
      <c r="W1447" s="209"/>
      <c r="X1447" s="209"/>
      <c r="Y1447" s="64" t="s">
        <v>824</v>
      </c>
      <c r="Z1447" s="127" t="s">
        <v>824</v>
      </c>
      <c r="AA1447" s="127" t="s">
        <v>824</v>
      </c>
      <c r="AB1447" s="434" t="s">
        <v>824</v>
      </c>
      <c r="AC1447" s="61" t="s">
        <v>824</v>
      </c>
      <c r="AD1447" s="207"/>
      <c r="AE1447" s="61" t="s">
        <v>824</v>
      </c>
      <c r="AF1447" s="130" t="s">
        <v>824</v>
      </c>
      <c r="AG1447" s="123" t="s">
        <v>824</v>
      </c>
      <c r="AH1447" s="123" t="s">
        <v>824</v>
      </c>
      <c r="AI1447" s="61" t="s">
        <v>824</v>
      </c>
      <c r="AJ1447" s="61" t="s">
        <v>824</v>
      </c>
      <c r="AK1447" s="61" t="s">
        <v>824</v>
      </c>
      <c r="AL1447" s="61" t="s">
        <v>1129</v>
      </c>
      <c r="AM1447" s="76"/>
      <c r="AN1447" s="239"/>
      <c r="AO1447" s="239"/>
      <c r="AP1447" s="239"/>
      <c r="AQ1447" s="239"/>
    </row>
    <row r="1448" spans="1:43" ht="25.5" x14ac:dyDescent="0.25">
      <c r="A1448" s="232" t="s">
        <v>947</v>
      </c>
      <c r="B1448" s="191" t="s">
        <v>38</v>
      </c>
      <c r="C1448" s="191">
        <v>113</v>
      </c>
      <c r="D1448" s="198" t="s">
        <v>702</v>
      </c>
      <c r="E1448" s="198" t="s">
        <v>8</v>
      </c>
      <c r="F1448" s="211"/>
      <c r="G1448" s="211"/>
      <c r="H1448" s="211"/>
      <c r="I1448" s="211"/>
      <c r="J1448" s="211"/>
      <c r="K1448" s="211"/>
      <c r="L1448" s="211"/>
      <c r="M1448" s="211"/>
      <c r="N1448" s="211"/>
      <c r="O1448" s="211"/>
      <c r="P1448" s="211"/>
      <c r="Q1448" s="211"/>
      <c r="R1448" s="211"/>
      <c r="S1448" s="211"/>
      <c r="T1448" s="211"/>
      <c r="U1448" s="211"/>
      <c r="V1448" s="211"/>
      <c r="W1448" s="211"/>
      <c r="X1448" s="211"/>
      <c r="Y1448" s="189" t="s">
        <v>824</v>
      </c>
      <c r="Z1448" s="127" t="s">
        <v>824</v>
      </c>
      <c r="AA1448" s="127" t="s">
        <v>824</v>
      </c>
      <c r="AB1448" s="434" t="s">
        <v>824</v>
      </c>
      <c r="AC1448" s="61" t="s">
        <v>824</v>
      </c>
      <c r="AD1448" s="207"/>
      <c r="AE1448" s="61" t="s">
        <v>824</v>
      </c>
      <c r="AF1448" s="130" t="s">
        <v>824</v>
      </c>
      <c r="AG1448" s="123" t="s">
        <v>824</v>
      </c>
      <c r="AH1448" s="123" t="s">
        <v>824</v>
      </c>
      <c r="AI1448" s="61" t="s">
        <v>824</v>
      </c>
      <c r="AJ1448" s="61" t="s">
        <v>824</v>
      </c>
      <c r="AK1448" s="61" t="s">
        <v>824</v>
      </c>
      <c r="AL1448" s="61" t="s">
        <v>1129</v>
      </c>
      <c r="AM1448" s="76"/>
      <c r="AN1448" s="239"/>
      <c r="AO1448" s="239"/>
      <c r="AP1448" s="239"/>
      <c r="AQ1448" s="239"/>
    </row>
    <row r="1449" spans="1:43" x14ac:dyDescent="0.25">
      <c r="A1449" s="232" t="s">
        <v>947</v>
      </c>
      <c r="B1449" s="74" t="s">
        <v>38</v>
      </c>
      <c r="C1449" s="74">
        <v>114</v>
      </c>
      <c r="D1449" s="74" t="s">
        <v>703</v>
      </c>
      <c r="E1449" s="74" t="s">
        <v>9</v>
      </c>
      <c r="F1449" s="209"/>
      <c r="G1449" s="209"/>
      <c r="H1449" s="209"/>
      <c r="I1449" s="209"/>
      <c r="J1449" s="209"/>
      <c r="K1449" s="209"/>
      <c r="L1449" s="209"/>
      <c r="M1449" s="209"/>
      <c r="N1449" s="209"/>
      <c r="O1449" s="209"/>
      <c r="P1449" s="209"/>
      <c r="Q1449" s="209"/>
      <c r="R1449" s="209"/>
      <c r="S1449" s="209"/>
      <c r="T1449" s="209"/>
      <c r="U1449" s="209"/>
      <c r="V1449" s="209"/>
      <c r="W1449" s="209"/>
      <c r="X1449" s="209"/>
      <c r="Y1449" s="64" t="s">
        <v>824</v>
      </c>
      <c r="Z1449" s="127" t="s">
        <v>824</v>
      </c>
      <c r="AA1449" s="127" t="s">
        <v>824</v>
      </c>
      <c r="AB1449" s="434" t="s">
        <v>824</v>
      </c>
      <c r="AC1449" s="61" t="s">
        <v>824</v>
      </c>
      <c r="AD1449" s="207"/>
      <c r="AE1449" s="61" t="s">
        <v>824</v>
      </c>
      <c r="AF1449" s="130" t="s">
        <v>824</v>
      </c>
      <c r="AG1449" s="123" t="s">
        <v>824</v>
      </c>
      <c r="AH1449" s="123" t="s">
        <v>824</v>
      </c>
      <c r="AI1449" s="61" t="s">
        <v>824</v>
      </c>
      <c r="AJ1449" s="61" t="s">
        <v>824</v>
      </c>
      <c r="AK1449" s="61" t="s">
        <v>824</v>
      </c>
      <c r="AL1449" s="61" t="s">
        <v>1129</v>
      </c>
      <c r="AM1449" s="76"/>
      <c r="AN1449" s="239"/>
      <c r="AO1449" s="239"/>
      <c r="AP1449" s="239"/>
      <c r="AQ1449" s="239"/>
    </row>
    <row r="1450" spans="1:43" ht="25.5" x14ac:dyDescent="0.25">
      <c r="A1450" s="232" t="s">
        <v>947</v>
      </c>
      <c r="B1450" s="191" t="s">
        <v>38</v>
      </c>
      <c r="C1450" s="191">
        <v>115</v>
      </c>
      <c r="D1450" s="198" t="s">
        <v>702</v>
      </c>
      <c r="E1450" s="198" t="s">
        <v>8</v>
      </c>
      <c r="F1450" s="211"/>
      <c r="G1450" s="211"/>
      <c r="H1450" s="211"/>
      <c r="I1450" s="211"/>
      <c r="J1450" s="211"/>
      <c r="K1450" s="211"/>
      <c r="L1450" s="211"/>
      <c r="M1450" s="211"/>
      <c r="N1450" s="211"/>
      <c r="O1450" s="211"/>
      <c r="P1450" s="211"/>
      <c r="Q1450" s="211"/>
      <c r="R1450" s="211"/>
      <c r="S1450" s="211"/>
      <c r="T1450" s="211"/>
      <c r="U1450" s="211"/>
      <c r="V1450" s="211"/>
      <c r="W1450" s="211"/>
      <c r="X1450" s="211"/>
      <c r="Y1450" s="189" t="s">
        <v>824</v>
      </c>
      <c r="Z1450" s="127" t="s">
        <v>824</v>
      </c>
      <c r="AA1450" s="127" t="s">
        <v>824</v>
      </c>
      <c r="AB1450" s="434" t="s">
        <v>824</v>
      </c>
      <c r="AC1450" s="61" t="s">
        <v>824</v>
      </c>
      <c r="AD1450" s="207"/>
      <c r="AE1450" s="61" t="s">
        <v>824</v>
      </c>
      <c r="AF1450" s="130" t="s">
        <v>824</v>
      </c>
      <c r="AG1450" s="123" t="s">
        <v>824</v>
      </c>
      <c r="AH1450" s="123" t="s">
        <v>824</v>
      </c>
      <c r="AI1450" s="61" t="s">
        <v>824</v>
      </c>
      <c r="AJ1450" s="61" t="s">
        <v>824</v>
      </c>
      <c r="AK1450" s="61" t="s">
        <v>824</v>
      </c>
      <c r="AL1450" s="61" t="s">
        <v>1129</v>
      </c>
      <c r="AM1450" s="76"/>
      <c r="AN1450" s="239"/>
      <c r="AO1450" s="239"/>
      <c r="AP1450" s="239"/>
      <c r="AQ1450" s="239"/>
    </row>
    <row r="1451" spans="1:43" x14ac:dyDescent="0.25">
      <c r="A1451" s="232" t="s">
        <v>947</v>
      </c>
      <c r="B1451" s="74" t="s">
        <v>38</v>
      </c>
      <c r="C1451" s="74">
        <v>116</v>
      </c>
      <c r="D1451" s="74" t="s">
        <v>703</v>
      </c>
      <c r="E1451" s="74" t="s">
        <v>9</v>
      </c>
      <c r="F1451" s="209"/>
      <c r="G1451" s="209"/>
      <c r="H1451" s="209"/>
      <c r="I1451" s="209"/>
      <c r="J1451" s="209"/>
      <c r="K1451" s="209"/>
      <c r="L1451" s="209"/>
      <c r="M1451" s="209"/>
      <c r="N1451" s="209"/>
      <c r="O1451" s="209"/>
      <c r="P1451" s="209"/>
      <c r="Q1451" s="209"/>
      <c r="R1451" s="209"/>
      <c r="S1451" s="209"/>
      <c r="T1451" s="209"/>
      <c r="U1451" s="209"/>
      <c r="V1451" s="209"/>
      <c r="W1451" s="209"/>
      <c r="X1451" s="209"/>
      <c r="Y1451" s="64" t="s">
        <v>824</v>
      </c>
      <c r="Z1451" s="127" t="s">
        <v>824</v>
      </c>
      <c r="AA1451" s="127" t="s">
        <v>824</v>
      </c>
      <c r="AB1451" s="434" t="s">
        <v>824</v>
      </c>
      <c r="AC1451" s="61" t="s">
        <v>824</v>
      </c>
      <c r="AD1451" s="207"/>
      <c r="AE1451" s="61" t="s">
        <v>824</v>
      </c>
      <c r="AF1451" s="130" t="s">
        <v>824</v>
      </c>
      <c r="AG1451" s="123" t="s">
        <v>824</v>
      </c>
      <c r="AH1451" s="123" t="s">
        <v>824</v>
      </c>
      <c r="AI1451" s="61" t="s">
        <v>824</v>
      </c>
      <c r="AJ1451" s="61" t="s">
        <v>824</v>
      </c>
      <c r="AK1451" s="61" t="s">
        <v>824</v>
      </c>
      <c r="AL1451" s="61" t="s">
        <v>1129</v>
      </c>
      <c r="AM1451" s="76"/>
      <c r="AN1451" s="239"/>
      <c r="AO1451" s="239"/>
      <c r="AP1451" s="239"/>
      <c r="AQ1451" s="239"/>
    </row>
    <row r="1452" spans="1:43" ht="25.5" x14ac:dyDescent="0.25">
      <c r="A1452" s="232" t="s">
        <v>947</v>
      </c>
      <c r="B1452" s="191" t="s">
        <v>66</v>
      </c>
      <c r="C1452" s="191">
        <v>117</v>
      </c>
      <c r="D1452" s="198" t="s">
        <v>705</v>
      </c>
      <c r="E1452" s="198" t="s">
        <v>9</v>
      </c>
      <c r="F1452" s="211"/>
      <c r="G1452" s="211"/>
      <c r="H1452" s="211"/>
      <c r="I1452" s="211"/>
      <c r="J1452" s="211"/>
      <c r="K1452" s="211"/>
      <c r="L1452" s="211"/>
      <c r="M1452" s="211"/>
      <c r="N1452" s="211"/>
      <c r="O1452" s="211"/>
      <c r="P1452" s="211"/>
      <c r="Q1452" s="211"/>
      <c r="R1452" s="211"/>
      <c r="S1452" s="211"/>
      <c r="T1452" s="211"/>
      <c r="U1452" s="211"/>
      <c r="V1452" s="211"/>
      <c r="W1452" s="211"/>
      <c r="X1452" s="211"/>
      <c r="Y1452" s="189" t="s">
        <v>824</v>
      </c>
      <c r="Z1452" s="127" t="s">
        <v>824</v>
      </c>
      <c r="AA1452" s="127" t="s">
        <v>824</v>
      </c>
      <c r="AB1452" s="434" t="s">
        <v>824</v>
      </c>
      <c r="AC1452" s="61" t="s">
        <v>824</v>
      </c>
      <c r="AD1452" s="207"/>
      <c r="AE1452" s="61" t="s">
        <v>824</v>
      </c>
      <c r="AF1452" s="130" t="s">
        <v>824</v>
      </c>
      <c r="AG1452" s="123" t="s">
        <v>824</v>
      </c>
      <c r="AH1452" s="123" t="s">
        <v>824</v>
      </c>
      <c r="AI1452" s="61" t="s">
        <v>824</v>
      </c>
      <c r="AJ1452" s="61" t="s">
        <v>824</v>
      </c>
      <c r="AK1452" s="61" t="s">
        <v>824</v>
      </c>
      <c r="AL1452" s="61" t="s">
        <v>1129</v>
      </c>
      <c r="AM1452" s="76"/>
      <c r="AN1452" s="239"/>
      <c r="AO1452" s="239"/>
      <c r="AP1452" s="239"/>
      <c r="AQ1452" s="239"/>
    </row>
    <row r="1453" spans="1:43" ht="38.25" x14ac:dyDescent="0.25">
      <c r="A1453" s="232" t="s">
        <v>947</v>
      </c>
      <c r="B1453" s="74" t="s">
        <v>66</v>
      </c>
      <c r="C1453" s="74">
        <v>118</v>
      </c>
      <c r="D1453" s="74" t="s">
        <v>707</v>
      </c>
      <c r="E1453" s="74" t="s">
        <v>9</v>
      </c>
      <c r="F1453" s="209"/>
      <c r="G1453" s="209"/>
      <c r="H1453" s="209"/>
      <c r="I1453" s="209"/>
      <c r="J1453" s="209"/>
      <c r="K1453" s="209"/>
      <c r="L1453" s="209"/>
      <c r="M1453" s="209"/>
      <c r="N1453" s="209"/>
      <c r="O1453" s="209"/>
      <c r="P1453" s="209"/>
      <c r="Q1453" s="209"/>
      <c r="R1453" s="209"/>
      <c r="S1453" s="209"/>
      <c r="T1453" s="209"/>
      <c r="U1453" s="209"/>
      <c r="V1453" s="209"/>
      <c r="W1453" s="209"/>
      <c r="X1453" s="209"/>
      <c r="Y1453" s="64" t="s">
        <v>824</v>
      </c>
      <c r="Z1453" s="127" t="s">
        <v>824</v>
      </c>
      <c r="AA1453" s="127" t="s">
        <v>824</v>
      </c>
      <c r="AB1453" s="434" t="s">
        <v>824</v>
      </c>
      <c r="AC1453" s="61" t="s">
        <v>824</v>
      </c>
      <c r="AD1453" s="207"/>
      <c r="AE1453" s="61" t="s">
        <v>824</v>
      </c>
      <c r="AF1453" s="130" t="s">
        <v>824</v>
      </c>
      <c r="AG1453" s="123" t="s">
        <v>824</v>
      </c>
      <c r="AH1453" s="123" t="s">
        <v>824</v>
      </c>
      <c r="AI1453" s="61" t="s">
        <v>824</v>
      </c>
      <c r="AJ1453" s="61" t="s">
        <v>824</v>
      </c>
      <c r="AK1453" s="61" t="s">
        <v>824</v>
      </c>
      <c r="AL1453" s="61" t="s">
        <v>1129</v>
      </c>
      <c r="AM1453" s="76"/>
      <c r="AN1453" s="239"/>
      <c r="AO1453" s="239"/>
      <c r="AP1453" s="239"/>
      <c r="AQ1453" s="239"/>
    </row>
    <row r="1454" spans="1:43" ht="38.25" x14ac:dyDescent="0.25">
      <c r="A1454" s="232" t="s">
        <v>947</v>
      </c>
      <c r="B1454" s="191" t="s">
        <v>66</v>
      </c>
      <c r="C1454" s="191">
        <v>119</v>
      </c>
      <c r="D1454" s="198" t="s">
        <v>761</v>
      </c>
      <c r="E1454" s="198" t="s">
        <v>9</v>
      </c>
      <c r="F1454" s="211"/>
      <c r="G1454" s="211"/>
      <c r="H1454" s="211"/>
      <c r="I1454" s="211"/>
      <c r="J1454" s="211"/>
      <c r="K1454" s="211"/>
      <c r="L1454" s="211"/>
      <c r="M1454" s="211"/>
      <c r="N1454" s="211"/>
      <c r="O1454" s="211"/>
      <c r="P1454" s="211"/>
      <c r="Q1454" s="211"/>
      <c r="R1454" s="211"/>
      <c r="S1454" s="211"/>
      <c r="T1454" s="211"/>
      <c r="U1454" s="211"/>
      <c r="V1454" s="211"/>
      <c r="W1454" s="211"/>
      <c r="X1454" s="211"/>
      <c r="Y1454" s="189" t="s">
        <v>824</v>
      </c>
      <c r="Z1454" s="127" t="s">
        <v>824</v>
      </c>
      <c r="AA1454" s="127" t="s">
        <v>824</v>
      </c>
      <c r="AB1454" s="434" t="s">
        <v>824</v>
      </c>
      <c r="AC1454" s="61" t="s">
        <v>824</v>
      </c>
      <c r="AD1454" s="207"/>
      <c r="AE1454" s="61" t="s">
        <v>824</v>
      </c>
      <c r="AF1454" s="130" t="s">
        <v>824</v>
      </c>
      <c r="AG1454" s="123" t="s">
        <v>824</v>
      </c>
      <c r="AH1454" s="123" t="s">
        <v>824</v>
      </c>
      <c r="AI1454" s="61" t="s">
        <v>824</v>
      </c>
      <c r="AJ1454" s="61" t="s">
        <v>824</v>
      </c>
      <c r="AK1454" s="61" t="s">
        <v>824</v>
      </c>
      <c r="AL1454" s="61" t="s">
        <v>1129</v>
      </c>
      <c r="AM1454" s="76"/>
      <c r="AN1454" s="239"/>
      <c r="AO1454" s="239"/>
      <c r="AP1454" s="239"/>
      <c r="AQ1454" s="239"/>
    </row>
    <row r="1455" spans="1:43" ht="25.5" x14ac:dyDescent="0.25">
      <c r="A1455" s="232" t="s">
        <v>947</v>
      </c>
      <c r="B1455" s="74" t="s">
        <v>45</v>
      </c>
      <c r="C1455" s="74">
        <v>120</v>
      </c>
      <c r="D1455" s="74" t="s">
        <v>710</v>
      </c>
      <c r="E1455" s="74" t="s">
        <v>9</v>
      </c>
      <c r="F1455" s="209"/>
      <c r="G1455" s="209"/>
      <c r="H1455" s="209"/>
      <c r="I1455" s="209"/>
      <c r="J1455" s="209"/>
      <c r="K1455" s="209"/>
      <c r="L1455" s="209"/>
      <c r="M1455" s="209"/>
      <c r="N1455" s="209"/>
      <c r="O1455" s="209"/>
      <c r="P1455" s="209"/>
      <c r="Q1455" s="209"/>
      <c r="R1455" s="209"/>
      <c r="S1455" s="209"/>
      <c r="T1455" s="209"/>
      <c r="U1455" s="209"/>
      <c r="V1455" s="209"/>
      <c r="W1455" s="209"/>
      <c r="X1455" s="209"/>
      <c r="Y1455" s="64" t="s">
        <v>824</v>
      </c>
      <c r="Z1455" s="127" t="s">
        <v>824</v>
      </c>
      <c r="AA1455" s="127" t="s">
        <v>824</v>
      </c>
      <c r="AB1455" s="434" t="s">
        <v>824</v>
      </c>
      <c r="AC1455" s="61" t="s">
        <v>824</v>
      </c>
      <c r="AD1455" s="207"/>
      <c r="AE1455" s="61" t="s">
        <v>824</v>
      </c>
      <c r="AF1455" s="130" t="s">
        <v>824</v>
      </c>
      <c r="AG1455" s="123" t="s">
        <v>824</v>
      </c>
      <c r="AH1455" s="123" t="s">
        <v>824</v>
      </c>
      <c r="AI1455" s="61" t="s">
        <v>824</v>
      </c>
      <c r="AJ1455" s="61" t="s">
        <v>824</v>
      </c>
      <c r="AK1455" s="61" t="s">
        <v>824</v>
      </c>
      <c r="AL1455" s="61" t="s">
        <v>1129</v>
      </c>
      <c r="AM1455" s="76"/>
      <c r="AN1455" s="239"/>
      <c r="AO1455" s="239"/>
      <c r="AP1455" s="239"/>
      <c r="AQ1455" s="239"/>
    </row>
    <row r="1456" spans="1:43" ht="25.5" x14ac:dyDescent="0.25">
      <c r="A1456" s="232" t="s">
        <v>947</v>
      </c>
      <c r="B1456" s="191" t="s">
        <v>66</v>
      </c>
      <c r="C1456" s="191">
        <v>121</v>
      </c>
      <c r="D1456" s="198" t="s">
        <v>712</v>
      </c>
      <c r="E1456" s="198" t="s">
        <v>9</v>
      </c>
      <c r="F1456" s="211"/>
      <c r="G1456" s="211"/>
      <c r="H1456" s="211"/>
      <c r="I1456" s="211"/>
      <c r="J1456" s="211"/>
      <c r="K1456" s="211"/>
      <c r="L1456" s="211"/>
      <c r="M1456" s="211"/>
      <c r="N1456" s="211"/>
      <c r="O1456" s="211"/>
      <c r="P1456" s="211"/>
      <c r="Q1456" s="211"/>
      <c r="R1456" s="211"/>
      <c r="S1456" s="211"/>
      <c r="T1456" s="211"/>
      <c r="U1456" s="211"/>
      <c r="V1456" s="211"/>
      <c r="W1456" s="211"/>
      <c r="X1456" s="211"/>
      <c r="Y1456" s="189" t="s">
        <v>824</v>
      </c>
      <c r="Z1456" s="127" t="s">
        <v>824</v>
      </c>
      <c r="AA1456" s="127" t="s">
        <v>824</v>
      </c>
      <c r="AB1456" s="434" t="s">
        <v>824</v>
      </c>
      <c r="AC1456" s="61" t="s">
        <v>824</v>
      </c>
      <c r="AD1456" s="207"/>
      <c r="AE1456" s="61" t="s">
        <v>824</v>
      </c>
      <c r="AF1456" s="130" t="s">
        <v>824</v>
      </c>
      <c r="AG1456" s="123" t="s">
        <v>824</v>
      </c>
      <c r="AH1456" s="123" t="s">
        <v>824</v>
      </c>
      <c r="AI1456" s="61" t="s">
        <v>824</v>
      </c>
      <c r="AJ1456" s="61" t="s">
        <v>824</v>
      </c>
      <c r="AK1456" s="61" t="s">
        <v>824</v>
      </c>
      <c r="AL1456" s="61" t="s">
        <v>1129</v>
      </c>
      <c r="AM1456" s="76"/>
      <c r="AN1456" s="239"/>
      <c r="AO1456" s="239"/>
      <c r="AP1456" s="239"/>
      <c r="AQ1456" s="239"/>
    </row>
    <row r="1457" spans="1:45" ht="25.5" x14ac:dyDescent="0.25">
      <c r="A1457" s="232" t="s">
        <v>947</v>
      </c>
      <c r="B1457" s="74" t="s">
        <v>66</v>
      </c>
      <c r="C1457" s="74">
        <v>122</v>
      </c>
      <c r="D1457" s="74" t="s">
        <v>763</v>
      </c>
      <c r="E1457" s="74" t="s">
        <v>9</v>
      </c>
      <c r="F1457" s="209"/>
      <c r="G1457" s="209"/>
      <c r="H1457" s="209"/>
      <c r="I1457" s="209"/>
      <c r="J1457" s="209"/>
      <c r="K1457" s="209"/>
      <c r="L1457" s="209"/>
      <c r="M1457" s="209"/>
      <c r="N1457" s="209"/>
      <c r="O1457" s="209"/>
      <c r="P1457" s="209"/>
      <c r="Q1457" s="209"/>
      <c r="R1457" s="209"/>
      <c r="S1457" s="209"/>
      <c r="T1457" s="209"/>
      <c r="U1457" s="209"/>
      <c r="V1457" s="209"/>
      <c r="W1457" s="209"/>
      <c r="X1457" s="209"/>
      <c r="Y1457" s="64" t="s">
        <v>824</v>
      </c>
      <c r="Z1457" s="127" t="s">
        <v>824</v>
      </c>
      <c r="AA1457" s="127" t="s">
        <v>824</v>
      </c>
      <c r="AB1457" s="434" t="s">
        <v>824</v>
      </c>
      <c r="AC1457" s="61" t="s">
        <v>824</v>
      </c>
      <c r="AD1457" s="207"/>
      <c r="AE1457" s="61" t="s">
        <v>824</v>
      </c>
      <c r="AF1457" s="130" t="s">
        <v>824</v>
      </c>
      <c r="AG1457" s="123" t="s">
        <v>824</v>
      </c>
      <c r="AH1457" s="123" t="s">
        <v>824</v>
      </c>
      <c r="AI1457" s="61" t="s">
        <v>824</v>
      </c>
      <c r="AJ1457" s="61" t="s">
        <v>824</v>
      </c>
      <c r="AK1457" s="61" t="s">
        <v>824</v>
      </c>
      <c r="AL1457" s="61" t="s">
        <v>1129</v>
      </c>
      <c r="AM1457" s="76"/>
      <c r="AN1457" s="239"/>
      <c r="AO1457" s="239"/>
      <c r="AP1457" s="239"/>
      <c r="AQ1457" s="239"/>
    </row>
    <row r="1458" spans="1:45" ht="25.5" x14ac:dyDescent="0.25">
      <c r="A1458" s="232" t="s">
        <v>947</v>
      </c>
      <c r="B1458" s="191" t="s">
        <v>66</v>
      </c>
      <c r="C1458" s="191">
        <v>123</v>
      </c>
      <c r="D1458" s="198" t="s">
        <v>764</v>
      </c>
      <c r="E1458" s="198" t="s">
        <v>715</v>
      </c>
      <c r="F1458" s="211"/>
      <c r="G1458" s="211"/>
      <c r="H1458" s="211"/>
      <c r="I1458" s="211"/>
      <c r="J1458" s="211"/>
      <c r="K1458" s="211"/>
      <c r="L1458" s="211"/>
      <c r="M1458" s="211"/>
      <c r="N1458" s="211"/>
      <c r="O1458" s="211"/>
      <c r="P1458" s="211"/>
      <c r="Q1458" s="211"/>
      <c r="R1458" s="211"/>
      <c r="S1458" s="211"/>
      <c r="T1458" s="211"/>
      <c r="U1458" s="211"/>
      <c r="V1458" s="211"/>
      <c r="W1458" s="211"/>
      <c r="X1458" s="211"/>
      <c r="Y1458" s="189" t="s">
        <v>824</v>
      </c>
      <c r="Z1458" s="127" t="s">
        <v>824</v>
      </c>
      <c r="AA1458" s="127" t="s">
        <v>824</v>
      </c>
      <c r="AB1458" s="434" t="s">
        <v>824</v>
      </c>
      <c r="AC1458" s="61" t="s">
        <v>824</v>
      </c>
      <c r="AD1458" s="207"/>
      <c r="AE1458" s="61" t="s">
        <v>824</v>
      </c>
      <c r="AF1458" s="130" t="s">
        <v>824</v>
      </c>
      <c r="AG1458" s="123" t="s">
        <v>824</v>
      </c>
      <c r="AH1458" s="123" t="s">
        <v>824</v>
      </c>
      <c r="AI1458" s="61" t="s">
        <v>824</v>
      </c>
      <c r="AJ1458" s="61" t="s">
        <v>824</v>
      </c>
      <c r="AK1458" s="61" t="s">
        <v>824</v>
      </c>
      <c r="AL1458" s="61" t="s">
        <v>1129</v>
      </c>
      <c r="AM1458" s="76"/>
      <c r="AN1458" s="239"/>
      <c r="AO1458" s="239"/>
      <c r="AP1458" s="239"/>
      <c r="AQ1458" s="239"/>
    </row>
    <row r="1459" spans="1:45" ht="38.25" x14ac:dyDescent="0.25">
      <c r="A1459" s="232" t="s">
        <v>947</v>
      </c>
      <c r="B1459" s="74" t="s">
        <v>66</v>
      </c>
      <c r="C1459" s="74">
        <v>125</v>
      </c>
      <c r="D1459" s="74" t="s">
        <v>719</v>
      </c>
      <c r="E1459" s="74" t="s">
        <v>9</v>
      </c>
      <c r="F1459" s="209"/>
      <c r="G1459" s="209"/>
      <c r="H1459" s="209"/>
      <c r="I1459" s="209"/>
      <c r="J1459" s="209"/>
      <c r="K1459" s="209"/>
      <c r="L1459" s="209"/>
      <c r="M1459" s="209"/>
      <c r="N1459" s="209"/>
      <c r="O1459" s="209"/>
      <c r="P1459" s="209"/>
      <c r="Q1459" s="209"/>
      <c r="R1459" s="209"/>
      <c r="S1459" s="209"/>
      <c r="T1459" s="209"/>
      <c r="U1459" s="209"/>
      <c r="V1459" s="209"/>
      <c r="W1459" s="209"/>
      <c r="X1459" s="209"/>
      <c r="Y1459" s="64" t="s">
        <v>824</v>
      </c>
      <c r="Z1459" s="127" t="s">
        <v>824</v>
      </c>
      <c r="AA1459" s="127" t="s">
        <v>824</v>
      </c>
      <c r="AB1459" s="434" t="s">
        <v>824</v>
      </c>
      <c r="AC1459" s="61" t="s">
        <v>824</v>
      </c>
      <c r="AD1459" s="207"/>
      <c r="AE1459" s="61" t="s">
        <v>824</v>
      </c>
      <c r="AF1459" s="130" t="s">
        <v>824</v>
      </c>
      <c r="AG1459" s="123" t="s">
        <v>824</v>
      </c>
      <c r="AH1459" s="123" t="s">
        <v>824</v>
      </c>
      <c r="AI1459" s="61" t="s">
        <v>824</v>
      </c>
      <c r="AJ1459" s="61" t="s">
        <v>824</v>
      </c>
      <c r="AK1459" s="61" t="s">
        <v>824</v>
      </c>
      <c r="AL1459" s="61" t="s">
        <v>1129</v>
      </c>
      <c r="AM1459" s="76"/>
      <c r="AN1459" s="239"/>
      <c r="AO1459" s="239"/>
      <c r="AP1459" s="239"/>
      <c r="AQ1459" s="239"/>
    </row>
    <row r="1460" spans="1:45" ht="25.5" x14ac:dyDescent="0.25">
      <c r="A1460" s="232" t="s">
        <v>947</v>
      </c>
      <c r="B1460" s="191" t="s">
        <v>66</v>
      </c>
      <c r="C1460" s="191">
        <v>126</v>
      </c>
      <c r="D1460" s="198" t="s">
        <v>766</v>
      </c>
      <c r="E1460" s="198" t="s">
        <v>9</v>
      </c>
      <c r="F1460" s="211"/>
      <c r="G1460" s="211"/>
      <c r="H1460" s="211"/>
      <c r="I1460" s="211"/>
      <c r="J1460" s="211"/>
      <c r="K1460" s="211"/>
      <c r="L1460" s="211"/>
      <c r="M1460" s="211"/>
      <c r="N1460" s="211"/>
      <c r="O1460" s="211"/>
      <c r="P1460" s="211"/>
      <c r="Q1460" s="211"/>
      <c r="R1460" s="211"/>
      <c r="S1460" s="211"/>
      <c r="T1460" s="211"/>
      <c r="U1460" s="211"/>
      <c r="V1460" s="211"/>
      <c r="W1460" s="211"/>
      <c r="X1460" s="211"/>
      <c r="Y1460" s="189" t="s">
        <v>824</v>
      </c>
      <c r="Z1460" s="127" t="s">
        <v>824</v>
      </c>
      <c r="AA1460" s="127" t="s">
        <v>824</v>
      </c>
      <c r="AB1460" s="434" t="s">
        <v>824</v>
      </c>
      <c r="AC1460" s="61" t="s">
        <v>824</v>
      </c>
      <c r="AD1460" s="207"/>
      <c r="AE1460" s="61" t="s">
        <v>824</v>
      </c>
      <c r="AF1460" s="130" t="s">
        <v>824</v>
      </c>
      <c r="AG1460" s="123" t="s">
        <v>824</v>
      </c>
      <c r="AH1460" s="123" t="s">
        <v>824</v>
      </c>
      <c r="AI1460" s="61" t="s">
        <v>824</v>
      </c>
      <c r="AJ1460" s="61" t="s">
        <v>824</v>
      </c>
      <c r="AK1460" s="61" t="s">
        <v>824</v>
      </c>
      <c r="AL1460" s="61" t="s">
        <v>1129</v>
      </c>
      <c r="AM1460" s="76"/>
      <c r="AN1460" s="239"/>
      <c r="AO1460" s="239"/>
      <c r="AP1460" s="239"/>
      <c r="AQ1460" s="239"/>
    </row>
    <row r="1461" spans="1:45" ht="25.5" x14ac:dyDescent="0.25">
      <c r="A1461" s="232" t="s">
        <v>947</v>
      </c>
      <c r="B1461" s="74" t="s">
        <v>66</v>
      </c>
      <c r="C1461" s="74">
        <v>127</v>
      </c>
      <c r="D1461" s="74" t="s">
        <v>722</v>
      </c>
      <c r="E1461" s="74" t="s">
        <v>9</v>
      </c>
      <c r="F1461" s="209"/>
      <c r="G1461" s="209"/>
      <c r="H1461" s="209"/>
      <c r="I1461" s="209"/>
      <c r="J1461" s="209"/>
      <c r="K1461" s="209"/>
      <c r="L1461" s="209"/>
      <c r="M1461" s="209"/>
      <c r="N1461" s="209"/>
      <c r="O1461" s="209"/>
      <c r="P1461" s="209"/>
      <c r="Q1461" s="209"/>
      <c r="R1461" s="209"/>
      <c r="S1461" s="209"/>
      <c r="T1461" s="209"/>
      <c r="U1461" s="209"/>
      <c r="V1461" s="209"/>
      <c r="W1461" s="209"/>
      <c r="X1461" s="209"/>
      <c r="Y1461" s="64" t="s">
        <v>824</v>
      </c>
      <c r="Z1461" s="127" t="s">
        <v>824</v>
      </c>
      <c r="AA1461" s="127" t="s">
        <v>824</v>
      </c>
      <c r="AB1461" s="434" t="s">
        <v>824</v>
      </c>
      <c r="AC1461" s="61" t="s">
        <v>824</v>
      </c>
      <c r="AD1461" s="207"/>
      <c r="AE1461" s="61" t="s">
        <v>824</v>
      </c>
      <c r="AF1461" s="130" t="s">
        <v>824</v>
      </c>
      <c r="AG1461" s="123" t="s">
        <v>824</v>
      </c>
      <c r="AH1461" s="123" t="s">
        <v>824</v>
      </c>
      <c r="AI1461" s="61" t="s">
        <v>824</v>
      </c>
      <c r="AJ1461" s="61" t="s">
        <v>824</v>
      </c>
      <c r="AK1461" s="61" t="s">
        <v>824</v>
      </c>
      <c r="AL1461" s="61" t="s">
        <v>1129</v>
      </c>
      <c r="AM1461" s="76"/>
      <c r="AN1461" s="239"/>
      <c r="AO1461" s="239"/>
      <c r="AP1461" s="239"/>
      <c r="AQ1461" s="239"/>
    </row>
    <row r="1462" spans="1:45" ht="25.5" x14ac:dyDescent="0.25">
      <c r="A1462" s="232" t="s">
        <v>947</v>
      </c>
      <c r="B1462" s="191" t="s">
        <v>76</v>
      </c>
      <c r="C1462" s="191">
        <v>129</v>
      </c>
      <c r="D1462" s="198" t="s">
        <v>779</v>
      </c>
      <c r="E1462" s="198" t="s">
        <v>9</v>
      </c>
      <c r="F1462" s="211"/>
      <c r="G1462" s="211"/>
      <c r="H1462" s="211"/>
      <c r="I1462" s="211"/>
      <c r="J1462" s="211"/>
      <c r="K1462" s="211"/>
      <c r="L1462" s="211"/>
      <c r="M1462" s="211"/>
      <c r="N1462" s="211"/>
      <c r="O1462" s="211"/>
      <c r="P1462" s="211"/>
      <c r="Q1462" s="211"/>
      <c r="R1462" s="211"/>
      <c r="S1462" s="211"/>
      <c r="T1462" s="211"/>
      <c r="U1462" s="211"/>
      <c r="V1462" s="211"/>
      <c r="W1462" s="211"/>
      <c r="X1462" s="211"/>
      <c r="Y1462" s="189" t="s">
        <v>824</v>
      </c>
      <c r="Z1462" s="127" t="s">
        <v>824</v>
      </c>
      <c r="AA1462" s="127" t="s">
        <v>824</v>
      </c>
      <c r="AB1462" s="434" t="s">
        <v>824</v>
      </c>
      <c r="AC1462" s="61" t="s">
        <v>824</v>
      </c>
      <c r="AD1462" s="207"/>
      <c r="AE1462" s="61" t="s">
        <v>824</v>
      </c>
      <c r="AF1462" s="130" t="s">
        <v>824</v>
      </c>
      <c r="AG1462" s="123" t="s">
        <v>824</v>
      </c>
      <c r="AH1462" s="123" t="s">
        <v>824</v>
      </c>
      <c r="AI1462" s="61" t="s">
        <v>824</v>
      </c>
      <c r="AJ1462" s="61" t="s">
        <v>824</v>
      </c>
      <c r="AK1462" s="61" t="s">
        <v>824</v>
      </c>
      <c r="AL1462" s="61" t="s">
        <v>1129</v>
      </c>
      <c r="AM1462" s="76"/>
      <c r="AN1462" s="239"/>
      <c r="AO1462" s="239"/>
      <c r="AP1462" s="239"/>
      <c r="AQ1462" s="239"/>
    </row>
    <row r="1463" spans="1:45" ht="105" x14ac:dyDescent="0.25">
      <c r="A1463" s="232" t="s">
        <v>947</v>
      </c>
      <c r="B1463" s="74" t="s">
        <v>687</v>
      </c>
      <c r="C1463" s="74">
        <v>130</v>
      </c>
      <c r="D1463" s="74" t="s">
        <v>769</v>
      </c>
      <c r="E1463" s="74" t="s">
        <v>9</v>
      </c>
      <c r="F1463" s="209">
        <v>2</v>
      </c>
      <c r="G1463" s="209">
        <v>2</v>
      </c>
      <c r="H1463" s="209">
        <v>2</v>
      </c>
      <c r="I1463" s="209">
        <v>2</v>
      </c>
      <c r="J1463" s="209">
        <v>2</v>
      </c>
      <c r="K1463" s="209">
        <v>1</v>
      </c>
      <c r="L1463" s="209">
        <v>3</v>
      </c>
      <c r="M1463" s="209">
        <v>1</v>
      </c>
      <c r="N1463" s="209">
        <v>2</v>
      </c>
      <c r="O1463" s="209">
        <v>1</v>
      </c>
      <c r="P1463" s="209">
        <v>1</v>
      </c>
      <c r="Q1463" s="209">
        <v>4</v>
      </c>
      <c r="R1463" s="209">
        <v>2</v>
      </c>
      <c r="S1463" s="209">
        <v>2</v>
      </c>
      <c r="T1463" s="209">
        <v>1</v>
      </c>
      <c r="U1463" s="209">
        <v>1</v>
      </c>
      <c r="V1463" s="209">
        <v>1</v>
      </c>
      <c r="W1463" s="209">
        <v>1</v>
      </c>
      <c r="X1463" s="209">
        <v>3</v>
      </c>
      <c r="Y1463" s="64">
        <v>2</v>
      </c>
      <c r="Z1463" s="127">
        <v>2</v>
      </c>
      <c r="AA1463" s="127">
        <v>4</v>
      </c>
      <c r="AB1463" s="434" t="s">
        <v>1166</v>
      </c>
      <c r="AC1463" s="61" t="s">
        <v>142</v>
      </c>
      <c r="AD1463" s="207" t="s">
        <v>372</v>
      </c>
      <c r="AE1463" s="61" t="s">
        <v>476</v>
      </c>
      <c r="AF1463" s="130" t="s">
        <v>1166</v>
      </c>
      <c r="AG1463" s="123">
        <v>2</v>
      </c>
      <c r="AH1463" s="123">
        <v>4</v>
      </c>
      <c r="AI1463" s="61" t="s">
        <v>142</v>
      </c>
      <c r="AJ1463" s="61" t="s">
        <v>372</v>
      </c>
      <c r="AK1463" s="61" t="s">
        <v>476</v>
      </c>
      <c r="AL1463" s="61" t="s">
        <v>1129</v>
      </c>
      <c r="AM1463" s="76"/>
      <c r="AN1463" s="239" t="s">
        <v>1441</v>
      </c>
      <c r="AO1463" s="239" t="s">
        <v>1442</v>
      </c>
      <c r="AP1463" s="239" t="s">
        <v>1439</v>
      </c>
      <c r="AQ1463" s="239" t="s">
        <v>1443</v>
      </c>
      <c r="AR1463" s="217" t="s">
        <v>1097</v>
      </c>
      <c r="AS1463" s="217" t="s">
        <v>1098</v>
      </c>
    </row>
    <row r="1464" spans="1:45" ht="25.5" x14ac:dyDescent="0.25">
      <c r="A1464" s="232" t="s">
        <v>947</v>
      </c>
      <c r="B1464" s="191" t="s">
        <v>48</v>
      </c>
      <c r="C1464" s="191">
        <v>131</v>
      </c>
      <c r="D1464" s="198" t="s">
        <v>724</v>
      </c>
      <c r="E1464" s="198" t="s">
        <v>9</v>
      </c>
      <c r="F1464" s="211"/>
      <c r="G1464" s="211"/>
      <c r="H1464" s="211"/>
      <c r="I1464" s="211"/>
      <c r="J1464" s="211"/>
      <c r="K1464" s="211"/>
      <c r="L1464" s="211"/>
      <c r="M1464" s="211"/>
      <c r="N1464" s="211"/>
      <c r="O1464" s="211"/>
      <c r="P1464" s="211"/>
      <c r="Q1464" s="211"/>
      <c r="R1464" s="211"/>
      <c r="S1464" s="211"/>
      <c r="T1464" s="211"/>
      <c r="U1464" s="211"/>
      <c r="V1464" s="211"/>
      <c r="W1464" s="211"/>
      <c r="X1464" s="211"/>
      <c r="Y1464" s="189" t="s">
        <v>824</v>
      </c>
      <c r="Z1464" s="127" t="s">
        <v>824</v>
      </c>
      <c r="AA1464" s="127" t="s">
        <v>824</v>
      </c>
      <c r="AB1464" s="434" t="s">
        <v>824</v>
      </c>
      <c r="AC1464" s="61" t="s">
        <v>824</v>
      </c>
      <c r="AD1464" s="207"/>
      <c r="AE1464" s="61" t="s">
        <v>824</v>
      </c>
      <c r="AF1464" s="130" t="s">
        <v>824</v>
      </c>
      <c r="AG1464" s="123" t="s">
        <v>824</v>
      </c>
      <c r="AH1464" s="123" t="s">
        <v>824</v>
      </c>
      <c r="AI1464" s="61" t="s">
        <v>824</v>
      </c>
      <c r="AJ1464" s="61" t="s">
        <v>824</v>
      </c>
      <c r="AK1464" s="61" t="s">
        <v>824</v>
      </c>
      <c r="AL1464" s="61" t="s">
        <v>1129</v>
      </c>
      <c r="AM1464" s="76"/>
      <c r="AN1464" s="239"/>
      <c r="AO1464" s="239"/>
      <c r="AP1464" s="239"/>
      <c r="AQ1464" s="239"/>
    </row>
    <row r="1465" spans="1:45" ht="25.5" x14ac:dyDescent="0.25">
      <c r="A1465" s="232" t="s">
        <v>947</v>
      </c>
      <c r="B1465" s="74" t="s">
        <v>12</v>
      </c>
      <c r="C1465" s="74">
        <v>132</v>
      </c>
      <c r="D1465" s="74" t="s">
        <v>729</v>
      </c>
      <c r="E1465" s="74" t="s">
        <v>735</v>
      </c>
      <c r="F1465" s="209">
        <v>3</v>
      </c>
      <c r="G1465" s="209">
        <v>2</v>
      </c>
      <c r="H1465" s="209">
        <v>3</v>
      </c>
      <c r="I1465" s="209">
        <v>3</v>
      </c>
      <c r="J1465" s="209">
        <v>1</v>
      </c>
      <c r="K1465" s="209">
        <v>3</v>
      </c>
      <c r="L1465" s="209">
        <v>1</v>
      </c>
      <c r="M1465" s="209">
        <v>1</v>
      </c>
      <c r="N1465" s="209">
        <v>3</v>
      </c>
      <c r="O1465" s="209">
        <v>2</v>
      </c>
      <c r="P1465" s="209">
        <v>3</v>
      </c>
      <c r="Q1465" s="209">
        <v>1</v>
      </c>
      <c r="R1465" s="209">
        <v>2</v>
      </c>
      <c r="S1465" s="209">
        <v>2</v>
      </c>
      <c r="T1465" s="209">
        <v>1</v>
      </c>
      <c r="U1465" s="209">
        <v>1</v>
      </c>
      <c r="V1465" s="209">
        <v>1</v>
      </c>
      <c r="W1465" s="209">
        <v>1</v>
      </c>
      <c r="X1465" s="209"/>
      <c r="Y1465" s="64">
        <v>2</v>
      </c>
      <c r="Z1465" s="127">
        <v>2</v>
      </c>
      <c r="AA1465" s="127" t="s">
        <v>824</v>
      </c>
      <c r="AB1465" s="434" t="s">
        <v>142</v>
      </c>
      <c r="AC1465" s="61" t="s">
        <v>142</v>
      </c>
      <c r="AD1465" s="207"/>
      <c r="AE1465" s="61" t="s">
        <v>824</v>
      </c>
      <c r="AF1465" s="130" t="s">
        <v>142</v>
      </c>
      <c r="AG1465" s="123">
        <v>2</v>
      </c>
      <c r="AH1465" s="123" t="s">
        <v>824</v>
      </c>
      <c r="AI1465" s="61" t="s">
        <v>142</v>
      </c>
      <c r="AJ1465" s="61" t="s">
        <v>824</v>
      </c>
      <c r="AK1465" s="61" t="s">
        <v>824</v>
      </c>
      <c r="AL1465" s="61" t="s">
        <v>1129</v>
      </c>
      <c r="AM1465" s="76"/>
      <c r="AN1465" s="239"/>
      <c r="AO1465" s="239"/>
      <c r="AP1465" s="239"/>
      <c r="AQ1465" s="239"/>
    </row>
    <row r="1466" spans="1:45" ht="38.25" x14ac:dyDescent="0.25">
      <c r="A1466" s="232" t="s">
        <v>947</v>
      </c>
      <c r="B1466" s="191" t="s">
        <v>102</v>
      </c>
      <c r="C1466" s="191">
        <v>133</v>
      </c>
      <c r="D1466" s="198" t="s">
        <v>772</v>
      </c>
      <c r="E1466" s="198" t="s">
        <v>735</v>
      </c>
      <c r="F1466" s="211">
        <v>3</v>
      </c>
      <c r="G1466" s="211">
        <v>3</v>
      </c>
      <c r="H1466" s="211">
        <v>3</v>
      </c>
      <c r="I1466" s="211">
        <v>3</v>
      </c>
      <c r="J1466" s="211">
        <v>3</v>
      </c>
      <c r="K1466" s="211">
        <v>3</v>
      </c>
      <c r="L1466" s="211">
        <v>3</v>
      </c>
      <c r="M1466" s="211">
        <v>2</v>
      </c>
      <c r="N1466" s="211">
        <v>2</v>
      </c>
      <c r="O1466" s="211">
        <v>2</v>
      </c>
      <c r="P1466" s="211">
        <v>3</v>
      </c>
      <c r="Q1466" s="211">
        <v>3</v>
      </c>
      <c r="R1466" s="211">
        <v>1</v>
      </c>
      <c r="S1466" s="211">
        <v>1</v>
      </c>
      <c r="T1466" s="211">
        <v>5</v>
      </c>
      <c r="U1466" s="211">
        <v>1</v>
      </c>
      <c r="V1466" s="211">
        <v>2</v>
      </c>
      <c r="W1466" s="211">
        <v>2</v>
      </c>
      <c r="X1466" s="211"/>
      <c r="Y1466" s="189">
        <v>3</v>
      </c>
      <c r="Z1466" s="127">
        <v>3</v>
      </c>
      <c r="AA1466" s="127" t="s">
        <v>824</v>
      </c>
      <c r="AB1466" s="434" t="s">
        <v>144</v>
      </c>
      <c r="AC1466" s="61" t="s">
        <v>144</v>
      </c>
      <c r="AD1466" s="207"/>
      <c r="AE1466" s="61" t="s">
        <v>824</v>
      </c>
      <c r="AF1466" s="130" t="s">
        <v>144</v>
      </c>
      <c r="AG1466" s="123">
        <v>3</v>
      </c>
      <c r="AH1466" s="123" t="s">
        <v>824</v>
      </c>
      <c r="AI1466" s="61" t="s">
        <v>144</v>
      </c>
      <c r="AJ1466" s="61" t="s">
        <v>824</v>
      </c>
      <c r="AK1466" s="61" t="s">
        <v>824</v>
      </c>
      <c r="AL1466" s="61" t="s">
        <v>1129</v>
      </c>
      <c r="AM1466" s="76"/>
      <c r="AN1466" s="239"/>
      <c r="AO1466" s="239"/>
      <c r="AP1466" s="239"/>
      <c r="AQ1466" s="239"/>
    </row>
    <row r="1467" spans="1:45" x14ac:dyDescent="0.25">
      <c r="A1467" s="232" t="s">
        <v>947</v>
      </c>
      <c r="B1467" s="74" t="s">
        <v>38</v>
      </c>
      <c r="C1467" s="74">
        <v>134</v>
      </c>
      <c r="D1467" s="74" t="s">
        <v>726</v>
      </c>
      <c r="E1467" s="74" t="s">
        <v>735</v>
      </c>
      <c r="F1467" s="209"/>
      <c r="G1467" s="209"/>
      <c r="H1467" s="209"/>
      <c r="I1467" s="209"/>
      <c r="J1467" s="209"/>
      <c r="K1467" s="209"/>
      <c r="L1467" s="209"/>
      <c r="M1467" s="209"/>
      <c r="N1467" s="209"/>
      <c r="O1467" s="209"/>
      <c r="P1467" s="209"/>
      <c r="Q1467" s="209"/>
      <c r="R1467" s="209"/>
      <c r="S1467" s="209"/>
      <c r="T1467" s="209"/>
      <c r="U1467" s="209"/>
      <c r="V1467" s="209"/>
      <c r="W1467" s="209"/>
      <c r="X1467" s="209"/>
      <c r="Y1467" s="64" t="s">
        <v>824</v>
      </c>
      <c r="Z1467" s="127" t="s">
        <v>824</v>
      </c>
      <c r="AA1467" s="127" t="s">
        <v>824</v>
      </c>
      <c r="AB1467" s="434" t="s">
        <v>824</v>
      </c>
      <c r="AC1467" s="61" t="s">
        <v>824</v>
      </c>
      <c r="AD1467" s="207"/>
      <c r="AE1467" s="61" t="s">
        <v>824</v>
      </c>
      <c r="AF1467" s="130" t="s">
        <v>824</v>
      </c>
      <c r="AG1467" s="123" t="s">
        <v>824</v>
      </c>
      <c r="AH1467" s="123" t="s">
        <v>824</v>
      </c>
      <c r="AI1467" s="61" t="s">
        <v>824</v>
      </c>
      <c r="AJ1467" s="61" t="s">
        <v>824</v>
      </c>
      <c r="AK1467" s="61" t="s">
        <v>824</v>
      </c>
      <c r="AL1467" s="61" t="s">
        <v>1129</v>
      </c>
      <c r="AM1467" s="76"/>
      <c r="AN1467" s="239"/>
      <c r="AO1467" s="239"/>
      <c r="AP1467" s="239"/>
      <c r="AQ1467" s="239"/>
    </row>
    <row r="1468" spans="1:45" x14ac:dyDescent="0.25">
      <c r="A1468" s="232" t="s">
        <v>947</v>
      </c>
      <c r="B1468" s="191" t="s">
        <v>43</v>
      </c>
      <c r="C1468" s="191">
        <v>135</v>
      </c>
      <c r="D1468" s="198" t="s">
        <v>730</v>
      </c>
      <c r="E1468" s="198" t="s">
        <v>735</v>
      </c>
      <c r="F1468" s="211"/>
      <c r="G1468" s="211"/>
      <c r="H1468" s="211"/>
      <c r="I1468" s="211"/>
      <c r="J1468" s="211"/>
      <c r="K1468" s="211"/>
      <c r="L1468" s="211"/>
      <c r="M1468" s="211"/>
      <c r="N1468" s="211"/>
      <c r="O1468" s="211"/>
      <c r="P1468" s="211"/>
      <c r="Q1468" s="211"/>
      <c r="R1468" s="211"/>
      <c r="S1468" s="211"/>
      <c r="T1468" s="211"/>
      <c r="U1468" s="211"/>
      <c r="V1468" s="211"/>
      <c r="W1468" s="211"/>
      <c r="X1468" s="211"/>
      <c r="Y1468" s="189" t="s">
        <v>824</v>
      </c>
      <c r="Z1468" s="127" t="s">
        <v>824</v>
      </c>
      <c r="AA1468" s="127" t="s">
        <v>824</v>
      </c>
      <c r="AB1468" s="434" t="s">
        <v>824</v>
      </c>
      <c r="AC1468" s="61" t="s">
        <v>824</v>
      </c>
      <c r="AD1468" s="207"/>
      <c r="AE1468" s="61" t="s">
        <v>824</v>
      </c>
      <c r="AF1468" s="130" t="s">
        <v>824</v>
      </c>
      <c r="AG1468" s="123" t="s">
        <v>824</v>
      </c>
      <c r="AH1468" s="123" t="s">
        <v>824</v>
      </c>
      <c r="AI1468" s="61" t="s">
        <v>824</v>
      </c>
      <c r="AJ1468" s="61" t="s">
        <v>824</v>
      </c>
      <c r="AK1468" s="61" t="s">
        <v>824</v>
      </c>
      <c r="AL1468" s="61" t="s">
        <v>1129</v>
      </c>
      <c r="AM1468" s="76"/>
      <c r="AN1468" s="239"/>
      <c r="AO1468" s="239"/>
      <c r="AP1468" s="239"/>
      <c r="AQ1468" s="239"/>
    </row>
    <row r="1469" spans="1:45" ht="25.5" x14ac:dyDescent="0.25">
      <c r="A1469" s="232" t="s">
        <v>947</v>
      </c>
      <c r="B1469" s="74" t="s">
        <v>66</v>
      </c>
      <c r="C1469" s="74">
        <v>136</v>
      </c>
      <c r="D1469" s="74" t="s">
        <v>774</v>
      </c>
      <c r="E1469" s="74" t="s">
        <v>735</v>
      </c>
      <c r="F1469" s="209"/>
      <c r="G1469" s="209"/>
      <c r="H1469" s="209"/>
      <c r="I1469" s="209"/>
      <c r="J1469" s="209"/>
      <c r="K1469" s="209"/>
      <c r="L1469" s="209"/>
      <c r="M1469" s="209"/>
      <c r="N1469" s="209"/>
      <c r="O1469" s="209"/>
      <c r="P1469" s="209"/>
      <c r="Q1469" s="209"/>
      <c r="R1469" s="209"/>
      <c r="S1469" s="209"/>
      <c r="T1469" s="209"/>
      <c r="U1469" s="209"/>
      <c r="V1469" s="209"/>
      <c r="W1469" s="209"/>
      <c r="X1469" s="209"/>
      <c r="Y1469" s="64" t="s">
        <v>824</v>
      </c>
      <c r="Z1469" s="127" t="s">
        <v>824</v>
      </c>
      <c r="AA1469" s="127" t="s">
        <v>824</v>
      </c>
      <c r="AB1469" s="434" t="s">
        <v>824</v>
      </c>
      <c r="AC1469" s="61" t="s">
        <v>824</v>
      </c>
      <c r="AD1469" s="207"/>
      <c r="AE1469" s="61" t="s">
        <v>824</v>
      </c>
      <c r="AF1469" s="130" t="s">
        <v>824</v>
      </c>
      <c r="AG1469" s="123" t="s">
        <v>824</v>
      </c>
      <c r="AH1469" s="123" t="s">
        <v>824</v>
      </c>
      <c r="AI1469" s="61" t="s">
        <v>824</v>
      </c>
      <c r="AJ1469" s="61" t="s">
        <v>824</v>
      </c>
      <c r="AK1469" s="61" t="s">
        <v>824</v>
      </c>
      <c r="AL1469" s="61" t="s">
        <v>1129</v>
      </c>
      <c r="AM1469" s="76"/>
      <c r="AN1469" s="239"/>
      <c r="AO1469" s="239"/>
      <c r="AP1469" s="239"/>
      <c r="AQ1469" s="239"/>
    </row>
    <row r="1470" spans="1:45" x14ac:dyDescent="0.25">
      <c r="A1470" s="232" t="s">
        <v>947</v>
      </c>
      <c r="B1470" s="191" t="s">
        <v>66</v>
      </c>
      <c r="C1470" s="191">
        <v>137</v>
      </c>
      <c r="D1470" s="198" t="s">
        <v>736</v>
      </c>
      <c r="E1470" s="198" t="s">
        <v>735</v>
      </c>
      <c r="F1470" s="211"/>
      <c r="G1470" s="211"/>
      <c r="H1470" s="211"/>
      <c r="I1470" s="211"/>
      <c r="J1470" s="211"/>
      <c r="K1470" s="211"/>
      <c r="L1470" s="211"/>
      <c r="M1470" s="211"/>
      <c r="N1470" s="211"/>
      <c r="O1470" s="211"/>
      <c r="P1470" s="211"/>
      <c r="Q1470" s="211"/>
      <c r="R1470" s="211"/>
      <c r="S1470" s="211"/>
      <c r="T1470" s="211"/>
      <c r="U1470" s="211"/>
      <c r="V1470" s="211"/>
      <c r="W1470" s="211"/>
      <c r="X1470" s="211"/>
      <c r="Y1470" s="189" t="s">
        <v>824</v>
      </c>
      <c r="Z1470" s="127" t="s">
        <v>824</v>
      </c>
      <c r="AA1470" s="127" t="s">
        <v>824</v>
      </c>
      <c r="AB1470" s="434" t="s">
        <v>824</v>
      </c>
      <c r="AC1470" s="61" t="s">
        <v>824</v>
      </c>
      <c r="AD1470" s="207"/>
      <c r="AE1470" s="61" t="s">
        <v>824</v>
      </c>
      <c r="AF1470" s="130" t="s">
        <v>824</v>
      </c>
      <c r="AG1470" s="123" t="s">
        <v>824</v>
      </c>
      <c r="AH1470" s="123" t="s">
        <v>824</v>
      </c>
      <c r="AI1470" s="61" t="s">
        <v>824</v>
      </c>
      <c r="AJ1470" s="61" t="s">
        <v>824</v>
      </c>
      <c r="AK1470" s="61" t="s">
        <v>824</v>
      </c>
      <c r="AL1470" s="61" t="s">
        <v>1129</v>
      </c>
      <c r="AM1470" s="76"/>
      <c r="AN1470" s="239"/>
      <c r="AO1470" s="239"/>
      <c r="AP1470" s="239"/>
      <c r="AQ1470" s="239"/>
    </row>
    <row r="1471" spans="1:45" ht="25.5" x14ac:dyDescent="0.25">
      <c r="A1471" s="232" t="s">
        <v>947</v>
      </c>
      <c r="B1471" s="74" t="s">
        <v>66</v>
      </c>
      <c r="C1471" s="74">
        <v>138</v>
      </c>
      <c r="D1471" s="74" t="s">
        <v>738</v>
      </c>
      <c r="E1471" s="74" t="s">
        <v>735</v>
      </c>
      <c r="F1471" s="209"/>
      <c r="G1471" s="209"/>
      <c r="H1471" s="209"/>
      <c r="I1471" s="209"/>
      <c r="J1471" s="209"/>
      <c r="K1471" s="209"/>
      <c r="L1471" s="209"/>
      <c r="M1471" s="209"/>
      <c r="N1471" s="209"/>
      <c r="O1471" s="209"/>
      <c r="P1471" s="209"/>
      <c r="Q1471" s="209"/>
      <c r="R1471" s="209"/>
      <c r="S1471" s="209"/>
      <c r="T1471" s="209"/>
      <c r="U1471" s="209"/>
      <c r="V1471" s="209"/>
      <c r="W1471" s="209"/>
      <c r="X1471" s="209"/>
      <c r="Y1471" s="64" t="s">
        <v>824</v>
      </c>
      <c r="Z1471" s="127" t="s">
        <v>824</v>
      </c>
      <c r="AA1471" s="127" t="s">
        <v>824</v>
      </c>
      <c r="AB1471" s="434" t="s">
        <v>824</v>
      </c>
      <c r="AC1471" s="61" t="s">
        <v>824</v>
      </c>
      <c r="AD1471" s="207"/>
      <c r="AE1471" s="61" t="s">
        <v>824</v>
      </c>
      <c r="AF1471" s="130" t="s">
        <v>824</v>
      </c>
      <c r="AG1471" s="123" t="s">
        <v>824</v>
      </c>
      <c r="AH1471" s="123" t="s">
        <v>824</v>
      </c>
      <c r="AI1471" s="61" t="s">
        <v>824</v>
      </c>
      <c r="AJ1471" s="61" t="s">
        <v>824</v>
      </c>
      <c r="AK1471" s="61" t="s">
        <v>824</v>
      </c>
      <c r="AL1471" s="61" t="s">
        <v>1129</v>
      </c>
      <c r="AM1471" s="76"/>
      <c r="AN1471" s="239"/>
      <c r="AO1471" s="239"/>
      <c r="AP1471" s="239"/>
      <c r="AQ1471" s="239"/>
    </row>
    <row r="1472" spans="1:45" ht="30" x14ac:dyDescent="0.25">
      <c r="A1472" s="232" t="s">
        <v>1892</v>
      </c>
      <c r="B1472" s="191" t="s">
        <v>1893</v>
      </c>
      <c r="C1472" s="191">
        <v>140</v>
      </c>
      <c r="D1472" s="198" t="s">
        <v>1891</v>
      </c>
      <c r="E1472" s="198" t="s">
        <v>9</v>
      </c>
      <c r="F1472" s="211">
        <v>3</v>
      </c>
      <c r="G1472" s="211">
        <v>3</v>
      </c>
      <c r="H1472" s="211">
        <v>3</v>
      </c>
      <c r="I1472" s="211">
        <v>3</v>
      </c>
      <c r="J1472" s="211">
        <v>3</v>
      </c>
      <c r="K1472" s="211">
        <v>3</v>
      </c>
      <c r="L1472" s="211">
        <v>3</v>
      </c>
      <c r="M1472" s="211">
        <v>3</v>
      </c>
      <c r="N1472" s="211">
        <v>3</v>
      </c>
      <c r="O1472" s="211">
        <v>3</v>
      </c>
      <c r="P1472" s="211">
        <v>3</v>
      </c>
      <c r="Q1472" s="211">
        <v>3</v>
      </c>
      <c r="R1472" s="211">
        <v>3</v>
      </c>
      <c r="S1472" s="211">
        <v>3</v>
      </c>
      <c r="T1472" s="211">
        <v>3</v>
      </c>
      <c r="U1472" s="211">
        <v>3</v>
      </c>
      <c r="V1472" s="211">
        <v>3</v>
      </c>
      <c r="W1472" s="211">
        <v>3</v>
      </c>
      <c r="X1472" s="211">
        <v>3</v>
      </c>
      <c r="Y1472" s="189">
        <v>3</v>
      </c>
      <c r="Z1472" s="127">
        <v>3</v>
      </c>
      <c r="AA1472" s="127">
        <v>3</v>
      </c>
      <c r="AB1472" s="606" t="s">
        <v>144</v>
      </c>
      <c r="AC1472" s="61" t="s">
        <v>144</v>
      </c>
      <c r="AD1472" s="207" t="s">
        <v>372</v>
      </c>
      <c r="AE1472" s="61" t="s">
        <v>476</v>
      </c>
      <c r="AF1472" s="606" t="s">
        <v>144</v>
      </c>
      <c r="AG1472" s="123"/>
      <c r="AH1472" s="123"/>
      <c r="AI1472" s="61"/>
      <c r="AJ1472" s="61"/>
      <c r="AK1472" s="61"/>
      <c r="AL1472" s="61" t="s">
        <v>378</v>
      </c>
      <c r="AM1472" s="76"/>
      <c r="AN1472" s="239"/>
      <c r="AO1472" s="239"/>
      <c r="AP1472" s="239"/>
      <c r="AQ1472" s="239"/>
    </row>
    <row r="1473" spans="1:43" x14ac:dyDescent="0.25">
      <c r="A1473" s="232"/>
      <c r="B1473" s="74"/>
      <c r="C1473" s="74"/>
      <c r="D1473" s="74"/>
      <c r="E1473" s="74"/>
      <c r="F1473" s="209"/>
      <c r="G1473" s="209"/>
      <c r="H1473" s="209"/>
      <c r="I1473" s="209"/>
      <c r="J1473" s="209"/>
      <c r="K1473" s="209"/>
      <c r="L1473" s="209"/>
      <c r="M1473" s="209"/>
      <c r="N1473" s="209"/>
      <c r="O1473" s="209"/>
      <c r="P1473" s="209"/>
      <c r="Q1473" s="209"/>
      <c r="R1473" s="209"/>
      <c r="S1473" s="209"/>
      <c r="T1473" s="209"/>
      <c r="U1473" s="209"/>
      <c r="V1473" s="209"/>
      <c r="W1473" s="209"/>
      <c r="X1473" s="209"/>
      <c r="Y1473" s="64"/>
      <c r="Z1473" s="127"/>
      <c r="AA1473" s="127"/>
      <c r="AB1473" s="434"/>
      <c r="AC1473" s="61"/>
      <c r="AD1473" s="207"/>
      <c r="AE1473" s="61"/>
      <c r="AF1473" s="130"/>
      <c r="AG1473" s="123"/>
      <c r="AH1473" s="123"/>
      <c r="AI1473" s="61"/>
      <c r="AJ1473" s="61"/>
      <c r="AK1473" s="61"/>
      <c r="AL1473" s="61"/>
      <c r="AM1473" s="76"/>
      <c r="AN1473" s="239"/>
      <c r="AO1473" s="239"/>
      <c r="AP1473" s="239"/>
      <c r="AQ1473" s="239"/>
    </row>
    <row r="1474" spans="1:43" x14ac:dyDescent="0.25">
      <c r="A1474" s="232"/>
      <c r="B1474" s="191"/>
      <c r="C1474" s="191"/>
      <c r="D1474" s="198"/>
      <c r="E1474" s="198"/>
      <c r="F1474" s="211"/>
      <c r="G1474" s="211"/>
      <c r="H1474" s="211"/>
      <c r="I1474" s="211"/>
      <c r="J1474" s="211"/>
      <c r="K1474" s="211"/>
      <c r="L1474" s="211"/>
      <c r="M1474" s="211"/>
      <c r="N1474" s="211"/>
      <c r="O1474" s="211"/>
      <c r="P1474" s="211"/>
      <c r="Q1474" s="211"/>
      <c r="R1474" s="211"/>
      <c r="S1474" s="211"/>
      <c r="T1474" s="211"/>
      <c r="U1474" s="211"/>
      <c r="V1474" s="211"/>
      <c r="W1474" s="211"/>
      <c r="X1474" s="211"/>
      <c r="Y1474" s="189"/>
      <c r="Z1474" s="127"/>
      <c r="AA1474" s="127"/>
      <c r="AB1474" s="434"/>
      <c r="AC1474" s="61"/>
      <c r="AD1474" s="207"/>
      <c r="AE1474" s="61"/>
      <c r="AF1474" s="130"/>
      <c r="AG1474" s="123"/>
      <c r="AH1474" s="123"/>
      <c r="AI1474" s="61"/>
      <c r="AJ1474" s="61"/>
      <c r="AK1474" s="61"/>
      <c r="AL1474" s="61"/>
      <c r="AM1474" s="76"/>
      <c r="AN1474" s="239"/>
      <c r="AO1474" s="239"/>
      <c r="AP1474" s="239"/>
      <c r="AQ1474" s="239"/>
    </row>
    <row r="1475" spans="1:43" x14ac:dyDescent="0.25">
      <c r="A1475" s="232"/>
      <c r="B1475" s="74"/>
      <c r="C1475" s="74"/>
      <c r="D1475" s="74"/>
      <c r="E1475" s="74"/>
      <c r="F1475" s="209"/>
      <c r="G1475" s="209"/>
      <c r="H1475" s="209"/>
      <c r="I1475" s="209"/>
      <c r="J1475" s="209"/>
      <c r="K1475" s="209"/>
      <c r="L1475" s="209"/>
      <c r="M1475" s="209"/>
      <c r="N1475" s="209"/>
      <c r="O1475" s="209"/>
      <c r="P1475" s="209"/>
      <c r="Q1475" s="209"/>
      <c r="R1475" s="209"/>
      <c r="S1475" s="209"/>
      <c r="T1475" s="209"/>
      <c r="U1475" s="209"/>
      <c r="V1475" s="209"/>
      <c r="W1475" s="209"/>
      <c r="X1475" s="209"/>
      <c r="Y1475" s="64"/>
      <c r="Z1475" s="127"/>
      <c r="AA1475" s="127"/>
      <c r="AB1475" s="434"/>
      <c r="AC1475" s="61"/>
      <c r="AD1475" s="207"/>
      <c r="AE1475" s="61"/>
      <c r="AF1475" s="130"/>
      <c r="AG1475" s="123"/>
      <c r="AH1475" s="123"/>
      <c r="AI1475" s="61"/>
      <c r="AJ1475" s="61"/>
      <c r="AK1475" s="61"/>
      <c r="AL1475" s="61"/>
      <c r="AM1475" s="76"/>
      <c r="AN1475" s="239"/>
      <c r="AO1475" s="239"/>
      <c r="AP1475" s="239"/>
      <c r="AQ1475" s="239"/>
    </row>
    <row r="1476" spans="1:43" x14ac:dyDescent="0.25">
      <c r="A1476" s="232"/>
      <c r="B1476" s="191"/>
      <c r="C1476" s="191"/>
      <c r="D1476" s="198"/>
      <c r="E1476" s="198"/>
      <c r="F1476" s="211"/>
      <c r="G1476" s="211"/>
      <c r="H1476" s="211"/>
      <c r="I1476" s="211"/>
      <c r="J1476" s="211"/>
      <c r="K1476" s="211"/>
      <c r="L1476" s="211"/>
      <c r="M1476" s="211"/>
      <c r="N1476" s="211"/>
      <c r="O1476" s="211"/>
      <c r="P1476" s="211"/>
      <c r="Q1476" s="211"/>
      <c r="R1476" s="211"/>
      <c r="S1476" s="211"/>
      <c r="T1476" s="211"/>
      <c r="U1476" s="211"/>
      <c r="V1476" s="211"/>
      <c r="W1476" s="211"/>
      <c r="X1476" s="211"/>
      <c r="Y1476" s="189"/>
      <c r="Z1476" s="127"/>
      <c r="AA1476" s="127"/>
      <c r="AB1476" s="434"/>
      <c r="AC1476" s="61"/>
      <c r="AD1476" s="207"/>
      <c r="AE1476" s="61"/>
      <c r="AF1476" s="130"/>
      <c r="AG1476" s="123"/>
      <c r="AH1476" s="123"/>
      <c r="AI1476" s="61"/>
      <c r="AJ1476" s="61"/>
      <c r="AK1476" s="61"/>
      <c r="AL1476" s="61"/>
      <c r="AM1476" s="76"/>
      <c r="AN1476" s="239"/>
      <c r="AO1476" s="239"/>
      <c r="AP1476" s="239"/>
      <c r="AQ1476" s="239"/>
    </row>
    <row r="1477" spans="1:43" x14ac:dyDescent="0.25">
      <c r="A1477" s="232"/>
      <c r="B1477" s="74"/>
      <c r="C1477" s="74"/>
      <c r="D1477" s="74"/>
      <c r="E1477" s="74"/>
      <c r="F1477" s="209"/>
      <c r="G1477" s="209"/>
      <c r="H1477" s="209"/>
      <c r="I1477" s="209"/>
      <c r="J1477" s="209"/>
      <c r="K1477" s="209"/>
      <c r="L1477" s="209"/>
      <c r="M1477" s="209"/>
      <c r="N1477" s="209"/>
      <c r="O1477" s="209"/>
      <c r="P1477" s="209"/>
      <c r="Q1477" s="209"/>
      <c r="R1477" s="209"/>
      <c r="S1477" s="209"/>
      <c r="T1477" s="209"/>
      <c r="U1477" s="209"/>
      <c r="V1477" s="209"/>
      <c r="W1477" s="209"/>
      <c r="X1477" s="209"/>
      <c r="Y1477" s="64"/>
      <c r="Z1477" s="127"/>
      <c r="AA1477" s="127"/>
      <c r="AB1477" s="434"/>
      <c r="AC1477" s="61"/>
      <c r="AD1477" s="207"/>
      <c r="AE1477" s="61"/>
      <c r="AF1477" s="130"/>
      <c r="AG1477" s="123"/>
      <c r="AH1477" s="123"/>
      <c r="AI1477" s="61"/>
      <c r="AJ1477" s="61"/>
      <c r="AK1477" s="61"/>
      <c r="AL1477" s="61"/>
      <c r="AM1477" s="76"/>
      <c r="AN1477" s="239"/>
      <c r="AO1477" s="239"/>
      <c r="AP1477" s="239"/>
      <c r="AQ1477" s="239"/>
    </row>
    <row r="1478" spans="1:43" x14ac:dyDescent="0.25">
      <c r="B1478" s="191"/>
      <c r="C1478" s="191"/>
      <c r="D1478" s="198"/>
      <c r="E1478" s="198"/>
      <c r="F1478" s="211"/>
      <c r="G1478" s="211"/>
      <c r="H1478" s="211"/>
      <c r="I1478" s="211"/>
      <c r="J1478" s="211"/>
      <c r="K1478" s="211"/>
      <c r="L1478" s="211"/>
      <c r="M1478" s="211"/>
      <c r="N1478" s="211"/>
      <c r="O1478" s="211"/>
      <c r="P1478" s="211"/>
      <c r="Q1478" s="211"/>
      <c r="R1478" s="211"/>
      <c r="S1478" s="211"/>
      <c r="T1478" s="211"/>
      <c r="U1478" s="211"/>
      <c r="V1478" s="211"/>
      <c r="W1478" s="211"/>
      <c r="X1478" s="211"/>
      <c r="Y1478" s="189"/>
      <c r="Z1478" s="127"/>
      <c r="AA1478" s="127"/>
      <c r="AB1478" s="434"/>
      <c r="AC1478" s="61"/>
      <c r="AD1478" s="207"/>
      <c r="AE1478" s="61"/>
      <c r="AF1478" s="130"/>
      <c r="AG1478" s="123"/>
      <c r="AH1478" s="123"/>
      <c r="AI1478" s="61"/>
      <c r="AJ1478" s="61"/>
      <c r="AK1478" s="61"/>
      <c r="AL1478" s="61"/>
      <c r="AM1478" s="76"/>
      <c r="AN1478" s="239"/>
      <c r="AO1478" s="239"/>
      <c r="AP1478" s="239"/>
      <c r="AQ1478" s="239"/>
    </row>
    <row r="1479" spans="1:43" x14ac:dyDescent="0.25">
      <c r="A1479" s="232"/>
      <c r="B1479" s="74"/>
      <c r="C1479" s="74"/>
      <c r="D1479" s="74"/>
      <c r="E1479" s="74"/>
      <c r="F1479" s="209"/>
      <c r="G1479" s="209"/>
      <c r="H1479" s="209"/>
      <c r="I1479" s="209"/>
      <c r="J1479" s="209"/>
      <c r="K1479" s="209"/>
      <c r="L1479" s="209"/>
      <c r="M1479" s="209"/>
      <c r="N1479" s="209"/>
      <c r="O1479" s="209"/>
      <c r="P1479" s="209"/>
      <c r="Q1479" s="209"/>
      <c r="R1479" s="209"/>
      <c r="S1479" s="209"/>
      <c r="T1479" s="209"/>
      <c r="U1479" s="209"/>
      <c r="V1479" s="209"/>
      <c r="W1479" s="209"/>
      <c r="X1479" s="209"/>
      <c r="Y1479" s="64"/>
      <c r="Z1479" s="127"/>
      <c r="AA1479" s="127"/>
      <c r="AB1479" s="434"/>
      <c r="AC1479" s="61"/>
      <c r="AD1479" s="207"/>
      <c r="AE1479" s="61"/>
      <c r="AF1479" s="130"/>
      <c r="AG1479" s="123"/>
      <c r="AH1479" s="123"/>
      <c r="AI1479" s="61"/>
      <c r="AJ1479" s="61"/>
      <c r="AK1479" s="61"/>
      <c r="AL1479" s="61"/>
      <c r="AM1479" s="76"/>
      <c r="AN1479" s="239"/>
      <c r="AO1479" s="239"/>
      <c r="AP1479" s="239"/>
      <c r="AQ1479" s="239"/>
    </row>
    <row r="1480" spans="1:43" x14ac:dyDescent="0.25">
      <c r="A1480" s="232"/>
      <c r="B1480" s="191"/>
      <c r="C1480" s="191"/>
      <c r="D1480" s="198"/>
      <c r="E1480" s="198"/>
      <c r="F1480" s="211"/>
      <c r="G1480" s="211"/>
      <c r="H1480" s="211"/>
      <c r="I1480" s="211"/>
      <c r="J1480" s="211"/>
      <c r="K1480" s="211"/>
      <c r="L1480" s="211"/>
      <c r="M1480" s="211"/>
      <c r="N1480" s="211"/>
      <c r="O1480" s="211"/>
      <c r="P1480" s="211"/>
      <c r="Q1480" s="211"/>
      <c r="R1480" s="211"/>
      <c r="S1480" s="211"/>
      <c r="T1480" s="211"/>
      <c r="U1480" s="211"/>
      <c r="V1480" s="211"/>
      <c r="W1480" s="211"/>
      <c r="X1480" s="211"/>
      <c r="Y1480" s="189"/>
      <c r="Z1480" s="127"/>
      <c r="AA1480" s="127"/>
      <c r="AB1480" s="434"/>
      <c r="AC1480" s="61"/>
      <c r="AD1480" s="207"/>
      <c r="AE1480" s="61"/>
      <c r="AF1480" s="130"/>
      <c r="AG1480" s="123"/>
      <c r="AH1480" s="123"/>
      <c r="AI1480" s="61"/>
      <c r="AJ1480" s="61"/>
      <c r="AK1480" s="61"/>
      <c r="AL1480" s="61"/>
      <c r="AM1480" s="76"/>
      <c r="AN1480" s="239"/>
      <c r="AO1480" s="239"/>
      <c r="AP1480" s="239"/>
      <c r="AQ1480" s="239"/>
    </row>
    <row r="1481" spans="1:43" x14ac:dyDescent="0.25">
      <c r="A1481" s="232"/>
      <c r="B1481" s="74"/>
      <c r="C1481" s="74"/>
      <c r="D1481" s="74"/>
      <c r="E1481" s="74"/>
      <c r="F1481" s="209"/>
      <c r="G1481" s="209"/>
      <c r="H1481" s="209"/>
      <c r="I1481" s="209"/>
      <c r="J1481" s="209"/>
      <c r="K1481" s="209"/>
      <c r="L1481" s="209"/>
      <c r="M1481" s="209"/>
      <c r="N1481" s="209"/>
      <c r="O1481" s="209"/>
      <c r="P1481" s="209"/>
      <c r="Q1481" s="209"/>
      <c r="R1481" s="209"/>
      <c r="S1481" s="209"/>
      <c r="T1481" s="209"/>
      <c r="U1481" s="209"/>
      <c r="V1481" s="209"/>
      <c r="W1481" s="209"/>
      <c r="X1481" s="209"/>
      <c r="Y1481" s="64"/>
      <c r="Z1481" s="127"/>
      <c r="AA1481" s="127"/>
      <c r="AB1481" s="434"/>
      <c r="AC1481" s="61"/>
      <c r="AD1481" s="207"/>
      <c r="AE1481" s="61"/>
      <c r="AF1481" s="130"/>
      <c r="AG1481" s="123"/>
      <c r="AH1481" s="123"/>
      <c r="AI1481" s="61"/>
      <c r="AJ1481" s="61"/>
      <c r="AK1481" s="61"/>
      <c r="AL1481" s="61"/>
      <c r="AM1481" s="76"/>
      <c r="AN1481" s="239"/>
      <c r="AO1481" s="239"/>
      <c r="AP1481" s="239"/>
      <c r="AQ1481" s="239"/>
    </row>
    <row r="1482" spans="1:43" x14ac:dyDescent="0.25">
      <c r="A1482" s="232"/>
      <c r="B1482" s="191"/>
      <c r="C1482" s="191"/>
      <c r="D1482" s="198"/>
      <c r="E1482" s="198"/>
      <c r="F1482" s="211"/>
      <c r="G1482" s="211"/>
      <c r="H1482" s="211"/>
      <c r="I1482" s="211"/>
      <c r="J1482" s="211"/>
      <c r="K1482" s="211"/>
      <c r="L1482" s="211"/>
      <c r="M1482" s="211"/>
      <c r="N1482" s="211"/>
      <c r="O1482" s="211"/>
      <c r="P1482" s="211"/>
      <c r="Q1482" s="211"/>
      <c r="R1482" s="211"/>
      <c r="S1482" s="211"/>
      <c r="T1482" s="211"/>
      <c r="U1482" s="211"/>
      <c r="V1482" s="211"/>
      <c r="W1482" s="211"/>
      <c r="X1482" s="211"/>
      <c r="Y1482" s="189"/>
      <c r="Z1482" s="127"/>
      <c r="AA1482" s="127"/>
      <c r="AB1482" s="434"/>
      <c r="AC1482" s="61"/>
      <c r="AD1482" s="207"/>
      <c r="AE1482" s="61"/>
      <c r="AF1482" s="130"/>
      <c r="AG1482" s="123"/>
      <c r="AH1482" s="123"/>
      <c r="AI1482" s="61"/>
      <c r="AJ1482" s="61"/>
      <c r="AK1482" s="61"/>
      <c r="AL1482" s="61"/>
      <c r="AM1482" s="76"/>
      <c r="AN1482" s="239"/>
      <c r="AO1482" s="239"/>
      <c r="AP1482" s="239"/>
      <c r="AQ1482" s="239"/>
    </row>
    <row r="1483" spans="1:43" x14ac:dyDescent="0.25">
      <c r="A1483" s="232"/>
      <c r="B1483" s="74"/>
      <c r="C1483" s="74"/>
      <c r="D1483" s="74"/>
      <c r="E1483" s="74"/>
      <c r="F1483" s="209"/>
      <c r="G1483" s="209"/>
      <c r="H1483" s="209"/>
      <c r="I1483" s="209"/>
      <c r="J1483" s="209"/>
      <c r="K1483" s="209"/>
      <c r="L1483" s="209"/>
      <c r="M1483" s="209"/>
      <c r="N1483" s="209"/>
      <c r="O1483" s="209"/>
      <c r="P1483" s="209"/>
      <c r="Q1483" s="209"/>
      <c r="R1483" s="209"/>
      <c r="S1483" s="209"/>
      <c r="T1483" s="209"/>
      <c r="U1483" s="209"/>
      <c r="V1483" s="209"/>
      <c r="W1483" s="209"/>
      <c r="X1483" s="209"/>
      <c r="Y1483" s="64"/>
      <c r="Z1483" s="127"/>
      <c r="AA1483" s="127"/>
      <c r="AB1483" s="434"/>
      <c r="AC1483" s="61"/>
      <c r="AD1483" s="207"/>
      <c r="AE1483" s="61"/>
      <c r="AF1483" s="130"/>
      <c r="AG1483" s="123"/>
      <c r="AH1483" s="123"/>
      <c r="AI1483" s="61"/>
      <c r="AJ1483" s="61"/>
      <c r="AK1483" s="61"/>
      <c r="AL1483" s="61"/>
      <c r="AM1483" s="76"/>
      <c r="AN1483" s="239"/>
      <c r="AO1483" s="239"/>
      <c r="AP1483" s="239"/>
      <c r="AQ1483" s="239"/>
    </row>
    <row r="1484" spans="1:43" x14ac:dyDescent="0.25">
      <c r="A1484" s="232"/>
      <c r="B1484" s="191"/>
      <c r="C1484" s="191"/>
      <c r="D1484" s="198"/>
      <c r="E1484" s="198"/>
      <c r="F1484" s="211"/>
      <c r="G1484" s="211"/>
      <c r="H1484" s="211"/>
      <c r="I1484" s="211"/>
      <c r="J1484" s="211"/>
      <c r="K1484" s="211"/>
      <c r="L1484" s="211"/>
      <c r="M1484" s="211"/>
      <c r="N1484" s="211"/>
      <c r="O1484" s="211"/>
      <c r="P1484" s="211"/>
      <c r="Q1484" s="211"/>
      <c r="R1484" s="211"/>
      <c r="S1484" s="211"/>
      <c r="T1484" s="211"/>
      <c r="U1484" s="211"/>
      <c r="V1484" s="211"/>
      <c r="W1484" s="211"/>
      <c r="X1484" s="211"/>
      <c r="Y1484" s="189"/>
      <c r="Z1484" s="127"/>
      <c r="AA1484" s="127"/>
      <c r="AB1484" s="434"/>
      <c r="AC1484" s="61"/>
      <c r="AD1484" s="207"/>
      <c r="AE1484" s="61"/>
      <c r="AF1484" s="130"/>
      <c r="AG1484" s="123"/>
      <c r="AH1484" s="123"/>
      <c r="AI1484" s="61"/>
      <c r="AJ1484" s="61"/>
      <c r="AK1484" s="61"/>
      <c r="AL1484" s="61"/>
      <c r="AM1484" s="76"/>
      <c r="AN1484" s="239"/>
      <c r="AO1484" s="239"/>
      <c r="AP1484" s="239"/>
      <c r="AQ1484" s="239"/>
    </row>
    <row r="1485" spans="1:43" x14ac:dyDescent="0.25">
      <c r="A1485" s="232"/>
      <c r="B1485" s="74"/>
      <c r="C1485" s="74"/>
      <c r="D1485" s="74"/>
      <c r="E1485" s="74"/>
      <c r="F1485" s="209"/>
      <c r="G1485" s="209"/>
      <c r="H1485" s="209"/>
      <c r="I1485" s="209"/>
      <c r="J1485" s="209"/>
      <c r="K1485" s="209"/>
      <c r="L1485" s="209"/>
      <c r="M1485" s="209"/>
      <c r="N1485" s="209"/>
      <c r="O1485" s="209"/>
      <c r="P1485" s="209"/>
      <c r="Q1485" s="209"/>
      <c r="R1485" s="209"/>
      <c r="S1485" s="209"/>
      <c r="T1485" s="209"/>
      <c r="U1485" s="209"/>
      <c r="V1485" s="209"/>
      <c r="W1485" s="209"/>
      <c r="X1485" s="209"/>
      <c r="Y1485" s="64"/>
      <c r="Z1485" s="127"/>
      <c r="AA1485" s="127"/>
      <c r="AB1485" s="434"/>
      <c r="AC1485" s="61"/>
      <c r="AD1485" s="207"/>
      <c r="AE1485" s="61"/>
      <c r="AF1485" s="130"/>
      <c r="AG1485" s="123"/>
      <c r="AH1485" s="123"/>
      <c r="AI1485" s="61"/>
      <c r="AJ1485" s="61"/>
      <c r="AK1485" s="61"/>
      <c r="AL1485" s="61"/>
      <c r="AM1485" s="76"/>
      <c r="AN1485" s="239"/>
      <c r="AO1485" s="239"/>
      <c r="AP1485" s="239"/>
      <c r="AQ1485" s="239"/>
    </row>
    <row r="1486" spans="1:43" x14ac:dyDescent="0.25">
      <c r="A1486" s="232"/>
      <c r="B1486" s="191"/>
      <c r="C1486" s="191"/>
      <c r="D1486" s="198"/>
      <c r="E1486" s="198"/>
      <c r="F1486" s="211"/>
      <c r="G1486" s="211"/>
      <c r="H1486" s="211"/>
      <c r="I1486" s="211"/>
      <c r="J1486" s="211"/>
      <c r="K1486" s="211"/>
      <c r="L1486" s="211"/>
      <c r="M1486" s="211"/>
      <c r="N1486" s="211"/>
      <c r="O1486" s="211"/>
      <c r="P1486" s="211"/>
      <c r="Q1486" s="211"/>
      <c r="R1486" s="211"/>
      <c r="S1486" s="211"/>
      <c r="T1486" s="211"/>
      <c r="U1486" s="211"/>
      <c r="V1486" s="211"/>
      <c r="W1486" s="211"/>
      <c r="X1486" s="211"/>
      <c r="Y1486" s="189"/>
      <c r="Z1486" s="127"/>
      <c r="AA1486" s="127"/>
      <c r="AB1486" s="434"/>
      <c r="AC1486" s="61"/>
      <c r="AD1486" s="207"/>
      <c r="AE1486" s="61"/>
      <c r="AF1486" s="130"/>
      <c r="AG1486" s="123"/>
      <c r="AH1486" s="123"/>
      <c r="AI1486" s="61"/>
      <c r="AJ1486" s="61"/>
      <c r="AK1486" s="61"/>
      <c r="AL1486" s="61"/>
      <c r="AM1486" s="76"/>
      <c r="AN1486" s="239"/>
      <c r="AO1486" s="239"/>
      <c r="AP1486" s="239"/>
      <c r="AQ1486" s="239"/>
    </row>
    <row r="1487" spans="1:43" x14ac:dyDescent="0.25">
      <c r="A1487" s="232"/>
      <c r="B1487" s="74"/>
      <c r="C1487" s="74"/>
      <c r="D1487" s="74"/>
      <c r="E1487" s="74"/>
      <c r="F1487" s="209"/>
      <c r="G1487" s="209"/>
      <c r="H1487" s="209"/>
      <c r="I1487" s="209"/>
      <c r="J1487" s="209"/>
      <c r="K1487" s="209"/>
      <c r="L1487" s="209"/>
      <c r="M1487" s="209"/>
      <c r="N1487" s="209"/>
      <c r="O1487" s="209"/>
      <c r="P1487" s="209"/>
      <c r="Q1487" s="209"/>
      <c r="R1487" s="209"/>
      <c r="S1487" s="209"/>
      <c r="T1487" s="209"/>
      <c r="U1487" s="209"/>
      <c r="V1487" s="209"/>
      <c r="W1487" s="209"/>
      <c r="X1487" s="209"/>
      <c r="Y1487" s="64"/>
      <c r="Z1487" s="127"/>
      <c r="AA1487" s="127"/>
      <c r="AB1487" s="434"/>
      <c r="AC1487" s="61"/>
      <c r="AD1487" s="207"/>
      <c r="AE1487" s="61"/>
      <c r="AF1487" s="130"/>
      <c r="AG1487" s="123"/>
      <c r="AH1487" s="123"/>
      <c r="AI1487" s="61"/>
      <c r="AJ1487" s="61"/>
      <c r="AK1487" s="61"/>
      <c r="AL1487" s="61"/>
      <c r="AM1487" s="76"/>
      <c r="AN1487" s="239"/>
      <c r="AO1487" s="239"/>
      <c r="AP1487" s="239"/>
      <c r="AQ1487" s="239"/>
    </row>
    <row r="1488" spans="1:43" x14ac:dyDescent="0.25">
      <c r="A1488" s="232"/>
      <c r="B1488" s="191"/>
      <c r="C1488" s="191"/>
      <c r="D1488" s="198"/>
      <c r="E1488" s="198"/>
      <c r="F1488" s="211"/>
      <c r="G1488" s="211"/>
      <c r="H1488" s="211"/>
      <c r="I1488" s="211"/>
      <c r="J1488" s="211"/>
      <c r="K1488" s="211"/>
      <c r="L1488" s="211"/>
      <c r="M1488" s="211"/>
      <c r="N1488" s="211"/>
      <c r="O1488" s="211"/>
      <c r="P1488" s="211"/>
      <c r="Q1488" s="211"/>
      <c r="R1488" s="211"/>
      <c r="S1488" s="211"/>
      <c r="T1488" s="211"/>
      <c r="U1488" s="211"/>
      <c r="V1488" s="211"/>
      <c r="W1488" s="211"/>
      <c r="X1488" s="211"/>
      <c r="Y1488" s="189"/>
      <c r="Z1488" s="127"/>
      <c r="AA1488" s="127"/>
      <c r="AB1488" s="434"/>
      <c r="AC1488" s="61"/>
      <c r="AD1488" s="207"/>
      <c r="AE1488" s="61"/>
      <c r="AF1488" s="130"/>
      <c r="AG1488" s="123"/>
      <c r="AH1488" s="123"/>
      <c r="AI1488" s="61"/>
      <c r="AJ1488" s="61"/>
      <c r="AK1488" s="61"/>
      <c r="AL1488" s="61"/>
      <c r="AM1488" s="76"/>
      <c r="AN1488" s="239"/>
      <c r="AO1488" s="239"/>
      <c r="AP1488" s="239"/>
      <c r="AQ1488" s="239"/>
    </row>
    <row r="1489" spans="1:43" x14ac:dyDescent="0.25">
      <c r="A1489" s="232"/>
      <c r="B1489" s="74"/>
      <c r="C1489" s="74"/>
      <c r="D1489" s="74"/>
      <c r="E1489" s="74"/>
      <c r="F1489" s="209"/>
      <c r="G1489" s="209"/>
      <c r="H1489" s="209"/>
      <c r="I1489" s="209"/>
      <c r="J1489" s="209"/>
      <c r="K1489" s="209"/>
      <c r="L1489" s="209"/>
      <c r="M1489" s="209"/>
      <c r="N1489" s="209"/>
      <c r="O1489" s="209"/>
      <c r="P1489" s="209"/>
      <c r="Q1489" s="209"/>
      <c r="R1489" s="209"/>
      <c r="S1489" s="209"/>
      <c r="T1489" s="209"/>
      <c r="U1489" s="209"/>
      <c r="V1489" s="209"/>
      <c r="W1489" s="209"/>
      <c r="X1489" s="209"/>
      <c r="Y1489" s="64"/>
      <c r="Z1489" s="127"/>
      <c r="AA1489" s="127"/>
      <c r="AB1489" s="434"/>
      <c r="AC1489" s="61"/>
      <c r="AD1489" s="207"/>
      <c r="AE1489" s="61"/>
      <c r="AF1489" s="130"/>
      <c r="AG1489" s="123"/>
      <c r="AH1489" s="123"/>
      <c r="AI1489" s="61"/>
      <c r="AJ1489" s="61"/>
      <c r="AK1489" s="61"/>
      <c r="AL1489" s="61"/>
      <c r="AM1489" s="76"/>
      <c r="AN1489" s="239"/>
      <c r="AO1489" s="239"/>
      <c r="AP1489" s="239"/>
      <c r="AQ1489" s="239"/>
    </row>
    <row r="1490" spans="1:43" x14ac:dyDescent="0.25">
      <c r="A1490" s="232"/>
      <c r="B1490" s="191"/>
      <c r="C1490" s="191"/>
      <c r="D1490" s="198"/>
      <c r="E1490" s="198"/>
      <c r="F1490" s="211"/>
      <c r="G1490" s="211"/>
      <c r="H1490" s="211"/>
      <c r="I1490" s="211"/>
      <c r="J1490" s="211"/>
      <c r="K1490" s="211"/>
      <c r="L1490" s="211"/>
      <c r="M1490" s="211"/>
      <c r="N1490" s="211"/>
      <c r="O1490" s="211"/>
      <c r="P1490" s="211"/>
      <c r="Q1490" s="211"/>
      <c r="R1490" s="211"/>
      <c r="S1490" s="211"/>
      <c r="T1490" s="211"/>
      <c r="U1490" s="211"/>
      <c r="V1490" s="211"/>
      <c r="W1490" s="211"/>
      <c r="X1490" s="211"/>
      <c r="Y1490" s="189"/>
      <c r="Z1490" s="127"/>
      <c r="AA1490" s="127"/>
      <c r="AB1490" s="434"/>
      <c r="AC1490" s="61"/>
      <c r="AD1490" s="207"/>
      <c r="AE1490" s="61"/>
      <c r="AF1490" s="130"/>
      <c r="AG1490" s="123"/>
      <c r="AH1490" s="123"/>
      <c r="AI1490" s="61"/>
      <c r="AJ1490" s="61"/>
      <c r="AK1490" s="61"/>
      <c r="AL1490" s="61"/>
      <c r="AM1490" s="76"/>
      <c r="AN1490" s="239"/>
      <c r="AO1490" s="239"/>
      <c r="AP1490" s="239"/>
      <c r="AQ1490" s="239"/>
    </row>
    <row r="1491" spans="1:43" x14ac:dyDescent="0.25">
      <c r="A1491" s="232"/>
      <c r="B1491" s="74"/>
      <c r="C1491" s="74"/>
      <c r="D1491" s="74"/>
      <c r="E1491" s="74"/>
      <c r="F1491" s="209"/>
      <c r="G1491" s="209"/>
      <c r="H1491" s="209"/>
      <c r="I1491" s="209"/>
      <c r="J1491" s="209"/>
      <c r="K1491" s="209"/>
      <c r="L1491" s="209"/>
      <c r="M1491" s="209"/>
      <c r="N1491" s="209"/>
      <c r="O1491" s="209"/>
      <c r="P1491" s="209"/>
      <c r="Q1491" s="209"/>
      <c r="R1491" s="209"/>
      <c r="S1491" s="209"/>
      <c r="T1491" s="209"/>
      <c r="U1491" s="209"/>
      <c r="V1491" s="209"/>
      <c r="W1491" s="209"/>
      <c r="X1491" s="209"/>
      <c r="Y1491" s="64"/>
      <c r="Z1491" s="127"/>
      <c r="AA1491" s="127"/>
      <c r="AB1491" s="434"/>
      <c r="AC1491" s="61"/>
      <c r="AD1491" s="207"/>
      <c r="AE1491" s="61"/>
      <c r="AF1491" s="130"/>
      <c r="AG1491" s="123"/>
      <c r="AH1491" s="123"/>
      <c r="AI1491" s="61"/>
      <c r="AJ1491" s="61"/>
      <c r="AK1491" s="61"/>
      <c r="AL1491" s="61"/>
      <c r="AM1491" s="76"/>
      <c r="AN1491" s="239"/>
      <c r="AO1491" s="239"/>
      <c r="AP1491" s="239"/>
      <c r="AQ1491" s="239"/>
    </row>
    <row r="1492" spans="1:43" x14ac:dyDescent="0.25">
      <c r="A1492" s="232"/>
      <c r="B1492" s="191"/>
      <c r="C1492" s="191"/>
      <c r="D1492" s="198"/>
      <c r="E1492" s="198"/>
      <c r="F1492" s="211"/>
      <c r="G1492" s="211"/>
      <c r="H1492" s="211"/>
      <c r="I1492" s="211"/>
      <c r="J1492" s="211"/>
      <c r="K1492" s="211"/>
      <c r="L1492" s="211"/>
      <c r="M1492" s="211"/>
      <c r="N1492" s="211"/>
      <c r="O1492" s="211"/>
      <c r="P1492" s="211"/>
      <c r="Q1492" s="211"/>
      <c r="R1492" s="211"/>
      <c r="S1492" s="211"/>
      <c r="T1492" s="211"/>
      <c r="U1492" s="211"/>
      <c r="V1492" s="211"/>
      <c r="W1492" s="211"/>
      <c r="X1492" s="211"/>
      <c r="Y1492" s="189"/>
      <c r="Z1492" s="127"/>
      <c r="AA1492" s="127"/>
      <c r="AB1492" s="434"/>
      <c r="AC1492" s="61"/>
      <c r="AD1492" s="207"/>
      <c r="AE1492" s="61"/>
      <c r="AF1492" s="130"/>
      <c r="AG1492" s="123"/>
      <c r="AH1492" s="123"/>
      <c r="AI1492" s="61"/>
      <c r="AJ1492" s="61"/>
      <c r="AK1492" s="61"/>
      <c r="AL1492" s="61"/>
      <c r="AM1492" s="76"/>
      <c r="AN1492" s="239"/>
      <c r="AO1492" s="239"/>
      <c r="AP1492" s="239"/>
      <c r="AQ1492" s="239"/>
    </row>
    <row r="1493" spans="1:43" x14ac:dyDescent="0.25">
      <c r="A1493" s="232"/>
      <c r="B1493" s="74"/>
      <c r="C1493" s="74"/>
      <c r="D1493" s="74"/>
      <c r="E1493" s="74"/>
      <c r="F1493" s="209"/>
      <c r="G1493" s="209"/>
      <c r="H1493" s="209"/>
      <c r="I1493" s="209"/>
      <c r="J1493" s="209"/>
      <c r="K1493" s="209"/>
      <c r="L1493" s="209"/>
      <c r="M1493" s="209"/>
      <c r="N1493" s="209"/>
      <c r="O1493" s="209"/>
      <c r="P1493" s="209"/>
      <c r="Q1493" s="209"/>
      <c r="R1493" s="209"/>
      <c r="S1493" s="209"/>
      <c r="T1493" s="209"/>
      <c r="U1493" s="209"/>
      <c r="V1493" s="209"/>
      <c r="W1493" s="209"/>
      <c r="X1493" s="209"/>
      <c r="Y1493" s="64"/>
      <c r="Z1493" s="127"/>
      <c r="AA1493" s="127"/>
      <c r="AB1493" s="434"/>
      <c r="AC1493" s="61"/>
      <c r="AD1493" s="207"/>
      <c r="AE1493" s="61"/>
      <c r="AF1493" s="130"/>
      <c r="AG1493" s="123"/>
      <c r="AH1493" s="123"/>
      <c r="AI1493" s="61"/>
      <c r="AJ1493" s="61"/>
      <c r="AK1493" s="61"/>
      <c r="AL1493" s="61"/>
      <c r="AM1493" s="76"/>
      <c r="AN1493" s="239"/>
      <c r="AO1493" s="239"/>
      <c r="AP1493" s="239"/>
      <c r="AQ1493" s="239"/>
    </row>
    <row r="1494" spans="1:43" x14ac:dyDescent="0.25">
      <c r="A1494" s="232"/>
      <c r="B1494" s="191"/>
      <c r="C1494" s="191"/>
      <c r="D1494" s="198"/>
      <c r="E1494" s="198"/>
      <c r="F1494" s="211"/>
      <c r="G1494" s="211"/>
      <c r="H1494" s="211"/>
      <c r="I1494" s="211"/>
      <c r="J1494" s="211"/>
      <c r="K1494" s="211"/>
      <c r="L1494" s="211"/>
      <c r="M1494" s="211"/>
      <c r="N1494" s="211"/>
      <c r="O1494" s="211"/>
      <c r="P1494" s="211"/>
      <c r="Q1494" s="211"/>
      <c r="R1494" s="211"/>
      <c r="S1494" s="211"/>
      <c r="T1494" s="211"/>
      <c r="U1494" s="211"/>
      <c r="V1494" s="211"/>
      <c r="W1494" s="211"/>
      <c r="X1494" s="211"/>
      <c r="Y1494" s="189"/>
      <c r="Z1494" s="127"/>
      <c r="AA1494" s="127"/>
      <c r="AB1494" s="434"/>
      <c r="AC1494" s="61"/>
      <c r="AD1494" s="207"/>
      <c r="AE1494" s="61"/>
      <c r="AF1494" s="130"/>
      <c r="AG1494" s="123"/>
      <c r="AH1494" s="123"/>
      <c r="AI1494" s="61"/>
      <c r="AJ1494" s="61"/>
      <c r="AK1494" s="61"/>
      <c r="AL1494" s="61"/>
      <c r="AM1494" s="76"/>
      <c r="AN1494" s="239"/>
      <c r="AO1494" s="239"/>
      <c r="AP1494" s="239"/>
      <c r="AQ1494" s="239"/>
    </row>
    <row r="1495" spans="1:43" x14ac:dyDescent="0.25">
      <c r="A1495" s="232"/>
      <c r="B1495" s="74"/>
      <c r="C1495" s="74"/>
      <c r="D1495" s="74"/>
      <c r="E1495" s="74"/>
      <c r="F1495" s="209"/>
      <c r="G1495" s="209"/>
      <c r="H1495" s="209"/>
      <c r="I1495" s="209"/>
      <c r="J1495" s="209"/>
      <c r="K1495" s="209"/>
      <c r="L1495" s="209"/>
      <c r="M1495" s="209"/>
      <c r="N1495" s="209"/>
      <c r="O1495" s="209"/>
      <c r="P1495" s="209"/>
      <c r="Q1495" s="209"/>
      <c r="R1495" s="209"/>
      <c r="S1495" s="209"/>
      <c r="T1495" s="209"/>
      <c r="U1495" s="209"/>
      <c r="V1495" s="209"/>
      <c r="W1495" s="209"/>
      <c r="X1495" s="209"/>
      <c r="Y1495" s="64"/>
      <c r="Z1495" s="127"/>
      <c r="AA1495" s="127"/>
      <c r="AB1495" s="434"/>
      <c r="AC1495" s="61"/>
      <c r="AD1495" s="207"/>
      <c r="AE1495" s="61"/>
      <c r="AF1495" s="130"/>
      <c r="AG1495" s="123"/>
      <c r="AH1495" s="123"/>
      <c r="AI1495" s="61"/>
      <c r="AJ1495" s="61"/>
      <c r="AK1495" s="61"/>
      <c r="AL1495" s="61"/>
      <c r="AM1495" s="76"/>
      <c r="AN1495" s="239"/>
      <c r="AO1495" s="239"/>
      <c r="AP1495" s="239"/>
      <c r="AQ1495" s="239"/>
    </row>
    <row r="1496" spans="1:43" x14ac:dyDescent="0.25">
      <c r="A1496" s="232"/>
      <c r="B1496" s="191"/>
      <c r="C1496" s="191"/>
      <c r="D1496" s="198"/>
      <c r="E1496" s="198"/>
      <c r="F1496" s="211"/>
      <c r="G1496" s="211"/>
      <c r="H1496" s="211"/>
      <c r="I1496" s="211"/>
      <c r="J1496" s="211"/>
      <c r="K1496" s="211"/>
      <c r="L1496" s="211"/>
      <c r="M1496" s="211"/>
      <c r="N1496" s="211"/>
      <c r="O1496" s="211"/>
      <c r="P1496" s="211"/>
      <c r="Q1496" s="211"/>
      <c r="R1496" s="211"/>
      <c r="S1496" s="211"/>
      <c r="T1496" s="211"/>
      <c r="U1496" s="211"/>
      <c r="V1496" s="211"/>
      <c r="W1496" s="211"/>
      <c r="X1496" s="211"/>
      <c r="Y1496" s="189"/>
      <c r="Z1496" s="127"/>
      <c r="AA1496" s="127"/>
      <c r="AB1496" s="434"/>
      <c r="AC1496" s="61"/>
      <c r="AD1496" s="207"/>
      <c r="AE1496" s="61"/>
      <c r="AF1496" s="130"/>
      <c r="AG1496" s="123"/>
      <c r="AH1496" s="123"/>
      <c r="AI1496" s="61"/>
      <c r="AJ1496" s="61"/>
      <c r="AK1496" s="61"/>
      <c r="AL1496" s="61"/>
      <c r="AM1496" s="76"/>
      <c r="AN1496" s="239"/>
      <c r="AO1496" s="239"/>
      <c r="AP1496" s="239"/>
      <c r="AQ1496" s="239"/>
    </row>
    <row r="1497" spans="1:43" x14ac:dyDescent="0.25">
      <c r="A1497" s="232"/>
      <c r="B1497" s="74"/>
      <c r="C1497" s="74"/>
      <c r="D1497" s="74"/>
      <c r="E1497" s="74"/>
      <c r="F1497" s="209"/>
      <c r="G1497" s="209"/>
      <c r="H1497" s="209"/>
      <c r="I1497" s="209"/>
      <c r="J1497" s="209"/>
      <c r="K1497" s="209"/>
      <c r="L1497" s="209"/>
      <c r="M1497" s="209"/>
      <c r="N1497" s="209"/>
      <c r="O1497" s="209"/>
      <c r="P1497" s="209"/>
      <c r="Q1497" s="209"/>
      <c r="R1497" s="209"/>
      <c r="S1497" s="209"/>
      <c r="T1497" s="209"/>
      <c r="U1497" s="209"/>
      <c r="V1497" s="209"/>
      <c r="W1497" s="209"/>
      <c r="X1497" s="209"/>
      <c r="Y1497" s="64"/>
      <c r="Z1497" s="127"/>
      <c r="AA1497" s="127"/>
      <c r="AB1497" s="434"/>
      <c r="AC1497" s="61"/>
      <c r="AD1497" s="207"/>
      <c r="AE1497" s="61"/>
      <c r="AF1497" s="130"/>
      <c r="AG1497" s="123"/>
      <c r="AH1497" s="123"/>
      <c r="AI1497" s="61"/>
      <c r="AJ1497" s="61"/>
      <c r="AK1497" s="61"/>
      <c r="AL1497" s="61"/>
      <c r="AM1497" s="76"/>
      <c r="AN1497" s="239"/>
      <c r="AO1497" s="239"/>
      <c r="AP1497" s="239"/>
      <c r="AQ1497" s="239"/>
    </row>
    <row r="1498" spans="1:43" x14ac:dyDescent="0.25">
      <c r="A1498" s="232"/>
      <c r="B1498" s="191"/>
      <c r="C1498" s="191"/>
      <c r="D1498" s="198"/>
      <c r="E1498" s="198"/>
      <c r="F1498" s="211"/>
      <c r="G1498" s="211"/>
      <c r="H1498" s="211"/>
      <c r="I1498" s="211"/>
      <c r="J1498" s="211"/>
      <c r="K1498" s="211"/>
      <c r="L1498" s="211"/>
      <c r="M1498" s="211"/>
      <c r="N1498" s="211"/>
      <c r="O1498" s="211"/>
      <c r="P1498" s="211"/>
      <c r="Q1498" s="211"/>
      <c r="R1498" s="211"/>
      <c r="S1498" s="211"/>
      <c r="T1498" s="211"/>
      <c r="U1498" s="211"/>
      <c r="V1498" s="211"/>
      <c r="W1498" s="211"/>
      <c r="X1498" s="211"/>
      <c r="Y1498" s="189"/>
      <c r="Z1498" s="127"/>
      <c r="AA1498" s="127"/>
      <c r="AB1498" s="434"/>
      <c r="AC1498" s="61"/>
      <c r="AD1498" s="207"/>
      <c r="AE1498" s="61"/>
      <c r="AF1498" s="130"/>
      <c r="AG1498" s="123"/>
      <c r="AH1498" s="123"/>
      <c r="AI1498" s="61"/>
      <c r="AJ1498" s="61"/>
      <c r="AK1498" s="61"/>
      <c r="AL1498" s="61"/>
      <c r="AM1498" s="76"/>
      <c r="AN1498" s="239"/>
      <c r="AO1498" s="239"/>
      <c r="AP1498" s="239"/>
      <c r="AQ1498" s="239"/>
    </row>
    <row r="1499" spans="1:43" x14ac:dyDescent="0.25">
      <c r="A1499" s="232"/>
      <c r="B1499" s="74"/>
      <c r="C1499" s="74"/>
      <c r="D1499" s="74"/>
      <c r="E1499" s="74"/>
      <c r="F1499" s="209"/>
      <c r="G1499" s="209"/>
      <c r="H1499" s="209"/>
      <c r="I1499" s="209"/>
      <c r="J1499" s="209"/>
      <c r="K1499" s="209"/>
      <c r="L1499" s="209"/>
      <c r="M1499" s="209"/>
      <c r="N1499" s="209"/>
      <c r="O1499" s="209"/>
      <c r="P1499" s="209"/>
      <c r="Q1499" s="209"/>
      <c r="R1499" s="209"/>
      <c r="S1499" s="209"/>
      <c r="T1499" s="209"/>
      <c r="U1499" s="209"/>
      <c r="V1499" s="209"/>
      <c r="W1499" s="209"/>
      <c r="X1499" s="209"/>
      <c r="Y1499" s="64"/>
      <c r="Z1499" s="127"/>
      <c r="AA1499" s="127"/>
      <c r="AB1499" s="434"/>
      <c r="AC1499" s="61"/>
      <c r="AD1499" s="207"/>
      <c r="AE1499" s="61"/>
      <c r="AF1499" s="130"/>
      <c r="AG1499" s="123"/>
      <c r="AH1499" s="123"/>
      <c r="AI1499" s="61"/>
      <c r="AJ1499" s="61"/>
      <c r="AK1499" s="61"/>
      <c r="AL1499" s="61"/>
      <c r="AM1499" s="76"/>
      <c r="AN1499" s="239"/>
      <c r="AO1499" s="239"/>
      <c r="AP1499" s="239"/>
      <c r="AQ1499" s="239"/>
    </row>
    <row r="1500" spans="1:43" x14ac:dyDescent="0.25">
      <c r="A1500" s="232"/>
      <c r="B1500" s="191"/>
      <c r="C1500" s="191"/>
      <c r="D1500" s="198"/>
      <c r="E1500" s="198"/>
      <c r="F1500" s="211"/>
      <c r="G1500" s="211"/>
      <c r="H1500" s="211"/>
      <c r="I1500" s="211"/>
      <c r="J1500" s="211"/>
      <c r="K1500" s="211"/>
      <c r="L1500" s="211"/>
      <c r="M1500" s="211"/>
      <c r="N1500" s="211"/>
      <c r="O1500" s="211"/>
      <c r="P1500" s="211"/>
      <c r="Q1500" s="211"/>
      <c r="R1500" s="211"/>
      <c r="S1500" s="211"/>
      <c r="T1500" s="211"/>
      <c r="U1500" s="211"/>
      <c r="V1500" s="211"/>
      <c r="W1500" s="211"/>
      <c r="X1500" s="211"/>
      <c r="Y1500" s="189"/>
      <c r="Z1500" s="127"/>
      <c r="AA1500" s="127"/>
      <c r="AB1500" s="434"/>
      <c r="AC1500" s="61"/>
      <c r="AD1500" s="207"/>
      <c r="AE1500" s="61"/>
      <c r="AF1500" s="130"/>
      <c r="AG1500" s="123"/>
      <c r="AH1500" s="123"/>
      <c r="AI1500" s="61"/>
      <c r="AJ1500" s="61"/>
      <c r="AK1500" s="61"/>
      <c r="AL1500" s="61"/>
      <c r="AM1500" s="76"/>
      <c r="AN1500" s="239"/>
      <c r="AO1500" s="239"/>
      <c r="AP1500" s="239"/>
      <c r="AQ1500" s="239"/>
    </row>
    <row r="1501" spans="1:43" x14ac:dyDescent="0.25">
      <c r="A1501" s="232"/>
      <c r="B1501" s="74"/>
      <c r="C1501" s="74"/>
      <c r="D1501" s="74"/>
      <c r="E1501" s="74"/>
      <c r="F1501" s="209"/>
      <c r="G1501" s="209"/>
      <c r="H1501" s="209"/>
      <c r="I1501" s="209"/>
      <c r="J1501" s="209"/>
      <c r="K1501" s="209"/>
      <c r="L1501" s="209"/>
      <c r="M1501" s="209"/>
      <c r="N1501" s="209"/>
      <c r="O1501" s="209"/>
      <c r="P1501" s="209"/>
      <c r="Q1501" s="209"/>
      <c r="R1501" s="209"/>
      <c r="S1501" s="209"/>
      <c r="T1501" s="209"/>
      <c r="U1501" s="209"/>
      <c r="V1501" s="209"/>
      <c r="W1501" s="209"/>
      <c r="X1501" s="209"/>
      <c r="Y1501" s="64"/>
      <c r="Z1501" s="127"/>
      <c r="AA1501" s="127"/>
      <c r="AB1501" s="434"/>
      <c r="AC1501" s="61"/>
      <c r="AD1501" s="207"/>
      <c r="AE1501" s="61"/>
      <c r="AF1501" s="130"/>
      <c r="AG1501" s="123"/>
      <c r="AH1501" s="123"/>
      <c r="AI1501" s="61"/>
      <c r="AJ1501" s="61"/>
      <c r="AK1501" s="61"/>
      <c r="AL1501" s="61"/>
      <c r="AM1501" s="76"/>
      <c r="AN1501" s="239"/>
      <c r="AO1501" s="239"/>
      <c r="AP1501" s="239"/>
      <c r="AQ1501" s="239"/>
    </row>
    <row r="1502" spans="1:43" x14ac:dyDescent="0.25">
      <c r="A1502" s="232"/>
      <c r="B1502" s="191"/>
      <c r="C1502" s="191"/>
      <c r="D1502" s="198"/>
      <c r="E1502" s="198"/>
      <c r="F1502" s="211"/>
      <c r="G1502" s="211"/>
      <c r="H1502" s="211"/>
      <c r="I1502" s="211"/>
      <c r="J1502" s="211"/>
      <c r="K1502" s="211"/>
      <c r="L1502" s="211"/>
      <c r="M1502" s="211"/>
      <c r="N1502" s="211"/>
      <c r="O1502" s="211"/>
      <c r="P1502" s="211"/>
      <c r="Q1502" s="211"/>
      <c r="R1502" s="211"/>
      <c r="S1502" s="211"/>
      <c r="T1502" s="211"/>
      <c r="U1502" s="211"/>
      <c r="V1502" s="211"/>
      <c r="W1502" s="211"/>
      <c r="X1502" s="211"/>
      <c r="Y1502" s="189"/>
      <c r="Z1502" s="127"/>
      <c r="AA1502" s="127"/>
      <c r="AB1502" s="434"/>
      <c r="AC1502" s="61"/>
      <c r="AD1502" s="207"/>
      <c r="AE1502" s="61"/>
      <c r="AF1502" s="130"/>
      <c r="AG1502" s="123"/>
      <c r="AH1502" s="123"/>
      <c r="AI1502" s="61"/>
      <c r="AJ1502" s="61"/>
      <c r="AK1502" s="61"/>
      <c r="AL1502" s="61"/>
      <c r="AM1502" s="76"/>
      <c r="AN1502" s="239"/>
      <c r="AO1502" s="239"/>
      <c r="AP1502" s="239"/>
      <c r="AQ1502" s="239"/>
    </row>
    <row r="1503" spans="1:43" x14ac:dyDescent="0.25">
      <c r="A1503" s="232"/>
      <c r="B1503" s="74"/>
      <c r="C1503" s="74"/>
      <c r="D1503" s="74"/>
      <c r="E1503" s="74"/>
      <c r="F1503" s="209"/>
      <c r="G1503" s="209"/>
      <c r="H1503" s="209"/>
      <c r="I1503" s="209"/>
      <c r="J1503" s="209"/>
      <c r="K1503" s="209"/>
      <c r="L1503" s="209"/>
      <c r="M1503" s="209"/>
      <c r="N1503" s="209"/>
      <c r="O1503" s="209"/>
      <c r="P1503" s="209"/>
      <c r="Q1503" s="209"/>
      <c r="R1503" s="209"/>
      <c r="S1503" s="209"/>
      <c r="T1503" s="209"/>
      <c r="U1503" s="209"/>
      <c r="V1503" s="209"/>
      <c r="W1503" s="209"/>
      <c r="X1503" s="209"/>
      <c r="Y1503" s="64"/>
      <c r="Z1503" s="127"/>
      <c r="AA1503" s="127"/>
      <c r="AB1503" s="434"/>
      <c r="AC1503" s="61"/>
      <c r="AD1503" s="207"/>
      <c r="AE1503" s="61"/>
      <c r="AF1503" s="130"/>
      <c r="AG1503" s="123"/>
      <c r="AH1503" s="123"/>
      <c r="AI1503" s="61"/>
      <c r="AJ1503" s="61"/>
      <c r="AK1503" s="61"/>
      <c r="AL1503" s="61"/>
      <c r="AM1503" s="76"/>
      <c r="AN1503" s="239"/>
      <c r="AO1503" s="239"/>
      <c r="AP1503" s="239"/>
      <c r="AQ1503" s="239"/>
    </row>
    <row r="1504" spans="1:43" x14ac:dyDescent="0.25">
      <c r="A1504" s="232"/>
      <c r="B1504" s="191"/>
      <c r="C1504" s="191"/>
      <c r="D1504" s="198"/>
      <c r="E1504" s="198"/>
      <c r="F1504" s="211"/>
      <c r="G1504" s="211"/>
      <c r="H1504" s="211"/>
      <c r="I1504" s="211"/>
      <c r="J1504" s="211"/>
      <c r="K1504" s="211"/>
      <c r="L1504" s="211"/>
      <c r="M1504" s="211"/>
      <c r="N1504" s="211"/>
      <c r="O1504" s="211"/>
      <c r="P1504" s="211"/>
      <c r="Q1504" s="211"/>
      <c r="R1504" s="211"/>
      <c r="S1504" s="211"/>
      <c r="T1504" s="211"/>
      <c r="U1504" s="211"/>
      <c r="V1504" s="211"/>
      <c r="W1504" s="211"/>
      <c r="X1504" s="211"/>
      <c r="Y1504" s="189"/>
      <c r="Z1504" s="127"/>
      <c r="AA1504" s="127"/>
      <c r="AB1504" s="434"/>
      <c r="AC1504" s="61"/>
      <c r="AD1504" s="207"/>
      <c r="AE1504" s="61"/>
      <c r="AF1504" s="130"/>
      <c r="AG1504" s="123"/>
      <c r="AH1504" s="123"/>
      <c r="AI1504" s="61"/>
      <c r="AJ1504" s="61"/>
      <c r="AK1504" s="61"/>
      <c r="AL1504" s="61"/>
      <c r="AM1504" s="76"/>
      <c r="AN1504" s="239"/>
      <c r="AO1504" s="239"/>
      <c r="AP1504" s="239"/>
      <c r="AQ1504" s="239"/>
    </row>
    <row r="1505" spans="1:43" x14ac:dyDescent="0.25">
      <c r="A1505" s="232"/>
      <c r="B1505" s="74"/>
      <c r="C1505" s="74"/>
      <c r="D1505" s="74"/>
      <c r="E1505" s="74"/>
      <c r="F1505" s="209"/>
      <c r="G1505" s="209"/>
      <c r="H1505" s="209"/>
      <c r="I1505" s="209"/>
      <c r="J1505" s="209"/>
      <c r="K1505" s="209"/>
      <c r="L1505" s="209"/>
      <c r="M1505" s="209"/>
      <c r="N1505" s="209"/>
      <c r="O1505" s="209"/>
      <c r="P1505" s="209"/>
      <c r="Q1505" s="209"/>
      <c r="R1505" s="209"/>
      <c r="S1505" s="209"/>
      <c r="T1505" s="209"/>
      <c r="U1505" s="209"/>
      <c r="V1505" s="209"/>
      <c r="W1505" s="209"/>
      <c r="X1505" s="209"/>
      <c r="Y1505" s="64"/>
      <c r="Z1505" s="127"/>
      <c r="AA1505" s="127"/>
      <c r="AB1505" s="434"/>
      <c r="AC1505" s="61"/>
      <c r="AD1505" s="207"/>
      <c r="AE1505" s="61"/>
      <c r="AF1505" s="130"/>
      <c r="AG1505" s="123"/>
      <c r="AH1505" s="123"/>
      <c r="AI1505" s="61"/>
      <c r="AJ1505" s="61"/>
      <c r="AK1505" s="61"/>
      <c r="AL1505" s="61"/>
      <c r="AM1505" s="76"/>
      <c r="AN1505" s="239"/>
      <c r="AO1505" s="239"/>
      <c r="AP1505" s="239"/>
      <c r="AQ1505" s="239"/>
    </row>
    <row r="1506" spans="1:43" x14ac:dyDescent="0.25">
      <c r="A1506" s="232"/>
      <c r="B1506" s="191"/>
      <c r="C1506" s="191"/>
      <c r="D1506" s="198"/>
      <c r="E1506" s="198"/>
      <c r="F1506" s="211"/>
      <c r="G1506" s="211"/>
      <c r="H1506" s="211"/>
      <c r="I1506" s="211"/>
      <c r="J1506" s="211"/>
      <c r="K1506" s="211"/>
      <c r="L1506" s="211"/>
      <c r="M1506" s="211"/>
      <c r="N1506" s="211"/>
      <c r="O1506" s="211"/>
      <c r="P1506" s="211"/>
      <c r="Q1506" s="211"/>
      <c r="R1506" s="211"/>
      <c r="S1506" s="211"/>
      <c r="T1506" s="211"/>
      <c r="U1506" s="211"/>
      <c r="V1506" s="211"/>
      <c r="W1506" s="211"/>
      <c r="X1506" s="211"/>
      <c r="Y1506" s="189"/>
      <c r="Z1506" s="127"/>
      <c r="AA1506" s="127"/>
      <c r="AB1506" s="434"/>
      <c r="AC1506" s="61"/>
      <c r="AD1506" s="207"/>
      <c r="AE1506" s="61"/>
      <c r="AF1506" s="130"/>
      <c r="AG1506" s="123"/>
      <c r="AH1506" s="123"/>
      <c r="AI1506" s="61"/>
      <c r="AJ1506" s="61"/>
      <c r="AK1506" s="61"/>
      <c r="AL1506" s="61"/>
      <c r="AM1506" s="76"/>
      <c r="AN1506" s="239"/>
      <c r="AO1506" s="239"/>
      <c r="AP1506" s="239"/>
      <c r="AQ1506" s="239"/>
    </row>
    <row r="1507" spans="1:43" x14ac:dyDescent="0.25">
      <c r="A1507" s="232"/>
      <c r="B1507" s="74"/>
      <c r="C1507" s="74"/>
      <c r="D1507" s="74"/>
      <c r="E1507" s="74"/>
      <c r="F1507" s="209"/>
      <c r="G1507" s="209"/>
      <c r="H1507" s="209"/>
      <c r="I1507" s="209"/>
      <c r="J1507" s="209"/>
      <c r="K1507" s="209"/>
      <c r="L1507" s="209"/>
      <c r="M1507" s="209"/>
      <c r="N1507" s="209"/>
      <c r="O1507" s="209"/>
      <c r="P1507" s="209"/>
      <c r="Q1507" s="209"/>
      <c r="R1507" s="209"/>
      <c r="S1507" s="209"/>
      <c r="T1507" s="209"/>
      <c r="U1507" s="209"/>
      <c r="V1507" s="209"/>
      <c r="W1507" s="209"/>
      <c r="X1507" s="209"/>
      <c r="Y1507" s="64"/>
      <c r="Z1507" s="127"/>
      <c r="AA1507" s="127"/>
      <c r="AB1507" s="434"/>
      <c r="AC1507" s="61"/>
      <c r="AD1507" s="207"/>
      <c r="AE1507" s="61"/>
      <c r="AF1507" s="130"/>
      <c r="AG1507" s="123"/>
      <c r="AH1507" s="123"/>
      <c r="AI1507" s="61"/>
      <c r="AJ1507" s="61"/>
      <c r="AK1507" s="61"/>
      <c r="AL1507" s="61"/>
      <c r="AM1507" s="76"/>
      <c r="AN1507" s="239"/>
      <c r="AO1507" s="239"/>
      <c r="AP1507" s="239"/>
      <c r="AQ1507" s="239"/>
    </row>
    <row r="1508" spans="1:43" x14ac:dyDescent="0.25">
      <c r="A1508" s="232"/>
      <c r="B1508" s="191"/>
      <c r="C1508" s="191"/>
      <c r="D1508" s="198"/>
      <c r="E1508" s="198"/>
      <c r="F1508" s="211"/>
      <c r="G1508" s="211"/>
      <c r="H1508" s="211"/>
      <c r="I1508" s="211"/>
      <c r="J1508" s="211"/>
      <c r="K1508" s="211"/>
      <c r="L1508" s="211"/>
      <c r="M1508" s="211"/>
      <c r="N1508" s="211"/>
      <c r="O1508" s="211"/>
      <c r="P1508" s="211"/>
      <c r="Q1508" s="211"/>
      <c r="R1508" s="211"/>
      <c r="S1508" s="211"/>
      <c r="T1508" s="211"/>
      <c r="U1508" s="211"/>
      <c r="V1508" s="211"/>
      <c r="W1508" s="211"/>
      <c r="X1508" s="211"/>
      <c r="Y1508" s="189"/>
      <c r="Z1508" s="127"/>
      <c r="AA1508" s="127"/>
      <c r="AB1508" s="434"/>
      <c r="AC1508" s="61"/>
      <c r="AD1508" s="207"/>
      <c r="AE1508" s="61"/>
      <c r="AF1508" s="130"/>
      <c r="AG1508" s="123"/>
      <c r="AH1508" s="123"/>
      <c r="AI1508" s="61"/>
      <c r="AJ1508" s="61"/>
      <c r="AK1508" s="61"/>
      <c r="AL1508" s="61"/>
      <c r="AM1508" s="76"/>
      <c r="AN1508" s="239"/>
      <c r="AO1508" s="239"/>
      <c r="AP1508" s="239"/>
      <c r="AQ1508" s="239"/>
    </row>
    <row r="1509" spans="1:43" x14ac:dyDescent="0.25">
      <c r="A1509" s="232"/>
      <c r="B1509" s="74"/>
      <c r="C1509" s="74"/>
      <c r="D1509" s="74"/>
      <c r="E1509" s="74"/>
      <c r="F1509" s="209"/>
      <c r="G1509" s="209"/>
      <c r="H1509" s="209"/>
      <c r="I1509" s="209"/>
      <c r="J1509" s="209"/>
      <c r="K1509" s="209"/>
      <c r="L1509" s="209"/>
      <c r="M1509" s="209"/>
      <c r="N1509" s="209"/>
      <c r="O1509" s="209"/>
      <c r="P1509" s="209"/>
      <c r="Q1509" s="209"/>
      <c r="R1509" s="209"/>
      <c r="S1509" s="209"/>
      <c r="T1509" s="209"/>
      <c r="U1509" s="209"/>
      <c r="V1509" s="209"/>
      <c r="W1509" s="209"/>
      <c r="X1509" s="209"/>
      <c r="Y1509" s="64"/>
      <c r="Z1509" s="127"/>
      <c r="AA1509" s="127"/>
      <c r="AB1509" s="434"/>
      <c r="AC1509" s="61"/>
      <c r="AD1509" s="207"/>
      <c r="AE1509" s="61"/>
      <c r="AF1509" s="130"/>
      <c r="AG1509" s="123"/>
      <c r="AH1509" s="123"/>
      <c r="AI1509" s="61"/>
      <c r="AJ1509" s="61"/>
      <c r="AK1509" s="61"/>
      <c r="AL1509" s="61"/>
      <c r="AM1509" s="76"/>
      <c r="AN1509" s="239"/>
      <c r="AO1509" s="239"/>
      <c r="AP1509" s="239"/>
      <c r="AQ1509" s="239"/>
    </row>
    <row r="1510" spans="1:43" x14ac:dyDescent="0.25">
      <c r="A1510" s="232"/>
      <c r="B1510" s="191"/>
      <c r="C1510" s="191"/>
      <c r="D1510" s="198"/>
      <c r="E1510" s="198"/>
      <c r="F1510" s="211"/>
      <c r="G1510" s="211"/>
      <c r="H1510" s="211"/>
      <c r="I1510" s="211"/>
      <c r="J1510" s="211"/>
      <c r="K1510" s="211"/>
      <c r="L1510" s="211"/>
      <c r="M1510" s="211"/>
      <c r="N1510" s="211"/>
      <c r="O1510" s="211"/>
      <c r="P1510" s="211"/>
      <c r="Q1510" s="211"/>
      <c r="R1510" s="211"/>
      <c r="S1510" s="211"/>
      <c r="T1510" s="211"/>
      <c r="U1510" s="211"/>
      <c r="V1510" s="211"/>
      <c r="W1510" s="211"/>
      <c r="X1510" s="211"/>
      <c r="Y1510" s="189"/>
      <c r="Z1510" s="127"/>
      <c r="AA1510" s="127"/>
      <c r="AB1510" s="434"/>
      <c r="AC1510" s="61"/>
      <c r="AD1510" s="207"/>
      <c r="AE1510" s="61"/>
      <c r="AF1510" s="130"/>
      <c r="AG1510" s="123"/>
      <c r="AH1510" s="123"/>
      <c r="AI1510" s="61"/>
      <c r="AJ1510" s="61"/>
      <c r="AK1510" s="61"/>
      <c r="AL1510" s="61"/>
      <c r="AM1510" s="76"/>
      <c r="AN1510" s="239"/>
      <c r="AO1510" s="239"/>
      <c r="AP1510" s="239"/>
      <c r="AQ1510" s="239"/>
    </row>
    <row r="1511" spans="1:43" x14ac:dyDescent="0.25">
      <c r="A1511" s="232"/>
      <c r="B1511" s="74"/>
      <c r="C1511" s="74"/>
      <c r="D1511" s="74"/>
      <c r="E1511" s="74"/>
      <c r="F1511" s="209"/>
      <c r="G1511" s="209"/>
      <c r="H1511" s="209"/>
      <c r="I1511" s="209"/>
      <c r="J1511" s="209"/>
      <c r="K1511" s="209"/>
      <c r="L1511" s="209"/>
      <c r="M1511" s="209"/>
      <c r="N1511" s="209"/>
      <c r="O1511" s="209"/>
      <c r="P1511" s="209"/>
      <c r="Q1511" s="209"/>
      <c r="R1511" s="209"/>
      <c r="S1511" s="209"/>
      <c r="T1511" s="209"/>
      <c r="U1511" s="209"/>
      <c r="V1511" s="209"/>
      <c r="W1511" s="209"/>
      <c r="X1511" s="209"/>
      <c r="Y1511" s="64"/>
      <c r="Z1511" s="127"/>
      <c r="AA1511" s="127"/>
      <c r="AB1511" s="434"/>
      <c r="AC1511" s="61"/>
      <c r="AD1511" s="207"/>
      <c r="AE1511" s="61"/>
      <c r="AF1511" s="130"/>
      <c r="AG1511" s="123"/>
      <c r="AH1511" s="123"/>
      <c r="AI1511" s="61"/>
      <c r="AJ1511" s="61"/>
      <c r="AK1511" s="61"/>
      <c r="AL1511" s="61"/>
      <c r="AM1511" s="76"/>
      <c r="AN1511" s="239"/>
      <c r="AO1511" s="239"/>
      <c r="AP1511" s="239"/>
      <c r="AQ1511" s="239"/>
    </row>
    <row r="1512" spans="1:43" x14ac:dyDescent="0.25">
      <c r="A1512" s="232"/>
      <c r="B1512" s="191"/>
      <c r="C1512" s="191"/>
      <c r="D1512" s="198"/>
      <c r="E1512" s="198"/>
      <c r="F1512" s="211"/>
      <c r="G1512" s="211"/>
      <c r="H1512" s="211"/>
      <c r="I1512" s="211"/>
      <c r="J1512" s="211"/>
      <c r="K1512" s="211"/>
      <c r="L1512" s="211"/>
      <c r="M1512" s="211"/>
      <c r="N1512" s="211"/>
      <c r="O1512" s="211"/>
      <c r="P1512" s="211"/>
      <c r="Q1512" s="211"/>
      <c r="R1512" s="211"/>
      <c r="S1512" s="211"/>
      <c r="T1512" s="211"/>
      <c r="U1512" s="211"/>
      <c r="V1512" s="211"/>
      <c r="W1512" s="211"/>
      <c r="X1512" s="211"/>
      <c r="Y1512" s="189"/>
      <c r="Z1512" s="127"/>
      <c r="AA1512" s="127"/>
      <c r="AB1512" s="434"/>
      <c r="AC1512" s="61"/>
      <c r="AD1512" s="207"/>
      <c r="AE1512" s="61"/>
      <c r="AF1512" s="130"/>
      <c r="AG1512" s="123"/>
      <c r="AH1512" s="123"/>
      <c r="AI1512" s="61"/>
      <c r="AJ1512" s="61"/>
      <c r="AK1512" s="61"/>
      <c r="AL1512" s="61"/>
      <c r="AM1512" s="76"/>
      <c r="AN1512" s="239"/>
      <c r="AO1512" s="239"/>
      <c r="AP1512" s="239"/>
      <c r="AQ1512" s="239"/>
    </row>
    <row r="1513" spans="1:43" x14ac:dyDescent="0.25">
      <c r="A1513" s="232"/>
      <c r="B1513" s="74"/>
      <c r="C1513" s="74"/>
      <c r="D1513" s="74"/>
      <c r="E1513" s="74"/>
      <c r="F1513" s="209"/>
      <c r="G1513" s="209"/>
      <c r="H1513" s="209"/>
      <c r="I1513" s="209"/>
      <c r="J1513" s="209"/>
      <c r="K1513" s="209"/>
      <c r="L1513" s="209"/>
      <c r="M1513" s="209"/>
      <c r="N1513" s="209"/>
      <c r="O1513" s="209"/>
      <c r="P1513" s="209"/>
      <c r="Q1513" s="209"/>
      <c r="R1513" s="209"/>
      <c r="S1513" s="209"/>
      <c r="T1513" s="209"/>
      <c r="U1513" s="209"/>
      <c r="V1513" s="209"/>
      <c r="W1513" s="209"/>
      <c r="X1513" s="209"/>
      <c r="Y1513" s="64"/>
      <c r="Z1513" s="127"/>
      <c r="AA1513" s="127"/>
      <c r="AB1513" s="434"/>
      <c r="AC1513" s="61"/>
      <c r="AD1513" s="207"/>
      <c r="AE1513" s="61"/>
      <c r="AF1513" s="130"/>
      <c r="AG1513" s="123"/>
      <c r="AH1513" s="123"/>
      <c r="AI1513" s="61"/>
      <c r="AJ1513" s="61"/>
      <c r="AK1513" s="61"/>
      <c r="AL1513" s="61"/>
      <c r="AM1513" s="76"/>
      <c r="AN1513" s="239"/>
      <c r="AO1513" s="239"/>
      <c r="AP1513" s="239"/>
      <c r="AQ1513" s="239"/>
    </row>
    <row r="1514" spans="1:43" x14ac:dyDescent="0.25">
      <c r="A1514" s="232"/>
      <c r="B1514" s="191"/>
      <c r="C1514" s="191"/>
      <c r="D1514" s="198"/>
      <c r="E1514" s="198"/>
      <c r="F1514" s="211"/>
      <c r="G1514" s="211"/>
      <c r="H1514" s="211"/>
      <c r="I1514" s="211"/>
      <c r="J1514" s="211"/>
      <c r="K1514" s="211"/>
      <c r="L1514" s="211"/>
      <c r="M1514" s="211"/>
      <c r="N1514" s="211"/>
      <c r="O1514" s="211"/>
      <c r="P1514" s="211"/>
      <c r="Q1514" s="211"/>
      <c r="R1514" s="211"/>
      <c r="S1514" s="211"/>
      <c r="T1514" s="211"/>
      <c r="U1514" s="211"/>
      <c r="V1514" s="211"/>
      <c r="W1514" s="211"/>
      <c r="X1514" s="211"/>
      <c r="Y1514" s="189"/>
      <c r="Z1514" s="127"/>
      <c r="AA1514" s="127"/>
      <c r="AB1514" s="434"/>
      <c r="AC1514" s="61"/>
      <c r="AD1514" s="207"/>
      <c r="AE1514" s="61"/>
      <c r="AF1514" s="130"/>
      <c r="AG1514" s="123"/>
      <c r="AH1514" s="123"/>
      <c r="AI1514" s="61"/>
      <c r="AJ1514" s="61"/>
      <c r="AK1514" s="61"/>
      <c r="AL1514" s="61"/>
      <c r="AM1514" s="76"/>
      <c r="AN1514" s="239"/>
      <c r="AO1514" s="239"/>
      <c r="AP1514" s="239"/>
      <c r="AQ1514" s="239"/>
    </row>
    <row r="1515" spans="1:43" x14ac:dyDescent="0.25">
      <c r="A1515" s="232"/>
      <c r="B1515" s="74"/>
      <c r="C1515" s="74"/>
      <c r="D1515" s="74"/>
      <c r="E1515" s="74"/>
      <c r="F1515" s="209"/>
      <c r="G1515" s="209"/>
      <c r="H1515" s="209"/>
      <c r="I1515" s="209"/>
      <c r="J1515" s="209"/>
      <c r="K1515" s="209"/>
      <c r="L1515" s="209"/>
      <c r="M1515" s="209"/>
      <c r="N1515" s="209"/>
      <c r="O1515" s="209"/>
      <c r="P1515" s="209"/>
      <c r="Q1515" s="209"/>
      <c r="R1515" s="209"/>
      <c r="S1515" s="209"/>
      <c r="T1515" s="209"/>
      <c r="U1515" s="209"/>
      <c r="V1515" s="209"/>
      <c r="W1515" s="209"/>
      <c r="X1515" s="209"/>
      <c r="Y1515" s="64"/>
      <c r="Z1515" s="127"/>
      <c r="AA1515" s="127"/>
      <c r="AB1515" s="434"/>
      <c r="AC1515" s="61"/>
      <c r="AD1515" s="207"/>
      <c r="AE1515" s="61"/>
      <c r="AF1515" s="130"/>
      <c r="AG1515" s="123"/>
      <c r="AH1515" s="123"/>
      <c r="AI1515" s="61"/>
      <c r="AJ1515" s="61"/>
      <c r="AK1515" s="61"/>
      <c r="AL1515" s="61"/>
      <c r="AM1515" s="76"/>
      <c r="AN1515" s="239"/>
      <c r="AO1515" s="239"/>
      <c r="AP1515" s="239"/>
      <c r="AQ1515" s="239"/>
    </row>
    <row r="1516" spans="1:43" x14ac:dyDescent="0.25">
      <c r="A1516" s="232"/>
      <c r="B1516" s="191"/>
      <c r="C1516" s="191"/>
      <c r="D1516" s="198"/>
      <c r="E1516" s="198"/>
      <c r="F1516" s="211"/>
      <c r="G1516" s="211"/>
      <c r="H1516" s="211"/>
      <c r="I1516" s="211"/>
      <c r="J1516" s="211"/>
      <c r="K1516" s="211"/>
      <c r="L1516" s="211"/>
      <c r="M1516" s="211"/>
      <c r="N1516" s="211"/>
      <c r="O1516" s="211"/>
      <c r="P1516" s="211"/>
      <c r="Q1516" s="211"/>
      <c r="R1516" s="211"/>
      <c r="S1516" s="211"/>
      <c r="T1516" s="211"/>
      <c r="U1516" s="211"/>
      <c r="V1516" s="211"/>
      <c r="W1516" s="211"/>
      <c r="X1516" s="211"/>
      <c r="Y1516" s="189"/>
      <c r="Z1516" s="127"/>
      <c r="AA1516" s="127"/>
      <c r="AB1516" s="434"/>
      <c r="AC1516" s="61"/>
      <c r="AD1516" s="207"/>
      <c r="AE1516" s="61"/>
      <c r="AF1516" s="130"/>
      <c r="AG1516" s="123"/>
      <c r="AH1516" s="123"/>
      <c r="AI1516" s="61"/>
      <c r="AJ1516" s="61"/>
      <c r="AK1516" s="61"/>
      <c r="AL1516" s="61"/>
      <c r="AM1516" s="76"/>
      <c r="AN1516" s="239"/>
      <c r="AO1516" s="239"/>
      <c r="AP1516" s="239"/>
      <c r="AQ1516" s="239"/>
    </row>
    <row r="1517" spans="1:43" x14ac:dyDescent="0.25">
      <c r="A1517" s="232"/>
      <c r="B1517" s="74"/>
      <c r="C1517" s="74"/>
      <c r="D1517" s="74"/>
      <c r="E1517" s="74"/>
      <c r="F1517" s="209"/>
      <c r="G1517" s="209"/>
      <c r="H1517" s="209"/>
      <c r="I1517" s="209"/>
      <c r="J1517" s="209"/>
      <c r="K1517" s="209"/>
      <c r="L1517" s="209"/>
      <c r="M1517" s="209"/>
      <c r="N1517" s="209"/>
      <c r="O1517" s="209"/>
      <c r="P1517" s="209"/>
      <c r="Q1517" s="209"/>
      <c r="R1517" s="209"/>
      <c r="S1517" s="209"/>
      <c r="T1517" s="209"/>
      <c r="U1517" s="209"/>
      <c r="V1517" s="209"/>
      <c r="W1517" s="209"/>
      <c r="X1517" s="209"/>
      <c r="Y1517" s="64"/>
      <c r="Z1517" s="127"/>
      <c r="AA1517" s="127"/>
      <c r="AB1517" s="434"/>
      <c r="AC1517" s="61"/>
      <c r="AD1517" s="207"/>
      <c r="AE1517" s="61"/>
      <c r="AF1517" s="130"/>
      <c r="AG1517" s="123"/>
      <c r="AH1517" s="123"/>
      <c r="AI1517" s="61"/>
      <c r="AJ1517" s="61"/>
      <c r="AK1517" s="61"/>
      <c r="AL1517" s="61"/>
      <c r="AM1517" s="76"/>
      <c r="AN1517" s="239"/>
      <c r="AO1517" s="239"/>
      <c r="AP1517" s="239"/>
      <c r="AQ1517" s="239"/>
    </row>
    <row r="1518" spans="1:43" x14ac:dyDescent="0.25">
      <c r="A1518" s="232"/>
      <c r="B1518" s="191"/>
      <c r="C1518" s="191"/>
      <c r="D1518" s="198"/>
      <c r="E1518" s="198"/>
      <c r="F1518" s="211"/>
      <c r="G1518" s="211"/>
      <c r="H1518" s="211"/>
      <c r="I1518" s="211"/>
      <c r="J1518" s="211"/>
      <c r="K1518" s="211"/>
      <c r="L1518" s="211"/>
      <c r="M1518" s="211"/>
      <c r="N1518" s="211"/>
      <c r="O1518" s="211"/>
      <c r="P1518" s="211"/>
      <c r="Q1518" s="211"/>
      <c r="R1518" s="211"/>
      <c r="S1518" s="211"/>
      <c r="T1518" s="211"/>
      <c r="U1518" s="211"/>
      <c r="V1518" s="211"/>
      <c r="W1518" s="211"/>
      <c r="X1518" s="211"/>
      <c r="Y1518" s="189"/>
      <c r="Z1518" s="127"/>
      <c r="AA1518" s="127"/>
      <c r="AB1518" s="434"/>
      <c r="AC1518" s="61"/>
      <c r="AD1518" s="207"/>
      <c r="AE1518" s="61"/>
      <c r="AF1518" s="130"/>
      <c r="AG1518" s="123"/>
      <c r="AH1518" s="123"/>
      <c r="AI1518" s="61"/>
      <c r="AJ1518" s="61"/>
      <c r="AK1518" s="61"/>
      <c r="AL1518" s="61"/>
      <c r="AM1518" s="76"/>
      <c r="AN1518" s="239"/>
      <c r="AO1518" s="239"/>
      <c r="AP1518" s="239"/>
      <c r="AQ1518" s="239"/>
    </row>
    <row r="1519" spans="1:43" x14ac:dyDescent="0.25">
      <c r="A1519" s="232"/>
      <c r="B1519" s="74"/>
      <c r="C1519" s="74"/>
      <c r="D1519" s="74"/>
      <c r="E1519" s="74"/>
      <c r="F1519" s="209"/>
      <c r="G1519" s="209"/>
      <c r="H1519" s="209"/>
      <c r="I1519" s="209"/>
      <c r="J1519" s="209"/>
      <c r="K1519" s="209"/>
      <c r="L1519" s="209"/>
      <c r="M1519" s="209"/>
      <c r="N1519" s="209"/>
      <c r="O1519" s="209"/>
      <c r="P1519" s="209"/>
      <c r="Q1519" s="209"/>
      <c r="R1519" s="209"/>
      <c r="S1519" s="209"/>
      <c r="T1519" s="209"/>
      <c r="U1519" s="209"/>
      <c r="V1519" s="209"/>
      <c r="W1519" s="209"/>
      <c r="X1519" s="209"/>
      <c r="Y1519" s="64"/>
      <c r="Z1519" s="127"/>
      <c r="AA1519" s="127"/>
      <c r="AB1519" s="434"/>
      <c r="AC1519" s="61"/>
      <c r="AD1519" s="207"/>
      <c r="AE1519" s="61"/>
      <c r="AF1519" s="130"/>
      <c r="AG1519" s="123"/>
      <c r="AH1519" s="123"/>
      <c r="AI1519" s="61"/>
      <c r="AJ1519" s="61"/>
      <c r="AK1519" s="61"/>
      <c r="AL1519" s="61"/>
      <c r="AM1519" s="76"/>
      <c r="AN1519" s="239"/>
      <c r="AO1519" s="239"/>
      <c r="AP1519" s="239"/>
      <c r="AQ1519" s="239"/>
    </row>
    <row r="1520" spans="1:43" x14ac:dyDescent="0.25">
      <c r="A1520" s="232"/>
      <c r="B1520" s="191"/>
      <c r="C1520" s="191"/>
      <c r="D1520" s="198"/>
      <c r="E1520" s="198"/>
      <c r="F1520" s="211"/>
      <c r="G1520" s="211"/>
      <c r="H1520" s="211"/>
      <c r="I1520" s="211"/>
      <c r="J1520" s="211"/>
      <c r="K1520" s="211"/>
      <c r="L1520" s="211"/>
      <c r="M1520" s="211"/>
      <c r="N1520" s="211"/>
      <c r="O1520" s="211"/>
      <c r="P1520" s="211"/>
      <c r="Q1520" s="211"/>
      <c r="R1520" s="211"/>
      <c r="S1520" s="211"/>
      <c r="T1520" s="211"/>
      <c r="U1520" s="211"/>
      <c r="V1520" s="211"/>
      <c r="W1520" s="211"/>
      <c r="X1520" s="211"/>
      <c r="Y1520" s="189"/>
      <c r="Z1520" s="127"/>
      <c r="AA1520" s="127"/>
      <c r="AB1520" s="434"/>
      <c r="AC1520" s="61"/>
      <c r="AD1520" s="207"/>
      <c r="AE1520" s="61"/>
      <c r="AF1520" s="130"/>
      <c r="AG1520" s="123"/>
      <c r="AH1520" s="123"/>
      <c r="AI1520" s="61"/>
      <c r="AJ1520" s="61"/>
      <c r="AK1520" s="61"/>
      <c r="AL1520" s="61"/>
      <c r="AM1520" s="76"/>
      <c r="AN1520" s="239"/>
      <c r="AO1520" s="239"/>
      <c r="AP1520" s="239"/>
      <c r="AQ1520" s="239"/>
    </row>
    <row r="1521" spans="1:43" x14ac:dyDescent="0.25">
      <c r="A1521" s="232"/>
      <c r="B1521" s="74"/>
      <c r="C1521" s="74"/>
      <c r="D1521" s="74"/>
      <c r="E1521" s="74"/>
      <c r="F1521" s="209"/>
      <c r="G1521" s="209"/>
      <c r="H1521" s="209"/>
      <c r="I1521" s="209"/>
      <c r="J1521" s="209"/>
      <c r="K1521" s="209"/>
      <c r="L1521" s="209"/>
      <c r="M1521" s="209"/>
      <c r="N1521" s="209"/>
      <c r="O1521" s="209"/>
      <c r="P1521" s="209"/>
      <c r="Q1521" s="209"/>
      <c r="R1521" s="209"/>
      <c r="S1521" s="209"/>
      <c r="T1521" s="209"/>
      <c r="U1521" s="209"/>
      <c r="V1521" s="209"/>
      <c r="W1521" s="209"/>
      <c r="X1521" s="209"/>
      <c r="Y1521" s="64"/>
      <c r="Z1521" s="127"/>
      <c r="AA1521" s="127"/>
      <c r="AB1521" s="434"/>
      <c r="AC1521" s="61"/>
      <c r="AD1521" s="207"/>
      <c r="AE1521" s="61"/>
      <c r="AF1521" s="130"/>
      <c r="AG1521" s="123"/>
      <c r="AH1521" s="123"/>
      <c r="AI1521" s="61"/>
      <c r="AJ1521" s="61"/>
      <c r="AK1521" s="61"/>
      <c r="AL1521" s="61"/>
      <c r="AM1521" s="76"/>
      <c r="AN1521" s="239"/>
      <c r="AO1521" s="239"/>
      <c r="AP1521" s="239"/>
      <c r="AQ1521" s="239"/>
    </row>
    <row r="1522" spans="1:43" x14ac:dyDescent="0.25">
      <c r="A1522" s="232"/>
      <c r="B1522" s="191"/>
      <c r="C1522" s="191"/>
      <c r="D1522" s="198"/>
      <c r="E1522" s="198"/>
      <c r="F1522" s="211"/>
      <c r="G1522" s="211"/>
      <c r="H1522" s="211"/>
      <c r="I1522" s="211"/>
      <c r="J1522" s="211"/>
      <c r="K1522" s="211"/>
      <c r="L1522" s="211"/>
      <c r="M1522" s="211"/>
      <c r="N1522" s="211"/>
      <c r="O1522" s="211"/>
      <c r="P1522" s="211"/>
      <c r="Q1522" s="211"/>
      <c r="R1522" s="211"/>
      <c r="S1522" s="211"/>
      <c r="T1522" s="211"/>
      <c r="U1522" s="211"/>
      <c r="V1522" s="211"/>
      <c r="W1522" s="211"/>
      <c r="X1522" s="211"/>
      <c r="Y1522" s="189"/>
      <c r="Z1522" s="127"/>
      <c r="AA1522" s="127"/>
      <c r="AB1522" s="434"/>
      <c r="AC1522" s="61"/>
      <c r="AD1522" s="207"/>
      <c r="AE1522" s="61"/>
      <c r="AF1522" s="130"/>
      <c r="AG1522" s="123"/>
      <c r="AH1522" s="123"/>
      <c r="AI1522" s="61"/>
      <c r="AJ1522" s="61"/>
      <c r="AK1522" s="61"/>
      <c r="AL1522" s="61"/>
      <c r="AM1522" s="76"/>
      <c r="AN1522" s="239"/>
      <c r="AO1522" s="239"/>
      <c r="AP1522" s="239"/>
      <c r="AQ1522" s="239"/>
    </row>
    <row r="1523" spans="1:43" x14ac:dyDescent="0.25">
      <c r="A1523" s="232"/>
      <c r="B1523" s="74"/>
      <c r="C1523" s="74"/>
      <c r="D1523" s="74"/>
      <c r="E1523" s="74"/>
      <c r="F1523" s="209"/>
      <c r="G1523" s="209"/>
      <c r="H1523" s="209"/>
      <c r="I1523" s="209"/>
      <c r="J1523" s="209"/>
      <c r="K1523" s="209"/>
      <c r="L1523" s="209"/>
      <c r="M1523" s="209"/>
      <c r="N1523" s="209"/>
      <c r="O1523" s="209"/>
      <c r="P1523" s="209"/>
      <c r="Q1523" s="209"/>
      <c r="R1523" s="209"/>
      <c r="S1523" s="209"/>
      <c r="T1523" s="209"/>
      <c r="U1523" s="209"/>
      <c r="V1523" s="209"/>
      <c r="W1523" s="209"/>
      <c r="X1523" s="209"/>
      <c r="Y1523" s="64"/>
      <c r="Z1523" s="127"/>
      <c r="AA1523" s="127"/>
      <c r="AB1523" s="434"/>
      <c r="AC1523" s="61"/>
      <c r="AD1523" s="207"/>
      <c r="AE1523" s="61"/>
      <c r="AF1523" s="130"/>
      <c r="AG1523" s="123"/>
      <c r="AH1523" s="123"/>
      <c r="AI1523" s="61"/>
      <c r="AJ1523" s="61"/>
      <c r="AK1523" s="61"/>
      <c r="AL1523" s="61"/>
      <c r="AM1523" s="76"/>
      <c r="AN1523" s="239"/>
      <c r="AO1523" s="239"/>
      <c r="AP1523" s="239"/>
      <c r="AQ1523" s="239"/>
    </row>
    <row r="1524" spans="1:43" x14ac:dyDescent="0.25">
      <c r="A1524" s="232"/>
      <c r="B1524" s="191"/>
      <c r="C1524" s="191"/>
      <c r="D1524" s="198"/>
      <c r="E1524" s="198"/>
      <c r="F1524" s="211"/>
      <c r="G1524" s="211"/>
      <c r="H1524" s="211"/>
      <c r="I1524" s="211"/>
      <c r="J1524" s="211"/>
      <c r="K1524" s="211"/>
      <c r="L1524" s="211"/>
      <c r="M1524" s="211"/>
      <c r="N1524" s="211"/>
      <c r="O1524" s="211"/>
      <c r="P1524" s="211"/>
      <c r="Q1524" s="211"/>
      <c r="R1524" s="211"/>
      <c r="S1524" s="211"/>
      <c r="T1524" s="211"/>
      <c r="U1524" s="211"/>
      <c r="V1524" s="211"/>
      <c r="W1524" s="211"/>
      <c r="X1524" s="211"/>
      <c r="Y1524" s="189"/>
      <c r="Z1524" s="127"/>
      <c r="AA1524" s="127"/>
      <c r="AB1524" s="434"/>
      <c r="AC1524" s="61"/>
      <c r="AD1524" s="207"/>
      <c r="AE1524" s="61"/>
      <c r="AF1524" s="130"/>
      <c r="AG1524" s="123"/>
      <c r="AH1524" s="123"/>
      <c r="AI1524" s="61"/>
      <c r="AJ1524" s="61"/>
      <c r="AK1524" s="61"/>
      <c r="AL1524" s="61"/>
      <c r="AM1524" s="76"/>
      <c r="AN1524" s="239"/>
      <c r="AO1524" s="239"/>
      <c r="AP1524" s="239"/>
      <c r="AQ1524" s="239"/>
    </row>
    <row r="1525" spans="1:43" x14ac:dyDescent="0.25">
      <c r="A1525" s="232"/>
      <c r="B1525" s="74"/>
      <c r="C1525" s="74"/>
      <c r="D1525" s="74"/>
      <c r="E1525" s="74"/>
      <c r="F1525" s="209"/>
      <c r="G1525" s="209"/>
      <c r="H1525" s="209"/>
      <c r="I1525" s="209"/>
      <c r="J1525" s="209"/>
      <c r="K1525" s="209"/>
      <c r="L1525" s="209"/>
      <c r="M1525" s="209"/>
      <c r="N1525" s="209"/>
      <c r="O1525" s="209"/>
      <c r="P1525" s="209"/>
      <c r="Q1525" s="209"/>
      <c r="R1525" s="209"/>
      <c r="S1525" s="209"/>
      <c r="T1525" s="209"/>
      <c r="U1525" s="209"/>
      <c r="V1525" s="209"/>
      <c r="W1525" s="209"/>
      <c r="X1525" s="209"/>
      <c r="Y1525" s="64"/>
      <c r="Z1525" s="127"/>
      <c r="AA1525" s="127"/>
      <c r="AB1525" s="434"/>
      <c r="AC1525" s="61"/>
      <c r="AD1525" s="207"/>
      <c r="AE1525" s="61"/>
      <c r="AF1525" s="130"/>
      <c r="AG1525" s="123"/>
      <c r="AH1525" s="123"/>
      <c r="AI1525" s="61"/>
      <c r="AJ1525" s="61"/>
      <c r="AK1525" s="61"/>
      <c r="AL1525" s="61"/>
      <c r="AM1525" s="76"/>
      <c r="AN1525" s="239"/>
      <c r="AO1525" s="239"/>
      <c r="AP1525" s="239"/>
      <c r="AQ1525" s="239"/>
    </row>
    <row r="1526" spans="1:43" x14ac:dyDescent="0.25">
      <c r="A1526" s="232"/>
      <c r="B1526" s="191"/>
      <c r="C1526" s="191"/>
      <c r="D1526" s="198"/>
      <c r="E1526" s="198"/>
      <c r="F1526" s="211"/>
      <c r="G1526" s="211"/>
      <c r="H1526" s="211"/>
      <c r="I1526" s="211"/>
      <c r="J1526" s="211"/>
      <c r="K1526" s="211"/>
      <c r="L1526" s="211"/>
      <c r="M1526" s="211"/>
      <c r="N1526" s="211"/>
      <c r="O1526" s="211"/>
      <c r="P1526" s="211"/>
      <c r="Q1526" s="211"/>
      <c r="R1526" s="211"/>
      <c r="S1526" s="211"/>
      <c r="T1526" s="211"/>
      <c r="U1526" s="211"/>
      <c r="V1526" s="211"/>
      <c r="W1526" s="211"/>
      <c r="X1526" s="211"/>
      <c r="Y1526" s="189"/>
      <c r="Z1526" s="127"/>
      <c r="AA1526" s="127"/>
      <c r="AB1526" s="434"/>
      <c r="AC1526" s="61"/>
      <c r="AD1526" s="207"/>
      <c r="AE1526" s="61"/>
      <c r="AF1526" s="130"/>
      <c r="AG1526" s="123"/>
      <c r="AH1526" s="123"/>
      <c r="AI1526" s="61"/>
      <c r="AJ1526" s="61"/>
      <c r="AK1526" s="61"/>
      <c r="AL1526" s="61"/>
      <c r="AM1526" s="76"/>
      <c r="AN1526" s="239"/>
      <c r="AO1526" s="239"/>
      <c r="AP1526" s="239"/>
      <c r="AQ1526" s="239"/>
    </row>
    <row r="1527" spans="1:43" x14ac:dyDescent="0.25">
      <c r="A1527" s="232"/>
      <c r="B1527" s="74"/>
      <c r="C1527" s="74"/>
      <c r="D1527" s="74"/>
      <c r="E1527" s="74"/>
      <c r="F1527" s="209"/>
      <c r="G1527" s="209"/>
      <c r="H1527" s="209"/>
      <c r="I1527" s="209"/>
      <c r="J1527" s="209"/>
      <c r="K1527" s="209"/>
      <c r="L1527" s="209"/>
      <c r="M1527" s="209"/>
      <c r="N1527" s="209"/>
      <c r="O1527" s="209"/>
      <c r="P1527" s="209"/>
      <c r="Q1527" s="209"/>
      <c r="R1527" s="209"/>
      <c r="S1527" s="209"/>
      <c r="T1527" s="209"/>
      <c r="U1527" s="209"/>
      <c r="V1527" s="209"/>
      <c r="W1527" s="209"/>
      <c r="X1527" s="209"/>
      <c r="Y1527" s="64"/>
      <c r="Z1527" s="127"/>
      <c r="AA1527" s="127"/>
      <c r="AB1527" s="434"/>
      <c r="AC1527" s="61"/>
      <c r="AD1527" s="207"/>
      <c r="AE1527" s="61"/>
      <c r="AF1527" s="130"/>
      <c r="AG1527" s="123"/>
      <c r="AH1527" s="123"/>
      <c r="AI1527" s="61"/>
      <c r="AJ1527" s="61"/>
      <c r="AK1527" s="61"/>
      <c r="AL1527" s="61"/>
      <c r="AM1527" s="76"/>
      <c r="AN1527" s="239"/>
      <c r="AO1527" s="239"/>
      <c r="AP1527" s="239"/>
      <c r="AQ1527" s="239"/>
    </row>
    <row r="1528" spans="1:43" x14ac:dyDescent="0.25">
      <c r="A1528" s="232"/>
      <c r="B1528" s="191"/>
      <c r="C1528" s="191"/>
      <c r="D1528" s="198"/>
      <c r="E1528" s="198"/>
      <c r="F1528" s="211"/>
      <c r="G1528" s="211"/>
      <c r="H1528" s="211"/>
      <c r="I1528" s="211"/>
      <c r="J1528" s="211"/>
      <c r="K1528" s="211"/>
      <c r="L1528" s="211"/>
      <c r="M1528" s="211"/>
      <c r="N1528" s="211"/>
      <c r="O1528" s="211"/>
      <c r="P1528" s="211"/>
      <c r="Q1528" s="211"/>
      <c r="R1528" s="211"/>
      <c r="S1528" s="211"/>
      <c r="T1528" s="211"/>
      <c r="U1528" s="211"/>
      <c r="V1528" s="211"/>
      <c r="W1528" s="211"/>
      <c r="X1528" s="211"/>
      <c r="Y1528" s="189"/>
      <c r="Z1528" s="127"/>
      <c r="AA1528" s="127"/>
      <c r="AB1528" s="434"/>
      <c r="AC1528" s="61"/>
      <c r="AD1528" s="207"/>
      <c r="AE1528" s="61"/>
      <c r="AF1528" s="130"/>
      <c r="AG1528" s="123"/>
      <c r="AH1528" s="123"/>
      <c r="AI1528" s="61"/>
      <c r="AJ1528" s="61"/>
      <c r="AK1528" s="61"/>
      <c r="AL1528" s="61"/>
      <c r="AM1528" s="76"/>
      <c r="AN1528" s="239"/>
      <c r="AO1528" s="239"/>
      <c r="AP1528" s="239"/>
      <c r="AQ1528" s="239"/>
    </row>
    <row r="1529" spans="1:43" x14ac:dyDescent="0.25">
      <c r="A1529" s="232"/>
      <c r="B1529" s="74"/>
      <c r="C1529" s="74"/>
      <c r="D1529" s="74"/>
      <c r="E1529" s="74"/>
      <c r="F1529" s="209"/>
      <c r="G1529" s="209"/>
      <c r="H1529" s="209"/>
      <c r="I1529" s="209"/>
      <c r="J1529" s="209"/>
      <c r="K1529" s="209"/>
      <c r="L1529" s="209"/>
      <c r="M1529" s="209"/>
      <c r="N1529" s="209"/>
      <c r="O1529" s="209"/>
      <c r="P1529" s="209"/>
      <c r="Q1529" s="209"/>
      <c r="R1529" s="209"/>
      <c r="S1529" s="209"/>
      <c r="T1529" s="209"/>
      <c r="U1529" s="209"/>
      <c r="V1529" s="209"/>
      <c r="W1529" s="209"/>
      <c r="X1529" s="209"/>
      <c r="Y1529" s="64"/>
      <c r="Z1529" s="127"/>
      <c r="AA1529" s="127"/>
      <c r="AB1529" s="434"/>
      <c r="AC1529" s="61"/>
      <c r="AD1529" s="207"/>
      <c r="AE1529" s="61"/>
      <c r="AF1529" s="130"/>
      <c r="AG1529" s="123"/>
      <c r="AH1529" s="123"/>
      <c r="AI1529" s="61"/>
      <c r="AJ1529" s="61"/>
      <c r="AK1529" s="61"/>
      <c r="AL1529" s="61"/>
      <c r="AM1529" s="76"/>
      <c r="AN1529" s="239"/>
      <c r="AO1529" s="239"/>
      <c r="AP1529" s="239"/>
      <c r="AQ1529" s="239"/>
    </row>
    <row r="1530" spans="1:43" x14ac:dyDescent="0.25">
      <c r="A1530" s="232"/>
      <c r="B1530" s="191"/>
      <c r="C1530" s="191"/>
      <c r="D1530" s="198"/>
      <c r="E1530" s="198"/>
      <c r="F1530" s="211"/>
      <c r="G1530" s="211"/>
      <c r="H1530" s="211"/>
      <c r="I1530" s="211"/>
      <c r="J1530" s="211"/>
      <c r="K1530" s="211"/>
      <c r="L1530" s="211"/>
      <c r="M1530" s="211"/>
      <c r="N1530" s="211"/>
      <c r="O1530" s="211"/>
      <c r="P1530" s="211"/>
      <c r="Q1530" s="211"/>
      <c r="R1530" s="211"/>
      <c r="S1530" s="211"/>
      <c r="T1530" s="211"/>
      <c r="U1530" s="211"/>
      <c r="V1530" s="211"/>
      <c r="W1530" s="211"/>
      <c r="X1530" s="211"/>
      <c r="Y1530" s="189"/>
      <c r="Z1530" s="127"/>
      <c r="AA1530" s="127"/>
      <c r="AB1530" s="434"/>
      <c r="AC1530" s="61"/>
      <c r="AD1530" s="207"/>
      <c r="AE1530" s="61"/>
      <c r="AF1530" s="130"/>
      <c r="AG1530" s="123"/>
      <c r="AH1530" s="123"/>
      <c r="AI1530" s="61"/>
      <c r="AJ1530" s="61"/>
      <c r="AK1530" s="61"/>
      <c r="AL1530" s="61"/>
      <c r="AM1530" s="76"/>
      <c r="AN1530" s="239"/>
      <c r="AO1530" s="239"/>
      <c r="AP1530" s="239"/>
      <c r="AQ1530" s="239"/>
    </row>
    <row r="1531" spans="1:43" x14ac:dyDescent="0.25">
      <c r="A1531" s="232"/>
      <c r="B1531" s="74"/>
      <c r="C1531" s="74"/>
      <c r="D1531" s="74"/>
      <c r="E1531" s="74"/>
      <c r="F1531" s="209"/>
      <c r="G1531" s="209"/>
      <c r="H1531" s="209"/>
      <c r="I1531" s="209"/>
      <c r="J1531" s="209"/>
      <c r="K1531" s="209"/>
      <c r="L1531" s="209"/>
      <c r="M1531" s="209"/>
      <c r="N1531" s="209"/>
      <c r="O1531" s="209"/>
      <c r="P1531" s="209"/>
      <c r="Q1531" s="209"/>
      <c r="R1531" s="209"/>
      <c r="S1531" s="209"/>
      <c r="T1531" s="209"/>
      <c r="U1531" s="209"/>
      <c r="V1531" s="209"/>
      <c r="W1531" s="209"/>
      <c r="X1531" s="209"/>
      <c r="Y1531" s="64"/>
      <c r="Z1531" s="127"/>
      <c r="AA1531" s="127"/>
      <c r="AB1531" s="434"/>
      <c r="AC1531" s="61"/>
      <c r="AD1531" s="207"/>
      <c r="AE1531" s="61"/>
      <c r="AF1531" s="130"/>
      <c r="AG1531" s="123"/>
      <c r="AH1531" s="123"/>
      <c r="AI1531" s="61"/>
      <c r="AJ1531" s="61"/>
      <c r="AK1531" s="61"/>
      <c r="AL1531" s="61"/>
      <c r="AM1531" s="76"/>
      <c r="AN1531" s="239"/>
      <c r="AO1531" s="239"/>
      <c r="AP1531" s="239"/>
      <c r="AQ1531" s="239"/>
    </row>
    <row r="1532" spans="1:43" x14ac:dyDescent="0.25">
      <c r="A1532" s="232"/>
      <c r="B1532" s="191"/>
      <c r="C1532" s="191"/>
      <c r="D1532" s="198"/>
      <c r="E1532" s="198"/>
      <c r="F1532" s="211"/>
      <c r="G1532" s="211"/>
      <c r="H1532" s="211"/>
      <c r="I1532" s="211"/>
      <c r="J1532" s="211"/>
      <c r="K1532" s="211"/>
      <c r="L1532" s="211"/>
      <c r="M1532" s="211"/>
      <c r="N1532" s="211"/>
      <c r="O1532" s="211"/>
      <c r="P1532" s="211"/>
      <c r="Q1532" s="211"/>
      <c r="R1532" s="211"/>
      <c r="S1532" s="211"/>
      <c r="T1532" s="211"/>
      <c r="U1532" s="211"/>
      <c r="V1532" s="211"/>
      <c r="W1532" s="211"/>
      <c r="X1532" s="211"/>
      <c r="Y1532" s="189"/>
      <c r="Z1532" s="127"/>
      <c r="AA1532" s="127"/>
      <c r="AB1532" s="434"/>
      <c r="AC1532" s="61"/>
      <c r="AD1532" s="207"/>
      <c r="AE1532" s="61"/>
      <c r="AF1532" s="130"/>
      <c r="AG1532" s="123"/>
      <c r="AH1532" s="123"/>
      <c r="AI1532" s="61"/>
      <c r="AJ1532" s="61"/>
      <c r="AK1532" s="61"/>
      <c r="AL1532" s="61"/>
      <c r="AM1532" s="76"/>
      <c r="AN1532" s="239"/>
      <c r="AO1532" s="239"/>
      <c r="AP1532" s="239"/>
      <c r="AQ1532" s="239"/>
    </row>
    <row r="1533" spans="1:43" x14ac:dyDescent="0.25">
      <c r="A1533" s="232"/>
      <c r="B1533" s="74"/>
      <c r="C1533" s="74"/>
      <c r="D1533" s="74"/>
      <c r="E1533" s="74"/>
      <c r="F1533" s="209"/>
      <c r="G1533" s="209"/>
      <c r="H1533" s="209"/>
      <c r="I1533" s="209"/>
      <c r="J1533" s="209"/>
      <c r="K1533" s="209"/>
      <c r="L1533" s="209"/>
      <c r="M1533" s="209"/>
      <c r="N1533" s="209"/>
      <c r="O1533" s="209"/>
      <c r="P1533" s="209"/>
      <c r="Q1533" s="209"/>
      <c r="R1533" s="209"/>
      <c r="S1533" s="209"/>
      <c r="T1533" s="209"/>
      <c r="U1533" s="209"/>
      <c r="V1533" s="209"/>
      <c r="W1533" s="209"/>
      <c r="X1533" s="209"/>
      <c r="Y1533" s="64"/>
      <c r="Z1533" s="127"/>
      <c r="AA1533" s="127"/>
      <c r="AB1533" s="434"/>
      <c r="AC1533" s="61"/>
      <c r="AD1533" s="207"/>
      <c r="AE1533" s="61"/>
      <c r="AF1533" s="130"/>
      <c r="AG1533" s="123"/>
      <c r="AH1533" s="123"/>
      <c r="AI1533" s="61"/>
      <c r="AJ1533" s="61"/>
      <c r="AK1533" s="61"/>
      <c r="AL1533" s="61"/>
      <c r="AM1533" s="76"/>
      <c r="AN1533" s="239"/>
      <c r="AO1533" s="239"/>
      <c r="AP1533" s="239"/>
      <c r="AQ1533" s="239"/>
    </row>
    <row r="1534" spans="1:43" x14ac:dyDescent="0.25">
      <c r="A1534" s="232"/>
      <c r="B1534" s="191"/>
      <c r="C1534" s="191"/>
      <c r="D1534" s="198"/>
      <c r="E1534" s="198"/>
      <c r="F1534" s="211"/>
      <c r="G1534" s="211"/>
      <c r="H1534" s="211"/>
      <c r="I1534" s="211"/>
      <c r="J1534" s="211"/>
      <c r="K1534" s="211"/>
      <c r="L1534" s="211"/>
      <c r="M1534" s="211"/>
      <c r="N1534" s="211"/>
      <c r="O1534" s="211"/>
      <c r="P1534" s="211"/>
      <c r="Q1534" s="211"/>
      <c r="R1534" s="211"/>
      <c r="S1534" s="211"/>
      <c r="T1534" s="211"/>
      <c r="U1534" s="211"/>
      <c r="V1534" s="211"/>
      <c r="W1534" s="211"/>
      <c r="X1534" s="211"/>
      <c r="Y1534" s="189"/>
      <c r="Z1534" s="127"/>
      <c r="AA1534" s="127"/>
      <c r="AB1534" s="434"/>
      <c r="AC1534" s="61"/>
      <c r="AD1534" s="207"/>
      <c r="AE1534" s="61"/>
      <c r="AF1534" s="130"/>
      <c r="AG1534" s="123"/>
      <c r="AH1534" s="123"/>
      <c r="AI1534" s="61"/>
      <c r="AJ1534" s="61"/>
      <c r="AK1534" s="61"/>
      <c r="AL1534" s="61"/>
      <c r="AM1534" s="76"/>
      <c r="AN1534" s="239"/>
      <c r="AO1534" s="239"/>
      <c r="AP1534" s="239"/>
      <c r="AQ1534" s="239"/>
    </row>
    <row r="1535" spans="1:43" x14ac:dyDescent="0.25">
      <c r="A1535" s="232"/>
      <c r="B1535" s="74"/>
      <c r="C1535" s="74"/>
      <c r="D1535" s="74"/>
      <c r="E1535" s="74"/>
      <c r="F1535" s="209"/>
      <c r="G1535" s="209"/>
      <c r="H1535" s="209"/>
      <c r="I1535" s="209"/>
      <c r="J1535" s="209"/>
      <c r="K1535" s="209"/>
      <c r="L1535" s="209"/>
      <c r="M1535" s="209"/>
      <c r="N1535" s="209"/>
      <c r="O1535" s="209"/>
      <c r="P1535" s="209"/>
      <c r="Q1535" s="209"/>
      <c r="R1535" s="209"/>
      <c r="S1535" s="209"/>
      <c r="T1535" s="209"/>
      <c r="U1535" s="209"/>
      <c r="V1535" s="209"/>
      <c r="W1535" s="209"/>
      <c r="X1535" s="209"/>
      <c r="Y1535" s="64"/>
      <c r="Z1535" s="127"/>
      <c r="AA1535" s="127"/>
      <c r="AB1535" s="434"/>
      <c r="AC1535" s="61"/>
      <c r="AD1535" s="207"/>
      <c r="AE1535" s="61"/>
      <c r="AF1535" s="130"/>
      <c r="AG1535" s="123"/>
      <c r="AH1535" s="123"/>
      <c r="AI1535" s="61"/>
      <c r="AJ1535" s="61"/>
      <c r="AK1535" s="61"/>
      <c r="AL1535" s="61"/>
      <c r="AM1535" s="76"/>
      <c r="AN1535" s="239"/>
      <c r="AO1535" s="239"/>
      <c r="AP1535" s="239"/>
      <c r="AQ1535" s="239"/>
    </row>
    <row r="1536" spans="1:43" x14ac:dyDescent="0.25">
      <c r="A1536" s="232"/>
      <c r="B1536" s="191"/>
      <c r="C1536" s="191"/>
      <c r="D1536" s="198"/>
      <c r="E1536" s="198"/>
      <c r="F1536" s="211"/>
      <c r="G1536" s="211"/>
      <c r="H1536" s="211"/>
      <c r="I1536" s="211"/>
      <c r="J1536" s="211"/>
      <c r="K1536" s="211"/>
      <c r="L1536" s="211"/>
      <c r="M1536" s="211"/>
      <c r="N1536" s="211"/>
      <c r="O1536" s="211"/>
      <c r="P1536" s="211"/>
      <c r="Q1536" s="211"/>
      <c r="R1536" s="211"/>
      <c r="S1536" s="211"/>
      <c r="T1536" s="211"/>
      <c r="U1536" s="211"/>
      <c r="V1536" s="211"/>
      <c r="W1536" s="211"/>
      <c r="X1536" s="211"/>
      <c r="Y1536" s="189"/>
      <c r="Z1536" s="127"/>
      <c r="AA1536" s="127"/>
      <c r="AB1536" s="434"/>
      <c r="AC1536" s="61"/>
      <c r="AD1536" s="207"/>
      <c r="AE1536" s="61"/>
      <c r="AF1536" s="130"/>
      <c r="AG1536" s="123"/>
      <c r="AH1536" s="123"/>
      <c r="AI1536" s="61"/>
      <c r="AJ1536" s="61"/>
      <c r="AK1536" s="61"/>
      <c r="AL1536" s="61"/>
      <c r="AM1536" s="76"/>
      <c r="AN1536" s="239"/>
      <c r="AO1536" s="239"/>
      <c r="AP1536" s="239"/>
      <c r="AQ1536" s="239"/>
    </row>
    <row r="1537" spans="1:43" x14ac:dyDescent="0.25">
      <c r="A1537" s="232"/>
      <c r="B1537" s="74"/>
      <c r="C1537" s="74"/>
      <c r="D1537" s="74"/>
      <c r="E1537" s="74"/>
      <c r="F1537" s="209"/>
      <c r="G1537" s="209"/>
      <c r="H1537" s="209"/>
      <c r="I1537" s="209"/>
      <c r="J1537" s="209"/>
      <c r="K1537" s="209"/>
      <c r="L1537" s="209"/>
      <c r="M1537" s="209"/>
      <c r="N1537" s="209"/>
      <c r="O1537" s="209"/>
      <c r="P1537" s="209"/>
      <c r="Q1537" s="209"/>
      <c r="R1537" s="209"/>
      <c r="S1537" s="209"/>
      <c r="T1537" s="209"/>
      <c r="U1537" s="209"/>
      <c r="V1537" s="209"/>
      <c r="W1537" s="209"/>
      <c r="X1537" s="209"/>
      <c r="Y1537" s="64"/>
      <c r="Z1537" s="127"/>
      <c r="AA1537" s="127"/>
      <c r="AB1537" s="434"/>
      <c r="AC1537" s="61"/>
      <c r="AD1537" s="207"/>
      <c r="AE1537" s="61"/>
      <c r="AF1537" s="130"/>
      <c r="AG1537" s="123"/>
      <c r="AH1537" s="123"/>
      <c r="AI1537" s="61"/>
      <c r="AJ1537" s="61"/>
      <c r="AK1537" s="61"/>
      <c r="AL1537" s="61"/>
      <c r="AM1537" s="76"/>
      <c r="AN1537" s="239"/>
      <c r="AO1537" s="239"/>
      <c r="AP1537" s="239"/>
      <c r="AQ1537" s="239"/>
    </row>
    <row r="1538" spans="1:43" x14ac:dyDescent="0.25">
      <c r="A1538" s="232"/>
      <c r="B1538" s="191"/>
      <c r="C1538" s="191"/>
      <c r="D1538" s="198"/>
      <c r="E1538" s="198"/>
      <c r="F1538" s="211"/>
      <c r="G1538" s="211"/>
      <c r="H1538" s="211"/>
      <c r="I1538" s="211"/>
      <c r="J1538" s="211"/>
      <c r="K1538" s="211"/>
      <c r="L1538" s="211"/>
      <c r="M1538" s="211"/>
      <c r="N1538" s="211"/>
      <c r="O1538" s="211"/>
      <c r="P1538" s="211"/>
      <c r="Q1538" s="211"/>
      <c r="R1538" s="211"/>
      <c r="S1538" s="211"/>
      <c r="T1538" s="211"/>
      <c r="U1538" s="211"/>
      <c r="V1538" s="211"/>
      <c r="W1538" s="211"/>
      <c r="X1538" s="211"/>
      <c r="Y1538" s="189"/>
      <c r="Z1538" s="127"/>
      <c r="AA1538" s="127"/>
      <c r="AB1538" s="434"/>
      <c r="AC1538" s="61"/>
      <c r="AD1538" s="207"/>
      <c r="AE1538" s="61"/>
      <c r="AF1538" s="130"/>
      <c r="AG1538" s="123"/>
      <c r="AH1538" s="123"/>
      <c r="AI1538" s="61"/>
      <c r="AJ1538" s="61"/>
      <c r="AK1538" s="61"/>
      <c r="AL1538" s="61"/>
      <c r="AM1538" s="76"/>
      <c r="AN1538" s="239"/>
      <c r="AO1538" s="239"/>
      <c r="AP1538" s="239"/>
      <c r="AQ1538" s="239"/>
    </row>
    <row r="1539" spans="1:43" x14ac:dyDescent="0.25">
      <c r="A1539" s="232"/>
      <c r="B1539" s="74"/>
      <c r="C1539" s="74"/>
      <c r="D1539" s="74"/>
      <c r="E1539" s="74"/>
      <c r="F1539" s="209"/>
      <c r="G1539" s="209"/>
      <c r="H1539" s="209"/>
      <c r="I1539" s="209"/>
      <c r="J1539" s="209"/>
      <c r="K1539" s="209"/>
      <c r="L1539" s="209"/>
      <c r="M1539" s="209"/>
      <c r="N1539" s="209"/>
      <c r="O1539" s="209"/>
      <c r="P1539" s="209"/>
      <c r="Q1539" s="209"/>
      <c r="R1539" s="209"/>
      <c r="S1539" s="209"/>
      <c r="T1539" s="209"/>
      <c r="U1539" s="209"/>
      <c r="V1539" s="209"/>
      <c r="W1539" s="209"/>
      <c r="X1539" s="209"/>
      <c r="Y1539" s="64"/>
      <c r="Z1539" s="127"/>
      <c r="AA1539" s="127"/>
      <c r="AB1539" s="434"/>
      <c r="AC1539" s="61"/>
      <c r="AD1539" s="207"/>
      <c r="AE1539" s="61"/>
      <c r="AF1539" s="130"/>
      <c r="AG1539" s="123"/>
      <c r="AH1539" s="123"/>
      <c r="AI1539" s="61"/>
      <c r="AJ1539" s="61"/>
      <c r="AK1539" s="61"/>
      <c r="AL1539" s="61"/>
      <c r="AM1539" s="76"/>
      <c r="AN1539" s="239"/>
      <c r="AO1539" s="239"/>
      <c r="AP1539" s="239"/>
      <c r="AQ1539" s="239"/>
    </row>
    <row r="1540" spans="1:43" x14ac:dyDescent="0.25">
      <c r="A1540" s="232"/>
      <c r="B1540" s="191"/>
      <c r="C1540" s="191"/>
      <c r="D1540" s="198"/>
      <c r="E1540" s="198"/>
      <c r="F1540" s="211"/>
      <c r="G1540" s="211"/>
      <c r="H1540" s="211"/>
      <c r="I1540" s="211"/>
      <c r="J1540" s="211"/>
      <c r="K1540" s="211"/>
      <c r="L1540" s="211"/>
      <c r="M1540" s="211"/>
      <c r="N1540" s="211"/>
      <c r="O1540" s="211"/>
      <c r="P1540" s="211"/>
      <c r="Q1540" s="211"/>
      <c r="R1540" s="211"/>
      <c r="S1540" s="211"/>
      <c r="T1540" s="211"/>
      <c r="U1540" s="211"/>
      <c r="V1540" s="211"/>
      <c r="W1540" s="211"/>
      <c r="X1540" s="211"/>
      <c r="Y1540" s="189"/>
      <c r="Z1540" s="127"/>
      <c r="AA1540" s="127"/>
      <c r="AB1540" s="434"/>
      <c r="AC1540" s="61"/>
      <c r="AD1540" s="207"/>
      <c r="AE1540" s="61"/>
      <c r="AF1540" s="130"/>
      <c r="AG1540" s="123"/>
      <c r="AH1540" s="123"/>
      <c r="AI1540" s="61"/>
      <c r="AJ1540" s="61"/>
      <c r="AK1540" s="61"/>
      <c r="AL1540" s="61"/>
      <c r="AM1540" s="76"/>
      <c r="AN1540" s="239"/>
      <c r="AO1540" s="239"/>
      <c r="AP1540" s="239"/>
      <c r="AQ1540" s="239"/>
    </row>
    <row r="1541" spans="1:43" x14ac:dyDescent="0.25">
      <c r="A1541" s="232"/>
      <c r="B1541" s="74"/>
      <c r="C1541" s="74"/>
      <c r="D1541" s="74"/>
      <c r="E1541" s="74"/>
      <c r="F1541" s="209"/>
      <c r="G1541" s="209"/>
      <c r="H1541" s="209"/>
      <c r="I1541" s="209"/>
      <c r="J1541" s="209"/>
      <c r="K1541" s="209"/>
      <c r="L1541" s="209"/>
      <c r="M1541" s="209"/>
      <c r="N1541" s="209"/>
      <c r="O1541" s="209"/>
      <c r="P1541" s="209"/>
      <c r="Q1541" s="209"/>
      <c r="R1541" s="209"/>
      <c r="S1541" s="209"/>
      <c r="T1541" s="209"/>
      <c r="U1541" s="209"/>
      <c r="V1541" s="209"/>
      <c r="W1541" s="209"/>
      <c r="X1541" s="209"/>
      <c r="Y1541" s="64"/>
      <c r="Z1541" s="127"/>
      <c r="AA1541" s="127"/>
      <c r="AB1541" s="434"/>
      <c r="AC1541" s="61"/>
      <c r="AD1541" s="207"/>
      <c r="AE1541" s="61"/>
      <c r="AF1541" s="130"/>
      <c r="AG1541" s="123"/>
      <c r="AH1541" s="123"/>
      <c r="AI1541" s="61"/>
      <c r="AJ1541" s="61"/>
      <c r="AK1541" s="61"/>
      <c r="AL1541" s="61"/>
      <c r="AM1541" s="76"/>
      <c r="AN1541" s="239"/>
      <c r="AO1541" s="239"/>
      <c r="AP1541" s="239"/>
      <c r="AQ1541" s="239"/>
    </row>
    <row r="1542" spans="1:43" x14ac:dyDescent="0.25">
      <c r="A1542" s="232"/>
      <c r="B1542" s="191"/>
      <c r="C1542" s="191"/>
      <c r="D1542" s="198"/>
      <c r="E1542" s="198"/>
      <c r="F1542" s="211"/>
      <c r="G1542" s="211"/>
      <c r="H1542" s="211"/>
      <c r="I1542" s="211"/>
      <c r="J1542" s="211"/>
      <c r="K1542" s="211"/>
      <c r="L1542" s="211"/>
      <c r="M1542" s="211"/>
      <c r="N1542" s="211"/>
      <c r="O1542" s="211"/>
      <c r="P1542" s="211"/>
      <c r="Q1542" s="211"/>
      <c r="R1542" s="211"/>
      <c r="S1542" s="211"/>
      <c r="T1542" s="211"/>
      <c r="U1542" s="211"/>
      <c r="V1542" s="211"/>
      <c r="W1542" s="211"/>
      <c r="X1542" s="211"/>
      <c r="Y1542" s="189"/>
      <c r="Z1542" s="127"/>
      <c r="AA1542" s="127"/>
      <c r="AB1542" s="434"/>
      <c r="AC1542" s="61"/>
      <c r="AD1542" s="207"/>
      <c r="AE1542" s="61"/>
      <c r="AF1542" s="130"/>
      <c r="AG1542" s="123"/>
      <c r="AH1542" s="123"/>
      <c r="AI1542" s="61"/>
      <c r="AJ1542" s="61"/>
      <c r="AK1542" s="61"/>
      <c r="AL1542" s="61"/>
      <c r="AM1542" s="76"/>
      <c r="AN1542" s="239"/>
      <c r="AO1542" s="239"/>
      <c r="AP1542" s="239"/>
      <c r="AQ1542" s="239"/>
    </row>
    <row r="1543" spans="1:43" x14ac:dyDescent="0.25">
      <c r="A1543" s="232"/>
      <c r="B1543" s="74"/>
      <c r="C1543" s="74"/>
      <c r="D1543" s="74"/>
      <c r="E1543" s="74"/>
      <c r="F1543" s="209"/>
      <c r="G1543" s="209"/>
      <c r="H1543" s="209"/>
      <c r="I1543" s="209"/>
      <c r="J1543" s="209"/>
      <c r="K1543" s="209"/>
      <c r="L1543" s="209"/>
      <c r="M1543" s="209"/>
      <c r="N1543" s="209"/>
      <c r="O1543" s="209"/>
      <c r="P1543" s="209"/>
      <c r="Q1543" s="209"/>
      <c r="R1543" s="209"/>
      <c r="S1543" s="209"/>
      <c r="T1543" s="209"/>
      <c r="U1543" s="209"/>
      <c r="V1543" s="209"/>
      <c r="W1543" s="209"/>
      <c r="X1543" s="209"/>
      <c r="Y1543" s="64"/>
      <c r="Z1543" s="127"/>
      <c r="AA1543" s="127"/>
      <c r="AB1543" s="434"/>
      <c r="AC1543" s="61"/>
      <c r="AD1543" s="207"/>
      <c r="AE1543" s="61"/>
      <c r="AF1543" s="130"/>
      <c r="AG1543" s="123"/>
      <c r="AH1543" s="123"/>
      <c r="AI1543" s="61"/>
      <c r="AJ1543" s="61"/>
      <c r="AK1543" s="61"/>
      <c r="AL1543" s="61"/>
      <c r="AM1543" s="76"/>
      <c r="AN1543" s="239"/>
      <c r="AO1543" s="239"/>
      <c r="AP1543" s="239"/>
      <c r="AQ1543" s="239"/>
    </row>
    <row r="1544" spans="1:43" x14ac:dyDescent="0.25">
      <c r="A1544" s="232"/>
      <c r="B1544" s="191"/>
      <c r="C1544" s="191"/>
      <c r="D1544" s="198"/>
      <c r="E1544" s="198"/>
      <c r="F1544" s="211"/>
      <c r="G1544" s="211"/>
      <c r="H1544" s="211"/>
      <c r="I1544" s="211"/>
      <c r="J1544" s="211"/>
      <c r="K1544" s="211"/>
      <c r="L1544" s="211"/>
      <c r="M1544" s="211"/>
      <c r="N1544" s="211"/>
      <c r="O1544" s="211"/>
      <c r="P1544" s="211"/>
      <c r="Q1544" s="211"/>
      <c r="R1544" s="211"/>
      <c r="S1544" s="211"/>
      <c r="T1544" s="211"/>
      <c r="U1544" s="211"/>
      <c r="V1544" s="211"/>
      <c r="W1544" s="211"/>
      <c r="X1544" s="211"/>
      <c r="Y1544" s="189"/>
      <c r="Z1544" s="127"/>
      <c r="AA1544" s="127"/>
      <c r="AB1544" s="434"/>
      <c r="AC1544" s="61"/>
      <c r="AD1544" s="207"/>
      <c r="AE1544" s="61"/>
      <c r="AF1544" s="130"/>
      <c r="AG1544" s="123"/>
      <c r="AH1544" s="123"/>
      <c r="AI1544" s="61"/>
      <c r="AJ1544" s="61"/>
      <c r="AK1544" s="61"/>
      <c r="AL1544" s="61"/>
      <c r="AM1544" s="76"/>
      <c r="AN1544" s="239"/>
      <c r="AO1544" s="239"/>
      <c r="AP1544" s="239"/>
      <c r="AQ1544" s="239"/>
    </row>
    <row r="1545" spans="1:43" x14ac:dyDescent="0.25">
      <c r="A1545" s="232"/>
      <c r="B1545" s="74"/>
      <c r="C1545" s="74"/>
      <c r="D1545" s="74"/>
      <c r="E1545" s="74"/>
      <c r="F1545" s="209"/>
      <c r="G1545" s="209"/>
      <c r="H1545" s="209"/>
      <c r="I1545" s="209"/>
      <c r="J1545" s="209"/>
      <c r="K1545" s="209"/>
      <c r="L1545" s="209"/>
      <c r="M1545" s="209"/>
      <c r="N1545" s="209"/>
      <c r="O1545" s="209"/>
      <c r="P1545" s="209"/>
      <c r="Q1545" s="209"/>
      <c r="R1545" s="209"/>
      <c r="S1545" s="209"/>
      <c r="T1545" s="209"/>
      <c r="U1545" s="209"/>
      <c r="V1545" s="209"/>
      <c r="W1545" s="209"/>
      <c r="X1545" s="209"/>
      <c r="Y1545" s="64"/>
      <c r="Z1545" s="127"/>
      <c r="AA1545" s="127"/>
      <c r="AB1545" s="434"/>
      <c r="AC1545" s="61"/>
      <c r="AD1545" s="207"/>
      <c r="AE1545" s="61"/>
      <c r="AF1545" s="130"/>
      <c r="AG1545" s="123"/>
      <c r="AH1545" s="123"/>
      <c r="AI1545" s="61"/>
      <c r="AJ1545" s="61"/>
      <c r="AK1545" s="61"/>
      <c r="AL1545" s="61"/>
      <c r="AM1545" s="76"/>
      <c r="AN1545" s="239"/>
      <c r="AO1545" s="239"/>
      <c r="AP1545" s="239"/>
      <c r="AQ1545" s="239"/>
    </row>
    <row r="1546" spans="1:43" x14ac:dyDescent="0.25">
      <c r="A1546" s="232"/>
      <c r="B1546" s="191"/>
      <c r="C1546" s="191"/>
      <c r="D1546" s="198"/>
      <c r="E1546" s="198"/>
      <c r="F1546" s="211"/>
      <c r="G1546" s="211"/>
      <c r="H1546" s="211"/>
      <c r="I1546" s="211"/>
      <c r="J1546" s="211"/>
      <c r="K1546" s="211"/>
      <c r="L1546" s="211"/>
      <c r="M1546" s="211"/>
      <c r="N1546" s="211"/>
      <c r="O1546" s="211"/>
      <c r="P1546" s="211"/>
      <c r="Q1546" s="211"/>
      <c r="R1546" s="211"/>
      <c r="S1546" s="211"/>
      <c r="T1546" s="211"/>
      <c r="U1546" s="211"/>
      <c r="V1546" s="211"/>
      <c r="W1546" s="211"/>
      <c r="X1546" s="211"/>
      <c r="Y1546" s="189"/>
      <c r="Z1546" s="127"/>
      <c r="AA1546" s="127"/>
      <c r="AB1546" s="434"/>
      <c r="AC1546" s="61"/>
      <c r="AD1546" s="207"/>
      <c r="AE1546" s="61"/>
      <c r="AF1546" s="130"/>
      <c r="AG1546" s="123"/>
      <c r="AH1546" s="123"/>
      <c r="AI1546" s="61"/>
      <c r="AJ1546" s="61"/>
      <c r="AK1546" s="61"/>
      <c r="AL1546" s="61"/>
      <c r="AM1546" s="76"/>
      <c r="AN1546" s="239"/>
      <c r="AO1546" s="239"/>
      <c r="AP1546" s="239"/>
      <c r="AQ1546" s="239"/>
    </row>
    <row r="1547" spans="1:43" x14ac:dyDescent="0.25">
      <c r="A1547" s="232"/>
      <c r="B1547" s="74"/>
      <c r="C1547" s="74"/>
      <c r="D1547" s="74"/>
      <c r="E1547" s="74"/>
      <c r="F1547" s="209"/>
      <c r="G1547" s="209"/>
      <c r="H1547" s="209"/>
      <c r="I1547" s="209"/>
      <c r="J1547" s="209"/>
      <c r="K1547" s="209"/>
      <c r="L1547" s="209"/>
      <c r="M1547" s="209"/>
      <c r="N1547" s="209"/>
      <c r="O1547" s="209"/>
      <c r="P1547" s="209"/>
      <c r="Q1547" s="209"/>
      <c r="R1547" s="209"/>
      <c r="S1547" s="209"/>
      <c r="T1547" s="209"/>
      <c r="U1547" s="209"/>
      <c r="V1547" s="209"/>
      <c r="W1547" s="209"/>
      <c r="X1547" s="209"/>
      <c r="Y1547" s="64"/>
      <c r="Z1547" s="127"/>
      <c r="AA1547" s="127"/>
      <c r="AB1547" s="434"/>
      <c r="AC1547" s="61"/>
      <c r="AD1547" s="207"/>
      <c r="AE1547" s="61"/>
      <c r="AF1547" s="130"/>
      <c r="AG1547" s="123"/>
      <c r="AH1547" s="123"/>
      <c r="AI1547" s="61"/>
      <c r="AJ1547" s="61"/>
      <c r="AK1547" s="61"/>
      <c r="AL1547" s="61"/>
      <c r="AM1547" s="76"/>
      <c r="AN1547" s="239"/>
      <c r="AO1547" s="239"/>
      <c r="AP1547" s="239"/>
      <c r="AQ1547" s="239"/>
    </row>
    <row r="1548" spans="1:43" x14ac:dyDescent="0.25">
      <c r="A1548" s="232"/>
      <c r="B1548" s="191"/>
      <c r="C1548" s="191"/>
      <c r="D1548" s="198"/>
      <c r="E1548" s="198"/>
      <c r="F1548" s="211"/>
      <c r="G1548" s="211"/>
      <c r="H1548" s="211"/>
      <c r="I1548" s="211"/>
      <c r="J1548" s="211"/>
      <c r="K1548" s="211"/>
      <c r="L1548" s="211"/>
      <c r="M1548" s="211"/>
      <c r="N1548" s="211"/>
      <c r="O1548" s="211"/>
      <c r="P1548" s="211"/>
      <c r="Q1548" s="211"/>
      <c r="R1548" s="211"/>
      <c r="S1548" s="211"/>
      <c r="T1548" s="211"/>
      <c r="U1548" s="211"/>
      <c r="V1548" s="211"/>
      <c r="W1548" s="211"/>
      <c r="X1548" s="211"/>
      <c r="Y1548" s="189"/>
      <c r="Z1548" s="127"/>
      <c r="AA1548" s="127"/>
      <c r="AB1548" s="434"/>
      <c r="AC1548" s="61"/>
      <c r="AD1548" s="207"/>
      <c r="AE1548" s="61"/>
      <c r="AF1548" s="130"/>
      <c r="AG1548" s="123"/>
      <c r="AH1548" s="123"/>
      <c r="AI1548" s="61"/>
      <c r="AJ1548" s="61"/>
      <c r="AK1548" s="61"/>
      <c r="AL1548" s="61"/>
      <c r="AM1548" s="76"/>
      <c r="AN1548" s="239"/>
      <c r="AO1548" s="239"/>
      <c r="AP1548" s="239"/>
      <c r="AQ1548" s="239"/>
    </row>
    <row r="1549" spans="1:43" x14ac:dyDescent="0.25">
      <c r="A1549" s="232"/>
      <c r="B1549" s="74"/>
      <c r="C1549" s="74"/>
      <c r="D1549" s="74"/>
      <c r="E1549" s="74"/>
      <c r="F1549" s="209"/>
      <c r="G1549" s="209"/>
      <c r="H1549" s="209"/>
      <c r="I1549" s="209"/>
      <c r="J1549" s="209"/>
      <c r="K1549" s="209"/>
      <c r="L1549" s="209"/>
      <c r="M1549" s="209"/>
      <c r="N1549" s="209"/>
      <c r="O1549" s="209"/>
      <c r="P1549" s="209"/>
      <c r="Q1549" s="209"/>
      <c r="R1549" s="209"/>
      <c r="S1549" s="209"/>
      <c r="T1549" s="209"/>
      <c r="U1549" s="209"/>
      <c r="V1549" s="209"/>
      <c r="W1549" s="209"/>
      <c r="X1549" s="209"/>
      <c r="Y1549" s="64"/>
      <c r="Z1549" s="127"/>
      <c r="AA1549" s="127"/>
      <c r="AB1549" s="434"/>
      <c r="AC1549" s="61"/>
      <c r="AD1549" s="207"/>
      <c r="AE1549" s="61"/>
      <c r="AF1549" s="130"/>
      <c r="AG1549" s="123"/>
      <c r="AH1549" s="123"/>
      <c r="AI1549" s="61"/>
      <c r="AJ1549" s="61"/>
      <c r="AK1549" s="61"/>
      <c r="AL1549" s="61"/>
      <c r="AM1549" s="76"/>
      <c r="AN1549" s="239"/>
      <c r="AO1549" s="239"/>
      <c r="AP1549" s="239"/>
      <c r="AQ1549" s="239"/>
    </row>
    <row r="1550" spans="1:43" x14ac:dyDescent="0.25">
      <c r="A1550" s="232"/>
      <c r="B1550" s="191"/>
      <c r="C1550" s="191"/>
      <c r="D1550" s="198"/>
      <c r="E1550" s="198"/>
      <c r="F1550" s="211"/>
      <c r="G1550" s="211"/>
      <c r="H1550" s="211"/>
      <c r="I1550" s="211"/>
      <c r="J1550" s="211"/>
      <c r="K1550" s="211"/>
      <c r="L1550" s="211"/>
      <c r="M1550" s="211"/>
      <c r="N1550" s="211"/>
      <c r="O1550" s="211"/>
      <c r="P1550" s="211"/>
      <c r="Q1550" s="211"/>
      <c r="R1550" s="211"/>
      <c r="S1550" s="211"/>
      <c r="T1550" s="211"/>
      <c r="U1550" s="211"/>
      <c r="V1550" s="211"/>
      <c r="W1550" s="211"/>
      <c r="X1550" s="211"/>
      <c r="Y1550" s="189"/>
      <c r="Z1550" s="127"/>
      <c r="AA1550" s="127"/>
      <c r="AB1550" s="434"/>
      <c r="AC1550" s="61"/>
      <c r="AD1550" s="207"/>
      <c r="AE1550" s="61"/>
      <c r="AF1550" s="130"/>
      <c r="AG1550" s="123"/>
      <c r="AH1550" s="123"/>
      <c r="AI1550" s="61"/>
      <c r="AJ1550" s="61"/>
      <c r="AK1550" s="61"/>
      <c r="AL1550" s="61"/>
      <c r="AM1550" s="76"/>
      <c r="AN1550" s="239"/>
      <c r="AO1550" s="239"/>
      <c r="AP1550" s="239"/>
      <c r="AQ1550" s="239"/>
    </row>
    <row r="1551" spans="1:43" x14ac:dyDescent="0.25">
      <c r="A1551" s="232"/>
      <c r="B1551" s="74"/>
      <c r="C1551" s="74"/>
      <c r="D1551" s="74"/>
      <c r="E1551" s="74"/>
      <c r="F1551" s="209"/>
      <c r="G1551" s="209"/>
      <c r="H1551" s="209"/>
      <c r="I1551" s="209"/>
      <c r="J1551" s="209"/>
      <c r="K1551" s="209"/>
      <c r="L1551" s="209"/>
      <c r="M1551" s="209"/>
      <c r="N1551" s="209"/>
      <c r="O1551" s="209"/>
      <c r="P1551" s="209"/>
      <c r="Q1551" s="209"/>
      <c r="R1551" s="209"/>
      <c r="S1551" s="209"/>
      <c r="T1551" s="209"/>
      <c r="U1551" s="209"/>
      <c r="V1551" s="209"/>
      <c r="W1551" s="209"/>
      <c r="X1551" s="209"/>
      <c r="Y1551" s="64"/>
      <c r="Z1551" s="127"/>
      <c r="AA1551" s="127"/>
      <c r="AB1551" s="434"/>
      <c r="AC1551" s="61"/>
      <c r="AD1551" s="207"/>
      <c r="AE1551" s="61"/>
      <c r="AF1551" s="130"/>
      <c r="AG1551" s="123"/>
      <c r="AH1551" s="123"/>
      <c r="AI1551" s="61"/>
      <c r="AJ1551" s="61"/>
      <c r="AK1551" s="61"/>
      <c r="AL1551" s="61"/>
      <c r="AM1551" s="76"/>
      <c r="AN1551" s="239"/>
      <c r="AO1551" s="239"/>
      <c r="AP1551" s="239"/>
      <c r="AQ1551" s="239"/>
    </row>
    <row r="1552" spans="1:43" x14ac:dyDescent="0.25">
      <c r="A1552" s="232"/>
      <c r="B1552" s="191"/>
      <c r="C1552" s="191"/>
      <c r="D1552" s="198"/>
      <c r="E1552" s="198"/>
      <c r="F1552" s="211"/>
      <c r="G1552" s="211"/>
      <c r="H1552" s="211"/>
      <c r="I1552" s="211"/>
      <c r="J1552" s="211"/>
      <c r="K1552" s="211"/>
      <c r="L1552" s="211"/>
      <c r="M1552" s="211"/>
      <c r="N1552" s="211"/>
      <c r="O1552" s="211"/>
      <c r="P1552" s="211"/>
      <c r="Q1552" s="211"/>
      <c r="R1552" s="211"/>
      <c r="S1552" s="211"/>
      <c r="T1552" s="211"/>
      <c r="U1552" s="211"/>
      <c r="V1552" s="211"/>
      <c r="W1552" s="211"/>
      <c r="X1552" s="211"/>
      <c r="Y1552" s="189"/>
      <c r="Z1552" s="127"/>
      <c r="AA1552" s="127"/>
      <c r="AB1552" s="434"/>
      <c r="AC1552" s="61"/>
      <c r="AD1552" s="207"/>
      <c r="AE1552" s="61"/>
      <c r="AF1552" s="130"/>
      <c r="AG1552" s="123"/>
      <c r="AH1552" s="123"/>
      <c r="AI1552" s="61"/>
      <c r="AJ1552" s="61"/>
      <c r="AK1552" s="61"/>
      <c r="AL1552" s="61"/>
      <c r="AM1552" s="76"/>
      <c r="AN1552" s="239"/>
      <c r="AO1552" s="239"/>
      <c r="AP1552" s="239"/>
      <c r="AQ1552" s="239"/>
    </row>
    <row r="1553" spans="1:43" x14ac:dyDescent="0.25">
      <c r="A1553" s="232"/>
      <c r="B1553" s="74"/>
      <c r="C1553" s="74"/>
      <c r="D1553" s="74"/>
      <c r="E1553" s="74"/>
      <c r="F1553" s="209"/>
      <c r="G1553" s="209"/>
      <c r="H1553" s="209"/>
      <c r="I1553" s="209"/>
      <c r="J1553" s="209"/>
      <c r="K1553" s="209"/>
      <c r="L1553" s="209"/>
      <c r="M1553" s="209"/>
      <c r="N1553" s="209"/>
      <c r="O1553" s="209"/>
      <c r="P1553" s="209"/>
      <c r="Q1553" s="209"/>
      <c r="R1553" s="209"/>
      <c r="S1553" s="209"/>
      <c r="T1553" s="209"/>
      <c r="U1553" s="209"/>
      <c r="V1553" s="209"/>
      <c r="W1553" s="209"/>
      <c r="X1553" s="209"/>
      <c r="Y1553" s="64"/>
      <c r="Z1553" s="127"/>
      <c r="AA1553" s="127"/>
      <c r="AB1553" s="434"/>
      <c r="AC1553" s="61"/>
      <c r="AD1553" s="207"/>
      <c r="AE1553" s="61"/>
      <c r="AF1553" s="130"/>
      <c r="AG1553" s="123"/>
      <c r="AH1553" s="123"/>
      <c r="AI1553" s="61"/>
      <c r="AJ1553" s="61"/>
      <c r="AK1553" s="61"/>
      <c r="AL1553" s="61"/>
      <c r="AM1553" s="76"/>
      <c r="AN1553" s="239"/>
      <c r="AO1553" s="239"/>
      <c r="AP1553" s="239"/>
      <c r="AQ1553" s="239"/>
    </row>
    <row r="1554" spans="1:43" x14ac:dyDescent="0.25">
      <c r="A1554" s="232"/>
      <c r="B1554" s="191"/>
      <c r="C1554" s="191"/>
      <c r="D1554" s="198"/>
      <c r="E1554" s="198"/>
      <c r="F1554" s="211"/>
      <c r="G1554" s="211"/>
      <c r="H1554" s="211"/>
      <c r="I1554" s="211"/>
      <c r="J1554" s="211"/>
      <c r="K1554" s="211"/>
      <c r="L1554" s="211"/>
      <c r="M1554" s="211"/>
      <c r="N1554" s="211"/>
      <c r="O1554" s="211"/>
      <c r="P1554" s="211"/>
      <c r="Q1554" s="211"/>
      <c r="R1554" s="211"/>
      <c r="S1554" s="211"/>
      <c r="T1554" s="211"/>
      <c r="U1554" s="211"/>
      <c r="V1554" s="211"/>
      <c r="W1554" s="211"/>
      <c r="X1554" s="211"/>
      <c r="Y1554" s="189"/>
      <c r="Z1554" s="127"/>
      <c r="AA1554" s="127"/>
      <c r="AB1554" s="434"/>
      <c r="AC1554" s="61"/>
      <c r="AD1554" s="207"/>
      <c r="AE1554" s="61"/>
      <c r="AF1554" s="130"/>
      <c r="AG1554" s="123"/>
      <c r="AH1554" s="123"/>
      <c r="AI1554" s="61"/>
      <c r="AJ1554" s="61"/>
      <c r="AK1554" s="61"/>
      <c r="AL1554" s="61"/>
      <c r="AM1554" s="76"/>
      <c r="AN1554" s="239"/>
      <c r="AO1554" s="239"/>
      <c r="AP1554" s="239"/>
      <c r="AQ1554" s="239"/>
    </row>
    <row r="1555" spans="1:43" x14ac:dyDescent="0.25">
      <c r="A1555" s="232"/>
      <c r="B1555" s="74"/>
      <c r="C1555" s="74"/>
      <c r="D1555" s="74"/>
      <c r="E1555" s="74"/>
      <c r="F1555" s="209"/>
      <c r="G1555" s="209"/>
      <c r="H1555" s="209"/>
      <c r="I1555" s="209"/>
      <c r="J1555" s="209"/>
      <c r="K1555" s="209"/>
      <c r="L1555" s="209"/>
      <c r="M1555" s="209"/>
      <c r="N1555" s="209"/>
      <c r="O1555" s="209"/>
      <c r="P1555" s="209"/>
      <c r="Q1555" s="209"/>
      <c r="R1555" s="209"/>
      <c r="S1555" s="209"/>
      <c r="T1555" s="209"/>
      <c r="U1555" s="209"/>
      <c r="V1555" s="209"/>
      <c r="W1555" s="209"/>
      <c r="X1555" s="209"/>
      <c r="Y1555" s="64"/>
      <c r="Z1555" s="127"/>
      <c r="AA1555" s="127"/>
      <c r="AB1555" s="434"/>
      <c r="AC1555" s="61"/>
      <c r="AD1555" s="207"/>
      <c r="AE1555" s="61"/>
      <c r="AF1555" s="130"/>
      <c r="AG1555" s="123"/>
      <c r="AH1555" s="123"/>
      <c r="AI1555" s="61"/>
      <c r="AJ1555" s="61"/>
      <c r="AK1555" s="61"/>
      <c r="AL1555" s="61"/>
      <c r="AM1555" s="76"/>
      <c r="AN1555" s="239"/>
      <c r="AO1555" s="239"/>
      <c r="AP1555" s="239"/>
      <c r="AQ1555" s="239"/>
    </row>
    <row r="1556" spans="1:43" x14ac:dyDescent="0.25">
      <c r="A1556" s="232"/>
      <c r="B1556" s="191"/>
      <c r="C1556" s="191"/>
      <c r="D1556" s="198"/>
      <c r="E1556" s="198"/>
      <c r="F1556" s="211"/>
      <c r="G1556" s="211"/>
      <c r="H1556" s="211"/>
      <c r="I1556" s="211"/>
      <c r="J1556" s="211"/>
      <c r="K1556" s="211"/>
      <c r="L1556" s="211"/>
      <c r="M1556" s="211"/>
      <c r="N1556" s="211"/>
      <c r="O1556" s="211"/>
      <c r="P1556" s="211"/>
      <c r="Q1556" s="211"/>
      <c r="R1556" s="211"/>
      <c r="S1556" s="211"/>
      <c r="T1556" s="211"/>
      <c r="U1556" s="211"/>
      <c r="V1556" s="211"/>
      <c r="W1556" s="211"/>
      <c r="X1556" s="211"/>
      <c r="Y1556" s="189"/>
      <c r="Z1556" s="127"/>
      <c r="AA1556" s="127"/>
      <c r="AB1556" s="434"/>
      <c r="AC1556" s="61"/>
      <c r="AD1556" s="207"/>
      <c r="AE1556" s="61"/>
      <c r="AF1556" s="130"/>
      <c r="AG1556" s="123"/>
      <c r="AH1556" s="123"/>
      <c r="AI1556" s="61"/>
      <c r="AJ1556" s="61"/>
      <c r="AK1556" s="61"/>
      <c r="AL1556" s="61"/>
      <c r="AM1556" s="76"/>
      <c r="AN1556" s="239"/>
      <c r="AO1556" s="239"/>
      <c r="AP1556" s="239"/>
      <c r="AQ1556" s="239"/>
    </row>
    <row r="1557" spans="1:43" x14ac:dyDescent="0.25">
      <c r="A1557" s="232"/>
      <c r="B1557" s="74"/>
      <c r="C1557" s="74"/>
      <c r="D1557" s="74"/>
      <c r="E1557" s="74"/>
      <c r="F1557" s="209"/>
      <c r="G1557" s="209"/>
      <c r="H1557" s="209"/>
      <c r="I1557" s="209"/>
      <c r="J1557" s="209"/>
      <c r="K1557" s="209"/>
      <c r="L1557" s="209"/>
      <c r="M1557" s="209"/>
      <c r="N1557" s="209"/>
      <c r="O1557" s="209"/>
      <c r="P1557" s="209"/>
      <c r="Q1557" s="209"/>
      <c r="R1557" s="209"/>
      <c r="S1557" s="209"/>
      <c r="T1557" s="209"/>
      <c r="U1557" s="209"/>
      <c r="V1557" s="209"/>
      <c r="W1557" s="209"/>
      <c r="X1557" s="209"/>
      <c r="Y1557" s="64"/>
      <c r="Z1557" s="127"/>
      <c r="AA1557" s="127"/>
      <c r="AB1557" s="434"/>
      <c r="AC1557" s="61"/>
      <c r="AD1557" s="207"/>
      <c r="AE1557" s="61"/>
      <c r="AF1557" s="130"/>
      <c r="AG1557" s="123"/>
      <c r="AH1557" s="123"/>
      <c r="AI1557" s="61"/>
      <c r="AJ1557" s="61"/>
      <c r="AK1557" s="61"/>
      <c r="AL1557" s="61"/>
      <c r="AM1557" s="76"/>
      <c r="AN1557" s="239"/>
      <c r="AO1557" s="239"/>
      <c r="AP1557" s="239"/>
      <c r="AQ1557" s="239"/>
    </row>
    <row r="1558" spans="1:43" x14ac:dyDescent="0.25">
      <c r="A1558" s="232"/>
      <c r="B1558" s="191"/>
      <c r="C1558" s="191"/>
      <c r="D1558" s="198"/>
      <c r="E1558" s="198"/>
      <c r="F1558" s="211"/>
      <c r="G1558" s="211"/>
      <c r="H1558" s="211"/>
      <c r="I1558" s="211"/>
      <c r="J1558" s="211"/>
      <c r="K1558" s="211"/>
      <c r="L1558" s="211"/>
      <c r="M1558" s="211"/>
      <c r="N1558" s="211"/>
      <c r="O1558" s="211"/>
      <c r="P1558" s="211"/>
      <c r="Q1558" s="211"/>
      <c r="R1558" s="211"/>
      <c r="S1558" s="211"/>
      <c r="T1558" s="211"/>
      <c r="U1558" s="211"/>
      <c r="V1558" s="211"/>
      <c r="W1558" s="211"/>
      <c r="X1558" s="211"/>
      <c r="Y1558" s="189"/>
      <c r="Z1558" s="127"/>
      <c r="AA1558" s="127"/>
      <c r="AB1558" s="434"/>
      <c r="AC1558" s="61"/>
      <c r="AD1558" s="207"/>
      <c r="AE1558" s="61"/>
      <c r="AF1558" s="130"/>
      <c r="AG1558" s="123"/>
      <c r="AH1558" s="123"/>
      <c r="AI1558" s="61"/>
      <c r="AJ1558" s="61"/>
      <c r="AK1558" s="61"/>
      <c r="AL1558" s="61"/>
      <c r="AM1558" s="76"/>
      <c r="AN1558" s="239"/>
      <c r="AO1558" s="239"/>
      <c r="AP1558" s="239"/>
      <c r="AQ1558" s="239"/>
    </row>
    <row r="1559" spans="1:43" x14ac:dyDescent="0.25">
      <c r="A1559" s="232"/>
      <c r="B1559" s="74"/>
      <c r="C1559" s="74"/>
      <c r="D1559" s="74"/>
      <c r="E1559" s="74"/>
      <c r="F1559" s="209"/>
      <c r="G1559" s="209"/>
      <c r="H1559" s="209"/>
      <c r="I1559" s="209"/>
      <c r="J1559" s="209"/>
      <c r="K1559" s="209"/>
      <c r="L1559" s="209"/>
      <c r="M1559" s="209"/>
      <c r="N1559" s="209"/>
      <c r="O1559" s="209"/>
      <c r="P1559" s="209"/>
      <c r="Q1559" s="209"/>
      <c r="R1559" s="209"/>
      <c r="S1559" s="209"/>
      <c r="T1559" s="209"/>
      <c r="U1559" s="209"/>
      <c r="V1559" s="209"/>
      <c r="W1559" s="209"/>
      <c r="X1559" s="209"/>
      <c r="Y1559" s="64"/>
      <c r="Z1559" s="127"/>
      <c r="AA1559" s="127"/>
      <c r="AB1559" s="434"/>
      <c r="AC1559" s="61"/>
      <c r="AD1559" s="207"/>
      <c r="AE1559" s="61"/>
      <c r="AF1559" s="130"/>
      <c r="AG1559" s="123"/>
      <c r="AH1559" s="123"/>
      <c r="AI1559" s="61"/>
      <c r="AJ1559" s="61"/>
      <c r="AK1559" s="61"/>
      <c r="AL1559" s="61"/>
      <c r="AM1559" s="76"/>
      <c r="AN1559" s="239"/>
      <c r="AO1559" s="239"/>
      <c r="AP1559" s="239"/>
      <c r="AQ1559" s="239"/>
    </row>
    <row r="1560" spans="1:43" x14ac:dyDescent="0.25">
      <c r="A1560" s="232"/>
      <c r="B1560" s="191"/>
      <c r="C1560" s="191"/>
      <c r="D1560" s="198"/>
      <c r="E1560" s="198"/>
      <c r="F1560" s="211"/>
      <c r="G1560" s="211"/>
      <c r="H1560" s="211"/>
      <c r="I1560" s="211"/>
      <c r="J1560" s="211"/>
      <c r="K1560" s="211"/>
      <c r="L1560" s="211"/>
      <c r="M1560" s="211"/>
      <c r="N1560" s="211"/>
      <c r="O1560" s="211"/>
      <c r="P1560" s="211"/>
      <c r="Q1560" s="211"/>
      <c r="R1560" s="211"/>
      <c r="S1560" s="211"/>
      <c r="T1560" s="211"/>
      <c r="U1560" s="211"/>
      <c r="V1560" s="211"/>
      <c r="W1560" s="211"/>
      <c r="X1560" s="211"/>
      <c r="Y1560" s="189"/>
      <c r="Z1560" s="127"/>
      <c r="AA1560" s="127"/>
      <c r="AB1560" s="434"/>
      <c r="AC1560" s="61"/>
      <c r="AD1560" s="207"/>
      <c r="AE1560" s="61"/>
      <c r="AF1560" s="130"/>
      <c r="AG1560" s="123"/>
      <c r="AH1560" s="123"/>
      <c r="AI1560" s="61"/>
      <c r="AJ1560" s="61"/>
      <c r="AK1560" s="61"/>
      <c r="AL1560" s="61"/>
      <c r="AM1560" s="76"/>
      <c r="AN1560" s="239"/>
      <c r="AO1560" s="239"/>
      <c r="AP1560" s="239"/>
      <c r="AQ1560" s="239"/>
    </row>
    <row r="1561" spans="1:43" x14ac:dyDescent="0.25">
      <c r="A1561" s="232"/>
      <c r="B1561" s="74"/>
      <c r="C1561" s="74"/>
      <c r="D1561" s="74"/>
      <c r="E1561" s="74"/>
      <c r="F1561" s="209"/>
      <c r="G1561" s="209"/>
      <c r="H1561" s="209"/>
      <c r="I1561" s="209"/>
      <c r="J1561" s="209"/>
      <c r="K1561" s="209"/>
      <c r="L1561" s="209"/>
      <c r="M1561" s="209"/>
      <c r="N1561" s="209"/>
      <c r="O1561" s="209"/>
      <c r="P1561" s="209"/>
      <c r="Q1561" s="209"/>
      <c r="R1561" s="209"/>
      <c r="S1561" s="209"/>
      <c r="T1561" s="209"/>
      <c r="U1561" s="209"/>
      <c r="V1561" s="209"/>
      <c r="W1561" s="209"/>
      <c r="X1561" s="209"/>
      <c r="Y1561" s="64"/>
      <c r="Z1561" s="127"/>
      <c r="AA1561" s="127"/>
      <c r="AB1561" s="434"/>
      <c r="AC1561" s="61"/>
      <c r="AD1561" s="207"/>
      <c r="AE1561" s="61"/>
      <c r="AF1561" s="130"/>
      <c r="AG1561" s="123"/>
      <c r="AH1561" s="123"/>
      <c r="AI1561" s="61"/>
      <c r="AJ1561" s="61"/>
      <c r="AK1561" s="61"/>
      <c r="AL1561" s="61"/>
      <c r="AM1561" s="76"/>
      <c r="AN1561" s="239"/>
      <c r="AO1561" s="239"/>
      <c r="AP1561" s="239"/>
      <c r="AQ1561" s="239"/>
    </row>
    <row r="1562" spans="1:43" x14ac:dyDescent="0.25">
      <c r="A1562" s="232"/>
      <c r="B1562" s="191"/>
      <c r="C1562" s="191"/>
      <c r="D1562" s="198"/>
      <c r="E1562" s="198"/>
      <c r="F1562" s="211"/>
      <c r="G1562" s="211"/>
      <c r="H1562" s="211"/>
      <c r="I1562" s="211"/>
      <c r="J1562" s="211"/>
      <c r="K1562" s="211"/>
      <c r="L1562" s="211"/>
      <c r="M1562" s="211"/>
      <c r="N1562" s="211"/>
      <c r="O1562" s="211"/>
      <c r="P1562" s="211"/>
      <c r="Q1562" s="211"/>
      <c r="R1562" s="211"/>
      <c r="S1562" s="211"/>
      <c r="T1562" s="211"/>
      <c r="U1562" s="211"/>
      <c r="V1562" s="211"/>
      <c r="W1562" s="211"/>
      <c r="X1562" s="211"/>
      <c r="Y1562" s="189"/>
      <c r="Z1562" s="127"/>
      <c r="AA1562" s="127"/>
      <c r="AB1562" s="434"/>
      <c r="AC1562" s="61"/>
      <c r="AD1562" s="207"/>
      <c r="AE1562" s="61"/>
      <c r="AF1562" s="130"/>
      <c r="AG1562" s="123"/>
      <c r="AH1562" s="123"/>
      <c r="AI1562" s="61"/>
      <c r="AJ1562" s="61"/>
      <c r="AK1562" s="61"/>
      <c r="AL1562" s="61"/>
      <c r="AM1562" s="76"/>
      <c r="AN1562" s="239"/>
      <c r="AO1562" s="239"/>
      <c r="AP1562" s="239"/>
      <c r="AQ1562" s="239"/>
    </row>
    <row r="1563" spans="1:43" x14ac:dyDescent="0.25">
      <c r="A1563" s="232"/>
      <c r="B1563" s="74"/>
      <c r="C1563" s="74"/>
      <c r="D1563" s="74"/>
      <c r="E1563" s="74"/>
      <c r="F1563" s="209"/>
      <c r="G1563" s="209"/>
      <c r="H1563" s="209"/>
      <c r="I1563" s="209"/>
      <c r="J1563" s="209"/>
      <c r="K1563" s="209"/>
      <c r="L1563" s="209"/>
      <c r="M1563" s="209"/>
      <c r="N1563" s="209"/>
      <c r="O1563" s="209"/>
      <c r="P1563" s="209"/>
      <c r="Q1563" s="209"/>
      <c r="R1563" s="209"/>
      <c r="S1563" s="209"/>
      <c r="T1563" s="209"/>
      <c r="U1563" s="209"/>
      <c r="V1563" s="209"/>
      <c r="W1563" s="209"/>
      <c r="X1563" s="209"/>
      <c r="Y1563" s="64"/>
      <c r="Z1563" s="127"/>
      <c r="AA1563" s="127"/>
      <c r="AB1563" s="434"/>
      <c r="AC1563" s="61"/>
      <c r="AD1563" s="207"/>
      <c r="AE1563" s="61"/>
      <c r="AF1563" s="130"/>
      <c r="AG1563" s="123"/>
      <c r="AH1563" s="123"/>
      <c r="AI1563" s="61"/>
      <c r="AJ1563" s="61"/>
      <c r="AK1563" s="61"/>
      <c r="AL1563" s="61"/>
      <c r="AM1563" s="76"/>
      <c r="AN1563" s="239"/>
      <c r="AO1563" s="239"/>
      <c r="AP1563" s="239"/>
      <c r="AQ1563" s="239"/>
    </row>
    <row r="1564" spans="1:43" x14ac:dyDescent="0.25">
      <c r="A1564" s="232"/>
      <c r="B1564" s="191"/>
      <c r="C1564" s="191"/>
      <c r="D1564" s="198"/>
      <c r="E1564" s="198"/>
      <c r="F1564" s="211"/>
      <c r="G1564" s="211"/>
      <c r="H1564" s="211"/>
      <c r="I1564" s="211"/>
      <c r="J1564" s="211"/>
      <c r="K1564" s="211"/>
      <c r="L1564" s="211"/>
      <c r="M1564" s="211"/>
      <c r="N1564" s="211"/>
      <c r="O1564" s="211"/>
      <c r="P1564" s="211"/>
      <c r="Q1564" s="211"/>
      <c r="R1564" s="211"/>
      <c r="S1564" s="211"/>
      <c r="T1564" s="211"/>
      <c r="U1564" s="211"/>
      <c r="V1564" s="211"/>
      <c r="W1564" s="211"/>
      <c r="X1564" s="211"/>
      <c r="Y1564" s="189"/>
      <c r="Z1564" s="127"/>
      <c r="AA1564" s="127"/>
      <c r="AB1564" s="434"/>
      <c r="AC1564" s="61"/>
      <c r="AD1564" s="207"/>
      <c r="AE1564" s="61"/>
      <c r="AF1564" s="130"/>
      <c r="AG1564" s="123"/>
      <c r="AH1564" s="123"/>
      <c r="AI1564" s="61"/>
      <c r="AJ1564" s="61"/>
      <c r="AK1564" s="61"/>
      <c r="AL1564" s="61"/>
      <c r="AM1564" s="76"/>
      <c r="AN1564" s="239"/>
      <c r="AO1564" s="239"/>
      <c r="AP1564" s="239"/>
      <c r="AQ1564" s="239"/>
    </row>
    <row r="1565" spans="1:43" x14ac:dyDescent="0.25">
      <c r="A1565" s="232"/>
      <c r="B1565" s="74"/>
      <c r="C1565" s="74"/>
      <c r="D1565" s="74"/>
      <c r="E1565" s="74"/>
      <c r="F1565" s="209"/>
      <c r="G1565" s="209"/>
      <c r="H1565" s="209"/>
      <c r="I1565" s="209"/>
      <c r="J1565" s="209"/>
      <c r="K1565" s="209"/>
      <c r="L1565" s="209"/>
      <c r="M1565" s="209"/>
      <c r="N1565" s="209"/>
      <c r="O1565" s="209"/>
      <c r="P1565" s="209"/>
      <c r="Q1565" s="209"/>
      <c r="R1565" s="209"/>
      <c r="S1565" s="209"/>
      <c r="T1565" s="209"/>
      <c r="U1565" s="209"/>
      <c r="V1565" s="209"/>
      <c r="W1565" s="209"/>
      <c r="X1565" s="209"/>
      <c r="Y1565" s="64"/>
      <c r="Z1565" s="127"/>
      <c r="AA1565" s="127"/>
      <c r="AB1565" s="434"/>
      <c r="AC1565" s="61"/>
      <c r="AD1565" s="207"/>
      <c r="AE1565" s="61"/>
      <c r="AF1565" s="130"/>
      <c r="AG1565" s="123"/>
      <c r="AH1565" s="123"/>
      <c r="AI1565" s="61"/>
      <c r="AJ1565" s="61"/>
      <c r="AK1565" s="61"/>
      <c r="AL1565" s="61"/>
      <c r="AM1565" s="76"/>
      <c r="AN1565" s="239"/>
      <c r="AO1565" s="239"/>
      <c r="AP1565" s="239"/>
      <c r="AQ1565" s="239"/>
    </row>
    <row r="1566" spans="1:43" x14ac:dyDescent="0.25">
      <c r="A1566" s="232"/>
      <c r="B1566" s="191"/>
      <c r="C1566" s="191"/>
      <c r="D1566" s="198"/>
      <c r="E1566" s="198"/>
      <c r="F1566" s="211"/>
      <c r="G1566" s="211"/>
      <c r="H1566" s="211"/>
      <c r="I1566" s="211"/>
      <c r="J1566" s="211"/>
      <c r="K1566" s="211"/>
      <c r="L1566" s="211"/>
      <c r="M1566" s="211"/>
      <c r="N1566" s="211"/>
      <c r="O1566" s="211"/>
      <c r="P1566" s="211"/>
      <c r="Q1566" s="211"/>
      <c r="R1566" s="211"/>
      <c r="S1566" s="211"/>
      <c r="T1566" s="211"/>
      <c r="U1566" s="211"/>
      <c r="V1566" s="211"/>
      <c r="W1566" s="211"/>
      <c r="X1566" s="211"/>
      <c r="Y1566" s="189"/>
      <c r="Z1566" s="127"/>
      <c r="AA1566" s="127"/>
      <c r="AB1566" s="434"/>
      <c r="AC1566" s="61"/>
      <c r="AD1566" s="207"/>
      <c r="AE1566" s="61"/>
      <c r="AF1566" s="130"/>
      <c r="AG1566" s="123"/>
      <c r="AH1566" s="123"/>
      <c r="AI1566" s="61"/>
      <c r="AJ1566" s="61"/>
      <c r="AK1566" s="61"/>
      <c r="AL1566" s="61"/>
      <c r="AM1566" s="76"/>
      <c r="AN1566" s="239"/>
      <c r="AO1566" s="239"/>
      <c r="AP1566" s="239"/>
      <c r="AQ1566" s="239"/>
    </row>
    <row r="1567" spans="1:43" x14ac:dyDescent="0.25">
      <c r="A1567" s="232"/>
      <c r="B1567" s="74"/>
      <c r="C1567" s="74"/>
      <c r="D1567" s="74"/>
      <c r="E1567" s="74"/>
      <c r="F1567" s="209"/>
      <c r="G1567" s="209"/>
      <c r="H1567" s="209"/>
      <c r="I1567" s="209"/>
      <c r="J1567" s="209"/>
      <c r="K1567" s="209"/>
      <c r="L1567" s="209"/>
      <c r="M1567" s="209"/>
      <c r="N1567" s="209"/>
      <c r="O1567" s="209"/>
      <c r="P1567" s="209"/>
      <c r="Q1567" s="209"/>
      <c r="R1567" s="209"/>
      <c r="S1567" s="209"/>
      <c r="T1567" s="209"/>
      <c r="U1567" s="209"/>
      <c r="V1567" s="209"/>
      <c r="W1567" s="209"/>
      <c r="X1567" s="209"/>
      <c r="Y1567" s="64"/>
      <c r="Z1567" s="127"/>
      <c r="AA1567" s="127"/>
      <c r="AB1567" s="434"/>
      <c r="AC1567" s="61"/>
      <c r="AD1567" s="207"/>
      <c r="AE1567" s="61"/>
      <c r="AF1567" s="130"/>
      <c r="AG1567" s="123"/>
      <c r="AH1567" s="123"/>
      <c r="AI1567" s="61"/>
      <c r="AJ1567" s="61"/>
      <c r="AK1567" s="61"/>
      <c r="AL1567" s="61"/>
      <c r="AM1567" s="76"/>
      <c r="AN1567" s="239"/>
      <c r="AO1567" s="239"/>
      <c r="AP1567" s="239"/>
      <c r="AQ1567" s="239"/>
    </row>
    <row r="1568" spans="1:43" x14ac:dyDescent="0.25">
      <c r="A1568" s="232"/>
      <c r="B1568" s="191"/>
      <c r="C1568" s="191"/>
      <c r="D1568" s="198"/>
      <c r="E1568" s="198"/>
      <c r="F1568" s="211"/>
      <c r="G1568" s="211"/>
      <c r="H1568" s="211"/>
      <c r="I1568" s="211"/>
      <c r="J1568" s="211"/>
      <c r="K1568" s="211"/>
      <c r="L1568" s="211"/>
      <c r="M1568" s="211"/>
      <c r="N1568" s="211"/>
      <c r="O1568" s="211"/>
      <c r="P1568" s="211"/>
      <c r="Q1568" s="211"/>
      <c r="R1568" s="211"/>
      <c r="S1568" s="211"/>
      <c r="T1568" s="211"/>
      <c r="U1568" s="211"/>
      <c r="V1568" s="211"/>
      <c r="W1568" s="211"/>
      <c r="X1568" s="211"/>
      <c r="Y1568" s="189"/>
      <c r="Z1568" s="127"/>
      <c r="AA1568" s="127"/>
      <c r="AB1568" s="434"/>
      <c r="AC1568" s="61"/>
      <c r="AD1568" s="207"/>
      <c r="AE1568" s="61"/>
      <c r="AF1568" s="130"/>
      <c r="AG1568" s="123"/>
      <c r="AH1568" s="123"/>
      <c r="AI1568" s="61"/>
      <c r="AJ1568" s="61"/>
      <c r="AK1568" s="61"/>
      <c r="AL1568" s="61"/>
      <c r="AM1568" s="76"/>
      <c r="AN1568" s="239"/>
      <c r="AO1568" s="239"/>
      <c r="AP1568" s="239"/>
      <c r="AQ1568" s="239"/>
    </row>
    <row r="1569" spans="1:43" x14ac:dyDescent="0.25">
      <c r="A1569" s="232"/>
      <c r="B1569" s="74"/>
      <c r="C1569" s="74"/>
      <c r="D1569" s="74"/>
      <c r="E1569" s="74"/>
      <c r="F1569" s="209"/>
      <c r="G1569" s="209"/>
      <c r="H1569" s="209"/>
      <c r="I1569" s="209"/>
      <c r="J1569" s="209"/>
      <c r="K1569" s="209"/>
      <c r="L1569" s="209"/>
      <c r="M1569" s="209"/>
      <c r="N1569" s="209"/>
      <c r="O1569" s="209"/>
      <c r="P1569" s="209"/>
      <c r="Q1569" s="209"/>
      <c r="R1569" s="209"/>
      <c r="S1569" s="209"/>
      <c r="T1569" s="209"/>
      <c r="U1569" s="209"/>
      <c r="V1569" s="209"/>
      <c r="W1569" s="209"/>
      <c r="X1569" s="209"/>
      <c r="Y1569" s="64"/>
      <c r="Z1569" s="127"/>
      <c r="AA1569" s="127"/>
      <c r="AB1569" s="434"/>
      <c r="AC1569" s="61"/>
      <c r="AD1569" s="207"/>
      <c r="AE1569" s="61"/>
      <c r="AF1569" s="130"/>
      <c r="AG1569" s="123"/>
      <c r="AH1569" s="123"/>
      <c r="AI1569" s="61"/>
      <c r="AJ1569" s="61"/>
      <c r="AK1569" s="61"/>
      <c r="AL1569" s="61"/>
      <c r="AM1569" s="76"/>
      <c r="AN1569" s="239"/>
      <c r="AO1569" s="239"/>
      <c r="AP1569" s="239"/>
      <c r="AQ1569" s="239"/>
    </row>
    <row r="1570" spans="1:43" x14ac:dyDescent="0.25">
      <c r="A1570" s="232"/>
      <c r="B1570" s="191"/>
      <c r="C1570" s="191"/>
      <c r="D1570" s="198"/>
      <c r="E1570" s="198"/>
      <c r="F1570" s="211"/>
      <c r="G1570" s="211"/>
      <c r="H1570" s="211"/>
      <c r="I1570" s="211"/>
      <c r="J1570" s="211"/>
      <c r="K1570" s="211"/>
      <c r="L1570" s="211"/>
      <c r="M1570" s="211"/>
      <c r="N1570" s="211"/>
      <c r="O1570" s="211"/>
      <c r="P1570" s="211"/>
      <c r="Q1570" s="211"/>
      <c r="R1570" s="211"/>
      <c r="S1570" s="211"/>
      <c r="T1570" s="211"/>
      <c r="U1570" s="211"/>
      <c r="V1570" s="211"/>
      <c r="W1570" s="211"/>
      <c r="X1570" s="211"/>
      <c r="Y1570" s="189"/>
      <c r="Z1570" s="127"/>
      <c r="AA1570" s="127"/>
      <c r="AB1570" s="434"/>
      <c r="AC1570" s="61"/>
      <c r="AD1570" s="207"/>
      <c r="AE1570" s="61"/>
      <c r="AF1570" s="130"/>
      <c r="AG1570" s="123"/>
      <c r="AH1570" s="123"/>
      <c r="AI1570" s="61"/>
      <c r="AJ1570" s="61"/>
      <c r="AK1570" s="61"/>
      <c r="AL1570" s="61"/>
      <c r="AM1570" s="76"/>
      <c r="AN1570" s="239"/>
      <c r="AO1570" s="239"/>
      <c r="AP1570" s="239"/>
      <c r="AQ1570" s="239"/>
    </row>
    <row r="1571" spans="1:43" x14ac:dyDescent="0.25">
      <c r="A1571" s="232"/>
      <c r="B1571" s="74"/>
      <c r="C1571" s="74"/>
      <c r="D1571" s="74"/>
      <c r="E1571" s="74"/>
      <c r="F1571" s="209"/>
      <c r="G1571" s="209"/>
      <c r="H1571" s="209"/>
      <c r="I1571" s="209"/>
      <c r="J1571" s="209"/>
      <c r="K1571" s="209"/>
      <c r="L1571" s="209"/>
      <c r="M1571" s="209"/>
      <c r="N1571" s="209"/>
      <c r="O1571" s="209"/>
      <c r="P1571" s="209"/>
      <c r="Q1571" s="209"/>
      <c r="R1571" s="209"/>
      <c r="S1571" s="209"/>
      <c r="T1571" s="209"/>
      <c r="U1571" s="209"/>
      <c r="V1571" s="209"/>
      <c r="W1571" s="209"/>
      <c r="X1571" s="209"/>
      <c r="Y1571" s="64"/>
      <c r="Z1571" s="127"/>
      <c r="AA1571" s="127"/>
      <c r="AB1571" s="434"/>
      <c r="AC1571" s="61"/>
      <c r="AD1571" s="207"/>
      <c r="AE1571" s="61"/>
      <c r="AF1571" s="130"/>
      <c r="AG1571" s="123"/>
      <c r="AH1571" s="123"/>
      <c r="AI1571" s="61"/>
      <c r="AJ1571" s="61"/>
      <c r="AK1571" s="61"/>
      <c r="AL1571" s="61"/>
      <c r="AM1571" s="76"/>
      <c r="AN1571" s="239"/>
      <c r="AO1571" s="239"/>
      <c r="AP1571" s="239"/>
      <c r="AQ1571" s="239"/>
    </row>
    <row r="1572" spans="1:43" x14ac:dyDescent="0.25">
      <c r="A1572" s="232"/>
      <c r="B1572" s="191"/>
      <c r="C1572" s="191"/>
      <c r="D1572" s="198"/>
      <c r="E1572" s="198"/>
      <c r="F1572" s="211"/>
      <c r="G1572" s="211"/>
      <c r="H1572" s="211"/>
      <c r="I1572" s="211"/>
      <c r="J1572" s="211"/>
      <c r="K1572" s="211"/>
      <c r="L1572" s="211"/>
      <c r="M1572" s="211"/>
      <c r="N1572" s="211"/>
      <c r="O1572" s="211"/>
      <c r="P1572" s="211"/>
      <c r="Q1572" s="211"/>
      <c r="R1572" s="211"/>
      <c r="S1572" s="211"/>
      <c r="T1572" s="211"/>
      <c r="U1572" s="211"/>
      <c r="V1572" s="211"/>
      <c r="W1572" s="211"/>
      <c r="X1572" s="211"/>
      <c r="Y1572" s="189"/>
      <c r="Z1572" s="127"/>
      <c r="AA1572" s="127"/>
      <c r="AB1572" s="434"/>
      <c r="AC1572" s="61"/>
      <c r="AD1572" s="207"/>
      <c r="AE1572" s="61"/>
      <c r="AF1572" s="130"/>
      <c r="AG1572" s="123"/>
      <c r="AH1572" s="123"/>
      <c r="AI1572" s="61"/>
      <c r="AJ1572" s="61"/>
      <c r="AK1572" s="61"/>
      <c r="AL1572" s="61"/>
      <c r="AM1572" s="76"/>
      <c r="AN1572" s="239"/>
      <c r="AO1572" s="239"/>
      <c r="AP1572" s="239"/>
      <c r="AQ1572" s="239"/>
    </row>
    <row r="1573" spans="1:43" x14ac:dyDescent="0.25">
      <c r="A1573" s="232"/>
      <c r="B1573" s="74"/>
      <c r="C1573" s="74"/>
      <c r="D1573" s="74"/>
      <c r="E1573" s="74"/>
      <c r="F1573" s="209"/>
      <c r="G1573" s="209"/>
      <c r="H1573" s="209"/>
      <c r="I1573" s="209"/>
      <c r="J1573" s="209"/>
      <c r="K1573" s="209"/>
      <c r="L1573" s="209"/>
      <c r="M1573" s="209"/>
      <c r="N1573" s="209"/>
      <c r="O1573" s="209"/>
      <c r="P1573" s="209"/>
      <c r="Q1573" s="209"/>
      <c r="R1573" s="209"/>
      <c r="S1573" s="209"/>
      <c r="T1573" s="209"/>
      <c r="U1573" s="209"/>
      <c r="V1573" s="209"/>
      <c r="W1573" s="209"/>
      <c r="X1573" s="209"/>
      <c r="Y1573" s="64"/>
      <c r="Z1573" s="127"/>
      <c r="AA1573" s="127"/>
      <c r="AB1573" s="434"/>
      <c r="AC1573" s="61"/>
      <c r="AD1573" s="207"/>
      <c r="AE1573" s="61"/>
      <c r="AF1573" s="130"/>
      <c r="AG1573" s="123"/>
      <c r="AH1573" s="123"/>
      <c r="AI1573" s="61"/>
      <c r="AJ1573" s="61"/>
      <c r="AK1573" s="61"/>
      <c r="AL1573" s="61"/>
      <c r="AM1573" s="76"/>
      <c r="AN1573" s="239"/>
      <c r="AO1573" s="239"/>
      <c r="AP1573" s="239"/>
      <c r="AQ1573" s="239"/>
    </row>
    <row r="1574" spans="1:43" x14ac:dyDescent="0.25">
      <c r="A1574" s="232"/>
      <c r="B1574" s="191"/>
      <c r="C1574" s="191"/>
      <c r="D1574" s="198"/>
      <c r="E1574" s="198"/>
      <c r="F1574" s="211"/>
      <c r="G1574" s="211"/>
      <c r="H1574" s="211"/>
      <c r="I1574" s="211"/>
      <c r="J1574" s="211"/>
      <c r="K1574" s="211"/>
      <c r="L1574" s="211"/>
      <c r="M1574" s="211"/>
      <c r="N1574" s="211"/>
      <c r="O1574" s="211"/>
      <c r="P1574" s="211"/>
      <c r="Q1574" s="211"/>
      <c r="R1574" s="211"/>
      <c r="S1574" s="211"/>
      <c r="T1574" s="211"/>
      <c r="U1574" s="211"/>
      <c r="V1574" s="211"/>
      <c r="W1574" s="211"/>
      <c r="X1574" s="211"/>
      <c r="Y1574" s="189"/>
      <c r="Z1574" s="127"/>
      <c r="AA1574" s="127"/>
      <c r="AB1574" s="434"/>
      <c r="AC1574" s="61"/>
      <c r="AD1574" s="207"/>
      <c r="AE1574" s="61"/>
      <c r="AF1574" s="130"/>
      <c r="AG1574" s="123"/>
      <c r="AH1574" s="123"/>
      <c r="AI1574" s="61"/>
      <c r="AJ1574" s="61"/>
      <c r="AK1574" s="61"/>
      <c r="AL1574" s="61"/>
      <c r="AM1574" s="76"/>
      <c r="AN1574" s="239"/>
      <c r="AO1574" s="239"/>
      <c r="AP1574" s="239"/>
      <c r="AQ1574" s="239"/>
    </row>
    <row r="1575" spans="1:43" x14ac:dyDescent="0.25">
      <c r="A1575" s="232"/>
      <c r="B1575" s="74"/>
      <c r="C1575" s="74"/>
      <c r="D1575" s="74"/>
      <c r="E1575" s="74"/>
      <c r="F1575" s="209"/>
      <c r="G1575" s="209"/>
      <c r="H1575" s="209"/>
      <c r="I1575" s="209"/>
      <c r="J1575" s="209"/>
      <c r="K1575" s="209"/>
      <c r="L1575" s="209"/>
      <c r="M1575" s="209"/>
      <c r="N1575" s="209"/>
      <c r="O1575" s="209"/>
      <c r="P1575" s="209"/>
      <c r="Q1575" s="209"/>
      <c r="R1575" s="209"/>
      <c r="S1575" s="209"/>
      <c r="T1575" s="209"/>
      <c r="U1575" s="209"/>
      <c r="V1575" s="209"/>
      <c r="W1575" s="209"/>
      <c r="X1575" s="209"/>
      <c r="Y1575" s="64"/>
      <c r="Z1575" s="127"/>
      <c r="AA1575" s="127"/>
      <c r="AB1575" s="434"/>
      <c r="AC1575" s="61"/>
      <c r="AD1575" s="207"/>
      <c r="AE1575" s="61"/>
      <c r="AF1575" s="130"/>
      <c r="AG1575" s="123"/>
      <c r="AH1575" s="123"/>
      <c r="AI1575" s="61"/>
      <c r="AJ1575" s="61"/>
      <c r="AK1575" s="61"/>
      <c r="AL1575" s="61"/>
      <c r="AM1575" s="76"/>
      <c r="AN1575" s="239"/>
      <c r="AO1575" s="239"/>
      <c r="AP1575" s="239"/>
      <c r="AQ1575" s="239"/>
    </row>
    <row r="1576" spans="1:43" x14ac:dyDescent="0.25">
      <c r="A1576" s="232"/>
      <c r="B1576" s="191"/>
      <c r="C1576" s="191"/>
      <c r="D1576" s="198"/>
      <c r="E1576" s="198"/>
      <c r="F1576" s="211"/>
      <c r="G1576" s="211"/>
      <c r="H1576" s="211"/>
      <c r="I1576" s="211"/>
      <c r="J1576" s="211"/>
      <c r="K1576" s="211"/>
      <c r="L1576" s="211"/>
      <c r="M1576" s="211"/>
      <c r="N1576" s="211"/>
      <c r="O1576" s="211"/>
      <c r="P1576" s="211"/>
      <c r="Q1576" s="211"/>
      <c r="R1576" s="211"/>
      <c r="S1576" s="211"/>
      <c r="T1576" s="211"/>
      <c r="U1576" s="211"/>
      <c r="V1576" s="211"/>
      <c r="W1576" s="211"/>
      <c r="X1576" s="211"/>
      <c r="Y1576" s="189"/>
      <c r="Z1576" s="127"/>
      <c r="AA1576" s="127"/>
      <c r="AB1576" s="434"/>
      <c r="AC1576" s="61"/>
      <c r="AD1576" s="207"/>
      <c r="AE1576" s="61"/>
      <c r="AF1576" s="130"/>
      <c r="AG1576" s="123"/>
      <c r="AH1576" s="123"/>
      <c r="AI1576" s="61"/>
      <c r="AJ1576" s="61"/>
      <c r="AK1576" s="61"/>
      <c r="AL1576" s="61"/>
      <c r="AM1576" s="76"/>
      <c r="AN1576" s="239"/>
      <c r="AO1576" s="239"/>
      <c r="AP1576" s="239"/>
      <c r="AQ1576" s="239"/>
    </row>
    <row r="1577" spans="1:43" x14ac:dyDescent="0.25">
      <c r="A1577" s="232"/>
      <c r="B1577" s="74"/>
      <c r="C1577" s="74"/>
      <c r="D1577" s="74"/>
      <c r="E1577" s="74"/>
      <c r="F1577" s="209"/>
      <c r="G1577" s="209"/>
      <c r="H1577" s="209"/>
      <c r="I1577" s="209"/>
      <c r="J1577" s="209"/>
      <c r="K1577" s="209"/>
      <c r="L1577" s="209"/>
      <c r="M1577" s="209"/>
      <c r="N1577" s="209"/>
      <c r="O1577" s="209"/>
      <c r="P1577" s="209"/>
      <c r="Q1577" s="209"/>
      <c r="R1577" s="209"/>
      <c r="S1577" s="209"/>
      <c r="T1577" s="209"/>
      <c r="U1577" s="209"/>
      <c r="V1577" s="209"/>
      <c r="W1577" s="209"/>
      <c r="X1577" s="209"/>
      <c r="Y1577" s="64"/>
      <c r="Z1577" s="127"/>
      <c r="AA1577" s="127"/>
      <c r="AB1577" s="434"/>
      <c r="AC1577" s="61"/>
      <c r="AD1577" s="207"/>
      <c r="AE1577" s="61"/>
      <c r="AF1577" s="130"/>
      <c r="AG1577" s="123"/>
      <c r="AH1577" s="123"/>
      <c r="AI1577" s="61"/>
      <c r="AJ1577" s="61"/>
      <c r="AK1577" s="61"/>
      <c r="AL1577" s="61"/>
      <c r="AM1577" s="76"/>
      <c r="AN1577" s="239"/>
      <c r="AO1577" s="239"/>
      <c r="AP1577" s="239"/>
      <c r="AQ1577" s="239"/>
    </row>
    <row r="1578" spans="1:43" x14ac:dyDescent="0.25">
      <c r="A1578" s="232"/>
      <c r="B1578" s="191"/>
      <c r="C1578" s="191"/>
      <c r="D1578" s="198"/>
      <c r="E1578" s="198"/>
      <c r="F1578" s="211"/>
      <c r="G1578" s="211"/>
      <c r="H1578" s="211"/>
      <c r="I1578" s="211"/>
      <c r="J1578" s="211"/>
      <c r="K1578" s="211"/>
      <c r="L1578" s="211"/>
      <c r="M1578" s="211"/>
      <c r="N1578" s="211"/>
      <c r="O1578" s="211"/>
      <c r="P1578" s="211"/>
      <c r="Q1578" s="211"/>
      <c r="R1578" s="211"/>
      <c r="S1578" s="211"/>
      <c r="T1578" s="211"/>
      <c r="U1578" s="211"/>
      <c r="V1578" s="211"/>
      <c r="W1578" s="211"/>
      <c r="X1578" s="211"/>
      <c r="Y1578" s="189"/>
      <c r="Z1578" s="127"/>
      <c r="AA1578" s="127"/>
      <c r="AB1578" s="434"/>
      <c r="AC1578" s="61"/>
      <c r="AD1578" s="207"/>
      <c r="AE1578" s="61"/>
      <c r="AF1578" s="130"/>
      <c r="AG1578" s="123"/>
      <c r="AH1578" s="123"/>
      <c r="AI1578" s="61"/>
      <c r="AJ1578" s="61"/>
      <c r="AK1578" s="61"/>
      <c r="AL1578" s="61"/>
      <c r="AM1578" s="76"/>
      <c r="AN1578" s="239"/>
      <c r="AO1578" s="239"/>
      <c r="AP1578" s="239"/>
      <c r="AQ1578" s="239"/>
    </row>
    <row r="1579" spans="1:43" x14ac:dyDescent="0.25">
      <c r="A1579" s="232"/>
      <c r="B1579" s="74"/>
      <c r="C1579" s="74"/>
      <c r="D1579" s="74"/>
      <c r="E1579" s="74"/>
      <c r="F1579" s="209"/>
      <c r="G1579" s="209"/>
      <c r="H1579" s="209"/>
      <c r="I1579" s="209"/>
      <c r="J1579" s="209"/>
      <c r="K1579" s="209"/>
      <c r="L1579" s="209"/>
      <c r="M1579" s="209"/>
      <c r="N1579" s="209"/>
      <c r="O1579" s="209"/>
      <c r="P1579" s="209"/>
      <c r="Q1579" s="209"/>
      <c r="R1579" s="209"/>
      <c r="S1579" s="209"/>
      <c r="T1579" s="209"/>
      <c r="U1579" s="209"/>
      <c r="V1579" s="209"/>
      <c r="W1579" s="209"/>
      <c r="X1579" s="209"/>
      <c r="Y1579" s="64"/>
      <c r="Z1579" s="127"/>
      <c r="AA1579" s="127"/>
      <c r="AB1579" s="434"/>
      <c r="AC1579" s="61"/>
      <c r="AD1579" s="207"/>
      <c r="AE1579" s="61"/>
      <c r="AF1579" s="130"/>
      <c r="AG1579" s="123"/>
      <c r="AH1579" s="123"/>
      <c r="AI1579" s="61"/>
      <c r="AJ1579" s="61"/>
      <c r="AK1579" s="61"/>
      <c r="AL1579" s="61"/>
      <c r="AM1579" s="76"/>
      <c r="AN1579" s="239"/>
      <c r="AO1579" s="239"/>
      <c r="AP1579" s="239"/>
      <c r="AQ1579" s="239"/>
    </row>
    <row r="1580" spans="1:43" x14ac:dyDescent="0.25">
      <c r="A1580" s="232"/>
      <c r="B1580" s="191"/>
      <c r="C1580" s="191"/>
      <c r="D1580" s="198"/>
      <c r="E1580" s="198"/>
      <c r="F1580" s="211"/>
      <c r="G1580" s="211"/>
      <c r="H1580" s="211"/>
      <c r="I1580" s="211"/>
      <c r="J1580" s="211"/>
      <c r="K1580" s="211"/>
      <c r="L1580" s="211"/>
      <c r="M1580" s="211"/>
      <c r="N1580" s="211"/>
      <c r="O1580" s="211"/>
      <c r="P1580" s="211"/>
      <c r="Q1580" s="211"/>
      <c r="R1580" s="211"/>
      <c r="S1580" s="211"/>
      <c r="T1580" s="211"/>
      <c r="U1580" s="211"/>
      <c r="V1580" s="211"/>
      <c r="W1580" s="211"/>
      <c r="X1580" s="211"/>
      <c r="Y1580" s="189"/>
      <c r="Z1580" s="127"/>
      <c r="AA1580" s="127"/>
      <c r="AB1580" s="434"/>
      <c r="AC1580" s="61"/>
      <c r="AD1580" s="207"/>
      <c r="AE1580" s="61"/>
      <c r="AF1580" s="130"/>
      <c r="AG1580" s="123"/>
      <c r="AH1580" s="123"/>
      <c r="AI1580" s="61"/>
      <c r="AJ1580" s="61"/>
      <c r="AK1580" s="61"/>
      <c r="AL1580" s="61"/>
      <c r="AM1580" s="76"/>
      <c r="AN1580" s="239"/>
      <c r="AO1580" s="239"/>
      <c r="AP1580" s="239"/>
      <c r="AQ1580" s="239"/>
    </row>
    <row r="1581" spans="1:43" x14ac:dyDescent="0.25">
      <c r="A1581" s="232"/>
      <c r="B1581" s="74"/>
      <c r="C1581" s="74"/>
      <c r="D1581" s="74"/>
      <c r="E1581" s="74"/>
      <c r="F1581" s="209"/>
      <c r="G1581" s="209"/>
      <c r="H1581" s="209"/>
      <c r="I1581" s="209"/>
      <c r="J1581" s="209"/>
      <c r="K1581" s="209"/>
      <c r="L1581" s="209"/>
      <c r="M1581" s="209"/>
      <c r="N1581" s="209"/>
      <c r="O1581" s="209"/>
      <c r="P1581" s="209"/>
      <c r="Q1581" s="209"/>
      <c r="R1581" s="209"/>
      <c r="S1581" s="209"/>
      <c r="T1581" s="209"/>
      <c r="U1581" s="209"/>
      <c r="V1581" s="209"/>
      <c r="W1581" s="209"/>
      <c r="X1581" s="209"/>
      <c r="Y1581" s="64"/>
      <c r="Z1581" s="127"/>
      <c r="AA1581" s="127"/>
      <c r="AB1581" s="434"/>
      <c r="AC1581" s="61"/>
      <c r="AD1581" s="207"/>
      <c r="AE1581" s="61"/>
      <c r="AF1581" s="130"/>
      <c r="AG1581" s="123"/>
      <c r="AH1581" s="123"/>
      <c r="AI1581" s="61"/>
      <c r="AJ1581" s="61"/>
      <c r="AK1581" s="61"/>
      <c r="AL1581" s="61"/>
      <c r="AM1581" s="76"/>
      <c r="AN1581" s="239"/>
      <c r="AO1581" s="239"/>
      <c r="AP1581" s="239"/>
      <c r="AQ1581" s="239"/>
    </row>
    <row r="1582" spans="1:43" x14ac:dyDescent="0.25">
      <c r="A1582" s="232"/>
      <c r="B1582" s="191"/>
      <c r="C1582" s="191"/>
      <c r="D1582" s="198"/>
      <c r="E1582" s="198"/>
      <c r="F1582" s="211"/>
      <c r="G1582" s="211"/>
      <c r="H1582" s="211"/>
      <c r="I1582" s="211"/>
      <c r="J1582" s="211"/>
      <c r="K1582" s="211"/>
      <c r="L1582" s="211"/>
      <c r="M1582" s="211"/>
      <c r="N1582" s="211"/>
      <c r="O1582" s="211"/>
      <c r="P1582" s="211"/>
      <c r="Q1582" s="211"/>
      <c r="R1582" s="211"/>
      <c r="S1582" s="211"/>
      <c r="T1582" s="211"/>
      <c r="U1582" s="211"/>
      <c r="V1582" s="211"/>
      <c r="W1582" s="211"/>
      <c r="X1582" s="211"/>
      <c r="Y1582" s="189"/>
      <c r="Z1582" s="127"/>
      <c r="AA1582" s="127"/>
      <c r="AB1582" s="434"/>
      <c r="AC1582" s="61"/>
      <c r="AD1582" s="207"/>
      <c r="AE1582" s="61"/>
      <c r="AF1582" s="130"/>
      <c r="AG1582" s="123"/>
      <c r="AH1582" s="123"/>
      <c r="AI1582" s="61"/>
      <c r="AJ1582" s="61"/>
      <c r="AK1582" s="61"/>
      <c r="AL1582" s="61"/>
      <c r="AM1582" s="76"/>
      <c r="AN1582" s="239"/>
      <c r="AO1582" s="239"/>
      <c r="AP1582" s="239"/>
      <c r="AQ1582" s="239"/>
    </row>
    <row r="1583" spans="1:43" x14ac:dyDescent="0.25">
      <c r="A1583" s="232"/>
      <c r="B1583" s="74"/>
      <c r="C1583" s="74"/>
      <c r="D1583" s="74"/>
      <c r="E1583" s="74"/>
      <c r="F1583" s="209"/>
      <c r="G1583" s="209"/>
      <c r="H1583" s="209"/>
      <c r="I1583" s="209"/>
      <c r="J1583" s="209"/>
      <c r="K1583" s="209"/>
      <c r="L1583" s="209"/>
      <c r="M1583" s="209"/>
      <c r="N1583" s="209"/>
      <c r="O1583" s="209"/>
      <c r="P1583" s="209"/>
      <c r="Q1583" s="209"/>
      <c r="R1583" s="209"/>
      <c r="S1583" s="209"/>
      <c r="T1583" s="209"/>
      <c r="U1583" s="209"/>
      <c r="V1583" s="209"/>
      <c r="W1583" s="209"/>
      <c r="X1583" s="209"/>
      <c r="Y1583" s="64"/>
      <c r="Z1583" s="127"/>
      <c r="AA1583" s="127"/>
      <c r="AB1583" s="434"/>
      <c r="AC1583" s="61"/>
      <c r="AD1583" s="207"/>
      <c r="AE1583" s="61"/>
      <c r="AF1583" s="130"/>
      <c r="AG1583" s="123"/>
      <c r="AH1583" s="123"/>
      <c r="AI1583" s="61"/>
      <c r="AJ1583" s="61"/>
      <c r="AK1583" s="61"/>
      <c r="AL1583" s="61"/>
      <c r="AM1583" s="76"/>
      <c r="AN1583" s="239"/>
      <c r="AO1583" s="239"/>
      <c r="AP1583" s="239"/>
      <c r="AQ1583" s="239"/>
    </row>
    <row r="1584" spans="1:43" x14ac:dyDescent="0.25">
      <c r="A1584" s="232"/>
      <c r="B1584" s="191"/>
      <c r="C1584" s="191"/>
      <c r="D1584" s="198"/>
      <c r="E1584" s="198"/>
      <c r="F1584" s="211"/>
      <c r="G1584" s="211"/>
      <c r="H1584" s="211"/>
      <c r="I1584" s="211"/>
      <c r="J1584" s="211"/>
      <c r="K1584" s="211"/>
      <c r="L1584" s="211"/>
      <c r="M1584" s="211"/>
      <c r="N1584" s="211"/>
      <c r="O1584" s="211"/>
      <c r="P1584" s="211"/>
      <c r="Q1584" s="211"/>
      <c r="R1584" s="211"/>
      <c r="S1584" s="211"/>
      <c r="T1584" s="211"/>
      <c r="U1584" s="211"/>
      <c r="V1584" s="211"/>
      <c r="W1584" s="211"/>
      <c r="X1584" s="211"/>
      <c r="Y1584" s="189"/>
      <c r="Z1584" s="127"/>
      <c r="AA1584" s="127"/>
      <c r="AB1584" s="434"/>
      <c r="AC1584" s="61"/>
      <c r="AD1584" s="207"/>
      <c r="AE1584" s="61"/>
      <c r="AF1584" s="130"/>
      <c r="AG1584" s="123"/>
      <c r="AH1584" s="123"/>
      <c r="AI1584" s="61"/>
      <c r="AJ1584" s="61"/>
      <c r="AK1584" s="61"/>
      <c r="AL1584" s="61"/>
      <c r="AM1584" s="76"/>
      <c r="AN1584" s="239"/>
      <c r="AO1584" s="239"/>
      <c r="AP1584" s="239"/>
      <c r="AQ1584" s="239"/>
    </row>
    <row r="1585" spans="1:43" x14ac:dyDescent="0.25">
      <c r="A1585" s="232"/>
      <c r="B1585" s="74"/>
      <c r="C1585" s="74"/>
      <c r="D1585" s="74"/>
      <c r="E1585" s="74"/>
      <c r="F1585" s="209"/>
      <c r="G1585" s="209"/>
      <c r="H1585" s="209"/>
      <c r="I1585" s="209"/>
      <c r="J1585" s="209"/>
      <c r="K1585" s="209"/>
      <c r="L1585" s="209"/>
      <c r="M1585" s="209"/>
      <c r="N1585" s="209"/>
      <c r="O1585" s="209"/>
      <c r="P1585" s="209"/>
      <c r="Q1585" s="209"/>
      <c r="R1585" s="209"/>
      <c r="S1585" s="209"/>
      <c r="T1585" s="209"/>
      <c r="U1585" s="209"/>
      <c r="V1585" s="209"/>
      <c r="W1585" s="209"/>
      <c r="X1585" s="209"/>
      <c r="Y1585" s="64"/>
      <c r="Z1585" s="127"/>
      <c r="AA1585" s="127"/>
      <c r="AB1585" s="434"/>
      <c r="AC1585" s="61"/>
      <c r="AD1585" s="207"/>
      <c r="AE1585" s="61"/>
      <c r="AF1585" s="130"/>
      <c r="AG1585" s="123"/>
      <c r="AH1585" s="123"/>
      <c r="AI1585" s="61"/>
      <c r="AJ1585" s="61"/>
      <c r="AK1585" s="61"/>
      <c r="AL1585" s="61"/>
      <c r="AM1585" s="76"/>
      <c r="AN1585" s="239"/>
      <c r="AO1585" s="239"/>
      <c r="AP1585" s="239"/>
      <c r="AQ1585" s="239"/>
    </row>
    <row r="1586" spans="1:43" x14ac:dyDescent="0.25">
      <c r="A1586" s="232"/>
      <c r="B1586" s="191"/>
      <c r="C1586" s="191"/>
      <c r="D1586" s="198"/>
      <c r="E1586" s="198"/>
      <c r="F1586" s="211"/>
      <c r="G1586" s="211"/>
      <c r="H1586" s="211"/>
      <c r="I1586" s="211"/>
      <c r="J1586" s="211"/>
      <c r="K1586" s="211"/>
      <c r="L1586" s="211"/>
      <c r="M1586" s="211"/>
      <c r="N1586" s="211"/>
      <c r="O1586" s="211"/>
      <c r="P1586" s="211"/>
      <c r="Q1586" s="211"/>
      <c r="R1586" s="211"/>
      <c r="S1586" s="211"/>
      <c r="T1586" s="211"/>
      <c r="U1586" s="211"/>
      <c r="V1586" s="211"/>
      <c r="W1586" s="211"/>
      <c r="X1586" s="211"/>
      <c r="Y1586" s="189"/>
      <c r="Z1586" s="127"/>
      <c r="AA1586" s="127"/>
      <c r="AB1586" s="434"/>
      <c r="AC1586" s="61"/>
      <c r="AD1586" s="207"/>
      <c r="AE1586" s="61"/>
      <c r="AF1586" s="130"/>
      <c r="AG1586" s="123"/>
      <c r="AH1586" s="123"/>
      <c r="AI1586" s="61"/>
      <c r="AJ1586" s="61"/>
      <c r="AK1586" s="61"/>
      <c r="AL1586" s="61"/>
      <c r="AM1586" s="76"/>
      <c r="AN1586" s="239"/>
      <c r="AO1586" s="239"/>
      <c r="AP1586" s="239"/>
      <c r="AQ1586" s="239"/>
    </row>
    <row r="1587" spans="1:43" x14ac:dyDescent="0.25">
      <c r="A1587" s="232"/>
      <c r="B1587" s="74"/>
      <c r="C1587" s="74"/>
      <c r="D1587" s="74"/>
      <c r="E1587" s="74"/>
      <c r="F1587" s="209"/>
      <c r="G1587" s="209"/>
      <c r="H1587" s="209"/>
      <c r="I1587" s="209"/>
      <c r="J1587" s="209"/>
      <c r="K1587" s="209"/>
      <c r="L1587" s="209"/>
      <c r="M1587" s="209"/>
      <c r="N1587" s="209"/>
      <c r="O1587" s="209"/>
      <c r="P1587" s="209"/>
      <c r="Q1587" s="209"/>
      <c r="R1587" s="209"/>
      <c r="S1587" s="209"/>
      <c r="T1587" s="209"/>
      <c r="U1587" s="209"/>
      <c r="V1587" s="209"/>
      <c r="W1587" s="209"/>
      <c r="X1587" s="209"/>
      <c r="Y1587" s="64"/>
      <c r="Z1587" s="127"/>
      <c r="AA1587" s="127"/>
      <c r="AB1587" s="434"/>
      <c r="AC1587" s="61"/>
      <c r="AD1587" s="207"/>
      <c r="AE1587" s="61"/>
      <c r="AF1587" s="130"/>
      <c r="AG1587" s="123"/>
      <c r="AH1587" s="123"/>
      <c r="AI1587" s="61"/>
      <c r="AJ1587" s="61"/>
      <c r="AK1587" s="61"/>
      <c r="AL1587" s="61"/>
      <c r="AM1587" s="76"/>
      <c r="AN1587" s="239"/>
      <c r="AO1587" s="239"/>
      <c r="AP1587" s="239"/>
      <c r="AQ1587" s="239"/>
    </row>
    <row r="1588" spans="1:43" x14ac:dyDescent="0.25">
      <c r="A1588" s="232"/>
      <c r="B1588" s="191"/>
      <c r="C1588" s="191"/>
      <c r="D1588" s="198"/>
      <c r="E1588" s="198"/>
      <c r="F1588" s="211"/>
      <c r="G1588" s="211"/>
      <c r="H1588" s="211"/>
      <c r="I1588" s="211"/>
      <c r="J1588" s="211"/>
      <c r="K1588" s="211"/>
      <c r="L1588" s="211"/>
      <c r="M1588" s="211"/>
      <c r="N1588" s="211"/>
      <c r="O1588" s="211"/>
      <c r="P1588" s="211"/>
      <c r="Q1588" s="211"/>
      <c r="R1588" s="211"/>
      <c r="S1588" s="211"/>
      <c r="T1588" s="211"/>
      <c r="U1588" s="211"/>
      <c r="V1588" s="211"/>
      <c r="W1588" s="211"/>
      <c r="X1588" s="211"/>
      <c r="Y1588" s="189"/>
      <c r="Z1588" s="127"/>
      <c r="AA1588" s="127"/>
      <c r="AB1588" s="434"/>
      <c r="AC1588" s="61"/>
      <c r="AD1588" s="207"/>
      <c r="AE1588" s="61"/>
      <c r="AF1588" s="130"/>
      <c r="AG1588" s="123"/>
      <c r="AH1588" s="123"/>
      <c r="AI1588" s="61"/>
      <c r="AJ1588" s="61"/>
      <c r="AK1588" s="61"/>
      <c r="AL1588" s="61"/>
      <c r="AM1588" s="76"/>
      <c r="AN1588" s="239"/>
      <c r="AO1588" s="239"/>
      <c r="AP1588" s="239"/>
      <c r="AQ1588" s="239"/>
    </row>
    <row r="1589" spans="1:43" x14ac:dyDescent="0.25">
      <c r="A1589" s="232"/>
      <c r="B1589" s="74"/>
      <c r="C1589" s="74"/>
      <c r="D1589" s="74"/>
      <c r="E1589" s="74"/>
      <c r="F1589" s="209"/>
      <c r="G1589" s="209"/>
      <c r="H1589" s="209"/>
      <c r="I1589" s="209"/>
      <c r="J1589" s="209"/>
      <c r="K1589" s="209"/>
      <c r="L1589" s="209"/>
      <c r="M1589" s="209"/>
      <c r="N1589" s="209"/>
      <c r="O1589" s="209"/>
      <c r="P1589" s="209"/>
      <c r="Q1589" s="209"/>
      <c r="R1589" s="209"/>
      <c r="S1589" s="209"/>
      <c r="T1589" s="209"/>
      <c r="U1589" s="209"/>
      <c r="V1589" s="209"/>
      <c r="W1589" s="209"/>
      <c r="X1589" s="209"/>
      <c r="Y1589" s="64"/>
      <c r="Z1589" s="127"/>
      <c r="AA1589" s="127"/>
      <c r="AB1589" s="434"/>
      <c r="AC1589" s="61"/>
      <c r="AD1589" s="207"/>
      <c r="AE1589" s="61"/>
      <c r="AF1589" s="130"/>
      <c r="AG1589" s="123"/>
      <c r="AH1589" s="123"/>
      <c r="AI1589" s="61"/>
      <c r="AJ1589" s="61"/>
      <c r="AK1589" s="61"/>
      <c r="AL1589" s="61"/>
      <c r="AM1589" s="76"/>
      <c r="AN1589" s="239"/>
      <c r="AO1589" s="239"/>
      <c r="AP1589" s="239"/>
      <c r="AQ1589" s="239"/>
    </row>
    <row r="1590" spans="1:43" x14ac:dyDescent="0.25">
      <c r="A1590" s="232"/>
      <c r="B1590" s="191"/>
      <c r="C1590" s="191"/>
      <c r="D1590" s="198"/>
      <c r="E1590" s="198"/>
      <c r="F1590" s="211"/>
      <c r="G1590" s="211"/>
      <c r="H1590" s="211"/>
      <c r="I1590" s="211"/>
      <c r="J1590" s="211"/>
      <c r="K1590" s="211"/>
      <c r="L1590" s="211"/>
      <c r="M1590" s="211"/>
      <c r="N1590" s="211"/>
      <c r="O1590" s="211"/>
      <c r="P1590" s="211"/>
      <c r="Q1590" s="211"/>
      <c r="R1590" s="211"/>
      <c r="S1590" s="211"/>
      <c r="T1590" s="211"/>
      <c r="U1590" s="211"/>
      <c r="V1590" s="211"/>
      <c r="W1590" s="211"/>
      <c r="X1590" s="211"/>
      <c r="Y1590" s="189"/>
      <c r="Z1590" s="127"/>
      <c r="AA1590" s="127"/>
      <c r="AB1590" s="434"/>
      <c r="AC1590" s="61"/>
      <c r="AD1590" s="207"/>
      <c r="AE1590" s="61"/>
      <c r="AF1590" s="130"/>
      <c r="AG1590" s="123"/>
      <c r="AH1590" s="123"/>
      <c r="AI1590" s="61"/>
      <c r="AJ1590" s="61"/>
      <c r="AK1590" s="61"/>
      <c r="AL1590" s="61"/>
      <c r="AM1590" s="76"/>
      <c r="AN1590" s="239"/>
      <c r="AO1590" s="239"/>
      <c r="AP1590" s="239"/>
      <c r="AQ1590" s="239"/>
    </row>
    <row r="1591" spans="1:43" x14ac:dyDescent="0.25">
      <c r="A1591" s="232"/>
      <c r="B1591" s="74"/>
      <c r="C1591" s="74"/>
      <c r="D1591" s="74"/>
      <c r="E1591" s="74"/>
      <c r="F1591" s="209"/>
      <c r="G1591" s="209"/>
      <c r="H1591" s="209"/>
      <c r="I1591" s="209"/>
      <c r="J1591" s="209"/>
      <c r="K1591" s="209"/>
      <c r="L1591" s="209"/>
      <c r="M1591" s="209"/>
      <c r="N1591" s="209"/>
      <c r="O1591" s="209"/>
      <c r="P1591" s="209"/>
      <c r="Q1591" s="209"/>
      <c r="R1591" s="209"/>
      <c r="S1591" s="209"/>
      <c r="T1591" s="209"/>
      <c r="U1591" s="209"/>
      <c r="V1591" s="209"/>
      <c r="W1591" s="209"/>
      <c r="X1591" s="209"/>
      <c r="Y1591" s="64"/>
      <c r="Z1591" s="127"/>
      <c r="AA1591" s="127"/>
      <c r="AB1591" s="434"/>
      <c r="AC1591" s="61"/>
      <c r="AD1591" s="207"/>
      <c r="AE1591" s="61"/>
      <c r="AF1591" s="130"/>
      <c r="AG1591" s="123"/>
      <c r="AH1591" s="123"/>
      <c r="AI1591" s="61"/>
      <c r="AJ1591" s="61"/>
      <c r="AK1591" s="61"/>
      <c r="AL1591" s="61"/>
      <c r="AM1591" s="76"/>
      <c r="AN1591" s="239"/>
      <c r="AO1591" s="239"/>
      <c r="AP1591" s="239"/>
      <c r="AQ1591" s="239"/>
    </row>
    <row r="1592" spans="1:43" x14ac:dyDescent="0.25">
      <c r="A1592" s="232"/>
      <c r="B1592" s="191"/>
      <c r="C1592" s="191"/>
      <c r="D1592" s="198"/>
      <c r="E1592" s="198"/>
      <c r="F1592" s="211"/>
      <c r="G1592" s="211"/>
      <c r="H1592" s="211"/>
      <c r="I1592" s="211"/>
      <c r="J1592" s="211"/>
      <c r="K1592" s="211"/>
      <c r="L1592" s="211"/>
      <c r="M1592" s="211"/>
      <c r="N1592" s="211"/>
      <c r="O1592" s="211"/>
      <c r="P1592" s="211"/>
      <c r="Q1592" s="211"/>
      <c r="R1592" s="211"/>
      <c r="S1592" s="211"/>
      <c r="T1592" s="211"/>
      <c r="U1592" s="211"/>
      <c r="V1592" s="211"/>
      <c r="W1592" s="211"/>
      <c r="X1592" s="211"/>
      <c r="Y1592" s="189"/>
      <c r="Z1592" s="127"/>
      <c r="AA1592" s="127"/>
      <c r="AB1592" s="434"/>
      <c r="AC1592" s="61"/>
      <c r="AD1592" s="207"/>
      <c r="AE1592" s="61"/>
      <c r="AF1592" s="130"/>
      <c r="AG1592" s="123"/>
      <c r="AH1592" s="123"/>
      <c r="AI1592" s="61"/>
      <c r="AJ1592" s="61"/>
      <c r="AK1592" s="61"/>
      <c r="AL1592" s="61"/>
      <c r="AM1592" s="76"/>
      <c r="AN1592" s="239"/>
      <c r="AO1592" s="239"/>
      <c r="AP1592" s="239"/>
      <c r="AQ1592" s="239"/>
    </row>
    <row r="1593" spans="1:43" x14ac:dyDescent="0.25">
      <c r="A1593" s="232"/>
      <c r="B1593" s="74"/>
      <c r="C1593" s="74"/>
      <c r="D1593" s="74"/>
      <c r="E1593" s="74"/>
      <c r="F1593" s="209"/>
      <c r="G1593" s="209"/>
      <c r="H1593" s="209"/>
      <c r="I1593" s="209"/>
      <c r="J1593" s="209"/>
      <c r="K1593" s="209"/>
      <c r="L1593" s="209"/>
      <c r="M1593" s="209"/>
      <c r="N1593" s="209"/>
      <c r="O1593" s="209"/>
      <c r="P1593" s="209"/>
      <c r="Q1593" s="209"/>
      <c r="R1593" s="209"/>
      <c r="S1593" s="209"/>
      <c r="T1593" s="209"/>
      <c r="U1593" s="209"/>
      <c r="V1593" s="209"/>
      <c r="W1593" s="209"/>
      <c r="X1593" s="209"/>
      <c r="Y1593" s="64"/>
      <c r="Z1593" s="127"/>
      <c r="AA1593" s="127"/>
      <c r="AB1593" s="434"/>
      <c r="AC1593" s="61"/>
      <c r="AD1593" s="207"/>
      <c r="AE1593" s="61"/>
      <c r="AF1593" s="130"/>
      <c r="AG1593" s="123"/>
      <c r="AH1593" s="123"/>
      <c r="AI1593" s="61"/>
      <c r="AJ1593" s="61"/>
      <c r="AK1593" s="61"/>
      <c r="AL1593" s="61"/>
      <c r="AM1593" s="76"/>
      <c r="AN1593" s="239"/>
      <c r="AO1593" s="239"/>
      <c r="AP1593" s="239"/>
      <c r="AQ1593" s="239"/>
    </row>
    <row r="1594" spans="1:43" x14ac:dyDescent="0.25">
      <c r="A1594" s="232"/>
      <c r="B1594" s="191"/>
      <c r="C1594" s="191"/>
      <c r="D1594" s="198"/>
      <c r="E1594" s="198"/>
      <c r="F1594" s="211"/>
      <c r="G1594" s="211"/>
      <c r="H1594" s="211"/>
      <c r="I1594" s="211"/>
      <c r="J1594" s="211"/>
      <c r="K1594" s="211"/>
      <c r="L1594" s="211"/>
      <c r="M1594" s="211"/>
      <c r="N1594" s="211"/>
      <c r="O1594" s="211"/>
      <c r="P1594" s="211"/>
      <c r="Q1594" s="211"/>
      <c r="R1594" s="211"/>
      <c r="S1594" s="211"/>
      <c r="T1594" s="211"/>
      <c r="U1594" s="211"/>
      <c r="V1594" s="211"/>
      <c r="W1594" s="211"/>
      <c r="X1594" s="211"/>
      <c r="Y1594" s="189"/>
      <c r="Z1594" s="127"/>
      <c r="AA1594" s="127"/>
      <c r="AB1594" s="434"/>
      <c r="AC1594" s="61"/>
      <c r="AD1594" s="207"/>
      <c r="AE1594" s="61"/>
      <c r="AF1594" s="130"/>
      <c r="AG1594" s="123"/>
      <c r="AH1594" s="123"/>
      <c r="AI1594" s="61"/>
      <c r="AJ1594" s="61"/>
      <c r="AK1594" s="61"/>
      <c r="AL1594" s="61"/>
      <c r="AM1594" s="76"/>
      <c r="AN1594" s="239"/>
      <c r="AO1594" s="239"/>
      <c r="AP1594" s="239"/>
      <c r="AQ1594" s="239"/>
    </row>
    <row r="1595" spans="1:43" x14ac:dyDescent="0.25">
      <c r="A1595" s="232"/>
      <c r="B1595" s="74"/>
      <c r="C1595" s="74"/>
      <c r="D1595" s="74"/>
      <c r="E1595" s="74"/>
      <c r="F1595" s="209"/>
      <c r="G1595" s="209"/>
      <c r="H1595" s="209"/>
      <c r="I1595" s="209"/>
      <c r="J1595" s="209"/>
      <c r="K1595" s="209"/>
      <c r="L1595" s="209"/>
      <c r="M1595" s="209"/>
      <c r="N1595" s="209"/>
      <c r="O1595" s="209"/>
      <c r="P1595" s="209"/>
      <c r="Q1595" s="209"/>
      <c r="R1595" s="209"/>
      <c r="S1595" s="209"/>
      <c r="T1595" s="209"/>
      <c r="U1595" s="209"/>
      <c r="V1595" s="209"/>
      <c r="W1595" s="209"/>
      <c r="X1595" s="209"/>
      <c r="Y1595" s="64"/>
      <c r="Z1595" s="127"/>
      <c r="AA1595" s="127"/>
      <c r="AB1595" s="434"/>
      <c r="AC1595" s="61"/>
      <c r="AD1595" s="207"/>
      <c r="AE1595" s="61"/>
      <c r="AF1595" s="130"/>
      <c r="AG1595" s="123"/>
      <c r="AH1595" s="123"/>
      <c r="AI1595" s="61"/>
      <c r="AJ1595" s="61"/>
      <c r="AK1595" s="61"/>
      <c r="AL1595" s="61"/>
      <c r="AM1595" s="76"/>
      <c r="AN1595" s="239"/>
      <c r="AO1595" s="239"/>
      <c r="AP1595" s="239"/>
      <c r="AQ1595" s="239"/>
    </row>
    <row r="1596" spans="1:43" x14ac:dyDescent="0.25">
      <c r="A1596" s="232"/>
      <c r="B1596" s="191"/>
      <c r="C1596" s="191"/>
      <c r="D1596" s="198"/>
      <c r="E1596" s="198"/>
      <c r="F1596" s="211"/>
      <c r="G1596" s="211"/>
      <c r="H1596" s="211"/>
      <c r="I1596" s="211"/>
      <c r="J1596" s="211"/>
      <c r="K1596" s="211"/>
      <c r="L1596" s="211"/>
      <c r="M1596" s="211"/>
      <c r="N1596" s="211"/>
      <c r="O1596" s="211"/>
      <c r="P1596" s="211"/>
      <c r="Q1596" s="211"/>
      <c r="R1596" s="211"/>
      <c r="S1596" s="211"/>
      <c r="T1596" s="211"/>
      <c r="U1596" s="211"/>
      <c r="V1596" s="211"/>
      <c r="W1596" s="211"/>
      <c r="X1596" s="211"/>
      <c r="Y1596" s="189"/>
      <c r="Z1596" s="127"/>
      <c r="AA1596" s="127"/>
      <c r="AB1596" s="434"/>
      <c r="AC1596" s="61"/>
      <c r="AD1596" s="207"/>
      <c r="AE1596" s="61"/>
      <c r="AF1596" s="130"/>
      <c r="AG1596" s="123"/>
      <c r="AH1596" s="123"/>
      <c r="AI1596" s="61"/>
      <c r="AJ1596" s="61"/>
      <c r="AK1596" s="61"/>
      <c r="AL1596" s="61"/>
      <c r="AM1596" s="76"/>
      <c r="AN1596" s="239"/>
      <c r="AO1596" s="239"/>
      <c r="AP1596" s="239"/>
      <c r="AQ1596" s="239"/>
    </row>
    <row r="1597" spans="1:43" x14ac:dyDescent="0.25">
      <c r="A1597" s="232"/>
      <c r="B1597" s="74"/>
      <c r="C1597" s="74"/>
      <c r="D1597" s="74"/>
      <c r="E1597" s="74"/>
      <c r="F1597" s="209"/>
      <c r="G1597" s="209"/>
      <c r="H1597" s="209"/>
      <c r="I1597" s="209"/>
      <c r="J1597" s="209"/>
      <c r="K1597" s="209"/>
      <c r="L1597" s="209"/>
      <c r="M1597" s="209"/>
      <c r="N1597" s="209"/>
      <c r="O1597" s="209"/>
      <c r="P1597" s="209"/>
      <c r="Q1597" s="209"/>
      <c r="R1597" s="209"/>
      <c r="S1597" s="209"/>
      <c r="T1597" s="209"/>
      <c r="U1597" s="209"/>
      <c r="V1597" s="209"/>
      <c r="W1597" s="209"/>
      <c r="X1597" s="209"/>
      <c r="Y1597" s="64"/>
      <c r="Z1597" s="127"/>
      <c r="AA1597" s="127"/>
      <c r="AB1597" s="434"/>
      <c r="AC1597" s="61"/>
      <c r="AD1597" s="207"/>
      <c r="AE1597" s="61"/>
      <c r="AF1597" s="130"/>
      <c r="AG1597" s="123"/>
      <c r="AH1597" s="123"/>
      <c r="AI1597" s="61"/>
      <c r="AJ1597" s="61"/>
      <c r="AK1597" s="61"/>
      <c r="AL1597" s="61"/>
      <c r="AM1597" s="76"/>
      <c r="AN1597" s="239"/>
      <c r="AO1597" s="239"/>
      <c r="AP1597" s="239"/>
      <c r="AQ1597" s="239"/>
    </row>
    <row r="1598" spans="1:43" x14ac:dyDescent="0.25">
      <c r="A1598" s="232"/>
      <c r="B1598" s="191"/>
      <c r="C1598" s="191"/>
      <c r="D1598" s="198"/>
      <c r="E1598" s="198"/>
      <c r="F1598" s="211"/>
      <c r="G1598" s="211"/>
      <c r="H1598" s="211"/>
      <c r="I1598" s="211"/>
      <c r="J1598" s="211"/>
      <c r="K1598" s="211"/>
      <c r="L1598" s="211"/>
      <c r="M1598" s="211"/>
      <c r="N1598" s="211"/>
      <c r="O1598" s="211"/>
      <c r="P1598" s="211"/>
      <c r="Q1598" s="211"/>
      <c r="R1598" s="211"/>
      <c r="S1598" s="211"/>
      <c r="T1598" s="211"/>
      <c r="U1598" s="211"/>
      <c r="V1598" s="211"/>
      <c r="W1598" s="211"/>
      <c r="X1598" s="211"/>
      <c r="Y1598" s="189"/>
      <c r="Z1598" s="127"/>
      <c r="AA1598" s="127"/>
      <c r="AB1598" s="434"/>
      <c r="AC1598" s="61"/>
      <c r="AD1598" s="207"/>
      <c r="AE1598" s="61"/>
      <c r="AF1598" s="130"/>
      <c r="AG1598" s="123"/>
      <c r="AH1598" s="123"/>
      <c r="AI1598" s="61"/>
      <c r="AJ1598" s="61"/>
      <c r="AK1598" s="61"/>
      <c r="AL1598" s="61"/>
      <c r="AM1598" s="76"/>
      <c r="AN1598" s="239"/>
      <c r="AO1598" s="239"/>
      <c r="AP1598" s="239"/>
      <c r="AQ1598" s="239"/>
    </row>
    <row r="1599" spans="1:43" x14ac:dyDescent="0.25">
      <c r="A1599" s="232"/>
      <c r="B1599" s="74"/>
      <c r="C1599" s="74"/>
      <c r="D1599" s="74"/>
      <c r="E1599" s="74"/>
      <c r="F1599" s="209"/>
      <c r="G1599" s="209"/>
      <c r="H1599" s="209"/>
      <c r="I1599" s="209"/>
      <c r="J1599" s="209"/>
      <c r="K1599" s="209"/>
      <c r="L1599" s="209"/>
      <c r="M1599" s="209"/>
      <c r="N1599" s="209"/>
      <c r="O1599" s="209"/>
      <c r="P1599" s="209"/>
      <c r="Q1599" s="209"/>
      <c r="R1599" s="209"/>
      <c r="S1599" s="209"/>
      <c r="T1599" s="209"/>
      <c r="U1599" s="209"/>
      <c r="V1599" s="209"/>
      <c r="W1599" s="209"/>
      <c r="X1599" s="209"/>
      <c r="Y1599" s="64"/>
      <c r="Z1599" s="127"/>
      <c r="AA1599" s="127"/>
      <c r="AB1599" s="434"/>
      <c r="AC1599" s="61"/>
      <c r="AD1599" s="207"/>
      <c r="AE1599" s="61"/>
      <c r="AF1599" s="130"/>
      <c r="AG1599" s="123"/>
      <c r="AH1599" s="123"/>
      <c r="AI1599" s="61"/>
      <c r="AJ1599" s="61"/>
      <c r="AK1599" s="61"/>
      <c r="AL1599" s="61"/>
      <c r="AM1599" s="76"/>
      <c r="AN1599" s="239"/>
      <c r="AO1599" s="239"/>
      <c r="AP1599" s="239"/>
      <c r="AQ1599" s="239"/>
    </row>
    <row r="1600" spans="1:43" x14ac:dyDescent="0.25">
      <c r="A1600" s="232"/>
      <c r="B1600" s="191"/>
      <c r="C1600" s="191"/>
      <c r="D1600" s="198"/>
      <c r="E1600" s="198"/>
      <c r="F1600" s="211"/>
      <c r="G1600" s="211"/>
      <c r="H1600" s="211"/>
      <c r="I1600" s="211"/>
      <c r="J1600" s="211"/>
      <c r="K1600" s="211"/>
      <c r="L1600" s="211"/>
      <c r="M1600" s="211"/>
      <c r="N1600" s="211"/>
      <c r="O1600" s="211"/>
      <c r="P1600" s="211"/>
      <c r="Q1600" s="211"/>
      <c r="R1600" s="211"/>
      <c r="S1600" s="211"/>
      <c r="T1600" s="211"/>
      <c r="U1600" s="211"/>
      <c r="V1600" s="211"/>
      <c r="W1600" s="211"/>
      <c r="X1600" s="211"/>
      <c r="Y1600" s="189"/>
      <c r="Z1600" s="127"/>
      <c r="AA1600" s="127"/>
      <c r="AB1600" s="434"/>
      <c r="AC1600" s="61"/>
      <c r="AD1600" s="207"/>
      <c r="AE1600" s="61"/>
      <c r="AF1600" s="130"/>
      <c r="AG1600" s="123"/>
      <c r="AH1600" s="123"/>
      <c r="AI1600" s="61"/>
      <c r="AJ1600" s="61"/>
      <c r="AK1600" s="61"/>
      <c r="AL1600" s="61"/>
      <c r="AM1600" s="76"/>
      <c r="AN1600" s="239"/>
      <c r="AO1600" s="239"/>
      <c r="AP1600" s="239"/>
      <c r="AQ1600" s="239"/>
    </row>
    <row r="1601" spans="1:43" x14ac:dyDescent="0.25">
      <c r="A1601" s="232"/>
      <c r="B1601" s="74"/>
      <c r="C1601" s="74"/>
      <c r="D1601" s="74"/>
      <c r="E1601" s="74"/>
      <c r="F1601" s="209"/>
      <c r="G1601" s="209"/>
      <c r="H1601" s="209"/>
      <c r="I1601" s="209"/>
      <c r="J1601" s="209"/>
      <c r="K1601" s="209"/>
      <c r="L1601" s="209"/>
      <c r="M1601" s="209"/>
      <c r="N1601" s="209"/>
      <c r="O1601" s="209"/>
      <c r="P1601" s="209"/>
      <c r="Q1601" s="209"/>
      <c r="R1601" s="209"/>
      <c r="S1601" s="209"/>
      <c r="T1601" s="209"/>
      <c r="U1601" s="209"/>
      <c r="V1601" s="209"/>
      <c r="W1601" s="209"/>
      <c r="X1601" s="209"/>
      <c r="Y1601" s="64"/>
      <c r="Z1601" s="127"/>
      <c r="AA1601" s="127"/>
      <c r="AB1601" s="434"/>
      <c r="AC1601" s="61"/>
      <c r="AD1601" s="207"/>
      <c r="AE1601" s="61"/>
      <c r="AF1601" s="130"/>
      <c r="AG1601" s="123"/>
      <c r="AH1601" s="123"/>
      <c r="AI1601" s="61"/>
      <c r="AJ1601" s="61"/>
      <c r="AK1601" s="61"/>
      <c r="AL1601" s="61"/>
      <c r="AM1601" s="76"/>
      <c r="AN1601" s="239"/>
      <c r="AO1601" s="239"/>
      <c r="AP1601" s="239"/>
      <c r="AQ1601" s="239"/>
    </row>
    <row r="1602" spans="1:43" x14ac:dyDescent="0.25">
      <c r="A1602" s="232"/>
      <c r="B1602" s="191"/>
      <c r="C1602" s="191"/>
      <c r="D1602" s="198"/>
      <c r="E1602" s="198"/>
      <c r="F1602" s="211"/>
      <c r="G1602" s="211"/>
      <c r="H1602" s="211"/>
      <c r="I1602" s="211"/>
      <c r="J1602" s="211"/>
      <c r="K1602" s="211"/>
      <c r="L1602" s="211"/>
      <c r="M1602" s="211"/>
      <c r="N1602" s="211"/>
      <c r="O1602" s="211"/>
      <c r="P1602" s="211"/>
      <c r="Q1602" s="211"/>
      <c r="R1602" s="211"/>
      <c r="S1602" s="211"/>
      <c r="T1602" s="211"/>
      <c r="U1602" s="211"/>
      <c r="V1602" s="211"/>
      <c r="W1602" s="211"/>
      <c r="X1602" s="211"/>
      <c r="Y1602" s="189"/>
      <c r="Z1602" s="127"/>
      <c r="AA1602" s="127"/>
      <c r="AB1602" s="434"/>
      <c r="AC1602" s="61"/>
      <c r="AD1602" s="207"/>
      <c r="AE1602" s="61"/>
      <c r="AF1602" s="130"/>
      <c r="AG1602" s="123"/>
      <c r="AH1602" s="123"/>
      <c r="AI1602" s="61"/>
      <c r="AJ1602" s="61"/>
      <c r="AK1602" s="61"/>
      <c r="AL1602" s="61"/>
      <c r="AM1602" s="76"/>
      <c r="AN1602" s="239"/>
      <c r="AO1602" s="239"/>
      <c r="AP1602" s="239"/>
      <c r="AQ1602" s="239"/>
    </row>
    <row r="1603" spans="1:43" x14ac:dyDescent="0.25">
      <c r="A1603" s="232"/>
      <c r="B1603" s="74"/>
      <c r="C1603" s="74"/>
      <c r="D1603" s="74"/>
      <c r="E1603" s="74"/>
      <c r="F1603" s="209"/>
      <c r="G1603" s="209"/>
      <c r="H1603" s="209"/>
      <c r="I1603" s="209"/>
      <c r="J1603" s="209"/>
      <c r="K1603" s="209"/>
      <c r="L1603" s="209"/>
      <c r="M1603" s="209"/>
      <c r="N1603" s="209"/>
      <c r="O1603" s="209"/>
      <c r="P1603" s="209"/>
      <c r="Q1603" s="209"/>
      <c r="R1603" s="209"/>
      <c r="S1603" s="209"/>
      <c r="T1603" s="209"/>
      <c r="U1603" s="209"/>
      <c r="V1603" s="209"/>
      <c r="W1603" s="209"/>
      <c r="X1603" s="209"/>
      <c r="Y1603" s="64"/>
      <c r="Z1603" s="127"/>
      <c r="AA1603" s="127"/>
      <c r="AB1603" s="434"/>
      <c r="AC1603" s="61"/>
      <c r="AD1603" s="207"/>
      <c r="AE1603" s="61"/>
      <c r="AF1603" s="130"/>
      <c r="AG1603" s="123"/>
      <c r="AH1603" s="123"/>
      <c r="AI1603" s="61"/>
      <c r="AJ1603" s="61"/>
      <c r="AK1603" s="61"/>
      <c r="AL1603" s="61"/>
      <c r="AM1603" s="76"/>
      <c r="AN1603" s="239"/>
      <c r="AO1603" s="239"/>
      <c r="AP1603" s="239"/>
      <c r="AQ1603" s="239"/>
    </row>
    <row r="1604" spans="1:43" x14ac:dyDescent="0.25">
      <c r="A1604" s="232"/>
      <c r="B1604" s="191"/>
      <c r="C1604" s="191"/>
      <c r="D1604" s="198"/>
      <c r="E1604" s="198"/>
      <c r="F1604" s="211"/>
      <c r="G1604" s="211"/>
      <c r="H1604" s="211"/>
      <c r="I1604" s="211"/>
      <c r="J1604" s="211"/>
      <c r="K1604" s="211"/>
      <c r="L1604" s="211"/>
      <c r="M1604" s="211"/>
      <c r="N1604" s="211"/>
      <c r="O1604" s="211"/>
      <c r="P1604" s="211"/>
      <c r="Q1604" s="211"/>
      <c r="R1604" s="211"/>
      <c r="S1604" s="211"/>
      <c r="T1604" s="211"/>
      <c r="U1604" s="211"/>
      <c r="V1604" s="211"/>
      <c r="W1604" s="211"/>
      <c r="X1604" s="211"/>
      <c r="Y1604" s="189"/>
      <c r="Z1604" s="127"/>
      <c r="AA1604" s="127"/>
      <c r="AB1604" s="434"/>
      <c r="AC1604" s="61"/>
      <c r="AD1604" s="207"/>
      <c r="AE1604" s="61"/>
      <c r="AF1604" s="130"/>
      <c r="AG1604" s="123"/>
      <c r="AH1604" s="123"/>
      <c r="AI1604" s="61"/>
      <c r="AJ1604" s="61"/>
      <c r="AK1604" s="61"/>
      <c r="AL1604" s="61"/>
      <c r="AM1604" s="76"/>
      <c r="AN1604" s="239"/>
      <c r="AO1604" s="239"/>
      <c r="AP1604" s="239"/>
      <c r="AQ1604" s="239"/>
    </row>
    <row r="1605" spans="1:43" x14ac:dyDescent="0.25">
      <c r="A1605" s="232"/>
      <c r="B1605" s="74"/>
      <c r="C1605" s="74"/>
      <c r="D1605" s="74"/>
      <c r="E1605" s="74"/>
      <c r="F1605" s="209"/>
      <c r="G1605" s="209"/>
      <c r="H1605" s="209"/>
      <c r="I1605" s="209"/>
      <c r="J1605" s="209"/>
      <c r="K1605" s="209"/>
      <c r="L1605" s="209"/>
      <c r="M1605" s="209"/>
      <c r="N1605" s="209"/>
      <c r="O1605" s="209"/>
      <c r="P1605" s="209"/>
      <c r="Q1605" s="209"/>
      <c r="R1605" s="209"/>
      <c r="S1605" s="209"/>
      <c r="T1605" s="209"/>
      <c r="U1605" s="209"/>
      <c r="V1605" s="209"/>
      <c r="W1605" s="209"/>
      <c r="X1605" s="209"/>
      <c r="Y1605" s="64"/>
      <c r="Z1605" s="127"/>
      <c r="AA1605" s="127"/>
      <c r="AB1605" s="434"/>
      <c r="AC1605" s="61"/>
      <c r="AD1605" s="207"/>
      <c r="AE1605" s="61"/>
      <c r="AF1605" s="130"/>
      <c r="AG1605" s="123"/>
      <c r="AH1605" s="123"/>
      <c r="AI1605" s="61"/>
      <c r="AJ1605" s="61"/>
      <c r="AK1605" s="61"/>
      <c r="AL1605" s="61"/>
      <c r="AM1605" s="76"/>
      <c r="AN1605" s="239"/>
      <c r="AO1605" s="239"/>
      <c r="AP1605" s="239"/>
      <c r="AQ1605" s="239"/>
    </row>
    <row r="1606" spans="1:43" x14ac:dyDescent="0.25">
      <c r="A1606" s="232"/>
      <c r="B1606" s="191"/>
      <c r="C1606" s="191"/>
      <c r="D1606" s="198"/>
      <c r="E1606" s="198"/>
      <c r="F1606" s="211"/>
      <c r="G1606" s="211"/>
      <c r="H1606" s="211"/>
      <c r="I1606" s="211"/>
      <c r="J1606" s="211"/>
      <c r="K1606" s="211"/>
      <c r="L1606" s="211"/>
      <c r="M1606" s="211"/>
      <c r="N1606" s="211"/>
      <c r="O1606" s="211"/>
      <c r="P1606" s="211"/>
      <c r="Q1606" s="211"/>
      <c r="R1606" s="211"/>
      <c r="S1606" s="211"/>
      <c r="T1606" s="211"/>
      <c r="U1606" s="211"/>
      <c r="V1606" s="211"/>
      <c r="W1606" s="211"/>
      <c r="X1606" s="211"/>
      <c r="Y1606" s="189"/>
      <c r="Z1606" s="127"/>
      <c r="AA1606" s="127"/>
      <c r="AB1606" s="434"/>
      <c r="AC1606" s="61"/>
      <c r="AD1606" s="207"/>
      <c r="AE1606" s="61"/>
      <c r="AF1606" s="130"/>
      <c r="AG1606" s="123"/>
      <c r="AH1606" s="123"/>
      <c r="AI1606" s="61"/>
      <c r="AJ1606" s="61"/>
      <c r="AK1606" s="61"/>
      <c r="AL1606" s="61"/>
      <c r="AM1606" s="76"/>
      <c r="AN1606" s="239"/>
      <c r="AO1606" s="239"/>
      <c r="AP1606" s="239"/>
      <c r="AQ1606" s="239"/>
    </row>
    <row r="1607" spans="1:43" x14ac:dyDescent="0.25">
      <c r="A1607" s="232"/>
      <c r="B1607" s="74"/>
      <c r="C1607" s="74"/>
      <c r="D1607" s="74"/>
      <c r="E1607" s="74"/>
      <c r="F1607" s="209"/>
      <c r="G1607" s="209"/>
      <c r="H1607" s="209"/>
      <c r="I1607" s="209"/>
      <c r="J1607" s="209"/>
      <c r="K1607" s="209"/>
      <c r="L1607" s="209"/>
      <c r="M1607" s="209"/>
      <c r="N1607" s="209"/>
      <c r="O1607" s="209"/>
      <c r="P1607" s="209"/>
      <c r="Q1607" s="209"/>
      <c r="R1607" s="209"/>
      <c r="S1607" s="209"/>
      <c r="T1607" s="209"/>
      <c r="U1607" s="209"/>
      <c r="V1607" s="209"/>
      <c r="W1607" s="209"/>
      <c r="X1607" s="209"/>
      <c r="Y1607" s="64"/>
      <c r="Z1607" s="127"/>
      <c r="AA1607" s="127"/>
      <c r="AB1607" s="434"/>
      <c r="AC1607" s="61"/>
      <c r="AD1607" s="207"/>
      <c r="AE1607" s="61"/>
      <c r="AF1607" s="130"/>
      <c r="AG1607" s="123"/>
      <c r="AH1607" s="123"/>
      <c r="AI1607" s="61"/>
      <c r="AJ1607" s="61"/>
      <c r="AK1607" s="61"/>
      <c r="AL1607" s="61"/>
      <c r="AM1607" s="76"/>
      <c r="AN1607" s="239"/>
      <c r="AO1607" s="239"/>
      <c r="AP1607" s="239"/>
      <c r="AQ1607" s="239"/>
    </row>
    <row r="1608" spans="1:43" x14ac:dyDescent="0.25">
      <c r="A1608" s="232"/>
      <c r="B1608" s="191"/>
      <c r="C1608" s="191"/>
      <c r="D1608" s="198"/>
      <c r="E1608" s="198"/>
      <c r="F1608" s="211"/>
      <c r="G1608" s="211"/>
      <c r="H1608" s="211"/>
      <c r="I1608" s="211"/>
      <c r="J1608" s="211"/>
      <c r="K1608" s="211"/>
      <c r="L1608" s="211"/>
      <c r="M1608" s="211"/>
      <c r="N1608" s="211"/>
      <c r="O1608" s="211"/>
      <c r="P1608" s="211"/>
      <c r="Q1608" s="211"/>
      <c r="R1608" s="211"/>
      <c r="S1608" s="211"/>
      <c r="T1608" s="211"/>
      <c r="U1608" s="211"/>
      <c r="V1608" s="211"/>
      <c r="W1608" s="211"/>
      <c r="X1608" s="211"/>
      <c r="Y1608" s="189"/>
      <c r="Z1608" s="127"/>
      <c r="AA1608" s="127"/>
      <c r="AB1608" s="434"/>
      <c r="AC1608" s="61"/>
      <c r="AD1608" s="207"/>
      <c r="AE1608" s="61"/>
      <c r="AF1608" s="130"/>
      <c r="AG1608" s="123"/>
      <c r="AH1608" s="123"/>
      <c r="AI1608" s="61"/>
      <c r="AJ1608" s="61"/>
      <c r="AK1608" s="61"/>
      <c r="AL1608" s="61"/>
      <c r="AM1608" s="76"/>
      <c r="AN1608" s="239"/>
      <c r="AO1608" s="239"/>
      <c r="AP1608" s="239"/>
      <c r="AQ1608" s="239"/>
    </row>
    <row r="1609" spans="1:43" x14ac:dyDescent="0.25">
      <c r="A1609" s="232"/>
      <c r="B1609" s="74"/>
      <c r="C1609" s="74"/>
      <c r="D1609" s="74"/>
      <c r="E1609" s="74"/>
      <c r="F1609" s="209"/>
      <c r="G1609" s="209"/>
      <c r="H1609" s="209"/>
      <c r="I1609" s="209"/>
      <c r="J1609" s="209"/>
      <c r="K1609" s="209"/>
      <c r="L1609" s="209"/>
      <c r="M1609" s="209"/>
      <c r="N1609" s="209"/>
      <c r="O1609" s="209"/>
      <c r="P1609" s="209"/>
      <c r="Q1609" s="209"/>
      <c r="R1609" s="209"/>
      <c r="S1609" s="209"/>
      <c r="T1609" s="209"/>
      <c r="U1609" s="209"/>
      <c r="V1609" s="209"/>
      <c r="W1609" s="209"/>
      <c r="X1609" s="209"/>
      <c r="Y1609" s="64"/>
      <c r="Z1609" s="127"/>
      <c r="AA1609" s="127"/>
      <c r="AB1609" s="434"/>
      <c r="AC1609" s="61"/>
      <c r="AD1609" s="207"/>
      <c r="AE1609" s="61"/>
      <c r="AF1609" s="130"/>
      <c r="AG1609" s="123"/>
      <c r="AH1609" s="123"/>
      <c r="AI1609" s="61"/>
      <c r="AJ1609" s="61"/>
      <c r="AK1609" s="61"/>
      <c r="AL1609" s="61"/>
      <c r="AM1609" s="76"/>
      <c r="AN1609" s="239"/>
      <c r="AO1609" s="239"/>
      <c r="AP1609" s="239"/>
      <c r="AQ1609" s="239"/>
    </row>
    <row r="1610" spans="1:43" x14ac:dyDescent="0.25">
      <c r="A1610" s="232"/>
      <c r="B1610" s="191"/>
      <c r="C1610" s="191"/>
      <c r="D1610" s="198"/>
      <c r="E1610" s="198"/>
      <c r="F1610" s="211"/>
      <c r="G1610" s="211"/>
      <c r="H1610" s="211"/>
      <c r="I1610" s="211"/>
      <c r="J1610" s="211"/>
      <c r="K1610" s="211"/>
      <c r="L1610" s="211"/>
      <c r="M1610" s="211"/>
      <c r="N1610" s="211"/>
      <c r="O1610" s="211"/>
      <c r="P1610" s="211"/>
      <c r="Q1610" s="211"/>
      <c r="R1610" s="211"/>
      <c r="S1610" s="211"/>
      <c r="T1610" s="211"/>
      <c r="U1610" s="211"/>
      <c r="V1610" s="211"/>
      <c r="W1610" s="211"/>
      <c r="X1610" s="211"/>
      <c r="Y1610" s="189"/>
      <c r="Z1610" s="127"/>
      <c r="AA1610" s="127"/>
      <c r="AB1610" s="434"/>
      <c r="AC1610" s="61"/>
      <c r="AD1610" s="207"/>
      <c r="AE1610" s="61"/>
      <c r="AF1610" s="130"/>
      <c r="AG1610" s="123"/>
      <c r="AH1610" s="123"/>
      <c r="AI1610" s="61"/>
      <c r="AJ1610" s="61"/>
      <c r="AK1610" s="61"/>
      <c r="AL1610" s="61"/>
      <c r="AM1610" s="76"/>
      <c r="AN1610" s="239"/>
      <c r="AO1610" s="239"/>
      <c r="AP1610" s="239"/>
      <c r="AQ1610" s="239"/>
    </row>
    <row r="1611" spans="1:43" x14ac:dyDescent="0.25">
      <c r="A1611" s="232"/>
      <c r="B1611" s="74"/>
      <c r="C1611" s="74"/>
      <c r="D1611" s="74"/>
      <c r="E1611" s="74"/>
      <c r="F1611" s="209"/>
      <c r="G1611" s="209"/>
      <c r="H1611" s="209"/>
      <c r="I1611" s="209"/>
      <c r="J1611" s="209"/>
      <c r="K1611" s="209"/>
      <c r="L1611" s="209"/>
      <c r="M1611" s="209"/>
      <c r="N1611" s="209"/>
      <c r="O1611" s="209"/>
      <c r="P1611" s="209"/>
      <c r="Q1611" s="209"/>
      <c r="R1611" s="209"/>
      <c r="S1611" s="209"/>
      <c r="T1611" s="209"/>
      <c r="U1611" s="209"/>
      <c r="V1611" s="209"/>
      <c r="W1611" s="209"/>
      <c r="X1611" s="209"/>
      <c r="Y1611" s="64"/>
      <c r="Z1611" s="127"/>
      <c r="AA1611" s="127"/>
      <c r="AB1611" s="434"/>
      <c r="AC1611" s="61"/>
      <c r="AD1611" s="207"/>
      <c r="AE1611" s="61"/>
      <c r="AF1611" s="130"/>
      <c r="AG1611" s="123"/>
      <c r="AH1611" s="123"/>
      <c r="AI1611" s="61"/>
      <c r="AJ1611" s="61"/>
      <c r="AK1611" s="61"/>
      <c r="AL1611" s="61"/>
      <c r="AM1611" s="76"/>
      <c r="AN1611" s="239"/>
      <c r="AO1611" s="239"/>
      <c r="AP1611" s="239"/>
      <c r="AQ1611" s="239"/>
    </row>
    <row r="1612" spans="1:43" x14ac:dyDescent="0.25">
      <c r="A1612" s="232"/>
      <c r="B1612" s="191"/>
      <c r="C1612" s="191"/>
      <c r="D1612" s="198"/>
      <c r="E1612" s="198"/>
      <c r="F1612" s="211"/>
      <c r="G1612" s="211"/>
      <c r="H1612" s="211"/>
      <c r="I1612" s="211"/>
      <c r="J1612" s="211"/>
      <c r="K1612" s="211"/>
      <c r="L1612" s="211"/>
      <c r="M1612" s="211"/>
      <c r="N1612" s="211"/>
      <c r="O1612" s="211"/>
      <c r="P1612" s="211"/>
      <c r="Q1612" s="211"/>
      <c r="R1612" s="211"/>
      <c r="S1612" s="211"/>
      <c r="T1612" s="211"/>
      <c r="U1612" s="211"/>
      <c r="V1612" s="211"/>
      <c r="W1612" s="211"/>
      <c r="X1612" s="211"/>
      <c r="Y1612" s="189"/>
      <c r="Z1612" s="127"/>
      <c r="AA1612" s="127"/>
      <c r="AB1612" s="434"/>
      <c r="AC1612" s="61"/>
      <c r="AD1612" s="207"/>
      <c r="AE1612" s="61"/>
      <c r="AF1612" s="130"/>
      <c r="AG1612" s="123"/>
      <c r="AH1612" s="123"/>
      <c r="AI1612" s="61"/>
      <c r="AJ1612" s="61"/>
      <c r="AK1612" s="61"/>
      <c r="AL1612" s="61"/>
      <c r="AM1612" s="76"/>
      <c r="AN1612" s="239"/>
      <c r="AO1612" s="239"/>
      <c r="AP1612" s="239"/>
      <c r="AQ1612" s="239"/>
    </row>
    <row r="1613" spans="1:43" x14ac:dyDescent="0.25">
      <c r="A1613" s="232"/>
      <c r="B1613" s="74"/>
      <c r="C1613" s="74"/>
      <c r="D1613" s="74"/>
      <c r="E1613" s="74"/>
      <c r="F1613" s="209"/>
      <c r="G1613" s="209"/>
      <c r="H1613" s="209"/>
      <c r="I1613" s="209"/>
      <c r="J1613" s="209"/>
      <c r="K1613" s="209"/>
      <c r="L1613" s="209"/>
      <c r="M1613" s="209"/>
      <c r="N1613" s="209"/>
      <c r="O1613" s="209"/>
      <c r="P1613" s="209"/>
      <c r="Q1613" s="209"/>
      <c r="R1613" s="209"/>
      <c r="S1613" s="209"/>
      <c r="T1613" s="209"/>
      <c r="U1613" s="209"/>
      <c r="V1613" s="209"/>
      <c r="W1613" s="209"/>
      <c r="X1613" s="209"/>
      <c r="Y1613" s="64"/>
      <c r="Z1613" s="127"/>
      <c r="AA1613" s="127"/>
      <c r="AB1613" s="434"/>
      <c r="AC1613" s="61"/>
      <c r="AD1613" s="207"/>
      <c r="AE1613" s="61"/>
      <c r="AF1613" s="130"/>
      <c r="AG1613" s="123"/>
      <c r="AH1613" s="123"/>
      <c r="AI1613" s="61"/>
      <c r="AJ1613" s="61"/>
      <c r="AK1613" s="61"/>
      <c r="AL1613" s="61"/>
      <c r="AM1613" s="76"/>
      <c r="AN1613" s="239"/>
      <c r="AO1613" s="239"/>
      <c r="AP1613" s="239"/>
      <c r="AQ1613" s="239"/>
    </row>
    <row r="1614" spans="1:43" x14ac:dyDescent="0.25">
      <c r="A1614" s="232"/>
      <c r="B1614" s="191"/>
      <c r="C1614" s="191"/>
      <c r="D1614" s="198"/>
      <c r="E1614" s="198"/>
      <c r="F1614" s="211"/>
      <c r="G1614" s="211"/>
      <c r="H1614" s="211"/>
      <c r="I1614" s="211"/>
      <c r="J1614" s="211"/>
      <c r="K1614" s="211"/>
      <c r="L1614" s="211"/>
      <c r="M1614" s="211"/>
      <c r="N1614" s="211"/>
      <c r="O1614" s="211"/>
      <c r="P1614" s="211"/>
      <c r="Q1614" s="211"/>
      <c r="R1614" s="211"/>
      <c r="S1614" s="211"/>
      <c r="T1614" s="211"/>
      <c r="U1614" s="211"/>
      <c r="V1614" s="211"/>
      <c r="W1614" s="211"/>
      <c r="X1614" s="211"/>
      <c r="Y1614" s="189"/>
      <c r="Z1614" s="127"/>
      <c r="AA1614" s="127"/>
      <c r="AB1614" s="434"/>
      <c r="AC1614" s="61"/>
      <c r="AD1614" s="207"/>
      <c r="AE1614" s="61"/>
      <c r="AF1614" s="130"/>
      <c r="AG1614" s="123"/>
      <c r="AH1614" s="123"/>
      <c r="AI1614" s="61"/>
      <c r="AJ1614" s="61"/>
      <c r="AK1614" s="61"/>
      <c r="AL1614" s="61"/>
      <c r="AM1614" s="76"/>
      <c r="AN1614" s="239"/>
      <c r="AO1614" s="239"/>
      <c r="AP1614" s="239"/>
      <c r="AQ1614" s="239"/>
    </row>
    <row r="1615" spans="1:43" x14ac:dyDescent="0.25">
      <c r="A1615" s="232"/>
      <c r="B1615" s="74"/>
      <c r="C1615" s="74"/>
      <c r="D1615" s="74"/>
      <c r="E1615" s="74"/>
      <c r="F1615" s="209"/>
      <c r="G1615" s="209"/>
      <c r="H1615" s="209"/>
      <c r="I1615" s="209"/>
      <c r="J1615" s="209"/>
      <c r="K1615" s="209"/>
      <c r="L1615" s="209"/>
      <c r="M1615" s="209"/>
      <c r="N1615" s="209"/>
      <c r="O1615" s="209"/>
      <c r="P1615" s="209"/>
      <c r="Q1615" s="209"/>
      <c r="R1615" s="209"/>
      <c r="S1615" s="209"/>
      <c r="T1615" s="209"/>
      <c r="U1615" s="209"/>
      <c r="V1615" s="209"/>
      <c r="W1615" s="209"/>
      <c r="X1615" s="209"/>
      <c r="Y1615" s="64"/>
      <c r="Z1615" s="127"/>
      <c r="AA1615" s="127"/>
      <c r="AB1615" s="434"/>
      <c r="AC1615" s="61"/>
      <c r="AD1615" s="207"/>
      <c r="AE1615" s="61"/>
      <c r="AF1615" s="130"/>
      <c r="AG1615" s="123"/>
      <c r="AH1615" s="123"/>
      <c r="AI1615" s="61"/>
      <c r="AJ1615" s="61"/>
      <c r="AK1615" s="61"/>
      <c r="AL1615" s="61"/>
      <c r="AM1615" s="76"/>
      <c r="AN1615" s="239"/>
      <c r="AO1615" s="239"/>
      <c r="AP1615" s="239"/>
      <c r="AQ1615" s="239"/>
    </row>
    <row r="1616" spans="1:43" x14ac:dyDescent="0.25">
      <c r="A1616" s="232"/>
      <c r="B1616" s="191"/>
      <c r="C1616" s="191"/>
      <c r="D1616" s="198"/>
      <c r="E1616" s="198"/>
      <c r="F1616" s="211"/>
      <c r="G1616" s="211"/>
      <c r="H1616" s="211"/>
      <c r="I1616" s="211"/>
      <c r="J1616" s="211"/>
      <c r="K1616" s="211"/>
      <c r="L1616" s="211"/>
      <c r="M1616" s="211"/>
      <c r="N1616" s="211"/>
      <c r="O1616" s="211"/>
      <c r="P1616" s="211"/>
      <c r="Q1616" s="211"/>
      <c r="R1616" s="211"/>
      <c r="S1616" s="211"/>
      <c r="T1616" s="211"/>
      <c r="U1616" s="211"/>
      <c r="V1616" s="211"/>
      <c r="W1616" s="211"/>
      <c r="X1616" s="211"/>
      <c r="Y1616" s="189"/>
      <c r="Z1616" s="127"/>
      <c r="AA1616" s="127"/>
      <c r="AB1616" s="434"/>
      <c r="AC1616" s="61"/>
      <c r="AD1616" s="207"/>
      <c r="AE1616" s="61"/>
      <c r="AF1616" s="130"/>
      <c r="AG1616" s="123"/>
      <c r="AH1616" s="123"/>
      <c r="AI1616" s="61"/>
      <c r="AJ1616" s="61"/>
      <c r="AK1616" s="61"/>
      <c r="AL1616" s="61"/>
      <c r="AM1616" s="76"/>
      <c r="AN1616" s="239"/>
      <c r="AO1616" s="239"/>
      <c r="AP1616" s="239"/>
      <c r="AQ1616" s="239"/>
    </row>
    <row r="1617" spans="1:43" x14ac:dyDescent="0.25">
      <c r="A1617" s="232"/>
      <c r="B1617" s="74"/>
      <c r="C1617" s="74"/>
      <c r="D1617" s="74"/>
      <c r="E1617" s="74"/>
      <c r="F1617" s="209"/>
      <c r="G1617" s="209"/>
      <c r="H1617" s="209"/>
      <c r="I1617" s="209"/>
      <c r="J1617" s="209"/>
      <c r="K1617" s="209"/>
      <c r="L1617" s="209"/>
      <c r="M1617" s="209"/>
      <c r="N1617" s="209"/>
      <c r="O1617" s="209"/>
      <c r="P1617" s="209"/>
      <c r="Q1617" s="209"/>
      <c r="R1617" s="209"/>
      <c r="S1617" s="209"/>
      <c r="T1617" s="209"/>
      <c r="U1617" s="209"/>
      <c r="V1617" s="209"/>
      <c r="W1617" s="209"/>
      <c r="X1617" s="209"/>
      <c r="Y1617" s="64"/>
      <c r="Z1617" s="127"/>
      <c r="AA1617" s="127"/>
      <c r="AB1617" s="434"/>
      <c r="AC1617" s="61"/>
      <c r="AD1617" s="207"/>
      <c r="AE1617" s="61"/>
      <c r="AF1617" s="130"/>
      <c r="AG1617" s="123"/>
      <c r="AH1617" s="123"/>
      <c r="AI1617" s="61"/>
      <c r="AJ1617" s="61"/>
      <c r="AK1617" s="61"/>
      <c r="AL1617" s="61"/>
      <c r="AM1617" s="76"/>
      <c r="AN1617" s="239"/>
      <c r="AO1617" s="239"/>
      <c r="AP1617" s="239"/>
      <c r="AQ1617" s="239"/>
    </row>
    <row r="1618" spans="1:43" x14ac:dyDescent="0.25">
      <c r="A1618" s="232"/>
      <c r="B1618" s="191"/>
      <c r="C1618" s="191"/>
      <c r="D1618" s="198"/>
      <c r="E1618" s="198"/>
      <c r="F1618" s="211"/>
      <c r="G1618" s="211"/>
      <c r="H1618" s="211"/>
      <c r="I1618" s="211"/>
      <c r="J1618" s="211"/>
      <c r="K1618" s="211"/>
      <c r="L1618" s="211"/>
      <c r="M1618" s="211"/>
      <c r="N1618" s="211"/>
      <c r="O1618" s="211"/>
      <c r="P1618" s="211"/>
      <c r="Q1618" s="211"/>
      <c r="R1618" s="211"/>
      <c r="S1618" s="211"/>
      <c r="T1618" s="211"/>
      <c r="U1618" s="211"/>
      <c r="V1618" s="211"/>
      <c r="W1618" s="211"/>
      <c r="X1618" s="211"/>
      <c r="Y1618" s="189"/>
      <c r="Z1618" s="127"/>
      <c r="AA1618" s="127"/>
      <c r="AB1618" s="434"/>
      <c r="AC1618" s="61"/>
      <c r="AD1618" s="207"/>
      <c r="AE1618" s="61"/>
      <c r="AF1618" s="130"/>
      <c r="AG1618" s="123"/>
      <c r="AH1618" s="123"/>
      <c r="AI1618" s="61"/>
      <c r="AJ1618" s="61"/>
      <c r="AK1618" s="61"/>
      <c r="AL1618" s="61"/>
      <c r="AM1618" s="76"/>
      <c r="AN1618" s="239"/>
      <c r="AO1618" s="239"/>
      <c r="AP1618" s="239"/>
      <c r="AQ1618" s="239"/>
    </row>
    <row r="1619" spans="1:43" x14ac:dyDescent="0.25">
      <c r="A1619" s="232"/>
      <c r="B1619" s="74"/>
      <c r="C1619" s="74"/>
      <c r="D1619" s="74"/>
      <c r="E1619" s="74"/>
      <c r="F1619" s="209"/>
      <c r="G1619" s="209"/>
      <c r="H1619" s="209"/>
      <c r="I1619" s="209"/>
      <c r="J1619" s="209"/>
      <c r="K1619" s="209"/>
      <c r="L1619" s="209"/>
      <c r="M1619" s="209"/>
      <c r="N1619" s="209"/>
      <c r="O1619" s="209"/>
      <c r="P1619" s="209"/>
      <c r="Q1619" s="209"/>
      <c r="R1619" s="209"/>
      <c r="S1619" s="209"/>
      <c r="T1619" s="209"/>
      <c r="U1619" s="209"/>
      <c r="V1619" s="209"/>
      <c r="W1619" s="209"/>
      <c r="X1619" s="209"/>
      <c r="Y1619" s="64"/>
      <c r="Z1619" s="127"/>
      <c r="AA1619" s="127"/>
      <c r="AB1619" s="434"/>
      <c r="AC1619" s="61"/>
      <c r="AD1619" s="207"/>
      <c r="AE1619" s="61"/>
      <c r="AF1619" s="130"/>
      <c r="AG1619" s="123"/>
      <c r="AH1619" s="123"/>
      <c r="AI1619" s="61"/>
      <c r="AJ1619" s="61"/>
      <c r="AK1619" s="61"/>
      <c r="AL1619" s="61"/>
      <c r="AM1619" s="76"/>
      <c r="AN1619" s="239"/>
      <c r="AO1619" s="239"/>
      <c r="AP1619" s="239"/>
      <c r="AQ1619" s="239"/>
    </row>
    <row r="1620" spans="1:43" x14ac:dyDescent="0.25">
      <c r="A1620" s="232"/>
      <c r="B1620" s="191"/>
      <c r="C1620" s="191"/>
      <c r="D1620" s="198"/>
      <c r="E1620" s="198"/>
      <c r="F1620" s="211"/>
      <c r="G1620" s="211"/>
      <c r="H1620" s="211"/>
      <c r="I1620" s="211"/>
      <c r="J1620" s="211"/>
      <c r="K1620" s="211"/>
      <c r="L1620" s="211"/>
      <c r="M1620" s="211"/>
      <c r="N1620" s="211"/>
      <c r="O1620" s="211"/>
      <c r="P1620" s="211"/>
      <c r="Q1620" s="211"/>
      <c r="R1620" s="211"/>
      <c r="S1620" s="211"/>
      <c r="T1620" s="211"/>
      <c r="U1620" s="211"/>
      <c r="V1620" s="211"/>
      <c r="W1620" s="211"/>
      <c r="X1620" s="211"/>
      <c r="Y1620" s="189"/>
      <c r="Z1620" s="127"/>
      <c r="AA1620" s="127"/>
      <c r="AB1620" s="434"/>
      <c r="AC1620" s="61"/>
      <c r="AD1620" s="207"/>
      <c r="AE1620" s="61"/>
      <c r="AF1620" s="130"/>
      <c r="AG1620" s="123"/>
      <c r="AH1620" s="123"/>
      <c r="AI1620" s="61"/>
      <c r="AJ1620" s="61"/>
      <c r="AK1620" s="61"/>
      <c r="AL1620" s="61"/>
      <c r="AM1620" s="76"/>
      <c r="AN1620" s="239"/>
      <c r="AO1620" s="239"/>
      <c r="AP1620" s="239"/>
      <c r="AQ1620" s="239"/>
    </row>
    <row r="1621" spans="1:43" x14ac:dyDescent="0.25">
      <c r="A1621" s="232"/>
      <c r="B1621" s="74"/>
      <c r="C1621" s="74"/>
      <c r="D1621" s="74"/>
      <c r="E1621" s="74"/>
      <c r="F1621" s="209"/>
      <c r="G1621" s="209"/>
      <c r="H1621" s="209"/>
      <c r="I1621" s="209"/>
      <c r="J1621" s="209"/>
      <c r="K1621" s="209"/>
      <c r="L1621" s="209"/>
      <c r="M1621" s="209"/>
      <c r="N1621" s="209"/>
      <c r="O1621" s="209"/>
      <c r="P1621" s="209"/>
      <c r="Q1621" s="209"/>
      <c r="R1621" s="209"/>
      <c r="S1621" s="209"/>
      <c r="T1621" s="209"/>
      <c r="U1621" s="209"/>
      <c r="V1621" s="209"/>
      <c r="W1621" s="209"/>
      <c r="X1621" s="209"/>
      <c r="Y1621" s="64"/>
      <c r="Z1621" s="127"/>
      <c r="AA1621" s="127"/>
      <c r="AB1621" s="434"/>
      <c r="AC1621" s="61"/>
      <c r="AD1621" s="207"/>
      <c r="AE1621" s="61"/>
      <c r="AF1621" s="130"/>
      <c r="AG1621" s="123"/>
      <c r="AH1621" s="123"/>
      <c r="AI1621" s="61"/>
      <c r="AJ1621" s="61"/>
      <c r="AK1621" s="61"/>
      <c r="AL1621" s="61"/>
      <c r="AM1621" s="76"/>
      <c r="AN1621" s="239"/>
      <c r="AO1621" s="239"/>
      <c r="AP1621" s="239"/>
      <c r="AQ1621" s="239"/>
    </row>
    <row r="1622" spans="1:43" x14ac:dyDescent="0.25">
      <c r="A1622" s="232"/>
      <c r="B1622" s="191"/>
      <c r="C1622" s="191"/>
      <c r="D1622" s="198"/>
      <c r="E1622" s="198"/>
      <c r="F1622" s="211"/>
      <c r="G1622" s="211"/>
      <c r="H1622" s="211"/>
      <c r="I1622" s="211"/>
      <c r="J1622" s="211"/>
      <c r="K1622" s="211"/>
      <c r="L1622" s="211"/>
      <c r="M1622" s="211"/>
      <c r="N1622" s="211"/>
      <c r="O1622" s="211"/>
      <c r="P1622" s="211"/>
      <c r="Q1622" s="211"/>
      <c r="R1622" s="211"/>
      <c r="S1622" s="211"/>
      <c r="T1622" s="211"/>
      <c r="U1622" s="211"/>
      <c r="V1622" s="211"/>
      <c r="W1622" s="211"/>
      <c r="X1622" s="211"/>
      <c r="Y1622" s="189"/>
      <c r="Z1622" s="127"/>
      <c r="AA1622" s="127"/>
      <c r="AB1622" s="434"/>
      <c r="AC1622" s="61"/>
      <c r="AD1622" s="207"/>
      <c r="AE1622" s="61"/>
      <c r="AF1622" s="130"/>
      <c r="AG1622" s="123"/>
      <c r="AH1622" s="123"/>
      <c r="AI1622" s="61"/>
      <c r="AJ1622" s="61"/>
      <c r="AK1622" s="61"/>
      <c r="AL1622" s="61"/>
      <c r="AM1622" s="76"/>
      <c r="AN1622" s="239"/>
      <c r="AO1622" s="239"/>
      <c r="AP1622" s="239"/>
      <c r="AQ1622" s="239"/>
    </row>
    <row r="1623" spans="1:43" x14ac:dyDescent="0.25">
      <c r="A1623" s="232"/>
      <c r="B1623" s="74"/>
      <c r="C1623" s="74"/>
      <c r="D1623" s="74"/>
      <c r="E1623" s="74"/>
      <c r="F1623" s="209"/>
      <c r="G1623" s="209"/>
      <c r="H1623" s="209"/>
      <c r="I1623" s="209"/>
      <c r="J1623" s="209"/>
      <c r="K1623" s="209"/>
      <c r="L1623" s="209"/>
      <c r="M1623" s="209"/>
      <c r="N1623" s="209"/>
      <c r="O1623" s="209"/>
      <c r="P1623" s="209"/>
      <c r="Q1623" s="209"/>
      <c r="R1623" s="209"/>
      <c r="S1623" s="209"/>
      <c r="T1623" s="209"/>
      <c r="U1623" s="209"/>
      <c r="V1623" s="209"/>
      <c r="W1623" s="209"/>
      <c r="X1623" s="209"/>
      <c r="Y1623" s="64"/>
      <c r="Z1623" s="127"/>
      <c r="AA1623" s="127"/>
      <c r="AB1623" s="434"/>
      <c r="AC1623" s="61"/>
      <c r="AD1623" s="207"/>
      <c r="AE1623" s="61"/>
      <c r="AF1623" s="130"/>
      <c r="AG1623" s="123"/>
      <c r="AH1623" s="123"/>
      <c r="AI1623" s="61"/>
      <c r="AJ1623" s="61"/>
      <c r="AK1623" s="61"/>
      <c r="AL1623" s="61"/>
      <c r="AM1623" s="76"/>
      <c r="AN1623" s="239"/>
      <c r="AO1623" s="239"/>
      <c r="AP1623" s="239"/>
      <c r="AQ1623" s="239"/>
    </row>
    <row r="1624" spans="1:43" x14ac:dyDescent="0.25">
      <c r="A1624" s="232"/>
      <c r="B1624" s="191"/>
      <c r="C1624" s="191"/>
      <c r="D1624" s="198"/>
      <c r="E1624" s="198"/>
      <c r="F1624" s="211"/>
      <c r="G1624" s="211"/>
      <c r="H1624" s="211"/>
      <c r="I1624" s="211"/>
      <c r="J1624" s="211"/>
      <c r="K1624" s="211"/>
      <c r="L1624" s="211"/>
      <c r="M1624" s="211"/>
      <c r="N1624" s="211"/>
      <c r="O1624" s="211"/>
      <c r="P1624" s="211"/>
      <c r="Q1624" s="211"/>
      <c r="R1624" s="211"/>
      <c r="S1624" s="211"/>
      <c r="T1624" s="211"/>
      <c r="U1624" s="211"/>
      <c r="V1624" s="211"/>
      <c r="W1624" s="211"/>
      <c r="X1624" s="211"/>
      <c r="Y1624" s="189"/>
      <c r="Z1624" s="127"/>
      <c r="AA1624" s="127"/>
      <c r="AB1624" s="434"/>
      <c r="AC1624" s="61"/>
      <c r="AD1624" s="207"/>
      <c r="AE1624" s="61"/>
      <c r="AF1624" s="130"/>
      <c r="AG1624" s="123"/>
      <c r="AH1624" s="123"/>
      <c r="AI1624" s="61"/>
      <c r="AJ1624" s="61"/>
      <c r="AK1624" s="61"/>
      <c r="AL1624" s="61"/>
      <c r="AM1624" s="76"/>
      <c r="AN1624" s="239"/>
      <c r="AO1624" s="239"/>
      <c r="AP1624" s="239"/>
      <c r="AQ1624" s="239"/>
    </row>
    <row r="1625" spans="1:43" x14ac:dyDescent="0.25">
      <c r="A1625" s="232"/>
      <c r="B1625" s="74"/>
      <c r="C1625" s="74"/>
      <c r="D1625" s="74"/>
      <c r="E1625" s="74"/>
      <c r="F1625" s="209"/>
      <c r="G1625" s="209"/>
      <c r="H1625" s="209"/>
      <c r="I1625" s="209"/>
      <c r="J1625" s="209"/>
      <c r="K1625" s="209"/>
      <c r="L1625" s="209"/>
      <c r="M1625" s="209"/>
      <c r="N1625" s="209"/>
      <c r="O1625" s="209"/>
      <c r="P1625" s="209"/>
      <c r="Q1625" s="209"/>
      <c r="R1625" s="209"/>
      <c r="S1625" s="209"/>
      <c r="T1625" s="209"/>
      <c r="U1625" s="209"/>
      <c r="V1625" s="209"/>
      <c r="W1625" s="209"/>
      <c r="X1625" s="209"/>
      <c r="Y1625" s="64"/>
      <c r="Z1625" s="127"/>
      <c r="AA1625" s="127"/>
      <c r="AB1625" s="434"/>
      <c r="AC1625" s="61"/>
      <c r="AD1625" s="207"/>
      <c r="AE1625" s="61"/>
      <c r="AF1625" s="130"/>
      <c r="AG1625" s="123"/>
      <c r="AH1625" s="123"/>
      <c r="AI1625" s="61"/>
      <c r="AJ1625" s="61"/>
      <c r="AK1625" s="61"/>
      <c r="AL1625" s="61"/>
      <c r="AM1625" s="76"/>
      <c r="AN1625" s="239"/>
      <c r="AO1625" s="239"/>
      <c r="AP1625" s="239"/>
      <c r="AQ1625" s="239"/>
    </row>
    <row r="1626" spans="1:43" x14ac:dyDescent="0.25">
      <c r="A1626" s="232"/>
      <c r="B1626" s="191"/>
      <c r="C1626" s="191"/>
      <c r="D1626" s="198"/>
      <c r="E1626" s="198"/>
      <c r="F1626" s="211"/>
      <c r="G1626" s="211"/>
      <c r="H1626" s="211"/>
      <c r="I1626" s="211"/>
      <c r="J1626" s="211"/>
      <c r="K1626" s="211"/>
      <c r="L1626" s="211"/>
      <c r="M1626" s="211"/>
      <c r="N1626" s="211"/>
      <c r="O1626" s="211"/>
      <c r="P1626" s="211"/>
      <c r="Q1626" s="211"/>
      <c r="R1626" s="211"/>
      <c r="S1626" s="211"/>
      <c r="T1626" s="211"/>
      <c r="U1626" s="211"/>
      <c r="V1626" s="211"/>
      <c r="W1626" s="211"/>
      <c r="X1626" s="211"/>
      <c r="Y1626" s="189"/>
      <c r="Z1626" s="127"/>
      <c r="AA1626" s="127"/>
      <c r="AB1626" s="434"/>
      <c r="AC1626" s="61"/>
      <c r="AD1626" s="207"/>
      <c r="AE1626" s="61"/>
      <c r="AF1626" s="130"/>
      <c r="AG1626" s="123"/>
      <c r="AH1626" s="123"/>
      <c r="AI1626" s="61"/>
      <c r="AJ1626" s="61"/>
      <c r="AK1626" s="61"/>
      <c r="AL1626" s="61"/>
      <c r="AM1626" s="76"/>
      <c r="AN1626" s="239"/>
      <c r="AO1626" s="239"/>
      <c r="AP1626" s="239"/>
      <c r="AQ1626" s="239"/>
    </row>
    <row r="1627" spans="1:43" x14ac:dyDescent="0.25">
      <c r="A1627" s="232"/>
      <c r="B1627" s="74"/>
      <c r="C1627" s="74"/>
      <c r="D1627" s="74"/>
      <c r="E1627" s="74"/>
      <c r="F1627" s="209"/>
      <c r="G1627" s="209"/>
      <c r="H1627" s="209"/>
      <c r="I1627" s="209"/>
      <c r="J1627" s="209"/>
      <c r="K1627" s="209"/>
      <c r="L1627" s="209"/>
      <c r="M1627" s="209"/>
      <c r="N1627" s="209"/>
      <c r="O1627" s="209"/>
      <c r="P1627" s="209"/>
      <c r="Q1627" s="209"/>
      <c r="R1627" s="209"/>
      <c r="S1627" s="209"/>
      <c r="T1627" s="209"/>
      <c r="U1627" s="209"/>
      <c r="V1627" s="209"/>
      <c r="W1627" s="209"/>
      <c r="X1627" s="209"/>
      <c r="Y1627" s="64"/>
      <c r="Z1627" s="127"/>
      <c r="AA1627" s="127"/>
      <c r="AB1627" s="434"/>
      <c r="AC1627" s="61"/>
      <c r="AD1627" s="207"/>
      <c r="AE1627" s="61"/>
      <c r="AF1627" s="130"/>
      <c r="AG1627" s="123"/>
      <c r="AH1627" s="123"/>
      <c r="AI1627" s="61"/>
      <c r="AJ1627" s="61"/>
      <c r="AK1627" s="61"/>
      <c r="AL1627" s="61"/>
      <c r="AM1627" s="76"/>
      <c r="AN1627" s="239"/>
      <c r="AO1627" s="239"/>
      <c r="AP1627" s="239"/>
      <c r="AQ1627" s="239"/>
    </row>
    <row r="1628" spans="1:43" x14ac:dyDescent="0.25">
      <c r="A1628" s="232"/>
      <c r="B1628" s="191"/>
      <c r="C1628" s="191"/>
      <c r="D1628" s="198"/>
      <c r="E1628" s="198"/>
      <c r="F1628" s="211"/>
      <c r="G1628" s="211"/>
      <c r="H1628" s="211"/>
      <c r="I1628" s="211"/>
      <c r="J1628" s="211"/>
      <c r="K1628" s="211"/>
      <c r="L1628" s="211"/>
      <c r="M1628" s="211"/>
      <c r="N1628" s="211"/>
      <c r="O1628" s="211"/>
      <c r="P1628" s="211"/>
      <c r="Q1628" s="211"/>
      <c r="R1628" s="211"/>
      <c r="S1628" s="211"/>
      <c r="T1628" s="211"/>
      <c r="U1628" s="211"/>
      <c r="V1628" s="211"/>
      <c r="W1628" s="211"/>
      <c r="X1628" s="211"/>
      <c r="Y1628" s="189"/>
      <c r="Z1628" s="127"/>
      <c r="AA1628" s="127"/>
      <c r="AB1628" s="434"/>
      <c r="AC1628" s="61"/>
      <c r="AD1628" s="207"/>
      <c r="AE1628" s="61"/>
      <c r="AF1628" s="130"/>
      <c r="AG1628" s="123"/>
      <c r="AH1628" s="123"/>
      <c r="AI1628" s="61"/>
      <c r="AJ1628" s="61"/>
      <c r="AK1628" s="61"/>
      <c r="AL1628" s="61"/>
      <c r="AM1628" s="76"/>
      <c r="AN1628" s="239"/>
      <c r="AO1628" s="239"/>
      <c r="AP1628" s="239"/>
      <c r="AQ1628" s="239"/>
    </row>
    <row r="1629" spans="1:43" x14ac:dyDescent="0.25">
      <c r="A1629" s="232"/>
      <c r="B1629" s="74"/>
      <c r="C1629" s="74"/>
      <c r="D1629" s="74"/>
      <c r="E1629" s="74"/>
      <c r="F1629" s="209"/>
      <c r="G1629" s="209"/>
      <c r="H1629" s="209"/>
      <c r="I1629" s="209"/>
      <c r="J1629" s="209"/>
      <c r="K1629" s="209"/>
      <c r="L1629" s="209"/>
      <c r="M1629" s="209"/>
      <c r="N1629" s="209"/>
      <c r="O1629" s="209"/>
      <c r="P1629" s="209"/>
      <c r="Q1629" s="209"/>
      <c r="R1629" s="209"/>
      <c r="S1629" s="209"/>
      <c r="T1629" s="209"/>
      <c r="U1629" s="209"/>
      <c r="V1629" s="209"/>
      <c r="W1629" s="209"/>
      <c r="X1629" s="209"/>
      <c r="Y1629" s="64"/>
      <c r="Z1629" s="127"/>
      <c r="AA1629" s="127"/>
      <c r="AB1629" s="434"/>
      <c r="AC1629" s="61"/>
      <c r="AD1629" s="207"/>
      <c r="AE1629" s="61"/>
      <c r="AF1629" s="130"/>
      <c r="AG1629" s="123"/>
      <c r="AH1629" s="123"/>
      <c r="AI1629" s="61"/>
      <c r="AJ1629" s="61"/>
      <c r="AK1629" s="61"/>
      <c r="AL1629" s="61"/>
      <c r="AM1629" s="76"/>
      <c r="AN1629" s="239"/>
      <c r="AO1629" s="239"/>
      <c r="AP1629" s="239"/>
      <c r="AQ1629" s="239"/>
    </row>
    <row r="1630" spans="1:43" x14ac:dyDescent="0.25">
      <c r="A1630" s="232"/>
      <c r="B1630" s="191"/>
      <c r="C1630" s="191"/>
      <c r="D1630" s="198"/>
      <c r="E1630" s="198"/>
      <c r="F1630" s="211"/>
      <c r="G1630" s="211"/>
      <c r="H1630" s="211"/>
      <c r="I1630" s="211"/>
      <c r="J1630" s="211"/>
      <c r="K1630" s="211"/>
      <c r="L1630" s="211"/>
      <c r="M1630" s="211"/>
      <c r="N1630" s="211"/>
      <c r="O1630" s="211"/>
      <c r="P1630" s="211"/>
      <c r="Q1630" s="211"/>
      <c r="R1630" s="211"/>
      <c r="S1630" s="211"/>
      <c r="T1630" s="211"/>
      <c r="U1630" s="211"/>
      <c r="V1630" s="211"/>
      <c r="W1630" s="211"/>
      <c r="X1630" s="211"/>
      <c r="Y1630" s="189"/>
      <c r="Z1630" s="127"/>
      <c r="AA1630" s="127"/>
      <c r="AB1630" s="434"/>
      <c r="AC1630" s="61"/>
      <c r="AD1630" s="207"/>
      <c r="AE1630" s="61"/>
      <c r="AF1630" s="130"/>
      <c r="AG1630" s="123"/>
      <c r="AH1630" s="123"/>
      <c r="AI1630" s="61"/>
      <c r="AJ1630" s="61"/>
      <c r="AK1630" s="61"/>
      <c r="AL1630" s="61"/>
      <c r="AM1630" s="76"/>
      <c r="AN1630" s="239"/>
      <c r="AO1630" s="239"/>
      <c r="AP1630" s="239"/>
      <c r="AQ1630" s="239"/>
    </row>
    <row r="1631" spans="1:43" x14ac:dyDescent="0.25">
      <c r="A1631" s="232"/>
      <c r="B1631" s="74"/>
      <c r="C1631" s="74"/>
      <c r="D1631" s="74"/>
      <c r="E1631" s="74"/>
      <c r="F1631" s="209"/>
      <c r="G1631" s="209"/>
      <c r="H1631" s="209"/>
      <c r="I1631" s="209"/>
      <c r="J1631" s="209"/>
      <c r="K1631" s="209"/>
      <c r="L1631" s="209"/>
      <c r="M1631" s="209"/>
      <c r="N1631" s="209"/>
      <c r="O1631" s="209"/>
      <c r="P1631" s="209"/>
      <c r="Q1631" s="209"/>
      <c r="R1631" s="209"/>
      <c r="S1631" s="209"/>
      <c r="T1631" s="209"/>
      <c r="U1631" s="209"/>
      <c r="V1631" s="209"/>
      <c r="W1631" s="209"/>
      <c r="X1631" s="209"/>
      <c r="Y1631" s="64"/>
      <c r="Z1631" s="127"/>
      <c r="AA1631" s="127"/>
      <c r="AB1631" s="434"/>
      <c r="AC1631" s="61"/>
      <c r="AD1631" s="207"/>
      <c r="AE1631" s="61"/>
      <c r="AF1631" s="130"/>
      <c r="AG1631" s="123"/>
      <c r="AH1631" s="123"/>
      <c r="AI1631" s="61"/>
      <c r="AJ1631" s="61"/>
      <c r="AK1631" s="61"/>
      <c r="AL1631" s="61"/>
      <c r="AM1631" s="76"/>
      <c r="AN1631" s="239"/>
      <c r="AO1631" s="239"/>
      <c r="AP1631" s="239"/>
      <c r="AQ1631" s="239"/>
    </row>
    <row r="1632" spans="1:43" x14ac:dyDescent="0.25">
      <c r="A1632" s="232"/>
      <c r="B1632" s="191"/>
      <c r="C1632" s="191"/>
      <c r="D1632" s="198"/>
      <c r="E1632" s="198"/>
      <c r="F1632" s="211"/>
      <c r="G1632" s="211"/>
      <c r="H1632" s="211"/>
      <c r="I1632" s="211"/>
      <c r="J1632" s="211"/>
      <c r="K1632" s="211"/>
      <c r="L1632" s="211"/>
      <c r="M1632" s="211"/>
      <c r="N1632" s="211"/>
      <c r="O1632" s="211"/>
      <c r="P1632" s="211"/>
      <c r="Q1632" s="211"/>
      <c r="R1632" s="211"/>
      <c r="S1632" s="211"/>
      <c r="T1632" s="211"/>
      <c r="U1632" s="211"/>
      <c r="V1632" s="211"/>
      <c r="W1632" s="211"/>
      <c r="X1632" s="211"/>
      <c r="Y1632" s="189"/>
      <c r="Z1632" s="127"/>
      <c r="AA1632" s="127"/>
      <c r="AB1632" s="434"/>
      <c r="AC1632" s="61"/>
      <c r="AD1632" s="207"/>
      <c r="AE1632" s="61"/>
      <c r="AF1632" s="130"/>
      <c r="AG1632" s="123"/>
      <c r="AH1632" s="123"/>
      <c r="AI1632" s="61"/>
      <c r="AJ1632" s="61"/>
      <c r="AK1632" s="61"/>
      <c r="AL1632" s="61"/>
      <c r="AM1632" s="76"/>
      <c r="AN1632" s="239"/>
      <c r="AO1632" s="239"/>
      <c r="AP1632" s="239"/>
      <c r="AQ1632" s="239"/>
    </row>
    <row r="1633" spans="1:43" x14ac:dyDescent="0.25">
      <c r="A1633" s="232"/>
      <c r="B1633" s="74"/>
      <c r="C1633" s="74"/>
      <c r="D1633" s="74"/>
      <c r="E1633" s="74"/>
      <c r="F1633" s="209"/>
      <c r="G1633" s="209"/>
      <c r="H1633" s="209"/>
      <c r="I1633" s="209"/>
      <c r="J1633" s="209"/>
      <c r="K1633" s="209"/>
      <c r="L1633" s="209"/>
      <c r="M1633" s="209"/>
      <c r="N1633" s="209"/>
      <c r="O1633" s="209"/>
      <c r="P1633" s="209"/>
      <c r="Q1633" s="209"/>
      <c r="R1633" s="209"/>
      <c r="S1633" s="209"/>
      <c r="T1633" s="209"/>
      <c r="U1633" s="209"/>
      <c r="V1633" s="209"/>
      <c r="W1633" s="209"/>
      <c r="X1633" s="209"/>
      <c r="Y1633" s="64"/>
      <c r="Z1633" s="127"/>
      <c r="AA1633" s="127"/>
      <c r="AB1633" s="434"/>
      <c r="AC1633" s="61"/>
      <c r="AD1633" s="207"/>
      <c r="AE1633" s="61"/>
      <c r="AF1633" s="130"/>
      <c r="AG1633" s="123"/>
      <c r="AH1633" s="123"/>
      <c r="AI1633" s="61"/>
      <c r="AJ1633" s="61"/>
      <c r="AK1633" s="61"/>
      <c r="AL1633" s="61"/>
      <c r="AM1633" s="76"/>
      <c r="AN1633" s="239"/>
      <c r="AO1633" s="239"/>
      <c r="AP1633" s="239"/>
      <c r="AQ1633" s="239"/>
    </row>
    <row r="1634" spans="1:43" x14ac:dyDescent="0.25">
      <c r="A1634" s="232"/>
      <c r="B1634" s="191"/>
      <c r="C1634" s="191"/>
      <c r="D1634" s="198"/>
      <c r="E1634" s="198"/>
      <c r="F1634" s="211"/>
      <c r="G1634" s="211"/>
      <c r="H1634" s="211"/>
      <c r="I1634" s="211"/>
      <c r="J1634" s="211"/>
      <c r="K1634" s="211"/>
      <c r="L1634" s="211"/>
      <c r="M1634" s="211"/>
      <c r="N1634" s="211"/>
      <c r="O1634" s="211"/>
      <c r="P1634" s="211"/>
      <c r="Q1634" s="211"/>
      <c r="R1634" s="211"/>
      <c r="S1634" s="211"/>
      <c r="T1634" s="211"/>
      <c r="U1634" s="211"/>
      <c r="V1634" s="211"/>
      <c r="W1634" s="211"/>
      <c r="X1634" s="211"/>
      <c r="Y1634" s="189"/>
      <c r="Z1634" s="127"/>
      <c r="AA1634" s="127"/>
      <c r="AB1634" s="434"/>
      <c r="AC1634" s="61"/>
      <c r="AD1634" s="207"/>
      <c r="AE1634" s="61"/>
      <c r="AF1634" s="130"/>
      <c r="AG1634" s="123"/>
      <c r="AH1634" s="123"/>
      <c r="AI1634" s="61"/>
      <c r="AJ1634" s="61"/>
      <c r="AK1634" s="61"/>
      <c r="AL1634" s="61"/>
      <c r="AM1634" s="76"/>
      <c r="AN1634" s="239"/>
      <c r="AO1634" s="239"/>
      <c r="AP1634" s="239"/>
      <c r="AQ1634" s="239"/>
    </row>
    <row r="1635" spans="1:43" x14ac:dyDescent="0.25">
      <c r="A1635" s="232"/>
      <c r="B1635" s="74"/>
      <c r="C1635" s="74"/>
      <c r="D1635" s="74"/>
      <c r="E1635" s="74"/>
      <c r="F1635" s="209"/>
      <c r="G1635" s="209"/>
      <c r="H1635" s="209"/>
      <c r="I1635" s="209"/>
      <c r="J1635" s="209"/>
      <c r="K1635" s="209"/>
      <c r="L1635" s="209"/>
      <c r="M1635" s="209"/>
      <c r="N1635" s="209"/>
      <c r="O1635" s="209"/>
      <c r="P1635" s="209"/>
      <c r="Q1635" s="209"/>
      <c r="R1635" s="209"/>
      <c r="S1635" s="209"/>
      <c r="T1635" s="209"/>
      <c r="U1635" s="209"/>
      <c r="V1635" s="209"/>
      <c r="W1635" s="209"/>
      <c r="X1635" s="209"/>
      <c r="Y1635" s="64"/>
      <c r="Z1635" s="127"/>
      <c r="AA1635" s="127"/>
      <c r="AB1635" s="434"/>
      <c r="AC1635" s="61"/>
      <c r="AD1635" s="207"/>
      <c r="AE1635" s="61"/>
      <c r="AF1635" s="130"/>
      <c r="AG1635" s="123"/>
      <c r="AH1635" s="123"/>
      <c r="AI1635" s="61"/>
      <c r="AJ1635" s="61"/>
      <c r="AK1635" s="61"/>
      <c r="AL1635" s="61"/>
      <c r="AM1635" s="76"/>
      <c r="AN1635" s="239"/>
      <c r="AO1635" s="239"/>
      <c r="AP1635" s="239"/>
      <c r="AQ1635" s="239"/>
    </row>
    <row r="1636" spans="1:43" x14ac:dyDescent="0.25">
      <c r="A1636" s="232"/>
      <c r="B1636" s="191"/>
      <c r="C1636" s="191"/>
      <c r="D1636" s="198"/>
      <c r="E1636" s="198"/>
      <c r="F1636" s="211"/>
      <c r="G1636" s="211"/>
      <c r="H1636" s="211"/>
      <c r="I1636" s="211"/>
      <c r="J1636" s="211"/>
      <c r="K1636" s="211"/>
      <c r="L1636" s="211"/>
      <c r="M1636" s="211"/>
      <c r="N1636" s="211"/>
      <c r="O1636" s="211"/>
      <c r="P1636" s="211"/>
      <c r="Q1636" s="211"/>
      <c r="R1636" s="211"/>
      <c r="S1636" s="211"/>
      <c r="T1636" s="211"/>
      <c r="U1636" s="211"/>
      <c r="V1636" s="211"/>
      <c r="W1636" s="211"/>
      <c r="X1636" s="211"/>
      <c r="Y1636" s="189"/>
      <c r="Z1636" s="127"/>
      <c r="AA1636" s="127"/>
      <c r="AB1636" s="434"/>
      <c r="AC1636" s="61"/>
      <c r="AD1636" s="207"/>
      <c r="AE1636" s="61"/>
      <c r="AF1636" s="130"/>
      <c r="AG1636" s="123"/>
      <c r="AH1636" s="123"/>
      <c r="AI1636" s="61"/>
      <c r="AJ1636" s="61"/>
      <c r="AK1636" s="61"/>
      <c r="AL1636" s="61"/>
      <c r="AM1636" s="76"/>
      <c r="AN1636" s="239"/>
      <c r="AO1636" s="239"/>
      <c r="AP1636" s="239"/>
      <c r="AQ1636" s="239"/>
    </row>
    <row r="1637" spans="1:43" x14ac:dyDescent="0.25">
      <c r="A1637" s="232"/>
      <c r="B1637" s="74"/>
      <c r="C1637" s="74"/>
      <c r="D1637" s="74"/>
      <c r="E1637" s="74"/>
      <c r="F1637" s="209"/>
      <c r="G1637" s="209"/>
      <c r="H1637" s="209"/>
      <c r="I1637" s="209"/>
      <c r="J1637" s="209"/>
      <c r="K1637" s="209"/>
      <c r="L1637" s="209"/>
      <c r="M1637" s="209"/>
      <c r="N1637" s="209"/>
      <c r="O1637" s="209"/>
      <c r="P1637" s="209"/>
      <c r="Q1637" s="209"/>
      <c r="R1637" s="209"/>
      <c r="S1637" s="209"/>
      <c r="T1637" s="209"/>
      <c r="U1637" s="209"/>
      <c r="V1637" s="209"/>
      <c r="W1637" s="209"/>
      <c r="X1637" s="209"/>
      <c r="Y1637" s="64"/>
      <c r="Z1637" s="127"/>
      <c r="AA1637" s="127"/>
      <c r="AB1637" s="434"/>
      <c r="AC1637" s="61"/>
      <c r="AD1637" s="207"/>
      <c r="AE1637" s="61"/>
      <c r="AF1637" s="130"/>
      <c r="AG1637" s="123"/>
      <c r="AH1637" s="123"/>
      <c r="AI1637" s="61"/>
      <c r="AJ1637" s="61"/>
      <c r="AK1637" s="61"/>
      <c r="AL1637" s="61"/>
      <c r="AM1637" s="76"/>
      <c r="AN1637" s="239"/>
      <c r="AO1637" s="239"/>
      <c r="AP1637" s="239"/>
      <c r="AQ1637" s="239"/>
    </row>
    <row r="1638" spans="1:43" x14ac:dyDescent="0.25">
      <c r="A1638" s="232"/>
      <c r="B1638" s="191"/>
      <c r="C1638" s="191"/>
      <c r="D1638" s="198"/>
      <c r="E1638" s="198"/>
      <c r="F1638" s="211"/>
      <c r="G1638" s="211"/>
      <c r="H1638" s="211"/>
      <c r="I1638" s="211"/>
      <c r="J1638" s="211"/>
      <c r="K1638" s="211"/>
      <c r="L1638" s="211"/>
      <c r="M1638" s="211"/>
      <c r="N1638" s="211"/>
      <c r="O1638" s="211"/>
      <c r="P1638" s="211"/>
      <c r="Q1638" s="211"/>
      <c r="R1638" s="211"/>
      <c r="S1638" s="211"/>
      <c r="T1638" s="211"/>
      <c r="U1638" s="211"/>
      <c r="V1638" s="211"/>
      <c r="W1638" s="211"/>
      <c r="X1638" s="211"/>
      <c r="Y1638" s="189"/>
      <c r="Z1638" s="127"/>
      <c r="AA1638" s="127"/>
      <c r="AB1638" s="434"/>
      <c r="AC1638" s="61"/>
      <c r="AD1638" s="207"/>
      <c r="AE1638" s="61"/>
      <c r="AF1638" s="130"/>
      <c r="AG1638" s="123"/>
      <c r="AH1638" s="123"/>
      <c r="AI1638" s="61"/>
      <c r="AJ1638" s="61"/>
      <c r="AK1638" s="61"/>
      <c r="AL1638" s="61"/>
      <c r="AM1638" s="76"/>
      <c r="AN1638" s="239"/>
      <c r="AO1638" s="239"/>
      <c r="AP1638" s="239"/>
      <c r="AQ1638" s="239"/>
    </row>
    <row r="1639" spans="1:43" x14ac:dyDescent="0.25">
      <c r="A1639" s="232"/>
      <c r="B1639" s="74"/>
      <c r="C1639" s="74"/>
      <c r="D1639" s="74"/>
      <c r="E1639" s="74"/>
      <c r="F1639" s="209"/>
      <c r="G1639" s="209"/>
      <c r="H1639" s="209"/>
      <c r="I1639" s="209"/>
      <c r="J1639" s="209"/>
      <c r="K1639" s="209"/>
      <c r="L1639" s="209"/>
      <c r="M1639" s="209"/>
      <c r="N1639" s="209"/>
      <c r="O1639" s="209"/>
      <c r="P1639" s="209"/>
      <c r="Q1639" s="209"/>
      <c r="R1639" s="209"/>
      <c r="S1639" s="209"/>
      <c r="T1639" s="209"/>
      <c r="U1639" s="209"/>
      <c r="V1639" s="209"/>
      <c r="W1639" s="209"/>
      <c r="X1639" s="209"/>
      <c r="Y1639" s="64"/>
      <c r="Z1639" s="127"/>
      <c r="AA1639" s="127"/>
      <c r="AB1639" s="434"/>
      <c r="AC1639" s="61"/>
      <c r="AD1639" s="207"/>
      <c r="AE1639" s="61"/>
      <c r="AF1639" s="130"/>
      <c r="AG1639" s="123"/>
      <c r="AH1639" s="123"/>
      <c r="AI1639" s="61"/>
      <c r="AJ1639" s="61"/>
      <c r="AK1639" s="61"/>
      <c r="AL1639" s="61"/>
      <c r="AM1639" s="76"/>
      <c r="AN1639" s="239"/>
      <c r="AO1639" s="239"/>
      <c r="AP1639" s="239"/>
      <c r="AQ1639" s="239"/>
    </row>
    <row r="1640" spans="1:43" x14ac:dyDescent="0.25">
      <c r="A1640" s="232"/>
      <c r="B1640" s="191"/>
      <c r="C1640" s="191"/>
      <c r="D1640" s="198"/>
      <c r="E1640" s="198"/>
      <c r="F1640" s="211"/>
      <c r="G1640" s="211"/>
      <c r="H1640" s="211"/>
      <c r="I1640" s="211"/>
      <c r="J1640" s="211"/>
      <c r="K1640" s="211"/>
      <c r="L1640" s="211"/>
      <c r="M1640" s="211"/>
      <c r="N1640" s="211"/>
      <c r="O1640" s="211"/>
      <c r="P1640" s="211"/>
      <c r="Q1640" s="211"/>
      <c r="R1640" s="211"/>
      <c r="S1640" s="211"/>
      <c r="T1640" s="211"/>
      <c r="U1640" s="211"/>
      <c r="V1640" s="211"/>
      <c r="W1640" s="211"/>
      <c r="X1640" s="211"/>
      <c r="Y1640" s="189"/>
      <c r="Z1640" s="127"/>
      <c r="AA1640" s="127"/>
      <c r="AB1640" s="434"/>
      <c r="AC1640" s="61"/>
      <c r="AD1640" s="207"/>
      <c r="AE1640" s="61"/>
      <c r="AF1640" s="130"/>
      <c r="AG1640" s="123"/>
      <c r="AH1640" s="123"/>
      <c r="AI1640" s="61"/>
      <c r="AJ1640" s="61"/>
      <c r="AK1640" s="61"/>
      <c r="AL1640" s="61"/>
      <c r="AM1640" s="76"/>
      <c r="AN1640" s="239"/>
      <c r="AO1640" s="239"/>
      <c r="AP1640" s="239"/>
      <c r="AQ1640" s="239"/>
    </row>
    <row r="1641" spans="1:43" x14ac:dyDescent="0.25">
      <c r="A1641" s="232"/>
      <c r="B1641" s="74"/>
      <c r="C1641" s="74"/>
      <c r="D1641" s="74"/>
      <c r="E1641" s="74"/>
      <c r="F1641" s="209"/>
      <c r="G1641" s="209"/>
      <c r="H1641" s="209"/>
      <c r="I1641" s="209"/>
      <c r="J1641" s="209"/>
      <c r="K1641" s="209"/>
      <c r="L1641" s="209"/>
      <c r="M1641" s="209"/>
      <c r="N1641" s="209"/>
      <c r="O1641" s="209"/>
      <c r="P1641" s="209"/>
      <c r="Q1641" s="209"/>
      <c r="R1641" s="209"/>
      <c r="S1641" s="209"/>
      <c r="T1641" s="209"/>
      <c r="U1641" s="209"/>
      <c r="V1641" s="209"/>
      <c r="W1641" s="209"/>
      <c r="X1641" s="209"/>
      <c r="Y1641" s="64"/>
      <c r="Z1641" s="127"/>
      <c r="AA1641" s="127"/>
      <c r="AB1641" s="434"/>
      <c r="AC1641" s="61"/>
      <c r="AD1641" s="207"/>
      <c r="AE1641" s="61"/>
      <c r="AF1641" s="130"/>
      <c r="AG1641" s="123"/>
      <c r="AH1641" s="123"/>
      <c r="AI1641" s="61"/>
      <c r="AJ1641" s="61"/>
      <c r="AK1641" s="61"/>
      <c r="AL1641" s="61"/>
      <c r="AM1641" s="76"/>
      <c r="AN1641" s="239"/>
      <c r="AO1641" s="239"/>
      <c r="AP1641" s="239"/>
      <c r="AQ1641" s="239"/>
    </row>
    <row r="1642" spans="1:43" x14ac:dyDescent="0.25">
      <c r="A1642" s="232"/>
      <c r="B1642" s="191"/>
      <c r="C1642" s="191"/>
      <c r="D1642" s="198"/>
      <c r="E1642" s="198"/>
      <c r="F1642" s="211"/>
      <c r="G1642" s="211"/>
      <c r="H1642" s="211"/>
      <c r="I1642" s="211"/>
      <c r="J1642" s="211"/>
      <c r="K1642" s="211"/>
      <c r="L1642" s="211"/>
      <c r="M1642" s="211"/>
      <c r="N1642" s="211"/>
      <c r="O1642" s="211"/>
      <c r="P1642" s="211"/>
      <c r="Q1642" s="211"/>
      <c r="R1642" s="211"/>
      <c r="S1642" s="211"/>
      <c r="T1642" s="211"/>
      <c r="U1642" s="211"/>
      <c r="V1642" s="211"/>
      <c r="W1642" s="211"/>
      <c r="X1642" s="211"/>
      <c r="Y1642" s="189"/>
      <c r="Z1642" s="127"/>
      <c r="AA1642" s="127"/>
      <c r="AB1642" s="434"/>
      <c r="AC1642" s="61"/>
      <c r="AD1642" s="207"/>
      <c r="AE1642" s="61"/>
      <c r="AF1642" s="130"/>
      <c r="AG1642" s="123"/>
      <c r="AH1642" s="123"/>
      <c r="AI1642" s="61"/>
      <c r="AJ1642" s="61"/>
      <c r="AK1642" s="61"/>
      <c r="AL1642" s="61"/>
      <c r="AM1642" s="76"/>
      <c r="AN1642" s="239"/>
      <c r="AO1642" s="239"/>
      <c r="AP1642" s="239"/>
      <c r="AQ1642" s="239"/>
    </row>
    <row r="1643" spans="1:43" x14ac:dyDescent="0.25">
      <c r="A1643" s="232"/>
      <c r="B1643" s="74"/>
      <c r="C1643" s="74"/>
      <c r="D1643" s="74"/>
      <c r="E1643" s="74"/>
      <c r="F1643" s="209"/>
      <c r="G1643" s="209"/>
      <c r="H1643" s="209"/>
      <c r="I1643" s="209"/>
      <c r="J1643" s="209"/>
      <c r="K1643" s="209"/>
      <c r="L1643" s="209"/>
      <c r="M1643" s="209"/>
      <c r="N1643" s="209"/>
      <c r="O1643" s="209"/>
      <c r="P1643" s="209"/>
      <c r="Q1643" s="209"/>
      <c r="R1643" s="209"/>
      <c r="S1643" s="209"/>
      <c r="T1643" s="209"/>
      <c r="U1643" s="209"/>
      <c r="V1643" s="209"/>
      <c r="W1643" s="209"/>
      <c r="X1643" s="209"/>
      <c r="Y1643" s="64"/>
      <c r="Z1643" s="127"/>
      <c r="AA1643" s="127"/>
      <c r="AB1643" s="434"/>
      <c r="AC1643" s="61"/>
      <c r="AD1643" s="207"/>
      <c r="AE1643" s="61"/>
      <c r="AF1643" s="130"/>
      <c r="AG1643" s="123"/>
      <c r="AH1643" s="123"/>
      <c r="AI1643" s="61"/>
      <c r="AJ1643" s="61"/>
      <c r="AK1643" s="61"/>
      <c r="AL1643" s="61"/>
      <c r="AM1643" s="76"/>
      <c r="AN1643" s="239"/>
      <c r="AO1643" s="239"/>
      <c r="AP1643" s="239"/>
      <c r="AQ1643" s="239"/>
    </row>
    <row r="1644" spans="1:43" x14ac:dyDescent="0.25">
      <c r="A1644" s="232"/>
      <c r="B1644" s="191"/>
      <c r="C1644" s="191"/>
      <c r="D1644" s="198"/>
      <c r="E1644" s="198"/>
      <c r="F1644" s="211"/>
      <c r="G1644" s="211"/>
      <c r="H1644" s="211"/>
      <c r="I1644" s="211"/>
      <c r="J1644" s="211"/>
      <c r="K1644" s="211"/>
      <c r="L1644" s="211"/>
      <c r="M1644" s="211"/>
      <c r="N1644" s="211"/>
      <c r="O1644" s="211"/>
      <c r="P1644" s="211"/>
      <c r="Q1644" s="211"/>
      <c r="R1644" s="211"/>
      <c r="S1644" s="211"/>
      <c r="T1644" s="211"/>
      <c r="U1644" s="211"/>
      <c r="V1644" s="211"/>
      <c r="W1644" s="211"/>
      <c r="X1644" s="211"/>
      <c r="Y1644" s="189"/>
      <c r="Z1644" s="127"/>
      <c r="AA1644" s="127"/>
      <c r="AB1644" s="434"/>
      <c r="AC1644" s="61"/>
      <c r="AD1644" s="207"/>
      <c r="AE1644" s="61"/>
      <c r="AF1644" s="130"/>
      <c r="AG1644" s="123"/>
      <c r="AH1644" s="123"/>
      <c r="AI1644" s="61"/>
      <c r="AJ1644" s="61"/>
      <c r="AK1644" s="61"/>
      <c r="AL1644" s="61"/>
      <c r="AM1644" s="76"/>
      <c r="AN1644" s="239"/>
      <c r="AO1644" s="239"/>
      <c r="AP1644" s="239"/>
      <c r="AQ1644" s="239"/>
    </row>
    <row r="1645" spans="1:43" x14ac:dyDescent="0.25">
      <c r="A1645" s="232"/>
      <c r="B1645" s="74"/>
      <c r="C1645" s="74"/>
      <c r="D1645" s="74"/>
      <c r="E1645" s="74"/>
      <c r="F1645" s="209"/>
      <c r="G1645" s="209"/>
      <c r="H1645" s="209"/>
      <c r="I1645" s="209"/>
      <c r="J1645" s="209"/>
      <c r="K1645" s="209"/>
      <c r="L1645" s="209"/>
      <c r="M1645" s="209"/>
      <c r="N1645" s="209"/>
      <c r="O1645" s="209"/>
      <c r="P1645" s="209"/>
      <c r="Q1645" s="209"/>
      <c r="R1645" s="209"/>
      <c r="S1645" s="209"/>
      <c r="T1645" s="209"/>
      <c r="U1645" s="209"/>
      <c r="V1645" s="209"/>
      <c r="W1645" s="209"/>
      <c r="X1645" s="209"/>
      <c r="Y1645" s="64"/>
      <c r="Z1645" s="127"/>
      <c r="AA1645" s="127"/>
      <c r="AB1645" s="434"/>
      <c r="AC1645" s="61"/>
      <c r="AD1645" s="207"/>
      <c r="AE1645" s="61"/>
      <c r="AF1645" s="130"/>
      <c r="AG1645" s="123"/>
      <c r="AH1645" s="123"/>
      <c r="AI1645" s="61"/>
      <c r="AJ1645" s="61"/>
      <c r="AK1645" s="61"/>
      <c r="AL1645" s="61"/>
      <c r="AM1645" s="76"/>
      <c r="AN1645" s="239"/>
      <c r="AO1645" s="239"/>
      <c r="AP1645" s="239"/>
      <c r="AQ1645" s="239"/>
    </row>
    <row r="1646" spans="1:43" x14ac:dyDescent="0.25">
      <c r="A1646" s="232"/>
      <c r="B1646" s="191"/>
      <c r="C1646" s="191"/>
      <c r="D1646" s="198"/>
      <c r="E1646" s="198"/>
      <c r="F1646" s="211"/>
      <c r="G1646" s="211"/>
      <c r="H1646" s="211"/>
      <c r="I1646" s="211"/>
      <c r="J1646" s="211"/>
      <c r="K1646" s="211"/>
      <c r="L1646" s="211"/>
      <c r="M1646" s="211"/>
      <c r="N1646" s="211"/>
      <c r="O1646" s="211"/>
      <c r="P1646" s="211"/>
      <c r="Q1646" s="211"/>
      <c r="R1646" s="211"/>
      <c r="S1646" s="211"/>
      <c r="T1646" s="211"/>
      <c r="U1646" s="211"/>
      <c r="V1646" s="211"/>
      <c r="W1646" s="211"/>
      <c r="X1646" s="211"/>
      <c r="Y1646" s="189"/>
      <c r="Z1646" s="127"/>
      <c r="AA1646" s="127"/>
      <c r="AB1646" s="434"/>
      <c r="AC1646" s="61"/>
      <c r="AD1646" s="207"/>
      <c r="AE1646" s="61"/>
      <c r="AF1646" s="130"/>
      <c r="AG1646" s="123"/>
      <c r="AH1646" s="123"/>
      <c r="AI1646" s="61"/>
      <c r="AJ1646" s="61"/>
      <c r="AK1646" s="61"/>
      <c r="AL1646" s="61"/>
      <c r="AM1646" s="76"/>
      <c r="AN1646" s="239"/>
      <c r="AO1646" s="239"/>
      <c r="AP1646" s="239"/>
      <c r="AQ1646" s="239"/>
    </row>
    <row r="1647" spans="1:43" x14ac:dyDescent="0.25">
      <c r="A1647" s="232"/>
      <c r="B1647" s="74"/>
      <c r="C1647" s="74"/>
      <c r="D1647" s="74"/>
      <c r="E1647" s="74"/>
      <c r="F1647" s="209"/>
      <c r="G1647" s="209"/>
      <c r="H1647" s="209"/>
      <c r="I1647" s="209"/>
      <c r="J1647" s="209"/>
      <c r="K1647" s="209"/>
      <c r="L1647" s="209"/>
      <c r="M1647" s="209"/>
      <c r="N1647" s="209"/>
      <c r="O1647" s="209"/>
      <c r="P1647" s="209"/>
      <c r="Q1647" s="209"/>
      <c r="R1647" s="209"/>
      <c r="S1647" s="209"/>
      <c r="T1647" s="209"/>
      <c r="U1647" s="209"/>
      <c r="V1647" s="209"/>
      <c r="W1647" s="209"/>
      <c r="X1647" s="209"/>
      <c r="Y1647" s="64"/>
      <c r="Z1647" s="127"/>
      <c r="AA1647" s="127"/>
      <c r="AB1647" s="434"/>
      <c r="AC1647" s="61"/>
      <c r="AD1647" s="207"/>
      <c r="AE1647" s="61"/>
      <c r="AF1647" s="130"/>
      <c r="AG1647" s="123"/>
      <c r="AH1647" s="123"/>
      <c r="AI1647" s="61"/>
      <c r="AJ1647" s="61"/>
      <c r="AK1647" s="61"/>
      <c r="AL1647" s="61"/>
      <c r="AM1647" s="76"/>
      <c r="AN1647" s="239"/>
      <c r="AO1647" s="239"/>
      <c r="AP1647" s="239"/>
      <c r="AQ1647" s="239"/>
    </row>
    <row r="1648" spans="1:43" x14ac:dyDescent="0.25">
      <c r="A1648" s="232"/>
      <c r="B1648" s="191"/>
      <c r="C1648" s="191"/>
      <c r="D1648" s="198"/>
      <c r="E1648" s="198"/>
      <c r="F1648" s="211"/>
      <c r="G1648" s="211"/>
      <c r="H1648" s="211"/>
      <c r="I1648" s="211"/>
      <c r="J1648" s="211"/>
      <c r="K1648" s="211"/>
      <c r="L1648" s="211"/>
      <c r="M1648" s="211"/>
      <c r="N1648" s="211"/>
      <c r="O1648" s="211"/>
      <c r="P1648" s="211"/>
      <c r="Q1648" s="211"/>
      <c r="R1648" s="211"/>
      <c r="S1648" s="211"/>
      <c r="T1648" s="211"/>
      <c r="U1648" s="211"/>
      <c r="V1648" s="211"/>
      <c r="W1648" s="211"/>
      <c r="X1648" s="211"/>
      <c r="Y1648" s="189"/>
      <c r="Z1648" s="127"/>
      <c r="AA1648" s="127"/>
      <c r="AB1648" s="434"/>
      <c r="AC1648" s="61"/>
      <c r="AD1648" s="207"/>
      <c r="AE1648" s="61"/>
      <c r="AF1648" s="130"/>
      <c r="AG1648" s="123"/>
      <c r="AH1648" s="123"/>
      <c r="AI1648" s="61"/>
      <c r="AJ1648" s="61"/>
      <c r="AK1648" s="61"/>
      <c r="AL1648" s="61"/>
      <c r="AM1648" s="76"/>
      <c r="AN1648" s="239"/>
      <c r="AO1648" s="239"/>
      <c r="AP1648" s="239"/>
      <c r="AQ1648" s="239"/>
    </row>
    <row r="1649" spans="1:43" x14ac:dyDescent="0.25">
      <c r="A1649" s="232"/>
      <c r="B1649" s="74"/>
      <c r="C1649" s="74"/>
      <c r="D1649" s="74"/>
      <c r="E1649" s="74"/>
      <c r="F1649" s="209"/>
      <c r="G1649" s="209"/>
      <c r="H1649" s="209"/>
      <c r="I1649" s="209"/>
      <c r="J1649" s="209"/>
      <c r="K1649" s="209"/>
      <c r="L1649" s="209"/>
      <c r="M1649" s="209"/>
      <c r="N1649" s="209"/>
      <c r="O1649" s="209"/>
      <c r="P1649" s="209"/>
      <c r="Q1649" s="209"/>
      <c r="R1649" s="209"/>
      <c r="S1649" s="209"/>
      <c r="T1649" s="209"/>
      <c r="U1649" s="209"/>
      <c r="V1649" s="209"/>
      <c r="W1649" s="209"/>
      <c r="X1649" s="209"/>
      <c r="Y1649" s="64"/>
      <c r="Z1649" s="127"/>
      <c r="AA1649" s="127"/>
      <c r="AB1649" s="434"/>
      <c r="AC1649" s="61"/>
      <c r="AD1649" s="207"/>
      <c r="AE1649" s="61"/>
      <c r="AF1649" s="130"/>
      <c r="AG1649" s="123"/>
      <c r="AH1649" s="123"/>
      <c r="AI1649" s="61"/>
      <c r="AJ1649" s="61"/>
      <c r="AK1649" s="61"/>
      <c r="AL1649" s="61"/>
      <c r="AM1649" s="76"/>
      <c r="AN1649" s="239"/>
      <c r="AO1649" s="239"/>
      <c r="AP1649" s="239"/>
      <c r="AQ1649" s="239"/>
    </row>
    <row r="1650" spans="1:43" x14ac:dyDescent="0.25">
      <c r="A1650" s="232"/>
      <c r="B1650" s="191"/>
      <c r="C1650" s="191"/>
      <c r="D1650" s="198"/>
      <c r="E1650" s="198"/>
      <c r="F1650" s="211"/>
      <c r="G1650" s="211"/>
      <c r="H1650" s="211"/>
      <c r="I1650" s="211"/>
      <c r="J1650" s="211"/>
      <c r="K1650" s="211"/>
      <c r="L1650" s="211"/>
      <c r="M1650" s="211"/>
      <c r="N1650" s="211"/>
      <c r="O1650" s="211"/>
      <c r="P1650" s="211"/>
      <c r="Q1650" s="211"/>
      <c r="R1650" s="211"/>
      <c r="S1650" s="211"/>
      <c r="T1650" s="211"/>
      <c r="U1650" s="211"/>
      <c r="V1650" s="211"/>
      <c r="W1650" s="211"/>
      <c r="X1650" s="211"/>
      <c r="Y1650" s="189"/>
      <c r="Z1650" s="127"/>
      <c r="AA1650" s="127"/>
      <c r="AB1650" s="434"/>
      <c r="AC1650" s="61"/>
      <c r="AD1650" s="207"/>
      <c r="AE1650" s="61"/>
      <c r="AF1650" s="130"/>
      <c r="AG1650" s="123"/>
      <c r="AH1650" s="123"/>
      <c r="AI1650" s="61"/>
      <c r="AJ1650" s="61"/>
      <c r="AK1650" s="61"/>
      <c r="AL1650" s="61"/>
      <c r="AM1650" s="76"/>
      <c r="AN1650" s="239"/>
      <c r="AO1650" s="239"/>
      <c r="AP1650" s="239"/>
      <c r="AQ1650" s="239"/>
    </row>
    <row r="1651" spans="1:43" x14ac:dyDescent="0.25">
      <c r="A1651" s="232"/>
      <c r="B1651" s="74"/>
      <c r="C1651" s="74"/>
      <c r="D1651" s="74"/>
      <c r="E1651" s="74"/>
      <c r="F1651" s="209"/>
      <c r="G1651" s="209"/>
      <c r="H1651" s="209"/>
      <c r="I1651" s="209"/>
      <c r="J1651" s="209"/>
      <c r="K1651" s="209"/>
      <c r="L1651" s="209"/>
      <c r="M1651" s="209"/>
      <c r="N1651" s="209"/>
      <c r="O1651" s="209"/>
      <c r="P1651" s="209"/>
      <c r="Q1651" s="209"/>
      <c r="R1651" s="209"/>
      <c r="S1651" s="209"/>
      <c r="T1651" s="209"/>
      <c r="U1651" s="209"/>
      <c r="V1651" s="209"/>
      <c r="W1651" s="209"/>
      <c r="X1651" s="209"/>
      <c r="Y1651" s="64"/>
      <c r="Z1651" s="127"/>
      <c r="AA1651" s="127"/>
      <c r="AB1651" s="434"/>
      <c r="AC1651" s="61"/>
      <c r="AD1651" s="207"/>
      <c r="AE1651" s="61"/>
      <c r="AF1651" s="130"/>
      <c r="AG1651" s="123"/>
      <c r="AH1651" s="123"/>
      <c r="AI1651" s="61"/>
      <c r="AJ1651" s="61"/>
      <c r="AK1651" s="61"/>
      <c r="AL1651" s="61"/>
      <c r="AM1651" s="76"/>
      <c r="AN1651" s="239"/>
      <c r="AO1651" s="239"/>
      <c r="AP1651" s="239"/>
      <c r="AQ1651" s="239"/>
    </row>
    <row r="1652" spans="1:43" x14ac:dyDescent="0.25">
      <c r="A1652" s="232"/>
      <c r="B1652" s="191"/>
      <c r="C1652" s="191"/>
      <c r="D1652" s="198"/>
      <c r="E1652" s="198"/>
      <c r="F1652" s="211"/>
      <c r="G1652" s="211"/>
      <c r="H1652" s="211"/>
      <c r="I1652" s="211"/>
      <c r="J1652" s="211"/>
      <c r="K1652" s="211"/>
      <c r="L1652" s="211"/>
      <c r="M1652" s="211"/>
      <c r="N1652" s="211"/>
      <c r="O1652" s="211"/>
      <c r="P1652" s="211"/>
      <c r="Q1652" s="211"/>
      <c r="R1652" s="211"/>
      <c r="S1652" s="211"/>
      <c r="T1652" s="211"/>
      <c r="U1652" s="211"/>
      <c r="V1652" s="211"/>
      <c r="W1652" s="211"/>
      <c r="X1652" s="211"/>
      <c r="Y1652" s="189"/>
      <c r="Z1652" s="127"/>
      <c r="AA1652" s="127"/>
      <c r="AB1652" s="434"/>
      <c r="AC1652" s="61"/>
      <c r="AD1652" s="207"/>
      <c r="AE1652" s="61"/>
      <c r="AF1652" s="130"/>
      <c r="AG1652" s="123"/>
      <c r="AH1652" s="123"/>
      <c r="AI1652" s="61"/>
      <c r="AJ1652" s="61"/>
      <c r="AK1652" s="61"/>
      <c r="AL1652" s="61"/>
      <c r="AM1652" s="76"/>
      <c r="AN1652" s="239"/>
      <c r="AO1652" s="239"/>
      <c r="AP1652" s="239"/>
      <c r="AQ1652" s="239"/>
    </row>
    <row r="1653" spans="1:43" x14ac:dyDescent="0.25">
      <c r="A1653" s="232"/>
      <c r="B1653" s="74"/>
      <c r="C1653" s="74"/>
      <c r="D1653" s="74"/>
      <c r="E1653" s="74"/>
      <c r="F1653" s="209"/>
      <c r="G1653" s="209"/>
      <c r="H1653" s="209"/>
      <c r="I1653" s="209"/>
      <c r="J1653" s="209"/>
      <c r="K1653" s="209"/>
      <c r="L1653" s="209"/>
      <c r="M1653" s="209"/>
      <c r="N1653" s="209"/>
      <c r="O1653" s="209"/>
      <c r="P1653" s="209"/>
      <c r="Q1653" s="209"/>
      <c r="R1653" s="209"/>
      <c r="S1653" s="209"/>
      <c r="T1653" s="209"/>
      <c r="U1653" s="209"/>
      <c r="V1653" s="209"/>
      <c r="W1653" s="209"/>
      <c r="X1653" s="209"/>
      <c r="Y1653" s="64"/>
      <c r="Z1653" s="127"/>
      <c r="AA1653" s="127"/>
      <c r="AB1653" s="434"/>
      <c r="AC1653" s="61"/>
      <c r="AD1653" s="207"/>
      <c r="AE1653" s="61"/>
      <c r="AF1653" s="130"/>
      <c r="AG1653" s="123"/>
      <c r="AH1653" s="123"/>
      <c r="AI1653" s="61"/>
      <c r="AJ1653" s="61"/>
      <c r="AK1653" s="61"/>
      <c r="AL1653" s="61"/>
      <c r="AM1653" s="76"/>
      <c r="AN1653" s="239"/>
      <c r="AO1653" s="239"/>
      <c r="AP1653" s="239"/>
      <c r="AQ1653" s="239"/>
    </row>
    <row r="1654" spans="1:43" x14ac:dyDescent="0.25">
      <c r="A1654" s="232"/>
      <c r="B1654" s="191"/>
      <c r="C1654" s="191"/>
      <c r="D1654" s="198"/>
      <c r="E1654" s="198"/>
      <c r="F1654" s="211"/>
      <c r="G1654" s="211"/>
      <c r="H1654" s="211"/>
      <c r="I1654" s="211"/>
      <c r="J1654" s="211"/>
      <c r="K1654" s="211"/>
      <c r="L1654" s="211"/>
      <c r="M1654" s="211"/>
      <c r="N1654" s="211"/>
      <c r="O1654" s="211"/>
      <c r="P1654" s="211"/>
      <c r="Q1654" s="211"/>
      <c r="R1654" s="211"/>
      <c r="S1654" s="211"/>
      <c r="T1654" s="211"/>
      <c r="U1654" s="211"/>
      <c r="V1654" s="211"/>
      <c r="W1654" s="211"/>
      <c r="X1654" s="211"/>
      <c r="Y1654" s="189"/>
      <c r="Z1654" s="127"/>
      <c r="AA1654" s="127"/>
      <c r="AB1654" s="434"/>
      <c r="AC1654" s="61"/>
      <c r="AD1654" s="207"/>
      <c r="AE1654" s="61"/>
      <c r="AF1654" s="130"/>
      <c r="AG1654" s="123"/>
      <c r="AH1654" s="123"/>
      <c r="AI1654" s="61"/>
      <c r="AJ1654" s="61"/>
      <c r="AK1654" s="61"/>
      <c r="AL1654" s="61"/>
      <c r="AM1654" s="76"/>
      <c r="AN1654" s="239"/>
      <c r="AO1654" s="239"/>
      <c r="AP1654" s="239"/>
      <c r="AQ1654" s="239"/>
    </row>
    <row r="1655" spans="1:43" x14ac:dyDescent="0.25">
      <c r="A1655" s="232"/>
      <c r="B1655" s="74"/>
      <c r="C1655" s="74"/>
      <c r="D1655" s="74"/>
      <c r="E1655" s="74"/>
      <c r="F1655" s="209"/>
      <c r="G1655" s="209"/>
      <c r="H1655" s="209"/>
      <c r="I1655" s="209"/>
      <c r="J1655" s="209"/>
      <c r="K1655" s="209"/>
      <c r="L1655" s="209"/>
      <c r="M1655" s="209"/>
      <c r="N1655" s="209"/>
      <c r="O1655" s="209"/>
      <c r="P1655" s="209"/>
      <c r="Q1655" s="209"/>
      <c r="R1655" s="209"/>
      <c r="S1655" s="209"/>
      <c r="T1655" s="209"/>
      <c r="U1655" s="209"/>
      <c r="V1655" s="209"/>
      <c r="W1655" s="209"/>
      <c r="X1655" s="209"/>
      <c r="Y1655" s="64"/>
      <c r="Z1655" s="127"/>
      <c r="AA1655" s="127"/>
      <c r="AB1655" s="434"/>
      <c r="AC1655" s="61"/>
      <c r="AD1655" s="207"/>
      <c r="AE1655" s="61"/>
      <c r="AF1655" s="130"/>
      <c r="AG1655" s="123"/>
      <c r="AH1655" s="123"/>
      <c r="AI1655" s="61"/>
      <c r="AJ1655" s="61"/>
      <c r="AK1655" s="61"/>
      <c r="AL1655" s="61"/>
      <c r="AM1655" s="76"/>
      <c r="AN1655" s="239"/>
      <c r="AO1655" s="239"/>
      <c r="AP1655" s="239"/>
      <c r="AQ1655" s="239"/>
    </row>
    <row r="1656" spans="1:43" x14ac:dyDescent="0.25">
      <c r="A1656" s="232"/>
      <c r="B1656" s="191"/>
      <c r="C1656" s="191"/>
      <c r="D1656" s="198"/>
      <c r="E1656" s="198"/>
      <c r="F1656" s="211"/>
      <c r="G1656" s="211"/>
      <c r="H1656" s="211"/>
      <c r="I1656" s="211"/>
      <c r="J1656" s="211"/>
      <c r="K1656" s="211"/>
      <c r="L1656" s="211"/>
      <c r="M1656" s="211"/>
      <c r="N1656" s="211"/>
      <c r="O1656" s="211"/>
      <c r="P1656" s="211"/>
      <c r="Q1656" s="211"/>
      <c r="R1656" s="211"/>
      <c r="S1656" s="211"/>
      <c r="T1656" s="211"/>
      <c r="U1656" s="211"/>
      <c r="V1656" s="211"/>
      <c r="W1656" s="211"/>
      <c r="X1656" s="211"/>
      <c r="Y1656" s="189"/>
      <c r="Z1656" s="127"/>
      <c r="AA1656" s="127"/>
      <c r="AB1656" s="434"/>
      <c r="AC1656" s="61"/>
      <c r="AD1656" s="207"/>
      <c r="AE1656" s="61"/>
      <c r="AF1656" s="130"/>
      <c r="AG1656" s="123"/>
      <c r="AH1656" s="123"/>
      <c r="AI1656" s="61"/>
      <c r="AJ1656" s="61"/>
      <c r="AK1656" s="61"/>
      <c r="AL1656" s="61"/>
      <c r="AM1656" s="76"/>
      <c r="AN1656" s="239"/>
      <c r="AO1656" s="239"/>
      <c r="AP1656" s="239"/>
      <c r="AQ1656" s="239"/>
    </row>
    <row r="1657" spans="1:43" x14ac:dyDescent="0.25">
      <c r="A1657" s="232"/>
      <c r="B1657" s="74"/>
      <c r="C1657" s="74"/>
      <c r="D1657" s="74"/>
      <c r="E1657" s="74"/>
      <c r="F1657" s="209"/>
      <c r="G1657" s="209"/>
      <c r="H1657" s="209"/>
      <c r="I1657" s="209"/>
      <c r="J1657" s="209"/>
      <c r="K1657" s="209"/>
      <c r="L1657" s="209"/>
      <c r="M1657" s="209"/>
      <c r="N1657" s="209"/>
      <c r="O1657" s="209"/>
      <c r="P1657" s="209"/>
      <c r="Q1657" s="209"/>
      <c r="R1657" s="209"/>
      <c r="S1657" s="209"/>
      <c r="T1657" s="209"/>
      <c r="U1657" s="209"/>
      <c r="V1657" s="209"/>
      <c r="W1657" s="209"/>
      <c r="X1657" s="209"/>
      <c r="Y1657" s="64"/>
      <c r="Z1657" s="127"/>
      <c r="AA1657" s="127"/>
      <c r="AB1657" s="434"/>
      <c r="AC1657" s="61"/>
      <c r="AD1657" s="207"/>
      <c r="AE1657" s="61"/>
      <c r="AF1657" s="130"/>
      <c r="AG1657" s="123"/>
      <c r="AH1657" s="123"/>
      <c r="AI1657" s="61"/>
      <c r="AJ1657" s="61"/>
      <c r="AK1657" s="61"/>
      <c r="AL1657" s="61"/>
      <c r="AM1657" s="76"/>
      <c r="AN1657" s="239"/>
      <c r="AO1657" s="239"/>
      <c r="AP1657" s="239"/>
      <c r="AQ1657" s="239"/>
    </row>
    <row r="1658" spans="1:43" x14ac:dyDescent="0.25">
      <c r="A1658" s="232"/>
      <c r="B1658" s="191"/>
      <c r="C1658" s="191"/>
      <c r="D1658" s="198"/>
      <c r="E1658" s="198"/>
      <c r="F1658" s="211"/>
      <c r="G1658" s="211"/>
      <c r="H1658" s="211"/>
      <c r="I1658" s="211"/>
      <c r="J1658" s="211"/>
      <c r="K1658" s="211"/>
      <c r="L1658" s="211"/>
      <c r="M1658" s="211"/>
      <c r="N1658" s="211"/>
      <c r="O1658" s="211"/>
      <c r="P1658" s="211"/>
      <c r="Q1658" s="211"/>
      <c r="R1658" s="211"/>
      <c r="S1658" s="211"/>
      <c r="T1658" s="211"/>
      <c r="U1658" s="211"/>
      <c r="V1658" s="211"/>
      <c r="W1658" s="211"/>
      <c r="X1658" s="211"/>
      <c r="Y1658" s="189"/>
      <c r="Z1658" s="127"/>
      <c r="AA1658" s="127"/>
      <c r="AB1658" s="434"/>
      <c r="AC1658" s="61"/>
      <c r="AD1658" s="207"/>
      <c r="AE1658" s="61"/>
      <c r="AF1658" s="130"/>
      <c r="AG1658" s="123"/>
      <c r="AH1658" s="123"/>
      <c r="AI1658" s="61"/>
      <c r="AJ1658" s="61"/>
      <c r="AK1658" s="61"/>
      <c r="AL1658" s="61"/>
      <c r="AM1658" s="76"/>
      <c r="AN1658" s="239"/>
      <c r="AO1658" s="239"/>
      <c r="AP1658" s="239"/>
      <c r="AQ1658" s="239"/>
    </row>
    <row r="1659" spans="1:43" x14ac:dyDescent="0.25">
      <c r="A1659" s="232"/>
      <c r="B1659" s="74"/>
      <c r="C1659" s="74"/>
      <c r="D1659" s="74"/>
      <c r="E1659" s="74"/>
      <c r="F1659" s="209"/>
      <c r="G1659" s="209"/>
      <c r="H1659" s="209"/>
      <c r="I1659" s="209"/>
      <c r="J1659" s="209"/>
      <c r="K1659" s="209"/>
      <c r="L1659" s="209"/>
      <c r="M1659" s="209"/>
      <c r="N1659" s="209"/>
      <c r="O1659" s="209"/>
      <c r="P1659" s="209"/>
      <c r="Q1659" s="209"/>
      <c r="R1659" s="209"/>
      <c r="S1659" s="209"/>
      <c r="T1659" s="209"/>
      <c r="U1659" s="209"/>
      <c r="V1659" s="209"/>
      <c r="W1659" s="209"/>
      <c r="X1659" s="209"/>
      <c r="Y1659" s="64"/>
      <c r="Z1659" s="127"/>
      <c r="AA1659" s="127"/>
      <c r="AB1659" s="434"/>
      <c r="AC1659" s="61"/>
      <c r="AD1659" s="207"/>
      <c r="AE1659" s="61"/>
      <c r="AF1659" s="130"/>
      <c r="AG1659" s="123"/>
      <c r="AH1659" s="123"/>
      <c r="AI1659" s="61"/>
      <c r="AJ1659" s="61"/>
      <c r="AK1659" s="61"/>
      <c r="AL1659" s="61"/>
      <c r="AM1659" s="76"/>
      <c r="AN1659" s="239"/>
      <c r="AO1659" s="239"/>
      <c r="AP1659" s="239"/>
      <c r="AQ1659" s="239"/>
    </row>
    <row r="1660" spans="1:43" x14ac:dyDescent="0.25">
      <c r="A1660" s="232"/>
      <c r="B1660" s="191"/>
      <c r="C1660" s="191"/>
      <c r="D1660" s="198"/>
      <c r="E1660" s="198"/>
      <c r="F1660" s="211"/>
      <c r="G1660" s="211"/>
      <c r="H1660" s="211"/>
      <c r="I1660" s="211"/>
      <c r="J1660" s="211"/>
      <c r="K1660" s="211"/>
      <c r="L1660" s="211"/>
      <c r="M1660" s="211"/>
      <c r="N1660" s="211"/>
      <c r="O1660" s="211"/>
      <c r="P1660" s="211"/>
      <c r="Q1660" s="211"/>
      <c r="R1660" s="211"/>
      <c r="S1660" s="211"/>
      <c r="T1660" s="211"/>
      <c r="U1660" s="211"/>
      <c r="V1660" s="211"/>
      <c r="W1660" s="211"/>
      <c r="X1660" s="211"/>
      <c r="Y1660" s="189"/>
      <c r="Z1660" s="127"/>
      <c r="AA1660" s="127"/>
      <c r="AB1660" s="434"/>
      <c r="AC1660" s="61"/>
      <c r="AD1660" s="207"/>
      <c r="AE1660" s="61"/>
      <c r="AF1660" s="130"/>
      <c r="AG1660" s="123"/>
      <c r="AH1660" s="123"/>
      <c r="AI1660" s="61"/>
      <c r="AJ1660" s="61"/>
      <c r="AK1660" s="61"/>
      <c r="AL1660" s="61"/>
      <c r="AM1660" s="76"/>
      <c r="AN1660" s="239"/>
      <c r="AO1660" s="239"/>
      <c r="AP1660" s="239"/>
      <c r="AQ1660" s="239"/>
    </row>
    <row r="1661" spans="1:43" x14ac:dyDescent="0.25">
      <c r="A1661" s="232"/>
      <c r="B1661" s="74"/>
      <c r="C1661" s="74"/>
      <c r="D1661" s="74"/>
      <c r="E1661" s="74"/>
      <c r="F1661" s="209"/>
      <c r="G1661" s="209"/>
      <c r="H1661" s="209"/>
      <c r="I1661" s="209"/>
      <c r="J1661" s="209"/>
      <c r="K1661" s="209"/>
      <c r="L1661" s="209"/>
      <c r="M1661" s="209"/>
      <c r="N1661" s="209"/>
      <c r="O1661" s="209"/>
      <c r="P1661" s="209"/>
      <c r="Q1661" s="209"/>
      <c r="R1661" s="209"/>
      <c r="S1661" s="209"/>
      <c r="T1661" s="209"/>
      <c r="U1661" s="209"/>
      <c r="V1661" s="209"/>
      <c r="W1661" s="209"/>
      <c r="X1661" s="209"/>
      <c r="Y1661" s="64"/>
      <c r="Z1661" s="127"/>
      <c r="AA1661" s="127"/>
      <c r="AB1661" s="434"/>
      <c r="AC1661" s="61"/>
      <c r="AD1661" s="207"/>
      <c r="AE1661" s="61"/>
      <c r="AF1661" s="130"/>
      <c r="AG1661" s="123"/>
      <c r="AH1661" s="123"/>
      <c r="AI1661" s="61"/>
      <c r="AJ1661" s="61"/>
      <c r="AK1661" s="61"/>
      <c r="AL1661" s="61"/>
      <c r="AM1661" s="76"/>
      <c r="AN1661" s="239"/>
      <c r="AO1661" s="239"/>
      <c r="AP1661" s="239"/>
      <c r="AQ1661" s="239"/>
    </row>
    <row r="1662" spans="1:43" x14ac:dyDescent="0.25">
      <c r="A1662" s="232"/>
      <c r="B1662" s="191"/>
      <c r="C1662" s="191"/>
      <c r="D1662" s="198"/>
      <c r="E1662" s="198"/>
      <c r="F1662" s="211"/>
      <c r="G1662" s="211"/>
      <c r="H1662" s="211"/>
      <c r="I1662" s="211"/>
      <c r="J1662" s="211"/>
      <c r="K1662" s="211"/>
      <c r="L1662" s="211"/>
      <c r="M1662" s="211"/>
      <c r="N1662" s="211"/>
      <c r="O1662" s="211"/>
      <c r="P1662" s="211"/>
      <c r="Q1662" s="211"/>
      <c r="R1662" s="211"/>
      <c r="S1662" s="211"/>
      <c r="T1662" s="211"/>
      <c r="U1662" s="211"/>
      <c r="V1662" s="211"/>
      <c r="W1662" s="211"/>
      <c r="X1662" s="211"/>
      <c r="Y1662" s="189"/>
      <c r="Z1662" s="127"/>
      <c r="AA1662" s="127"/>
      <c r="AB1662" s="434"/>
      <c r="AC1662" s="61"/>
      <c r="AD1662" s="207"/>
      <c r="AE1662" s="61"/>
      <c r="AF1662" s="130"/>
      <c r="AG1662" s="123"/>
      <c r="AH1662" s="123"/>
      <c r="AI1662" s="61"/>
      <c r="AJ1662" s="61"/>
      <c r="AK1662" s="61"/>
      <c r="AL1662" s="61"/>
      <c r="AM1662" s="76"/>
      <c r="AN1662" s="239"/>
      <c r="AO1662" s="239"/>
      <c r="AP1662" s="239"/>
      <c r="AQ1662" s="239"/>
    </row>
    <row r="1663" spans="1:43" x14ac:dyDescent="0.25">
      <c r="A1663" s="232"/>
      <c r="B1663" s="74"/>
      <c r="C1663" s="74"/>
      <c r="D1663" s="74"/>
      <c r="E1663" s="74"/>
      <c r="F1663" s="209"/>
      <c r="G1663" s="209"/>
      <c r="H1663" s="209"/>
      <c r="I1663" s="209"/>
      <c r="J1663" s="209"/>
      <c r="K1663" s="209"/>
      <c r="L1663" s="209"/>
      <c r="M1663" s="209"/>
      <c r="N1663" s="209"/>
      <c r="O1663" s="209"/>
      <c r="P1663" s="209"/>
      <c r="Q1663" s="209"/>
      <c r="R1663" s="209"/>
      <c r="S1663" s="209"/>
      <c r="T1663" s="209"/>
      <c r="U1663" s="209"/>
      <c r="V1663" s="209"/>
      <c r="W1663" s="209"/>
      <c r="X1663" s="209"/>
      <c r="Y1663" s="64"/>
      <c r="Z1663" s="127"/>
      <c r="AA1663" s="127"/>
      <c r="AB1663" s="434"/>
      <c r="AC1663" s="61"/>
      <c r="AD1663" s="207"/>
      <c r="AE1663" s="61"/>
      <c r="AF1663" s="130"/>
      <c r="AG1663" s="123"/>
      <c r="AH1663" s="123"/>
      <c r="AI1663" s="61"/>
      <c r="AJ1663" s="61"/>
      <c r="AK1663" s="61"/>
      <c r="AL1663" s="61"/>
      <c r="AM1663" s="76"/>
      <c r="AN1663" s="239"/>
      <c r="AO1663" s="239"/>
      <c r="AP1663" s="239"/>
      <c r="AQ1663" s="239"/>
    </row>
    <row r="1664" spans="1:43" x14ac:dyDescent="0.25">
      <c r="A1664" s="232"/>
      <c r="B1664" s="191"/>
      <c r="C1664" s="191"/>
      <c r="D1664" s="198"/>
      <c r="E1664" s="198"/>
      <c r="F1664" s="211"/>
      <c r="G1664" s="211"/>
      <c r="H1664" s="211"/>
      <c r="I1664" s="211"/>
      <c r="J1664" s="211"/>
      <c r="K1664" s="211"/>
      <c r="L1664" s="211"/>
      <c r="M1664" s="211"/>
      <c r="N1664" s="211"/>
      <c r="O1664" s="211"/>
      <c r="P1664" s="211"/>
      <c r="Q1664" s="211"/>
      <c r="R1664" s="211"/>
      <c r="S1664" s="211"/>
      <c r="T1664" s="211"/>
      <c r="U1664" s="211"/>
      <c r="V1664" s="211"/>
      <c r="W1664" s="211"/>
      <c r="X1664" s="211"/>
      <c r="Y1664" s="189"/>
      <c r="Z1664" s="127"/>
      <c r="AA1664" s="127"/>
      <c r="AB1664" s="434"/>
      <c r="AC1664" s="61"/>
      <c r="AD1664" s="207"/>
      <c r="AE1664" s="61"/>
      <c r="AF1664" s="130"/>
      <c r="AG1664" s="123"/>
      <c r="AH1664" s="123"/>
      <c r="AI1664" s="61"/>
      <c r="AJ1664" s="61"/>
      <c r="AK1664" s="61"/>
      <c r="AL1664" s="61"/>
      <c r="AM1664" s="76"/>
      <c r="AN1664" s="239"/>
      <c r="AO1664" s="239"/>
      <c r="AP1664" s="239"/>
      <c r="AQ1664" s="239"/>
    </row>
    <row r="1665" spans="1:43" x14ac:dyDescent="0.25">
      <c r="A1665" s="232"/>
      <c r="B1665" s="74"/>
      <c r="C1665" s="74"/>
      <c r="D1665" s="74"/>
      <c r="E1665" s="74"/>
      <c r="F1665" s="209"/>
      <c r="G1665" s="209"/>
      <c r="H1665" s="209"/>
      <c r="I1665" s="209"/>
      <c r="J1665" s="209"/>
      <c r="K1665" s="209"/>
      <c r="L1665" s="209"/>
      <c r="M1665" s="209"/>
      <c r="N1665" s="209"/>
      <c r="O1665" s="209"/>
      <c r="P1665" s="209"/>
      <c r="Q1665" s="209"/>
      <c r="R1665" s="209"/>
      <c r="S1665" s="209"/>
      <c r="T1665" s="209"/>
      <c r="U1665" s="209"/>
      <c r="V1665" s="209"/>
      <c r="W1665" s="209"/>
      <c r="X1665" s="209"/>
      <c r="Y1665" s="64"/>
      <c r="Z1665" s="127"/>
      <c r="AA1665" s="127"/>
      <c r="AB1665" s="434"/>
      <c r="AC1665" s="61"/>
      <c r="AD1665" s="207"/>
      <c r="AE1665" s="61"/>
      <c r="AF1665" s="130"/>
      <c r="AG1665" s="123"/>
      <c r="AH1665" s="123"/>
      <c r="AI1665" s="61"/>
      <c r="AJ1665" s="61"/>
      <c r="AK1665" s="61"/>
      <c r="AL1665" s="61"/>
      <c r="AM1665" s="76"/>
      <c r="AN1665" s="239"/>
      <c r="AO1665" s="239"/>
      <c r="AP1665" s="239"/>
      <c r="AQ1665" s="239"/>
    </row>
    <row r="1666" spans="1:43" x14ac:dyDescent="0.25">
      <c r="A1666" s="232"/>
      <c r="B1666" s="191"/>
      <c r="C1666" s="191"/>
      <c r="D1666" s="198"/>
      <c r="E1666" s="198"/>
      <c r="F1666" s="211"/>
      <c r="G1666" s="211"/>
      <c r="H1666" s="211"/>
      <c r="I1666" s="211"/>
      <c r="J1666" s="211"/>
      <c r="K1666" s="211"/>
      <c r="L1666" s="211"/>
      <c r="M1666" s="211"/>
      <c r="N1666" s="211"/>
      <c r="O1666" s="211"/>
      <c r="P1666" s="211"/>
      <c r="Q1666" s="211"/>
      <c r="R1666" s="211"/>
      <c r="S1666" s="211"/>
      <c r="T1666" s="211"/>
      <c r="U1666" s="211"/>
      <c r="V1666" s="211"/>
      <c r="W1666" s="211"/>
      <c r="X1666" s="211"/>
      <c r="Y1666" s="189"/>
      <c r="Z1666" s="127"/>
      <c r="AA1666" s="127"/>
      <c r="AB1666" s="434"/>
      <c r="AC1666" s="61"/>
      <c r="AD1666" s="207"/>
      <c r="AE1666" s="61"/>
      <c r="AF1666" s="130"/>
      <c r="AG1666" s="123"/>
      <c r="AH1666" s="123"/>
      <c r="AI1666" s="61"/>
      <c r="AJ1666" s="61"/>
      <c r="AK1666" s="61"/>
      <c r="AL1666" s="61"/>
      <c r="AM1666" s="76"/>
      <c r="AN1666" s="239"/>
      <c r="AO1666" s="239"/>
      <c r="AP1666" s="239"/>
      <c r="AQ1666" s="239"/>
    </row>
    <row r="1667" spans="1:43" x14ac:dyDescent="0.25">
      <c r="A1667" s="232"/>
      <c r="B1667" s="74"/>
      <c r="C1667" s="74"/>
      <c r="D1667" s="74"/>
      <c r="E1667" s="74"/>
      <c r="F1667" s="209"/>
      <c r="G1667" s="209"/>
      <c r="H1667" s="209"/>
      <c r="I1667" s="209"/>
      <c r="J1667" s="209"/>
      <c r="K1667" s="209"/>
      <c r="L1667" s="209"/>
      <c r="M1667" s="209"/>
      <c r="N1667" s="209"/>
      <c r="O1667" s="209"/>
      <c r="P1667" s="209"/>
      <c r="Q1667" s="209"/>
      <c r="R1667" s="209"/>
      <c r="S1667" s="209"/>
      <c r="T1667" s="209"/>
      <c r="U1667" s="209"/>
      <c r="V1667" s="209"/>
      <c r="W1667" s="209"/>
      <c r="X1667" s="209"/>
      <c r="Y1667" s="64"/>
      <c r="Z1667" s="127"/>
      <c r="AA1667" s="127"/>
      <c r="AB1667" s="434"/>
      <c r="AC1667" s="61"/>
      <c r="AD1667" s="207"/>
      <c r="AE1667" s="61"/>
      <c r="AF1667" s="130"/>
      <c r="AG1667" s="123"/>
      <c r="AH1667" s="123"/>
      <c r="AI1667" s="61"/>
      <c r="AJ1667" s="61"/>
      <c r="AK1667" s="61"/>
      <c r="AL1667" s="61"/>
      <c r="AM1667" s="76"/>
      <c r="AN1667" s="239"/>
      <c r="AO1667" s="239"/>
      <c r="AP1667" s="239"/>
      <c r="AQ1667" s="239"/>
    </row>
    <row r="1668" spans="1:43" x14ac:dyDescent="0.25">
      <c r="A1668" s="232"/>
      <c r="B1668" s="191"/>
      <c r="C1668" s="191"/>
      <c r="D1668" s="198"/>
      <c r="E1668" s="198"/>
      <c r="F1668" s="211"/>
      <c r="G1668" s="211"/>
      <c r="H1668" s="211"/>
      <c r="I1668" s="211"/>
      <c r="J1668" s="211"/>
      <c r="K1668" s="211"/>
      <c r="L1668" s="211"/>
      <c r="M1668" s="211"/>
      <c r="N1668" s="211"/>
      <c r="O1668" s="211"/>
      <c r="P1668" s="211"/>
      <c r="Q1668" s="211"/>
      <c r="R1668" s="211"/>
      <c r="S1668" s="211"/>
      <c r="T1668" s="211"/>
      <c r="U1668" s="211"/>
      <c r="V1668" s="211"/>
      <c r="W1668" s="211"/>
      <c r="X1668" s="211"/>
      <c r="Y1668" s="189"/>
      <c r="Z1668" s="127"/>
      <c r="AA1668" s="127"/>
      <c r="AB1668" s="434"/>
      <c r="AC1668" s="61"/>
      <c r="AD1668" s="207"/>
      <c r="AE1668" s="61"/>
      <c r="AF1668" s="130"/>
      <c r="AG1668" s="123"/>
      <c r="AH1668" s="123"/>
      <c r="AI1668" s="61"/>
      <c r="AJ1668" s="61"/>
      <c r="AK1668" s="61"/>
      <c r="AL1668" s="61"/>
      <c r="AM1668" s="76"/>
      <c r="AN1668" s="239"/>
      <c r="AO1668" s="239"/>
      <c r="AP1668" s="239"/>
      <c r="AQ1668" s="239"/>
    </row>
    <row r="1669" spans="1:43" x14ac:dyDescent="0.25">
      <c r="A1669" s="232"/>
      <c r="B1669" s="74"/>
      <c r="C1669" s="74"/>
      <c r="D1669" s="74"/>
      <c r="E1669" s="74"/>
      <c r="F1669" s="209"/>
      <c r="G1669" s="209"/>
      <c r="H1669" s="209"/>
      <c r="I1669" s="209"/>
      <c r="J1669" s="209"/>
      <c r="K1669" s="209"/>
      <c r="L1669" s="209"/>
      <c r="M1669" s="209"/>
      <c r="N1669" s="209"/>
      <c r="O1669" s="209"/>
      <c r="P1669" s="209"/>
      <c r="Q1669" s="209"/>
      <c r="R1669" s="209"/>
      <c r="S1669" s="209"/>
      <c r="T1669" s="209"/>
      <c r="U1669" s="209"/>
      <c r="V1669" s="209"/>
      <c r="W1669" s="209"/>
      <c r="X1669" s="209"/>
      <c r="Y1669" s="64"/>
      <c r="Z1669" s="127"/>
      <c r="AA1669" s="127"/>
      <c r="AB1669" s="434"/>
      <c r="AC1669" s="61"/>
      <c r="AD1669" s="207"/>
      <c r="AE1669" s="61"/>
      <c r="AF1669" s="130"/>
      <c r="AG1669" s="123"/>
      <c r="AH1669" s="123"/>
      <c r="AI1669" s="61"/>
      <c r="AJ1669" s="61"/>
      <c r="AK1669" s="61"/>
      <c r="AL1669" s="61"/>
      <c r="AM1669" s="76"/>
      <c r="AN1669" s="239"/>
      <c r="AO1669" s="239"/>
      <c r="AP1669" s="239"/>
      <c r="AQ1669" s="239"/>
    </row>
    <row r="1670" spans="1:43" x14ac:dyDescent="0.25">
      <c r="A1670" s="232"/>
      <c r="B1670" s="191"/>
      <c r="C1670" s="191"/>
      <c r="D1670" s="198"/>
      <c r="E1670" s="198"/>
      <c r="F1670" s="211"/>
      <c r="G1670" s="211"/>
      <c r="H1670" s="211"/>
      <c r="I1670" s="211"/>
      <c r="J1670" s="211"/>
      <c r="K1670" s="211"/>
      <c r="L1670" s="211"/>
      <c r="M1670" s="211"/>
      <c r="N1670" s="211"/>
      <c r="O1670" s="211"/>
      <c r="P1670" s="211"/>
      <c r="Q1670" s="211"/>
      <c r="R1670" s="211"/>
      <c r="S1670" s="211"/>
      <c r="T1670" s="211"/>
      <c r="U1670" s="211"/>
      <c r="V1670" s="211"/>
      <c r="W1670" s="211"/>
      <c r="X1670" s="211"/>
      <c r="Y1670" s="189"/>
      <c r="Z1670" s="127"/>
      <c r="AA1670" s="127"/>
      <c r="AB1670" s="434"/>
      <c r="AC1670" s="61"/>
      <c r="AD1670" s="207"/>
      <c r="AE1670" s="61"/>
      <c r="AF1670" s="130"/>
      <c r="AG1670" s="123"/>
      <c r="AH1670" s="123"/>
      <c r="AI1670" s="61"/>
      <c r="AJ1670" s="61"/>
      <c r="AK1670" s="61"/>
      <c r="AL1670" s="61"/>
      <c r="AM1670" s="76"/>
      <c r="AN1670" s="239"/>
      <c r="AO1670" s="239"/>
      <c r="AP1670" s="239"/>
      <c r="AQ1670" s="239"/>
    </row>
    <row r="1671" spans="1:43" x14ac:dyDescent="0.25">
      <c r="A1671" s="232"/>
      <c r="B1671" s="74"/>
      <c r="C1671" s="74"/>
      <c r="D1671" s="74"/>
      <c r="E1671" s="74"/>
      <c r="F1671" s="209"/>
      <c r="G1671" s="209"/>
      <c r="H1671" s="209"/>
      <c r="I1671" s="209"/>
      <c r="J1671" s="209"/>
      <c r="K1671" s="209"/>
      <c r="L1671" s="209"/>
      <c r="M1671" s="209"/>
      <c r="N1671" s="209"/>
      <c r="O1671" s="209"/>
      <c r="P1671" s="209"/>
      <c r="Q1671" s="209"/>
      <c r="R1671" s="209"/>
      <c r="S1671" s="209"/>
      <c r="T1671" s="209"/>
      <c r="U1671" s="209"/>
      <c r="V1671" s="209"/>
      <c r="W1671" s="209"/>
      <c r="X1671" s="209"/>
      <c r="Y1671" s="64"/>
      <c r="Z1671" s="127"/>
      <c r="AA1671" s="127"/>
      <c r="AB1671" s="434"/>
      <c r="AC1671" s="61"/>
      <c r="AD1671" s="207"/>
      <c r="AE1671" s="61"/>
      <c r="AF1671" s="130"/>
      <c r="AG1671" s="123"/>
      <c r="AH1671" s="123"/>
      <c r="AI1671" s="61"/>
      <c r="AJ1671" s="61"/>
      <c r="AK1671" s="61"/>
      <c r="AL1671" s="61"/>
      <c r="AM1671" s="76"/>
      <c r="AN1671" s="239"/>
      <c r="AO1671" s="239"/>
      <c r="AP1671" s="239"/>
      <c r="AQ1671" s="239"/>
    </row>
    <row r="1672" spans="1:43" x14ac:dyDescent="0.25">
      <c r="A1672" s="232"/>
      <c r="B1672" s="191"/>
      <c r="C1672" s="191"/>
      <c r="D1672" s="198"/>
      <c r="E1672" s="198"/>
      <c r="F1672" s="211"/>
      <c r="G1672" s="211"/>
      <c r="H1672" s="211"/>
      <c r="I1672" s="211"/>
      <c r="J1672" s="211"/>
      <c r="K1672" s="211"/>
      <c r="L1672" s="211"/>
      <c r="M1672" s="211"/>
      <c r="N1672" s="211"/>
      <c r="O1672" s="211"/>
      <c r="P1672" s="211"/>
      <c r="Q1672" s="211"/>
      <c r="R1672" s="211"/>
      <c r="S1672" s="211"/>
      <c r="T1672" s="211"/>
      <c r="U1672" s="211"/>
      <c r="V1672" s="211"/>
      <c r="W1672" s="211"/>
      <c r="X1672" s="211"/>
      <c r="Y1672" s="189"/>
      <c r="Z1672" s="127"/>
      <c r="AA1672" s="127"/>
      <c r="AB1672" s="434"/>
      <c r="AC1672" s="61"/>
      <c r="AD1672" s="207"/>
      <c r="AE1672" s="61"/>
      <c r="AF1672" s="130"/>
      <c r="AG1672" s="123"/>
      <c r="AH1672" s="123"/>
      <c r="AI1672" s="61"/>
      <c r="AJ1672" s="61"/>
      <c r="AK1672" s="61"/>
      <c r="AL1672" s="61"/>
      <c r="AM1672" s="76"/>
      <c r="AN1672" s="239"/>
      <c r="AO1672" s="239"/>
      <c r="AP1672" s="239"/>
      <c r="AQ1672" s="239"/>
    </row>
    <row r="1673" spans="1:43" x14ac:dyDescent="0.25">
      <c r="A1673" s="232"/>
      <c r="B1673" s="74"/>
      <c r="C1673" s="74"/>
      <c r="D1673" s="74"/>
      <c r="E1673" s="74"/>
      <c r="F1673" s="209"/>
      <c r="G1673" s="209"/>
      <c r="H1673" s="209"/>
      <c r="I1673" s="209"/>
      <c r="J1673" s="209"/>
      <c r="K1673" s="209"/>
      <c r="L1673" s="209"/>
      <c r="M1673" s="209"/>
      <c r="N1673" s="209"/>
      <c r="O1673" s="209"/>
      <c r="P1673" s="209"/>
      <c r="Q1673" s="209"/>
      <c r="R1673" s="209"/>
      <c r="S1673" s="209"/>
      <c r="T1673" s="209"/>
      <c r="U1673" s="209"/>
      <c r="V1673" s="209"/>
      <c r="W1673" s="209"/>
      <c r="X1673" s="209"/>
      <c r="Y1673" s="64"/>
      <c r="Z1673" s="127"/>
      <c r="AA1673" s="127"/>
      <c r="AB1673" s="434"/>
      <c r="AC1673" s="61"/>
      <c r="AD1673" s="207"/>
      <c r="AE1673" s="61"/>
      <c r="AF1673" s="130"/>
      <c r="AG1673" s="123"/>
      <c r="AH1673" s="123"/>
      <c r="AI1673" s="61"/>
      <c r="AJ1673" s="61"/>
      <c r="AK1673" s="61"/>
      <c r="AL1673" s="61"/>
      <c r="AM1673" s="76"/>
      <c r="AN1673" s="239"/>
      <c r="AO1673" s="239"/>
      <c r="AP1673" s="239"/>
      <c r="AQ1673" s="239"/>
    </row>
    <row r="1674" spans="1:43" x14ac:dyDescent="0.25">
      <c r="A1674" s="232"/>
      <c r="B1674" s="191"/>
      <c r="C1674" s="191"/>
      <c r="D1674" s="198"/>
      <c r="E1674" s="198"/>
      <c r="F1674" s="211"/>
      <c r="G1674" s="211"/>
      <c r="H1674" s="211"/>
      <c r="I1674" s="211"/>
      <c r="J1674" s="211"/>
      <c r="K1674" s="211"/>
      <c r="L1674" s="211"/>
      <c r="M1674" s="211"/>
      <c r="N1674" s="211"/>
      <c r="O1674" s="211"/>
      <c r="P1674" s="211"/>
      <c r="Q1674" s="211"/>
      <c r="R1674" s="211"/>
      <c r="S1674" s="211"/>
      <c r="T1674" s="211"/>
      <c r="U1674" s="211"/>
      <c r="V1674" s="211"/>
      <c r="W1674" s="211"/>
      <c r="X1674" s="211"/>
      <c r="Y1674" s="189"/>
      <c r="Z1674" s="127"/>
      <c r="AA1674" s="127"/>
      <c r="AB1674" s="434"/>
      <c r="AC1674" s="61"/>
      <c r="AD1674" s="207"/>
      <c r="AE1674" s="61"/>
      <c r="AF1674" s="130"/>
      <c r="AG1674" s="123"/>
      <c r="AH1674" s="123"/>
      <c r="AI1674" s="61"/>
      <c r="AJ1674" s="61"/>
      <c r="AK1674" s="61"/>
      <c r="AL1674" s="61"/>
      <c r="AM1674" s="76"/>
      <c r="AN1674" s="239"/>
      <c r="AO1674" s="239"/>
      <c r="AP1674" s="239"/>
      <c r="AQ1674" s="239"/>
    </row>
    <row r="1675" spans="1:43" x14ac:dyDescent="0.25">
      <c r="A1675" s="232"/>
      <c r="B1675" s="74"/>
      <c r="C1675" s="74"/>
      <c r="D1675" s="74"/>
      <c r="E1675" s="74"/>
      <c r="F1675" s="209"/>
      <c r="G1675" s="209"/>
      <c r="H1675" s="209"/>
      <c r="I1675" s="209"/>
      <c r="J1675" s="209"/>
      <c r="K1675" s="209"/>
      <c r="L1675" s="209"/>
      <c r="M1675" s="209"/>
      <c r="N1675" s="209"/>
      <c r="O1675" s="209"/>
      <c r="P1675" s="209"/>
      <c r="Q1675" s="209"/>
      <c r="R1675" s="209"/>
      <c r="S1675" s="209"/>
      <c r="T1675" s="209"/>
      <c r="U1675" s="209"/>
      <c r="V1675" s="209"/>
      <c r="W1675" s="209"/>
      <c r="X1675" s="209"/>
      <c r="Y1675" s="64"/>
      <c r="Z1675" s="127"/>
      <c r="AA1675" s="127"/>
      <c r="AB1675" s="434"/>
      <c r="AC1675" s="61"/>
      <c r="AD1675" s="207"/>
      <c r="AE1675" s="61"/>
      <c r="AF1675" s="130"/>
      <c r="AG1675" s="123"/>
      <c r="AH1675" s="123"/>
      <c r="AI1675" s="61"/>
      <c r="AJ1675" s="61"/>
      <c r="AK1675" s="61"/>
      <c r="AL1675" s="61"/>
      <c r="AM1675" s="76"/>
      <c r="AN1675" s="239"/>
      <c r="AO1675" s="239"/>
      <c r="AP1675" s="239"/>
      <c r="AQ1675" s="239"/>
    </row>
    <row r="1676" spans="1:43" x14ac:dyDescent="0.25">
      <c r="A1676" s="232"/>
      <c r="B1676" s="191"/>
      <c r="C1676" s="191"/>
      <c r="D1676" s="198"/>
      <c r="E1676" s="198"/>
      <c r="F1676" s="211"/>
      <c r="G1676" s="211"/>
      <c r="H1676" s="211"/>
      <c r="I1676" s="211"/>
      <c r="J1676" s="211"/>
      <c r="K1676" s="211"/>
      <c r="L1676" s="211"/>
      <c r="M1676" s="211"/>
      <c r="N1676" s="211"/>
      <c r="O1676" s="211"/>
      <c r="P1676" s="211"/>
      <c r="Q1676" s="211"/>
      <c r="R1676" s="211"/>
      <c r="S1676" s="211"/>
      <c r="T1676" s="211"/>
      <c r="U1676" s="211"/>
      <c r="V1676" s="211"/>
      <c r="W1676" s="211"/>
      <c r="X1676" s="211"/>
      <c r="Y1676" s="189"/>
      <c r="Z1676" s="127"/>
      <c r="AA1676" s="127"/>
      <c r="AB1676" s="434"/>
      <c r="AC1676" s="61"/>
      <c r="AD1676" s="207"/>
      <c r="AE1676" s="61"/>
      <c r="AF1676" s="130"/>
      <c r="AG1676" s="123"/>
      <c r="AH1676" s="123"/>
      <c r="AI1676" s="61"/>
      <c r="AJ1676" s="61"/>
      <c r="AK1676" s="61"/>
      <c r="AL1676" s="61"/>
      <c r="AM1676" s="76"/>
      <c r="AN1676" s="239"/>
      <c r="AO1676" s="239"/>
      <c r="AP1676" s="239"/>
      <c r="AQ1676" s="239"/>
    </row>
    <row r="1677" spans="1:43" x14ac:dyDescent="0.25">
      <c r="A1677" s="232"/>
      <c r="B1677" s="74"/>
      <c r="C1677" s="74"/>
      <c r="D1677" s="74"/>
      <c r="E1677" s="74"/>
      <c r="F1677" s="209"/>
      <c r="G1677" s="209"/>
      <c r="H1677" s="209"/>
      <c r="I1677" s="209"/>
      <c r="J1677" s="209"/>
      <c r="K1677" s="209"/>
      <c r="L1677" s="209"/>
      <c r="M1677" s="209"/>
      <c r="N1677" s="209"/>
      <c r="O1677" s="209"/>
      <c r="P1677" s="209"/>
      <c r="Q1677" s="209"/>
      <c r="R1677" s="209"/>
      <c r="S1677" s="209"/>
      <c r="T1677" s="209"/>
      <c r="U1677" s="209"/>
      <c r="V1677" s="209"/>
      <c r="W1677" s="209"/>
      <c r="X1677" s="209"/>
      <c r="Y1677" s="64"/>
      <c r="Z1677" s="127"/>
      <c r="AA1677" s="127"/>
      <c r="AB1677" s="434"/>
      <c r="AC1677" s="61"/>
      <c r="AD1677" s="207"/>
      <c r="AE1677" s="61"/>
      <c r="AF1677" s="130"/>
      <c r="AG1677" s="123"/>
      <c r="AH1677" s="123"/>
      <c r="AI1677" s="61"/>
      <c r="AJ1677" s="61"/>
      <c r="AK1677" s="61"/>
      <c r="AL1677" s="61"/>
      <c r="AM1677" s="76"/>
      <c r="AN1677" s="239"/>
      <c r="AO1677" s="239"/>
      <c r="AP1677" s="239"/>
      <c r="AQ1677" s="239"/>
    </row>
    <row r="1678" spans="1:43" x14ac:dyDescent="0.25">
      <c r="A1678" s="232"/>
      <c r="B1678" s="191"/>
      <c r="C1678" s="191"/>
      <c r="D1678" s="198"/>
      <c r="E1678" s="198"/>
      <c r="F1678" s="211"/>
      <c r="G1678" s="211"/>
      <c r="H1678" s="211"/>
      <c r="I1678" s="211"/>
      <c r="J1678" s="211"/>
      <c r="K1678" s="211"/>
      <c r="L1678" s="211"/>
      <c r="M1678" s="211"/>
      <c r="N1678" s="211"/>
      <c r="O1678" s="211"/>
      <c r="P1678" s="211"/>
      <c r="Q1678" s="211"/>
      <c r="R1678" s="211"/>
      <c r="S1678" s="211"/>
      <c r="T1678" s="211"/>
      <c r="U1678" s="211"/>
      <c r="V1678" s="211"/>
      <c r="W1678" s="211"/>
      <c r="X1678" s="211"/>
      <c r="Y1678" s="189"/>
      <c r="Z1678" s="127"/>
      <c r="AA1678" s="127"/>
      <c r="AB1678" s="434"/>
      <c r="AC1678" s="61"/>
      <c r="AD1678" s="207"/>
      <c r="AE1678" s="61"/>
      <c r="AF1678" s="130"/>
      <c r="AG1678" s="123"/>
      <c r="AH1678" s="123"/>
      <c r="AI1678" s="61"/>
      <c r="AJ1678" s="61"/>
      <c r="AK1678" s="61"/>
      <c r="AL1678" s="61"/>
      <c r="AM1678" s="76"/>
      <c r="AN1678" s="239"/>
      <c r="AO1678" s="239"/>
      <c r="AP1678" s="239"/>
      <c r="AQ1678" s="239"/>
    </row>
    <row r="1679" spans="1:43" x14ac:dyDescent="0.25">
      <c r="A1679" s="232"/>
      <c r="B1679" s="74"/>
      <c r="C1679" s="74"/>
      <c r="D1679" s="74"/>
      <c r="E1679" s="74"/>
      <c r="F1679" s="209"/>
      <c r="G1679" s="209"/>
      <c r="H1679" s="209"/>
      <c r="I1679" s="209"/>
      <c r="J1679" s="209"/>
      <c r="K1679" s="209"/>
      <c r="L1679" s="209"/>
      <c r="M1679" s="209"/>
      <c r="N1679" s="209"/>
      <c r="O1679" s="209"/>
      <c r="P1679" s="209"/>
      <c r="Q1679" s="209"/>
      <c r="R1679" s="209"/>
      <c r="S1679" s="209"/>
      <c r="T1679" s="209"/>
      <c r="U1679" s="209"/>
      <c r="V1679" s="209"/>
      <c r="W1679" s="209"/>
      <c r="X1679" s="209"/>
      <c r="Y1679" s="64"/>
      <c r="Z1679" s="127"/>
      <c r="AA1679" s="127"/>
      <c r="AB1679" s="434"/>
      <c r="AC1679" s="61"/>
      <c r="AD1679" s="207"/>
      <c r="AE1679" s="61"/>
      <c r="AF1679" s="130"/>
      <c r="AG1679" s="123"/>
      <c r="AH1679" s="123"/>
      <c r="AI1679" s="61"/>
      <c r="AJ1679" s="61"/>
      <c r="AK1679" s="61"/>
      <c r="AL1679" s="61"/>
      <c r="AM1679" s="76"/>
      <c r="AN1679" s="239"/>
      <c r="AO1679" s="239"/>
      <c r="AP1679" s="239"/>
      <c r="AQ1679" s="239"/>
    </row>
    <row r="1680" spans="1:43" x14ac:dyDescent="0.25">
      <c r="A1680" s="232"/>
      <c r="B1680" s="191"/>
      <c r="C1680" s="191"/>
      <c r="D1680" s="198"/>
      <c r="E1680" s="198"/>
      <c r="F1680" s="211"/>
      <c r="G1680" s="211"/>
      <c r="H1680" s="211"/>
      <c r="I1680" s="211"/>
      <c r="J1680" s="211"/>
      <c r="K1680" s="211"/>
      <c r="L1680" s="211"/>
      <c r="M1680" s="211"/>
      <c r="N1680" s="211"/>
      <c r="O1680" s="211"/>
      <c r="P1680" s="211"/>
      <c r="Q1680" s="211"/>
      <c r="R1680" s="211"/>
      <c r="S1680" s="211"/>
      <c r="T1680" s="211"/>
      <c r="U1680" s="211"/>
      <c r="V1680" s="211"/>
      <c r="W1680" s="211"/>
      <c r="X1680" s="211"/>
      <c r="Y1680" s="189"/>
      <c r="Z1680" s="127"/>
      <c r="AA1680" s="127"/>
      <c r="AB1680" s="434"/>
      <c r="AC1680" s="61"/>
      <c r="AD1680" s="207"/>
      <c r="AE1680" s="61"/>
      <c r="AF1680" s="130"/>
      <c r="AG1680" s="123"/>
      <c r="AH1680" s="123"/>
      <c r="AI1680" s="61"/>
      <c r="AJ1680" s="61"/>
      <c r="AK1680" s="61"/>
      <c r="AL1680" s="61"/>
      <c r="AM1680" s="76"/>
      <c r="AN1680" s="239"/>
      <c r="AO1680" s="239"/>
      <c r="AP1680" s="239"/>
      <c r="AQ1680" s="239"/>
    </row>
    <row r="1681" spans="1:43" x14ac:dyDescent="0.25">
      <c r="A1681" s="232"/>
      <c r="B1681" s="74"/>
      <c r="C1681" s="74"/>
      <c r="D1681" s="74"/>
      <c r="E1681" s="74"/>
      <c r="F1681" s="209"/>
      <c r="G1681" s="209"/>
      <c r="H1681" s="209"/>
      <c r="I1681" s="209"/>
      <c r="J1681" s="209"/>
      <c r="K1681" s="209"/>
      <c r="L1681" s="209"/>
      <c r="M1681" s="209"/>
      <c r="N1681" s="209"/>
      <c r="O1681" s="209"/>
      <c r="P1681" s="209"/>
      <c r="Q1681" s="209"/>
      <c r="R1681" s="209"/>
      <c r="S1681" s="209"/>
      <c r="T1681" s="209"/>
      <c r="U1681" s="209"/>
      <c r="V1681" s="209"/>
      <c r="W1681" s="209"/>
      <c r="X1681" s="209"/>
      <c r="Y1681" s="64"/>
      <c r="Z1681" s="127"/>
      <c r="AA1681" s="127"/>
      <c r="AB1681" s="434"/>
      <c r="AC1681" s="61"/>
      <c r="AD1681" s="207"/>
      <c r="AE1681" s="61"/>
      <c r="AF1681" s="130"/>
      <c r="AG1681" s="123"/>
      <c r="AH1681" s="123"/>
      <c r="AI1681" s="61"/>
      <c r="AJ1681" s="61"/>
      <c r="AK1681" s="61"/>
      <c r="AL1681" s="61"/>
      <c r="AM1681" s="76"/>
      <c r="AN1681" s="239"/>
      <c r="AO1681" s="239"/>
      <c r="AP1681" s="239"/>
      <c r="AQ1681" s="239"/>
    </row>
    <row r="1682" spans="1:43" x14ac:dyDescent="0.25">
      <c r="A1682" s="232"/>
      <c r="B1682" s="191"/>
      <c r="C1682" s="191"/>
      <c r="D1682" s="198"/>
      <c r="E1682" s="198"/>
      <c r="F1682" s="211"/>
      <c r="G1682" s="211"/>
      <c r="H1682" s="211"/>
      <c r="I1682" s="211"/>
      <c r="J1682" s="211"/>
      <c r="K1682" s="211"/>
      <c r="L1682" s="211"/>
      <c r="M1682" s="211"/>
      <c r="N1682" s="211"/>
      <c r="O1682" s="211"/>
      <c r="P1682" s="211"/>
      <c r="Q1682" s="211"/>
      <c r="R1682" s="211"/>
      <c r="S1682" s="211"/>
      <c r="T1682" s="211"/>
      <c r="U1682" s="211"/>
      <c r="V1682" s="211"/>
      <c r="W1682" s="211"/>
      <c r="X1682" s="211"/>
      <c r="Y1682" s="189"/>
      <c r="Z1682" s="127"/>
      <c r="AA1682" s="127"/>
      <c r="AB1682" s="434"/>
      <c r="AC1682" s="61"/>
      <c r="AD1682" s="207"/>
      <c r="AE1682" s="61"/>
      <c r="AF1682" s="130"/>
      <c r="AG1682" s="123"/>
      <c r="AH1682" s="123"/>
      <c r="AI1682" s="61"/>
      <c r="AJ1682" s="61"/>
      <c r="AK1682" s="61"/>
      <c r="AL1682" s="61"/>
      <c r="AM1682" s="76"/>
      <c r="AN1682" s="239"/>
      <c r="AO1682" s="239"/>
      <c r="AP1682" s="239"/>
      <c r="AQ1682" s="239"/>
    </row>
    <row r="1683" spans="1:43" x14ac:dyDescent="0.25">
      <c r="A1683" s="232"/>
      <c r="B1683" s="74"/>
      <c r="C1683" s="74"/>
      <c r="D1683" s="74"/>
      <c r="E1683" s="74"/>
      <c r="F1683" s="209"/>
      <c r="G1683" s="209"/>
      <c r="H1683" s="209"/>
      <c r="I1683" s="209"/>
      <c r="J1683" s="209"/>
      <c r="K1683" s="209"/>
      <c r="L1683" s="209"/>
      <c r="M1683" s="209"/>
      <c r="N1683" s="209"/>
      <c r="O1683" s="209"/>
      <c r="P1683" s="209"/>
      <c r="Q1683" s="209"/>
      <c r="R1683" s="209"/>
      <c r="S1683" s="209"/>
      <c r="T1683" s="209"/>
      <c r="U1683" s="209"/>
      <c r="V1683" s="209"/>
      <c r="W1683" s="209"/>
      <c r="X1683" s="209"/>
      <c r="Y1683" s="64"/>
      <c r="Z1683" s="127"/>
      <c r="AA1683" s="127"/>
      <c r="AB1683" s="434"/>
      <c r="AC1683" s="61"/>
      <c r="AD1683" s="207"/>
      <c r="AE1683" s="61"/>
      <c r="AF1683" s="130"/>
      <c r="AG1683" s="123"/>
      <c r="AH1683" s="123"/>
      <c r="AI1683" s="61"/>
      <c r="AJ1683" s="61"/>
      <c r="AK1683" s="61"/>
      <c r="AL1683" s="61"/>
      <c r="AM1683" s="76"/>
      <c r="AN1683" s="239"/>
      <c r="AO1683" s="239"/>
      <c r="AP1683" s="239"/>
      <c r="AQ1683" s="239"/>
    </row>
    <row r="1684" spans="1:43" x14ac:dyDescent="0.25">
      <c r="A1684" s="232"/>
      <c r="B1684" s="191"/>
      <c r="C1684" s="191"/>
      <c r="D1684" s="198"/>
      <c r="E1684" s="198"/>
      <c r="F1684" s="211"/>
      <c r="G1684" s="211"/>
      <c r="H1684" s="211"/>
      <c r="I1684" s="211"/>
      <c r="J1684" s="211"/>
      <c r="K1684" s="211"/>
      <c r="L1684" s="211"/>
      <c r="M1684" s="211"/>
      <c r="N1684" s="211"/>
      <c r="O1684" s="211"/>
      <c r="P1684" s="211"/>
      <c r="Q1684" s="211"/>
      <c r="R1684" s="211"/>
      <c r="S1684" s="211"/>
      <c r="T1684" s="211"/>
      <c r="U1684" s="211"/>
      <c r="V1684" s="211"/>
      <c r="W1684" s="211"/>
      <c r="X1684" s="211"/>
      <c r="Y1684" s="189"/>
      <c r="Z1684" s="127"/>
      <c r="AA1684" s="127"/>
      <c r="AB1684" s="434"/>
      <c r="AC1684" s="61"/>
      <c r="AD1684" s="207"/>
      <c r="AE1684" s="61"/>
      <c r="AF1684" s="130"/>
      <c r="AG1684" s="123"/>
      <c r="AH1684" s="123"/>
      <c r="AI1684" s="61"/>
      <c r="AJ1684" s="61"/>
      <c r="AK1684" s="61"/>
      <c r="AL1684" s="61"/>
      <c r="AM1684" s="76"/>
      <c r="AN1684" s="239"/>
      <c r="AO1684" s="239"/>
      <c r="AP1684" s="239"/>
      <c r="AQ1684" s="239"/>
    </row>
    <row r="1685" spans="1:43" x14ac:dyDescent="0.25">
      <c r="A1685" s="232"/>
      <c r="B1685" s="74"/>
      <c r="C1685" s="74"/>
      <c r="D1685" s="74"/>
      <c r="E1685" s="74"/>
      <c r="F1685" s="209"/>
      <c r="G1685" s="209"/>
      <c r="H1685" s="209"/>
      <c r="I1685" s="209"/>
      <c r="J1685" s="209"/>
      <c r="K1685" s="209"/>
      <c r="L1685" s="209"/>
      <c r="M1685" s="209"/>
      <c r="N1685" s="209"/>
      <c r="O1685" s="209"/>
      <c r="P1685" s="209"/>
      <c r="Q1685" s="209"/>
      <c r="R1685" s="209"/>
      <c r="S1685" s="209"/>
      <c r="T1685" s="209"/>
      <c r="U1685" s="209"/>
      <c r="V1685" s="209"/>
      <c r="W1685" s="209"/>
      <c r="X1685" s="209"/>
      <c r="Y1685" s="64"/>
      <c r="Z1685" s="127"/>
      <c r="AA1685" s="127"/>
      <c r="AB1685" s="434"/>
      <c r="AC1685" s="61"/>
      <c r="AD1685" s="207"/>
      <c r="AE1685" s="61"/>
      <c r="AF1685" s="130"/>
      <c r="AG1685" s="123"/>
      <c r="AH1685" s="123"/>
      <c r="AI1685" s="61"/>
      <c r="AJ1685" s="61"/>
      <c r="AK1685" s="61"/>
      <c r="AL1685" s="61"/>
      <c r="AM1685" s="76"/>
      <c r="AN1685" s="239"/>
      <c r="AO1685" s="239"/>
      <c r="AP1685" s="239"/>
      <c r="AQ1685" s="239"/>
    </row>
    <row r="1686" spans="1:43" x14ac:dyDescent="0.25">
      <c r="A1686" s="232"/>
      <c r="B1686" s="191"/>
      <c r="C1686" s="191"/>
      <c r="D1686" s="198"/>
      <c r="E1686" s="198"/>
      <c r="F1686" s="211"/>
      <c r="G1686" s="211"/>
      <c r="H1686" s="211"/>
      <c r="I1686" s="211"/>
      <c r="J1686" s="211"/>
      <c r="K1686" s="211"/>
      <c r="L1686" s="211"/>
      <c r="M1686" s="211"/>
      <c r="N1686" s="211"/>
      <c r="O1686" s="211"/>
      <c r="P1686" s="211"/>
      <c r="Q1686" s="211"/>
      <c r="R1686" s="211"/>
      <c r="S1686" s="211"/>
      <c r="T1686" s="211"/>
      <c r="U1686" s="211"/>
      <c r="V1686" s="211"/>
      <c r="W1686" s="211"/>
      <c r="X1686" s="211"/>
      <c r="Y1686" s="189"/>
      <c r="Z1686" s="127"/>
      <c r="AA1686" s="127"/>
      <c r="AB1686" s="434"/>
      <c r="AC1686" s="61"/>
      <c r="AD1686" s="207"/>
      <c r="AE1686" s="61"/>
      <c r="AF1686" s="130"/>
      <c r="AG1686" s="123"/>
      <c r="AH1686" s="123"/>
      <c r="AI1686" s="61"/>
      <c r="AJ1686" s="61"/>
      <c r="AK1686" s="61"/>
      <c r="AL1686" s="61"/>
      <c r="AM1686" s="76"/>
      <c r="AN1686" s="239"/>
      <c r="AO1686" s="239"/>
      <c r="AP1686" s="239"/>
      <c r="AQ1686" s="239"/>
    </row>
    <row r="1687" spans="1:43" x14ac:dyDescent="0.25">
      <c r="A1687" s="232"/>
      <c r="B1687" s="74"/>
      <c r="C1687" s="74"/>
      <c r="D1687" s="74"/>
      <c r="E1687" s="74"/>
      <c r="F1687" s="209"/>
      <c r="G1687" s="209"/>
      <c r="H1687" s="209"/>
      <c r="I1687" s="209"/>
      <c r="J1687" s="209"/>
      <c r="K1687" s="209"/>
      <c r="L1687" s="209"/>
      <c r="M1687" s="209"/>
      <c r="N1687" s="209"/>
      <c r="O1687" s="209"/>
      <c r="P1687" s="209"/>
      <c r="Q1687" s="209"/>
      <c r="R1687" s="209"/>
      <c r="S1687" s="209"/>
      <c r="T1687" s="209"/>
      <c r="U1687" s="209"/>
      <c r="V1687" s="209"/>
      <c r="W1687" s="209"/>
      <c r="X1687" s="209"/>
      <c r="Y1687" s="64"/>
      <c r="Z1687" s="127"/>
      <c r="AA1687" s="127"/>
      <c r="AB1687" s="434"/>
      <c r="AC1687" s="61"/>
      <c r="AD1687" s="207"/>
      <c r="AE1687" s="61"/>
      <c r="AF1687" s="130"/>
      <c r="AG1687" s="123"/>
      <c r="AH1687" s="123"/>
      <c r="AI1687" s="61"/>
      <c r="AJ1687" s="61"/>
      <c r="AK1687" s="61"/>
      <c r="AL1687" s="61"/>
      <c r="AM1687" s="76"/>
      <c r="AN1687" s="239"/>
      <c r="AO1687" s="239"/>
      <c r="AP1687" s="239"/>
      <c r="AQ1687" s="239"/>
    </row>
    <row r="1688" spans="1:43" x14ac:dyDescent="0.25">
      <c r="A1688" s="232"/>
      <c r="B1688" s="191"/>
      <c r="C1688" s="191"/>
      <c r="D1688" s="198"/>
      <c r="E1688" s="198"/>
      <c r="F1688" s="211"/>
      <c r="G1688" s="211"/>
      <c r="H1688" s="211"/>
      <c r="I1688" s="211"/>
      <c r="J1688" s="211"/>
      <c r="K1688" s="211"/>
      <c r="L1688" s="211"/>
      <c r="M1688" s="211"/>
      <c r="N1688" s="211"/>
      <c r="O1688" s="211"/>
      <c r="P1688" s="211"/>
      <c r="Q1688" s="211"/>
      <c r="R1688" s="211"/>
      <c r="S1688" s="211"/>
      <c r="T1688" s="211"/>
      <c r="U1688" s="211"/>
      <c r="V1688" s="211"/>
      <c r="W1688" s="211"/>
      <c r="X1688" s="211"/>
      <c r="Y1688" s="189"/>
      <c r="Z1688" s="127"/>
      <c r="AA1688" s="127"/>
      <c r="AB1688" s="434"/>
      <c r="AC1688" s="61"/>
      <c r="AD1688" s="207"/>
      <c r="AE1688" s="61"/>
      <c r="AF1688" s="130"/>
      <c r="AG1688" s="123"/>
      <c r="AH1688" s="123"/>
      <c r="AI1688" s="61"/>
      <c r="AJ1688" s="61"/>
      <c r="AK1688" s="61"/>
      <c r="AL1688" s="61"/>
      <c r="AM1688" s="76"/>
      <c r="AN1688" s="239"/>
      <c r="AO1688" s="239"/>
      <c r="AP1688" s="239"/>
      <c r="AQ1688" s="239"/>
    </row>
    <row r="1689" spans="1:43" x14ac:dyDescent="0.25">
      <c r="A1689" s="232"/>
      <c r="B1689" s="74"/>
      <c r="C1689" s="74"/>
      <c r="D1689" s="74"/>
      <c r="E1689" s="74"/>
      <c r="F1689" s="209"/>
      <c r="G1689" s="209"/>
      <c r="H1689" s="209"/>
      <c r="I1689" s="209"/>
      <c r="J1689" s="209"/>
      <c r="K1689" s="209"/>
      <c r="L1689" s="209"/>
      <c r="M1689" s="209"/>
      <c r="N1689" s="209"/>
      <c r="O1689" s="209"/>
      <c r="P1689" s="209"/>
      <c r="Q1689" s="209"/>
      <c r="R1689" s="209"/>
      <c r="S1689" s="209"/>
      <c r="T1689" s="209"/>
      <c r="U1689" s="209"/>
      <c r="V1689" s="209"/>
      <c r="W1689" s="209"/>
      <c r="X1689" s="209"/>
      <c r="Y1689" s="64"/>
      <c r="Z1689" s="127"/>
      <c r="AA1689" s="127"/>
      <c r="AB1689" s="434"/>
      <c r="AC1689" s="61"/>
      <c r="AD1689" s="207"/>
      <c r="AE1689" s="61"/>
      <c r="AF1689" s="130"/>
      <c r="AG1689" s="123"/>
      <c r="AH1689" s="123"/>
      <c r="AI1689" s="61"/>
      <c r="AJ1689" s="61"/>
      <c r="AK1689" s="61"/>
      <c r="AL1689" s="61"/>
      <c r="AM1689" s="76"/>
      <c r="AN1689" s="239"/>
      <c r="AO1689" s="239"/>
      <c r="AP1689" s="239"/>
      <c r="AQ1689" s="239"/>
    </row>
    <row r="1690" spans="1:43" x14ac:dyDescent="0.25">
      <c r="A1690" s="232"/>
      <c r="B1690" s="191"/>
      <c r="C1690" s="191"/>
      <c r="D1690" s="198"/>
      <c r="E1690" s="198"/>
      <c r="F1690" s="211"/>
      <c r="G1690" s="211"/>
      <c r="H1690" s="211"/>
      <c r="I1690" s="211"/>
      <c r="J1690" s="211"/>
      <c r="K1690" s="211"/>
      <c r="L1690" s="211"/>
      <c r="M1690" s="211"/>
      <c r="N1690" s="211"/>
      <c r="O1690" s="211"/>
      <c r="P1690" s="211"/>
      <c r="Q1690" s="211"/>
      <c r="R1690" s="211"/>
      <c r="S1690" s="211"/>
      <c r="T1690" s="211"/>
      <c r="U1690" s="211"/>
      <c r="V1690" s="211"/>
      <c r="W1690" s="211"/>
      <c r="X1690" s="211"/>
      <c r="Y1690" s="189"/>
      <c r="Z1690" s="127"/>
      <c r="AA1690" s="127"/>
      <c r="AB1690" s="434"/>
      <c r="AC1690" s="61"/>
      <c r="AD1690" s="207"/>
      <c r="AE1690" s="61"/>
      <c r="AF1690" s="130"/>
      <c r="AG1690" s="123"/>
      <c r="AH1690" s="123"/>
      <c r="AI1690" s="61"/>
      <c r="AJ1690" s="61"/>
      <c r="AK1690" s="61"/>
      <c r="AL1690" s="61"/>
      <c r="AM1690" s="76"/>
      <c r="AN1690" s="239"/>
      <c r="AO1690" s="239"/>
      <c r="AP1690" s="239"/>
      <c r="AQ1690" s="239"/>
    </row>
    <row r="1691" spans="1:43" x14ac:dyDescent="0.25">
      <c r="A1691" s="232"/>
      <c r="B1691" s="74"/>
      <c r="C1691" s="74"/>
      <c r="D1691" s="74"/>
      <c r="E1691" s="74"/>
      <c r="F1691" s="209"/>
      <c r="G1691" s="209"/>
      <c r="H1691" s="209"/>
      <c r="I1691" s="209"/>
      <c r="J1691" s="209"/>
      <c r="K1691" s="209"/>
      <c r="L1691" s="209"/>
      <c r="M1691" s="209"/>
      <c r="N1691" s="209"/>
      <c r="O1691" s="209"/>
      <c r="P1691" s="209"/>
      <c r="Q1691" s="209"/>
      <c r="R1691" s="209"/>
      <c r="S1691" s="209"/>
      <c r="T1691" s="209"/>
      <c r="U1691" s="209"/>
      <c r="V1691" s="209"/>
      <c r="W1691" s="209"/>
      <c r="X1691" s="209"/>
      <c r="Y1691" s="64"/>
      <c r="Z1691" s="127"/>
      <c r="AA1691" s="127"/>
      <c r="AB1691" s="434"/>
      <c r="AC1691" s="61"/>
      <c r="AD1691" s="207"/>
      <c r="AE1691" s="61"/>
      <c r="AF1691" s="130"/>
      <c r="AG1691" s="123"/>
      <c r="AH1691" s="123"/>
      <c r="AI1691" s="61"/>
      <c r="AJ1691" s="61"/>
      <c r="AK1691" s="61"/>
      <c r="AL1691" s="61"/>
      <c r="AM1691" s="76"/>
      <c r="AN1691" s="239"/>
      <c r="AO1691" s="239"/>
      <c r="AP1691" s="239"/>
      <c r="AQ1691" s="239"/>
    </row>
    <row r="1692" spans="1:43" x14ac:dyDescent="0.25">
      <c r="A1692" s="232"/>
      <c r="B1692" s="191"/>
      <c r="C1692" s="191"/>
      <c r="D1692" s="198"/>
      <c r="E1692" s="198"/>
      <c r="F1692" s="211"/>
      <c r="G1692" s="211"/>
      <c r="H1692" s="211"/>
      <c r="I1692" s="211"/>
      <c r="J1692" s="211"/>
      <c r="K1692" s="211"/>
      <c r="L1692" s="211"/>
      <c r="M1692" s="211"/>
      <c r="N1692" s="211"/>
      <c r="O1692" s="211"/>
      <c r="P1692" s="211"/>
      <c r="Q1692" s="211"/>
      <c r="R1692" s="211"/>
      <c r="S1692" s="211"/>
      <c r="T1692" s="211"/>
      <c r="U1692" s="211"/>
      <c r="V1692" s="211"/>
      <c r="W1692" s="211"/>
      <c r="X1692" s="211"/>
      <c r="Y1692" s="189"/>
      <c r="Z1692" s="127"/>
      <c r="AA1692" s="127"/>
      <c r="AB1692" s="434"/>
      <c r="AC1692" s="61"/>
      <c r="AD1692" s="207"/>
      <c r="AE1692" s="61"/>
      <c r="AF1692" s="130"/>
      <c r="AG1692" s="123"/>
      <c r="AH1692" s="123"/>
      <c r="AI1692" s="61"/>
      <c r="AJ1692" s="61"/>
      <c r="AK1692" s="61"/>
      <c r="AL1692" s="61"/>
      <c r="AM1692" s="76"/>
      <c r="AN1692" s="239"/>
      <c r="AO1692" s="239"/>
      <c r="AP1692" s="239"/>
      <c r="AQ1692" s="239"/>
    </row>
    <row r="1693" spans="1:43" x14ac:dyDescent="0.25">
      <c r="A1693" s="232"/>
      <c r="B1693" s="74"/>
      <c r="C1693" s="74"/>
      <c r="D1693" s="74"/>
      <c r="E1693" s="74"/>
      <c r="F1693" s="209"/>
      <c r="G1693" s="209"/>
      <c r="H1693" s="209"/>
      <c r="I1693" s="209"/>
      <c r="J1693" s="209"/>
      <c r="K1693" s="209"/>
      <c r="L1693" s="209"/>
      <c r="M1693" s="209"/>
      <c r="N1693" s="209"/>
      <c r="O1693" s="209"/>
      <c r="P1693" s="209"/>
      <c r="Q1693" s="209"/>
      <c r="R1693" s="209"/>
      <c r="S1693" s="209"/>
      <c r="T1693" s="209"/>
      <c r="U1693" s="209"/>
      <c r="V1693" s="209"/>
      <c r="W1693" s="209"/>
      <c r="X1693" s="209"/>
      <c r="Y1693" s="64"/>
      <c r="Z1693" s="127"/>
      <c r="AA1693" s="127"/>
      <c r="AB1693" s="434"/>
      <c r="AC1693" s="61"/>
      <c r="AD1693" s="207"/>
      <c r="AE1693" s="61"/>
      <c r="AF1693" s="130"/>
      <c r="AG1693" s="123"/>
      <c r="AH1693" s="123"/>
      <c r="AI1693" s="61"/>
      <c r="AJ1693" s="61"/>
      <c r="AK1693" s="61"/>
      <c r="AL1693" s="61"/>
      <c r="AM1693" s="76"/>
      <c r="AN1693" s="239"/>
      <c r="AO1693" s="239"/>
      <c r="AP1693" s="239"/>
      <c r="AQ1693" s="239"/>
    </row>
    <row r="1694" spans="1:43" x14ac:dyDescent="0.25">
      <c r="A1694" s="232"/>
      <c r="B1694" s="191"/>
      <c r="C1694" s="191"/>
      <c r="D1694" s="198"/>
      <c r="E1694" s="198"/>
      <c r="F1694" s="211"/>
      <c r="G1694" s="211"/>
      <c r="H1694" s="211"/>
      <c r="I1694" s="211"/>
      <c r="J1694" s="211"/>
      <c r="K1694" s="211"/>
      <c r="L1694" s="211"/>
      <c r="M1694" s="211"/>
      <c r="N1694" s="211"/>
      <c r="O1694" s="211"/>
      <c r="P1694" s="211"/>
      <c r="Q1694" s="211"/>
      <c r="R1694" s="211"/>
      <c r="S1694" s="211"/>
      <c r="T1694" s="211"/>
      <c r="U1694" s="211"/>
      <c r="V1694" s="211"/>
      <c r="W1694" s="211"/>
      <c r="X1694" s="211"/>
      <c r="Y1694" s="189"/>
      <c r="Z1694" s="127"/>
      <c r="AA1694" s="127"/>
      <c r="AB1694" s="434"/>
      <c r="AC1694" s="61"/>
      <c r="AD1694" s="207"/>
      <c r="AE1694" s="61"/>
      <c r="AF1694" s="130"/>
      <c r="AG1694" s="123"/>
      <c r="AH1694" s="123"/>
      <c r="AI1694" s="61"/>
      <c r="AJ1694" s="61"/>
      <c r="AK1694" s="61"/>
      <c r="AL1694" s="61"/>
      <c r="AM1694" s="76"/>
      <c r="AN1694" s="239"/>
      <c r="AO1694" s="239"/>
      <c r="AP1694" s="239"/>
      <c r="AQ1694" s="239"/>
    </row>
    <row r="1695" spans="1:43" x14ac:dyDescent="0.25">
      <c r="A1695" s="232"/>
      <c r="B1695" s="74"/>
      <c r="C1695" s="74"/>
      <c r="D1695" s="74"/>
      <c r="E1695" s="74"/>
      <c r="F1695" s="209"/>
      <c r="G1695" s="209"/>
      <c r="H1695" s="209"/>
      <c r="I1695" s="209"/>
      <c r="J1695" s="209"/>
      <c r="K1695" s="209"/>
      <c r="L1695" s="209"/>
      <c r="M1695" s="209"/>
      <c r="N1695" s="209"/>
      <c r="O1695" s="209"/>
      <c r="P1695" s="209"/>
      <c r="Q1695" s="209"/>
      <c r="R1695" s="209"/>
      <c r="S1695" s="209"/>
      <c r="T1695" s="209"/>
      <c r="U1695" s="209"/>
      <c r="V1695" s="209"/>
      <c r="W1695" s="209"/>
      <c r="X1695" s="209"/>
      <c r="Y1695" s="64"/>
      <c r="Z1695" s="127"/>
      <c r="AA1695" s="127"/>
      <c r="AB1695" s="434"/>
      <c r="AC1695" s="61"/>
      <c r="AD1695" s="207"/>
      <c r="AE1695" s="61"/>
      <c r="AF1695" s="130"/>
      <c r="AG1695" s="123"/>
      <c r="AH1695" s="123"/>
      <c r="AI1695" s="61"/>
      <c r="AJ1695" s="61"/>
      <c r="AK1695" s="61"/>
      <c r="AL1695" s="61"/>
      <c r="AM1695" s="76"/>
      <c r="AN1695" s="239"/>
      <c r="AO1695" s="239"/>
      <c r="AP1695" s="239"/>
      <c r="AQ1695" s="239"/>
    </row>
    <row r="1696" spans="1:43" x14ac:dyDescent="0.25">
      <c r="A1696" s="232"/>
      <c r="B1696" s="191"/>
      <c r="C1696" s="191"/>
      <c r="D1696" s="198"/>
      <c r="E1696" s="198"/>
      <c r="F1696" s="211"/>
      <c r="G1696" s="211"/>
      <c r="H1696" s="211"/>
      <c r="I1696" s="211"/>
      <c r="J1696" s="211"/>
      <c r="K1696" s="211"/>
      <c r="L1696" s="211"/>
      <c r="M1696" s="211"/>
      <c r="N1696" s="211"/>
      <c r="O1696" s="211"/>
      <c r="P1696" s="211"/>
      <c r="Q1696" s="211"/>
      <c r="R1696" s="211"/>
      <c r="S1696" s="211"/>
      <c r="T1696" s="211"/>
      <c r="U1696" s="211"/>
      <c r="V1696" s="211"/>
      <c r="W1696" s="211"/>
      <c r="X1696" s="211"/>
      <c r="Y1696" s="189"/>
      <c r="Z1696" s="127"/>
      <c r="AA1696" s="127"/>
      <c r="AB1696" s="434"/>
      <c r="AC1696" s="61"/>
      <c r="AD1696" s="207"/>
      <c r="AE1696" s="61"/>
      <c r="AF1696" s="130"/>
      <c r="AG1696" s="123"/>
      <c r="AH1696" s="123"/>
      <c r="AI1696" s="61"/>
      <c r="AJ1696" s="61"/>
      <c r="AK1696" s="61"/>
      <c r="AL1696" s="61"/>
      <c r="AM1696" s="76"/>
      <c r="AN1696" s="239"/>
      <c r="AO1696" s="239"/>
      <c r="AP1696" s="239"/>
      <c r="AQ1696" s="239"/>
    </row>
    <row r="1697" spans="1:43" x14ac:dyDescent="0.25">
      <c r="A1697" s="232"/>
      <c r="B1697" s="74"/>
      <c r="C1697" s="74"/>
      <c r="D1697" s="74"/>
      <c r="E1697" s="74"/>
      <c r="F1697" s="209"/>
      <c r="G1697" s="209"/>
      <c r="H1697" s="209"/>
      <c r="I1697" s="209"/>
      <c r="J1697" s="209"/>
      <c r="K1697" s="209"/>
      <c r="L1697" s="209"/>
      <c r="M1697" s="209"/>
      <c r="N1697" s="209"/>
      <c r="O1697" s="209"/>
      <c r="P1697" s="209"/>
      <c r="Q1697" s="209"/>
      <c r="R1697" s="209"/>
      <c r="S1697" s="209"/>
      <c r="T1697" s="209"/>
      <c r="U1697" s="209"/>
      <c r="V1697" s="209"/>
      <c r="W1697" s="209"/>
      <c r="X1697" s="209"/>
      <c r="Y1697" s="64"/>
      <c r="Z1697" s="127"/>
      <c r="AA1697" s="127"/>
      <c r="AB1697" s="434"/>
      <c r="AC1697" s="61"/>
      <c r="AD1697" s="207"/>
      <c r="AE1697" s="61"/>
      <c r="AF1697" s="130"/>
      <c r="AG1697" s="123"/>
      <c r="AH1697" s="123"/>
      <c r="AI1697" s="61"/>
      <c r="AJ1697" s="61"/>
      <c r="AK1697" s="61"/>
      <c r="AL1697" s="61"/>
      <c r="AM1697" s="76"/>
      <c r="AN1697" s="239"/>
      <c r="AO1697" s="239"/>
      <c r="AP1697" s="239"/>
      <c r="AQ1697" s="239"/>
    </row>
    <row r="1698" spans="1:43" x14ac:dyDescent="0.25">
      <c r="A1698" s="232"/>
      <c r="B1698" s="191"/>
      <c r="C1698" s="191"/>
      <c r="D1698" s="198"/>
      <c r="E1698" s="198"/>
      <c r="F1698" s="211"/>
      <c r="G1698" s="211"/>
      <c r="H1698" s="211"/>
      <c r="I1698" s="211"/>
      <c r="J1698" s="211"/>
      <c r="K1698" s="211"/>
      <c r="L1698" s="211"/>
      <c r="M1698" s="211"/>
      <c r="N1698" s="211"/>
      <c r="O1698" s="211"/>
      <c r="P1698" s="211"/>
      <c r="Q1698" s="211"/>
      <c r="R1698" s="211"/>
      <c r="S1698" s="211"/>
      <c r="T1698" s="211"/>
      <c r="U1698" s="211"/>
      <c r="V1698" s="211"/>
      <c r="W1698" s="211"/>
      <c r="X1698" s="211"/>
      <c r="Y1698" s="189"/>
      <c r="Z1698" s="127"/>
      <c r="AA1698" s="127"/>
      <c r="AB1698" s="434"/>
      <c r="AC1698" s="61"/>
      <c r="AD1698" s="207"/>
      <c r="AE1698" s="61"/>
      <c r="AF1698" s="130"/>
      <c r="AG1698" s="123"/>
      <c r="AH1698" s="123"/>
      <c r="AI1698" s="61"/>
      <c r="AJ1698" s="61"/>
      <c r="AK1698" s="61"/>
      <c r="AL1698" s="61"/>
      <c r="AM1698" s="76"/>
      <c r="AN1698" s="239"/>
      <c r="AO1698" s="239"/>
      <c r="AP1698" s="239"/>
      <c r="AQ1698" s="239"/>
    </row>
    <row r="1699" spans="1:43" x14ac:dyDescent="0.25">
      <c r="A1699" s="232"/>
      <c r="B1699" s="74"/>
      <c r="C1699" s="74"/>
      <c r="D1699" s="74"/>
      <c r="E1699" s="74"/>
      <c r="F1699" s="209"/>
      <c r="G1699" s="209"/>
      <c r="H1699" s="209"/>
      <c r="I1699" s="209"/>
      <c r="J1699" s="209"/>
      <c r="K1699" s="209"/>
      <c r="L1699" s="209"/>
      <c r="M1699" s="209"/>
      <c r="N1699" s="209"/>
      <c r="O1699" s="209"/>
      <c r="P1699" s="209"/>
      <c r="Q1699" s="209"/>
      <c r="R1699" s="209"/>
      <c r="S1699" s="209"/>
      <c r="T1699" s="209"/>
      <c r="U1699" s="209"/>
      <c r="V1699" s="209"/>
      <c r="W1699" s="209"/>
      <c r="X1699" s="209"/>
      <c r="Y1699" s="64"/>
      <c r="Z1699" s="127"/>
      <c r="AA1699" s="127"/>
      <c r="AB1699" s="434"/>
      <c r="AC1699" s="61"/>
      <c r="AD1699" s="207"/>
      <c r="AE1699" s="61"/>
      <c r="AF1699" s="130"/>
      <c r="AG1699" s="123"/>
      <c r="AH1699" s="123"/>
      <c r="AI1699" s="61"/>
      <c r="AJ1699" s="61"/>
      <c r="AK1699" s="61"/>
      <c r="AL1699" s="61"/>
      <c r="AM1699" s="76"/>
      <c r="AN1699" s="239"/>
      <c r="AO1699" s="239"/>
      <c r="AP1699" s="239"/>
      <c r="AQ1699" s="239"/>
    </row>
    <row r="1700" spans="1:43" x14ac:dyDescent="0.25">
      <c r="A1700" s="232"/>
      <c r="B1700" s="191"/>
      <c r="C1700" s="191"/>
      <c r="D1700" s="198"/>
      <c r="E1700" s="198"/>
      <c r="F1700" s="211"/>
      <c r="G1700" s="211"/>
      <c r="H1700" s="211"/>
      <c r="I1700" s="211"/>
      <c r="J1700" s="211"/>
      <c r="K1700" s="211"/>
      <c r="L1700" s="211"/>
      <c r="M1700" s="211"/>
      <c r="N1700" s="211"/>
      <c r="O1700" s="211"/>
      <c r="P1700" s="211"/>
      <c r="Q1700" s="211"/>
      <c r="R1700" s="211"/>
      <c r="S1700" s="211"/>
      <c r="T1700" s="211"/>
      <c r="U1700" s="211"/>
      <c r="V1700" s="211"/>
      <c r="W1700" s="211"/>
      <c r="X1700" s="211"/>
      <c r="Y1700" s="189"/>
      <c r="Z1700" s="127"/>
      <c r="AA1700" s="127"/>
      <c r="AB1700" s="434"/>
      <c r="AC1700" s="61"/>
      <c r="AD1700" s="207"/>
      <c r="AE1700" s="61"/>
      <c r="AF1700" s="130"/>
      <c r="AG1700" s="123"/>
      <c r="AH1700" s="123"/>
      <c r="AI1700" s="61"/>
      <c r="AJ1700" s="61"/>
      <c r="AK1700" s="61"/>
      <c r="AL1700" s="61"/>
      <c r="AM1700" s="76"/>
      <c r="AN1700" s="239"/>
      <c r="AO1700" s="239"/>
      <c r="AP1700" s="239"/>
      <c r="AQ1700" s="239"/>
    </row>
    <row r="1701" spans="1:43" x14ac:dyDescent="0.25">
      <c r="A1701" s="232"/>
      <c r="B1701" s="74"/>
      <c r="C1701" s="74"/>
      <c r="D1701" s="74"/>
      <c r="E1701" s="74"/>
      <c r="F1701" s="209"/>
      <c r="G1701" s="209"/>
      <c r="H1701" s="209"/>
      <c r="I1701" s="209"/>
      <c r="J1701" s="209"/>
      <c r="K1701" s="209"/>
      <c r="L1701" s="209"/>
      <c r="M1701" s="209"/>
      <c r="N1701" s="209"/>
      <c r="O1701" s="209"/>
      <c r="P1701" s="209"/>
      <c r="Q1701" s="209"/>
      <c r="R1701" s="209"/>
      <c r="S1701" s="209"/>
      <c r="T1701" s="209"/>
      <c r="U1701" s="209"/>
      <c r="V1701" s="209"/>
      <c r="W1701" s="209"/>
      <c r="X1701" s="209"/>
      <c r="Y1701" s="64"/>
      <c r="Z1701" s="127"/>
      <c r="AA1701" s="127"/>
      <c r="AB1701" s="434"/>
      <c r="AC1701" s="61"/>
      <c r="AD1701" s="207"/>
      <c r="AE1701" s="61"/>
      <c r="AF1701" s="130"/>
      <c r="AG1701" s="123"/>
      <c r="AH1701" s="123"/>
      <c r="AI1701" s="61"/>
      <c r="AJ1701" s="61"/>
      <c r="AK1701" s="61"/>
      <c r="AL1701" s="61"/>
      <c r="AM1701" s="76"/>
      <c r="AN1701" s="239"/>
      <c r="AO1701" s="239"/>
      <c r="AP1701" s="239"/>
      <c r="AQ1701" s="239"/>
    </row>
    <row r="1702" spans="1:43" x14ac:dyDescent="0.25">
      <c r="A1702" s="232"/>
      <c r="B1702" s="191"/>
      <c r="C1702" s="191"/>
      <c r="D1702" s="198"/>
      <c r="E1702" s="198"/>
      <c r="F1702" s="211"/>
      <c r="G1702" s="211"/>
      <c r="H1702" s="211"/>
      <c r="I1702" s="211"/>
      <c r="J1702" s="211"/>
      <c r="K1702" s="211"/>
      <c r="L1702" s="211"/>
      <c r="M1702" s="211"/>
      <c r="N1702" s="211"/>
      <c r="O1702" s="211"/>
      <c r="P1702" s="211"/>
      <c r="Q1702" s="211"/>
      <c r="R1702" s="211"/>
      <c r="S1702" s="211"/>
      <c r="T1702" s="211"/>
      <c r="U1702" s="211"/>
      <c r="V1702" s="211"/>
      <c r="W1702" s="211"/>
      <c r="X1702" s="211"/>
      <c r="Y1702" s="189"/>
      <c r="Z1702" s="127"/>
      <c r="AA1702" s="127"/>
      <c r="AB1702" s="434"/>
      <c r="AC1702" s="61"/>
      <c r="AD1702" s="207"/>
      <c r="AE1702" s="61"/>
      <c r="AF1702" s="130"/>
      <c r="AG1702" s="123"/>
      <c r="AH1702" s="123"/>
      <c r="AI1702" s="61"/>
      <c r="AJ1702" s="61"/>
      <c r="AK1702" s="61"/>
      <c r="AL1702" s="61"/>
      <c r="AM1702" s="76"/>
      <c r="AN1702" s="239"/>
      <c r="AO1702" s="239"/>
      <c r="AP1702" s="239"/>
      <c r="AQ1702" s="239"/>
    </row>
    <row r="1703" spans="1:43" x14ac:dyDescent="0.25">
      <c r="A1703" s="232"/>
      <c r="B1703" s="74"/>
      <c r="C1703" s="74"/>
      <c r="D1703" s="74"/>
      <c r="E1703" s="74"/>
      <c r="F1703" s="209"/>
      <c r="G1703" s="209"/>
      <c r="H1703" s="209"/>
      <c r="I1703" s="209"/>
      <c r="J1703" s="209"/>
      <c r="K1703" s="209"/>
      <c r="L1703" s="209"/>
      <c r="M1703" s="209"/>
      <c r="N1703" s="209"/>
      <c r="O1703" s="209"/>
      <c r="P1703" s="209"/>
      <c r="Q1703" s="209"/>
      <c r="R1703" s="209"/>
      <c r="S1703" s="209"/>
      <c r="T1703" s="209"/>
      <c r="U1703" s="209"/>
      <c r="V1703" s="209"/>
      <c r="W1703" s="209"/>
      <c r="X1703" s="209"/>
      <c r="Y1703" s="64"/>
      <c r="Z1703" s="127"/>
      <c r="AA1703" s="127"/>
      <c r="AB1703" s="434"/>
      <c r="AC1703" s="61"/>
      <c r="AD1703" s="207"/>
      <c r="AE1703" s="61"/>
      <c r="AF1703" s="130"/>
      <c r="AG1703" s="123"/>
      <c r="AH1703" s="123"/>
      <c r="AI1703" s="61"/>
      <c r="AJ1703" s="61"/>
      <c r="AK1703" s="61"/>
      <c r="AL1703" s="61"/>
      <c r="AM1703" s="76"/>
      <c r="AN1703" s="239"/>
      <c r="AO1703" s="239"/>
      <c r="AP1703" s="239"/>
      <c r="AQ1703" s="239"/>
    </row>
    <row r="1704" spans="1:43" x14ac:dyDescent="0.25">
      <c r="A1704" s="232"/>
      <c r="B1704" s="191"/>
      <c r="C1704" s="191"/>
      <c r="D1704" s="198"/>
      <c r="E1704" s="198"/>
      <c r="F1704" s="211"/>
      <c r="G1704" s="211"/>
      <c r="H1704" s="211"/>
      <c r="I1704" s="211"/>
      <c r="J1704" s="211"/>
      <c r="K1704" s="211"/>
      <c r="L1704" s="211"/>
      <c r="M1704" s="211"/>
      <c r="N1704" s="211"/>
      <c r="O1704" s="211"/>
      <c r="P1704" s="211"/>
      <c r="Q1704" s="211"/>
      <c r="R1704" s="211"/>
      <c r="S1704" s="211"/>
      <c r="T1704" s="211"/>
      <c r="U1704" s="211"/>
      <c r="V1704" s="211"/>
      <c r="W1704" s="211"/>
      <c r="X1704" s="211"/>
      <c r="Y1704" s="189"/>
      <c r="Z1704" s="127"/>
      <c r="AA1704" s="127"/>
      <c r="AB1704" s="434"/>
      <c r="AC1704" s="61"/>
      <c r="AD1704" s="207"/>
      <c r="AE1704" s="61"/>
      <c r="AF1704" s="130"/>
      <c r="AG1704" s="123"/>
      <c r="AH1704" s="123"/>
      <c r="AI1704" s="61"/>
      <c r="AJ1704" s="61"/>
      <c r="AK1704" s="61"/>
      <c r="AL1704" s="61"/>
      <c r="AM1704" s="76"/>
      <c r="AN1704" s="239"/>
      <c r="AO1704" s="239"/>
      <c r="AP1704" s="239"/>
      <c r="AQ1704" s="239"/>
    </row>
    <row r="1705" spans="1:43" x14ac:dyDescent="0.25">
      <c r="A1705" s="232"/>
      <c r="B1705" s="74"/>
      <c r="C1705" s="74"/>
      <c r="D1705" s="74"/>
      <c r="E1705" s="74"/>
      <c r="F1705" s="209"/>
      <c r="G1705" s="209"/>
      <c r="H1705" s="209"/>
      <c r="I1705" s="209"/>
      <c r="J1705" s="209"/>
      <c r="K1705" s="209"/>
      <c r="L1705" s="209"/>
      <c r="M1705" s="209"/>
      <c r="N1705" s="209"/>
      <c r="O1705" s="209"/>
      <c r="P1705" s="209"/>
      <c r="Q1705" s="209"/>
      <c r="R1705" s="209"/>
      <c r="S1705" s="209"/>
      <c r="T1705" s="209"/>
      <c r="U1705" s="209"/>
      <c r="V1705" s="209"/>
      <c r="W1705" s="209"/>
      <c r="X1705" s="209"/>
      <c r="Y1705" s="64"/>
      <c r="Z1705" s="127"/>
      <c r="AA1705" s="127"/>
      <c r="AB1705" s="434"/>
      <c r="AC1705" s="61"/>
      <c r="AD1705" s="207"/>
      <c r="AE1705" s="61"/>
      <c r="AF1705" s="130"/>
      <c r="AG1705" s="123"/>
      <c r="AH1705" s="123"/>
      <c r="AI1705" s="61"/>
      <c r="AJ1705" s="61"/>
      <c r="AK1705" s="61"/>
      <c r="AL1705" s="61"/>
      <c r="AM1705" s="76"/>
      <c r="AN1705" s="239"/>
      <c r="AO1705" s="239"/>
      <c r="AP1705" s="239"/>
      <c r="AQ1705" s="239"/>
    </row>
    <row r="1706" spans="1:43" x14ac:dyDescent="0.25">
      <c r="A1706" s="232"/>
      <c r="B1706" s="191"/>
      <c r="C1706" s="191"/>
      <c r="D1706" s="198"/>
      <c r="E1706" s="198"/>
      <c r="F1706" s="211"/>
      <c r="G1706" s="211"/>
      <c r="H1706" s="211"/>
      <c r="I1706" s="211"/>
      <c r="J1706" s="211"/>
      <c r="K1706" s="211"/>
      <c r="L1706" s="211"/>
      <c r="M1706" s="211"/>
      <c r="N1706" s="211"/>
      <c r="O1706" s="211"/>
      <c r="P1706" s="211"/>
      <c r="Q1706" s="211"/>
      <c r="R1706" s="211"/>
      <c r="S1706" s="211"/>
      <c r="T1706" s="211"/>
      <c r="U1706" s="211"/>
      <c r="V1706" s="211"/>
      <c r="W1706" s="211"/>
      <c r="X1706" s="211"/>
      <c r="Y1706" s="189"/>
      <c r="Z1706" s="127"/>
      <c r="AA1706" s="127"/>
      <c r="AB1706" s="434"/>
      <c r="AC1706" s="61"/>
      <c r="AD1706" s="207"/>
      <c r="AE1706" s="61"/>
      <c r="AF1706" s="130"/>
      <c r="AG1706" s="123"/>
      <c r="AH1706" s="123"/>
      <c r="AI1706" s="61"/>
      <c r="AJ1706" s="61"/>
      <c r="AK1706" s="61"/>
      <c r="AL1706" s="61"/>
      <c r="AM1706" s="76"/>
      <c r="AN1706" s="239"/>
      <c r="AO1706" s="239"/>
      <c r="AP1706" s="239"/>
      <c r="AQ1706" s="239"/>
    </row>
    <row r="1707" spans="1:43" x14ac:dyDescent="0.25">
      <c r="A1707" s="232"/>
      <c r="B1707" s="74"/>
      <c r="C1707" s="74"/>
      <c r="D1707" s="74"/>
      <c r="E1707" s="74"/>
      <c r="F1707" s="209"/>
      <c r="G1707" s="209"/>
      <c r="H1707" s="209"/>
      <c r="I1707" s="209"/>
      <c r="J1707" s="209"/>
      <c r="K1707" s="209"/>
      <c r="L1707" s="209"/>
      <c r="M1707" s="209"/>
      <c r="N1707" s="209"/>
      <c r="O1707" s="209"/>
      <c r="P1707" s="209"/>
      <c r="Q1707" s="209"/>
      <c r="R1707" s="209"/>
      <c r="S1707" s="209"/>
      <c r="T1707" s="209"/>
      <c r="U1707" s="209"/>
      <c r="V1707" s="209"/>
      <c r="W1707" s="209"/>
      <c r="X1707" s="209"/>
      <c r="Y1707" s="64"/>
      <c r="Z1707" s="127"/>
      <c r="AA1707" s="127"/>
      <c r="AB1707" s="434"/>
      <c r="AC1707" s="61"/>
      <c r="AD1707" s="207"/>
      <c r="AE1707" s="61"/>
      <c r="AF1707" s="130"/>
      <c r="AG1707" s="123"/>
      <c r="AH1707" s="123"/>
      <c r="AI1707" s="61"/>
      <c r="AJ1707" s="61"/>
      <c r="AK1707" s="61"/>
      <c r="AL1707" s="61"/>
      <c r="AM1707" s="76"/>
      <c r="AN1707" s="239"/>
      <c r="AO1707" s="239"/>
      <c r="AP1707" s="239"/>
      <c r="AQ1707" s="239"/>
    </row>
    <row r="1708" spans="1:43" x14ac:dyDescent="0.25">
      <c r="A1708" s="232"/>
      <c r="B1708" s="191"/>
      <c r="C1708" s="191"/>
      <c r="D1708" s="198"/>
      <c r="E1708" s="198"/>
      <c r="F1708" s="211"/>
      <c r="G1708" s="211"/>
      <c r="H1708" s="211"/>
      <c r="I1708" s="211"/>
      <c r="J1708" s="211"/>
      <c r="K1708" s="211"/>
      <c r="L1708" s="211"/>
      <c r="M1708" s="211"/>
      <c r="N1708" s="211"/>
      <c r="O1708" s="211"/>
      <c r="P1708" s="211"/>
      <c r="Q1708" s="211"/>
      <c r="R1708" s="211"/>
      <c r="S1708" s="211"/>
      <c r="T1708" s="211"/>
      <c r="U1708" s="211"/>
      <c r="V1708" s="211"/>
      <c r="W1708" s="211"/>
      <c r="X1708" s="211"/>
      <c r="Y1708" s="189"/>
      <c r="Z1708" s="127"/>
      <c r="AA1708" s="127"/>
      <c r="AB1708" s="434"/>
      <c r="AC1708" s="61"/>
      <c r="AD1708" s="207"/>
      <c r="AE1708" s="61"/>
      <c r="AF1708" s="130"/>
      <c r="AG1708" s="123"/>
      <c r="AH1708" s="123"/>
      <c r="AI1708" s="61"/>
      <c r="AJ1708" s="61"/>
      <c r="AK1708" s="61"/>
      <c r="AL1708" s="61"/>
      <c r="AM1708" s="76"/>
      <c r="AN1708" s="239"/>
      <c r="AO1708" s="239"/>
      <c r="AP1708" s="239"/>
      <c r="AQ1708" s="239"/>
    </row>
    <row r="1709" spans="1:43" x14ac:dyDescent="0.25">
      <c r="A1709" s="232"/>
      <c r="B1709" s="74"/>
      <c r="C1709" s="74"/>
      <c r="D1709" s="74"/>
      <c r="E1709" s="74"/>
      <c r="F1709" s="209"/>
      <c r="G1709" s="209"/>
      <c r="H1709" s="209"/>
      <c r="I1709" s="209"/>
      <c r="J1709" s="209"/>
      <c r="K1709" s="209"/>
      <c r="L1709" s="209"/>
      <c r="M1709" s="209"/>
      <c r="N1709" s="209"/>
      <c r="O1709" s="209"/>
      <c r="P1709" s="209"/>
      <c r="Q1709" s="209"/>
      <c r="R1709" s="209"/>
      <c r="S1709" s="209"/>
      <c r="T1709" s="209"/>
      <c r="U1709" s="209"/>
      <c r="V1709" s="209"/>
      <c r="W1709" s="209"/>
      <c r="X1709" s="209"/>
      <c r="Y1709" s="64"/>
      <c r="Z1709" s="127"/>
      <c r="AA1709" s="127"/>
      <c r="AB1709" s="434"/>
      <c r="AC1709" s="61"/>
      <c r="AD1709" s="207"/>
      <c r="AE1709" s="61"/>
      <c r="AF1709" s="130"/>
      <c r="AG1709" s="123"/>
      <c r="AH1709" s="123"/>
      <c r="AI1709" s="61"/>
      <c r="AJ1709" s="61"/>
      <c r="AK1709" s="61"/>
      <c r="AL1709" s="61"/>
      <c r="AM1709" s="76"/>
      <c r="AN1709" s="239"/>
      <c r="AO1709" s="239"/>
      <c r="AP1709" s="239"/>
      <c r="AQ1709" s="239"/>
    </row>
    <row r="1710" spans="1:43" x14ac:dyDescent="0.25">
      <c r="A1710" s="232"/>
      <c r="B1710" s="191"/>
      <c r="C1710" s="191"/>
      <c r="D1710" s="198"/>
      <c r="E1710" s="198"/>
      <c r="F1710" s="211"/>
      <c r="G1710" s="211"/>
      <c r="H1710" s="211"/>
      <c r="I1710" s="211"/>
      <c r="J1710" s="211"/>
      <c r="K1710" s="211"/>
      <c r="L1710" s="211"/>
      <c r="M1710" s="211"/>
      <c r="N1710" s="211"/>
      <c r="O1710" s="211"/>
      <c r="P1710" s="211"/>
      <c r="Q1710" s="211"/>
      <c r="R1710" s="211"/>
      <c r="S1710" s="211"/>
      <c r="T1710" s="211"/>
      <c r="U1710" s="211"/>
      <c r="V1710" s="211"/>
      <c r="W1710" s="211"/>
      <c r="X1710" s="211"/>
      <c r="Y1710" s="189"/>
      <c r="Z1710" s="127"/>
      <c r="AA1710" s="127"/>
      <c r="AB1710" s="434"/>
      <c r="AC1710" s="61"/>
      <c r="AD1710" s="207"/>
      <c r="AE1710" s="61"/>
      <c r="AF1710" s="130"/>
      <c r="AG1710" s="123"/>
      <c r="AH1710" s="123"/>
      <c r="AI1710" s="61"/>
      <c r="AJ1710" s="61"/>
      <c r="AK1710" s="61"/>
      <c r="AL1710" s="61"/>
      <c r="AM1710" s="76"/>
      <c r="AN1710" s="239"/>
      <c r="AO1710" s="239"/>
      <c r="AP1710" s="239"/>
      <c r="AQ1710" s="239"/>
    </row>
    <row r="1711" spans="1:43" x14ac:dyDescent="0.25">
      <c r="A1711" s="232"/>
      <c r="B1711" s="74"/>
      <c r="C1711" s="74"/>
      <c r="D1711" s="74"/>
      <c r="E1711" s="74"/>
      <c r="F1711" s="209"/>
      <c r="G1711" s="209"/>
      <c r="H1711" s="209"/>
      <c r="I1711" s="209"/>
      <c r="J1711" s="209"/>
      <c r="K1711" s="209"/>
      <c r="L1711" s="209"/>
      <c r="M1711" s="209"/>
      <c r="N1711" s="209"/>
      <c r="O1711" s="209"/>
      <c r="P1711" s="209"/>
      <c r="Q1711" s="209"/>
      <c r="R1711" s="209"/>
      <c r="S1711" s="209"/>
      <c r="T1711" s="209"/>
      <c r="U1711" s="209"/>
      <c r="V1711" s="209"/>
      <c r="W1711" s="209"/>
      <c r="X1711" s="209"/>
      <c r="Y1711" s="64"/>
      <c r="Z1711" s="127"/>
      <c r="AA1711" s="127"/>
      <c r="AB1711" s="434"/>
      <c r="AC1711" s="61"/>
      <c r="AD1711" s="207"/>
      <c r="AE1711" s="61"/>
      <c r="AF1711" s="130"/>
      <c r="AG1711" s="123"/>
      <c r="AH1711" s="123"/>
      <c r="AI1711" s="61"/>
      <c r="AJ1711" s="61"/>
      <c r="AK1711" s="61"/>
      <c r="AL1711" s="61"/>
      <c r="AM1711" s="76"/>
      <c r="AN1711" s="239"/>
      <c r="AO1711" s="239"/>
      <c r="AP1711" s="239"/>
      <c r="AQ1711" s="239"/>
    </row>
    <row r="1712" spans="1:43" x14ac:dyDescent="0.25">
      <c r="A1712" s="232"/>
      <c r="B1712" s="191"/>
      <c r="C1712" s="191"/>
      <c r="D1712" s="198"/>
      <c r="E1712" s="198"/>
      <c r="F1712" s="211"/>
      <c r="G1712" s="211"/>
      <c r="H1712" s="211"/>
      <c r="I1712" s="211"/>
      <c r="J1712" s="211"/>
      <c r="K1712" s="211"/>
      <c r="L1712" s="211"/>
      <c r="M1712" s="211"/>
      <c r="N1712" s="211"/>
      <c r="O1712" s="211"/>
      <c r="P1712" s="211"/>
      <c r="Q1712" s="211"/>
      <c r="R1712" s="211"/>
      <c r="S1712" s="211"/>
      <c r="T1712" s="211"/>
      <c r="U1712" s="211"/>
      <c r="V1712" s="211"/>
      <c r="W1712" s="211"/>
      <c r="X1712" s="211"/>
      <c r="Y1712" s="189"/>
      <c r="Z1712" s="127"/>
      <c r="AA1712" s="127"/>
      <c r="AB1712" s="434"/>
      <c r="AC1712" s="61"/>
      <c r="AD1712" s="207"/>
      <c r="AE1712" s="61"/>
      <c r="AF1712" s="130"/>
      <c r="AG1712" s="123"/>
      <c r="AH1712" s="123"/>
      <c r="AI1712" s="61"/>
      <c r="AJ1712" s="61"/>
      <c r="AK1712" s="61"/>
      <c r="AL1712" s="61"/>
      <c r="AM1712" s="76"/>
      <c r="AN1712" s="239"/>
      <c r="AO1712" s="239"/>
      <c r="AP1712" s="239"/>
      <c r="AQ1712" s="239"/>
    </row>
    <row r="1713" spans="1:43" x14ac:dyDescent="0.25">
      <c r="A1713" s="232"/>
      <c r="B1713" s="74"/>
      <c r="C1713" s="74"/>
      <c r="D1713" s="74"/>
      <c r="E1713" s="74"/>
      <c r="F1713" s="209"/>
      <c r="G1713" s="209"/>
      <c r="H1713" s="209"/>
      <c r="I1713" s="209"/>
      <c r="J1713" s="209"/>
      <c r="K1713" s="209"/>
      <c r="L1713" s="209"/>
      <c r="M1713" s="209"/>
      <c r="N1713" s="209"/>
      <c r="O1713" s="209"/>
      <c r="P1713" s="209"/>
      <c r="Q1713" s="209"/>
      <c r="R1713" s="209"/>
      <c r="S1713" s="209"/>
      <c r="T1713" s="209"/>
      <c r="U1713" s="209"/>
      <c r="V1713" s="209"/>
      <c r="W1713" s="209"/>
      <c r="X1713" s="209"/>
      <c r="Y1713" s="64"/>
      <c r="Z1713" s="127"/>
      <c r="AA1713" s="127"/>
      <c r="AB1713" s="434"/>
      <c r="AC1713" s="61"/>
      <c r="AD1713" s="207"/>
      <c r="AE1713" s="61"/>
      <c r="AF1713" s="130"/>
      <c r="AG1713" s="123"/>
      <c r="AH1713" s="123"/>
      <c r="AI1713" s="61"/>
      <c r="AJ1713" s="61"/>
      <c r="AK1713" s="61"/>
      <c r="AL1713" s="61"/>
      <c r="AM1713" s="76"/>
      <c r="AN1713" s="239"/>
      <c r="AO1713" s="239"/>
      <c r="AP1713" s="239"/>
      <c r="AQ1713" s="239"/>
    </row>
    <row r="1714" spans="1:43" x14ac:dyDescent="0.25">
      <c r="A1714" s="232"/>
      <c r="B1714" s="191"/>
      <c r="C1714" s="191"/>
      <c r="D1714" s="198"/>
      <c r="E1714" s="198"/>
      <c r="F1714" s="211"/>
      <c r="G1714" s="211"/>
      <c r="H1714" s="211"/>
      <c r="I1714" s="211"/>
      <c r="J1714" s="211"/>
      <c r="K1714" s="211"/>
      <c r="L1714" s="211"/>
      <c r="M1714" s="211"/>
      <c r="N1714" s="211"/>
      <c r="O1714" s="211"/>
      <c r="P1714" s="211"/>
      <c r="Q1714" s="211"/>
      <c r="R1714" s="211"/>
      <c r="S1714" s="211"/>
      <c r="T1714" s="211"/>
      <c r="U1714" s="211"/>
      <c r="V1714" s="211"/>
      <c r="W1714" s="211"/>
      <c r="X1714" s="211"/>
      <c r="Y1714" s="189"/>
      <c r="Z1714" s="127"/>
      <c r="AA1714" s="127"/>
      <c r="AB1714" s="434"/>
      <c r="AC1714" s="61"/>
      <c r="AD1714" s="207"/>
      <c r="AE1714" s="61"/>
      <c r="AF1714" s="130"/>
      <c r="AG1714" s="123"/>
      <c r="AH1714" s="123"/>
      <c r="AI1714" s="61"/>
      <c r="AJ1714" s="61"/>
      <c r="AK1714" s="61"/>
      <c r="AL1714" s="61"/>
      <c r="AM1714" s="76"/>
      <c r="AN1714" s="239"/>
      <c r="AO1714" s="239"/>
      <c r="AP1714" s="239"/>
      <c r="AQ1714" s="239"/>
    </row>
    <row r="1715" spans="1:43" x14ac:dyDescent="0.25">
      <c r="A1715" s="232"/>
      <c r="B1715" s="74"/>
      <c r="C1715" s="74"/>
      <c r="D1715" s="74"/>
      <c r="E1715" s="74"/>
      <c r="F1715" s="209"/>
      <c r="G1715" s="209"/>
      <c r="H1715" s="209"/>
      <c r="I1715" s="209"/>
      <c r="J1715" s="209"/>
      <c r="K1715" s="209"/>
      <c r="L1715" s="209"/>
      <c r="M1715" s="209"/>
      <c r="N1715" s="209"/>
      <c r="O1715" s="209"/>
      <c r="P1715" s="209"/>
      <c r="Q1715" s="209"/>
      <c r="R1715" s="209"/>
      <c r="S1715" s="209"/>
      <c r="T1715" s="209"/>
      <c r="U1715" s="209"/>
      <c r="V1715" s="209"/>
      <c r="W1715" s="209"/>
      <c r="X1715" s="209"/>
      <c r="Y1715" s="64"/>
      <c r="Z1715" s="127"/>
      <c r="AA1715" s="127"/>
      <c r="AB1715" s="434"/>
      <c r="AC1715" s="61"/>
      <c r="AD1715" s="207"/>
      <c r="AE1715" s="61"/>
      <c r="AF1715" s="130"/>
      <c r="AG1715" s="123"/>
      <c r="AH1715" s="123"/>
      <c r="AI1715" s="61"/>
      <c r="AJ1715" s="61"/>
      <c r="AK1715" s="61"/>
      <c r="AL1715" s="61"/>
      <c r="AM1715" s="76"/>
      <c r="AN1715" s="239"/>
      <c r="AO1715" s="239"/>
      <c r="AP1715" s="239"/>
      <c r="AQ1715" s="239"/>
    </row>
    <row r="1716" spans="1:43" x14ac:dyDescent="0.25">
      <c r="A1716" s="232"/>
      <c r="B1716" s="191"/>
      <c r="C1716" s="191"/>
      <c r="D1716" s="198"/>
      <c r="E1716" s="198"/>
      <c r="F1716" s="211"/>
      <c r="G1716" s="211"/>
      <c r="H1716" s="211"/>
      <c r="I1716" s="211"/>
      <c r="J1716" s="211"/>
      <c r="K1716" s="211"/>
      <c r="L1716" s="211"/>
      <c r="M1716" s="211"/>
      <c r="N1716" s="211"/>
      <c r="O1716" s="211"/>
      <c r="P1716" s="211"/>
      <c r="Q1716" s="211"/>
      <c r="R1716" s="211"/>
      <c r="S1716" s="211"/>
      <c r="T1716" s="211"/>
      <c r="U1716" s="211"/>
      <c r="V1716" s="211"/>
      <c r="W1716" s="211"/>
      <c r="X1716" s="211"/>
      <c r="Y1716" s="189"/>
      <c r="Z1716" s="127"/>
      <c r="AA1716" s="127"/>
      <c r="AB1716" s="434"/>
      <c r="AC1716" s="61"/>
      <c r="AD1716" s="207"/>
      <c r="AE1716" s="61"/>
      <c r="AF1716" s="130"/>
      <c r="AG1716" s="123"/>
      <c r="AH1716" s="123"/>
      <c r="AI1716" s="61"/>
      <c r="AJ1716" s="61"/>
      <c r="AK1716" s="61"/>
      <c r="AL1716" s="61"/>
      <c r="AM1716" s="76"/>
      <c r="AN1716" s="239"/>
      <c r="AO1716" s="239"/>
      <c r="AP1716" s="239"/>
      <c r="AQ1716" s="239"/>
    </row>
    <row r="1717" spans="1:43" x14ac:dyDescent="0.25">
      <c r="A1717" s="232"/>
      <c r="B1717" s="74"/>
      <c r="C1717" s="74"/>
      <c r="D1717" s="74"/>
      <c r="E1717" s="74"/>
      <c r="F1717" s="209"/>
      <c r="G1717" s="209"/>
      <c r="H1717" s="209"/>
      <c r="I1717" s="209"/>
      <c r="J1717" s="209"/>
      <c r="K1717" s="209"/>
      <c r="L1717" s="209"/>
      <c r="M1717" s="209"/>
      <c r="N1717" s="209"/>
      <c r="O1717" s="209"/>
      <c r="P1717" s="209"/>
      <c r="Q1717" s="209"/>
      <c r="R1717" s="209"/>
      <c r="S1717" s="209"/>
      <c r="T1717" s="209"/>
      <c r="U1717" s="209"/>
      <c r="V1717" s="209"/>
      <c r="W1717" s="209"/>
      <c r="X1717" s="209"/>
      <c r="Y1717" s="64"/>
      <c r="Z1717" s="127"/>
      <c r="AA1717" s="127"/>
      <c r="AB1717" s="434"/>
      <c r="AC1717" s="61"/>
      <c r="AD1717" s="207"/>
      <c r="AE1717" s="61"/>
      <c r="AF1717" s="130"/>
      <c r="AG1717" s="123"/>
      <c r="AH1717" s="123"/>
      <c r="AI1717" s="61"/>
      <c r="AJ1717" s="61"/>
      <c r="AK1717" s="61"/>
      <c r="AL1717" s="61"/>
      <c r="AM1717" s="76"/>
      <c r="AN1717" s="239"/>
      <c r="AO1717" s="239"/>
      <c r="AP1717" s="239"/>
      <c r="AQ1717" s="239"/>
    </row>
    <row r="1718" spans="1:43" x14ac:dyDescent="0.25">
      <c r="A1718" s="232"/>
      <c r="B1718" s="191"/>
      <c r="C1718" s="191"/>
      <c r="D1718" s="198"/>
      <c r="E1718" s="198"/>
      <c r="F1718" s="211"/>
      <c r="G1718" s="211"/>
      <c r="H1718" s="211"/>
      <c r="I1718" s="211"/>
      <c r="J1718" s="211"/>
      <c r="K1718" s="211"/>
      <c r="L1718" s="211"/>
      <c r="M1718" s="211"/>
      <c r="N1718" s="211"/>
      <c r="O1718" s="211"/>
      <c r="P1718" s="211"/>
      <c r="Q1718" s="211"/>
      <c r="R1718" s="211"/>
      <c r="S1718" s="211"/>
      <c r="T1718" s="211"/>
      <c r="U1718" s="211"/>
      <c r="V1718" s="211"/>
      <c r="W1718" s="211"/>
      <c r="X1718" s="211"/>
      <c r="Y1718" s="189"/>
      <c r="Z1718" s="127"/>
      <c r="AA1718" s="127"/>
      <c r="AB1718" s="434"/>
      <c r="AC1718" s="61"/>
      <c r="AD1718" s="207"/>
      <c r="AE1718" s="61"/>
      <c r="AF1718" s="130"/>
      <c r="AG1718" s="123"/>
      <c r="AH1718" s="123"/>
      <c r="AI1718" s="61"/>
      <c r="AJ1718" s="61"/>
      <c r="AK1718" s="61"/>
      <c r="AL1718" s="61"/>
      <c r="AM1718" s="76"/>
      <c r="AN1718" s="239"/>
      <c r="AO1718" s="239"/>
      <c r="AP1718" s="239"/>
      <c r="AQ1718" s="239"/>
    </row>
    <row r="1719" spans="1:43" x14ac:dyDescent="0.25">
      <c r="A1719" s="232"/>
      <c r="B1719" s="74"/>
      <c r="C1719" s="74"/>
      <c r="D1719" s="74"/>
      <c r="E1719" s="74"/>
      <c r="F1719" s="209"/>
      <c r="G1719" s="209"/>
      <c r="H1719" s="209"/>
      <c r="I1719" s="209"/>
      <c r="J1719" s="209"/>
      <c r="K1719" s="209"/>
      <c r="L1719" s="209"/>
      <c r="M1719" s="209"/>
      <c r="N1719" s="209"/>
      <c r="O1719" s="209"/>
      <c r="P1719" s="209"/>
      <c r="Q1719" s="209"/>
      <c r="R1719" s="209"/>
      <c r="S1719" s="209"/>
      <c r="T1719" s="209"/>
      <c r="U1719" s="209"/>
      <c r="V1719" s="209"/>
      <c r="W1719" s="209"/>
      <c r="X1719" s="209"/>
      <c r="Y1719" s="64"/>
      <c r="Z1719" s="127"/>
      <c r="AA1719" s="127"/>
      <c r="AB1719" s="434"/>
      <c r="AC1719" s="61"/>
      <c r="AD1719" s="207"/>
      <c r="AE1719" s="61"/>
      <c r="AF1719" s="130"/>
      <c r="AG1719" s="123"/>
      <c r="AH1719" s="123"/>
      <c r="AI1719" s="61"/>
      <c r="AJ1719" s="61"/>
      <c r="AK1719" s="61"/>
      <c r="AL1719" s="61"/>
      <c r="AM1719" s="76"/>
      <c r="AN1719" s="239"/>
      <c r="AO1719" s="239"/>
      <c r="AP1719" s="239"/>
      <c r="AQ1719" s="239"/>
    </row>
    <row r="1720" spans="1:43" x14ac:dyDescent="0.25">
      <c r="A1720" s="232"/>
      <c r="B1720" s="191"/>
      <c r="C1720" s="191"/>
      <c r="D1720" s="198"/>
      <c r="E1720" s="198"/>
      <c r="F1720" s="211"/>
      <c r="G1720" s="211"/>
      <c r="H1720" s="211"/>
      <c r="I1720" s="211"/>
      <c r="J1720" s="211"/>
      <c r="K1720" s="211"/>
      <c r="L1720" s="211"/>
      <c r="M1720" s="211"/>
      <c r="N1720" s="211"/>
      <c r="O1720" s="211"/>
      <c r="P1720" s="211"/>
      <c r="Q1720" s="211"/>
      <c r="R1720" s="211"/>
      <c r="S1720" s="211"/>
      <c r="T1720" s="211"/>
      <c r="U1720" s="211"/>
      <c r="V1720" s="211"/>
      <c r="W1720" s="211"/>
      <c r="X1720" s="211"/>
      <c r="Y1720" s="189"/>
      <c r="Z1720" s="127"/>
      <c r="AA1720" s="127"/>
      <c r="AB1720" s="434"/>
      <c r="AC1720" s="61"/>
      <c r="AD1720" s="207"/>
      <c r="AE1720" s="61"/>
      <c r="AF1720" s="130"/>
      <c r="AG1720" s="123"/>
      <c r="AH1720" s="123"/>
      <c r="AI1720" s="61"/>
      <c r="AJ1720" s="61"/>
      <c r="AK1720" s="61"/>
      <c r="AL1720" s="61"/>
      <c r="AM1720" s="76"/>
      <c r="AN1720" s="239"/>
      <c r="AO1720" s="239"/>
      <c r="AP1720" s="239"/>
      <c r="AQ1720" s="239"/>
    </row>
    <row r="1721" spans="1:43" x14ac:dyDescent="0.25">
      <c r="A1721" s="232"/>
      <c r="B1721" s="74"/>
      <c r="C1721" s="74"/>
      <c r="D1721" s="74"/>
      <c r="E1721" s="74"/>
      <c r="F1721" s="209"/>
      <c r="G1721" s="209"/>
      <c r="H1721" s="209"/>
      <c r="I1721" s="209"/>
      <c r="J1721" s="209"/>
      <c r="K1721" s="209"/>
      <c r="L1721" s="209"/>
      <c r="M1721" s="209"/>
      <c r="N1721" s="209"/>
      <c r="O1721" s="209"/>
      <c r="P1721" s="209"/>
      <c r="Q1721" s="209"/>
      <c r="R1721" s="209"/>
      <c r="S1721" s="209"/>
      <c r="T1721" s="209"/>
      <c r="U1721" s="209"/>
      <c r="V1721" s="209"/>
      <c r="W1721" s="209"/>
      <c r="X1721" s="209"/>
      <c r="Y1721" s="64"/>
      <c r="Z1721" s="127"/>
      <c r="AA1721" s="127"/>
      <c r="AB1721" s="434"/>
      <c r="AC1721" s="61"/>
      <c r="AD1721" s="207"/>
      <c r="AE1721" s="61"/>
      <c r="AF1721" s="130"/>
      <c r="AG1721" s="123"/>
      <c r="AH1721" s="123"/>
      <c r="AI1721" s="61"/>
      <c r="AJ1721" s="61"/>
      <c r="AK1721" s="61"/>
      <c r="AL1721" s="61"/>
      <c r="AM1721" s="76"/>
      <c r="AN1721" s="239"/>
      <c r="AO1721" s="239"/>
      <c r="AP1721" s="239"/>
      <c r="AQ1721" s="239"/>
    </row>
    <row r="1722" spans="1:43" x14ac:dyDescent="0.25">
      <c r="A1722" s="232"/>
      <c r="B1722" s="191"/>
      <c r="C1722" s="191"/>
      <c r="D1722" s="198"/>
      <c r="E1722" s="198"/>
      <c r="F1722" s="211"/>
      <c r="G1722" s="211"/>
      <c r="H1722" s="211"/>
      <c r="I1722" s="211"/>
      <c r="J1722" s="211"/>
      <c r="K1722" s="211"/>
      <c r="L1722" s="211"/>
      <c r="M1722" s="211"/>
      <c r="N1722" s="211"/>
      <c r="O1722" s="211"/>
      <c r="P1722" s="211"/>
      <c r="Q1722" s="211"/>
      <c r="R1722" s="211"/>
      <c r="S1722" s="211"/>
      <c r="T1722" s="211"/>
      <c r="U1722" s="211"/>
      <c r="V1722" s="211"/>
      <c r="W1722" s="211"/>
      <c r="X1722" s="211"/>
      <c r="Y1722" s="189"/>
      <c r="Z1722" s="127"/>
      <c r="AA1722" s="127"/>
      <c r="AB1722" s="434"/>
      <c r="AC1722" s="61"/>
      <c r="AD1722" s="207"/>
      <c r="AE1722" s="61"/>
      <c r="AF1722" s="130"/>
      <c r="AG1722" s="123"/>
      <c r="AH1722" s="123"/>
      <c r="AI1722" s="61"/>
      <c r="AJ1722" s="61"/>
      <c r="AK1722" s="61"/>
      <c r="AL1722" s="61"/>
      <c r="AM1722" s="76"/>
      <c r="AN1722" s="239"/>
      <c r="AO1722" s="239"/>
      <c r="AP1722" s="239"/>
      <c r="AQ1722" s="239"/>
    </row>
    <row r="1723" spans="1:43" x14ac:dyDescent="0.25">
      <c r="A1723" s="232"/>
      <c r="B1723" s="74"/>
      <c r="C1723" s="74"/>
      <c r="D1723" s="74"/>
      <c r="E1723" s="74"/>
      <c r="F1723" s="209"/>
      <c r="G1723" s="209"/>
      <c r="H1723" s="209"/>
      <c r="I1723" s="209"/>
      <c r="J1723" s="209"/>
      <c r="K1723" s="209"/>
      <c r="L1723" s="209"/>
      <c r="M1723" s="209"/>
      <c r="N1723" s="209"/>
      <c r="O1723" s="209"/>
      <c r="P1723" s="209"/>
      <c r="Q1723" s="209"/>
      <c r="R1723" s="209"/>
      <c r="S1723" s="209"/>
      <c r="T1723" s="209"/>
      <c r="U1723" s="209"/>
      <c r="V1723" s="209"/>
      <c r="W1723" s="209"/>
      <c r="X1723" s="209"/>
      <c r="Y1723" s="64"/>
      <c r="Z1723" s="127"/>
      <c r="AA1723" s="127"/>
      <c r="AB1723" s="434"/>
      <c r="AC1723" s="61"/>
      <c r="AD1723" s="207"/>
      <c r="AE1723" s="61"/>
      <c r="AF1723" s="130"/>
      <c r="AG1723" s="123"/>
      <c r="AH1723" s="123"/>
      <c r="AI1723" s="61"/>
      <c r="AJ1723" s="61"/>
      <c r="AK1723" s="61"/>
      <c r="AL1723" s="61"/>
      <c r="AM1723" s="76"/>
      <c r="AN1723" s="239"/>
      <c r="AO1723" s="239"/>
      <c r="AP1723" s="239"/>
      <c r="AQ1723" s="239"/>
    </row>
    <row r="1724" spans="1:43" x14ac:dyDescent="0.25">
      <c r="A1724" s="232"/>
      <c r="B1724" s="191"/>
      <c r="C1724" s="191"/>
      <c r="D1724" s="198"/>
      <c r="E1724" s="198"/>
      <c r="F1724" s="211"/>
      <c r="G1724" s="211"/>
      <c r="H1724" s="211"/>
      <c r="I1724" s="211"/>
      <c r="J1724" s="211"/>
      <c r="K1724" s="211"/>
      <c r="L1724" s="211"/>
      <c r="M1724" s="211"/>
      <c r="N1724" s="211"/>
      <c r="O1724" s="211"/>
      <c r="P1724" s="211"/>
      <c r="Q1724" s="211"/>
      <c r="R1724" s="211"/>
      <c r="S1724" s="211"/>
      <c r="T1724" s="211"/>
      <c r="U1724" s="211"/>
      <c r="V1724" s="211"/>
      <c r="W1724" s="211"/>
      <c r="X1724" s="211"/>
      <c r="Y1724" s="189"/>
      <c r="Z1724" s="127"/>
      <c r="AA1724" s="127"/>
      <c r="AB1724" s="434"/>
      <c r="AC1724" s="61"/>
      <c r="AD1724" s="207"/>
      <c r="AE1724" s="61"/>
      <c r="AF1724" s="130"/>
      <c r="AG1724" s="123"/>
      <c r="AH1724" s="123"/>
      <c r="AI1724" s="61"/>
      <c r="AJ1724" s="61"/>
      <c r="AK1724" s="61"/>
      <c r="AL1724" s="61"/>
      <c r="AM1724" s="76"/>
      <c r="AN1724" s="239"/>
      <c r="AO1724" s="239"/>
      <c r="AP1724" s="239"/>
      <c r="AQ1724" s="239"/>
    </row>
    <row r="1725" spans="1:43" x14ac:dyDescent="0.25">
      <c r="A1725" s="232"/>
      <c r="B1725" s="74"/>
      <c r="C1725" s="74"/>
      <c r="D1725" s="74"/>
      <c r="E1725" s="74"/>
      <c r="F1725" s="209"/>
      <c r="G1725" s="209"/>
      <c r="H1725" s="209"/>
      <c r="I1725" s="209"/>
      <c r="J1725" s="209"/>
      <c r="K1725" s="209"/>
      <c r="L1725" s="209"/>
      <c r="M1725" s="209"/>
      <c r="N1725" s="209"/>
      <c r="O1725" s="209"/>
      <c r="P1725" s="209"/>
      <c r="Q1725" s="209"/>
      <c r="R1725" s="209"/>
      <c r="S1725" s="209"/>
      <c r="T1725" s="209"/>
      <c r="U1725" s="209"/>
      <c r="V1725" s="209"/>
      <c r="W1725" s="209"/>
      <c r="X1725" s="209"/>
      <c r="Y1725" s="64"/>
      <c r="Z1725" s="127"/>
      <c r="AA1725" s="127"/>
      <c r="AB1725" s="434"/>
      <c r="AC1725" s="61"/>
      <c r="AD1725" s="207"/>
      <c r="AE1725" s="61"/>
      <c r="AF1725" s="130"/>
      <c r="AG1725" s="123"/>
      <c r="AH1725" s="123"/>
      <c r="AI1725" s="61"/>
      <c r="AJ1725" s="61"/>
      <c r="AK1725" s="61"/>
      <c r="AL1725" s="61"/>
      <c r="AM1725" s="76"/>
      <c r="AN1725" s="239"/>
      <c r="AO1725" s="239"/>
      <c r="AP1725" s="239"/>
      <c r="AQ1725" s="239"/>
    </row>
    <row r="1726" spans="1:43" x14ac:dyDescent="0.25">
      <c r="A1726" s="232"/>
      <c r="B1726" s="191"/>
      <c r="C1726" s="191"/>
      <c r="D1726" s="198"/>
      <c r="E1726" s="198"/>
      <c r="F1726" s="211"/>
      <c r="G1726" s="211"/>
      <c r="H1726" s="211"/>
      <c r="I1726" s="211"/>
      <c r="J1726" s="211"/>
      <c r="K1726" s="211"/>
      <c r="L1726" s="211"/>
      <c r="M1726" s="211"/>
      <c r="N1726" s="211"/>
      <c r="O1726" s="211"/>
      <c r="P1726" s="211"/>
      <c r="Q1726" s="211"/>
      <c r="R1726" s="211"/>
      <c r="S1726" s="211"/>
      <c r="T1726" s="211"/>
      <c r="U1726" s="211"/>
      <c r="V1726" s="211"/>
      <c r="W1726" s="211"/>
      <c r="X1726" s="211"/>
      <c r="Y1726" s="189"/>
      <c r="Z1726" s="127"/>
      <c r="AA1726" s="127"/>
      <c r="AB1726" s="434"/>
      <c r="AC1726" s="61"/>
      <c r="AD1726" s="207"/>
      <c r="AE1726" s="61"/>
      <c r="AF1726" s="130"/>
      <c r="AG1726" s="123"/>
      <c r="AH1726" s="123"/>
      <c r="AI1726" s="61"/>
      <c r="AJ1726" s="61"/>
      <c r="AK1726" s="61"/>
      <c r="AL1726" s="61"/>
      <c r="AM1726" s="76"/>
      <c r="AN1726" s="239"/>
      <c r="AO1726" s="239"/>
      <c r="AP1726" s="239"/>
      <c r="AQ1726" s="239"/>
    </row>
    <row r="1727" spans="1:43" x14ac:dyDescent="0.25">
      <c r="A1727" s="232"/>
      <c r="B1727" s="74"/>
      <c r="C1727" s="74"/>
      <c r="D1727" s="74"/>
      <c r="E1727" s="74"/>
      <c r="F1727" s="209"/>
      <c r="G1727" s="209"/>
      <c r="H1727" s="209"/>
      <c r="I1727" s="209"/>
      <c r="J1727" s="209"/>
      <c r="K1727" s="209"/>
      <c r="L1727" s="209"/>
      <c r="M1727" s="209"/>
      <c r="N1727" s="209"/>
      <c r="O1727" s="209"/>
      <c r="P1727" s="209"/>
      <c r="Q1727" s="209"/>
      <c r="R1727" s="209"/>
      <c r="S1727" s="209"/>
      <c r="T1727" s="209"/>
      <c r="U1727" s="209"/>
      <c r="V1727" s="209"/>
      <c r="W1727" s="209"/>
      <c r="X1727" s="209"/>
      <c r="Y1727" s="64"/>
      <c r="Z1727" s="127"/>
      <c r="AA1727" s="127"/>
      <c r="AB1727" s="434"/>
      <c r="AC1727" s="61"/>
      <c r="AD1727" s="207"/>
      <c r="AE1727" s="61"/>
      <c r="AF1727" s="130"/>
      <c r="AG1727" s="123"/>
      <c r="AH1727" s="123"/>
      <c r="AI1727" s="61"/>
      <c r="AJ1727" s="61"/>
      <c r="AK1727" s="61"/>
      <c r="AL1727" s="61"/>
      <c r="AM1727" s="76"/>
      <c r="AN1727" s="239"/>
      <c r="AO1727" s="239"/>
      <c r="AP1727" s="239"/>
      <c r="AQ1727" s="239"/>
    </row>
    <row r="1728" spans="1:43" x14ac:dyDescent="0.25">
      <c r="A1728" s="232"/>
      <c r="B1728" s="191"/>
      <c r="C1728" s="191"/>
      <c r="D1728" s="198"/>
      <c r="E1728" s="198"/>
      <c r="F1728" s="211"/>
      <c r="G1728" s="211"/>
      <c r="H1728" s="211"/>
      <c r="I1728" s="211"/>
      <c r="J1728" s="211"/>
      <c r="K1728" s="211"/>
      <c r="L1728" s="211"/>
      <c r="M1728" s="211"/>
      <c r="N1728" s="211"/>
      <c r="O1728" s="211"/>
      <c r="P1728" s="211"/>
      <c r="Q1728" s="211"/>
      <c r="R1728" s="211"/>
      <c r="S1728" s="211"/>
      <c r="T1728" s="211"/>
      <c r="U1728" s="211"/>
      <c r="V1728" s="211"/>
      <c r="W1728" s="211"/>
      <c r="X1728" s="211"/>
      <c r="Y1728" s="189"/>
      <c r="Z1728" s="127"/>
      <c r="AA1728" s="127"/>
      <c r="AB1728" s="434"/>
      <c r="AC1728" s="61"/>
      <c r="AD1728" s="207"/>
      <c r="AE1728" s="61"/>
      <c r="AF1728" s="130"/>
      <c r="AG1728" s="123"/>
      <c r="AH1728" s="123"/>
      <c r="AI1728" s="61"/>
      <c r="AJ1728" s="61"/>
      <c r="AK1728" s="61"/>
      <c r="AL1728" s="61"/>
      <c r="AM1728" s="76"/>
      <c r="AN1728" s="239"/>
      <c r="AO1728" s="239"/>
      <c r="AP1728" s="239"/>
      <c r="AQ1728" s="239"/>
    </row>
    <row r="1729" spans="1:43" x14ac:dyDescent="0.25">
      <c r="A1729" s="232"/>
      <c r="B1729" s="74"/>
      <c r="C1729" s="74"/>
      <c r="D1729" s="74"/>
      <c r="E1729" s="74"/>
      <c r="F1729" s="209"/>
      <c r="G1729" s="209"/>
      <c r="H1729" s="209"/>
      <c r="I1729" s="209"/>
      <c r="J1729" s="209"/>
      <c r="K1729" s="209"/>
      <c r="L1729" s="209"/>
      <c r="M1729" s="209"/>
      <c r="N1729" s="209"/>
      <c r="O1729" s="209"/>
      <c r="P1729" s="209"/>
      <c r="Q1729" s="209"/>
      <c r="R1729" s="209"/>
      <c r="S1729" s="209"/>
      <c r="T1729" s="209"/>
      <c r="U1729" s="209"/>
      <c r="V1729" s="209"/>
      <c r="W1729" s="209"/>
      <c r="X1729" s="209"/>
      <c r="Y1729" s="64"/>
      <c r="Z1729" s="127"/>
      <c r="AA1729" s="127"/>
      <c r="AB1729" s="434"/>
      <c r="AC1729" s="61"/>
      <c r="AD1729" s="207"/>
      <c r="AE1729" s="61"/>
      <c r="AF1729" s="130"/>
      <c r="AG1729" s="123"/>
      <c r="AH1729" s="123"/>
      <c r="AI1729" s="61"/>
      <c r="AJ1729" s="61"/>
      <c r="AK1729" s="61"/>
      <c r="AL1729" s="61"/>
      <c r="AM1729" s="76"/>
      <c r="AN1729" s="239"/>
      <c r="AO1729" s="239"/>
      <c r="AP1729" s="239"/>
      <c r="AQ1729" s="239"/>
    </row>
    <row r="1730" spans="1:43" x14ac:dyDescent="0.25">
      <c r="A1730" s="232"/>
      <c r="B1730" s="191"/>
      <c r="C1730" s="191"/>
      <c r="D1730" s="198"/>
      <c r="E1730" s="198"/>
      <c r="F1730" s="211"/>
      <c r="G1730" s="211"/>
      <c r="H1730" s="211"/>
      <c r="I1730" s="211"/>
      <c r="J1730" s="211"/>
      <c r="K1730" s="211"/>
      <c r="L1730" s="211"/>
      <c r="M1730" s="211"/>
      <c r="N1730" s="211"/>
      <c r="O1730" s="211"/>
      <c r="P1730" s="211"/>
      <c r="Q1730" s="211"/>
      <c r="R1730" s="211"/>
      <c r="S1730" s="211"/>
      <c r="T1730" s="211"/>
      <c r="U1730" s="211"/>
      <c r="V1730" s="211"/>
      <c r="W1730" s="211"/>
      <c r="X1730" s="211"/>
      <c r="Y1730" s="189"/>
      <c r="Z1730" s="127"/>
      <c r="AA1730" s="127"/>
      <c r="AB1730" s="434"/>
      <c r="AC1730" s="61"/>
      <c r="AD1730" s="207"/>
      <c r="AE1730" s="61"/>
      <c r="AF1730" s="130"/>
      <c r="AG1730" s="123"/>
      <c r="AH1730" s="123"/>
      <c r="AI1730" s="61"/>
      <c r="AJ1730" s="61"/>
      <c r="AK1730" s="61"/>
      <c r="AL1730" s="61"/>
      <c r="AM1730" s="76"/>
      <c r="AN1730" s="239"/>
      <c r="AO1730" s="239"/>
      <c r="AP1730" s="239"/>
      <c r="AQ1730" s="239"/>
    </row>
    <row r="1731" spans="1:43" x14ac:dyDescent="0.25">
      <c r="A1731" s="232"/>
      <c r="B1731" s="74"/>
      <c r="C1731" s="74"/>
      <c r="D1731" s="74"/>
      <c r="E1731" s="74"/>
      <c r="F1731" s="209"/>
      <c r="G1731" s="209"/>
      <c r="H1731" s="209"/>
      <c r="I1731" s="209"/>
      <c r="J1731" s="209"/>
      <c r="K1731" s="209"/>
      <c r="L1731" s="209"/>
      <c r="M1731" s="209"/>
      <c r="N1731" s="209"/>
      <c r="O1731" s="209"/>
      <c r="P1731" s="209"/>
      <c r="Q1731" s="209"/>
      <c r="R1731" s="209"/>
      <c r="S1731" s="209"/>
      <c r="T1731" s="209"/>
      <c r="U1731" s="209"/>
      <c r="V1731" s="209"/>
      <c r="W1731" s="209"/>
      <c r="X1731" s="209"/>
      <c r="Y1731" s="64"/>
      <c r="Z1731" s="127"/>
      <c r="AA1731" s="127"/>
      <c r="AB1731" s="434"/>
      <c r="AC1731" s="61"/>
      <c r="AD1731" s="207"/>
      <c r="AE1731" s="61"/>
      <c r="AF1731" s="130"/>
      <c r="AG1731" s="123"/>
      <c r="AH1731" s="123"/>
      <c r="AI1731" s="61"/>
      <c r="AJ1731" s="61"/>
      <c r="AK1731" s="61"/>
      <c r="AL1731" s="61"/>
      <c r="AM1731" s="76"/>
      <c r="AN1731" s="239"/>
      <c r="AO1731" s="239"/>
      <c r="AP1731" s="239"/>
      <c r="AQ1731" s="239"/>
    </row>
    <row r="1732" spans="1:43" x14ac:dyDescent="0.25">
      <c r="A1732" s="232"/>
      <c r="B1732" s="191"/>
      <c r="C1732" s="191"/>
      <c r="D1732" s="198"/>
      <c r="E1732" s="198"/>
      <c r="F1732" s="211"/>
      <c r="G1732" s="211"/>
      <c r="H1732" s="211"/>
      <c r="I1732" s="211"/>
      <c r="J1732" s="211"/>
      <c r="K1732" s="211"/>
      <c r="L1732" s="211"/>
      <c r="M1732" s="211"/>
      <c r="N1732" s="211"/>
      <c r="O1732" s="211"/>
      <c r="P1732" s="211"/>
      <c r="Q1732" s="211"/>
      <c r="R1732" s="211"/>
      <c r="S1732" s="211"/>
      <c r="T1732" s="211"/>
      <c r="U1732" s="211"/>
      <c r="V1732" s="211"/>
      <c r="W1732" s="211"/>
      <c r="X1732" s="211"/>
      <c r="Y1732" s="189"/>
      <c r="Z1732" s="127"/>
      <c r="AA1732" s="127"/>
      <c r="AB1732" s="434"/>
      <c r="AC1732" s="61"/>
      <c r="AD1732" s="207"/>
      <c r="AE1732" s="61"/>
      <c r="AF1732" s="130"/>
      <c r="AG1732" s="123"/>
      <c r="AH1732" s="123"/>
      <c r="AI1732" s="61"/>
      <c r="AJ1732" s="61"/>
      <c r="AK1732" s="61"/>
      <c r="AL1732" s="61"/>
      <c r="AM1732" s="76"/>
      <c r="AN1732" s="239"/>
      <c r="AO1732" s="239"/>
      <c r="AP1732" s="239"/>
      <c r="AQ1732" s="239"/>
    </row>
    <row r="1733" spans="1:43" x14ac:dyDescent="0.25">
      <c r="A1733" s="232"/>
      <c r="B1733" s="74"/>
      <c r="C1733" s="74"/>
      <c r="D1733" s="74"/>
      <c r="E1733" s="74"/>
      <c r="F1733" s="209"/>
      <c r="G1733" s="209"/>
      <c r="H1733" s="209"/>
      <c r="I1733" s="209"/>
      <c r="J1733" s="209"/>
      <c r="K1733" s="209"/>
      <c r="L1733" s="209"/>
      <c r="M1733" s="209"/>
      <c r="N1733" s="209"/>
      <c r="O1733" s="209"/>
      <c r="P1733" s="209"/>
      <c r="Q1733" s="209"/>
      <c r="R1733" s="209"/>
      <c r="S1733" s="209"/>
      <c r="T1733" s="209"/>
      <c r="U1733" s="209"/>
      <c r="V1733" s="209"/>
      <c r="W1733" s="209"/>
      <c r="X1733" s="209"/>
      <c r="Y1733" s="64"/>
      <c r="Z1733" s="127"/>
      <c r="AA1733" s="127"/>
      <c r="AB1733" s="434"/>
      <c r="AC1733" s="61"/>
      <c r="AD1733" s="207"/>
      <c r="AE1733" s="61"/>
      <c r="AF1733" s="130"/>
      <c r="AG1733" s="123"/>
      <c r="AH1733" s="123"/>
      <c r="AI1733" s="61"/>
      <c r="AJ1733" s="61"/>
      <c r="AK1733" s="61"/>
      <c r="AL1733" s="61"/>
      <c r="AM1733" s="76"/>
      <c r="AN1733" s="239"/>
      <c r="AO1733" s="239"/>
      <c r="AP1733" s="239"/>
      <c r="AQ1733" s="239"/>
    </row>
    <row r="1734" spans="1:43" x14ac:dyDescent="0.25">
      <c r="A1734" s="232"/>
      <c r="B1734" s="191"/>
      <c r="C1734" s="191"/>
      <c r="D1734" s="198"/>
      <c r="E1734" s="198"/>
      <c r="F1734" s="211"/>
      <c r="G1734" s="211"/>
      <c r="H1734" s="211"/>
      <c r="I1734" s="211"/>
      <c r="J1734" s="211"/>
      <c r="K1734" s="211"/>
      <c r="L1734" s="211"/>
      <c r="M1734" s="211"/>
      <c r="N1734" s="211"/>
      <c r="O1734" s="211"/>
      <c r="P1734" s="211"/>
      <c r="Q1734" s="211"/>
      <c r="R1734" s="211"/>
      <c r="S1734" s="211"/>
      <c r="T1734" s="211"/>
      <c r="U1734" s="211"/>
      <c r="V1734" s="211"/>
      <c r="W1734" s="211"/>
      <c r="X1734" s="211"/>
      <c r="Y1734" s="189"/>
      <c r="Z1734" s="127"/>
      <c r="AA1734" s="127"/>
      <c r="AB1734" s="434"/>
      <c r="AC1734" s="61"/>
      <c r="AD1734" s="207"/>
      <c r="AE1734" s="61"/>
      <c r="AF1734" s="130"/>
      <c r="AG1734" s="123"/>
      <c r="AH1734" s="123"/>
      <c r="AI1734" s="61"/>
      <c r="AJ1734" s="61"/>
      <c r="AK1734" s="61"/>
      <c r="AL1734" s="61"/>
      <c r="AM1734" s="76"/>
      <c r="AN1734" s="239"/>
      <c r="AO1734" s="239"/>
      <c r="AP1734" s="239"/>
      <c r="AQ1734" s="239"/>
    </row>
    <row r="1735" spans="1:43" x14ac:dyDescent="0.25">
      <c r="A1735" s="232"/>
      <c r="B1735" s="74"/>
      <c r="C1735" s="74"/>
      <c r="D1735" s="74"/>
      <c r="E1735" s="74"/>
      <c r="F1735" s="209"/>
      <c r="G1735" s="209"/>
      <c r="H1735" s="209"/>
      <c r="I1735" s="209"/>
      <c r="J1735" s="209"/>
      <c r="K1735" s="209"/>
      <c r="L1735" s="209"/>
      <c r="M1735" s="209"/>
      <c r="N1735" s="209"/>
      <c r="O1735" s="209"/>
      <c r="P1735" s="209"/>
      <c r="Q1735" s="209"/>
      <c r="R1735" s="209"/>
      <c r="S1735" s="209"/>
      <c r="T1735" s="209"/>
      <c r="U1735" s="209"/>
      <c r="V1735" s="209"/>
      <c r="W1735" s="209"/>
      <c r="X1735" s="209"/>
      <c r="Y1735" s="64"/>
      <c r="Z1735" s="127"/>
      <c r="AA1735" s="127"/>
      <c r="AB1735" s="434"/>
      <c r="AC1735" s="61"/>
      <c r="AD1735" s="207"/>
      <c r="AE1735" s="61"/>
      <c r="AF1735" s="130"/>
      <c r="AG1735" s="123"/>
      <c r="AH1735" s="123"/>
      <c r="AI1735" s="61"/>
      <c r="AJ1735" s="61"/>
      <c r="AK1735" s="61"/>
      <c r="AL1735" s="61"/>
      <c r="AM1735" s="76"/>
      <c r="AN1735" s="239"/>
      <c r="AO1735" s="239"/>
      <c r="AP1735" s="239"/>
      <c r="AQ1735" s="239"/>
    </row>
    <row r="1736" spans="1:43" x14ac:dyDescent="0.25">
      <c r="A1736" s="232"/>
      <c r="B1736" s="191"/>
      <c r="C1736" s="191"/>
      <c r="D1736" s="198"/>
      <c r="E1736" s="198"/>
      <c r="F1736" s="211"/>
      <c r="G1736" s="211"/>
      <c r="H1736" s="211"/>
      <c r="I1736" s="211"/>
      <c r="J1736" s="211"/>
      <c r="K1736" s="211"/>
      <c r="L1736" s="211"/>
      <c r="M1736" s="211"/>
      <c r="N1736" s="211"/>
      <c r="O1736" s="211"/>
      <c r="P1736" s="211"/>
      <c r="Q1736" s="211"/>
      <c r="R1736" s="211"/>
      <c r="S1736" s="211"/>
      <c r="T1736" s="211"/>
      <c r="U1736" s="211"/>
      <c r="V1736" s="211"/>
      <c r="W1736" s="211"/>
      <c r="X1736" s="211"/>
      <c r="Y1736" s="189"/>
      <c r="Z1736" s="127"/>
      <c r="AA1736" s="127"/>
      <c r="AB1736" s="434"/>
      <c r="AC1736" s="61"/>
      <c r="AD1736" s="207"/>
      <c r="AE1736" s="61"/>
      <c r="AF1736" s="130"/>
      <c r="AG1736" s="123"/>
      <c r="AH1736" s="123"/>
      <c r="AI1736" s="61"/>
      <c r="AJ1736" s="61"/>
      <c r="AK1736" s="61"/>
      <c r="AL1736" s="61"/>
      <c r="AM1736" s="76"/>
      <c r="AN1736" s="239"/>
      <c r="AO1736" s="239"/>
      <c r="AP1736" s="239"/>
      <c r="AQ1736" s="239"/>
    </row>
    <row r="1737" spans="1:43" x14ac:dyDescent="0.25">
      <c r="A1737" s="232"/>
      <c r="B1737" s="74"/>
      <c r="C1737" s="74"/>
      <c r="D1737" s="74"/>
      <c r="E1737" s="74"/>
      <c r="F1737" s="209"/>
      <c r="G1737" s="209"/>
      <c r="H1737" s="209"/>
      <c r="I1737" s="209"/>
      <c r="J1737" s="209"/>
      <c r="K1737" s="209"/>
      <c r="L1737" s="209"/>
      <c r="M1737" s="209"/>
      <c r="N1737" s="209"/>
      <c r="O1737" s="209"/>
      <c r="P1737" s="209"/>
      <c r="Q1737" s="209"/>
      <c r="R1737" s="209"/>
      <c r="S1737" s="209"/>
      <c r="T1737" s="209"/>
      <c r="U1737" s="209"/>
      <c r="V1737" s="209"/>
      <c r="W1737" s="209"/>
      <c r="X1737" s="209"/>
      <c r="Y1737" s="64"/>
      <c r="Z1737" s="127"/>
      <c r="AA1737" s="127"/>
      <c r="AB1737" s="434"/>
      <c r="AC1737" s="61"/>
      <c r="AD1737" s="207"/>
      <c r="AE1737" s="61"/>
      <c r="AF1737" s="130"/>
      <c r="AG1737" s="123"/>
      <c r="AH1737" s="123"/>
      <c r="AI1737" s="61"/>
      <c r="AJ1737" s="61"/>
      <c r="AK1737" s="61"/>
      <c r="AL1737" s="61"/>
      <c r="AM1737" s="76"/>
      <c r="AN1737" s="239"/>
      <c r="AO1737" s="239"/>
      <c r="AP1737" s="239"/>
      <c r="AQ1737" s="239"/>
    </row>
    <row r="1738" spans="1:43" x14ac:dyDescent="0.25">
      <c r="A1738" s="232"/>
      <c r="B1738" s="191"/>
      <c r="C1738" s="191"/>
      <c r="D1738" s="198"/>
      <c r="E1738" s="198"/>
      <c r="F1738" s="211"/>
      <c r="G1738" s="211"/>
      <c r="H1738" s="211"/>
      <c r="I1738" s="211"/>
      <c r="J1738" s="211"/>
      <c r="K1738" s="211"/>
      <c r="L1738" s="211"/>
      <c r="M1738" s="211"/>
      <c r="N1738" s="211"/>
      <c r="O1738" s="211"/>
      <c r="P1738" s="211"/>
      <c r="Q1738" s="211"/>
      <c r="R1738" s="211"/>
      <c r="S1738" s="211"/>
      <c r="T1738" s="211"/>
      <c r="U1738" s="211"/>
      <c r="V1738" s="211"/>
      <c r="W1738" s="211"/>
      <c r="X1738" s="211"/>
      <c r="Y1738" s="189"/>
      <c r="Z1738" s="127"/>
      <c r="AA1738" s="127"/>
      <c r="AB1738" s="434"/>
      <c r="AC1738" s="61"/>
      <c r="AD1738" s="207"/>
      <c r="AE1738" s="61"/>
      <c r="AF1738" s="130"/>
      <c r="AG1738" s="123"/>
      <c r="AH1738" s="123"/>
      <c r="AI1738" s="61"/>
      <c r="AJ1738" s="61"/>
      <c r="AK1738" s="61"/>
      <c r="AL1738" s="61"/>
      <c r="AM1738" s="76"/>
      <c r="AN1738" s="239"/>
      <c r="AO1738" s="239"/>
      <c r="AP1738" s="239"/>
      <c r="AQ1738" s="239"/>
    </row>
    <row r="1739" spans="1:43" x14ac:dyDescent="0.25">
      <c r="A1739" s="232"/>
      <c r="B1739" s="74"/>
      <c r="C1739" s="74"/>
      <c r="D1739" s="74"/>
      <c r="E1739" s="74"/>
      <c r="F1739" s="209"/>
      <c r="G1739" s="209"/>
      <c r="H1739" s="209"/>
      <c r="I1739" s="209"/>
      <c r="J1739" s="209"/>
      <c r="K1739" s="209"/>
      <c r="L1739" s="209"/>
      <c r="M1739" s="209"/>
      <c r="N1739" s="209"/>
      <c r="O1739" s="209"/>
      <c r="P1739" s="209"/>
      <c r="Q1739" s="209"/>
      <c r="R1739" s="209"/>
      <c r="S1739" s="209"/>
      <c r="T1739" s="209"/>
      <c r="U1739" s="209"/>
      <c r="V1739" s="209"/>
      <c r="W1739" s="209"/>
      <c r="X1739" s="209"/>
      <c r="Y1739" s="64"/>
      <c r="Z1739" s="127"/>
      <c r="AA1739" s="127"/>
      <c r="AB1739" s="434"/>
      <c r="AC1739" s="61"/>
      <c r="AD1739" s="207"/>
      <c r="AE1739" s="61"/>
      <c r="AF1739" s="130"/>
      <c r="AG1739" s="123"/>
      <c r="AH1739" s="123"/>
      <c r="AI1739" s="61"/>
      <c r="AJ1739" s="61"/>
      <c r="AK1739" s="61"/>
      <c r="AL1739" s="61"/>
      <c r="AM1739" s="76"/>
      <c r="AN1739" s="239"/>
      <c r="AO1739" s="239"/>
      <c r="AP1739" s="239"/>
      <c r="AQ1739" s="239"/>
    </row>
    <row r="1740" spans="1:43" x14ac:dyDescent="0.25">
      <c r="A1740" s="232"/>
      <c r="B1740" s="191"/>
      <c r="C1740" s="191"/>
      <c r="D1740" s="198"/>
      <c r="E1740" s="198"/>
      <c r="F1740" s="211"/>
      <c r="G1740" s="211"/>
      <c r="H1740" s="211"/>
      <c r="I1740" s="211"/>
      <c r="J1740" s="211"/>
      <c r="K1740" s="211"/>
      <c r="L1740" s="211"/>
      <c r="M1740" s="211"/>
      <c r="N1740" s="211"/>
      <c r="O1740" s="211"/>
      <c r="P1740" s="211"/>
      <c r="Q1740" s="211"/>
      <c r="R1740" s="211"/>
      <c r="S1740" s="211"/>
      <c r="T1740" s="211"/>
      <c r="U1740" s="211"/>
      <c r="V1740" s="211"/>
      <c r="W1740" s="211"/>
      <c r="X1740" s="211"/>
      <c r="Y1740" s="189"/>
      <c r="Z1740" s="127"/>
      <c r="AA1740" s="127"/>
      <c r="AB1740" s="434"/>
      <c r="AC1740" s="61"/>
      <c r="AD1740" s="207"/>
      <c r="AE1740" s="61"/>
      <c r="AF1740" s="130"/>
      <c r="AG1740" s="123"/>
      <c r="AH1740" s="123"/>
      <c r="AI1740" s="61"/>
      <c r="AJ1740" s="61"/>
      <c r="AK1740" s="61"/>
      <c r="AL1740" s="61"/>
      <c r="AM1740" s="76"/>
      <c r="AN1740" s="239"/>
      <c r="AO1740" s="239"/>
      <c r="AP1740" s="239"/>
      <c r="AQ1740" s="239"/>
    </row>
    <row r="1741" spans="1:43" x14ac:dyDescent="0.25">
      <c r="A1741" s="232"/>
      <c r="B1741" s="74"/>
      <c r="C1741" s="74"/>
      <c r="D1741" s="74"/>
      <c r="E1741" s="74"/>
      <c r="F1741" s="209"/>
      <c r="G1741" s="209"/>
      <c r="H1741" s="209"/>
      <c r="I1741" s="209"/>
      <c r="J1741" s="209"/>
      <c r="K1741" s="209"/>
      <c r="L1741" s="209"/>
      <c r="M1741" s="209"/>
      <c r="N1741" s="209"/>
      <c r="O1741" s="209"/>
      <c r="P1741" s="209"/>
      <c r="Q1741" s="209"/>
      <c r="R1741" s="209"/>
      <c r="S1741" s="209"/>
      <c r="T1741" s="209"/>
      <c r="U1741" s="209"/>
      <c r="V1741" s="209"/>
      <c r="W1741" s="209"/>
      <c r="X1741" s="209"/>
      <c r="Y1741" s="64"/>
      <c r="Z1741" s="127"/>
      <c r="AA1741" s="127"/>
      <c r="AB1741" s="434"/>
      <c r="AC1741" s="61"/>
      <c r="AD1741" s="207"/>
      <c r="AE1741" s="61"/>
      <c r="AF1741" s="130"/>
      <c r="AG1741" s="123"/>
      <c r="AH1741" s="123"/>
      <c r="AI1741" s="61"/>
      <c r="AJ1741" s="61"/>
      <c r="AK1741" s="61"/>
      <c r="AL1741" s="61"/>
      <c r="AM1741" s="76"/>
      <c r="AN1741" s="239"/>
      <c r="AO1741" s="239"/>
      <c r="AP1741" s="239"/>
      <c r="AQ1741" s="239"/>
    </row>
    <row r="1742" spans="1:43" x14ac:dyDescent="0.25">
      <c r="A1742" s="232"/>
      <c r="B1742" s="191"/>
      <c r="C1742" s="191"/>
      <c r="D1742" s="198"/>
      <c r="E1742" s="198"/>
      <c r="F1742" s="211"/>
      <c r="G1742" s="211"/>
      <c r="H1742" s="211"/>
      <c r="I1742" s="211"/>
      <c r="J1742" s="211"/>
      <c r="K1742" s="211"/>
      <c r="L1742" s="211"/>
      <c r="M1742" s="211"/>
      <c r="N1742" s="211"/>
      <c r="O1742" s="211"/>
      <c r="P1742" s="211"/>
      <c r="Q1742" s="211"/>
      <c r="R1742" s="211"/>
      <c r="S1742" s="211"/>
      <c r="T1742" s="211"/>
      <c r="U1742" s="211"/>
      <c r="V1742" s="211"/>
      <c r="W1742" s="211"/>
      <c r="X1742" s="211"/>
      <c r="Y1742" s="189"/>
      <c r="Z1742" s="127"/>
      <c r="AA1742" s="127"/>
      <c r="AB1742" s="434"/>
      <c r="AC1742" s="61"/>
      <c r="AD1742" s="207"/>
      <c r="AE1742" s="61"/>
      <c r="AF1742" s="130"/>
      <c r="AG1742" s="123"/>
      <c r="AH1742" s="123"/>
      <c r="AI1742" s="61"/>
      <c r="AJ1742" s="61"/>
      <c r="AK1742" s="61"/>
      <c r="AL1742" s="61"/>
      <c r="AM1742" s="76"/>
      <c r="AN1742" s="239"/>
      <c r="AO1742" s="239"/>
      <c r="AP1742" s="239"/>
      <c r="AQ1742" s="239"/>
    </row>
    <row r="1743" spans="1:43" x14ac:dyDescent="0.25">
      <c r="A1743" s="232"/>
      <c r="B1743" s="74"/>
      <c r="C1743" s="74"/>
      <c r="D1743" s="74"/>
      <c r="E1743" s="74"/>
      <c r="F1743" s="209"/>
      <c r="G1743" s="209"/>
      <c r="H1743" s="209"/>
      <c r="I1743" s="209"/>
      <c r="J1743" s="209"/>
      <c r="K1743" s="209"/>
      <c r="L1743" s="209"/>
      <c r="M1743" s="209"/>
      <c r="N1743" s="209"/>
      <c r="O1743" s="209"/>
      <c r="P1743" s="209"/>
      <c r="Q1743" s="209"/>
      <c r="R1743" s="209"/>
      <c r="S1743" s="209"/>
      <c r="T1743" s="209"/>
      <c r="U1743" s="209"/>
      <c r="V1743" s="209"/>
      <c r="W1743" s="209"/>
      <c r="X1743" s="209"/>
      <c r="Y1743" s="64"/>
      <c r="Z1743" s="127"/>
      <c r="AA1743" s="127"/>
      <c r="AB1743" s="434"/>
      <c r="AC1743" s="61"/>
      <c r="AD1743" s="207"/>
      <c r="AE1743" s="61"/>
      <c r="AF1743" s="130"/>
      <c r="AG1743" s="123"/>
      <c r="AH1743" s="123"/>
      <c r="AI1743" s="61"/>
      <c r="AJ1743" s="61"/>
      <c r="AK1743" s="61"/>
      <c r="AL1743" s="61"/>
      <c r="AM1743" s="76"/>
      <c r="AN1743" s="239"/>
      <c r="AO1743" s="239"/>
      <c r="AP1743" s="239"/>
      <c r="AQ1743" s="239"/>
    </row>
    <row r="1744" spans="1:43" x14ac:dyDescent="0.25">
      <c r="A1744" s="232"/>
      <c r="B1744" s="191"/>
      <c r="C1744" s="191"/>
      <c r="D1744" s="198"/>
      <c r="E1744" s="198"/>
      <c r="F1744" s="211"/>
      <c r="G1744" s="211"/>
      <c r="H1744" s="211"/>
      <c r="I1744" s="211"/>
      <c r="J1744" s="211"/>
      <c r="K1744" s="211"/>
      <c r="L1744" s="211"/>
      <c r="M1744" s="211"/>
      <c r="N1744" s="211"/>
      <c r="O1744" s="211"/>
      <c r="P1744" s="211"/>
      <c r="Q1744" s="211"/>
      <c r="R1744" s="211"/>
      <c r="S1744" s="211"/>
      <c r="T1744" s="211"/>
      <c r="U1744" s="211"/>
      <c r="V1744" s="211"/>
      <c r="W1744" s="211"/>
      <c r="X1744" s="211"/>
      <c r="Y1744" s="189"/>
      <c r="Z1744" s="127"/>
      <c r="AA1744" s="127"/>
      <c r="AB1744" s="434"/>
      <c r="AC1744" s="61"/>
      <c r="AD1744" s="207"/>
      <c r="AE1744" s="61"/>
      <c r="AF1744" s="130"/>
      <c r="AG1744" s="123"/>
      <c r="AH1744" s="123"/>
      <c r="AI1744" s="61"/>
      <c r="AJ1744" s="61"/>
      <c r="AK1744" s="61"/>
      <c r="AL1744" s="61"/>
      <c r="AM1744" s="76"/>
      <c r="AN1744" s="239"/>
      <c r="AO1744" s="239"/>
      <c r="AP1744" s="239"/>
      <c r="AQ1744" s="239"/>
    </row>
    <row r="1745" spans="1:43" x14ac:dyDescent="0.25">
      <c r="A1745" s="232"/>
      <c r="B1745" s="74"/>
      <c r="C1745" s="74"/>
      <c r="D1745" s="74"/>
      <c r="E1745" s="74"/>
      <c r="F1745" s="209"/>
      <c r="G1745" s="209"/>
      <c r="H1745" s="209"/>
      <c r="I1745" s="209"/>
      <c r="J1745" s="209"/>
      <c r="K1745" s="209"/>
      <c r="L1745" s="209"/>
      <c r="M1745" s="209"/>
      <c r="N1745" s="209"/>
      <c r="O1745" s="209"/>
      <c r="P1745" s="209"/>
      <c r="Q1745" s="209"/>
      <c r="R1745" s="209"/>
      <c r="S1745" s="209"/>
      <c r="T1745" s="209"/>
      <c r="U1745" s="209"/>
      <c r="V1745" s="209"/>
      <c r="W1745" s="209"/>
      <c r="X1745" s="209"/>
      <c r="Y1745" s="64"/>
      <c r="Z1745" s="127"/>
      <c r="AA1745" s="127"/>
      <c r="AB1745" s="434"/>
      <c r="AC1745" s="61"/>
      <c r="AD1745" s="207"/>
      <c r="AE1745" s="61"/>
      <c r="AF1745" s="130"/>
      <c r="AG1745" s="123"/>
      <c r="AH1745" s="123"/>
      <c r="AI1745" s="61"/>
      <c r="AJ1745" s="61"/>
      <c r="AK1745" s="61"/>
      <c r="AL1745" s="61"/>
      <c r="AM1745" s="76"/>
      <c r="AN1745" s="239"/>
      <c r="AO1745" s="239"/>
      <c r="AP1745" s="239"/>
      <c r="AQ1745" s="239"/>
    </row>
    <row r="1746" spans="1:43" x14ac:dyDescent="0.25">
      <c r="A1746" s="232"/>
      <c r="B1746" s="191"/>
      <c r="C1746" s="191"/>
      <c r="D1746" s="198"/>
      <c r="E1746" s="198"/>
      <c r="F1746" s="211"/>
      <c r="G1746" s="211"/>
      <c r="H1746" s="211"/>
      <c r="I1746" s="211"/>
      <c r="J1746" s="211"/>
      <c r="K1746" s="211"/>
      <c r="L1746" s="211"/>
      <c r="M1746" s="211"/>
      <c r="N1746" s="211"/>
      <c r="O1746" s="211"/>
      <c r="P1746" s="211"/>
      <c r="Q1746" s="211"/>
      <c r="R1746" s="211"/>
      <c r="S1746" s="211"/>
      <c r="T1746" s="211"/>
      <c r="U1746" s="211"/>
      <c r="V1746" s="211"/>
      <c r="W1746" s="211"/>
      <c r="X1746" s="211"/>
      <c r="Y1746" s="189"/>
      <c r="Z1746" s="127"/>
      <c r="AA1746" s="127"/>
      <c r="AB1746" s="434"/>
      <c r="AC1746" s="61"/>
      <c r="AD1746" s="207"/>
      <c r="AE1746" s="61"/>
      <c r="AF1746" s="130"/>
      <c r="AG1746" s="123"/>
      <c r="AH1746" s="123"/>
      <c r="AI1746" s="61"/>
      <c r="AJ1746" s="61"/>
      <c r="AK1746" s="61"/>
      <c r="AL1746" s="61"/>
      <c r="AM1746" s="76"/>
      <c r="AN1746" s="239"/>
      <c r="AO1746" s="239"/>
      <c r="AP1746" s="239"/>
      <c r="AQ1746" s="239"/>
    </row>
    <row r="1747" spans="1:43" x14ac:dyDescent="0.25">
      <c r="A1747" s="232"/>
      <c r="B1747" s="74"/>
      <c r="C1747" s="74"/>
      <c r="D1747" s="74"/>
      <c r="E1747" s="74"/>
      <c r="F1747" s="209"/>
      <c r="G1747" s="209"/>
      <c r="H1747" s="209"/>
      <c r="I1747" s="209"/>
      <c r="J1747" s="209"/>
      <c r="K1747" s="209"/>
      <c r="L1747" s="209"/>
      <c r="M1747" s="209"/>
      <c r="N1747" s="209"/>
      <c r="O1747" s="209"/>
      <c r="P1747" s="209"/>
      <c r="Q1747" s="209"/>
      <c r="R1747" s="209"/>
      <c r="S1747" s="209"/>
      <c r="T1747" s="209"/>
      <c r="U1747" s="209"/>
      <c r="V1747" s="209"/>
      <c r="W1747" s="209"/>
      <c r="X1747" s="209"/>
      <c r="Y1747" s="64"/>
      <c r="Z1747" s="127"/>
      <c r="AA1747" s="127"/>
      <c r="AB1747" s="434"/>
      <c r="AC1747" s="61"/>
      <c r="AD1747" s="207"/>
      <c r="AE1747" s="61"/>
      <c r="AF1747" s="130"/>
      <c r="AG1747" s="123"/>
      <c r="AH1747" s="123"/>
      <c r="AI1747" s="61"/>
      <c r="AJ1747" s="61"/>
      <c r="AK1747" s="61"/>
      <c r="AL1747" s="61"/>
      <c r="AM1747" s="76"/>
      <c r="AN1747" s="239"/>
      <c r="AO1747" s="239"/>
      <c r="AP1747" s="239"/>
      <c r="AQ1747" s="239"/>
    </row>
    <row r="1748" spans="1:43" x14ac:dyDescent="0.25">
      <c r="A1748" s="232"/>
      <c r="B1748" s="191"/>
      <c r="C1748" s="191"/>
      <c r="D1748" s="198"/>
      <c r="E1748" s="198"/>
      <c r="F1748" s="211"/>
      <c r="G1748" s="211"/>
      <c r="H1748" s="211"/>
      <c r="I1748" s="211"/>
      <c r="J1748" s="211"/>
      <c r="K1748" s="211"/>
      <c r="L1748" s="211"/>
      <c r="M1748" s="211"/>
      <c r="N1748" s="211"/>
      <c r="O1748" s="211"/>
      <c r="P1748" s="211"/>
      <c r="Q1748" s="211"/>
      <c r="R1748" s="211"/>
      <c r="S1748" s="211"/>
      <c r="T1748" s="211"/>
      <c r="U1748" s="211"/>
      <c r="V1748" s="211"/>
      <c r="W1748" s="211"/>
      <c r="X1748" s="211"/>
      <c r="Y1748" s="189"/>
      <c r="Z1748" s="127"/>
      <c r="AA1748" s="127"/>
      <c r="AB1748" s="434"/>
      <c r="AC1748" s="61"/>
      <c r="AD1748" s="207"/>
      <c r="AE1748" s="61"/>
      <c r="AF1748" s="130"/>
      <c r="AG1748" s="123"/>
      <c r="AH1748" s="123"/>
      <c r="AI1748" s="61"/>
      <c r="AJ1748" s="61"/>
      <c r="AK1748" s="61"/>
      <c r="AL1748" s="61"/>
      <c r="AM1748" s="76"/>
      <c r="AN1748" s="239"/>
      <c r="AO1748" s="239"/>
      <c r="AP1748" s="239"/>
      <c r="AQ1748" s="239"/>
    </row>
    <row r="1749" spans="1:43" x14ac:dyDescent="0.25">
      <c r="A1749" s="232"/>
      <c r="B1749" s="74"/>
      <c r="C1749" s="74"/>
      <c r="D1749" s="74"/>
      <c r="E1749" s="74"/>
      <c r="F1749" s="209"/>
      <c r="G1749" s="209"/>
      <c r="H1749" s="209"/>
      <c r="I1749" s="209"/>
      <c r="J1749" s="209"/>
      <c r="K1749" s="209"/>
      <c r="L1749" s="209"/>
      <c r="M1749" s="209"/>
      <c r="N1749" s="209"/>
      <c r="O1749" s="209"/>
      <c r="P1749" s="209"/>
      <c r="Q1749" s="209"/>
      <c r="R1749" s="209"/>
      <c r="S1749" s="209"/>
      <c r="T1749" s="209"/>
      <c r="U1749" s="209"/>
      <c r="V1749" s="209"/>
      <c r="W1749" s="209"/>
      <c r="X1749" s="209"/>
      <c r="Y1749" s="64"/>
      <c r="Z1749" s="127"/>
      <c r="AA1749" s="127"/>
      <c r="AB1749" s="434"/>
      <c r="AC1749" s="61"/>
      <c r="AD1749" s="207"/>
      <c r="AE1749" s="61"/>
      <c r="AF1749" s="130"/>
      <c r="AG1749" s="123"/>
      <c r="AH1749" s="123"/>
      <c r="AI1749" s="61"/>
      <c r="AJ1749" s="61"/>
      <c r="AK1749" s="61"/>
      <c r="AL1749" s="61"/>
      <c r="AM1749" s="76"/>
      <c r="AN1749" s="239"/>
      <c r="AO1749" s="239"/>
      <c r="AP1749" s="239"/>
      <c r="AQ1749" s="239"/>
    </row>
    <row r="1750" spans="1:43" x14ac:dyDescent="0.25">
      <c r="A1750" s="232"/>
      <c r="B1750" s="191"/>
      <c r="C1750" s="191"/>
      <c r="D1750" s="198"/>
      <c r="E1750" s="198"/>
      <c r="F1750" s="211"/>
      <c r="G1750" s="211"/>
      <c r="H1750" s="211"/>
      <c r="I1750" s="211"/>
      <c r="J1750" s="211"/>
      <c r="K1750" s="211"/>
      <c r="L1750" s="211"/>
      <c r="M1750" s="211"/>
      <c r="N1750" s="211"/>
      <c r="O1750" s="211"/>
      <c r="P1750" s="211"/>
      <c r="Q1750" s="211"/>
      <c r="R1750" s="211"/>
      <c r="S1750" s="211"/>
      <c r="T1750" s="211"/>
      <c r="U1750" s="211"/>
      <c r="V1750" s="211"/>
      <c r="W1750" s="211"/>
      <c r="X1750" s="211"/>
      <c r="Y1750" s="189"/>
      <c r="Z1750" s="127"/>
      <c r="AA1750" s="127"/>
      <c r="AB1750" s="434"/>
      <c r="AC1750" s="61"/>
      <c r="AD1750" s="207"/>
      <c r="AE1750" s="61"/>
      <c r="AF1750" s="130"/>
      <c r="AG1750" s="123"/>
      <c r="AH1750" s="123"/>
      <c r="AI1750" s="61"/>
      <c r="AJ1750" s="61"/>
      <c r="AK1750" s="61"/>
      <c r="AL1750" s="61"/>
      <c r="AM1750" s="76"/>
      <c r="AN1750" s="239"/>
      <c r="AO1750" s="239"/>
      <c r="AP1750" s="239"/>
      <c r="AQ1750" s="239"/>
    </row>
    <row r="1751" spans="1:43" x14ac:dyDescent="0.25">
      <c r="A1751" s="232"/>
      <c r="B1751" s="74"/>
      <c r="C1751" s="74"/>
      <c r="D1751" s="74"/>
      <c r="E1751" s="74"/>
      <c r="F1751" s="209"/>
      <c r="G1751" s="209"/>
      <c r="H1751" s="209"/>
      <c r="I1751" s="209"/>
      <c r="J1751" s="209"/>
      <c r="K1751" s="209"/>
      <c r="L1751" s="209"/>
      <c r="M1751" s="209"/>
      <c r="N1751" s="209"/>
      <c r="O1751" s="209"/>
      <c r="P1751" s="209"/>
      <c r="Q1751" s="209"/>
      <c r="R1751" s="209"/>
      <c r="S1751" s="209"/>
      <c r="T1751" s="209"/>
      <c r="U1751" s="209"/>
      <c r="V1751" s="209"/>
      <c r="W1751" s="209"/>
      <c r="X1751" s="209"/>
      <c r="Y1751" s="64"/>
      <c r="Z1751" s="127"/>
      <c r="AA1751" s="127"/>
      <c r="AB1751" s="434"/>
      <c r="AC1751" s="61"/>
      <c r="AD1751" s="207"/>
      <c r="AE1751" s="61"/>
      <c r="AF1751" s="130"/>
      <c r="AG1751" s="123"/>
      <c r="AH1751" s="123"/>
      <c r="AI1751" s="61"/>
      <c r="AJ1751" s="61"/>
      <c r="AK1751" s="61"/>
      <c r="AL1751" s="61"/>
      <c r="AM1751" s="76"/>
      <c r="AN1751" s="239"/>
      <c r="AO1751" s="239"/>
      <c r="AP1751" s="239"/>
      <c r="AQ1751" s="239"/>
    </row>
    <row r="1752" spans="1:43" x14ac:dyDescent="0.25">
      <c r="A1752" s="232"/>
      <c r="B1752" s="191"/>
      <c r="C1752" s="191"/>
      <c r="D1752" s="198"/>
      <c r="E1752" s="198"/>
      <c r="F1752" s="211"/>
      <c r="G1752" s="211"/>
      <c r="H1752" s="211"/>
      <c r="I1752" s="211"/>
      <c r="J1752" s="211"/>
      <c r="K1752" s="211"/>
      <c r="L1752" s="211"/>
      <c r="M1752" s="211"/>
      <c r="N1752" s="211"/>
      <c r="O1752" s="211"/>
      <c r="P1752" s="211"/>
      <c r="Q1752" s="211"/>
      <c r="R1752" s="211"/>
      <c r="S1752" s="211"/>
      <c r="T1752" s="211"/>
      <c r="U1752" s="211"/>
      <c r="V1752" s="211"/>
      <c r="W1752" s="211"/>
      <c r="X1752" s="211"/>
      <c r="Y1752" s="189"/>
      <c r="Z1752" s="127"/>
      <c r="AA1752" s="127"/>
      <c r="AB1752" s="434"/>
      <c r="AC1752" s="61"/>
      <c r="AD1752" s="207"/>
      <c r="AE1752" s="61"/>
      <c r="AF1752" s="130"/>
      <c r="AG1752" s="123"/>
      <c r="AH1752" s="123"/>
      <c r="AI1752" s="61"/>
      <c r="AJ1752" s="61"/>
      <c r="AK1752" s="61"/>
      <c r="AL1752" s="61"/>
      <c r="AM1752" s="76"/>
      <c r="AN1752" s="239"/>
      <c r="AO1752" s="239"/>
      <c r="AP1752" s="239"/>
      <c r="AQ1752" s="239"/>
    </row>
    <row r="1753" spans="1:43" x14ac:dyDescent="0.25">
      <c r="A1753" s="232"/>
      <c r="B1753" s="74"/>
      <c r="C1753" s="74"/>
      <c r="D1753" s="74"/>
      <c r="E1753" s="74"/>
      <c r="F1753" s="209"/>
      <c r="G1753" s="209"/>
      <c r="H1753" s="209"/>
      <c r="I1753" s="209"/>
      <c r="J1753" s="209"/>
      <c r="K1753" s="209"/>
      <c r="L1753" s="209"/>
      <c r="M1753" s="209"/>
      <c r="N1753" s="209"/>
      <c r="O1753" s="209"/>
      <c r="P1753" s="209"/>
      <c r="Q1753" s="209"/>
      <c r="R1753" s="209"/>
      <c r="S1753" s="209"/>
      <c r="T1753" s="209"/>
      <c r="U1753" s="209"/>
      <c r="V1753" s="209"/>
      <c r="W1753" s="209"/>
      <c r="X1753" s="209"/>
      <c r="Y1753" s="64"/>
      <c r="Z1753" s="127"/>
      <c r="AA1753" s="127"/>
      <c r="AB1753" s="434"/>
      <c r="AC1753" s="61"/>
      <c r="AD1753" s="207"/>
      <c r="AE1753" s="61"/>
      <c r="AF1753" s="130"/>
      <c r="AG1753" s="123"/>
      <c r="AH1753" s="123"/>
      <c r="AI1753" s="61"/>
      <c r="AJ1753" s="61"/>
      <c r="AK1753" s="61"/>
      <c r="AL1753" s="61"/>
      <c r="AM1753" s="76"/>
      <c r="AN1753" s="239"/>
      <c r="AO1753" s="239"/>
      <c r="AP1753" s="239"/>
      <c r="AQ1753" s="239"/>
    </row>
    <row r="1754" spans="1:43" x14ac:dyDescent="0.25">
      <c r="A1754" s="232"/>
      <c r="B1754" s="191"/>
      <c r="C1754" s="191"/>
      <c r="D1754" s="198"/>
      <c r="E1754" s="198"/>
      <c r="F1754" s="211"/>
      <c r="G1754" s="211"/>
      <c r="H1754" s="211"/>
      <c r="I1754" s="211"/>
      <c r="J1754" s="211"/>
      <c r="K1754" s="211"/>
      <c r="L1754" s="211"/>
      <c r="M1754" s="211"/>
      <c r="N1754" s="211"/>
      <c r="O1754" s="211"/>
      <c r="P1754" s="211"/>
      <c r="Q1754" s="211"/>
      <c r="R1754" s="211"/>
      <c r="S1754" s="211"/>
      <c r="T1754" s="211"/>
      <c r="U1754" s="211"/>
      <c r="V1754" s="211"/>
      <c r="W1754" s="211"/>
      <c r="X1754" s="211"/>
      <c r="Y1754" s="189"/>
      <c r="Z1754" s="127"/>
      <c r="AA1754" s="127"/>
      <c r="AB1754" s="434"/>
      <c r="AC1754" s="61"/>
      <c r="AD1754" s="207"/>
      <c r="AE1754" s="61"/>
      <c r="AF1754" s="130"/>
      <c r="AG1754" s="123"/>
      <c r="AH1754" s="123"/>
      <c r="AI1754" s="61"/>
      <c r="AJ1754" s="61"/>
      <c r="AK1754" s="61"/>
      <c r="AL1754" s="61"/>
      <c r="AM1754" s="76"/>
      <c r="AN1754" s="239"/>
      <c r="AO1754" s="239"/>
      <c r="AP1754" s="239"/>
      <c r="AQ1754" s="239"/>
    </row>
    <row r="1755" spans="1:43" x14ac:dyDescent="0.25">
      <c r="A1755" s="232"/>
      <c r="B1755" s="74"/>
      <c r="C1755" s="74"/>
      <c r="D1755" s="74"/>
      <c r="E1755" s="74"/>
      <c r="F1755" s="209"/>
      <c r="G1755" s="209"/>
      <c r="H1755" s="209"/>
      <c r="I1755" s="209"/>
      <c r="J1755" s="209"/>
      <c r="K1755" s="209"/>
      <c r="L1755" s="209"/>
      <c r="M1755" s="209"/>
      <c r="N1755" s="209"/>
      <c r="O1755" s="209"/>
      <c r="P1755" s="209"/>
      <c r="Q1755" s="209"/>
      <c r="R1755" s="209"/>
      <c r="S1755" s="209"/>
      <c r="T1755" s="209"/>
      <c r="U1755" s="209"/>
      <c r="V1755" s="209"/>
      <c r="W1755" s="209"/>
      <c r="X1755" s="209"/>
      <c r="Y1755" s="64"/>
      <c r="Z1755" s="127"/>
      <c r="AA1755" s="127"/>
      <c r="AB1755" s="434"/>
      <c r="AC1755" s="61"/>
      <c r="AD1755" s="207"/>
      <c r="AE1755" s="61"/>
      <c r="AF1755" s="130"/>
      <c r="AG1755" s="123"/>
      <c r="AH1755" s="123"/>
      <c r="AI1755" s="61"/>
      <c r="AJ1755" s="61"/>
      <c r="AK1755" s="61"/>
      <c r="AL1755" s="61"/>
      <c r="AM1755" s="76"/>
      <c r="AN1755" s="239"/>
      <c r="AO1755" s="239"/>
      <c r="AP1755" s="239"/>
      <c r="AQ1755" s="239"/>
    </row>
    <row r="1756" spans="1:43" x14ac:dyDescent="0.25">
      <c r="A1756" s="232"/>
      <c r="B1756" s="191"/>
      <c r="C1756" s="191"/>
      <c r="D1756" s="198"/>
      <c r="E1756" s="198"/>
      <c r="F1756" s="211"/>
      <c r="G1756" s="211"/>
      <c r="H1756" s="211"/>
      <c r="I1756" s="211"/>
      <c r="J1756" s="211"/>
      <c r="K1756" s="211"/>
      <c r="L1756" s="211"/>
      <c r="M1756" s="211"/>
      <c r="N1756" s="211"/>
      <c r="O1756" s="211"/>
      <c r="P1756" s="211"/>
      <c r="Q1756" s="211"/>
      <c r="R1756" s="211"/>
      <c r="S1756" s="211"/>
      <c r="T1756" s="211"/>
      <c r="U1756" s="211"/>
      <c r="V1756" s="211"/>
      <c r="W1756" s="211"/>
      <c r="X1756" s="211"/>
      <c r="Y1756" s="189"/>
      <c r="Z1756" s="127"/>
      <c r="AA1756" s="127"/>
      <c r="AB1756" s="434"/>
      <c r="AC1756" s="61"/>
      <c r="AD1756" s="207"/>
      <c r="AE1756" s="61"/>
      <c r="AF1756" s="130"/>
      <c r="AG1756" s="123"/>
      <c r="AH1756" s="123"/>
      <c r="AI1756" s="61"/>
      <c r="AJ1756" s="61"/>
      <c r="AK1756" s="61"/>
      <c r="AL1756" s="61"/>
      <c r="AM1756" s="76"/>
      <c r="AN1756" s="239"/>
      <c r="AO1756" s="239"/>
      <c r="AP1756" s="239"/>
      <c r="AQ1756" s="239"/>
    </row>
    <row r="1757" spans="1:43" x14ac:dyDescent="0.25">
      <c r="A1757" s="232"/>
      <c r="B1757" s="74"/>
      <c r="C1757" s="74"/>
      <c r="D1757" s="74"/>
      <c r="E1757" s="74"/>
      <c r="F1757" s="209"/>
      <c r="G1757" s="209"/>
      <c r="H1757" s="209"/>
      <c r="I1757" s="209"/>
      <c r="J1757" s="209"/>
      <c r="K1757" s="209"/>
      <c r="L1757" s="209"/>
      <c r="M1757" s="209"/>
      <c r="N1757" s="209"/>
      <c r="O1757" s="209"/>
      <c r="P1757" s="209"/>
      <c r="Q1757" s="209"/>
      <c r="R1757" s="209"/>
      <c r="S1757" s="209"/>
      <c r="T1757" s="209"/>
      <c r="U1757" s="209"/>
      <c r="V1757" s="209"/>
      <c r="W1757" s="209"/>
      <c r="X1757" s="209"/>
      <c r="Y1757" s="64"/>
      <c r="Z1757" s="127"/>
      <c r="AA1757" s="127"/>
      <c r="AB1757" s="434"/>
      <c r="AC1757" s="61"/>
      <c r="AD1757" s="207"/>
      <c r="AE1757" s="61"/>
      <c r="AF1757" s="130"/>
      <c r="AG1757" s="123"/>
      <c r="AH1757" s="123"/>
      <c r="AI1757" s="61"/>
      <c r="AJ1757" s="61"/>
      <c r="AK1757" s="61"/>
      <c r="AL1757" s="61"/>
      <c r="AM1757" s="76"/>
      <c r="AN1757" s="239"/>
      <c r="AO1757" s="239"/>
      <c r="AP1757" s="239"/>
      <c r="AQ1757" s="239"/>
    </row>
    <row r="1758" spans="1:43" x14ac:dyDescent="0.25">
      <c r="A1758" s="232"/>
      <c r="B1758" s="191"/>
      <c r="C1758" s="191"/>
      <c r="D1758" s="198"/>
      <c r="E1758" s="198"/>
      <c r="F1758" s="211"/>
      <c r="G1758" s="211"/>
      <c r="H1758" s="211"/>
      <c r="I1758" s="211"/>
      <c r="J1758" s="211"/>
      <c r="K1758" s="211"/>
      <c r="L1758" s="211"/>
      <c r="M1758" s="211"/>
      <c r="N1758" s="211"/>
      <c r="O1758" s="211"/>
      <c r="P1758" s="211"/>
      <c r="Q1758" s="211"/>
      <c r="R1758" s="211"/>
      <c r="S1758" s="211"/>
      <c r="T1758" s="211"/>
      <c r="U1758" s="211"/>
      <c r="V1758" s="211"/>
      <c r="W1758" s="211"/>
      <c r="X1758" s="211"/>
      <c r="Y1758" s="189"/>
      <c r="Z1758" s="127"/>
      <c r="AA1758" s="127"/>
      <c r="AB1758" s="434"/>
      <c r="AC1758" s="61"/>
      <c r="AD1758" s="207"/>
      <c r="AE1758" s="61"/>
      <c r="AF1758" s="130"/>
      <c r="AG1758" s="123"/>
      <c r="AH1758" s="123"/>
      <c r="AI1758" s="61"/>
      <c r="AJ1758" s="61"/>
      <c r="AK1758" s="61"/>
      <c r="AL1758" s="61"/>
      <c r="AM1758" s="76"/>
      <c r="AN1758" s="239"/>
      <c r="AO1758" s="239"/>
      <c r="AP1758" s="239"/>
      <c r="AQ1758" s="239"/>
    </row>
    <row r="1759" spans="1:43" x14ac:dyDescent="0.25">
      <c r="A1759" s="232"/>
      <c r="B1759" s="74"/>
      <c r="C1759" s="74"/>
      <c r="D1759" s="74"/>
      <c r="E1759" s="74"/>
      <c r="F1759" s="209"/>
      <c r="G1759" s="209"/>
      <c r="H1759" s="209"/>
      <c r="I1759" s="209"/>
      <c r="J1759" s="209"/>
      <c r="K1759" s="209"/>
      <c r="L1759" s="209"/>
      <c r="M1759" s="209"/>
      <c r="N1759" s="209"/>
      <c r="O1759" s="209"/>
      <c r="P1759" s="209"/>
      <c r="Q1759" s="209"/>
      <c r="R1759" s="209"/>
      <c r="S1759" s="209"/>
      <c r="T1759" s="209"/>
      <c r="U1759" s="209"/>
      <c r="V1759" s="209"/>
      <c r="W1759" s="209"/>
      <c r="X1759" s="209"/>
      <c r="Y1759" s="64"/>
      <c r="Z1759" s="127"/>
      <c r="AA1759" s="127"/>
      <c r="AB1759" s="434"/>
      <c r="AC1759" s="61"/>
      <c r="AD1759" s="207"/>
      <c r="AE1759" s="61"/>
      <c r="AF1759" s="130"/>
      <c r="AG1759" s="123"/>
      <c r="AH1759" s="123"/>
      <c r="AI1759" s="61"/>
      <c r="AJ1759" s="61"/>
      <c r="AK1759" s="61"/>
      <c r="AL1759" s="61"/>
      <c r="AM1759" s="76"/>
      <c r="AN1759" s="239"/>
      <c r="AO1759" s="239"/>
      <c r="AP1759" s="239"/>
      <c r="AQ1759" s="239"/>
    </row>
    <row r="1760" spans="1:43" x14ac:dyDescent="0.25">
      <c r="A1760" s="232"/>
      <c r="B1760" s="191"/>
      <c r="C1760" s="191"/>
      <c r="D1760" s="198"/>
      <c r="E1760" s="198"/>
      <c r="F1760" s="211"/>
      <c r="G1760" s="211"/>
      <c r="H1760" s="211"/>
      <c r="I1760" s="211"/>
      <c r="J1760" s="211"/>
      <c r="K1760" s="211"/>
      <c r="L1760" s="211"/>
      <c r="M1760" s="211"/>
      <c r="N1760" s="211"/>
      <c r="O1760" s="211"/>
      <c r="P1760" s="211"/>
      <c r="Q1760" s="211"/>
      <c r="R1760" s="211"/>
      <c r="S1760" s="211"/>
      <c r="T1760" s="211"/>
      <c r="U1760" s="211"/>
      <c r="V1760" s="211"/>
      <c r="W1760" s="211"/>
      <c r="X1760" s="211"/>
      <c r="Y1760" s="189"/>
      <c r="Z1760" s="127"/>
      <c r="AA1760" s="127"/>
      <c r="AB1760" s="434"/>
      <c r="AC1760" s="61"/>
      <c r="AD1760" s="207"/>
      <c r="AE1760" s="61"/>
      <c r="AF1760" s="130"/>
      <c r="AG1760" s="123"/>
      <c r="AH1760" s="123"/>
      <c r="AI1760" s="61"/>
      <c r="AJ1760" s="61"/>
      <c r="AK1760" s="61"/>
      <c r="AL1760" s="61"/>
      <c r="AM1760" s="76"/>
      <c r="AN1760" s="239"/>
      <c r="AO1760" s="239"/>
      <c r="AP1760" s="239"/>
      <c r="AQ1760" s="239"/>
    </row>
    <row r="1761" spans="1:43" x14ac:dyDescent="0.25">
      <c r="A1761" s="232"/>
      <c r="B1761" s="74"/>
      <c r="C1761" s="74"/>
      <c r="D1761" s="74"/>
      <c r="E1761" s="74"/>
      <c r="F1761" s="209"/>
      <c r="G1761" s="209"/>
      <c r="H1761" s="209"/>
      <c r="I1761" s="209"/>
      <c r="J1761" s="209"/>
      <c r="K1761" s="209"/>
      <c r="L1761" s="209"/>
      <c r="M1761" s="209"/>
      <c r="N1761" s="209"/>
      <c r="O1761" s="209"/>
      <c r="P1761" s="209"/>
      <c r="Q1761" s="209"/>
      <c r="R1761" s="209"/>
      <c r="S1761" s="209"/>
      <c r="T1761" s="209"/>
      <c r="U1761" s="209"/>
      <c r="V1761" s="209"/>
      <c r="W1761" s="209"/>
      <c r="X1761" s="209"/>
      <c r="Y1761" s="64"/>
      <c r="Z1761" s="127"/>
      <c r="AA1761" s="127"/>
      <c r="AB1761" s="434"/>
      <c r="AC1761" s="61"/>
      <c r="AD1761" s="207"/>
      <c r="AE1761" s="61"/>
      <c r="AF1761" s="130"/>
      <c r="AG1761" s="123"/>
      <c r="AH1761" s="123"/>
      <c r="AI1761" s="61"/>
      <c r="AJ1761" s="61"/>
      <c r="AK1761" s="61"/>
      <c r="AL1761" s="61"/>
      <c r="AM1761" s="76"/>
      <c r="AN1761" s="239"/>
      <c r="AO1761" s="239"/>
      <c r="AP1761" s="239"/>
      <c r="AQ1761" s="239"/>
    </row>
    <row r="1762" spans="1:43" x14ac:dyDescent="0.25">
      <c r="A1762" s="232"/>
      <c r="B1762" s="191"/>
      <c r="C1762" s="191"/>
      <c r="D1762" s="198"/>
      <c r="E1762" s="198"/>
      <c r="F1762" s="211"/>
      <c r="G1762" s="211"/>
      <c r="H1762" s="211"/>
      <c r="I1762" s="211"/>
      <c r="J1762" s="211"/>
      <c r="K1762" s="211"/>
      <c r="L1762" s="211"/>
      <c r="M1762" s="211"/>
      <c r="N1762" s="211"/>
      <c r="O1762" s="211"/>
      <c r="P1762" s="211"/>
      <c r="Q1762" s="211"/>
      <c r="R1762" s="211"/>
      <c r="S1762" s="211"/>
      <c r="T1762" s="211"/>
      <c r="U1762" s="211"/>
      <c r="V1762" s="211"/>
      <c r="W1762" s="211"/>
      <c r="X1762" s="211"/>
      <c r="Y1762" s="189"/>
      <c r="Z1762" s="127"/>
      <c r="AA1762" s="127"/>
      <c r="AB1762" s="434"/>
      <c r="AC1762" s="61"/>
      <c r="AD1762" s="207"/>
      <c r="AE1762" s="61"/>
      <c r="AF1762" s="130"/>
      <c r="AG1762" s="123"/>
      <c r="AH1762" s="123"/>
      <c r="AI1762" s="61"/>
      <c r="AJ1762" s="61"/>
      <c r="AK1762" s="61"/>
      <c r="AL1762" s="61"/>
      <c r="AM1762" s="76"/>
      <c r="AN1762" s="239"/>
      <c r="AO1762" s="239"/>
      <c r="AP1762" s="239"/>
      <c r="AQ1762" s="239"/>
    </row>
    <row r="1763" spans="1:43" x14ac:dyDescent="0.25">
      <c r="A1763" s="232"/>
      <c r="B1763" s="74"/>
      <c r="C1763" s="74"/>
      <c r="D1763" s="74"/>
      <c r="E1763" s="74"/>
      <c r="F1763" s="209"/>
      <c r="G1763" s="209"/>
      <c r="H1763" s="209"/>
      <c r="I1763" s="209"/>
      <c r="J1763" s="209"/>
      <c r="K1763" s="209"/>
      <c r="L1763" s="209"/>
      <c r="M1763" s="209"/>
      <c r="N1763" s="209"/>
      <c r="O1763" s="209"/>
      <c r="P1763" s="209"/>
      <c r="Q1763" s="209"/>
      <c r="R1763" s="209"/>
      <c r="S1763" s="209"/>
      <c r="T1763" s="209"/>
      <c r="U1763" s="209"/>
      <c r="V1763" s="209"/>
      <c r="W1763" s="209"/>
      <c r="X1763" s="209"/>
      <c r="Y1763" s="64"/>
      <c r="Z1763" s="127"/>
      <c r="AA1763" s="127"/>
      <c r="AB1763" s="434"/>
      <c r="AC1763" s="61"/>
      <c r="AD1763" s="207"/>
      <c r="AE1763" s="61"/>
      <c r="AF1763" s="130"/>
      <c r="AG1763" s="123"/>
      <c r="AH1763" s="123"/>
      <c r="AI1763" s="61"/>
      <c r="AJ1763" s="61"/>
      <c r="AK1763" s="61"/>
      <c r="AL1763" s="61"/>
      <c r="AM1763" s="76"/>
      <c r="AN1763" s="239"/>
      <c r="AO1763" s="239"/>
      <c r="AP1763" s="239"/>
      <c r="AQ1763" s="239"/>
    </row>
    <row r="1764" spans="1:43" x14ac:dyDescent="0.25">
      <c r="A1764" s="232"/>
      <c r="B1764" s="191"/>
      <c r="C1764" s="191"/>
      <c r="D1764" s="198"/>
      <c r="E1764" s="198"/>
      <c r="F1764" s="211"/>
      <c r="G1764" s="211"/>
      <c r="H1764" s="211"/>
      <c r="I1764" s="211"/>
      <c r="J1764" s="211"/>
      <c r="K1764" s="211"/>
      <c r="L1764" s="211"/>
      <c r="M1764" s="211"/>
      <c r="N1764" s="211"/>
      <c r="O1764" s="211"/>
      <c r="P1764" s="211"/>
      <c r="Q1764" s="211"/>
      <c r="R1764" s="211"/>
      <c r="S1764" s="211"/>
      <c r="T1764" s="211"/>
      <c r="U1764" s="211"/>
      <c r="V1764" s="211"/>
      <c r="W1764" s="211"/>
      <c r="X1764" s="211"/>
      <c r="Y1764" s="189"/>
      <c r="Z1764" s="127"/>
      <c r="AA1764" s="127"/>
      <c r="AB1764" s="434"/>
      <c r="AC1764" s="61"/>
      <c r="AD1764" s="207"/>
      <c r="AE1764" s="61"/>
      <c r="AF1764" s="130"/>
      <c r="AG1764" s="123"/>
      <c r="AH1764" s="123"/>
      <c r="AI1764" s="61"/>
      <c r="AJ1764" s="61"/>
      <c r="AK1764" s="61"/>
      <c r="AL1764" s="61"/>
      <c r="AM1764" s="76"/>
      <c r="AN1764" s="239"/>
      <c r="AO1764" s="239"/>
      <c r="AP1764" s="239"/>
      <c r="AQ1764" s="239"/>
    </row>
    <row r="1765" spans="1:43" x14ac:dyDescent="0.25">
      <c r="A1765" s="232"/>
      <c r="B1765" s="74"/>
      <c r="C1765" s="74"/>
      <c r="D1765" s="74"/>
      <c r="E1765" s="74"/>
      <c r="F1765" s="209"/>
      <c r="G1765" s="209"/>
      <c r="H1765" s="209"/>
      <c r="I1765" s="209"/>
      <c r="J1765" s="209"/>
      <c r="K1765" s="209"/>
      <c r="L1765" s="209"/>
      <c r="M1765" s="209"/>
      <c r="N1765" s="209"/>
      <c r="O1765" s="209"/>
      <c r="P1765" s="209"/>
      <c r="Q1765" s="209"/>
      <c r="R1765" s="209"/>
      <c r="S1765" s="209"/>
      <c r="T1765" s="209"/>
      <c r="U1765" s="209"/>
      <c r="V1765" s="209"/>
      <c r="W1765" s="209"/>
      <c r="X1765" s="209"/>
      <c r="Y1765" s="64"/>
      <c r="Z1765" s="127"/>
      <c r="AA1765" s="127"/>
      <c r="AB1765" s="434"/>
      <c r="AC1765" s="61"/>
      <c r="AD1765" s="207"/>
      <c r="AE1765" s="61"/>
      <c r="AF1765" s="130"/>
      <c r="AG1765" s="123"/>
      <c r="AH1765" s="123"/>
      <c r="AI1765" s="61"/>
      <c r="AJ1765" s="61"/>
      <c r="AK1765" s="61"/>
      <c r="AL1765" s="61"/>
      <c r="AM1765" s="76"/>
      <c r="AN1765" s="239"/>
      <c r="AO1765" s="239"/>
      <c r="AP1765" s="239"/>
      <c r="AQ1765" s="239"/>
    </row>
    <row r="1766" spans="1:43" x14ac:dyDescent="0.25">
      <c r="A1766" s="232"/>
      <c r="B1766" s="191"/>
      <c r="C1766" s="191"/>
      <c r="D1766" s="198"/>
      <c r="E1766" s="198"/>
      <c r="F1766" s="211"/>
      <c r="G1766" s="211"/>
      <c r="H1766" s="211"/>
      <c r="I1766" s="211"/>
      <c r="J1766" s="211"/>
      <c r="K1766" s="211"/>
      <c r="L1766" s="211"/>
      <c r="M1766" s="211"/>
      <c r="N1766" s="211"/>
      <c r="O1766" s="211"/>
      <c r="P1766" s="211"/>
      <c r="Q1766" s="211"/>
      <c r="R1766" s="211"/>
      <c r="S1766" s="211"/>
      <c r="T1766" s="211"/>
      <c r="U1766" s="211"/>
      <c r="V1766" s="211"/>
      <c r="W1766" s="211"/>
      <c r="X1766" s="211"/>
      <c r="Y1766" s="189"/>
      <c r="Z1766" s="127"/>
      <c r="AA1766" s="127"/>
      <c r="AB1766" s="434"/>
      <c r="AC1766" s="61"/>
      <c r="AD1766" s="207"/>
      <c r="AE1766" s="61"/>
      <c r="AF1766" s="130"/>
      <c r="AG1766" s="123"/>
      <c r="AH1766" s="123"/>
      <c r="AI1766" s="61"/>
      <c r="AJ1766" s="61"/>
      <c r="AK1766" s="61"/>
      <c r="AL1766" s="61"/>
      <c r="AM1766" s="76"/>
      <c r="AN1766" s="239"/>
      <c r="AO1766" s="239"/>
      <c r="AP1766" s="239"/>
      <c r="AQ1766" s="239"/>
    </row>
    <row r="1767" spans="1:43" x14ac:dyDescent="0.25">
      <c r="A1767" s="232"/>
      <c r="B1767" s="74"/>
      <c r="C1767" s="74"/>
      <c r="D1767" s="74"/>
      <c r="E1767" s="74"/>
      <c r="F1767" s="209"/>
      <c r="G1767" s="209"/>
      <c r="H1767" s="209"/>
      <c r="I1767" s="209"/>
      <c r="J1767" s="209"/>
      <c r="K1767" s="209"/>
      <c r="L1767" s="209"/>
      <c r="M1767" s="209"/>
      <c r="N1767" s="209"/>
      <c r="O1767" s="209"/>
      <c r="P1767" s="209"/>
      <c r="Q1767" s="209"/>
      <c r="R1767" s="209"/>
      <c r="S1767" s="209"/>
      <c r="T1767" s="209"/>
      <c r="U1767" s="209"/>
      <c r="V1767" s="209"/>
      <c r="W1767" s="209"/>
      <c r="X1767" s="209"/>
      <c r="Y1767" s="64"/>
      <c r="Z1767" s="127"/>
      <c r="AA1767" s="127"/>
      <c r="AB1767" s="434"/>
      <c r="AC1767" s="61"/>
      <c r="AD1767" s="207"/>
      <c r="AE1767" s="61"/>
      <c r="AF1767" s="130"/>
      <c r="AG1767" s="123"/>
      <c r="AH1767" s="123"/>
      <c r="AI1767" s="61"/>
      <c r="AJ1767" s="61"/>
      <c r="AK1767" s="61"/>
      <c r="AL1767" s="61"/>
      <c r="AM1767" s="76"/>
      <c r="AN1767" s="239"/>
      <c r="AO1767" s="239"/>
      <c r="AP1767" s="239"/>
      <c r="AQ1767" s="239"/>
    </row>
    <row r="1768" spans="1:43" x14ac:dyDescent="0.25">
      <c r="A1768" s="232"/>
      <c r="B1768" s="191"/>
      <c r="C1768" s="191"/>
      <c r="D1768" s="198"/>
      <c r="E1768" s="198"/>
      <c r="F1768" s="211"/>
      <c r="G1768" s="211"/>
      <c r="H1768" s="211"/>
      <c r="I1768" s="211"/>
      <c r="J1768" s="211"/>
      <c r="K1768" s="211"/>
      <c r="L1768" s="211"/>
      <c r="M1768" s="211"/>
      <c r="N1768" s="211"/>
      <c r="O1768" s="211"/>
      <c r="P1768" s="211"/>
      <c r="Q1768" s="211"/>
      <c r="R1768" s="211"/>
      <c r="S1768" s="211"/>
      <c r="T1768" s="211"/>
      <c r="U1768" s="211"/>
      <c r="V1768" s="211"/>
      <c r="W1768" s="211"/>
      <c r="X1768" s="211"/>
      <c r="Y1768" s="189"/>
      <c r="Z1768" s="127"/>
      <c r="AA1768" s="127"/>
      <c r="AB1768" s="434"/>
      <c r="AC1768" s="61"/>
      <c r="AD1768" s="207"/>
      <c r="AE1768" s="61"/>
      <c r="AF1768" s="130"/>
      <c r="AG1768" s="123"/>
      <c r="AH1768" s="123"/>
      <c r="AI1768" s="61"/>
      <c r="AJ1768" s="61"/>
      <c r="AK1768" s="61"/>
      <c r="AL1768" s="61"/>
      <c r="AM1768" s="76"/>
      <c r="AN1768" s="239"/>
      <c r="AO1768" s="239"/>
      <c r="AP1768" s="239"/>
      <c r="AQ1768" s="239"/>
    </row>
    <row r="1769" spans="1:43" x14ac:dyDescent="0.25">
      <c r="A1769" s="232"/>
      <c r="B1769" s="74"/>
      <c r="C1769" s="74"/>
      <c r="D1769" s="74"/>
      <c r="E1769" s="74"/>
      <c r="F1769" s="209"/>
      <c r="G1769" s="209"/>
      <c r="H1769" s="209"/>
      <c r="I1769" s="209"/>
      <c r="J1769" s="209"/>
      <c r="K1769" s="209"/>
      <c r="L1769" s="209"/>
      <c r="M1769" s="209"/>
      <c r="N1769" s="209"/>
      <c r="O1769" s="209"/>
      <c r="P1769" s="209"/>
      <c r="Q1769" s="209"/>
      <c r="R1769" s="209"/>
      <c r="S1769" s="209"/>
      <c r="T1769" s="209"/>
      <c r="U1769" s="209"/>
      <c r="V1769" s="209"/>
      <c r="W1769" s="209"/>
      <c r="X1769" s="209"/>
      <c r="Y1769" s="64"/>
      <c r="Z1769" s="127"/>
      <c r="AA1769" s="127"/>
      <c r="AB1769" s="434"/>
      <c r="AC1769" s="61"/>
      <c r="AD1769" s="207"/>
      <c r="AE1769" s="61"/>
      <c r="AF1769" s="130"/>
      <c r="AG1769" s="123"/>
      <c r="AH1769" s="123"/>
      <c r="AI1769" s="61"/>
      <c r="AJ1769" s="61"/>
      <c r="AK1769" s="61"/>
      <c r="AL1769" s="61"/>
      <c r="AM1769" s="76"/>
      <c r="AN1769" s="239"/>
      <c r="AO1769" s="239"/>
      <c r="AP1769" s="239"/>
      <c r="AQ1769" s="239"/>
    </row>
    <row r="1770" spans="1:43" x14ac:dyDescent="0.25">
      <c r="A1770" s="232"/>
      <c r="B1770" s="191"/>
      <c r="C1770" s="191"/>
      <c r="D1770" s="198"/>
      <c r="E1770" s="198"/>
      <c r="F1770" s="211"/>
      <c r="G1770" s="211"/>
      <c r="H1770" s="211"/>
      <c r="I1770" s="211"/>
      <c r="J1770" s="211"/>
      <c r="K1770" s="211"/>
      <c r="L1770" s="211"/>
      <c r="M1770" s="211"/>
      <c r="N1770" s="211"/>
      <c r="O1770" s="211"/>
      <c r="P1770" s="211"/>
      <c r="Q1770" s="211"/>
      <c r="R1770" s="211"/>
      <c r="S1770" s="211"/>
      <c r="T1770" s="211"/>
      <c r="U1770" s="211"/>
      <c r="V1770" s="211"/>
      <c r="W1770" s="211"/>
      <c r="X1770" s="211"/>
      <c r="Y1770" s="189"/>
      <c r="Z1770" s="127"/>
      <c r="AA1770" s="127"/>
      <c r="AB1770" s="434"/>
      <c r="AC1770" s="61"/>
      <c r="AD1770" s="207"/>
      <c r="AE1770" s="61"/>
      <c r="AF1770" s="130"/>
      <c r="AG1770" s="123"/>
      <c r="AH1770" s="123"/>
      <c r="AI1770" s="61"/>
      <c r="AJ1770" s="61"/>
      <c r="AK1770" s="61"/>
      <c r="AL1770" s="61"/>
      <c r="AM1770" s="76"/>
      <c r="AN1770" s="239"/>
      <c r="AO1770" s="239"/>
      <c r="AP1770" s="239"/>
      <c r="AQ1770" s="239"/>
    </row>
    <row r="1771" spans="1:43" x14ac:dyDescent="0.25">
      <c r="A1771" s="232"/>
      <c r="B1771" s="74"/>
      <c r="C1771" s="74"/>
      <c r="D1771" s="74"/>
      <c r="E1771" s="74"/>
      <c r="F1771" s="209"/>
      <c r="G1771" s="209"/>
      <c r="H1771" s="209"/>
      <c r="I1771" s="209"/>
      <c r="J1771" s="209"/>
      <c r="K1771" s="209"/>
      <c r="L1771" s="209"/>
      <c r="M1771" s="209"/>
      <c r="N1771" s="209"/>
      <c r="O1771" s="209"/>
      <c r="P1771" s="209"/>
      <c r="Q1771" s="209"/>
      <c r="R1771" s="209"/>
      <c r="S1771" s="209"/>
      <c r="T1771" s="209"/>
      <c r="U1771" s="209"/>
      <c r="V1771" s="209"/>
      <c r="W1771" s="209"/>
      <c r="X1771" s="209"/>
      <c r="Y1771" s="64"/>
      <c r="Z1771" s="127"/>
      <c r="AA1771" s="127"/>
      <c r="AB1771" s="434"/>
      <c r="AC1771" s="61"/>
      <c r="AD1771" s="207"/>
      <c r="AE1771" s="61"/>
      <c r="AF1771" s="130"/>
      <c r="AG1771" s="123"/>
      <c r="AH1771" s="123"/>
      <c r="AI1771" s="61"/>
      <c r="AJ1771" s="61"/>
      <c r="AK1771" s="61"/>
      <c r="AL1771" s="61"/>
      <c r="AM1771" s="76"/>
      <c r="AN1771" s="239"/>
      <c r="AO1771" s="239"/>
      <c r="AP1771" s="239"/>
      <c r="AQ1771" s="239"/>
    </row>
    <row r="1772" spans="1:43" x14ac:dyDescent="0.25">
      <c r="A1772" s="232"/>
      <c r="B1772" s="191"/>
      <c r="C1772" s="191"/>
      <c r="D1772" s="198"/>
      <c r="E1772" s="198"/>
      <c r="F1772" s="211"/>
      <c r="G1772" s="211"/>
      <c r="H1772" s="211"/>
      <c r="I1772" s="211"/>
      <c r="J1772" s="211"/>
      <c r="K1772" s="211"/>
      <c r="L1772" s="211"/>
      <c r="M1772" s="211"/>
      <c r="N1772" s="211"/>
      <c r="O1772" s="211"/>
      <c r="P1772" s="211"/>
      <c r="Q1772" s="211"/>
      <c r="R1772" s="211"/>
      <c r="S1772" s="211"/>
      <c r="T1772" s="211"/>
      <c r="U1772" s="211"/>
      <c r="V1772" s="211"/>
      <c r="W1772" s="211"/>
      <c r="X1772" s="211"/>
      <c r="Y1772" s="189"/>
      <c r="Z1772" s="127"/>
      <c r="AA1772" s="127"/>
      <c r="AB1772" s="434"/>
      <c r="AC1772" s="61"/>
      <c r="AD1772" s="207"/>
      <c r="AE1772" s="61"/>
      <c r="AF1772" s="130"/>
      <c r="AG1772" s="123"/>
      <c r="AH1772" s="123"/>
      <c r="AI1772" s="61"/>
      <c r="AJ1772" s="61"/>
      <c r="AK1772" s="61"/>
      <c r="AL1772" s="61"/>
      <c r="AM1772" s="76"/>
      <c r="AN1772" s="239"/>
      <c r="AO1772" s="239"/>
      <c r="AP1772" s="239"/>
      <c r="AQ1772" s="239"/>
    </row>
    <row r="1773" spans="1:43" x14ac:dyDescent="0.25">
      <c r="A1773" s="232"/>
      <c r="B1773" s="74"/>
      <c r="C1773" s="74"/>
      <c r="D1773" s="74"/>
      <c r="E1773" s="74"/>
      <c r="F1773" s="209"/>
      <c r="G1773" s="209"/>
      <c r="H1773" s="209"/>
      <c r="I1773" s="209"/>
      <c r="J1773" s="209"/>
      <c r="K1773" s="209"/>
      <c r="L1773" s="209"/>
      <c r="M1773" s="209"/>
      <c r="N1773" s="209"/>
      <c r="O1773" s="209"/>
      <c r="P1773" s="209"/>
      <c r="Q1773" s="209"/>
      <c r="R1773" s="209"/>
      <c r="S1773" s="209"/>
      <c r="T1773" s="209"/>
      <c r="U1773" s="209"/>
      <c r="V1773" s="209"/>
      <c r="W1773" s="209"/>
      <c r="X1773" s="209"/>
      <c r="Y1773" s="64"/>
      <c r="Z1773" s="127"/>
      <c r="AA1773" s="127"/>
      <c r="AB1773" s="434"/>
      <c r="AC1773" s="61"/>
      <c r="AD1773" s="207"/>
      <c r="AE1773" s="61"/>
      <c r="AF1773" s="130"/>
      <c r="AG1773" s="123"/>
      <c r="AH1773" s="123"/>
      <c r="AI1773" s="61"/>
      <c r="AJ1773" s="61"/>
      <c r="AK1773" s="61"/>
      <c r="AL1773" s="61"/>
      <c r="AM1773" s="76"/>
      <c r="AN1773" s="239"/>
      <c r="AO1773" s="239"/>
      <c r="AP1773" s="239"/>
      <c r="AQ1773" s="239"/>
    </row>
    <row r="1774" spans="1:43" x14ac:dyDescent="0.25">
      <c r="A1774" s="232"/>
      <c r="B1774" s="191"/>
      <c r="C1774" s="191"/>
      <c r="D1774" s="198"/>
      <c r="E1774" s="198"/>
      <c r="F1774" s="211"/>
      <c r="G1774" s="211"/>
      <c r="H1774" s="211"/>
      <c r="I1774" s="211"/>
      <c r="J1774" s="211"/>
      <c r="K1774" s="211"/>
      <c r="L1774" s="211"/>
      <c r="M1774" s="211"/>
      <c r="N1774" s="211"/>
      <c r="O1774" s="211"/>
      <c r="P1774" s="211"/>
      <c r="Q1774" s="211"/>
      <c r="R1774" s="211"/>
      <c r="S1774" s="211"/>
      <c r="T1774" s="211"/>
      <c r="U1774" s="211"/>
      <c r="V1774" s="211"/>
      <c r="W1774" s="211"/>
      <c r="X1774" s="211"/>
      <c r="Y1774" s="189"/>
      <c r="Z1774" s="127"/>
      <c r="AA1774" s="127"/>
      <c r="AB1774" s="434"/>
      <c r="AC1774" s="61"/>
      <c r="AD1774" s="207"/>
      <c r="AE1774" s="61"/>
      <c r="AF1774" s="130"/>
      <c r="AG1774" s="123"/>
      <c r="AH1774" s="123"/>
      <c r="AI1774" s="61"/>
      <c r="AJ1774" s="61"/>
      <c r="AK1774" s="61"/>
      <c r="AL1774" s="61"/>
      <c r="AM1774" s="76"/>
      <c r="AN1774" s="239"/>
      <c r="AO1774" s="239"/>
      <c r="AP1774" s="239"/>
      <c r="AQ1774" s="239"/>
    </row>
    <row r="1775" spans="1:43" x14ac:dyDescent="0.25">
      <c r="A1775" s="232"/>
      <c r="B1775" s="74"/>
      <c r="C1775" s="74"/>
      <c r="D1775" s="74"/>
      <c r="E1775" s="74"/>
      <c r="F1775" s="209"/>
      <c r="G1775" s="209"/>
      <c r="H1775" s="209"/>
      <c r="I1775" s="209"/>
      <c r="J1775" s="209"/>
      <c r="K1775" s="209"/>
      <c r="L1775" s="209"/>
      <c r="M1775" s="209"/>
      <c r="N1775" s="209"/>
      <c r="O1775" s="209"/>
      <c r="P1775" s="209"/>
      <c r="Q1775" s="209"/>
      <c r="R1775" s="209"/>
      <c r="S1775" s="209"/>
      <c r="T1775" s="209"/>
      <c r="U1775" s="209"/>
      <c r="V1775" s="209"/>
      <c r="W1775" s="209"/>
      <c r="X1775" s="209"/>
      <c r="Y1775" s="64"/>
      <c r="Z1775" s="127"/>
      <c r="AA1775" s="127"/>
      <c r="AB1775" s="434"/>
      <c r="AC1775" s="61"/>
      <c r="AD1775" s="207"/>
      <c r="AE1775" s="61"/>
      <c r="AF1775" s="130"/>
      <c r="AG1775" s="123"/>
      <c r="AH1775" s="123"/>
      <c r="AI1775" s="61"/>
      <c r="AJ1775" s="61"/>
      <c r="AK1775" s="61"/>
      <c r="AL1775" s="61"/>
      <c r="AM1775" s="76"/>
      <c r="AN1775" s="239"/>
      <c r="AO1775" s="239"/>
      <c r="AP1775" s="239"/>
      <c r="AQ1775" s="239"/>
    </row>
    <row r="1776" spans="1:43" x14ac:dyDescent="0.25">
      <c r="A1776" s="232"/>
      <c r="B1776" s="191"/>
      <c r="C1776" s="191"/>
      <c r="D1776" s="198"/>
      <c r="E1776" s="198"/>
      <c r="F1776" s="211"/>
      <c r="G1776" s="211"/>
      <c r="H1776" s="211"/>
      <c r="I1776" s="211"/>
      <c r="J1776" s="211"/>
      <c r="K1776" s="211"/>
      <c r="L1776" s="211"/>
      <c r="M1776" s="211"/>
      <c r="N1776" s="211"/>
      <c r="O1776" s="211"/>
      <c r="P1776" s="211"/>
      <c r="Q1776" s="211"/>
      <c r="R1776" s="211"/>
      <c r="S1776" s="211"/>
      <c r="T1776" s="211"/>
      <c r="U1776" s="211"/>
      <c r="V1776" s="211"/>
      <c r="W1776" s="211"/>
      <c r="X1776" s="211"/>
      <c r="Y1776" s="189"/>
      <c r="Z1776" s="127"/>
      <c r="AA1776" s="127"/>
      <c r="AB1776" s="434"/>
      <c r="AC1776" s="61"/>
      <c r="AD1776" s="207"/>
      <c r="AE1776" s="61"/>
      <c r="AF1776" s="130"/>
      <c r="AG1776" s="123"/>
      <c r="AH1776" s="123"/>
      <c r="AI1776" s="61"/>
      <c r="AJ1776" s="61"/>
      <c r="AK1776" s="61"/>
      <c r="AL1776" s="61"/>
      <c r="AM1776" s="76"/>
      <c r="AN1776" s="239"/>
      <c r="AO1776" s="239"/>
      <c r="AP1776" s="239"/>
      <c r="AQ1776" s="239"/>
    </row>
    <row r="1777" spans="1:43" x14ac:dyDescent="0.25">
      <c r="A1777" s="232"/>
      <c r="B1777" s="74"/>
      <c r="C1777" s="74"/>
      <c r="D1777" s="74"/>
      <c r="E1777" s="74"/>
      <c r="F1777" s="209"/>
      <c r="G1777" s="209"/>
      <c r="H1777" s="209"/>
      <c r="I1777" s="209"/>
      <c r="J1777" s="209"/>
      <c r="K1777" s="209"/>
      <c r="L1777" s="209"/>
      <c r="M1777" s="209"/>
      <c r="N1777" s="209"/>
      <c r="O1777" s="209"/>
      <c r="P1777" s="209"/>
      <c r="Q1777" s="209"/>
      <c r="R1777" s="209"/>
      <c r="S1777" s="209"/>
      <c r="T1777" s="209"/>
      <c r="U1777" s="209"/>
      <c r="V1777" s="209"/>
      <c r="W1777" s="209"/>
      <c r="X1777" s="209"/>
      <c r="Y1777" s="64"/>
      <c r="Z1777" s="127"/>
      <c r="AA1777" s="127"/>
      <c r="AB1777" s="434"/>
      <c r="AC1777" s="61"/>
      <c r="AD1777" s="207"/>
      <c r="AE1777" s="61"/>
      <c r="AF1777" s="130"/>
      <c r="AG1777" s="123"/>
      <c r="AH1777" s="123"/>
      <c r="AI1777" s="61"/>
      <c r="AJ1777" s="61"/>
      <c r="AK1777" s="61"/>
      <c r="AL1777" s="61"/>
      <c r="AM1777" s="76"/>
      <c r="AN1777" s="239"/>
      <c r="AO1777" s="239"/>
      <c r="AP1777" s="239"/>
      <c r="AQ1777" s="239"/>
    </row>
    <row r="1778" spans="1:43" x14ac:dyDescent="0.25">
      <c r="A1778" s="232"/>
      <c r="B1778" s="191"/>
      <c r="C1778" s="191"/>
      <c r="D1778" s="198"/>
      <c r="E1778" s="198"/>
      <c r="F1778" s="211"/>
      <c r="G1778" s="211"/>
      <c r="H1778" s="211"/>
      <c r="I1778" s="211"/>
      <c r="J1778" s="211"/>
      <c r="K1778" s="211"/>
      <c r="L1778" s="211"/>
      <c r="M1778" s="211"/>
      <c r="N1778" s="211"/>
      <c r="O1778" s="211"/>
      <c r="P1778" s="211"/>
      <c r="Q1778" s="211"/>
      <c r="R1778" s="211"/>
      <c r="S1778" s="211"/>
      <c r="T1778" s="211"/>
      <c r="U1778" s="211"/>
      <c r="V1778" s="211"/>
      <c r="W1778" s="211"/>
      <c r="X1778" s="211"/>
      <c r="Y1778" s="189"/>
      <c r="Z1778" s="127"/>
      <c r="AA1778" s="127"/>
      <c r="AB1778" s="434"/>
      <c r="AC1778" s="61"/>
      <c r="AD1778" s="207"/>
      <c r="AE1778" s="61"/>
      <c r="AF1778" s="130"/>
      <c r="AG1778" s="123"/>
      <c r="AH1778" s="123"/>
      <c r="AI1778" s="61"/>
      <c r="AJ1778" s="61"/>
      <c r="AK1778" s="61"/>
      <c r="AL1778" s="61"/>
      <c r="AM1778" s="76"/>
      <c r="AN1778" s="239"/>
      <c r="AO1778" s="239"/>
      <c r="AP1778" s="239"/>
      <c r="AQ1778" s="239"/>
    </row>
    <row r="1779" spans="1:43" x14ac:dyDescent="0.25">
      <c r="A1779" s="232"/>
      <c r="B1779" s="74"/>
      <c r="C1779" s="74"/>
      <c r="D1779" s="74"/>
      <c r="E1779" s="74"/>
      <c r="F1779" s="209"/>
      <c r="G1779" s="209"/>
      <c r="H1779" s="209"/>
      <c r="I1779" s="209"/>
      <c r="J1779" s="209"/>
      <c r="K1779" s="209"/>
      <c r="L1779" s="209"/>
      <c r="M1779" s="209"/>
      <c r="N1779" s="209"/>
      <c r="O1779" s="209"/>
      <c r="P1779" s="209"/>
      <c r="Q1779" s="209"/>
      <c r="R1779" s="209"/>
      <c r="S1779" s="209"/>
      <c r="T1779" s="209"/>
      <c r="U1779" s="209"/>
      <c r="V1779" s="209"/>
      <c r="W1779" s="209"/>
      <c r="X1779" s="209"/>
      <c r="Y1779" s="64"/>
      <c r="Z1779" s="127"/>
      <c r="AA1779" s="127"/>
      <c r="AB1779" s="434"/>
      <c r="AC1779" s="61"/>
      <c r="AD1779" s="207"/>
      <c r="AE1779" s="61"/>
      <c r="AF1779" s="130"/>
      <c r="AG1779" s="123"/>
      <c r="AH1779" s="123"/>
      <c r="AI1779" s="61"/>
      <c r="AJ1779" s="61"/>
      <c r="AK1779" s="61"/>
      <c r="AL1779" s="61"/>
      <c r="AM1779" s="76"/>
      <c r="AN1779" s="239"/>
      <c r="AO1779" s="239"/>
      <c r="AP1779" s="239"/>
      <c r="AQ1779" s="239"/>
    </row>
    <row r="1780" spans="1:43" x14ac:dyDescent="0.25">
      <c r="A1780" s="232"/>
      <c r="B1780" s="191"/>
      <c r="C1780" s="191"/>
      <c r="D1780" s="198"/>
      <c r="E1780" s="198"/>
      <c r="F1780" s="211"/>
      <c r="G1780" s="211"/>
      <c r="H1780" s="211"/>
      <c r="I1780" s="211"/>
      <c r="J1780" s="211"/>
      <c r="K1780" s="211"/>
      <c r="L1780" s="211"/>
      <c r="M1780" s="211"/>
      <c r="N1780" s="211"/>
      <c r="O1780" s="211"/>
      <c r="P1780" s="211"/>
      <c r="Q1780" s="211"/>
      <c r="R1780" s="211"/>
      <c r="S1780" s="211"/>
      <c r="T1780" s="211"/>
      <c r="U1780" s="211"/>
      <c r="V1780" s="211"/>
      <c r="W1780" s="211"/>
      <c r="X1780" s="211"/>
      <c r="Y1780" s="189"/>
      <c r="Z1780" s="127"/>
      <c r="AA1780" s="127"/>
      <c r="AB1780" s="434"/>
      <c r="AC1780" s="61"/>
      <c r="AD1780" s="207"/>
      <c r="AE1780" s="61"/>
      <c r="AF1780" s="130"/>
      <c r="AG1780" s="123"/>
      <c r="AH1780" s="123"/>
      <c r="AI1780" s="61"/>
      <c r="AJ1780" s="61"/>
      <c r="AK1780" s="61"/>
      <c r="AL1780" s="61"/>
      <c r="AM1780" s="76"/>
      <c r="AN1780" s="239"/>
      <c r="AO1780" s="239"/>
      <c r="AP1780" s="239"/>
      <c r="AQ1780" s="239"/>
    </row>
    <row r="1781" spans="1:43" x14ac:dyDescent="0.25">
      <c r="A1781" s="232"/>
      <c r="B1781" s="74"/>
      <c r="C1781" s="74"/>
      <c r="D1781" s="74"/>
      <c r="E1781" s="74"/>
      <c r="F1781" s="209"/>
      <c r="G1781" s="209"/>
      <c r="H1781" s="209"/>
      <c r="I1781" s="209"/>
      <c r="J1781" s="209"/>
      <c r="K1781" s="209"/>
      <c r="L1781" s="209"/>
      <c r="M1781" s="209"/>
      <c r="N1781" s="209"/>
      <c r="O1781" s="209"/>
      <c r="P1781" s="209"/>
      <c r="Q1781" s="209"/>
      <c r="R1781" s="209"/>
      <c r="S1781" s="209"/>
      <c r="T1781" s="209"/>
      <c r="U1781" s="209"/>
      <c r="V1781" s="209"/>
      <c r="W1781" s="209"/>
      <c r="X1781" s="209"/>
      <c r="Y1781" s="64"/>
      <c r="Z1781" s="127"/>
      <c r="AA1781" s="127"/>
      <c r="AB1781" s="434"/>
      <c r="AC1781" s="61"/>
      <c r="AD1781" s="207"/>
      <c r="AE1781" s="61"/>
      <c r="AF1781" s="130"/>
      <c r="AG1781" s="123"/>
      <c r="AH1781" s="123"/>
      <c r="AI1781" s="61"/>
      <c r="AJ1781" s="61"/>
      <c r="AK1781" s="61"/>
      <c r="AL1781" s="61"/>
      <c r="AM1781" s="76"/>
      <c r="AN1781" s="239"/>
      <c r="AO1781" s="239"/>
      <c r="AP1781" s="239"/>
      <c r="AQ1781" s="239"/>
    </row>
    <row r="1782" spans="1:43" x14ac:dyDescent="0.25">
      <c r="A1782" s="232"/>
      <c r="B1782" s="191"/>
      <c r="C1782" s="191"/>
      <c r="D1782" s="198"/>
      <c r="E1782" s="198"/>
      <c r="F1782" s="211"/>
      <c r="G1782" s="211"/>
      <c r="H1782" s="211"/>
      <c r="I1782" s="211"/>
      <c r="J1782" s="211"/>
      <c r="K1782" s="211"/>
      <c r="L1782" s="211"/>
      <c r="M1782" s="211"/>
      <c r="N1782" s="211"/>
      <c r="O1782" s="211"/>
      <c r="P1782" s="211"/>
      <c r="Q1782" s="211"/>
      <c r="R1782" s="211"/>
      <c r="S1782" s="211"/>
      <c r="T1782" s="211"/>
      <c r="U1782" s="211"/>
      <c r="V1782" s="211"/>
      <c r="W1782" s="211"/>
      <c r="X1782" s="211"/>
      <c r="Y1782" s="189"/>
      <c r="Z1782" s="127"/>
      <c r="AA1782" s="127"/>
      <c r="AB1782" s="434"/>
      <c r="AC1782" s="61"/>
      <c r="AD1782" s="207"/>
      <c r="AE1782" s="61"/>
      <c r="AF1782" s="130"/>
      <c r="AG1782" s="123"/>
      <c r="AH1782" s="123"/>
      <c r="AI1782" s="61"/>
      <c r="AJ1782" s="61"/>
      <c r="AK1782" s="61"/>
      <c r="AL1782" s="61"/>
      <c r="AM1782" s="76"/>
      <c r="AN1782" s="239"/>
      <c r="AO1782" s="239"/>
      <c r="AP1782" s="239"/>
      <c r="AQ1782" s="239"/>
    </row>
    <row r="1783" spans="1:43" x14ac:dyDescent="0.25">
      <c r="A1783" s="232"/>
      <c r="B1783" s="74"/>
      <c r="C1783" s="74"/>
      <c r="D1783" s="74"/>
      <c r="E1783" s="74"/>
      <c r="F1783" s="209"/>
      <c r="G1783" s="209"/>
      <c r="H1783" s="209"/>
      <c r="I1783" s="209"/>
      <c r="J1783" s="209"/>
      <c r="K1783" s="209"/>
      <c r="L1783" s="209"/>
      <c r="M1783" s="209"/>
      <c r="N1783" s="209"/>
      <c r="O1783" s="209"/>
      <c r="P1783" s="209"/>
      <c r="Q1783" s="209"/>
      <c r="R1783" s="209"/>
      <c r="S1783" s="209"/>
      <c r="T1783" s="209"/>
      <c r="U1783" s="209"/>
      <c r="V1783" s="209"/>
      <c r="W1783" s="209"/>
      <c r="X1783" s="209"/>
      <c r="Y1783" s="64"/>
      <c r="Z1783" s="127"/>
      <c r="AA1783" s="127"/>
      <c r="AB1783" s="434"/>
      <c r="AC1783" s="61"/>
      <c r="AD1783" s="207"/>
      <c r="AE1783" s="61"/>
      <c r="AF1783" s="130"/>
      <c r="AG1783" s="123"/>
      <c r="AH1783" s="123"/>
      <c r="AI1783" s="61"/>
      <c r="AJ1783" s="61"/>
      <c r="AK1783" s="61"/>
      <c r="AL1783" s="61"/>
      <c r="AM1783" s="76"/>
      <c r="AN1783" s="239"/>
      <c r="AO1783" s="239"/>
      <c r="AP1783" s="239"/>
      <c r="AQ1783" s="239"/>
    </row>
    <row r="1784" spans="1:43" x14ac:dyDescent="0.25">
      <c r="A1784" s="232"/>
      <c r="B1784" s="191"/>
      <c r="C1784" s="191"/>
      <c r="D1784" s="198"/>
      <c r="E1784" s="198"/>
      <c r="F1784" s="211"/>
      <c r="G1784" s="211"/>
      <c r="H1784" s="211"/>
      <c r="I1784" s="211"/>
      <c r="J1784" s="211"/>
      <c r="K1784" s="211"/>
      <c r="L1784" s="211"/>
      <c r="M1784" s="211"/>
      <c r="N1784" s="211"/>
      <c r="O1784" s="211"/>
      <c r="P1784" s="211"/>
      <c r="Q1784" s="211"/>
      <c r="R1784" s="211"/>
      <c r="S1784" s="211"/>
      <c r="T1784" s="211"/>
      <c r="U1784" s="211"/>
      <c r="V1784" s="211"/>
      <c r="W1784" s="211"/>
      <c r="X1784" s="211"/>
      <c r="Y1784" s="189"/>
      <c r="Z1784" s="127"/>
      <c r="AA1784" s="127"/>
      <c r="AB1784" s="434"/>
      <c r="AC1784" s="61"/>
      <c r="AD1784" s="207"/>
      <c r="AE1784" s="61"/>
      <c r="AF1784" s="130"/>
      <c r="AG1784" s="123"/>
      <c r="AH1784" s="123"/>
      <c r="AI1784" s="61"/>
      <c r="AJ1784" s="61"/>
      <c r="AK1784" s="61"/>
      <c r="AL1784" s="61"/>
      <c r="AM1784" s="76"/>
      <c r="AN1784" s="239"/>
      <c r="AO1784" s="239"/>
      <c r="AP1784" s="239"/>
      <c r="AQ1784" s="239"/>
    </row>
    <row r="1785" spans="1:43" x14ac:dyDescent="0.25">
      <c r="A1785" s="232"/>
      <c r="B1785" s="74"/>
      <c r="C1785" s="74"/>
      <c r="D1785" s="74"/>
      <c r="E1785" s="74"/>
      <c r="F1785" s="209"/>
      <c r="G1785" s="209"/>
      <c r="H1785" s="209"/>
      <c r="I1785" s="209"/>
      <c r="J1785" s="209"/>
      <c r="K1785" s="209"/>
      <c r="L1785" s="209"/>
      <c r="M1785" s="209"/>
      <c r="N1785" s="209"/>
      <c r="O1785" s="209"/>
      <c r="P1785" s="209"/>
      <c r="Q1785" s="209"/>
      <c r="R1785" s="209"/>
      <c r="S1785" s="209"/>
      <c r="T1785" s="209"/>
      <c r="U1785" s="209"/>
      <c r="V1785" s="209"/>
      <c r="W1785" s="209"/>
      <c r="X1785" s="209"/>
      <c r="Y1785" s="64"/>
      <c r="Z1785" s="127"/>
      <c r="AA1785" s="127"/>
      <c r="AB1785" s="434"/>
      <c r="AC1785" s="61"/>
      <c r="AD1785" s="207"/>
      <c r="AE1785" s="61"/>
      <c r="AF1785" s="130"/>
      <c r="AG1785" s="123"/>
      <c r="AH1785" s="123"/>
      <c r="AI1785" s="61"/>
      <c r="AJ1785" s="61"/>
      <c r="AK1785" s="61"/>
      <c r="AL1785" s="61"/>
      <c r="AM1785" s="76"/>
      <c r="AN1785" s="239"/>
      <c r="AO1785" s="239"/>
      <c r="AP1785" s="239"/>
      <c r="AQ1785" s="239"/>
    </row>
    <row r="1786" spans="1:43" x14ac:dyDescent="0.25">
      <c r="A1786" s="232"/>
      <c r="B1786" s="191"/>
      <c r="C1786" s="191"/>
      <c r="D1786" s="198"/>
      <c r="E1786" s="198"/>
      <c r="F1786" s="211"/>
      <c r="G1786" s="211"/>
      <c r="H1786" s="211"/>
      <c r="I1786" s="211"/>
      <c r="J1786" s="211"/>
      <c r="K1786" s="211"/>
      <c r="L1786" s="211"/>
      <c r="M1786" s="211"/>
      <c r="N1786" s="211"/>
      <c r="O1786" s="211"/>
      <c r="P1786" s="211"/>
      <c r="Q1786" s="211"/>
      <c r="R1786" s="211"/>
      <c r="S1786" s="211"/>
      <c r="T1786" s="211"/>
      <c r="U1786" s="211"/>
      <c r="V1786" s="211"/>
      <c r="W1786" s="211"/>
      <c r="X1786" s="211"/>
      <c r="Y1786" s="189"/>
      <c r="Z1786" s="127"/>
      <c r="AA1786" s="127"/>
      <c r="AB1786" s="434"/>
      <c r="AC1786" s="61"/>
      <c r="AD1786" s="207"/>
      <c r="AE1786" s="61"/>
      <c r="AF1786" s="130"/>
      <c r="AG1786" s="123"/>
      <c r="AH1786" s="123"/>
      <c r="AI1786" s="61"/>
      <c r="AJ1786" s="61"/>
      <c r="AK1786" s="61"/>
      <c r="AL1786" s="61"/>
      <c r="AM1786" s="76"/>
      <c r="AN1786" s="239"/>
      <c r="AO1786" s="239"/>
      <c r="AP1786" s="239"/>
      <c r="AQ1786" s="239"/>
    </row>
    <row r="1787" spans="1:43" x14ac:dyDescent="0.25">
      <c r="A1787" s="232"/>
      <c r="B1787" s="74"/>
      <c r="C1787" s="74"/>
      <c r="D1787" s="74"/>
      <c r="E1787" s="74"/>
      <c r="F1787" s="209"/>
      <c r="G1787" s="209"/>
      <c r="H1787" s="209"/>
      <c r="I1787" s="209"/>
      <c r="J1787" s="209"/>
      <c r="K1787" s="209"/>
      <c r="L1787" s="209"/>
      <c r="M1787" s="209"/>
      <c r="N1787" s="209"/>
      <c r="O1787" s="209"/>
      <c r="P1787" s="209"/>
      <c r="Q1787" s="209"/>
      <c r="R1787" s="209"/>
      <c r="S1787" s="209"/>
      <c r="T1787" s="209"/>
      <c r="U1787" s="209"/>
      <c r="V1787" s="209"/>
      <c r="W1787" s="209"/>
      <c r="X1787" s="209"/>
      <c r="Y1787" s="64"/>
      <c r="Z1787" s="127"/>
      <c r="AA1787" s="127"/>
      <c r="AB1787" s="434"/>
      <c r="AC1787" s="61"/>
      <c r="AD1787" s="207"/>
      <c r="AE1787" s="61"/>
      <c r="AF1787" s="130"/>
      <c r="AG1787" s="123"/>
      <c r="AH1787" s="123"/>
      <c r="AI1787" s="61"/>
      <c r="AJ1787" s="61"/>
      <c r="AK1787" s="61"/>
      <c r="AL1787" s="61"/>
      <c r="AM1787" s="76"/>
      <c r="AN1787" s="239"/>
      <c r="AO1787" s="239"/>
      <c r="AP1787" s="239"/>
      <c r="AQ1787" s="239"/>
    </row>
    <row r="1788" spans="1:43" x14ac:dyDescent="0.25">
      <c r="A1788" s="232"/>
      <c r="B1788" s="191"/>
      <c r="C1788" s="191"/>
      <c r="D1788" s="198"/>
      <c r="E1788" s="198"/>
      <c r="F1788" s="211"/>
      <c r="G1788" s="211"/>
      <c r="H1788" s="211"/>
      <c r="I1788" s="211"/>
      <c r="J1788" s="211"/>
      <c r="K1788" s="211"/>
      <c r="L1788" s="211"/>
      <c r="M1788" s="211"/>
      <c r="N1788" s="211"/>
      <c r="O1788" s="211"/>
      <c r="P1788" s="211"/>
      <c r="Q1788" s="211"/>
      <c r="R1788" s="211"/>
      <c r="S1788" s="211"/>
      <c r="T1788" s="211"/>
      <c r="U1788" s="211"/>
      <c r="V1788" s="211"/>
      <c r="W1788" s="211"/>
      <c r="X1788" s="211"/>
      <c r="Y1788" s="189"/>
      <c r="Z1788" s="127"/>
      <c r="AA1788" s="127"/>
      <c r="AB1788" s="434"/>
      <c r="AC1788" s="61"/>
      <c r="AD1788" s="207"/>
      <c r="AE1788" s="61"/>
      <c r="AF1788" s="130"/>
      <c r="AG1788" s="123"/>
      <c r="AH1788" s="123"/>
      <c r="AI1788" s="61"/>
      <c r="AJ1788" s="61"/>
      <c r="AK1788" s="61"/>
      <c r="AL1788" s="61"/>
      <c r="AM1788" s="76"/>
      <c r="AN1788" s="239"/>
      <c r="AO1788" s="239"/>
      <c r="AP1788" s="239"/>
      <c r="AQ1788" s="239"/>
    </row>
    <row r="1789" spans="1:43" x14ac:dyDescent="0.25">
      <c r="A1789" s="232"/>
      <c r="B1789" s="74"/>
      <c r="C1789" s="74"/>
      <c r="D1789" s="74"/>
      <c r="E1789" s="74"/>
      <c r="F1789" s="209"/>
      <c r="G1789" s="209"/>
      <c r="H1789" s="209"/>
      <c r="I1789" s="209"/>
      <c r="J1789" s="209"/>
      <c r="K1789" s="209"/>
      <c r="L1789" s="209"/>
      <c r="M1789" s="209"/>
      <c r="N1789" s="209"/>
      <c r="O1789" s="209"/>
      <c r="P1789" s="209"/>
      <c r="Q1789" s="209"/>
      <c r="R1789" s="209"/>
      <c r="S1789" s="209"/>
      <c r="T1789" s="209"/>
      <c r="U1789" s="209"/>
      <c r="V1789" s="209"/>
      <c r="W1789" s="209"/>
      <c r="X1789" s="209"/>
      <c r="Y1789" s="64"/>
      <c r="Z1789" s="127"/>
      <c r="AA1789" s="127"/>
      <c r="AB1789" s="434"/>
      <c r="AC1789" s="61"/>
      <c r="AD1789" s="207"/>
      <c r="AE1789" s="61"/>
      <c r="AF1789" s="130"/>
      <c r="AG1789" s="123"/>
      <c r="AH1789" s="123"/>
      <c r="AI1789" s="61"/>
      <c r="AJ1789" s="61"/>
      <c r="AK1789" s="61"/>
      <c r="AL1789" s="61"/>
      <c r="AM1789" s="76"/>
      <c r="AN1789" s="239"/>
      <c r="AO1789" s="239"/>
      <c r="AP1789" s="239"/>
      <c r="AQ1789" s="239"/>
    </row>
    <row r="1790" spans="1:43" x14ac:dyDescent="0.25">
      <c r="A1790" s="232"/>
      <c r="B1790" s="191"/>
      <c r="C1790" s="191"/>
      <c r="D1790" s="198"/>
      <c r="E1790" s="198"/>
      <c r="F1790" s="211"/>
      <c r="G1790" s="211"/>
      <c r="H1790" s="211"/>
      <c r="I1790" s="211"/>
      <c r="J1790" s="211"/>
      <c r="K1790" s="211"/>
      <c r="L1790" s="211"/>
      <c r="M1790" s="211"/>
      <c r="N1790" s="211"/>
      <c r="O1790" s="211"/>
      <c r="P1790" s="211"/>
      <c r="Q1790" s="211"/>
      <c r="R1790" s="211"/>
      <c r="S1790" s="211"/>
      <c r="T1790" s="211"/>
      <c r="U1790" s="211"/>
      <c r="V1790" s="211"/>
      <c r="W1790" s="211"/>
      <c r="X1790" s="211"/>
      <c r="Y1790" s="189"/>
      <c r="Z1790" s="127"/>
      <c r="AA1790" s="127"/>
      <c r="AB1790" s="434"/>
      <c r="AC1790" s="61"/>
      <c r="AD1790" s="207"/>
      <c r="AE1790" s="61"/>
      <c r="AF1790" s="130"/>
      <c r="AG1790" s="123"/>
      <c r="AH1790" s="123"/>
      <c r="AI1790" s="61"/>
      <c r="AJ1790" s="61"/>
      <c r="AK1790" s="61"/>
      <c r="AL1790" s="61"/>
      <c r="AM1790" s="76"/>
      <c r="AN1790" s="239"/>
      <c r="AO1790" s="239"/>
      <c r="AP1790" s="239"/>
      <c r="AQ1790" s="239"/>
    </row>
    <row r="1791" spans="1:43" x14ac:dyDescent="0.25">
      <c r="A1791" s="232"/>
      <c r="B1791" s="74"/>
      <c r="C1791" s="74"/>
      <c r="D1791" s="74"/>
      <c r="E1791" s="74"/>
      <c r="F1791" s="209"/>
      <c r="G1791" s="209"/>
      <c r="H1791" s="209"/>
      <c r="I1791" s="209"/>
      <c r="J1791" s="209"/>
      <c r="K1791" s="209"/>
      <c r="L1791" s="209"/>
      <c r="M1791" s="209"/>
      <c r="N1791" s="209"/>
      <c r="O1791" s="209"/>
      <c r="P1791" s="209"/>
      <c r="Q1791" s="209"/>
      <c r="R1791" s="209"/>
      <c r="S1791" s="209"/>
      <c r="T1791" s="209"/>
      <c r="U1791" s="209"/>
      <c r="V1791" s="209"/>
      <c r="W1791" s="209"/>
      <c r="X1791" s="209"/>
      <c r="Y1791" s="64"/>
      <c r="Z1791" s="127"/>
      <c r="AA1791" s="127"/>
      <c r="AB1791" s="434"/>
      <c r="AC1791" s="61"/>
      <c r="AD1791" s="207"/>
      <c r="AE1791" s="61"/>
      <c r="AF1791" s="130"/>
      <c r="AG1791" s="123"/>
      <c r="AH1791" s="123"/>
      <c r="AI1791" s="61"/>
      <c r="AJ1791" s="61"/>
      <c r="AK1791" s="61"/>
      <c r="AL1791" s="61"/>
      <c r="AM1791" s="76"/>
      <c r="AN1791" s="239"/>
      <c r="AO1791" s="239"/>
      <c r="AP1791" s="239"/>
      <c r="AQ1791" s="239"/>
    </row>
    <row r="1792" spans="1:43" x14ac:dyDescent="0.25">
      <c r="A1792" s="232"/>
      <c r="B1792" s="191"/>
      <c r="C1792" s="191"/>
      <c r="D1792" s="198"/>
      <c r="E1792" s="198"/>
      <c r="F1792" s="211"/>
      <c r="G1792" s="211"/>
      <c r="H1792" s="211"/>
      <c r="I1792" s="211"/>
      <c r="J1792" s="211"/>
      <c r="K1792" s="211"/>
      <c r="L1792" s="211"/>
      <c r="M1792" s="211"/>
      <c r="N1792" s="211"/>
      <c r="O1792" s="211"/>
      <c r="P1792" s="211"/>
      <c r="Q1792" s="211"/>
      <c r="R1792" s="211"/>
      <c r="S1792" s="211"/>
      <c r="T1792" s="211"/>
      <c r="U1792" s="211"/>
      <c r="V1792" s="211"/>
      <c r="W1792" s="211"/>
      <c r="X1792" s="211"/>
      <c r="Y1792" s="189"/>
      <c r="Z1792" s="127"/>
      <c r="AA1792" s="127"/>
      <c r="AB1792" s="434"/>
      <c r="AC1792" s="61"/>
      <c r="AD1792" s="207"/>
      <c r="AE1792" s="61"/>
      <c r="AF1792" s="130"/>
      <c r="AG1792" s="123"/>
      <c r="AH1792" s="123"/>
      <c r="AI1792" s="61"/>
      <c r="AJ1792" s="61"/>
      <c r="AK1792" s="61"/>
      <c r="AL1792" s="61"/>
      <c r="AM1792" s="76"/>
      <c r="AN1792" s="239"/>
      <c r="AO1792" s="239"/>
      <c r="AP1792" s="239"/>
      <c r="AQ1792" s="239"/>
    </row>
    <row r="1793" spans="1:43" x14ac:dyDescent="0.25">
      <c r="A1793" s="232"/>
      <c r="B1793" s="74"/>
      <c r="C1793" s="74"/>
      <c r="D1793" s="74"/>
      <c r="E1793" s="74"/>
      <c r="F1793" s="209"/>
      <c r="G1793" s="209"/>
      <c r="H1793" s="209"/>
      <c r="I1793" s="209"/>
      <c r="J1793" s="209"/>
      <c r="K1793" s="209"/>
      <c r="L1793" s="209"/>
      <c r="M1793" s="209"/>
      <c r="N1793" s="209"/>
      <c r="O1793" s="209"/>
      <c r="P1793" s="209"/>
      <c r="Q1793" s="209"/>
      <c r="R1793" s="209"/>
      <c r="S1793" s="209"/>
      <c r="T1793" s="209"/>
      <c r="U1793" s="209"/>
      <c r="V1793" s="209"/>
      <c r="W1793" s="209"/>
      <c r="X1793" s="209"/>
      <c r="Y1793" s="64"/>
      <c r="Z1793" s="127"/>
      <c r="AA1793" s="127"/>
      <c r="AB1793" s="434"/>
      <c r="AC1793" s="61"/>
      <c r="AD1793" s="207"/>
      <c r="AE1793" s="61"/>
      <c r="AF1793" s="130"/>
      <c r="AG1793" s="123"/>
      <c r="AH1793" s="123"/>
      <c r="AI1793" s="61"/>
      <c r="AJ1793" s="61"/>
      <c r="AK1793" s="61"/>
      <c r="AL1793" s="61"/>
      <c r="AM1793" s="76"/>
      <c r="AN1793" s="239"/>
      <c r="AO1793" s="239"/>
      <c r="AP1793" s="239"/>
      <c r="AQ1793" s="239"/>
    </row>
    <row r="1794" spans="1:43" x14ac:dyDescent="0.25">
      <c r="A1794" s="232"/>
      <c r="B1794" s="191"/>
      <c r="C1794" s="191"/>
      <c r="D1794" s="198"/>
      <c r="E1794" s="198"/>
      <c r="F1794" s="211"/>
      <c r="G1794" s="211"/>
      <c r="H1794" s="211"/>
      <c r="I1794" s="211"/>
      <c r="J1794" s="211"/>
      <c r="K1794" s="211"/>
      <c r="L1794" s="211"/>
      <c r="M1794" s="211"/>
      <c r="N1794" s="211"/>
      <c r="O1794" s="211"/>
      <c r="P1794" s="211"/>
      <c r="Q1794" s="211"/>
      <c r="R1794" s="211"/>
      <c r="S1794" s="211"/>
      <c r="T1794" s="211"/>
      <c r="U1794" s="211"/>
      <c r="V1794" s="211"/>
      <c r="W1794" s="211"/>
      <c r="X1794" s="211"/>
      <c r="Y1794" s="189"/>
      <c r="Z1794" s="127"/>
      <c r="AA1794" s="127"/>
      <c r="AB1794" s="434"/>
      <c r="AC1794" s="61"/>
      <c r="AD1794" s="207"/>
      <c r="AE1794" s="61"/>
      <c r="AF1794" s="130"/>
      <c r="AG1794" s="123"/>
      <c r="AH1794" s="123"/>
      <c r="AI1794" s="61"/>
      <c r="AJ1794" s="61"/>
      <c r="AK1794" s="61"/>
      <c r="AL1794" s="61"/>
      <c r="AM1794" s="76"/>
      <c r="AN1794" s="239"/>
      <c r="AO1794" s="239"/>
      <c r="AP1794" s="239"/>
      <c r="AQ1794" s="239"/>
    </row>
    <row r="1795" spans="1:43" x14ac:dyDescent="0.25">
      <c r="A1795" s="232"/>
      <c r="B1795" s="74"/>
      <c r="C1795" s="74"/>
      <c r="D1795" s="74"/>
      <c r="E1795" s="74"/>
      <c r="F1795" s="209"/>
      <c r="G1795" s="209"/>
      <c r="H1795" s="209"/>
      <c r="I1795" s="209"/>
      <c r="J1795" s="209"/>
      <c r="K1795" s="209"/>
      <c r="L1795" s="209"/>
      <c r="M1795" s="209"/>
      <c r="N1795" s="209"/>
      <c r="O1795" s="209"/>
      <c r="P1795" s="209"/>
      <c r="Q1795" s="209"/>
      <c r="R1795" s="209"/>
      <c r="S1795" s="209"/>
      <c r="T1795" s="209"/>
      <c r="U1795" s="209"/>
      <c r="V1795" s="209"/>
      <c r="W1795" s="209"/>
      <c r="X1795" s="209"/>
      <c r="Y1795" s="64"/>
      <c r="Z1795" s="127"/>
      <c r="AA1795" s="127"/>
      <c r="AB1795" s="434"/>
      <c r="AC1795" s="61"/>
      <c r="AD1795" s="207"/>
      <c r="AE1795" s="61"/>
      <c r="AF1795" s="130"/>
      <c r="AG1795" s="123"/>
      <c r="AH1795" s="123"/>
      <c r="AI1795" s="61"/>
      <c r="AJ1795" s="61"/>
      <c r="AK1795" s="61"/>
      <c r="AL1795" s="61"/>
      <c r="AM1795" s="76"/>
      <c r="AN1795" s="239"/>
      <c r="AO1795" s="239"/>
      <c r="AP1795" s="239"/>
      <c r="AQ1795" s="239"/>
    </row>
    <row r="1796" spans="1:43" x14ac:dyDescent="0.25">
      <c r="A1796" s="232"/>
      <c r="B1796" s="191"/>
      <c r="C1796" s="191"/>
      <c r="D1796" s="198"/>
      <c r="E1796" s="198"/>
      <c r="F1796" s="211"/>
      <c r="G1796" s="211"/>
      <c r="H1796" s="211"/>
      <c r="I1796" s="211"/>
      <c r="J1796" s="211"/>
      <c r="K1796" s="211"/>
      <c r="L1796" s="211"/>
      <c r="M1796" s="211"/>
      <c r="N1796" s="211"/>
      <c r="O1796" s="211"/>
      <c r="P1796" s="211"/>
      <c r="Q1796" s="211"/>
      <c r="R1796" s="211"/>
      <c r="S1796" s="211"/>
      <c r="T1796" s="211"/>
      <c r="U1796" s="211"/>
      <c r="V1796" s="211"/>
      <c r="W1796" s="211"/>
      <c r="X1796" s="211"/>
      <c r="Y1796" s="189"/>
      <c r="Z1796" s="127"/>
      <c r="AA1796" s="127"/>
      <c r="AB1796" s="434"/>
      <c r="AC1796" s="61"/>
      <c r="AD1796" s="207"/>
      <c r="AE1796" s="61"/>
      <c r="AF1796" s="130"/>
      <c r="AG1796" s="123"/>
      <c r="AH1796" s="123"/>
      <c r="AI1796" s="61"/>
      <c r="AJ1796" s="61"/>
      <c r="AK1796" s="61"/>
      <c r="AL1796" s="61"/>
      <c r="AM1796" s="76"/>
      <c r="AN1796" s="239"/>
      <c r="AO1796" s="239"/>
      <c r="AP1796" s="239"/>
      <c r="AQ1796" s="239"/>
    </row>
    <row r="1797" spans="1:43" x14ac:dyDescent="0.25">
      <c r="A1797" s="232"/>
      <c r="B1797" s="74"/>
      <c r="C1797" s="74"/>
      <c r="D1797" s="74"/>
      <c r="E1797" s="74"/>
      <c r="F1797" s="209"/>
      <c r="G1797" s="209"/>
      <c r="H1797" s="209"/>
      <c r="I1797" s="209"/>
      <c r="J1797" s="209"/>
      <c r="K1797" s="209"/>
      <c r="L1797" s="209"/>
      <c r="M1797" s="209"/>
      <c r="N1797" s="209"/>
      <c r="O1797" s="209"/>
      <c r="P1797" s="209"/>
      <c r="Q1797" s="209"/>
      <c r="R1797" s="209"/>
      <c r="S1797" s="209"/>
      <c r="T1797" s="209"/>
      <c r="U1797" s="209"/>
      <c r="V1797" s="209"/>
      <c r="W1797" s="209"/>
      <c r="X1797" s="209"/>
      <c r="Y1797" s="64"/>
      <c r="Z1797" s="127"/>
      <c r="AA1797" s="127"/>
      <c r="AB1797" s="434"/>
      <c r="AC1797" s="61"/>
      <c r="AD1797" s="207"/>
      <c r="AE1797" s="61"/>
      <c r="AF1797" s="130"/>
      <c r="AG1797" s="123"/>
      <c r="AH1797" s="123"/>
      <c r="AI1797" s="61"/>
      <c r="AJ1797" s="61"/>
      <c r="AK1797" s="61"/>
      <c r="AL1797" s="61"/>
      <c r="AM1797" s="76"/>
      <c r="AN1797" s="239"/>
      <c r="AO1797" s="239"/>
      <c r="AP1797" s="239"/>
      <c r="AQ1797" s="239"/>
    </row>
    <row r="1798" spans="1:43" x14ac:dyDescent="0.25">
      <c r="A1798" s="232"/>
      <c r="B1798" s="191"/>
      <c r="C1798" s="191"/>
      <c r="D1798" s="198"/>
      <c r="E1798" s="198"/>
      <c r="F1798" s="211"/>
      <c r="G1798" s="211"/>
      <c r="H1798" s="211"/>
      <c r="I1798" s="211"/>
      <c r="J1798" s="211"/>
      <c r="K1798" s="211"/>
      <c r="L1798" s="211"/>
      <c r="M1798" s="211"/>
      <c r="N1798" s="211"/>
      <c r="O1798" s="211"/>
      <c r="P1798" s="211"/>
      <c r="Q1798" s="211"/>
      <c r="R1798" s="211"/>
      <c r="S1798" s="211"/>
      <c r="T1798" s="211"/>
      <c r="U1798" s="211"/>
      <c r="V1798" s="211"/>
      <c r="W1798" s="211"/>
      <c r="X1798" s="211"/>
      <c r="Y1798" s="189"/>
      <c r="Z1798" s="127"/>
      <c r="AA1798" s="127"/>
      <c r="AB1798" s="434"/>
      <c r="AC1798" s="61"/>
      <c r="AD1798" s="207"/>
      <c r="AE1798" s="61"/>
      <c r="AF1798" s="130"/>
      <c r="AG1798" s="123"/>
      <c r="AH1798" s="123"/>
      <c r="AI1798" s="61"/>
      <c r="AJ1798" s="61"/>
      <c r="AK1798" s="61"/>
      <c r="AL1798" s="61"/>
      <c r="AM1798" s="76"/>
      <c r="AN1798" s="239"/>
      <c r="AO1798" s="239"/>
      <c r="AP1798" s="239"/>
      <c r="AQ1798" s="239"/>
    </row>
    <row r="1799" spans="1:43" x14ac:dyDescent="0.25">
      <c r="A1799" s="232"/>
      <c r="B1799" s="74"/>
      <c r="C1799" s="74"/>
      <c r="D1799" s="74"/>
      <c r="E1799" s="74"/>
      <c r="F1799" s="209"/>
      <c r="G1799" s="209"/>
      <c r="H1799" s="209"/>
      <c r="I1799" s="209"/>
      <c r="J1799" s="209"/>
      <c r="K1799" s="209"/>
      <c r="L1799" s="209"/>
      <c r="M1799" s="209"/>
      <c r="N1799" s="209"/>
      <c r="O1799" s="209"/>
      <c r="P1799" s="209"/>
      <c r="Q1799" s="209"/>
      <c r="R1799" s="209"/>
      <c r="S1799" s="209"/>
      <c r="T1799" s="209"/>
      <c r="U1799" s="209"/>
      <c r="V1799" s="209"/>
      <c r="W1799" s="209"/>
      <c r="X1799" s="209"/>
      <c r="Y1799" s="64"/>
      <c r="Z1799" s="127"/>
      <c r="AA1799" s="127"/>
      <c r="AB1799" s="434"/>
      <c r="AC1799" s="61"/>
      <c r="AD1799" s="207"/>
      <c r="AE1799" s="61"/>
      <c r="AF1799" s="130"/>
      <c r="AG1799" s="123"/>
      <c r="AH1799" s="123"/>
      <c r="AI1799" s="61"/>
      <c r="AJ1799" s="61"/>
      <c r="AK1799" s="61"/>
      <c r="AL1799" s="61"/>
      <c r="AM1799" s="76"/>
      <c r="AN1799" s="239"/>
      <c r="AO1799" s="239"/>
      <c r="AP1799" s="239"/>
      <c r="AQ1799" s="239"/>
    </row>
    <row r="1800" spans="1:43" x14ac:dyDescent="0.25">
      <c r="A1800" s="232"/>
      <c r="B1800" s="191"/>
      <c r="C1800" s="191"/>
      <c r="D1800" s="198"/>
      <c r="E1800" s="198"/>
      <c r="F1800" s="211"/>
      <c r="G1800" s="211"/>
      <c r="H1800" s="211"/>
      <c r="I1800" s="211"/>
      <c r="J1800" s="211"/>
      <c r="K1800" s="211"/>
      <c r="L1800" s="211"/>
      <c r="M1800" s="211"/>
      <c r="N1800" s="211"/>
      <c r="O1800" s="211"/>
      <c r="P1800" s="211"/>
      <c r="Q1800" s="211"/>
      <c r="R1800" s="211"/>
      <c r="S1800" s="211"/>
      <c r="T1800" s="211"/>
      <c r="U1800" s="211"/>
      <c r="V1800" s="211"/>
      <c r="W1800" s="211"/>
      <c r="X1800" s="211"/>
      <c r="Y1800" s="189"/>
      <c r="Z1800" s="127"/>
      <c r="AA1800" s="127"/>
      <c r="AB1800" s="434"/>
      <c r="AC1800" s="61"/>
      <c r="AD1800" s="207"/>
      <c r="AE1800" s="61"/>
      <c r="AF1800" s="130"/>
      <c r="AG1800" s="123"/>
      <c r="AH1800" s="123"/>
      <c r="AI1800" s="61"/>
      <c r="AJ1800" s="61"/>
      <c r="AK1800" s="61"/>
      <c r="AL1800" s="61"/>
      <c r="AM1800" s="76"/>
      <c r="AN1800" s="239"/>
      <c r="AO1800" s="239"/>
      <c r="AP1800" s="239"/>
      <c r="AQ1800" s="239"/>
    </row>
    <row r="1801" spans="1:43" x14ac:dyDescent="0.25">
      <c r="A1801" s="232"/>
      <c r="B1801" s="74"/>
      <c r="C1801" s="74"/>
      <c r="D1801" s="74"/>
      <c r="E1801" s="74"/>
      <c r="F1801" s="209"/>
      <c r="G1801" s="209"/>
      <c r="H1801" s="209"/>
      <c r="I1801" s="209"/>
      <c r="J1801" s="209"/>
      <c r="K1801" s="209"/>
      <c r="L1801" s="209"/>
      <c r="M1801" s="209"/>
      <c r="N1801" s="209"/>
      <c r="O1801" s="209"/>
      <c r="P1801" s="209"/>
      <c r="Q1801" s="209"/>
      <c r="R1801" s="209"/>
      <c r="S1801" s="209"/>
      <c r="T1801" s="209"/>
      <c r="U1801" s="209"/>
      <c r="V1801" s="209"/>
      <c r="W1801" s="209"/>
      <c r="X1801" s="209"/>
      <c r="Y1801" s="64"/>
      <c r="Z1801" s="127"/>
      <c r="AA1801" s="127"/>
      <c r="AB1801" s="434"/>
      <c r="AC1801" s="61"/>
      <c r="AD1801" s="207"/>
      <c r="AE1801" s="61"/>
      <c r="AF1801" s="130"/>
      <c r="AG1801" s="123"/>
      <c r="AH1801" s="123"/>
      <c r="AI1801" s="61"/>
      <c r="AJ1801" s="61"/>
      <c r="AK1801" s="61"/>
      <c r="AL1801" s="61"/>
      <c r="AM1801" s="76"/>
      <c r="AN1801" s="239"/>
      <c r="AO1801" s="239"/>
      <c r="AP1801" s="239"/>
      <c r="AQ1801" s="239"/>
    </row>
    <row r="1802" spans="1:43" x14ac:dyDescent="0.25">
      <c r="A1802" s="232"/>
      <c r="B1802" s="191"/>
      <c r="C1802" s="191"/>
      <c r="D1802" s="198"/>
      <c r="E1802" s="198"/>
      <c r="F1802" s="211"/>
      <c r="G1802" s="211"/>
      <c r="H1802" s="211"/>
      <c r="I1802" s="211"/>
      <c r="J1802" s="211"/>
      <c r="K1802" s="211"/>
      <c r="L1802" s="211"/>
      <c r="M1802" s="211"/>
      <c r="N1802" s="211"/>
      <c r="O1802" s="211"/>
      <c r="P1802" s="211"/>
      <c r="Q1802" s="211"/>
      <c r="R1802" s="211"/>
      <c r="S1802" s="211"/>
      <c r="T1802" s="211"/>
      <c r="U1802" s="211"/>
      <c r="V1802" s="211"/>
      <c r="W1802" s="211"/>
      <c r="X1802" s="211"/>
      <c r="Y1802" s="189"/>
      <c r="Z1802" s="127"/>
      <c r="AA1802" s="127"/>
      <c r="AB1802" s="434"/>
      <c r="AC1802" s="61"/>
      <c r="AD1802" s="207"/>
      <c r="AE1802" s="61"/>
      <c r="AF1802" s="130"/>
      <c r="AG1802" s="123"/>
      <c r="AH1802" s="123"/>
      <c r="AI1802" s="61"/>
      <c r="AJ1802" s="61"/>
      <c r="AK1802" s="61"/>
      <c r="AL1802" s="61"/>
      <c r="AM1802" s="76"/>
      <c r="AN1802" s="239"/>
      <c r="AO1802" s="239"/>
      <c r="AP1802" s="239"/>
      <c r="AQ1802" s="239"/>
    </row>
    <row r="1803" spans="1:43" x14ac:dyDescent="0.25">
      <c r="A1803" s="232"/>
      <c r="B1803" s="74"/>
      <c r="C1803" s="74"/>
      <c r="D1803" s="74"/>
      <c r="E1803" s="74"/>
      <c r="F1803" s="209"/>
      <c r="G1803" s="209"/>
      <c r="H1803" s="209"/>
      <c r="I1803" s="209"/>
      <c r="J1803" s="209"/>
      <c r="K1803" s="209"/>
      <c r="L1803" s="209"/>
      <c r="M1803" s="209"/>
      <c r="N1803" s="209"/>
      <c r="O1803" s="209"/>
      <c r="P1803" s="209"/>
      <c r="Q1803" s="209"/>
      <c r="R1803" s="209"/>
      <c r="S1803" s="209"/>
      <c r="T1803" s="209"/>
      <c r="U1803" s="209"/>
      <c r="V1803" s="209"/>
      <c r="W1803" s="209"/>
      <c r="X1803" s="209"/>
      <c r="Y1803" s="64"/>
      <c r="Z1803" s="127"/>
      <c r="AA1803" s="127"/>
      <c r="AB1803" s="434"/>
      <c r="AC1803" s="61"/>
      <c r="AD1803" s="207"/>
      <c r="AE1803" s="61"/>
      <c r="AF1803" s="130"/>
      <c r="AG1803" s="123"/>
      <c r="AH1803" s="123"/>
      <c r="AI1803" s="61"/>
      <c r="AJ1803" s="61"/>
      <c r="AK1803" s="61"/>
      <c r="AL1803" s="61"/>
      <c r="AM1803" s="76"/>
      <c r="AN1803" s="239"/>
      <c r="AO1803" s="239"/>
      <c r="AP1803" s="239"/>
      <c r="AQ1803" s="239"/>
    </row>
    <row r="1804" spans="1:43" x14ac:dyDescent="0.25">
      <c r="A1804" s="232"/>
      <c r="B1804" s="191"/>
      <c r="C1804" s="191"/>
      <c r="D1804" s="198"/>
      <c r="E1804" s="198"/>
      <c r="F1804" s="211"/>
      <c r="G1804" s="211"/>
      <c r="H1804" s="211"/>
      <c r="I1804" s="211"/>
      <c r="J1804" s="211"/>
      <c r="K1804" s="211"/>
      <c r="L1804" s="211"/>
      <c r="M1804" s="211"/>
      <c r="N1804" s="211"/>
      <c r="O1804" s="211"/>
      <c r="P1804" s="211"/>
      <c r="Q1804" s="211"/>
      <c r="R1804" s="211"/>
      <c r="S1804" s="211"/>
      <c r="T1804" s="211"/>
      <c r="U1804" s="211"/>
      <c r="V1804" s="211"/>
      <c r="W1804" s="211"/>
      <c r="X1804" s="211"/>
      <c r="Y1804" s="189"/>
      <c r="Z1804" s="127"/>
      <c r="AA1804" s="127"/>
      <c r="AB1804" s="434"/>
      <c r="AC1804" s="61"/>
      <c r="AD1804" s="207"/>
      <c r="AE1804" s="61"/>
      <c r="AF1804" s="130"/>
      <c r="AG1804" s="123"/>
      <c r="AH1804" s="123"/>
      <c r="AI1804" s="61"/>
      <c r="AJ1804" s="61"/>
      <c r="AK1804" s="61"/>
      <c r="AL1804" s="61"/>
      <c r="AM1804" s="76"/>
      <c r="AN1804" s="239"/>
      <c r="AO1804" s="239"/>
      <c r="AP1804" s="239"/>
      <c r="AQ1804" s="239"/>
    </row>
    <row r="1805" spans="1:43" x14ac:dyDescent="0.25">
      <c r="A1805" s="232"/>
      <c r="B1805" s="74"/>
      <c r="C1805" s="74"/>
      <c r="D1805" s="74"/>
      <c r="E1805" s="74"/>
      <c r="F1805" s="209"/>
      <c r="G1805" s="209"/>
      <c r="H1805" s="209"/>
      <c r="I1805" s="209"/>
      <c r="J1805" s="209"/>
      <c r="K1805" s="209"/>
      <c r="L1805" s="209"/>
      <c r="M1805" s="209"/>
      <c r="N1805" s="209"/>
      <c r="O1805" s="209"/>
      <c r="P1805" s="209"/>
      <c r="Q1805" s="209"/>
      <c r="R1805" s="209"/>
      <c r="S1805" s="209"/>
      <c r="T1805" s="209"/>
      <c r="U1805" s="209"/>
      <c r="V1805" s="209"/>
      <c r="W1805" s="209"/>
      <c r="X1805" s="209"/>
      <c r="Y1805" s="64"/>
      <c r="Z1805" s="127"/>
      <c r="AA1805" s="127"/>
      <c r="AB1805" s="434"/>
      <c r="AC1805" s="61"/>
      <c r="AD1805" s="207"/>
      <c r="AE1805" s="61"/>
      <c r="AF1805" s="130"/>
      <c r="AG1805" s="123"/>
      <c r="AH1805" s="123"/>
      <c r="AI1805" s="61"/>
      <c r="AJ1805" s="61"/>
      <c r="AK1805" s="61"/>
      <c r="AL1805" s="61"/>
      <c r="AM1805" s="76"/>
      <c r="AN1805" s="239"/>
      <c r="AO1805" s="239"/>
      <c r="AP1805" s="239"/>
      <c r="AQ1805" s="239"/>
    </row>
    <row r="1806" spans="1:43" x14ac:dyDescent="0.25">
      <c r="A1806" s="232"/>
      <c r="B1806" s="191"/>
      <c r="C1806" s="191"/>
      <c r="D1806" s="198"/>
      <c r="E1806" s="198"/>
      <c r="F1806" s="211"/>
      <c r="G1806" s="211"/>
      <c r="H1806" s="211"/>
      <c r="I1806" s="211"/>
      <c r="J1806" s="211"/>
      <c r="K1806" s="211"/>
      <c r="L1806" s="211"/>
      <c r="M1806" s="211"/>
      <c r="N1806" s="211"/>
      <c r="O1806" s="211"/>
      <c r="P1806" s="211"/>
      <c r="Q1806" s="211"/>
      <c r="R1806" s="211"/>
      <c r="S1806" s="211"/>
      <c r="T1806" s="211"/>
      <c r="U1806" s="211"/>
      <c r="V1806" s="211"/>
      <c r="W1806" s="211"/>
      <c r="X1806" s="211"/>
      <c r="Y1806" s="189"/>
      <c r="Z1806" s="127"/>
      <c r="AA1806" s="127"/>
      <c r="AB1806" s="434"/>
      <c r="AC1806" s="61"/>
      <c r="AD1806" s="207"/>
      <c r="AE1806" s="61"/>
      <c r="AF1806" s="130"/>
      <c r="AG1806" s="123"/>
      <c r="AH1806" s="123"/>
      <c r="AI1806" s="61"/>
      <c r="AJ1806" s="61"/>
      <c r="AK1806" s="61"/>
      <c r="AL1806" s="61"/>
      <c r="AM1806" s="76"/>
      <c r="AN1806" s="239"/>
      <c r="AO1806" s="239"/>
      <c r="AP1806" s="239"/>
      <c r="AQ1806" s="239"/>
    </row>
    <row r="1807" spans="1:43" x14ac:dyDescent="0.25">
      <c r="A1807" s="232"/>
      <c r="B1807" s="74"/>
      <c r="C1807" s="74"/>
      <c r="D1807" s="74"/>
      <c r="E1807" s="74"/>
      <c r="F1807" s="209"/>
      <c r="G1807" s="209"/>
      <c r="H1807" s="209"/>
      <c r="I1807" s="209"/>
      <c r="J1807" s="209"/>
      <c r="K1807" s="209"/>
      <c r="L1807" s="209"/>
      <c r="M1807" s="209"/>
      <c r="N1807" s="209"/>
      <c r="O1807" s="209"/>
      <c r="P1807" s="209"/>
      <c r="Q1807" s="209"/>
      <c r="R1807" s="209"/>
      <c r="S1807" s="209"/>
      <c r="T1807" s="209"/>
      <c r="U1807" s="209"/>
      <c r="V1807" s="209"/>
      <c r="W1807" s="209"/>
      <c r="X1807" s="209"/>
      <c r="Y1807" s="64"/>
      <c r="Z1807" s="127"/>
      <c r="AA1807" s="127"/>
      <c r="AB1807" s="434"/>
      <c r="AC1807" s="61"/>
      <c r="AD1807" s="207"/>
      <c r="AE1807" s="61"/>
      <c r="AF1807" s="130"/>
      <c r="AG1807" s="123"/>
      <c r="AH1807" s="123"/>
      <c r="AI1807" s="61"/>
      <c r="AJ1807" s="61"/>
      <c r="AK1807" s="61"/>
      <c r="AL1807" s="61"/>
      <c r="AM1807" s="76"/>
      <c r="AN1807" s="239"/>
      <c r="AO1807" s="239"/>
      <c r="AP1807" s="239"/>
      <c r="AQ1807" s="239"/>
    </row>
    <row r="1808" spans="1:43" x14ac:dyDescent="0.25">
      <c r="A1808" s="232"/>
      <c r="B1808" s="191"/>
      <c r="C1808" s="191"/>
      <c r="D1808" s="198"/>
      <c r="E1808" s="198"/>
      <c r="F1808" s="211"/>
      <c r="G1808" s="211"/>
      <c r="H1808" s="211"/>
      <c r="I1808" s="211"/>
      <c r="J1808" s="211"/>
      <c r="K1808" s="211"/>
      <c r="L1808" s="211"/>
      <c r="M1808" s="211"/>
      <c r="N1808" s="211"/>
      <c r="O1808" s="211"/>
      <c r="P1808" s="211"/>
      <c r="Q1808" s="211"/>
      <c r="R1808" s="211"/>
      <c r="S1808" s="211"/>
      <c r="T1808" s="211"/>
      <c r="U1808" s="211"/>
      <c r="V1808" s="211"/>
      <c r="W1808" s="211"/>
      <c r="X1808" s="211"/>
      <c r="Y1808" s="189"/>
      <c r="Z1808" s="127"/>
      <c r="AA1808" s="127"/>
      <c r="AB1808" s="434"/>
      <c r="AC1808" s="61"/>
      <c r="AD1808" s="207"/>
      <c r="AE1808" s="61"/>
      <c r="AF1808" s="130"/>
      <c r="AG1808" s="123"/>
      <c r="AH1808" s="123"/>
      <c r="AI1808" s="61"/>
      <c r="AJ1808" s="61"/>
      <c r="AK1808" s="61"/>
      <c r="AL1808" s="61"/>
      <c r="AM1808" s="76"/>
      <c r="AN1808" s="239"/>
      <c r="AO1808" s="239"/>
      <c r="AP1808" s="239"/>
      <c r="AQ1808" s="239"/>
    </row>
    <row r="1809" spans="1:43" x14ac:dyDescent="0.25">
      <c r="A1809" s="232"/>
      <c r="B1809" s="74"/>
      <c r="C1809" s="74"/>
      <c r="D1809" s="74"/>
      <c r="E1809" s="74"/>
      <c r="F1809" s="209"/>
      <c r="G1809" s="209"/>
      <c r="H1809" s="209"/>
      <c r="I1809" s="209"/>
      <c r="J1809" s="209"/>
      <c r="K1809" s="209"/>
      <c r="L1809" s="209"/>
      <c r="M1809" s="209"/>
      <c r="N1809" s="209"/>
      <c r="O1809" s="209"/>
      <c r="P1809" s="209"/>
      <c r="Q1809" s="209"/>
      <c r="R1809" s="209"/>
      <c r="S1809" s="209"/>
      <c r="T1809" s="209"/>
      <c r="U1809" s="209"/>
      <c r="V1809" s="209"/>
      <c r="W1809" s="209"/>
      <c r="X1809" s="209"/>
      <c r="Y1809" s="64"/>
      <c r="Z1809" s="127"/>
      <c r="AA1809" s="127"/>
      <c r="AB1809" s="434"/>
      <c r="AC1809" s="61"/>
      <c r="AD1809" s="207"/>
      <c r="AE1809" s="61"/>
      <c r="AF1809" s="130"/>
      <c r="AG1809" s="123"/>
      <c r="AH1809" s="123"/>
      <c r="AI1809" s="61"/>
      <c r="AJ1809" s="61"/>
      <c r="AK1809" s="61"/>
      <c r="AL1809" s="61"/>
      <c r="AM1809" s="76"/>
      <c r="AN1809" s="239"/>
      <c r="AO1809" s="239"/>
      <c r="AP1809" s="239"/>
      <c r="AQ1809" s="239"/>
    </row>
    <row r="1810" spans="1:43" x14ac:dyDescent="0.25">
      <c r="A1810" s="232"/>
      <c r="B1810" s="191"/>
      <c r="C1810" s="191"/>
      <c r="D1810" s="198"/>
      <c r="E1810" s="198"/>
      <c r="F1810" s="211"/>
      <c r="G1810" s="211"/>
      <c r="H1810" s="211"/>
      <c r="I1810" s="211"/>
      <c r="J1810" s="211"/>
      <c r="K1810" s="211"/>
      <c r="L1810" s="211"/>
      <c r="M1810" s="211"/>
      <c r="N1810" s="211"/>
      <c r="O1810" s="211"/>
      <c r="P1810" s="211"/>
      <c r="Q1810" s="211"/>
      <c r="R1810" s="211"/>
      <c r="S1810" s="211"/>
      <c r="T1810" s="211"/>
      <c r="U1810" s="211"/>
      <c r="V1810" s="211"/>
      <c r="W1810" s="211"/>
      <c r="X1810" s="211"/>
      <c r="Y1810" s="189"/>
      <c r="Z1810" s="127"/>
      <c r="AA1810" s="127"/>
      <c r="AB1810" s="434"/>
      <c r="AC1810" s="61"/>
      <c r="AD1810" s="207"/>
      <c r="AE1810" s="61"/>
      <c r="AF1810" s="130"/>
      <c r="AG1810" s="123"/>
      <c r="AH1810" s="123"/>
      <c r="AI1810" s="61"/>
      <c r="AJ1810" s="61"/>
      <c r="AK1810" s="61"/>
      <c r="AL1810" s="61"/>
      <c r="AM1810" s="76"/>
      <c r="AN1810" s="239"/>
      <c r="AO1810" s="239"/>
      <c r="AP1810" s="239"/>
      <c r="AQ1810" s="239"/>
    </row>
    <row r="1811" spans="1:43" x14ac:dyDescent="0.25">
      <c r="A1811" s="232"/>
      <c r="B1811" s="74"/>
      <c r="C1811" s="74"/>
      <c r="D1811" s="74"/>
      <c r="E1811" s="74"/>
      <c r="F1811" s="209"/>
      <c r="G1811" s="209"/>
      <c r="H1811" s="209"/>
      <c r="I1811" s="209"/>
      <c r="J1811" s="209"/>
      <c r="K1811" s="209"/>
      <c r="L1811" s="209"/>
      <c r="M1811" s="209"/>
      <c r="N1811" s="209"/>
      <c r="O1811" s="209"/>
      <c r="P1811" s="209"/>
      <c r="Q1811" s="209"/>
      <c r="R1811" s="209"/>
      <c r="S1811" s="209"/>
      <c r="T1811" s="209"/>
      <c r="U1811" s="209"/>
      <c r="V1811" s="209"/>
      <c r="W1811" s="209"/>
      <c r="X1811" s="209"/>
      <c r="Y1811" s="64"/>
      <c r="Z1811" s="127"/>
      <c r="AA1811" s="127"/>
      <c r="AB1811" s="434"/>
      <c r="AC1811" s="61"/>
      <c r="AD1811" s="207"/>
      <c r="AE1811" s="61"/>
      <c r="AF1811" s="130"/>
      <c r="AG1811" s="123"/>
      <c r="AH1811" s="123"/>
      <c r="AI1811" s="61"/>
      <c r="AJ1811" s="61"/>
      <c r="AK1811" s="61"/>
      <c r="AL1811" s="61"/>
      <c r="AM1811" s="76"/>
      <c r="AN1811" s="239"/>
      <c r="AO1811" s="239"/>
      <c r="AP1811" s="239"/>
      <c r="AQ1811" s="239"/>
    </row>
    <row r="1812" spans="1:43" x14ac:dyDescent="0.25">
      <c r="A1812" s="232"/>
      <c r="B1812" s="191"/>
      <c r="C1812" s="191"/>
      <c r="D1812" s="198"/>
      <c r="E1812" s="198"/>
      <c r="F1812" s="211"/>
      <c r="G1812" s="211"/>
      <c r="H1812" s="211"/>
      <c r="I1812" s="211"/>
      <c r="J1812" s="211"/>
      <c r="K1812" s="211"/>
      <c r="L1812" s="211"/>
      <c r="M1812" s="211"/>
      <c r="N1812" s="211"/>
      <c r="O1812" s="211"/>
      <c r="P1812" s="211"/>
      <c r="Q1812" s="211"/>
      <c r="R1812" s="211"/>
      <c r="S1812" s="211"/>
      <c r="T1812" s="211"/>
      <c r="U1812" s="211"/>
      <c r="V1812" s="211"/>
      <c r="W1812" s="211"/>
      <c r="X1812" s="211"/>
      <c r="Y1812" s="189"/>
      <c r="Z1812" s="127"/>
      <c r="AA1812" s="127"/>
      <c r="AB1812" s="434"/>
      <c r="AC1812" s="61"/>
      <c r="AD1812" s="207"/>
      <c r="AE1812" s="61"/>
      <c r="AF1812" s="130"/>
      <c r="AG1812" s="123"/>
      <c r="AH1812" s="123"/>
      <c r="AI1812" s="61"/>
      <c r="AJ1812" s="61"/>
      <c r="AK1812" s="61"/>
      <c r="AL1812" s="61"/>
      <c r="AM1812" s="76"/>
      <c r="AN1812" s="239"/>
      <c r="AO1812" s="239"/>
      <c r="AP1812" s="239"/>
      <c r="AQ1812" s="239"/>
    </row>
    <row r="1813" spans="1:43" x14ac:dyDescent="0.25">
      <c r="A1813" s="232"/>
      <c r="B1813" s="74"/>
      <c r="C1813" s="74"/>
      <c r="D1813" s="74"/>
      <c r="E1813" s="74"/>
      <c r="F1813" s="209"/>
      <c r="G1813" s="209"/>
      <c r="H1813" s="209"/>
      <c r="I1813" s="209"/>
      <c r="J1813" s="209"/>
      <c r="K1813" s="209"/>
      <c r="L1813" s="209"/>
      <c r="M1813" s="209"/>
      <c r="N1813" s="209"/>
      <c r="O1813" s="209"/>
      <c r="P1813" s="209"/>
      <c r="Q1813" s="209"/>
      <c r="R1813" s="209"/>
      <c r="S1813" s="209"/>
      <c r="T1813" s="209"/>
      <c r="U1813" s="209"/>
      <c r="V1813" s="209"/>
      <c r="W1813" s="209"/>
      <c r="X1813" s="209"/>
      <c r="Y1813" s="64"/>
      <c r="Z1813" s="127"/>
      <c r="AA1813" s="127"/>
      <c r="AB1813" s="434"/>
      <c r="AC1813" s="61"/>
      <c r="AD1813" s="207"/>
      <c r="AE1813" s="61"/>
      <c r="AF1813" s="130"/>
      <c r="AG1813" s="123"/>
      <c r="AH1813" s="123"/>
      <c r="AI1813" s="61"/>
      <c r="AJ1813" s="61"/>
      <c r="AK1813" s="61"/>
      <c r="AL1813" s="61"/>
      <c r="AM1813" s="76"/>
      <c r="AN1813" s="239"/>
      <c r="AO1813" s="239"/>
      <c r="AP1813" s="239"/>
      <c r="AQ1813" s="239"/>
    </row>
    <row r="1814" spans="1:43" x14ac:dyDescent="0.25">
      <c r="A1814" s="232"/>
      <c r="B1814" s="191"/>
      <c r="C1814" s="191"/>
      <c r="D1814" s="198"/>
      <c r="E1814" s="198"/>
      <c r="F1814" s="211"/>
      <c r="G1814" s="211"/>
      <c r="H1814" s="211"/>
      <c r="I1814" s="211"/>
      <c r="J1814" s="211"/>
      <c r="K1814" s="211"/>
      <c r="L1814" s="211"/>
      <c r="M1814" s="211"/>
      <c r="N1814" s="211"/>
      <c r="O1814" s="211"/>
      <c r="P1814" s="211"/>
      <c r="Q1814" s="211"/>
      <c r="R1814" s="211"/>
      <c r="S1814" s="211"/>
      <c r="T1814" s="211"/>
      <c r="U1814" s="211"/>
      <c r="V1814" s="211"/>
      <c r="W1814" s="211"/>
      <c r="X1814" s="211"/>
      <c r="Y1814" s="189"/>
      <c r="Z1814" s="127"/>
      <c r="AA1814" s="127"/>
      <c r="AB1814" s="434"/>
      <c r="AC1814" s="61"/>
      <c r="AD1814" s="207"/>
      <c r="AE1814" s="61"/>
      <c r="AF1814" s="130"/>
      <c r="AG1814" s="123"/>
      <c r="AH1814" s="123"/>
      <c r="AI1814" s="61"/>
      <c r="AJ1814" s="61"/>
      <c r="AK1814" s="61"/>
      <c r="AL1814" s="61"/>
      <c r="AM1814" s="76"/>
      <c r="AN1814" s="239"/>
      <c r="AO1814" s="239"/>
      <c r="AP1814" s="239"/>
      <c r="AQ1814" s="239"/>
    </row>
    <row r="1815" spans="1:43" x14ac:dyDescent="0.25">
      <c r="A1815" s="232"/>
      <c r="B1815" s="74"/>
      <c r="C1815" s="74"/>
      <c r="D1815" s="74"/>
      <c r="E1815" s="74"/>
      <c r="F1815" s="209"/>
      <c r="G1815" s="209"/>
      <c r="H1815" s="209"/>
      <c r="I1815" s="209"/>
      <c r="J1815" s="209"/>
      <c r="K1815" s="209"/>
      <c r="L1815" s="209"/>
      <c r="M1815" s="209"/>
      <c r="N1815" s="209"/>
      <c r="O1815" s="209"/>
      <c r="P1815" s="209"/>
      <c r="Q1815" s="209"/>
      <c r="R1815" s="209"/>
      <c r="S1815" s="209"/>
      <c r="T1815" s="209"/>
      <c r="U1815" s="209"/>
      <c r="V1815" s="209"/>
      <c r="W1815" s="209"/>
      <c r="X1815" s="209"/>
      <c r="Y1815" s="64"/>
      <c r="Z1815" s="127"/>
      <c r="AA1815" s="127"/>
      <c r="AB1815" s="434"/>
      <c r="AC1815" s="61"/>
      <c r="AD1815" s="207"/>
      <c r="AE1815" s="61"/>
      <c r="AF1815" s="130"/>
      <c r="AG1815" s="123"/>
      <c r="AH1815" s="123"/>
      <c r="AI1815" s="61"/>
      <c r="AJ1815" s="61"/>
      <c r="AK1815" s="61"/>
      <c r="AL1815" s="61"/>
      <c r="AM1815" s="76"/>
      <c r="AN1815" s="239"/>
      <c r="AO1815" s="239"/>
      <c r="AP1815" s="239"/>
      <c r="AQ1815" s="239"/>
    </row>
    <row r="1816" spans="1:43" x14ac:dyDescent="0.25">
      <c r="A1816" s="232"/>
      <c r="B1816" s="191"/>
      <c r="C1816" s="191"/>
      <c r="D1816" s="198"/>
      <c r="E1816" s="198"/>
      <c r="F1816" s="211"/>
      <c r="G1816" s="211"/>
      <c r="H1816" s="211"/>
      <c r="I1816" s="211"/>
      <c r="J1816" s="211"/>
      <c r="K1816" s="211"/>
      <c r="L1816" s="211"/>
      <c r="M1816" s="211"/>
      <c r="N1816" s="211"/>
      <c r="O1816" s="211"/>
      <c r="P1816" s="211"/>
      <c r="Q1816" s="211"/>
      <c r="R1816" s="211"/>
      <c r="S1816" s="211"/>
      <c r="T1816" s="211"/>
      <c r="U1816" s="211"/>
      <c r="V1816" s="211"/>
      <c r="W1816" s="211"/>
      <c r="X1816" s="211"/>
      <c r="Y1816" s="189"/>
      <c r="Z1816" s="127"/>
      <c r="AA1816" s="127"/>
      <c r="AB1816" s="434"/>
      <c r="AC1816" s="61"/>
      <c r="AD1816" s="207"/>
      <c r="AE1816" s="61"/>
      <c r="AF1816" s="130"/>
      <c r="AG1816" s="123"/>
      <c r="AH1816" s="123"/>
      <c r="AI1816" s="61"/>
      <c r="AJ1816" s="61"/>
      <c r="AK1816" s="61"/>
      <c r="AL1816" s="61"/>
      <c r="AM1816" s="76"/>
      <c r="AN1816" s="239"/>
      <c r="AO1816" s="239"/>
      <c r="AP1816" s="239"/>
      <c r="AQ1816" s="239"/>
    </row>
    <row r="1817" spans="1:43" x14ac:dyDescent="0.25">
      <c r="A1817" s="232"/>
      <c r="B1817" s="74"/>
      <c r="C1817" s="74"/>
      <c r="D1817" s="74"/>
      <c r="E1817" s="74"/>
      <c r="F1817" s="209"/>
      <c r="G1817" s="209"/>
      <c r="H1817" s="209"/>
      <c r="I1817" s="209"/>
      <c r="J1817" s="209"/>
      <c r="K1817" s="209"/>
      <c r="L1817" s="209"/>
      <c r="M1817" s="209"/>
      <c r="N1817" s="209"/>
      <c r="O1817" s="209"/>
      <c r="P1817" s="209"/>
      <c r="Q1817" s="209"/>
      <c r="R1817" s="209"/>
      <c r="S1817" s="209"/>
      <c r="T1817" s="209"/>
      <c r="U1817" s="209"/>
      <c r="V1817" s="209"/>
      <c r="W1817" s="209"/>
      <c r="X1817" s="209"/>
      <c r="Y1817" s="64"/>
      <c r="Z1817" s="127"/>
      <c r="AA1817" s="127"/>
      <c r="AB1817" s="434"/>
      <c r="AC1817" s="61"/>
      <c r="AD1817" s="207"/>
      <c r="AE1817" s="61"/>
      <c r="AF1817" s="130"/>
      <c r="AG1817" s="123"/>
      <c r="AH1817" s="123"/>
      <c r="AI1817" s="61"/>
      <c r="AJ1817" s="61"/>
      <c r="AK1817" s="61"/>
      <c r="AL1817" s="61"/>
      <c r="AM1817" s="76"/>
      <c r="AN1817" s="239"/>
      <c r="AO1817" s="239"/>
      <c r="AP1817" s="239"/>
      <c r="AQ1817" s="239"/>
    </row>
    <row r="1818" spans="1:43" x14ac:dyDescent="0.25">
      <c r="A1818" s="232"/>
      <c r="B1818" s="191"/>
      <c r="C1818" s="191"/>
      <c r="D1818" s="198"/>
      <c r="E1818" s="198"/>
      <c r="F1818" s="211"/>
      <c r="G1818" s="211"/>
      <c r="H1818" s="211"/>
      <c r="I1818" s="211"/>
      <c r="J1818" s="211"/>
      <c r="K1818" s="211"/>
      <c r="L1818" s="211"/>
      <c r="M1818" s="211"/>
      <c r="N1818" s="211"/>
      <c r="O1818" s="211"/>
      <c r="P1818" s="211"/>
      <c r="Q1818" s="211"/>
      <c r="R1818" s="211"/>
      <c r="S1818" s="211"/>
      <c r="T1818" s="211"/>
      <c r="U1818" s="211"/>
      <c r="V1818" s="211"/>
      <c r="W1818" s="211"/>
      <c r="X1818" s="211"/>
      <c r="Y1818" s="189"/>
      <c r="Z1818" s="127"/>
      <c r="AA1818" s="127"/>
      <c r="AB1818" s="434"/>
      <c r="AC1818" s="61"/>
      <c r="AD1818" s="207"/>
      <c r="AE1818" s="61"/>
      <c r="AF1818" s="130"/>
      <c r="AG1818" s="123"/>
      <c r="AH1818" s="123"/>
      <c r="AI1818" s="61"/>
      <c r="AJ1818" s="61"/>
      <c r="AK1818" s="61"/>
      <c r="AL1818" s="61"/>
      <c r="AM1818" s="76"/>
      <c r="AN1818" s="239"/>
      <c r="AO1818" s="239"/>
      <c r="AP1818" s="239"/>
      <c r="AQ1818" s="239"/>
    </row>
    <row r="1819" spans="1:43" x14ac:dyDescent="0.25">
      <c r="A1819" s="232"/>
      <c r="B1819" s="74"/>
      <c r="C1819" s="74"/>
      <c r="D1819" s="74"/>
      <c r="E1819" s="74"/>
      <c r="F1819" s="209"/>
      <c r="G1819" s="209"/>
      <c r="H1819" s="209"/>
      <c r="I1819" s="209"/>
      <c r="J1819" s="209"/>
      <c r="K1819" s="209"/>
      <c r="L1819" s="209"/>
      <c r="M1819" s="209"/>
      <c r="N1819" s="209"/>
      <c r="O1819" s="209"/>
      <c r="P1819" s="209"/>
      <c r="Q1819" s="209"/>
      <c r="R1819" s="209"/>
      <c r="S1819" s="209"/>
      <c r="T1819" s="209"/>
      <c r="U1819" s="209"/>
      <c r="V1819" s="209"/>
      <c r="W1819" s="209"/>
      <c r="X1819" s="209"/>
      <c r="Y1819" s="64"/>
      <c r="Z1819" s="127"/>
      <c r="AA1819" s="127"/>
      <c r="AB1819" s="434"/>
      <c r="AC1819" s="61"/>
      <c r="AD1819" s="207"/>
      <c r="AE1819" s="61"/>
      <c r="AF1819" s="130"/>
      <c r="AG1819" s="123"/>
      <c r="AH1819" s="123"/>
      <c r="AI1819" s="61"/>
      <c r="AJ1819" s="61"/>
      <c r="AK1819" s="61"/>
      <c r="AL1819" s="61"/>
      <c r="AM1819" s="76"/>
      <c r="AN1819" s="239"/>
      <c r="AO1819" s="239"/>
      <c r="AP1819" s="239"/>
      <c r="AQ1819" s="239"/>
    </row>
    <row r="1820" spans="1:43" x14ac:dyDescent="0.25">
      <c r="A1820" s="232"/>
      <c r="B1820" s="191"/>
      <c r="C1820" s="191"/>
      <c r="D1820" s="198"/>
      <c r="E1820" s="198"/>
      <c r="F1820" s="211"/>
      <c r="G1820" s="211"/>
      <c r="H1820" s="211"/>
      <c r="I1820" s="211"/>
      <c r="J1820" s="211"/>
      <c r="K1820" s="211"/>
      <c r="L1820" s="211"/>
      <c r="M1820" s="211"/>
      <c r="N1820" s="211"/>
      <c r="O1820" s="211"/>
      <c r="P1820" s="211"/>
      <c r="Q1820" s="211"/>
      <c r="R1820" s="211"/>
      <c r="S1820" s="211"/>
      <c r="T1820" s="211"/>
      <c r="U1820" s="211"/>
      <c r="V1820" s="211"/>
      <c r="W1820" s="211"/>
      <c r="X1820" s="211"/>
      <c r="Y1820" s="189"/>
      <c r="Z1820" s="127"/>
      <c r="AA1820" s="127"/>
      <c r="AB1820" s="434"/>
      <c r="AC1820" s="61"/>
      <c r="AD1820" s="207"/>
      <c r="AE1820" s="61"/>
      <c r="AF1820" s="130"/>
      <c r="AG1820" s="123"/>
      <c r="AH1820" s="123"/>
      <c r="AI1820" s="61"/>
      <c r="AJ1820" s="61"/>
      <c r="AK1820" s="61"/>
      <c r="AL1820" s="61"/>
      <c r="AM1820" s="76"/>
      <c r="AN1820" s="239"/>
      <c r="AO1820" s="239"/>
      <c r="AP1820" s="239"/>
      <c r="AQ1820" s="239"/>
    </row>
    <row r="1821" spans="1:43" x14ac:dyDescent="0.25">
      <c r="A1821" s="232"/>
      <c r="B1821" s="74"/>
      <c r="C1821" s="74"/>
      <c r="D1821" s="74"/>
      <c r="E1821" s="74"/>
      <c r="F1821" s="209"/>
      <c r="G1821" s="209"/>
      <c r="H1821" s="209"/>
      <c r="I1821" s="209"/>
      <c r="J1821" s="209"/>
      <c r="K1821" s="209"/>
      <c r="L1821" s="209"/>
      <c r="M1821" s="209"/>
      <c r="N1821" s="209"/>
      <c r="O1821" s="209"/>
      <c r="P1821" s="209"/>
      <c r="Q1821" s="209"/>
      <c r="R1821" s="209"/>
      <c r="S1821" s="209"/>
      <c r="T1821" s="209"/>
      <c r="U1821" s="209"/>
      <c r="V1821" s="209"/>
      <c r="W1821" s="209"/>
      <c r="X1821" s="209"/>
      <c r="Y1821" s="64"/>
      <c r="Z1821" s="127"/>
      <c r="AA1821" s="127"/>
      <c r="AB1821" s="434"/>
      <c r="AC1821" s="61"/>
      <c r="AD1821" s="207"/>
      <c r="AE1821" s="61"/>
      <c r="AF1821" s="130"/>
      <c r="AG1821" s="123"/>
      <c r="AH1821" s="123"/>
      <c r="AI1821" s="61"/>
      <c r="AJ1821" s="61"/>
      <c r="AK1821" s="61"/>
      <c r="AL1821" s="61"/>
      <c r="AM1821" s="76"/>
      <c r="AN1821" s="239"/>
      <c r="AO1821" s="239"/>
      <c r="AP1821" s="239"/>
      <c r="AQ1821" s="239"/>
    </row>
    <row r="1822" spans="1:43" x14ac:dyDescent="0.25">
      <c r="A1822" s="232"/>
      <c r="B1822" s="191"/>
      <c r="C1822" s="191"/>
      <c r="D1822" s="198"/>
      <c r="E1822" s="198"/>
      <c r="F1822" s="211"/>
      <c r="G1822" s="211"/>
      <c r="H1822" s="211"/>
      <c r="I1822" s="211"/>
      <c r="J1822" s="211"/>
      <c r="K1822" s="211"/>
      <c r="L1822" s="211"/>
      <c r="M1822" s="211"/>
      <c r="N1822" s="211"/>
      <c r="O1822" s="211"/>
      <c r="P1822" s="211"/>
      <c r="Q1822" s="211"/>
      <c r="R1822" s="211"/>
      <c r="S1822" s="211"/>
      <c r="T1822" s="211"/>
      <c r="U1822" s="211"/>
      <c r="V1822" s="211"/>
      <c r="W1822" s="211"/>
      <c r="X1822" s="211"/>
      <c r="Y1822" s="189"/>
      <c r="Z1822" s="127"/>
      <c r="AA1822" s="127"/>
      <c r="AB1822" s="434"/>
      <c r="AC1822" s="61"/>
      <c r="AD1822" s="207"/>
      <c r="AE1822" s="61"/>
      <c r="AF1822" s="130"/>
      <c r="AG1822" s="123"/>
      <c r="AH1822" s="123"/>
      <c r="AI1822" s="61"/>
      <c r="AJ1822" s="61"/>
      <c r="AK1822" s="61"/>
      <c r="AL1822" s="61"/>
      <c r="AM1822" s="76"/>
      <c r="AN1822" s="239"/>
      <c r="AO1822" s="239"/>
      <c r="AP1822" s="239"/>
      <c r="AQ1822" s="239"/>
    </row>
    <row r="1823" spans="1:43" x14ac:dyDescent="0.25">
      <c r="A1823" s="232"/>
      <c r="B1823" s="74"/>
      <c r="C1823" s="74"/>
      <c r="D1823" s="74"/>
      <c r="E1823" s="74"/>
      <c r="F1823" s="209"/>
      <c r="G1823" s="209"/>
      <c r="H1823" s="209"/>
      <c r="I1823" s="209"/>
      <c r="J1823" s="209"/>
      <c r="K1823" s="209"/>
      <c r="L1823" s="209"/>
      <c r="M1823" s="209"/>
      <c r="N1823" s="209"/>
      <c r="O1823" s="209"/>
      <c r="P1823" s="209"/>
      <c r="Q1823" s="209"/>
      <c r="R1823" s="209"/>
      <c r="S1823" s="209"/>
      <c r="T1823" s="209"/>
      <c r="U1823" s="209"/>
      <c r="V1823" s="209"/>
      <c r="W1823" s="209"/>
      <c r="X1823" s="209"/>
      <c r="Y1823" s="64"/>
      <c r="Z1823" s="127"/>
      <c r="AA1823" s="127"/>
      <c r="AB1823" s="434"/>
      <c r="AC1823" s="61"/>
      <c r="AD1823" s="207"/>
      <c r="AE1823" s="61"/>
      <c r="AF1823" s="130"/>
      <c r="AG1823" s="123"/>
      <c r="AH1823" s="123"/>
      <c r="AI1823" s="61"/>
      <c r="AJ1823" s="61"/>
      <c r="AK1823" s="61"/>
      <c r="AL1823" s="61"/>
      <c r="AM1823" s="76"/>
      <c r="AN1823" s="239"/>
      <c r="AO1823" s="239"/>
      <c r="AP1823" s="239"/>
      <c r="AQ1823" s="239"/>
    </row>
    <row r="1824" spans="1:43" x14ac:dyDescent="0.25">
      <c r="A1824" s="232"/>
      <c r="B1824" s="191"/>
      <c r="C1824" s="191"/>
      <c r="D1824" s="198"/>
      <c r="E1824" s="198"/>
      <c r="F1824" s="211"/>
      <c r="G1824" s="211"/>
      <c r="H1824" s="211"/>
      <c r="I1824" s="211"/>
      <c r="J1824" s="211"/>
      <c r="K1824" s="211"/>
      <c r="L1824" s="211"/>
      <c r="M1824" s="211"/>
      <c r="N1824" s="211"/>
      <c r="O1824" s="211"/>
      <c r="P1824" s="211"/>
      <c r="Q1824" s="211"/>
      <c r="R1824" s="211"/>
      <c r="S1824" s="211"/>
      <c r="T1824" s="211"/>
      <c r="U1824" s="211"/>
      <c r="V1824" s="211"/>
      <c r="W1824" s="211"/>
      <c r="X1824" s="211"/>
      <c r="Y1824" s="189"/>
      <c r="Z1824" s="127"/>
      <c r="AA1824" s="127"/>
      <c r="AB1824" s="434"/>
      <c r="AC1824" s="61"/>
      <c r="AD1824" s="207"/>
      <c r="AE1824" s="61"/>
      <c r="AF1824" s="130"/>
      <c r="AG1824" s="123"/>
      <c r="AH1824" s="123"/>
      <c r="AI1824" s="61"/>
      <c r="AJ1824" s="61"/>
      <c r="AK1824" s="61"/>
      <c r="AL1824" s="61"/>
      <c r="AM1824" s="76"/>
      <c r="AN1824" s="239"/>
      <c r="AO1824" s="239"/>
      <c r="AP1824" s="239"/>
      <c r="AQ1824" s="239"/>
    </row>
    <row r="1825" spans="1:43" x14ac:dyDescent="0.25">
      <c r="A1825" s="232"/>
      <c r="B1825" s="74"/>
      <c r="C1825" s="74"/>
      <c r="D1825" s="74"/>
      <c r="E1825" s="74"/>
      <c r="F1825" s="209"/>
      <c r="G1825" s="209"/>
      <c r="H1825" s="209"/>
      <c r="I1825" s="209"/>
      <c r="J1825" s="209"/>
      <c r="K1825" s="209"/>
      <c r="L1825" s="209"/>
      <c r="M1825" s="209"/>
      <c r="N1825" s="209"/>
      <c r="O1825" s="209"/>
      <c r="P1825" s="209"/>
      <c r="Q1825" s="209"/>
      <c r="R1825" s="209"/>
      <c r="S1825" s="209"/>
      <c r="T1825" s="209"/>
      <c r="U1825" s="209"/>
      <c r="V1825" s="209"/>
      <c r="W1825" s="209"/>
      <c r="X1825" s="209"/>
      <c r="Y1825" s="64"/>
      <c r="Z1825" s="127"/>
      <c r="AA1825" s="127"/>
      <c r="AB1825" s="434"/>
      <c r="AC1825" s="61"/>
      <c r="AD1825" s="207"/>
      <c r="AE1825" s="61"/>
      <c r="AF1825" s="130"/>
      <c r="AG1825" s="123"/>
      <c r="AH1825" s="123"/>
      <c r="AI1825" s="61"/>
      <c r="AJ1825" s="61"/>
      <c r="AK1825" s="61"/>
      <c r="AL1825" s="61"/>
      <c r="AM1825" s="76"/>
      <c r="AN1825" s="239"/>
      <c r="AO1825" s="239"/>
      <c r="AP1825" s="239"/>
      <c r="AQ1825" s="239"/>
    </row>
    <row r="1826" spans="1:43" x14ac:dyDescent="0.25">
      <c r="A1826" s="232"/>
      <c r="B1826" s="191"/>
      <c r="C1826" s="191"/>
      <c r="D1826" s="198"/>
      <c r="E1826" s="198"/>
      <c r="F1826" s="211"/>
      <c r="G1826" s="211"/>
      <c r="H1826" s="211"/>
      <c r="I1826" s="211"/>
      <c r="J1826" s="211"/>
      <c r="K1826" s="211"/>
      <c r="L1826" s="211"/>
      <c r="M1826" s="211"/>
      <c r="N1826" s="211"/>
      <c r="O1826" s="211"/>
      <c r="P1826" s="211"/>
      <c r="Q1826" s="211"/>
      <c r="R1826" s="211"/>
      <c r="S1826" s="211"/>
      <c r="T1826" s="211"/>
      <c r="U1826" s="211"/>
      <c r="V1826" s="211"/>
      <c r="W1826" s="211"/>
      <c r="X1826" s="211"/>
      <c r="Y1826" s="189"/>
      <c r="Z1826" s="127"/>
      <c r="AA1826" s="127"/>
      <c r="AB1826" s="434"/>
      <c r="AC1826" s="61"/>
      <c r="AD1826" s="207"/>
      <c r="AE1826" s="61"/>
      <c r="AF1826" s="130"/>
      <c r="AG1826" s="123"/>
      <c r="AH1826" s="123"/>
      <c r="AI1826" s="61"/>
      <c r="AJ1826" s="61"/>
      <c r="AK1826" s="61"/>
      <c r="AL1826" s="61"/>
      <c r="AM1826" s="76"/>
      <c r="AN1826" s="239"/>
      <c r="AO1826" s="239"/>
      <c r="AP1826" s="239"/>
      <c r="AQ1826" s="239"/>
    </row>
    <row r="1827" spans="1:43" x14ac:dyDescent="0.25">
      <c r="A1827" s="232"/>
      <c r="B1827" s="74"/>
      <c r="C1827" s="74"/>
      <c r="D1827" s="74"/>
      <c r="E1827" s="74"/>
      <c r="F1827" s="209"/>
      <c r="G1827" s="209"/>
      <c r="H1827" s="209"/>
      <c r="I1827" s="209"/>
      <c r="J1827" s="209"/>
      <c r="K1827" s="209"/>
      <c r="L1827" s="209"/>
      <c r="M1827" s="209"/>
      <c r="N1827" s="209"/>
      <c r="O1827" s="209"/>
      <c r="P1827" s="209"/>
      <c r="Q1827" s="209"/>
      <c r="R1827" s="209"/>
      <c r="S1827" s="209"/>
      <c r="T1827" s="209"/>
      <c r="U1827" s="209"/>
      <c r="V1827" s="209"/>
      <c r="W1827" s="209"/>
      <c r="X1827" s="209"/>
      <c r="Y1827" s="64"/>
      <c r="Z1827" s="127"/>
      <c r="AA1827" s="127"/>
      <c r="AB1827" s="434"/>
      <c r="AC1827" s="61"/>
      <c r="AD1827" s="207"/>
      <c r="AE1827" s="61"/>
      <c r="AF1827" s="130"/>
      <c r="AG1827" s="123"/>
      <c r="AH1827" s="123"/>
      <c r="AI1827" s="61"/>
      <c r="AJ1827" s="61"/>
      <c r="AK1827" s="61"/>
      <c r="AL1827" s="61"/>
      <c r="AM1827" s="76"/>
      <c r="AN1827" s="239"/>
      <c r="AO1827" s="239"/>
      <c r="AP1827" s="239"/>
      <c r="AQ1827" s="239"/>
    </row>
    <row r="1828" spans="1:43" x14ac:dyDescent="0.25">
      <c r="A1828" s="232"/>
      <c r="B1828" s="191"/>
      <c r="C1828" s="191"/>
      <c r="D1828" s="198"/>
      <c r="E1828" s="198"/>
      <c r="F1828" s="211"/>
      <c r="G1828" s="211"/>
      <c r="H1828" s="211"/>
      <c r="I1828" s="211"/>
      <c r="J1828" s="211"/>
      <c r="K1828" s="211"/>
      <c r="L1828" s="211"/>
      <c r="M1828" s="211"/>
      <c r="N1828" s="211"/>
      <c r="O1828" s="211"/>
      <c r="P1828" s="211"/>
      <c r="Q1828" s="211"/>
      <c r="R1828" s="211"/>
      <c r="S1828" s="211"/>
      <c r="T1828" s="211"/>
      <c r="U1828" s="211"/>
      <c r="V1828" s="211"/>
      <c r="W1828" s="211"/>
      <c r="X1828" s="211"/>
      <c r="Y1828" s="189"/>
      <c r="Z1828" s="127"/>
      <c r="AA1828" s="127"/>
      <c r="AB1828" s="434"/>
      <c r="AC1828" s="61"/>
      <c r="AD1828" s="207"/>
      <c r="AE1828" s="61"/>
      <c r="AF1828" s="130"/>
      <c r="AG1828" s="123"/>
      <c r="AH1828" s="123"/>
      <c r="AI1828" s="61"/>
      <c r="AJ1828" s="61"/>
      <c r="AK1828" s="61"/>
      <c r="AL1828" s="61"/>
      <c r="AM1828" s="76"/>
      <c r="AN1828" s="239"/>
      <c r="AO1828" s="239"/>
      <c r="AP1828" s="239"/>
      <c r="AQ1828" s="239"/>
    </row>
    <row r="1829" spans="1:43" x14ac:dyDescent="0.25">
      <c r="A1829" s="232"/>
      <c r="B1829" s="74"/>
      <c r="C1829" s="74"/>
      <c r="D1829" s="74"/>
      <c r="E1829" s="74"/>
      <c r="F1829" s="209"/>
      <c r="G1829" s="209"/>
      <c r="H1829" s="209"/>
      <c r="I1829" s="209"/>
      <c r="J1829" s="209"/>
      <c r="K1829" s="209"/>
      <c r="L1829" s="209"/>
      <c r="M1829" s="209"/>
      <c r="N1829" s="209"/>
      <c r="O1829" s="209"/>
      <c r="P1829" s="209"/>
      <c r="Q1829" s="209"/>
      <c r="R1829" s="209"/>
      <c r="S1829" s="209"/>
      <c r="T1829" s="209"/>
      <c r="U1829" s="209"/>
      <c r="V1829" s="209"/>
      <c r="W1829" s="209"/>
      <c r="X1829" s="209"/>
      <c r="Y1829" s="64"/>
      <c r="Z1829" s="127"/>
      <c r="AA1829" s="127"/>
      <c r="AB1829" s="434"/>
      <c r="AC1829" s="61"/>
      <c r="AD1829" s="207"/>
      <c r="AE1829" s="61"/>
      <c r="AF1829" s="130"/>
      <c r="AG1829" s="123"/>
      <c r="AH1829" s="123"/>
      <c r="AI1829" s="61"/>
      <c r="AJ1829" s="61"/>
      <c r="AK1829" s="61"/>
      <c r="AL1829" s="61"/>
      <c r="AM1829" s="76"/>
      <c r="AN1829" s="239"/>
      <c r="AO1829" s="239"/>
      <c r="AP1829" s="239"/>
      <c r="AQ1829" s="239"/>
    </row>
    <row r="1830" spans="1:43" x14ac:dyDescent="0.25">
      <c r="A1830" s="232"/>
      <c r="B1830" s="191"/>
      <c r="C1830" s="191"/>
      <c r="D1830" s="198"/>
      <c r="E1830" s="198"/>
      <c r="F1830" s="211"/>
      <c r="G1830" s="211"/>
      <c r="H1830" s="211"/>
      <c r="I1830" s="211"/>
      <c r="J1830" s="211"/>
      <c r="K1830" s="211"/>
      <c r="L1830" s="211"/>
      <c r="M1830" s="211"/>
      <c r="N1830" s="211"/>
      <c r="O1830" s="211"/>
      <c r="P1830" s="211"/>
      <c r="Q1830" s="211"/>
      <c r="R1830" s="211"/>
      <c r="S1830" s="211"/>
      <c r="T1830" s="211"/>
      <c r="U1830" s="211"/>
      <c r="V1830" s="211"/>
      <c r="W1830" s="211"/>
      <c r="X1830" s="211"/>
      <c r="Y1830" s="189"/>
      <c r="Z1830" s="127"/>
      <c r="AA1830" s="127"/>
      <c r="AB1830" s="434"/>
      <c r="AC1830" s="61"/>
      <c r="AD1830" s="207"/>
      <c r="AE1830" s="61"/>
      <c r="AF1830" s="130"/>
      <c r="AG1830" s="123"/>
      <c r="AH1830" s="123"/>
      <c r="AI1830" s="61"/>
      <c r="AJ1830" s="61"/>
      <c r="AK1830" s="61"/>
      <c r="AL1830" s="61"/>
      <c r="AM1830" s="76"/>
      <c r="AN1830" s="239"/>
      <c r="AO1830" s="239"/>
      <c r="AP1830" s="239"/>
      <c r="AQ1830" s="239"/>
    </row>
    <row r="1831" spans="1:43" x14ac:dyDescent="0.25">
      <c r="A1831" s="232"/>
      <c r="B1831" s="74"/>
      <c r="C1831" s="74"/>
      <c r="D1831" s="74"/>
      <c r="E1831" s="74"/>
      <c r="F1831" s="209"/>
      <c r="G1831" s="209"/>
      <c r="H1831" s="209"/>
      <c r="I1831" s="209"/>
      <c r="J1831" s="209"/>
      <c r="K1831" s="209"/>
      <c r="L1831" s="209"/>
      <c r="M1831" s="209"/>
      <c r="N1831" s="209"/>
      <c r="O1831" s="209"/>
      <c r="P1831" s="209"/>
      <c r="Q1831" s="209"/>
      <c r="R1831" s="209"/>
      <c r="S1831" s="209"/>
      <c r="T1831" s="209"/>
      <c r="U1831" s="209"/>
      <c r="V1831" s="209"/>
      <c r="W1831" s="209"/>
      <c r="X1831" s="209"/>
      <c r="Y1831" s="64"/>
      <c r="Z1831" s="127"/>
      <c r="AA1831" s="127"/>
      <c r="AB1831" s="434"/>
      <c r="AC1831" s="61"/>
      <c r="AD1831" s="207"/>
      <c r="AE1831" s="61"/>
      <c r="AF1831" s="130"/>
      <c r="AG1831" s="123"/>
      <c r="AH1831" s="123"/>
      <c r="AI1831" s="61"/>
      <c r="AJ1831" s="61"/>
      <c r="AK1831" s="61"/>
      <c r="AL1831" s="61"/>
      <c r="AM1831" s="76"/>
      <c r="AN1831" s="239"/>
      <c r="AO1831" s="239"/>
      <c r="AP1831" s="239"/>
      <c r="AQ1831" s="239"/>
    </row>
    <row r="1832" spans="1:43" x14ac:dyDescent="0.25">
      <c r="A1832" s="232"/>
      <c r="B1832" s="191"/>
      <c r="C1832" s="191"/>
      <c r="D1832" s="198"/>
      <c r="E1832" s="198"/>
      <c r="F1832" s="211"/>
      <c r="G1832" s="211"/>
      <c r="H1832" s="211"/>
      <c r="I1832" s="211"/>
      <c r="J1832" s="211"/>
      <c r="K1832" s="211"/>
      <c r="L1832" s="211"/>
      <c r="M1832" s="211"/>
      <c r="N1832" s="211"/>
      <c r="O1832" s="211"/>
      <c r="P1832" s="211"/>
      <c r="Q1832" s="211"/>
      <c r="R1832" s="211"/>
      <c r="S1832" s="211"/>
      <c r="T1832" s="211"/>
      <c r="U1832" s="211"/>
      <c r="V1832" s="211"/>
      <c r="W1832" s="211"/>
      <c r="X1832" s="211"/>
      <c r="Y1832" s="189"/>
      <c r="Z1832" s="127"/>
      <c r="AA1832" s="127"/>
      <c r="AB1832" s="434"/>
      <c r="AC1832" s="61"/>
      <c r="AD1832" s="207"/>
      <c r="AE1832" s="61"/>
      <c r="AF1832" s="130"/>
      <c r="AG1832" s="123"/>
      <c r="AH1832" s="123"/>
      <c r="AI1832" s="61"/>
      <c r="AJ1832" s="61"/>
      <c r="AK1832" s="61"/>
      <c r="AL1832" s="61"/>
      <c r="AM1832" s="76"/>
      <c r="AN1832" s="239"/>
      <c r="AO1832" s="239"/>
      <c r="AP1832" s="239"/>
      <c r="AQ1832" s="239"/>
    </row>
    <row r="1833" spans="1:43" x14ac:dyDescent="0.25">
      <c r="A1833" s="232"/>
      <c r="B1833" s="74"/>
      <c r="C1833" s="74"/>
      <c r="D1833" s="74"/>
      <c r="E1833" s="74"/>
      <c r="F1833" s="209"/>
      <c r="G1833" s="209"/>
      <c r="H1833" s="209"/>
      <c r="I1833" s="209"/>
      <c r="J1833" s="209"/>
      <c r="K1833" s="209"/>
      <c r="L1833" s="209"/>
      <c r="M1833" s="209"/>
      <c r="N1833" s="209"/>
      <c r="O1833" s="209"/>
      <c r="P1833" s="209"/>
      <c r="Q1833" s="209"/>
      <c r="R1833" s="209"/>
      <c r="S1833" s="209"/>
      <c r="T1833" s="209"/>
      <c r="U1833" s="209"/>
      <c r="V1833" s="209"/>
      <c r="W1833" s="209"/>
      <c r="X1833" s="209"/>
      <c r="Y1833" s="64"/>
      <c r="Z1833" s="127"/>
      <c r="AA1833" s="127"/>
      <c r="AB1833" s="434"/>
      <c r="AC1833" s="61"/>
      <c r="AD1833" s="207"/>
      <c r="AE1833" s="61"/>
      <c r="AF1833" s="130"/>
      <c r="AG1833" s="123"/>
      <c r="AH1833" s="123"/>
      <c r="AI1833" s="61"/>
      <c r="AJ1833" s="61"/>
      <c r="AK1833" s="61"/>
      <c r="AL1833" s="61"/>
      <c r="AM1833" s="76"/>
      <c r="AN1833" s="239"/>
      <c r="AO1833" s="239"/>
      <c r="AP1833" s="239"/>
      <c r="AQ1833" s="239"/>
    </row>
    <row r="1834" spans="1:43" x14ac:dyDescent="0.25">
      <c r="A1834" s="232"/>
      <c r="B1834" s="191"/>
      <c r="C1834" s="191"/>
      <c r="D1834" s="198"/>
      <c r="E1834" s="198"/>
      <c r="F1834" s="211"/>
      <c r="G1834" s="211"/>
      <c r="H1834" s="211"/>
      <c r="I1834" s="211"/>
      <c r="J1834" s="211"/>
      <c r="K1834" s="211"/>
      <c r="L1834" s="211"/>
      <c r="M1834" s="211"/>
      <c r="N1834" s="211"/>
      <c r="O1834" s="211"/>
      <c r="P1834" s="211"/>
      <c r="Q1834" s="211"/>
      <c r="R1834" s="211"/>
      <c r="S1834" s="211"/>
      <c r="T1834" s="211"/>
      <c r="U1834" s="211"/>
      <c r="V1834" s="211"/>
      <c r="W1834" s="211"/>
      <c r="X1834" s="211"/>
      <c r="Y1834" s="189"/>
      <c r="Z1834" s="127"/>
      <c r="AA1834" s="127"/>
      <c r="AB1834" s="434"/>
      <c r="AC1834" s="61"/>
      <c r="AD1834" s="207"/>
      <c r="AE1834" s="61"/>
      <c r="AF1834" s="130"/>
      <c r="AG1834" s="123"/>
      <c r="AH1834" s="123"/>
      <c r="AI1834" s="61"/>
      <c r="AJ1834" s="61"/>
      <c r="AK1834" s="61"/>
      <c r="AL1834" s="61"/>
      <c r="AM1834" s="76"/>
      <c r="AN1834" s="239"/>
      <c r="AO1834" s="239"/>
      <c r="AP1834" s="239"/>
      <c r="AQ1834" s="239"/>
    </row>
    <row r="1835" spans="1:43" x14ac:dyDescent="0.25">
      <c r="A1835" s="232"/>
      <c r="B1835" s="74"/>
      <c r="C1835" s="74"/>
      <c r="D1835" s="74"/>
      <c r="E1835" s="74"/>
      <c r="F1835" s="209"/>
      <c r="G1835" s="209"/>
      <c r="H1835" s="209"/>
      <c r="I1835" s="209"/>
      <c r="J1835" s="209"/>
      <c r="K1835" s="209"/>
      <c r="L1835" s="209"/>
      <c r="M1835" s="209"/>
      <c r="N1835" s="209"/>
      <c r="O1835" s="209"/>
      <c r="P1835" s="209"/>
      <c r="Q1835" s="209"/>
      <c r="R1835" s="209"/>
      <c r="S1835" s="209"/>
      <c r="T1835" s="209"/>
      <c r="U1835" s="209"/>
      <c r="V1835" s="209"/>
      <c r="W1835" s="209"/>
      <c r="X1835" s="209"/>
      <c r="Y1835" s="64"/>
      <c r="Z1835" s="127"/>
      <c r="AA1835" s="127"/>
      <c r="AB1835" s="434"/>
      <c r="AC1835" s="61"/>
      <c r="AD1835" s="207"/>
      <c r="AE1835" s="61"/>
      <c r="AF1835" s="130"/>
      <c r="AG1835" s="123"/>
      <c r="AH1835" s="123"/>
      <c r="AI1835" s="61"/>
      <c r="AJ1835" s="61"/>
      <c r="AK1835" s="61"/>
      <c r="AL1835" s="61"/>
      <c r="AM1835" s="76"/>
      <c r="AN1835" s="239"/>
      <c r="AO1835" s="239"/>
      <c r="AP1835" s="239"/>
      <c r="AQ1835" s="239"/>
    </row>
    <row r="1836" spans="1:43" x14ac:dyDescent="0.25">
      <c r="A1836" s="232"/>
      <c r="B1836" s="191"/>
      <c r="C1836" s="191"/>
      <c r="D1836" s="198"/>
      <c r="E1836" s="198"/>
      <c r="F1836" s="211"/>
      <c r="G1836" s="211"/>
      <c r="H1836" s="211"/>
      <c r="I1836" s="211"/>
      <c r="J1836" s="211"/>
      <c r="K1836" s="211"/>
      <c r="L1836" s="211"/>
      <c r="M1836" s="211"/>
      <c r="N1836" s="211"/>
      <c r="O1836" s="211"/>
      <c r="P1836" s="211"/>
      <c r="Q1836" s="211"/>
      <c r="R1836" s="211"/>
      <c r="S1836" s="211"/>
      <c r="T1836" s="211"/>
      <c r="U1836" s="211"/>
      <c r="V1836" s="211"/>
      <c r="W1836" s="211"/>
      <c r="X1836" s="211"/>
      <c r="Y1836" s="189"/>
      <c r="Z1836" s="127"/>
      <c r="AA1836" s="127"/>
      <c r="AB1836" s="434"/>
      <c r="AC1836" s="61"/>
      <c r="AD1836" s="207"/>
      <c r="AE1836" s="61"/>
      <c r="AF1836" s="130"/>
      <c r="AG1836" s="123"/>
      <c r="AH1836" s="123"/>
      <c r="AI1836" s="61"/>
      <c r="AJ1836" s="61"/>
      <c r="AK1836" s="61"/>
      <c r="AL1836" s="61"/>
      <c r="AM1836" s="76"/>
      <c r="AN1836" s="239"/>
      <c r="AO1836" s="239"/>
      <c r="AP1836" s="239"/>
      <c r="AQ1836" s="239"/>
    </row>
    <row r="1837" spans="1:43" x14ac:dyDescent="0.25">
      <c r="A1837" s="232"/>
      <c r="B1837" s="74"/>
      <c r="C1837" s="74"/>
      <c r="D1837" s="74"/>
      <c r="E1837" s="74"/>
      <c r="F1837" s="209"/>
      <c r="G1837" s="209"/>
      <c r="H1837" s="209"/>
      <c r="I1837" s="209"/>
      <c r="J1837" s="209"/>
      <c r="K1837" s="209"/>
      <c r="L1837" s="209"/>
      <c r="M1837" s="209"/>
      <c r="N1837" s="209"/>
      <c r="O1837" s="209"/>
      <c r="P1837" s="209"/>
      <c r="Q1837" s="209"/>
      <c r="R1837" s="209"/>
      <c r="S1837" s="209"/>
      <c r="T1837" s="209"/>
      <c r="U1837" s="209"/>
      <c r="V1837" s="209"/>
      <c r="W1837" s="209"/>
      <c r="X1837" s="209"/>
      <c r="Y1837" s="64"/>
      <c r="Z1837" s="127"/>
      <c r="AA1837" s="127"/>
      <c r="AB1837" s="434"/>
      <c r="AC1837" s="61"/>
      <c r="AD1837" s="207"/>
      <c r="AE1837" s="61"/>
      <c r="AF1837" s="130"/>
      <c r="AG1837" s="123"/>
      <c r="AH1837" s="123"/>
      <c r="AI1837" s="61"/>
      <c r="AJ1837" s="61"/>
      <c r="AK1837" s="61"/>
      <c r="AL1837" s="61"/>
      <c r="AM1837" s="76"/>
      <c r="AN1837" s="239"/>
      <c r="AO1837" s="239"/>
      <c r="AP1837" s="239"/>
      <c r="AQ1837" s="239"/>
    </row>
    <row r="1838" spans="1:43" x14ac:dyDescent="0.25">
      <c r="A1838" s="232"/>
      <c r="B1838" s="191"/>
      <c r="C1838" s="191"/>
      <c r="D1838" s="198"/>
      <c r="E1838" s="198"/>
      <c r="F1838" s="211"/>
      <c r="G1838" s="211"/>
      <c r="H1838" s="211"/>
      <c r="I1838" s="211"/>
      <c r="J1838" s="211"/>
      <c r="K1838" s="211"/>
      <c r="L1838" s="211"/>
      <c r="M1838" s="211"/>
      <c r="N1838" s="211"/>
      <c r="O1838" s="211"/>
      <c r="P1838" s="211"/>
      <c r="Q1838" s="211"/>
      <c r="R1838" s="211"/>
      <c r="S1838" s="211"/>
      <c r="T1838" s="211"/>
      <c r="U1838" s="211"/>
      <c r="V1838" s="211"/>
      <c r="W1838" s="211"/>
      <c r="X1838" s="211"/>
      <c r="Y1838" s="189"/>
      <c r="Z1838" s="127"/>
      <c r="AA1838" s="127"/>
      <c r="AB1838" s="434"/>
      <c r="AC1838" s="61"/>
      <c r="AD1838" s="207"/>
      <c r="AE1838" s="61"/>
      <c r="AF1838" s="130"/>
      <c r="AG1838" s="123"/>
      <c r="AH1838" s="123"/>
      <c r="AI1838" s="61"/>
      <c r="AJ1838" s="61"/>
      <c r="AK1838" s="61"/>
      <c r="AL1838" s="61"/>
      <c r="AM1838" s="76"/>
      <c r="AN1838" s="239"/>
      <c r="AO1838" s="239"/>
      <c r="AP1838" s="239"/>
      <c r="AQ1838" s="239"/>
    </row>
    <row r="1839" spans="1:43" x14ac:dyDescent="0.25">
      <c r="A1839" s="232"/>
      <c r="B1839" s="74"/>
      <c r="C1839" s="74"/>
      <c r="D1839" s="74"/>
      <c r="E1839" s="74"/>
      <c r="F1839" s="209"/>
      <c r="G1839" s="209"/>
      <c r="H1839" s="209"/>
      <c r="I1839" s="209"/>
      <c r="J1839" s="209"/>
      <c r="K1839" s="209"/>
      <c r="L1839" s="209"/>
      <c r="M1839" s="209"/>
      <c r="N1839" s="209"/>
      <c r="O1839" s="209"/>
      <c r="P1839" s="209"/>
      <c r="Q1839" s="209"/>
      <c r="R1839" s="209"/>
      <c r="S1839" s="209"/>
      <c r="T1839" s="209"/>
      <c r="U1839" s="209"/>
      <c r="V1839" s="209"/>
      <c r="W1839" s="209"/>
      <c r="X1839" s="209"/>
      <c r="Y1839" s="64"/>
      <c r="Z1839" s="127"/>
      <c r="AA1839" s="127"/>
      <c r="AB1839" s="434"/>
      <c r="AC1839" s="61"/>
      <c r="AD1839" s="207"/>
      <c r="AE1839" s="61"/>
      <c r="AF1839" s="130"/>
      <c r="AG1839" s="123"/>
      <c r="AH1839" s="123"/>
      <c r="AI1839" s="61"/>
      <c r="AJ1839" s="61"/>
      <c r="AK1839" s="61"/>
      <c r="AL1839" s="61"/>
      <c r="AM1839" s="76"/>
      <c r="AN1839" s="239"/>
      <c r="AO1839" s="239"/>
      <c r="AP1839" s="239"/>
      <c r="AQ1839" s="239"/>
    </row>
    <row r="1840" spans="1:43" x14ac:dyDescent="0.25">
      <c r="A1840" s="232"/>
      <c r="B1840" s="191"/>
      <c r="C1840" s="191"/>
      <c r="D1840" s="198"/>
      <c r="E1840" s="198"/>
      <c r="F1840" s="211"/>
      <c r="G1840" s="211"/>
      <c r="H1840" s="211"/>
      <c r="I1840" s="211"/>
      <c r="J1840" s="211"/>
      <c r="K1840" s="211"/>
      <c r="L1840" s="211"/>
      <c r="M1840" s="211"/>
      <c r="N1840" s="211"/>
      <c r="O1840" s="211"/>
      <c r="P1840" s="211"/>
      <c r="Q1840" s="211"/>
      <c r="R1840" s="211"/>
      <c r="S1840" s="211"/>
      <c r="T1840" s="211"/>
      <c r="U1840" s="211"/>
      <c r="V1840" s="211"/>
      <c r="W1840" s="211"/>
      <c r="X1840" s="211"/>
      <c r="Y1840" s="189"/>
      <c r="Z1840" s="127"/>
      <c r="AA1840" s="127"/>
      <c r="AB1840" s="434"/>
      <c r="AC1840" s="61"/>
      <c r="AD1840" s="207"/>
      <c r="AE1840" s="61"/>
      <c r="AF1840" s="130"/>
      <c r="AG1840" s="123"/>
      <c r="AH1840" s="123"/>
      <c r="AI1840" s="61"/>
      <c r="AJ1840" s="61"/>
      <c r="AK1840" s="61"/>
      <c r="AL1840" s="61"/>
      <c r="AM1840" s="76"/>
      <c r="AN1840" s="239"/>
      <c r="AO1840" s="239"/>
      <c r="AP1840" s="239"/>
      <c r="AQ1840" s="239"/>
    </row>
    <row r="1841" spans="1:43" x14ac:dyDescent="0.25">
      <c r="A1841" s="232"/>
      <c r="B1841" s="74"/>
      <c r="C1841" s="74"/>
      <c r="D1841" s="74"/>
      <c r="E1841" s="74"/>
      <c r="F1841" s="209"/>
      <c r="G1841" s="209"/>
      <c r="H1841" s="209"/>
      <c r="I1841" s="209"/>
      <c r="J1841" s="209"/>
      <c r="K1841" s="209"/>
      <c r="L1841" s="209"/>
      <c r="M1841" s="209"/>
      <c r="N1841" s="209"/>
      <c r="O1841" s="209"/>
      <c r="P1841" s="209"/>
      <c r="Q1841" s="209"/>
      <c r="R1841" s="209"/>
      <c r="S1841" s="209"/>
      <c r="T1841" s="209"/>
      <c r="U1841" s="209"/>
      <c r="V1841" s="209"/>
      <c r="W1841" s="209"/>
      <c r="X1841" s="209"/>
      <c r="Y1841" s="64"/>
      <c r="Z1841" s="127"/>
      <c r="AA1841" s="127"/>
      <c r="AB1841" s="434"/>
      <c r="AC1841" s="61"/>
      <c r="AD1841" s="207"/>
      <c r="AE1841" s="61"/>
      <c r="AF1841" s="130"/>
      <c r="AG1841" s="123"/>
      <c r="AH1841" s="123"/>
      <c r="AI1841" s="61"/>
      <c r="AJ1841" s="61"/>
      <c r="AK1841" s="61"/>
      <c r="AL1841" s="61"/>
      <c r="AM1841" s="76"/>
      <c r="AN1841" s="239"/>
      <c r="AO1841" s="239"/>
      <c r="AP1841" s="239"/>
      <c r="AQ1841" s="239"/>
    </row>
    <row r="1842" spans="1:43" x14ac:dyDescent="0.25">
      <c r="A1842" s="232"/>
      <c r="B1842" s="191"/>
      <c r="C1842" s="191"/>
      <c r="D1842" s="198"/>
      <c r="E1842" s="198"/>
      <c r="F1842" s="211"/>
      <c r="G1842" s="211"/>
      <c r="H1842" s="211"/>
      <c r="I1842" s="211"/>
      <c r="J1842" s="211"/>
      <c r="K1842" s="211"/>
      <c r="L1842" s="211"/>
      <c r="M1842" s="211"/>
      <c r="N1842" s="211"/>
      <c r="O1842" s="211"/>
      <c r="P1842" s="211"/>
      <c r="Q1842" s="211"/>
      <c r="R1842" s="211"/>
      <c r="S1842" s="211"/>
      <c r="T1842" s="211"/>
      <c r="U1842" s="211"/>
      <c r="V1842" s="211"/>
      <c r="W1842" s="211"/>
      <c r="X1842" s="211"/>
      <c r="Y1842" s="189"/>
      <c r="Z1842" s="127"/>
      <c r="AA1842" s="127"/>
      <c r="AB1842" s="434"/>
      <c r="AC1842" s="61"/>
      <c r="AD1842" s="207"/>
      <c r="AE1842" s="61"/>
      <c r="AF1842" s="130"/>
      <c r="AG1842" s="123"/>
      <c r="AH1842" s="123"/>
      <c r="AI1842" s="61"/>
      <c r="AJ1842" s="61"/>
      <c r="AK1842" s="61"/>
      <c r="AL1842" s="61"/>
      <c r="AM1842" s="76"/>
      <c r="AN1842" s="239"/>
      <c r="AO1842" s="239"/>
      <c r="AP1842" s="239"/>
      <c r="AQ1842" s="239"/>
    </row>
    <row r="1843" spans="1:43" x14ac:dyDescent="0.25">
      <c r="A1843" s="232"/>
      <c r="B1843" s="74"/>
      <c r="C1843" s="74"/>
      <c r="D1843" s="74"/>
      <c r="E1843" s="74"/>
      <c r="F1843" s="209"/>
      <c r="G1843" s="209"/>
      <c r="H1843" s="209"/>
      <c r="I1843" s="209"/>
      <c r="J1843" s="209"/>
      <c r="K1843" s="209"/>
      <c r="L1843" s="209"/>
      <c r="M1843" s="209"/>
      <c r="N1843" s="209"/>
      <c r="O1843" s="209"/>
      <c r="P1843" s="209"/>
      <c r="Q1843" s="209"/>
      <c r="R1843" s="209"/>
      <c r="S1843" s="209"/>
      <c r="T1843" s="209"/>
      <c r="U1843" s="209"/>
      <c r="V1843" s="209"/>
      <c r="W1843" s="209"/>
      <c r="X1843" s="209"/>
      <c r="Y1843" s="64"/>
      <c r="Z1843" s="127"/>
      <c r="AA1843" s="127"/>
      <c r="AB1843" s="434"/>
      <c r="AC1843" s="61"/>
      <c r="AD1843" s="207"/>
      <c r="AE1843" s="61"/>
      <c r="AF1843" s="130"/>
      <c r="AG1843" s="123"/>
      <c r="AH1843" s="123"/>
      <c r="AI1843" s="61"/>
      <c r="AJ1843" s="61"/>
      <c r="AK1843" s="61"/>
      <c r="AL1843" s="61"/>
      <c r="AM1843" s="76"/>
      <c r="AN1843" s="239"/>
      <c r="AO1843" s="239"/>
      <c r="AP1843" s="239"/>
      <c r="AQ1843" s="239"/>
    </row>
    <row r="1844" spans="1:43" x14ac:dyDescent="0.25">
      <c r="A1844" s="232"/>
      <c r="B1844" s="191"/>
      <c r="C1844" s="191"/>
      <c r="D1844" s="198"/>
      <c r="E1844" s="198"/>
      <c r="F1844" s="211"/>
      <c r="G1844" s="211"/>
      <c r="H1844" s="211"/>
      <c r="I1844" s="211"/>
      <c r="J1844" s="211"/>
      <c r="K1844" s="211"/>
      <c r="L1844" s="211"/>
      <c r="M1844" s="211"/>
      <c r="N1844" s="211"/>
      <c r="O1844" s="211"/>
      <c r="P1844" s="211"/>
      <c r="Q1844" s="211"/>
      <c r="R1844" s="211"/>
      <c r="S1844" s="211"/>
      <c r="T1844" s="211"/>
      <c r="U1844" s="211"/>
      <c r="V1844" s="211"/>
      <c r="W1844" s="211"/>
      <c r="X1844" s="211"/>
      <c r="Y1844" s="189"/>
      <c r="Z1844" s="127"/>
      <c r="AA1844" s="127"/>
      <c r="AB1844" s="434"/>
      <c r="AC1844" s="61"/>
      <c r="AD1844" s="207"/>
      <c r="AE1844" s="61"/>
      <c r="AF1844" s="130"/>
      <c r="AG1844" s="123"/>
      <c r="AH1844" s="123"/>
      <c r="AI1844" s="61"/>
      <c r="AJ1844" s="61"/>
      <c r="AK1844" s="61"/>
      <c r="AL1844" s="61"/>
      <c r="AM1844" s="76"/>
      <c r="AN1844" s="239"/>
      <c r="AO1844" s="239"/>
      <c r="AP1844" s="239"/>
      <c r="AQ1844" s="239"/>
    </row>
    <row r="1845" spans="1:43" x14ac:dyDescent="0.25">
      <c r="A1845" s="232"/>
      <c r="B1845" s="74"/>
      <c r="C1845" s="74"/>
      <c r="D1845" s="74"/>
      <c r="E1845" s="74"/>
      <c r="F1845" s="209"/>
      <c r="G1845" s="209"/>
      <c r="H1845" s="209"/>
      <c r="I1845" s="209"/>
      <c r="J1845" s="209"/>
      <c r="K1845" s="209"/>
      <c r="L1845" s="209"/>
      <c r="M1845" s="209"/>
      <c r="N1845" s="209"/>
      <c r="O1845" s="209"/>
      <c r="P1845" s="209"/>
      <c r="Q1845" s="209"/>
      <c r="R1845" s="209"/>
      <c r="S1845" s="209"/>
      <c r="T1845" s="209"/>
      <c r="U1845" s="209"/>
      <c r="V1845" s="209"/>
      <c r="W1845" s="209"/>
      <c r="X1845" s="209"/>
      <c r="Y1845" s="64"/>
      <c r="Z1845" s="127"/>
      <c r="AA1845" s="127"/>
      <c r="AB1845" s="434"/>
      <c r="AC1845" s="61"/>
      <c r="AD1845" s="207"/>
      <c r="AE1845" s="61"/>
      <c r="AF1845" s="130"/>
      <c r="AG1845" s="123"/>
      <c r="AH1845" s="123"/>
      <c r="AI1845" s="61"/>
      <c r="AJ1845" s="61"/>
      <c r="AK1845" s="61"/>
      <c r="AL1845" s="61"/>
      <c r="AM1845" s="76"/>
      <c r="AN1845" s="239"/>
      <c r="AO1845" s="239"/>
      <c r="AP1845" s="239"/>
      <c r="AQ1845" s="239"/>
    </row>
    <row r="1846" spans="1:43" x14ac:dyDescent="0.25">
      <c r="A1846" s="232"/>
      <c r="B1846" s="191"/>
      <c r="C1846" s="191"/>
      <c r="D1846" s="198"/>
      <c r="E1846" s="198"/>
      <c r="F1846" s="211"/>
      <c r="G1846" s="211"/>
      <c r="H1846" s="211"/>
      <c r="I1846" s="211"/>
      <c r="J1846" s="211"/>
      <c r="K1846" s="211"/>
      <c r="L1846" s="211"/>
      <c r="M1846" s="211"/>
      <c r="N1846" s="211"/>
      <c r="O1846" s="211"/>
      <c r="P1846" s="211"/>
      <c r="Q1846" s="211"/>
      <c r="R1846" s="211"/>
      <c r="S1846" s="211"/>
      <c r="T1846" s="211"/>
      <c r="U1846" s="211"/>
      <c r="V1846" s="211"/>
      <c r="W1846" s="211"/>
      <c r="X1846" s="211"/>
      <c r="Y1846" s="189"/>
      <c r="Z1846" s="127"/>
      <c r="AA1846" s="127"/>
      <c r="AB1846" s="434"/>
      <c r="AC1846" s="61"/>
      <c r="AD1846" s="207"/>
      <c r="AE1846" s="61"/>
      <c r="AF1846" s="130"/>
      <c r="AG1846" s="123"/>
      <c r="AH1846" s="123"/>
      <c r="AI1846" s="61"/>
      <c r="AJ1846" s="61"/>
      <c r="AK1846" s="61"/>
      <c r="AL1846" s="61"/>
      <c r="AM1846" s="76"/>
      <c r="AN1846" s="239"/>
      <c r="AO1846" s="239"/>
      <c r="AP1846" s="239"/>
      <c r="AQ1846" s="239"/>
    </row>
    <row r="1847" spans="1:43" x14ac:dyDescent="0.25">
      <c r="A1847" s="232"/>
      <c r="B1847" s="74"/>
      <c r="C1847" s="74"/>
      <c r="D1847" s="74"/>
      <c r="E1847" s="74"/>
      <c r="F1847" s="209"/>
      <c r="G1847" s="209"/>
      <c r="H1847" s="209"/>
      <c r="I1847" s="209"/>
      <c r="J1847" s="209"/>
      <c r="K1847" s="209"/>
      <c r="L1847" s="209"/>
      <c r="M1847" s="209"/>
      <c r="N1847" s="209"/>
      <c r="O1847" s="209"/>
      <c r="P1847" s="209"/>
      <c r="Q1847" s="209"/>
      <c r="R1847" s="209"/>
      <c r="S1847" s="209"/>
      <c r="T1847" s="209"/>
      <c r="U1847" s="209"/>
      <c r="V1847" s="209"/>
      <c r="W1847" s="209"/>
      <c r="X1847" s="209"/>
      <c r="Y1847" s="64"/>
      <c r="Z1847" s="127"/>
      <c r="AA1847" s="127"/>
      <c r="AB1847" s="434"/>
      <c r="AC1847" s="61"/>
      <c r="AD1847" s="207"/>
      <c r="AE1847" s="61"/>
      <c r="AF1847" s="130"/>
      <c r="AG1847" s="123"/>
      <c r="AH1847" s="123"/>
      <c r="AI1847" s="61"/>
      <c r="AJ1847" s="61"/>
      <c r="AK1847" s="61"/>
      <c r="AL1847" s="61"/>
      <c r="AM1847" s="76"/>
      <c r="AN1847" s="239"/>
      <c r="AO1847" s="239"/>
      <c r="AP1847" s="239"/>
      <c r="AQ1847" s="239"/>
    </row>
    <row r="1848" spans="1:43" x14ac:dyDescent="0.25">
      <c r="A1848" s="232"/>
      <c r="B1848" s="191"/>
      <c r="C1848" s="191"/>
      <c r="D1848" s="198"/>
      <c r="E1848" s="198"/>
      <c r="F1848" s="211"/>
      <c r="G1848" s="211"/>
      <c r="H1848" s="211"/>
      <c r="I1848" s="211"/>
      <c r="J1848" s="211"/>
      <c r="K1848" s="211"/>
      <c r="L1848" s="211"/>
      <c r="M1848" s="211"/>
      <c r="N1848" s="211"/>
      <c r="O1848" s="211"/>
      <c r="P1848" s="211"/>
      <c r="Q1848" s="211"/>
      <c r="R1848" s="211"/>
      <c r="S1848" s="211"/>
      <c r="T1848" s="211"/>
      <c r="U1848" s="211"/>
      <c r="V1848" s="211"/>
      <c r="W1848" s="211"/>
      <c r="X1848" s="211"/>
      <c r="Y1848" s="189"/>
      <c r="Z1848" s="127"/>
      <c r="AA1848" s="127"/>
      <c r="AB1848" s="434"/>
      <c r="AC1848" s="61"/>
      <c r="AD1848" s="207"/>
      <c r="AE1848" s="61"/>
      <c r="AF1848" s="130"/>
      <c r="AG1848" s="123"/>
      <c r="AH1848" s="123"/>
      <c r="AI1848" s="61"/>
      <c r="AJ1848" s="61"/>
      <c r="AK1848" s="61"/>
      <c r="AL1848" s="61"/>
      <c r="AM1848" s="76"/>
      <c r="AN1848" s="239"/>
      <c r="AO1848" s="239"/>
      <c r="AP1848" s="239"/>
      <c r="AQ1848" s="239"/>
    </row>
    <row r="1849" spans="1:43" x14ac:dyDescent="0.25">
      <c r="A1849" s="232"/>
      <c r="B1849" s="74"/>
      <c r="C1849" s="74"/>
      <c r="D1849" s="74"/>
      <c r="E1849" s="74"/>
      <c r="F1849" s="209"/>
      <c r="G1849" s="209"/>
      <c r="H1849" s="209"/>
      <c r="I1849" s="209"/>
      <c r="J1849" s="209"/>
      <c r="K1849" s="209"/>
      <c r="L1849" s="209"/>
      <c r="M1849" s="209"/>
      <c r="N1849" s="209"/>
      <c r="O1849" s="209"/>
      <c r="P1849" s="209"/>
      <c r="Q1849" s="209"/>
      <c r="R1849" s="209"/>
      <c r="S1849" s="209"/>
      <c r="T1849" s="209"/>
      <c r="U1849" s="209"/>
      <c r="V1849" s="209"/>
      <c r="W1849" s="209"/>
      <c r="X1849" s="209"/>
      <c r="Y1849" s="64"/>
      <c r="Z1849" s="127"/>
      <c r="AA1849" s="127"/>
      <c r="AB1849" s="434"/>
      <c r="AC1849" s="61"/>
      <c r="AD1849" s="207"/>
      <c r="AE1849" s="61"/>
      <c r="AF1849" s="130"/>
      <c r="AG1849" s="123"/>
      <c r="AH1849" s="123"/>
      <c r="AI1849" s="61"/>
      <c r="AJ1849" s="61"/>
      <c r="AK1849" s="61"/>
      <c r="AL1849" s="61"/>
      <c r="AM1849" s="76"/>
      <c r="AN1849" s="239"/>
      <c r="AO1849" s="239"/>
      <c r="AP1849" s="239"/>
      <c r="AQ1849" s="239"/>
    </row>
    <row r="1850" spans="1:43" x14ac:dyDescent="0.25">
      <c r="A1850" s="232"/>
      <c r="B1850" s="191"/>
      <c r="C1850" s="191"/>
      <c r="D1850" s="198"/>
      <c r="E1850" s="198"/>
      <c r="F1850" s="211"/>
      <c r="G1850" s="211"/>
      <c r="H1850" s="211"/>
      <c r="I1850" s="211"/>
      <c r="J1850" s="211"/>
      <c r="K1850" s="211"/>
      <c r="L1850" s="211"/>
      <c r="M1850" s="211"/>
      <c r="N1850" s="211"/>
      <c r="O1850" s="211"/>
      <c r="P1850" s="211"/>
      <c r="Q1850" s="211"/>
      <c r="R1850" s="211"/>
      <c r="S1850" s="211"/>
      <c r="T1850" s="211"/>
      <c r="U1850" s="211"/>
      <c r="V1850" s="211"/>
      <c r="W1850" s="211"/>
      <c r="X1850" s="211"/>
      <c r="Y1850" s="189"/>
      <c r="Z1850" s="127"/>
      <c r="AA1850" s="127"/>
      <c r="AB1850" s="434"/>
      <c r="AC1850" s="61"/>
      <c r="AD1850" s="207"/>
      <c r="AE1850" s="61"/>
      <c r="AF1850" s="130"/>
      <c r="AG1850" s="123"/>
      <c r="AH1850" s="123"/>
      <c r="AI1850" s="61"/>
      <c r="AJ1850" s="61"/>
      <c r="AK1850" s="61"/>
      <c r="AL1850" s="61"/>
      <c r="AM1850" s="76"/>
      <c r="AN1850" s="239"/>
      <c r="AO1850" s="239"/>
      <c r="AP1850" s="239"/>
      <c r="AQ1850" s="239"/>
    </row>
    <row r="1851" spans="1:43" x14ac:dyDescent="0.25">
      <c r="A1851" s="232"/>
      <c r="B1851" s="74"/>
      <c r="C1851" s="74"/>
      <c r="D1851" s="74"/>
      <c r="E1851" s="74"/>
      <c r="F1851" s="209"/>
      <c r="G1851" s="209"/>
      <c r="H1851" s="209"/>
      <c r="I1851" s="209"/>
      <c r="J1851" s="209"/>
      <c r="K1851" s="209"/>
      <c r="L1851" s="209"/>
      <c r="M1851" s="209"/>
      <c r="N1851" s="209"/>
      <c r="O1851" s="209"/>
      <c r="P1851" s="209"/>
      <c r="Q1851" s="209"/>
      <c r="R1851" s="209"/>
      <c r="S1851" s="209"/>
      <c r="T1851" s="209"/>
      <c r="U1851" s="209"/>
      <c r="V1851" s="209"/>
      <c r="W1851" s="209"/>
      <c r="X1851" s="209"/>
      <c r="Y1851" s="64"/>
      <c r="Z1851" s="127"/>
      <c r="AA1851" s="127"/>
      <c r="AB1851" s="434"/>
      <c r="AC1851" s="61"/>
      <c r="AD1851" s="207"/>
      <c r="AE1851" s="61"/>
      <c r="AF1851" s="130"/>
      <c r="AG1851" s="123"/>
      <c r="AH1851" s="123"/>
      <c r="AI1851" s="61"/>
      <c r="AJ1851" s="61"/>
      <c r="AK1851" s="61"/>
      <c r="AL1851" s="61"/>
      <c r="AM1851" s="76"/>
      <c r="AN1851" s="239"/>
      <c r="AO1851" s="239"/>
      <c r="AP1851" s="239"/>
      <c r="AQ1851" s="239"/>
    </row>
    <row r="1852" spans="1:43" x14ac:dyDescent="0.25">
      <c r="A1852" s="232"/>
      <c r="B1852" s="191"/>
      <c r="C1852" s="191"/>
      <c r="D1852" s="198"/>
      <c r="E1852" s="198"/>
      <c r="F1852" s="211"/>
      <c r="G1852" s="211"/>
      <c r="H1852" s="211"/>
      <c r="I1852" s="211"/>
      <c r="J1852" s="211"/>
      <c r="K1852" s="211"/>
      <c r="L1852" s="211"/>
      <c r="M1852" s="211"/>
      <c r="N1852" s="211"/>
      <c r="O1852" s="211"/>
      <c r="P1852" s="211"/>
      <c r="Q1852" s="211"/>
      <c r="R1852" s="211"/>
      <c r="S1852" s="211"/>
      <c r="T1852" s="211"/>
      <c r="U1852" s="211"/>
      <c r="V1852" s="211"/>
      <c r="W1852" s="211"/>
      <c r="X1852" s="211"/>
      <c r="Y1852" s="189"/>
      <c r="Z1852" s="127"/>
      <c r="AA1852" s="127"/>
      <c r="AB1852" s="434"/>
      <c r="AC1852" s="61"/>
      <c r="AD1852" s="207"/>
      <c r="AE1852" s="61"/>
      <c r="AF1852" s="130"/>
      <c r="AG1852" s="123"/>
      <c r="AH1852" s="123"/>
      <c r="AI1852" s="61"/>
      <c r="AJ1852" s="61"/>
      <c r="AK1852" s="61"/>
      <c r="AL1852" s="61"/>
      <c r="AM1852" s="76"/>
      <c r="AN1852" s="239"/>
      <c r="AO1852" s="239"/>
      <c r="AP1852" s="239"/>
      <c r="AQ1852" s="239"/>
    </row>
    <row r="1853" spans="1:43" x14ac:dyDescent="0.25">
      <c r="A1853" s="232"/>
      <c r="B1853" s="74"/>
      <c r="C1853" s="74"/>
      <c r="D1853" s="74"/>
      <c r="E1853" s="74"/>
      <c r="F1853" s="209"/>
      <c r="G1853" s="209"/>
      <c r="H1853" s="209"/>
      <c r="I1853" s="209"/>
      <c r="J1853" s="209"/>
      <c r="K1853" s="209"/>
      <c r="L1853" s="209"/>
      <c r="M1853" s="209"/>
      <c r="N1853" s="209"/>
      <c r="O1853" s="209"/>
      <c r="P1853" s="209"/>
      <c r="Q1853" s="209"/>
      <c r="R1853" s="209"/>
      <c r="S1853" s="209"/>
      <c r="T1853" s="209"/>
      <c r="U1853" s="209"/>
      <c r="V1853" s="209"/>
      <c r="W1853" s="209"/>
      <c r="X1853" s="209"/>
      <c r="Y1853" s="64"/>
      <c r="Z1853" s="127"/>
      <c r="AA1853" s="127"/>
      <c r="AB1853" s="434"/>
      <c r="AC1853" s="61"/>
      <c r="AD1853" s="207"/>
      <c r="AE1853" s="61"/>
      <c r="AF1853" s="130"/>
      <c r="AG1853" s="123"/>
      <c r="AH1853" s="123"/>
      <c r="AI1853" s="61"/>
      <c r="AJ1853" s="61"/>
      <c r="AK1853" s="61"/>
      <c r="AL1853" s="61"/>
      <c r="AM1853" s="76"/>
      <c r="AN1853" s="239"/>
      <c r="AO1853" s="239"/>
      <c r="AP1853" s="239"/>
      <c r="AQ1853" s="239"/>
    </row>
    <row r="1854" spans="1:43" x14ac:dyDescent="0.25">
      <c r="A1854" s="232"/>
      <c r="B1854" s="191"/>
      <c r="C1854" s="191"/>
      <c r="D1854" s="198"/>
      <c r="E1854" s="198"/>
      <c r="F1854" s="211"/>
      <c r="G1854" s="211"/>
      <c r="H1854" s="211"/>
      <c r="I1854" s="211"/>
      <c r="J1854" s="211"/>
      <c r="K1854" s="211"/>
      <c r="L1854" s="211"/>
      <c r="M1854" s="211"/>
      <c r="N1854" s="211"/>
      <c r="O1854" s="211"/>
      <c r="P1854" s="211"/>
      <c r="Q1854" s="211"/>
      <c r="R1854" s="211"/>
      <c r="S1854" s="211"/>
      <c r="T1854" s="211"/>
      <c r="U1854" s="211"/>
      <c r="V1854" s="211"/>
      <c r="W1854" s="211"/>
      <c r="X1854" s="211"/>
      <c r="Y1854" s="189"/>
      <c r="Z1854" s="127"/>
      <c r="AA1854" s="127"/>
      <c r="AB1854" s="434"/>
      <c r="AC1854" s="61"/>
      <c r="AD1854" s="207"/>
      <c r="AE1854" s="61"/>
      <c r="AF1854" s="130"/>
      <c r="AG1854" s="123"/>
      <c r="AH1854" s="123"/>
      <c r="AI1854" s="61"/>
      <c r="AJ1854" s="61"/>
      <c r="AK1854" s="61"/>
      <c r="AL1854" s="61"/>
      <c r="AM1854" s="76"/>
      <c r="AN1854" s="239"/>
      <c r="AO1854" s="239"/>
      <c r="AP1854" s="239"/>
      <c r="AQ1854" s="239"/>
    </row>
    <row r="1855" spans="1:43" x14ac:dyDescent="0.25">
      <c r="A1855" s="232"/>
      <c r="B1855" s="74"/>
      <c r="C1855" s="74"/>
      <c r="D1855" s="74"/>
      <c r="E1855" s="74"/>
      <c r="F1855" s="209"/>
      <c r="G1855" s="209"/>
      <c r="H1855" s="209"/>
      <c r="I1855" s="209"/>
      <c r="J1855" s="209"/>
      <c r="K1855" s="209"/>
      <c r="L1855" s="209"/>
      <c r="M1855" s="209"/>
      <c r="N1855" s="209"/>
      <c r="O1855" s="209"/>
      <c r="P1855" s="209"/>
      <c r="Q1855" s="209"/>
      <c r="R1855" s="209"/>
      <c r="S1855" s="209"/>
      <c r="T1855" s="209"/>
      <c r="U1855" s="209"/>
      <c r="V1855" s="209"/>
      <c r="W1855" s="209"/>
      <c r="X1855" s="209"/>
      <c r="Y1855" s="64"/>
      <c r="Z1855" s="127"/>
      <c r="AA1855" s="127"/>
      <c r="AB1855" s="434"/>
      <c r="AC1855" s="61"/>
      <c r="AD1855" s="207"/>
      <c r="AE1855" s="61"/>
      <c r="AF1855" s="130"/>
      <c r="AG1855" s="123"/>
      <c r="AH1855" s="123"/>
      <c r="AI1855" s="61"/>
      <c r="AJ1855" s="61"/>
      <c r="AK1855" s="61"/>
      <c r="AL1855" s="61"/>
      <c r="AM1855" s="76"/>
      <c r="AN1855" s="239"/>
      <c r="AO1855" s="239"/>
      <c r="AP1855" s="239"/>
      <c r="AQ1855" s="239"/>
    </row>
    <row r="1856" spans="1:43" x14ac:dyDescent="0.25">
      <c r="A1856" s="232"/>
      <c r="B1856" s="191"/>
      <c r="C1856" s="191"/>
      <c r="D1856" s="198"/>
      <c r="E1856" s="198"/>
      <c r="F1856" s="211"/>
      <c r="G1856" s="211"/>
      <c r="H1856" s="211"/>
      <c r="I1856" s="211"/>
      <c r="J1856" s="211"/>
      <c r="K1856" s="211"/>
      <c r="L1856" s="211"/>
      <c r="M1856" s="211"/>
      <c r="N1856" s="211"/>
      <c r="O1856" s="211"/>
      <c r="P1856" s="211"/>
      <c r="Q1856" s="211"/>
      <c r="R1856" s="211"/>
      <c r="S1856" s="211"/>
      <c r="T1856" s="211"/>
      <c r="U1856" s="211"/>
      <c r="V1856" s="211"/>
      <c r="W1856" s="211"/>
      <c r="X1856" s="211"/>
      <c r="Y1856" s="189"/>
      <c r="Z1856" s="127"/>
      <c r="AA1856" s="127"/>
      <c r="AB1856" s="434"/>
      <c r="AC1856" s="61"/>
      <c r="AD1856" s="207"/>
      <c r="AE1856" s="61"/>
      <c r="AF1856" s="130"/>
      <c r="AG1856" s="123"/>
      <c r="AH1856" s="123"/>
      <c r="AI1856" s="61"/>
      <c r="AJ1856" s="61"/>
      <c r="AK1856" s="61"/>
      <c r="AL1856" s="61"/>
      <c r="AM1856" s="76"/>
      <c r="AN1856" s="239"/>
      <c r="AO1856" s="239"/>
      <c r="AP1856" s="239"/>
      <c r="AQ1856" s="239"/>
    </row>
    <row r="1857" spans="1:43" x14ac:dyDescent="0.25">
      <c r="A1857" s="232"/>
      <c r="B1857" s="74"/>
      <c r="C1857" s="74"/>
      <c r="D1857" s="74"/>
      <c r="E1857" s="74"/>
      <c r="F1857" s="209"/>
      <c r="G1857" s="209"/>
      <c r="H1857" s="209"/>
      <c r="I1857" s="209"/>
      <c r="J1857" s="209"/>
      <c r="K1857" s="209"/>
      <c r="L1857" s="209"/>
      <c r="M1857" s="209"/>
      <c r="N1857" s="209"/>
      <c r="O1857" s="209"/>
      <c r="P1857" s="209"/>
      <c r="Q1857" s="209"/>
      <c r="R1857" s="209"/>
      <c r="S1857" s="209"/>
      <c r="T1857" s="209"/>
      <c r="U1857" s="209"/>
      <c r="V1857" s="209"/>
      <c r="W1857" s="209"/>
      <c r="X1857" s="209"/>
      <c r="Y1857" s="64"/>
      <c r="Z1857" s="127"/>
      <c r="AA1857" s="127"/>
      <c r="AB1857" s="434"/>
      <c r="AC1857" s="61"/>
      <c r="AD1857" s="207"/>
      <c r="AE1857" s="61"/>
      <c r="AF1857" s="130"/>
      <c r="AG1857" s="123"/>
      <c r="AH1857" s="123"/>
      <c r="AI1857" s="61"/>
      <c r="AJ1857" s="61"/>
      <c r="AK1857" s="61"/>
      <c r="AL1857" s="61"/>
      <c r="AM1857" s="76"/>
      <c r="AN1857" s="239"/>
      <c r="AO1857" s="239"/>
      <c r="AP1857" s="239"/>
      <c r="AQ1857" s="239"/>
    </row>
    <row r="1858" spans="1:43" x14ac:dyDescent="0.25">
      <c r="A1858" s="232"/>
      <c r="B1858" s="191"/>
      <c r="C1858" s="191"/>
      <c r="D1858" s="198"/>
      <c r="E1858" s="198"/>
      <c r="F1858" s="211"/>
      <c r="G1858" s="211"/>
      <c r="H1858" s="211"/>
      <c r="I1858" s="211"/>
      <c r="J1858" s="211"/>
      <c r="K1858" s="211"/>
      <c r="L1858" s="211"/>
      <c r="M1858" s="211"/>
      <c r="N1858" s="211"/>
      <c r="O1858" s="211"/>
      <c r="P1858" s="211"/>
      <c r="Q1858" s="211"/>
      <c r="R1858" s="211"/>
      <c r="S1858" s="211"/>
      <c r="T1858" s="211"/>
      <c r="U1858" s="211"/>
      <c r="V1858" s="211"/>
      <c r="W1858" s="211"/>
      <c r="X1858" s="211"/>
      <c r="Y1858" s="189"/>
      <c r="Z1858" s="127"/>
      <c r="AA1858" s="127"/>
      <c r="AB1858" s="434"/>
      <c r="AC1858" s="61"/>
      <c r="AD1858" s="207"/>
      <c r="AE1858" s="61"/>
      <c r="AF1858" s="130"/>
      <c r="AG1858" s="123"/>
      <c r="AH1858" s="123"/>
      <c r="AI1858" s="61"/>
      <c r="AJ1858" s="61"/>
      <c r="AK1858" s="61"/>
      <c r="AL1858" s="61"/>
      <c r="AM1858" s="76"/>
      <c r="AN1858" s="239"/>
      <c r="AO1858" s="239"/>
      <c r="AP1858" s="239"/>
      <c r="AQ1858" s="239"/>
    </row>
    <row r="1859" spans="1:43" x14ac:dyDescent="0.25">
      <c r="A1859" s="232"/>
      <c r="B1859" s="74"/>
      <c r="C1859" s="74"/>
      <c r="D1859" s="74"/>
      <c r="E1859" s="74"/>
      <c r="F1859" s="209"/>
      <c r="G1859" s="209"/>
      <c r="H1859" s="209"/>
      <c r="I1859" s="209"/>
      <c r="J1859" s="209"/>
      <c r="K1859" s="209"/>
      <c r="L1859" s="209"/>
      <c r="M1859" s="209"/>
      <c r="N1859" s="209"/>
      <c r="O1859" s="209"/>
      <c r="P1859" s="209"/>
      <c r="Q1859" s="209"/>
      <c r="R1859" s="209"/>
      <c r="S1859" s="209"/>
      <c r="T1859" s="209"/>
      <c r="U1859" s="209"/>
      <c r="V1859" s="209"/>
      <c r="W1859" s="209"/>
      <c r="X1859" s="209"/>
      <c r="Y1859" s="64"/>
      <c r="Z1859" s="127"/>
      <c r="AA1859" s="127"/>
      <c r="AB1859" s="434"/>
      <c r="AC1859" s="61"/>
      <c r="AD1859" s="207"/>
      <c r="AE1859" s="61"/>
      <c r="AF1859" s="130"/>
      <c r="AG1859" s="123"/>
      <c r="AH1859" s="123"/>
      <c r="AI1859" s="61"/>
      <c r="AJ1859" s="61"/>
      <c r="AK1859" s="61"/>
      <c r="AL1859" s="61"/>
      <c r="AM1859" s="76"/>
      <c r="AN1859" s="239"/>
      <c r="AO1859" s="239"/>
      <c r="AP1859" s="239"/>
      <c r="AQ1859" s="239"/>
    </row>
    <row r="1860" spans="1:43" x14ac:dyDescent="0.25">
      <c r="A1860" s="232"/>
      <c r="B1860" s="191"/>
      <c r="C1860" s="191"/>
      <c r="D1860" s="198"/>
      <c r="E1860" s="198"/>
      <c r="F1860" s="211"/>
      <c r="G1860" s="211"/>
      <c r="H1860" s="211"/>
      <c r="I1860" s="211"/>
      <c r="J1860" s="211"/>
      <c r="K1860" s="211"/>
      <c r="L1860" s="211"/>
      <c r="M1860" s="211"/>
      <c r="N1860" s="211"/>
      <c r="O1860" s="211"/>
      <c r="P1860" s="211"/>
      <c r="Q1860" s="211"/>
      <c r="R1860" s="211"/>
      <c r="S1860" s="211"/>
      <c r="T1860" s="211"/>
      <c r="U1860" s="211"/>
      <c r="V1860" s="211"/>
      <c r="W1860" s="211"/>
      <c r="X1860" s="211"/>
      <c r="Y1860" s="189"/>
      <c r="Z1860" s="127"/>
      <c r="AA1860" s="127"/>
      <c r="AB1860" s="434"/>
      <c r="AC1860" s="61"/>
      <c r="AD1860" s="207"/>
      <c r="AE1860" s="61"/>
      <c r="AF1860" s="130"/>
      <c r="AG1860" s="123"/>
      <c r="AH1860" s="123"/>
      <c r="AI1860" s="61"/>
      <c r="AJ1860" s="61"/>
      <c r="AK1860" s="61"/>
      <c r="AL1860" s="61"/>
      <c r="AM1860" s="76"/>
      <c r="AN1860" s="239"/>
      <c r="AO1860" s="239"/>
      <c r="AP1860" s="239"/>
      <c r="AQ1860" s="239"/>
    </row>
    <row r="1861" spans="1:43" x14ac:dyDescent="0.25">
      <c r="A1861" s="232"/>
      <c r="B1861" s="74"/>
      <c r="C1861" s="74"/>
      <c r="D1861" s="74"/>
      <c r="E1861" s="74"/>
      <c r="F1861" s="209"/>
      <c r="G1861" s="209"/>
      <c r="H1861" s="209"/>
      <c r="I1861" s="209"/>
      <c r="J1861" s="209"/>
      <c r="K1861" s="209"/>
      <c r="L1861" s="209"/>
      <c r="M1861" s="209"/>
      <c r="N1861" s="209"/>
      <c r="O1861" s="209"/>
      <c r="P1861" s="209"/>
      <c r="Q1861" s="209"/>
      <c r="R1861" s="209"/>
      <c r="S1861" s="209"/>
      <c r="T1861" s="209"/>
      <c r="U1861" s="209"/>
      <c r="V1861" s="209"/>
      <c r="W1861" s="209"/>
      <c r="X1861" s="209"/>
      <c r="Y1861" s="64"/>
      <c r="Z1861" s="127"/>
      <c r="AA1861" s="127"/>
      <c r="AB1861" s="434"/>
      <c r="AC1861" s="61"/>
      <c r="AD1861" s="207"/>
      <c r="AE1861" s="61"/>
      <c r="AF1861" s="130"/>
      <c r="AG1861" s="123"/>
      <c r="AH1861" s="123"/>
      <c r="AI1861" s="61"/>
      <c r="AJ1861" s="61"/>
      <c r="AK1861" s="61"/>
      <c r="AL1861" s="61"/>
      <c r="AM1861" s="76"/>
      <c r="AN1861" s="239"/>
      <c r="AO1861" s="239"/>
      <c r="AP1861" s="239"/>
      <c r="AQ1861" s="239"/>
    </row>
    <row r="1862" spans="1:43" x14ac:dyDescent="0.25">
      <c r="A1862" s="232"/>
      <c r="B1862" s="191"/>
      <c r="C1862" s="191"/>
      <c r="D1862" s="198"/>
      <c r="E1862" s="198"/>
      <c r="F1862" s="211"/>
      <c r="G1862" s="211"/>
      <c r="H1862" s="211"/>
      <c r="I1862" s="211"/>
      <c r="J1862" s="211"/>
      <c r="K1862" s="211"/>
      <c r="L1862" s="211"/>
      <c r="M1862" s="211"/>
      <c r="N1862" s="211"/>
      <c r="O1862" s="211"/>
      <c r="P1862" s="211"/>
      <c r="Q1862" s="211"/>
      <c r="R1862" s="211"/>
      <c r="S1862" s="211"/>
      <c r="T1862" s="211"/>
      <c r="U1862" s="211"/>
      <c r="V1862" s="211"/>
      <c r="W1862" s="211"/>
      <c r="X1862" s="211"/>
      <c r="Y1862" s="189"/>
      <c r="Z1862" s="127"/>
      <c r="AA1862" s="127"/>
      <c r="AB1862" s="434"/>
      <c r="AC1862" s="61"/>
      <c r="AD1862" s="207"/>
      <c r="AE1862" s="61"/>
      <c r="AF1862" s="130"/>
      <c r="AG1862" s="123"/>
      <c r="AH1862" s="123"/>
      <c r="AI1862" s="61"/>
      <c r="AJ1862" s="61"/>
      <c r="AK1862" s="61"/>
      <c r="AL1862" s="61"/>
      <c r="AM1862" s="76"/>
      <c r="AN1862" s="239"/>
      <c r="AO1862" s="239"/>
      <c r="AP1862" s="239"/>
      <c r="AQ1862" s="239"/>
    </row>
    <row r="1863" spans="1:43" x14ac:dyDescent="0.25">
      <c r="A1863" s="232"/>
      <c r="B1863" s="74"/>
      <c r="C1863" s="74"/>
      <c r="D1863" s="74"/>
      <c r="E1863" s="74"/>
      <c r="F1863" s="209"/>
      <c r="G1863" s="209"/>
      <c r="H1863" s="209"/>
      <c r="I1863" s="209"/>
      <c r="J1863" s="209"/>
      <c r="K1863" s="209"/>
      <c r="L1863" s="209"/>
      <c r="M1863" s="209"/>
      <c r="N1863" s="209"/>
      <c r="O1863" s="209"/>
      <c r="P1863" s="209"/>
      <c r="Q1863" s="209"/>
      <c r="R1863" s="209"/>
      <c r="S1863" s="209"/>
      <c r="T1863" s="209"/>
      <c r="U1863" s="209"/>
      <c r="V1863" s="209"/>
      <c r="W1863" s="209"/>
      <c r="X1863" s="209"/>
      <c r="Y1863" s="64"/>
      <c r="Z1863" s="127"/>
      <c r="AA1863" s="127"/>
      <c r="AB1863" s="434"/>
      <c r="AC1863" s="61"/>
      <c r="AD1863" s="207"/>
      <c r="AE1863" s="61"/>
      <c r="AF1863" s="130"/>
      <c r="AG1863" s="123"/>
      <c r="AH1863" s="123"/>
      <c r="AI1863" s="61"/>
      <c r="AJ1863" s="61"/>
      <c r="AK1863" s="61"/>
      <c r="AL1863" s="61"/>
      <c r="AM1863" s="76"/>
      <c r="AN1863" s="239"/>
      <c r="AO1863" s="239"/>
      <c r="AP1863" s="239"/>
      <c r="AQ1863" s="239"/>
    </row>
    <row r="1864" spans="1:43" x14ac:dyDescent="0.25">
      <c r="A1864" s="232"/>
      <c r="B1864" s="191"/>
      <c r="C1864" s="191"/>
      <c r="D1864" s="198"/>
      <c r="E1864" s="198"/>
      <c r="F1864" s="211"/>
      <c r="G1864" s="211"/>
      <c r="H1864" s="211"/>
      <c r="I1864" s="211"/>
      <c r="J1864" s="211"/>
      <c r="K1864" s="211"/>
      <c r="L1864" s="211"/>
      <c r="M1864" s="211"/>
      <c r="N1864" s="211"/>
      <c r="O1864" s="211"/>
      <c r="P1864" s="211"/>
      <c r="Q1864" s="211"/>
      <c r="R1864" s="211"/>
      <c r="S1864" s="211"/>
      <c r="T1864" s="211"/>
      <c r="U1864" s="211"/>
      <c r="V1864" s="211"/>
      <c r="W1864" s="211"/>
      <c r="X1864" s="211"/>
      <c r="Y1864" s="189"/>
      <c r="Z1864" s="127"/>
      <c r="AA1864" s="127"/>
      <c r="AB1864" s="434"/>
      <c r="AC1864" s="61"/>
      <c r="AD1864" s="207"/>
      <c r="AE1864" s="61"/>
      <c r="AF1864" s="130"/>
      <c r="AG1864" s="123"/>
      <c r="AH1864" s="123"/>
      <c r="AI1864" s="61"/>
      <c r="AJ1864" s="61"/>
      <c r="AK1864" s="61"/>
      <c r="AL1864" s="61"/>
      <c r="AM1864" s="76"/>
      <c r="AN1864" s="239"/>
      <c r="AO1864" s="239"/>
      <c r="AP1864" s="239"/>
      <c r="AQ1864" s="239"/>
    </row>
    <row r="1865" spans="1:43" x14ac:dyDescent="0.25">
      <c r="A1865" s="232"/>
      <c r="B1865" s="74"/>
      <c r="C1865" s="74"/>
      <c r="D1865" s="74"/>
      <c r="E1865" s="74"/>
      <c r="F1865" s="209"/>
      <c r="G1865" s="209"/>
      <c r="H1865" s="209"/>
      <c r="I1865" s="209"/>
      <c r="J1865" s="209"/>
      <c r="K1865" s="209"/>
      <c r="L1865" s="209"/>
      <c r="M1865" s="209"/>
      <c r="N1865" s="209"/>
      <c r="O1865" s="209"/>
      <c r="P1865" s="209"/>
      <c r="Q1865" s="209"/>
      <c r="R1865" s="209"/>
      <c r="S1865" s="209"/>
      <c r="T1865" s="209"/>
      <c r="U1865" s="209"/>
      <c r="V1865" s="209"/>
      <c r="W1865" s="209"/>
      <c r="X1865" s="209"/>
      <c r="Y1865" s="64"/>
      <c r="Z1865" s="127"/>
      <c r="AA1865" s="127"/>
      <c r="AB1865" s="434"/>
      <c r="AC1865" s="61"/>
      <c r="AD1865" s="207"/>
      <c r="AE1865" s="61"/>
      <c r="AF1865" s="130"/>
      <c r="AG1865" s="123"/>
      <c r="AH1865" s="123"/>
      <c r="AI1865" s="61"/>
      <c r="AJ1865" s="61"/>
      <c r="AK1865" s="61"/>
      <c r="AL1865" s="61"/>
      <c r="AM1865" s="76"/>
      <c r="AN1865" s="239"/>
      <c r="AO1865" s="239"/>
      <c r="AP1865" s="239"/>
      <c r="AQ1865" s="239"/>
    </row>
    <row r="1866" spans="1:43" x14ac:dyDescent="0.25">
      <c r="A1866" s="232"/>
      <c r="B1866" s="191"/>
      <c r="C1866" s="191"/>
      <c r="D1866" s="198"/>
      <c r="E1866" s="198"/>
      <c r="F1866" s="211"/>
      <c r="G1866" s="211"/>
      <c r="H1866" s="211"/>
      <c r="I1866" s="211"/>
      <c r="J1866" s="211"/>
      <c r="K1866" s="211"/>
      <c r="L1866" s="211"/>
      <c r="M1866" s="211"/>
      <c r="N1866" s="211"/>
      <c r="O1866" s="211"/>
      <c r="P1866" s="211"/>
      <c r="Q1866" s="211"/>
      <c r="R1866" s="211"/>
      <c r="S1866" s="211"/>
      <c r="T1866" s="211"/>
      <c r="U1866" s="211"/>
      <c r="V1866" s="211"/>
      <c r="W1866" s="211"/>
      <c r="X1866" s="211"/>
      <c r="Y1866" s="189"/>
      <c r="Z1866" s="127"/>
      <c r="AA1866" s="127"/>
      <c r="AB1866" s="434"/>
      <c r="AC1866" s="61"/>
      <c r="AD1866" s="207"/>
      <c r="AE1866" s="61"/>
      <c r="AF1866" s="130"/>
      <c r="AG1866" s="123"/>
      <c r="AH1866" s="123"/>
      <c r="AI1866" s="61"/>
      <c r="AJ1866" s="61"/>
      <c r="AK1866" s="61"/>
      <c r="AL1866" s="61"/>
      <c r="AM1866" s="76"/>
      <c r="AN1866" s="239"/>
      <c r="AO1866" s="239"/>
      <c r="AP1866" s="239"/>
      <c r="AQ1866" s="239"/>
    </row>
    <row r="1867" spans="1:43" x14ac:dyDescent="0.25">
      <c r="A1867" s="232"/>
      <c r="B1867" s="74"/>
      <c r="C1867" s="74"/>
      <c r="D1867" s="74"/>
      <c r="E1867" s="74"/>
      <c r="F1867" s="209"/>
      <c r="G1867" s="209"/>
      <c r="H1867" s="209"/>
      <c r="I1867" s="209"/>
      <c r="J1867" s="209"/>
      <c r="K1867" s="209"/>
      <c r="L1867" s="209"/>
      <c r="M1867" s="209"/>
      <c r="N1867" s="209"/>
      <c r="O1867" s="209"/>
      <c r="P1867" s="209"/>
      <c r="Q1867" s="209"/>
      <c r="R1867" s="209"/>
      <c r="S1867" s="209"/>
      <c r="T1867" s="209"/>
      <c r="U1867" s="209"/>
      <c r="V1867" s="209"/>
      <c r="W1867" s="209"/>
      <c r="X1867" s="209"/>
      <c r="Y1867" s="64"/>
      <c r="Z1867" s="127"/>
      <c r="AA1867" s="127"/>
      <c r="AB1867" s="434"/>
      <c r="AC1867" s="61"/>
      <c r="AD1867" s="207"/>
      <c r="AE1867" s="61"/>
      <c r="AF1867" s="130"/>
      <c r="AG1867" s="123"/>
      <c r="AH1867" s="123"/>
      <c r="AI1867" s="61"/>
      <c r="AJ1867" s="61"/>
      <c r="AK1867" s="61"/>
      <c r="AL1867" s="61"/>
      <c r="AM1867" s="76"/>
      <c r="AN1867" s="239"/>
      <c r="AO1867" s="239"/>
      <c r="AP1867" s="239"/>
      <c r="AQ1867" s="239"/>
    </row>
    <row r="1868" spans="1:43" x14ac:dyDescent="0.25">
      <c r="A1868" s="232"/>
      <c r="B1868" s="191"/>
      <c r="C1868" s="191"/>
      <c r="D1868" s="198"/>
      <c r="E1868" s="198"/>
      <c r="F1868" s="211"/>
      <c r="G1868" s="211"/>
      <c r="H1868" s="211"/>
      <c r="I1868" s="211"/>
      <c r="J1868" s="211"/>
      <c r="K1868" s="211"/>
      <c r="L1868" s="211"/>
      <c r="M1868" s="211"/>
      <c r="N1868" s="211"/>
      <c r="O1868" s="211"/>
      <c r="P1868" s="211"/>
      <c r="Q1868" s="211"/>
      <c r="R1868" s="211"/>
      <c r="S1868" s="211"/>
      <c r="T1868" s="211"/>
      <c r="U1868" s="211"/>
      <c r="V1868" s="211"/>
      <c r="W1868" s="211"/>
      <c r="X1868" s="211"/>
      <c r="Y1868" s="189"/>
      <c r="Z1868" s="127"/>
      <c r="AA1868" s="127"/>
      <c r="AB1868" s="434"/>
      <c r="AC1868" s="61"/>
      <c r="AD1868" s="207"/>
      <c r="AE1868" s="61"/>
      <c r="AF1868" s="130"/>
      <c r="AG1868" s="123"/>
      <c r="AH1868" s="123"/>
      <c r="AI1868" s="61"/>
      <c r="AJ1868" s="61"/>
      <c r="AK1868" s="61"/>
      <c r="AL1868" s="61"/>
      <c r="AM1868" s="76"/>
      <c r="AN1868" s="239"/>
      <c r="AO1868" s="239"/>
      <c r="AP1868" s="239"/>
      <c r="AQ1868" s="239"/>
    </row>
    <row r="1869" spans="1:43" x14ac:dyDescent="0.25">
      <c r="A1869" s="232"/>
      <c r="B1869" s="74"/>
      <c r="C1869" s="74"/>
      <c r="D1869" s="74"/>
      <c r="E1869" s="74"/>
      <c r="F1869" s="209"/>
      <c r="G1869" s="209"/>
      <c r="H1869" s="209"/>
      <c r="I1869" s="209"/>
      <c r="J1869" s="209"/>
      <c r="K1869" s="209"/>
      <c r="L1869" s="209"/>
      <c r="M1869" s="209"/>
      <c r="N1869" s="209"/>
      <c r="O1869" s="209"/>
      <c r="P1869" s="209"/>
      <c r="Q1869" s="209"/>
      <c r="R1869" s="209"/>
      <c r="S1869" s="209"/>
      <c r="T1869" s="209"/>
      <c r="U1869" s="209"/>
      <c r="V1869" s="209"/>
      <c r="W1869" s="209"/>
      <c r="X1869" s="209"/>
      <c r="Y1869" s="64"/>
      <c r="Z1869" s="127"/>
      <c r="AA1869" s="127"/>
      <c r="AB1869" s="434"/>
      <c r="AC1869" s="61"/>
      <c r="AD1869" s="207"/>
      <c r="AE1869" s="61"/>
      <c r="AF1869" s="130"/>
      <c r="AG1869" s="123"/>
      <c r="AH1869" s="123"/>
      <c r="AI1869" s="61"/>
      <c r="AJ1869" s="61"/>
      <c r="AK1869" s="61"/>
      <c r="AL1869" s="61"/>
      <c r="AM1869" s="76"/>
      <c r="AN1869" s="239"/>
      <c r="AO1869" s="239"/>
      <c r="AP1869" s="239"/>
      <c r="AQ1869" s="239"/>
    </row>
    <row r="1870" spans="1:43" x14ac:dyDescent="0.25">
      <c r="A1870" s="232"/>
      <c r="B1870" s="191"/>
      <c r="C1870" s="191"/>
      <c r="D1870" s="198"/>
      <c r="E1870" s="198"/>
      <c r="F1870" s="211"/>
      <c r="G1870" s="211"/>
      <c r="H1870" s="211"/>
      <c r="I1870" s="211"/>
      <c r="J1870" s="211"/>
      <c r="K1870" s="211"/>
      <c r="L1870" s="211"/>
      <c r="M1870" s="211"/>
      <c r="N1870" s="211"/>
      <c r="O1870" s="211"/>
      <c r="P1870" s="211"/>
      <c r="Q1870" s="211"/>
      <c r="R1870" s="211"/>
      <c r="S1870" s="211"/>
      <c r="T1870" s="211"/>
      <c r="U1870" s="211"/>
      <c r="V1870" s="211"/>
      <c r="W1870" s="211"/>
      <c r="X1870" s="211"/>
      <c r="Y1870" s="189"/>
      <c r="Z1870" s="127"/>
      <c r="AA1870" s="127"/>
      <c r="AB1870" s="434"/>
      <c r="AC1870" s="61"/>
      <c r="AD1870" s="207"/>
      <c r="AE1870" s="61"/>
      <c r="AF1870" s="130"/>
      <c r="AG1870" s="123"/>
      <c r="AH1870" s="123"/>
      <c r="AI1870" s="61"/>
      <c r="AJ1870" s="61"/>
      <c r="AK1870" s="61"/>
      <c r="AL1870" s="61"/>
      <c r="AM1870" s="76"/>
      <c r="AN1870" s="239"/>
      <c r="AO1870" s="239"/>
      <c r="AP1870" s="239"/>
      <c r="AQ1870" s="239"/>
    </row>
    <row r="1871" spans="1:43" x14ac:dyDescent="0.25">
      <c r="A1871" s="232"/>
      <c r="B1871" s="74"/>
      <c r="C1871" s="74"/>
      <c r="D1871" s="74"/>
      <c r="E1871" s="74"/>
      <c r="F1871" s="209"/>
      <c r="G1871" s="209"/>
      <c r="H1871" s="209"/>
      <c r="I1871" s="209"/>
      <c r="J1871" s="209"/>
      <c r="K1871" s="209"/>
      <c r="L1871" s="209"/>
      <c r="M1871" s="209"/>
      <c r="N1871" s="209"/>
      <c r="O1871" s="209"/>
      <c r="P1871" s="209"/>
      <c r="Q1871" s="209"/>
      <c r="R1871" s="209"/>
      <c r="S1871" s="209"/>
      <c r="T1871" s="209"/>
      <c r="U1871" s="209"/>
      <c r="V1871" s="209"/>
      <c r="W1871" s="209"/>
      <c r="X1871" s="209"/>
      <c r="Y1871" s="64"/>
      <c r="Z1871" s="127"/>
      <c r="AA1871" s="127"/>
      <c r="AB1871" s="434"/>
      <c r="AC1871" s="61"/>
      <c r="AD1871" s="207"/>
      <c r="AE1871" s="61"/>
      <c r="AF1871" s="130"/>
      <c r="AG1871" s="123"/>
      <c r="AH1871" s="123"/>
      <c r="AI1871" s="61"/>
      <c r="AJ1871" s="61"/>
      <c r="AK1871" s="61"/>
      <c r="AL1871" s="61"/>
      <c r="AM1871" s="76"/>
      <c r="AN1871" s="239"/>
      <c r="AO1871" s="239"/>
      <c r="AP1871" s="239"/>
      <c r="AQ1871" s="239"/>
    </row>
    <row r="1872" spans="1:43" x14ac:dyDescent="0.25">
      <c r="A1872" s="232"/>
      <c r="B1872" s="191"/>
      <c r="C1872" s="191"/>
      <c r="D1872" s="198"/>
      <c r="E1872" s="198"/>
      <c r="F1872" s="211"/>
      <c r="G1872" s="211"/>
      <c r="H1872" s="211"/>
      <c r="I1872" s="211"/>
      <c r="J1872" s="211"/>
      <c r="K1872" s="211"/>
      <c r="L1872" s="211"/>
      <c r="M1872" s="211"/>
      <c r="N1872" s="211"/>
      <c r="O1872" s="211"/>
      <c r="P1872" s="211"/>
      <c r="Q1872" s="211"/>
      <c r="R1872" s="211"/>
      <c r="S1872" s="211"/>
      <c r="T1872" s="211"/>
      <c r="U1872" s="211"/>
      <c r="V1872" s="211"/>
      <c r="W1872" s="211"/>
      <c r="X1872" s="211"/>
      <c r="Y1872" s="189"/>
      <c r="Z1872" s="127"/>
      <c r="AA1872" s="127"/>
      <c r="AB1872" s="434"/>
      <c r="AC1872" s="61"/>
      <c r="AD1872" s="207"/>
      <c r="AE1872" s="61"/>
      <c r="AF1872" s="130"/>
      <c r="AG1872" s="123"/>
      <c r="AH1872" s="123"/>
      <c r="AI1872" s="61"/>
      <c r="AJ1872" s="61"/>
      <c r="AK1872" s="61"/>
      <c r="AL1872" s="61"/>
      <c r="AM1872" s="76"/>
      <c r="AN1872" s="239"/>
      <c r="AO1872" s="239"/>
      <c r="AP1872" s="239"/>
      <c r="AQ1872" s="239"/>
    </row>
    <row r="1873" spans="1:43" x14ac:dyDescent="0.25">
      <c r="A1873" s="232"/>
      <c r="B1873" s="74"/>
      <c r="C1873" s="74"/>
      <c r="D1873" s="74"/>
      <c r="E1873" s="74"/>
      <c r="F1873" s="209"/>
      <c r="G1873" s="209"/>
      <c r="H1873" s="209"/>
      <c r="I1873" s="209"/>
      <c r="J1873" s="209"/>
      <c r="K1873" s="209"/>
      <c r="L1873" s="209"/>
      <c r="M1873" s="209"/>
      <c r="N1873" s="209"/>
      <c r="O1873" s="209"/>
      <c r="P1873" s="209"/>
      <c r="Q1873" s="209"/>
      <c r="R1873" s="209"/>
      <c r="S1873" s="209"/>
      <c r="T1873" s="209"/>
      <c r="U1873" s="209"/>
      <c r="V1873" s="209"/>
      <c r="W1873" s="209"/>
      <c r="X1873" s="209"/>
      <c r="Y1873" s="64"/>
      <c r="Z1873" s="127"/>
      <c r="AA1873" s="127"/>
      <c r="AB1873" s="434"/>
      <c r="AC1873" s="61"/>
      <c r="AD1873" s="207"/>
      <c r="AE1873" s="61"/>
      <c r="AF1873" s="130"/>
      <c r="AG1873" s="123"/>
      <c r="AH1873" s="123"/>
      <c r="AI1873" s="61"/>
      <c r="AJ1873" s="61"/>
      <c r="AK1873" s="61"/>
      <c r="AL1873" s="61"/>
      <c r="AM1873" s="76"/>
      <c r="AN1873" s="239"/>
      <c r="AO1873" s="239"/>
      <c r="AP1873" s="239"/>
      <c r="AQ1873" s="239"/>
    </row>
    <row r="1874" spans="1:43" x14ac:dyDescent="0.25">
      <c r="A1874" s="232"/>
      <c r="B1874" s="191"/>
      <c r="C1874" s="191"/>
      <c r="D1874" s="198"/>
      <c r="E1874" s="198"/>
      <c r="F1874" s="211"/>
      <c r="G1874" s="211"/>
      <c r="H1874" s="211"/>
      <c r="I1874" s="211"/>
      <c r="J1874" s="211"/>
      <c r="K1874" s="211"/>
      <c r="L1874" s="211"/>
      <c r="M1874" s="211"/>
      <c r="N1874" s="211"/>
      <c r="O1874" s="211"/>
      <c r="P1874" s="211"/>
      <c r="Q1874" s="211"/>
      <c r="R1874" s="211"/>
      <c r="S1874" s="211"/>
      <c r="T1874" s="211"/>
      <c r="U1874" s="211"/>
      <c r="V1874" s="211"/>
      <c r="W1874" s="211"/>
      <c r="X1874" s="211"/>
      <c r="Y1874" s="189"/>
      <c r="Z1874" s="127"/>
      <c r="AA1874" s="127"/>
      <c r="AB1874" s="434"/>
      <c r="AC1874" s="61"/>
      <c r="AD1874" s="207"/>
      <c r="AE1874" s="61"/>
      <c r="AF1874" s="130"/>
      <c r="AG1874" s="123"/>
      <c r="AH1874" s="123"/>
      <c r="AI1874" s="61"/>
      <c r="AJ1874" s="61"/>
      <c r="AK1874" s="61"/>
      <c r="AL1874" s="61"/>
      <c r="AM1874" s="76"/>
      <c r="AN1874" s="239"/>
      <c r="AO1874" s="239"/>
      <c r="AP1874" s="239"/>
      <c r="AQ1874" s="239"/>
    </row>
    <row r="1875" spans="1:43" x14ac:dyDescent="0.25">
      <c r="A1875" s="232"/>
      <c r="B1875" s="74"/>
      <c r="C1875" s="74"/>
      <c r="D1875" s="74"/>
      <c r="E1875" s="74"/>
      <c r="F1875" s="209"/>
      <c r="G1875" s="209"/>
      <c r="H1875" s="209"/>
      <c r="I1875" s="209"/>
      <c r="J1875" s="209"/>
      <c r="K1875" s="209"/>
      <c r="L1875" s="209"/>
      <c r="M1875" s="209"/>
      <c r="N1875" s="209"/>
      <c r="O1875" s="209"/>
      <c r="P1875" s="209"/>
      <c r="Q1875" s="209"/>
      <c r="R1875" s="209"/>
      <c r="S1875" s="209"/>
      <c r="T1875" s="209"/>
      <c r="U1875" s="209"/>
      <c r="V1875" s="209"/>
      <c r="W1875" s="209"/>
      <c r="X1875" s="209"/>
      <c r="Y1875" s="64"/>
      <c r="Z1875" s="127"/>
      <c r="AA1875" s="127"/>
      <c r="AB1875" s="434"/>
      <c r="AC1875" s="61"/>
      <c r="AD1875" s="207"/>
      <c r="AE1875" s="61"/>
      <c r="AF1875" s="130"/>
      <c r="AG1875" s="123"/>
      <c r="AH1875" s="123"/>
      <c r="AI1875" s="61"/>
      <c r="AJ1875" s="61"/>
      <c r="AK1875" s="61"/>
      <c r="AL1875" s="61"/>
      <c r="AM1875" s="76"/>
      <c r="AN1875" s="239"/>
      <c r="AO1875" s="239"/>
      <c r="AP1875" s="239"/>
      <c r="AQ1875" s="239"/>
    </row>
    <row r="1876" spans="1:43" x14ac:dyDescent="0.25">
      <c r="A1876" s="232"/>
      <c r="B1876" s="191"/>
      <c r="C1876" s="191"/>
      <c r="D1876" s="198"/>
      <c r="E1876" s="198"/>
      <c r="F1876" s="211"/>
      <c r="G1876" s="211"/>
      <c r="H1876" s="211"/>
      <c r="I1876" s="211"/>
      <c r="J1876" s="211"/>
      <c r="K1876" s="211"/>
      <c r="L1876" s="211"/>
      <c r="M1876" s="211"/>
      <c r="N1876" s="211"/>
      <c r="O1876" s="211"/>
      <c r="P1876" s="211"/>
      <c r="Q1876" s="211"/>
      <c r="R1876" s="211"/>
      <c r="S1876" s="211"/>
      <c r="T1876" s="211"/>
      <c r="U1876" s="211"/>
      <c r="V1876" s="211"/>
      <c r="W1876" s="211"/>
      <c r="X1876" s="211"/>
      <c r="Y1876" s="189"/>
      <c r="Z1876" s="127"/>
      <c r="AA1876" s="127"/>
      <c r="AB1876" s="434"/>
      <c r="AC1876" s="61"/>
      <c r="AD1876" s="207"/>
      <c r="AE1876" s="61"/>
      <c r="AF1876" s="130"/>
      <c r="AG1876" s="123"/>
      <c r="AH1876" s="123"/>
      <c r="AI1876" s="61"/>
      <c r="AJ1876" s="61"/>
      <c r="AK1876" s="61"/>
      <c r="AL1876" s="61"/>
      <c r="AM1876" s="76"/>
      <c r="AN1876" s="239"/>
      <c r="AO1876" s="239"/>
      <c r="AP1876" s="239"/>
      <c r="AQ1876" s="239"/>
    </row>
    <row r="1877" spans="1:43" x14ac:dyDescent="0.25">
      <c r="A1877" s="232"/>
      <c r="B1877" s="74"/>
      <c r="C1877" s="74"/>
      <c r="D1877" s="74"/>
      <c r="E1877" s="74"/>
      <c r="F1877" s="209"/>
      <c r="G1877" s="209"/>
      <c r="H1877" s="209"/>
      <c r="I1877" s="209"/>
      <c r="J1877" s="209"/>
      <c r="K1877" s="209"/>
      <c r="L1877" s="209"/>
      <c r="M1877" s="209"/>
      <c r="N1877" s="209"/>
      <c r="O1877" s="209"/>
      <c r="P1877" s="209"/>
      <c r="Q1877" s="209"/>
      <c r="R1877" s="209"/>
      <c r="S1877" s="209"/>
      <c r="T1877" s="209"/>
      <c r="U1877" s="209"/>
      <c r="V1877" s="209"/>
      <c r="W1877" s="209"/>
      <c r="X1877" s="209"/>
      <c r="Y1877" s="64"/>
      <c r="Z1877" s="127"/>
      <c r="AA1877" s="127"/>
      <c r="AB1877" s="434"/>
      <c r="AC1877" s="61"/>
      <c r="AD1877" s="207"/>
      <c r="AE1877" s="61"/>
      <c r="AF1877" s="130"/>
      <c r="AG1877" s="123"/>
      <c r="AH1877" s="123"/>
      <c r="AI1877" s="61"/>
      <c r="AJ1877" s="61"/>
      <c r="AK1877" s="61"/>
      <c r="AL1877" s="61"/>
      <c r="AM1877" s="76"/>
      <c r="AN1877" s="239"/>
      <c r="AO1877" s="239"/>
      <c r="AP1877" s="239"/>
      <c r="AQ1877" s="239"/>
    </row>
    <row r="1878" spans="1:43" x14ac:dyDescent="0.25">
      <c r="A1878" s="232"/>
      <c r="B1878" s="191"/>
      <c r="C1878" s="191"/>
      <c r="D1878" s="198"/>
      <c r="E1878" s="198"/>
      <c r="F1878" s="211"/>
      <c r="G1878" s="211"/>
      <c r="H1878" s="211"/>
      <c r="I1878" s="211"/>
      <c r="J1878" s="211"/>
      <c r="K1878" s="211"/>
      <c r="L1878" s="211"/>
      <c r="M1878" s="211"/>
      <c r="N1878" s="211"/>
      <c r="O1878" s="211"/>
      <c r="P1878" s="211"/>
      <c r="Q1878" s="211"/>
      <c r="R1878" s="211"/>
      <c r="S1878" s="211"/>
      <c r="T1878" s="211"/>
      <c r="U1878" s="211"/>
      <c r="V1878" s="211"/>
      <c r="W1878" s="211"/>
      <c r="X1878" s="211"/>
      <c r="Y1878" s="189"/>
      <c r="Z1878" s="127"/>
      <c r="AA1878" s="127"/>
      <c r="AB1878" s="434"/>
      <c r="AC1878" s="61"/>
      <c r="AD1878" s="207"/>
      <c r="AE1878" s="61"/>
      <c r="AF1878" s="130"/>
      <c r="AG1878" s="123"/>
      <c r="AH1878" s="123"/>
      <c r="AI1878" s="61"/>
      <c r="AJ1878" s="61"/>
      <c r="AK1878" s="61"/>
      <c r="AL1878" s="61"/>
      <c r="AM1878" s="76"/>
      <c r="AN1878" s="239"/>
      <c r="AO1878" s="239"/>
      <c r="AP1878" s="239"/>
      <c r="AQ1878" s="239"/>
    </row>
    <row r="1879" spans="1:43" x14ac:dyDescent="0.25">
      <c r="A1879" s="232"/>
      <c r="B1879" s="74"/>
      <c r="C1879" s="74"/>
      <c r="D1879" s="74"/>
      <c r="E1879" s="74"/>
      <c r="F1879" s="209"/>
      <c r="G1879" s="209"/>
      <c r="H1879" s="209"/>
      <c r="I1879" s="209"/>
      <c r="J1879" s="209"/>
      <c r="K1879" s="209"/>
      <c r="L1879" s="209"/>
      <c r="M1879" s="209"/>
      <c r="N1879" s="209"/>
      <c r="O1879" s="209"/>
      <c r="P1879" s="209"/>
      <c r="Q1879" s="209"/>
      <c r="R1879" s="209"/>
      <c r="S1879" s="209"/>
      <c r="T1879" s="209"/>
      <c r="U1879" s="209"/>
      <c r="V1879" s="209"/>
      <c r="W1879" s="209"/>
      <c r="X1879" s="209"/>
      <c r="Y1879" s="64"/>
      <c r="Z1879" s="127"/>
      <c r="AA1879" s="127"/>
      <c r="AB1879" s="434"/>
      <c r="AC1879" s="61"/>
      <c r="AD1879" s="207"/>
      <c r="AE1879" s="61"/>
      <c r="AF1879" s="130"/>
      <c r="AG1879" s="123"/>
      <c r="AH1879" s="123"/>
      <c r="AI1879" s="61"/>
      <c r="AJ1879" s="61"/>
      <c r="AK1879" s="61"/>
      <c r="AL1879" s="61"/>
      <c r="AM1879" s="76"/>
      <c r="AN1879" s="239"/>
      <c r="AO1879" s="239"/>
      <c r="AP1879" s="239"/>
      <c r="AQ1879" s="239"/>
    </row>
    <row r="1880" spans="1:43" x14ac:dyDescent="0.25">
      <c r="A1880" s="232"/>
      <c r="B1880" s="191"/>
      <c r="C1880" s="191"/>
      <c r="D1880" s="198"/>
      <c r="E1880" s="198"/>
      <c r="F1880" s="211"/>
      <c r="G1880" s="211"/>
      <c r="H1880" s="211"/>
      <c r="I1880" s="211"/>
      <c r="J1880" s="211"/>
      <c r="K1880" s="211"/>
      <c r="L1880" s="211"/>
      <c r="M1880" s="211"/>
      <c r="N1880" s="211"/>
      <c r="O1880" s="211"/>
      <c r="P1880" s="211"/>
      <c r="Q1880" s="211"/>
      <c r="R1880" s="211"/>
      <c r="S1880" s="211"/>
      <c r="T1880" s="211"/>
      <c r="U1880" s="211"/>
      <c r="V1880" s="211"/>
      <c r="W1880" s="211"/>
      <c r="X1880" s="211"/>
      <c r="Y1880" s="189"/>
      <c r="Z1880" s="127"/>
      <c r="AA1880" s="127"/>
      <c r="AB1880" s="434"/>
      <c r="AC1880" s="61"/>
      <c r="AD1880" s="207"/>
      <c r="AE1880" s="61"/>
      <c r="AF1880" s="130"/>
      <c r="AG1880" s="123"/>
      <c r="AH1880" s="123"/>
      <c r="AI1880" s="61"/>
      <c r="AJ1880" s="61"/>
      <c r="AK1880" s="61"/>
      <c r="AL1880" s="61"/>
      <c r="AM1880" s="76"/>
      <c r="AN1880" s="239"/>
      <c r="AO1880" s="239"/>
      <c r="AP1880" s="239"/>
      <c r="AQ1880" s="239"/>
    </row>
    <row r="1881" spans="1:43" x14ac:dyDescent="0.25">
      <c r="A1881" s="232"/>
      <c r="B1881" s="74"/>
      <c r="C1881" s="74"/>
      <c r="D1881" s="74"/>
      <c r="E1881" s="74"/>
      <c r="F1881" s="209"/>
      <c r="G1881" s="209"/>
      <c r="H1881" s="209"/>
      <c r="I1881" s="209"/>
      <c r="J1881" s="209"/>
      <c r="K1881" s="209"/>
      <c r="L1881" s="209"/>
      <c r="M1881" s="209"/>
      <c r="N1881" s="209"/>
      <c r="O1881" s="209"/>
      <c r="P1881" s="209"/>
      <c r="Q1881" s="209"/>
      <c r="R1881" s="209"/>
      <c r="S1881" s="209"/>
      <c r="T1881" s="209"/>
      <c r="U1881" s="209"/>
      <c r="V1881" s="209"/>
      <c r="W1881" s="209"/>
      <c r="X1881" s="209"/>
      <c r="Y1881" s="64"/>
      <c r="Z1881" s="127"/>
      <c r="AA1881" s="127"/>
      <c r="AB1881" s="434"/>
      <c r="AC1881" s="61"/>
      <c r="AD1881" s="207"/>
      <c r="AE1881" s="61"/>
      <c r="AF1881" s="130"/>
      <c r="AG1881" s="123"/>
      <c r="AH1881" s="123"/>
      <c r="AI1881" s="61"/>
      <c r="AJ1881" s="61"/>
      <c r="AK1881" s="61"/>
      <c r="AL1881" s="61"/>
      <c r="AM1881" s="76"/>
      <c r="AN1881" s="239"/>
      <c r="AO1881" s="239"/>
      <c r="AP1881" s="239"/>
      <c r="AQ1881" s="239"/>
    </row>
    <row r="1882" spans="1:43" x14ac:dyDescent="0.25">
      <c r="A1882" s="232"/>
      <c r="B1882" s="191"/>
      <c r="C1882" s="191"/>
      <c r="D1882" s="198"/>
      <c r="E1882" s="198"/>
      <c r="F1882" s="211"/>
      <c r="G1882" s="211"/>
      <c r="H1882" s="211"/>
      <c r="I1882" s="211"/>
      <c r="J1882" s="211"/>
      <c r="K1882" s="211"/>
      <c r="L1882" s="211"/>
      <c r="M1882" s="211"/>
      <c r="N1882" s="211"/>
      <c r="O1882" s="211"/>
      <c r="P1882" s="211"/>
      <c r="Q1882" s="211"/>
      <c r="R1882" s="211"/>
      <c r="S1882" s="211"/>
      <c r="T1882" s="211"/>
      <c r="U1882" s="211"/>
      <c r="V1882" s="211"/>
      <c r="W1882" s="211"/>
      <c r="X1882" s="211"/>
      <c r="Y1882" s="189"/>
      <c r="Z1882" s="127"/>
      <c r="AA1882" s="127"/>
      <c r="AB1882" s="434"/>
      <c r="AC1882" s="61"/>
      <c r="AD1882" s="207"/>
      <c r="AE1882" s="61"/>
      <c r="AF1882" s="130"/>
      <c r="AG1882" s="123"/>
      <c r="AH1882" s="123"/>
      <c r="AI1882" s="61"/>
      <c r="AJ1882" s="61"/>
      <c r="AK1882" s="61"/>
      <c r="AL1882" s="61"/>
      <c r="AM1882" s="76"/>
      <c r="AN1882" s="239"/>
      <c r="AO1882" s="239"/>
      <c r="AP1882" s="239"/>
      <c r="AQ1882" s="239"/>
    </row>
    <row r="1883" spans="1:43" x14ac:dyDescent="0.25">
      <c r="A1883" s="232"/>
      <c r="B1883" s="74"/>
      <c r="C1883" s="74"/>
      <c r="D1883" s="74"/>
      <c r="E1883" s="74"/>
      <c r="F1883" s="209"/>
      <c r="G1883" s="209"/>
      <c r="H1883" s="209"/>
      <c r="I1883" s="209"/>
      <c r="J1883" s="209"/>
      <c r="K1883" s="209"/>
      <c r="L1883" s="209"/>
      <c r="M1883" s="209"/>
      <c r="N1883" s="209"/>
      <c r="O1883" s="209"/>
      <c r="P1883" s="209"/>
      <c r="Q1883" s="209"/>
      <c r="R1883" s="209"/>
      <c r="S1883" s="209"/>
      <c r="T1883" s="209"/>
      <c r="U1883" s="209"/>
      <c r="V1883" s="209"/>
      <c r="W1883" s="209"/>
      <c r="X1883" s="209"/>
      <c r="Y1883" s="64"/>
      <c r="Z1883" s="127"/>
      <c r="AA1883" s="127"/>
      <c r="AB1883" s="434"/>
      <c r="AC1883" s="61"/>
      <c r="AD1883" s="207"/>
      <c r="AE1883" s="61"/>
      <c r="AF1883" s="130"/>
      <c r="AG1883" s="123"/>
      <c r="AH1883" s="123"/>
      <c r="AI1883" s="61"/>
      <c r="AJ1883" s="61"/>
      <c r="AK1883" s="61"/>
      <c r="AL1883" s="61"/>
      <c r="AM1883" s="76"/>
      <c r="AN1883" s="239"/>
      <c r="AO1883" s="239"/>
      <c r="AP1883" s="239"/>
      <c r="AQ1883" s="239"/>
    </row>
    <row r="1884" spans="1:43" x14ac:dyDescent="0.25">
      <c r="A1884" s="232"/>
      <c r="B1884" s="191"/>
      <c r="C1884" s="191"/>
      <c r="D1884" s="198"/>
      <c r="E1884" s="198"/>
      <c r="F1884" s="211"/>
      <c r="G1884" s="211"/>
      <c r="H1884" s="211"/>
      <c r="I1884" s="211"/>
      <c r="J1884" s="211"/>
      <c r="K1884" s="211"/>
      <c r="L1884" s="211"/>
      <c r="M1884" s="211"/>
      <c r="N1884" s="211"/>
      <c r="O1884" s="211"/>
      <c r="P1884" s="211"/>
      <c r="Q1884" s="211"/>
      <c r="R1884" s="211"/>
      <c r="S1884" s="211"/>
      <c r="T1884" s="211"/>
      <c r="U1884" s="211"/>
      <c r="V1884" s="211"/>
      <c r="W1884" s="211"/>
      <c r="X1884" s="211"/>
      <c r="Y1884" s="189"/>
      <c r="Z1884" s="127"/>
      <c r="AA1884" s="127"/>
      <c r="AB1884" s="434"/>
      <c r="AC1884" s="61"/>
      <c r="AD1884" s="207"/>
      <c r="AE1884" s="61"/>
      <c r="AF1884" s="130"/>
      <c r="AG1884" s="123"/>
      <c r="AH1884" s="123"/>
      <c r="AI1884" s="61"/>
      <c r="AJ1884" s="61"/>
      <c r="AK1884" s="61"/>
      <c r="AL1884" s="61"/>
      <c r="AM1884" s="76"/>
      <c r="AN1884" s="239"/>
      <c r="AO1884" s="239"/>
      <c r="AP1884" s="239"/>
      <c r="AQ1884" s="239"/>
    </row>
    <row r="1885" spans="1:43" x14ac:dyDescent="0.25">
      <c r="A1885" s="232"/>
      <c r="B1885" s="74"/>
      <c r="C1885" s="74"/>
      <c r="D1885" s="74"/>
      <c r="E1885" s="74"/>
      <c r="F1885" s="209"/>
      <c r="G1885" s="209"/>
      <c r="H1885" s="209"/>
      <c r="I1885" s="209"/>
      <c r="J1885" s="209"/>
      <c r="K1885" s="209"/>
      <c r="L1885" s="209"/>
      <c r="M1885" s="209"/>
      <c r="N1885" s="209"/>
      <c r="O1885" s="209"/>
      <c r="P1885" s="209"/>
      <c r="Q1885" s="209"/>
      <c r="R1885" s="209"/>
      <c r="S1885" s="209"/>
      <c r="T1885" s="209"/>
      <c r="U1885" s="209"/>
      <c r="V1885" s="209"/>
      <c r="W1885" s="209"/>
      <c r="X1885" s="209"/>
      <c r="Y1885" s="64"/>
      <c r="Z1885" s="127"/>
      <c r="AA1885" s="127"/>
      <c r="AB1885" s="434"/>
      <c r="AC1885" s="61"/>
      <c r="AD1885" s="207"/>
      <c r="AE1885" s="61"/>
      <c r="AF1885" s="130"/>
      <c r="AG1885" s="123"/>
      <c r="AH1885" s="123"/>
      <c r="AI1885" s="61"/>
      <c r="AJ1885" s="61"/>
      <c r="AK1885" s="61"/>
      <c r="AL1885" s="61"/>
      <c r="AM1885" s="76"/>
      <c r="AN1885" s="239"/>
      <c r="AO1885" s="239"/>
      <c r="AP1885" s="239"/>
      <c r="AQ1885" s="239"/>
    </row>
    <row r="1886" spans="1:43" x14ac:dyDescent="0.25">
      <c r="A1886" s="232"/>
      <c r="B1886" s="191"/>
      <c r="C1886" s="191"/>
      <c r="D1886" s="198"/>
      <c r="E1886" s="198"/>
      <c r="F1886" s="211"/>
      <c r="G1886" s="211"/>
      <c r="H1886" s="211"/>
      <c r="I1886" s="211"/>
      <c r="J1886" s="211"/>
      <c r="K1886" s="211"/>
      <c r="L1886" s="211"/>
      <c r="M1886" s="211"/>
      <c r="N1886" s="211"/>
      <c r="O1886" s="211"/>
      <c r="P1886" s="211"/>
      <c r="Q1886" s="211"/>
      <c r="R1886" s="211"/>
      <c r="S1886" s="211"/>
      <c r="T1886" s="211"/>
      <c r="U1886" s="211"/>
      <c r="V1886" s="211"/>
      <c r="W1886" s="211"/>
      <c r="X1886" s="211"/>
      <c r="Y1886" s="189"/>
      <c r="Z1886" s="127"/>
      <c r="AA1886" s="127"/>
      <c r="AB1886" s="434"/>
      <c r="AC1886" s="61"/>
      <c r="AD1886" s="207"/>
      <c r="AE1886" s="61"/>
      <c r="AF1886" s="130"/>
      <c r="AG1886" s="123"/>
      <c r="AH1886" s="123"/>
      <c r="AI1886" s="61"/>
      <c r="AJ1886" s="61"/>
      <c r="AK1886" s="61"/>
      <c r="AL1886" s="61"/>
      <c r="AM1886" s="76"/>
      <c r="AN1886" s="239"/>
      <c r="AO1886" s="239"/>
      <c r="AP1886" s="239"/>
      <c r="AQ1886" s="239"/>
    </row>
    <row r="1887" spans="1:43" x14ac:dyDescent="0.25">
      <c r="A1887" s="232"/>
      <c r="B1887" s="74"/>
      <c r="C1887" s="74"/>
      <c r="D1887" s="74"/>
      <c r="E1887" s="74"/>
      <c r="F1887" s="209"/>
      <c r="G1887" s="209"/>
      <c r="H1887" s="209"/>
      <c r="I1887" s="209"/>
      <c r="J1887" s="209"/>
      <c r="K1887" s="209"/>
      <c r="L1887" s="209"/>
      <c r="M1887" s="209"/>
      <c r="N1887" s="209"/>
      <c r="O1887" s="209"/>
      <c r="P1887" s="209"/>
      <c r="Q1887" s="209"/>
      <c r="R1887" s="209"/>
      <c r="S1887" s="209"/>
      <c r="T1887" s="209"/>
      <c r="U1887" s="209"/>
      <c r="V1887" s="209"/>
      <c r="W1887" s="209"/>
      <c r="X1887" s="209"/>
      <c r="Y1887" s="64"/>
      <c r="Z1887" s="127"/>
      <c r="AA1887" s="127"/>
      <c r="AB1887" s="434"/>
      <c r="AC1887" s="61"/>
      <c r="AD1887" s="207"/>
      <c r="AE1887" s="61"/>
      <c r="AF1887" s="130"/>
      <c r="AG1887" s="123"/>
      <c r="AH1887" s="123"/>
      <c r="AI1887" s="61"/>
      <c r="AJ1887" s="61"/>
      <c r="AK1887" s="61"/>
      <c r="AL1887" s="61"/>
      <c r="AM1887" s="76"/>
      <c r="AN1887" s="239"/>
      <c r="AO1887" s="239"/>
      <c r="AP1887" s="239"/>
      <c r="AQ1887" s="239"/>
    </row>
    <row r="1888" spans="1:43" x14ac:dyDescent="0.25">
      <c r="A1888" s="232"/>
      <c r="B1888" s="191"/>
      <c r="C1888" s="191"/>
      <c r="D1888" s="198"/>
      <c r="E1888" s="198"/>
      <c r="F1888" s="211"/>
      <c r="G1888" s="211"/>
      <c r="H1888" s="211"/>
      <c r="I1888" s="211"/>
      <c r="J1888" s="211"/>
      <c r="K1888" s="211"/>
      <c r="L1888" s="211"/>
      <c r="M1888" s="211"/>
      <c r="N1888" s="211"/>
      <c r="O1888" s="211"/>
      <c r="P1888" s="211"/>
      <c r="Q1888" s="211"/>
      <c r="R1888" s="211"/>
      <c r="S1888" s="211"/>
      <c r="T1888" s="211"/>
      <c r="U1888" s="211"/>
      <c r="V1888" s="211"/>
      <c r="W1888" s="211"/>
      <c r="X1888" s="211"/>
      <c r="Y1888" s="189"/>
      <c r="Z1888" s="127"/>
      <c r="AA1888" s="127"/>
      <c r="AB1888" s="434"/>
      <c r="AC1888" s="61"/>
      <c r="AD1888" s="207"/>
      <c r="AE1888" s="61"/>
      <c r="AF1888" s="130"/>
      <c r="AG1888" s="123"/>
      <c r="AH1888" s="123"/>
      <c r="AI1888" s="61"/>
      <c r="AJ1888" s="61"/>
      <c r="AK1888" s="61"/>
      <c r="AL1888" s="61"/>
      <c r="AM1888" s="76"/>
      <c r="AN1888" s="239"/>
      <c r="AO1888" s="239"/>
      <c r="AP1888" s="239"/>
      <c r="AQ1888" s="239"/>
    </row>
    <row r="1889" spans="1:43" x14ac:dyDescent="0.25">
      <c r="A1889" s="232"/>
      <c r="B1889" s="74"/>
      <c r="C1889" s="74"/>
      <c r="D1889" s="74"/>
      <c r="E1889" s="74"/>
      <c r="F1889" s="209"/>
      <c r="G1889" s="209"/>
      <c r="H1889" s="209"/>
      <c r="I1889" s="209"/>
      <c r="J1889" s="209"/>
      <c r="K1889" s="209"/>
      <c r="L1889" s="209"/>
      <c r="M1889" s="209"/>
      <c r="N1889" s="209"/>
      <c r="O1889" s="209"/>
      <c r="P1889" s="209"/>
      <c r="Q1889" s="209"/>
      <c r="R1889" s="209"/>
      <c r="S1889" s="209"/>
      <c r="T1889" s="209"/>
      <c r="U1889" s="209"/>
      <c r="V1889" s="209"/>
      <c r="W1889" s="209"/>
      <c r="X1889" s="209"/>
      <c r="Y1889" s="64"/>
      <c r="Z1889" s="127"/>
      <c r="AA1889" s="127"/>
      <c r="AB1889" s="434"/>
      <c r="AC1889" s="61"/>
      <c r="AD1889" s="207"/>
      <c r="AE1889" s="61"/>
      <c r="AF1889" s="130"/>
      <c r="AG1889" s="123"/>
      <c r="AH1889" s="123"/>
      <c r="AI1889" s="61"/>
      <c r="AJ1889" s="61"/>
      <c r="AK1889" s="61"/>
      <c r="AL1889" s="61"/>
      <c r="AM1889" s="76"/>
      <c r="AN1889" s="239"/>
      <c r="AO1889" s="239"/>
      <c r="AP1889" s="239"/>
      <c r="AQ1889" s="239"/>
    </row>
    <row r="1890" spans="1:43" x14ac:dyDescent="0.25">
      <c r="A1890" s="232"/>
      <c r="B1890" s="191"/>
      <c r="C1890" s="191"/>
      <c r="D1890" s="198"/>
      <c r="E1890" s="198"/>
      <c r="F1890" s="211"/>
      <c r="G1890" s="211"/>
      <c r="H1890" s="211"/>
      <c r="I1890" s="211"/>
      <c r="J1890" s="211"/>
      <c r="K1890" s="211"/>
      <c r="L1890" s="211"/>
      <c r="M1890" s="211"/>
      <c r="N1890" s="211"/>
      <c r="O1890" s="211"/>
      <c r="P1890" s="211"/>
      <c r="Q1890" s="211"/>
      <c r="R1890" s="211"/>
      <c r="S1890" s="211"/>
      <c r="T1890" s="211"/>
      <c r="U1890" s="211"/>
      <c r="V1890" s="211"/>
      <c r="W1890" s="211"/>
      <c r="X1890" s="211"/>
      <c r="Y1890" s="189"/>
      <c r="Z1890" s="127"/>
      <c r="AA1890" s="127"/>
      <c r="AB1890" s="434"/>
      <c r="AC1890" s="61"/>
      <c r="AD1890" s="207"/>
      <c r="AE1890" s="61"/>
      <c r="AF1890" s="130"/>
      <c r="AG1890" s="123"/>
      <c r="AH1890" s="123"/>
      <c r="AI1890" s="61"/>
      <c r="AJ1890" s="61"/>
      <c r="AK1890" s="61"/>
      <c r="AL1890" s="61"/>
      <c r="AM1890" s="76"/>
      <c r="AN1890" s="239"/>
      <c r="AO1890" s="239"/>
      <c r="AP1890" s="239"/>
      <c r="AQ1890" s="239"/>
    </row>
    <row r="1891" spans="1:43" x14ac:dyDescent="0.25">
      <c r="A1891" s="232"/>
      <c r="B1891" s="74"/>
      <c r="C1891" s="74"/>
      <c r="D1891" s="74"/>
      <c r="E1891" s="74"/>
      <c r="F1891" s="209"/>
      <c r="G1891" s="209"/>
      <c r="H1891" s="209"/>
      <c r="I1891" s="209"/>
      <c r="J1891" s="209"/>
      <c r="K1891" s="209"/>
      <c r="L1891" s="209"/>
      <c r="M1891" s="209"/>
      <c r="N1891" s="209"/>
      <c r="O1891" s="209"/>
      <c r="P1891" s="209"/>
      <c r="Q1891" s="209"/>
      <c r="R1891" s="209"/>
      <c r="S1891" s="209"/>
      <c r="T1891" s="209"/>
      <c r="U1891" s="209"/>
      <c r="V1891" s="209"/>
      <c r="W1891" s="209"/>
      <c r="X1891" s="209"/>
      <c r="Y1891" s="64"/>
      <c r="Z1891" s="127"/>
      <c r="AA1891" s="127"/>
      <c r="AB1891" s="434"/>
      <c r="AC1891" s="61"/>
      <c r="AD1891" s="207"/>
      <c r="AE1891" s="61"/>
      <c r="AF1891" s="130"/>
      <c r="AG1891" s="123"/>
      <c r="AH1891" s="123"/>
      <c r="AI1891" s="61"/>
      <c r="AJ1891" s="61"/>
      <c r="AK1891" s="61"/>
      <c r="AL1891" s="61"/>
      <c r="AM1891" s="76"/>
      <c r="AN1891" s="239"/>
      <c r="AO1891" s="239"/>
      <c r="AP1891" s="239"/>
      <c r="AQ1891" s="239"/>
    </row>
    <row r="1892" spans="1:43" x14ac:dyDescent="0.25">
      <c r="A1892" s="232"/>
      <c r="B1892" s="191"/>
      <c r="C1892" s="191"/>
      <c r="D1892" s="198"/>
      <c r="E1892" s="198"/>
      <c r="F1892" s="211"/>
      <c r="G1892" s="211"/>
      <c r="H1892" s="211"/>
      <c r="I1892" s="211"/>
      <c r="J1892" s="211"/>
      <c r="K1892" s="211"/>
      <c r="L1892" s="211"/>
      <c r="M1892" s="211"/>
      <c r="N1892" s="211"/>
      <c r="O1892" s="211"/>
      <c r="P1892" s="211"/>
      <c r="Q1892" s="211"/>
      <c r="R1892" s="211"/>
      <c r="S1892" s="211"/>
      <c r="T1892" s="211"/>
      <c r="U1892" s="211"/>
      <c r="V1892" s="211"/>
      <c r="W1892" s="211"/>
      <c r="X1892" s="211"/>
      <c r="Y1892" s="189"/>
      <c r="Z1892" s="127"/>
      <c r="AA1892" s="127"/>
      <c r="AB1892" s="434"/>
      <c r="AC1892" s="61"/>
      <c r="AD1892" s="207"/>
      <c r="AE1892" s="61"/>
      <c r="AF1892" s="130"/>
      <c r="AG1892" s="123"/>
      <c r="AH1892" s="123"/>
      <c r="AI1892" s="61"/>
      <c r="AJ1892" s="61"/>
      <c r="AK1892" s="61"/>
      <c r="AL1892" s="61"/>
      <c r="AM1892" s="76"/>
      <c r="AN1892" s="239"/>
      <c r="AO1892" s="239"/>
      <c r="AP1892" s="239"/>
      <c r="AQ1892" s="239"/>
    </row>
    <row r="1893" spans="1:43" x14ac:dyDescent="0.25">
      <c r="A1893" s="232"/>
      <c r="B1893" s="74"/>
      <c r="C1893" s="74"/>
      <c r="D1893" s="74"/>
      <c r="E1893" s="74"/>
      <c r="F1893" s="209"/>
      <c r="G1893" s="209"/>
      <c r="H1893" s="209"/>
      <c r="I1893" s="209"/>
      <c r="J1893" s="209"/>
      <c r="K1893" s="209"/>
      <c r="L1893" s="209"/>
      <c r="M1893" s="209"/>
      <c r="N1893" s="209"/>
      <c r="O1893" s="209"/>
      <c r="P1893" s="209"/>
      <c r="Q1893" s="209"/>
      <c r="R1893" s="209"/>
      <c r="S1893" s="209"/>
      <c r="T1893" s="209"/>
      <c r="U1893" s="209"/>
      <c r="V1893" s="209"/>
      <c r="W1893" s="209"/>
      <c r="X1893" s="209"/>
      <c r="Y1893" s="64"/>
      <c r="Z1893" s="127"/>
      <c r="AA1893" s="127"/>
      <c r="AB1893" s="434"/>
      <c r="AC1893" s="61"/>
      <c r="AD1893" s="207"/>
      <c r="AE1893" s="61"/>
      <c r="AF1893" s="130"/>
      <c r="AG1893" s="123"/>
      <c r="AH1893" s="123"/>
      <c r="AI1893" s="61"/>
      <c r="AJ1893" s="61"/>
      <c r="AK1893" s="61"/>
      <c r="AL1893" s="61"/>
      <c r="AM1893" s="76"/>
      <c r="AN1893" s="239"/>
      <c r="AO1893" s="239"/>
      <c r="AP1893" s="239"/>
      <c r="AQ1893" s="239"/>
    </row>
    <row r="1894" spans="1:43" x14ac:dyDescent="0.25">
      <c r="A1894" s="232"/>
      <c r="B1894" s="191"/>
      <c r="C1894" s="191"/>
      <c r="D1894" s="198"/>
      <c r="E1894" s="198"/>
      <c r="F1894" s="211"/>
      <c r="G1894" s="211"/>
      <c r="H1894" s="211"/>
      <c r="I1894" s="211"/>
      <c r="J1894" s="211"/>
      <c r="K1894" s="211"/>
      <c r="L1894" s="211"/>
      <c r="M1894" s="211"/>
      <c r="N1894" s="211"/>
      <c r="O1894" s="211"/>
      <c r="P1894" s="211"/>
      <c r="Q1894" s="211"/>
      <c r="R1894" s="211"/>
      <c r="S1894" s="211"/>
      <c r="T1894" s="211"/>
      <c r="U1894" s="211"/>
      <c r="V1894" s="211"/>
      <c r="W1894" s="211"/>
      <c r="X1894" s="211"/>
      <c r="Y1894" s="189"/>
      <c r="Z1894" s="127"/>
      <c r="AA1894" s="127"/>
      <c r="AB1894" s="434"/>
      <c r="AC1894" s="61"/>
      <c r="AD1894" s="207"/>
      <c r="AE1894" s="61"/>
      <c r="AF1894" s="130"/>
      <c r="AG1894" s="123"/>
      <c r="AH1894" s="123"/>
      <c r="AI1894" s="61"/>
      <c r="AJ1894" s="61"/>
      <c r="AK1894" s="61"/>
      <c r="AL1894" s="61"/>
      <c r="AM1894" s="76"/>
      <c r="AN1894" s="239"/>
      <c r="AO1894" s="239"/>
      <c r="AP1894" s="239"/>
      <c r="AQ1894" s="239"/>
    </row>
    <row r="1895" spans="1:43" x14ac:dyDescent="0.25">
      <c r="A1895" s="232"/>
      <c r="B1895" s="74"/>
      <c r="C1895" s="74"/>
      <c r="D1895" s="74"/>
      <c r="E1895" s="74"/>
      <c r="F1895" s="209"/>
      <c r="G1895" s="209"/>
      <c r="H1895" s="209"/>
      <c r="I1895" s="209"/>
      <c r="J1895" s="209"/>
      <c r="K1895" s="209"/>
      <c r="L1895" s="209"/>
      <c r="M1895" s="209"/>
      <c r="N1895" s="209"/>
      <c r="O1895" s="209"/>
      <c r="P1895" s="209"/>
      <c r="Q1895" s="209"/>
      <c r="R1895" s="209"/>
      <c r="S1895" s="209"/>
      <c r="T1895" s="209"/>
      <c r="U1895" s="209"/>
      <c r="V1895" s="209"/>
      <c r="W1895" s="209"/>
      <c r="X1895" s="209"/>
      <c r="Y1895" s="64"/>
      <c r="Z1895" s="127"/>
      <c r="AA1895" s="127"/>
      <c r="AB1895" s="434"/>
      <c r="AC1895" s="61"/>
      <c r="AD1895" s="207"/>
      <c r="AE1895" s="61"/>
      <c r="AF1895" s="130"/>
      <c r="AG1895" s="123"/>
      <c r="AH1895" s="123"/>
      <c r="AI1895" s="61"/>
      <c r="AJ1895" s="61"/>
      <c r="AK1895" s="61"/>
      <c r="AL1895" s="61"/>
      <c r="AM1895" s="76"/>
      <c r="AN1895" s="239"/>
      <c r="AO1895" s="239"/>
      <c r="AP1895" s="239"/>
      <c r="AQ1895" s="239"/>
    </row>
    <row r="1896" spans="1:43" x14ac:dyDescent="0.25">
      <c r="A1896" s="232"/>
      <c r="B1896" s="191"/>
      <c r="C1896" s="191"/>
      <c r="D1896" s="198"/>
      <c r="E1896" s="198"/>
      <c r="F1896" s="211"/>
      <c r="G1896" s="211"/>
      <c r="H1896" s="211"/>
      <c r="I1896" s="211"/>
      <c r="J1896" s="211"/>
      <c r="K1896" s="211"/>
      <c r="L1896" s="211"/>
      <c r="M1896" s="211"/>
      <c r="N1896" s="211"/>
      <c r="O1896" s="211"/>
      <c r="P1896" s="211"/>
      <c r="Q1896" s="211"/>
      <c r="R1896" s="211"/>
      <c r="S1896" s="211"/>
      <c r="T1896" s="211"/>
      <c r="U1896" s="211"/>
      <c r="V1896" s="211"/>
      <c r="W1896" s="211"/>
      <c r="X1896" s="211"/>
      <c r="Y1896" s="189"/>
      <c r="Z1896" s="127"/>
      <c r="AA1896" s="127"/>
      <c r="AB1896" s="434"/>
      <c r="AC1896" s="61"/>
      <c r="AD1896" s="207"/>
      <c r="AE1896" s="61"/>
      <c r="AF1896" s="130"/>
      <c r="AG1896" s="123"/>
      <c r="AH1896" s="123"/>
      <c r="AI1896" s="61"/>
      <c r="AJ1896" s="61"/>
      <c r="AK1896" s="61"/>
      <c r="AL1896" s="61"/>
      <c r="AM1896" s="76"/>
      <c r="AN1896" s="239"/>
      <c r="AO1896" s="239"/>
      <c r="AP1896" s="239"/>
      <c r="AQ1896" s="239"/>
    </row>
    <row r="1897" spans="1:43" x14ac:dyDescent="0.25">
      <c r="A1897" s="232"/>
      <c r="B1897" s="74"/>
      <c r="C1897" s="74"/>
      <c r="D1897" s="74"/>
      <c r="E1897" s="74"/>
      <c r="F1897" s="209"/>
      <c r="G1897" s="209"/>
      <c r="H1897" s="209"/>
      <c r="I1897" s="209"/>
      <c r="J1897" s="209"/>
      <c r="K1897" s="209"/>
      <c r="L1897" s="209"/>
      <c r="M1897" s="209"/>
      <c r="N1897" s="209"/>
      <c r="O1897" s="209"/>
      <c r="P1897" s="209"/>
      <c r="Q1897" s="209"/>
      <c r="R1897" s="209"/>
      <c r="S1897" s="209"/>
      <c r="T1897" s="209"/>
      <c r="U1897" s="209"/>
      <c r="V1897" s="209"/>
      <c r="W1897" s="209"/>
      <c r="X1897" s="209"/>
      <c r="Y1897" s="64"/>
      <c r="Z1897" s="127"/>
      <c r="AA1897" s="127"/>
      <c r="AB1897" s="434"/>
      <c r="AC1897" s="61"/>
      <c r="AD1897" s="207"/>
      <c r="AE1897" s="61"/>
      <c r="AF1897" s="130"/>
      <c r="AG1897" s="123"/>
      <c r="AH1897" s="123"/>
      <c r="AI1897" s="61"/>
      <c r="AJ1897" s="61"/>
      <c r="AK1897" s="61"/>
      <c r="AL1897" s="61"/>
      <c r="AM1897" s="76"/>
      <c r="AN1897" s="239"/>
      <c r="AO1897" s="239"/>
      <c r="AP1897" s="239"/>
      <c r="AQ1897" s="239"/>
    </row>
    <row r="1898" spans="1:43" x14ac:dyDescent="0.25">
      <c r="A1898" s="232"/>
      <c r="B1898" s="191"/>
      <c r="C1898" s="191"/>
      <c r="D1898" s="198"/>
      <c r="E1898" s="198"/>
      <c r="F1898" s="211"/>
      <c r="G1898" s="211"/>
      <c r="H1898" s="211"/>
      <c r="I1898" s="211"/>
      <c r="J1898" s="211"/>
      <c r="K1898" s="211"/>
      <c r="L1898" s="211"/>
      <c r="M1898" s="211"/>
      <c r="N1898" s="211"/>
      <c r="O1898" s="211"/>
      <c r="P1898" s="211"/>
      <c r="Q1898" s="211"/>
      <c r="R1898" s="211"/>
      <c r="S1898" s="211"/>
      <c r="T1898" s="211"/>
      <c r="U1898" s="211"/>
      <c r="V1898" s="211"/>
      <c r="W1898" s="211"/>
      <c r="X1898" s="211"/>
      <c r="Y1898" s="189"/>
      <c r="Z1898" s="127"/>
      <c r="AA1898" s="127"/>
      <c r="AB1898" s="434"/>
      <c r="AC1898" s="61"/>
      <c r="AD1898" s="207"/>
      <c r="AE1898" s="61"/>
      <c r="AF1898" s="130"/>
      <c r="AG1898" s="123"/>
      <c r="AH1898" s="123"/>
      <c r="AI1898" s="61"/>
      <c r="AJ1898" s="61"/>
      <c r="AK1898" s="61"/>
      <c r="AL1898" s="61"/>
      <c r="AM1898" s="76"/>
      <c r="AN1898" s="239"/>
      <c r="AO1898" s="239"/>
      <c r="AP1898" s="239"/>
      <c r="AQ1898" s="239"/>
    </row>
    <row r="1899" spans="1:43" x14ac:dyDescent="0.25">
      <c r="A1899" s="232"/>
      <c r="B1899" s="74"/>
      <c r="C1899" s="74"/>
      <c r="D1899" s="74"/>
      <c r="E1899" s="74"/>
      <c r="F1899" s="209"/>
      <c r="G1899" s="209"/>
      <c r="H1899" s="209"/>
      <c r="I1899" s="209"/>
      <c r="J1899" s="209"/>
      <c r="K1899" s="209"/>
      <c r="L1899" s="209"/>
      <c r="M1899" s="209"/>
      <c r="N1899" s="209"/>
      <c r="O1899" s="209"/>
      <c r="P1899" s="209"/>
      <c r="Q1899" s="209"/>
      <c r="R1899" s="209"/>
      <c r="S1899" s="209"/>
      <c r="T1899" s="209"/>
      <c r="U1899" s="209"/>
      <c r="V1899" s="209"/>
      <c r="W1899" s="209"/>
      <c r="X1899" s="209"/>
      <c r="Y1899" s="64"/>
      <c r="Z1899" s="127"/>
      <c r="AA1899" s="127"/>
      <c r="AB1899" s="434"/>
      <c r="AC1899" s="61"/>
      <c r="AD1899" s="207"/>
      <c r="AE1899" s="61"/>
      <c r="AF1899" s="130"/>
      <c r="AG1899" s="123"/>
      <c r="AH1899" s="123"/>
      <c r="AI1899" s="61"/>
      <c r="AJ1899" s="61"/>
      <c r="AK1899" s="61"/>
      <c r="AL1899" s="61"/>
      <c r="AM1899" s="76"/>
      <c r="AN1899" s="239"/>
      <c r="AO1899" s="239"/>
      <c r="AP1899" s="239"/>
      <c r="AQ1899" s="239"/>
    </row>
    <row r="1900" spans="1:43" x14ac:dyDescent="0.25">
      <c r="A1900" s="232"/>
      <c r="B1900" s="191"/>
      <c r="C1900" s="191"/>
      <c r="D1900" s="198"/>
      <c r="E1900" s="198"/>
      <c r="F1900" s="211"/>
      <c r="G1900" s="211"/>
      <c r="H1900" s="211"/>
      <c r="I1900" s="211"/>
      <c r="J1900" s="211"/>
      <c r="K1900" s="211"/>
      <c r="L1900" s="211"/>
      <c r="M1900" s="211"/>
      <c r="N1900" s="211"/>
      <c r="O1900" s="211"/>
      <c r="P1900" s="211"/>
      <c r="Q1900" s="211"/>
      <c r="R1900" s="211"/>
      <c r="S1900" s="211"/>
      <c r="T1900" s="211"/>
      <c r="U1900" s="211"/>
      <c r="V1900" s="211"/>
      <c r="W1900" s="211"/>
      <c r="X1900" s="211"/>
      <c r="Y1900" s="189"/>
      <c r="Z1900" s="127"/>
      <c r="AA1900" s="127"/>
      <c r="AB1900" s="434"/>
      <c r="AC1900" s="61"/>
      <c r="AD1900" s="207"/>
      <c r="AE1900" s="61"/>
      <c r="AF1900" s="130"/>
      <c r="AG1900" s="123"/>
      <c r="AH1900" s="123"/>
      <c r="AI1900" s="61"/>
      <c r="AJ1900" s="61"/>
      <c r="AK1900" s="61"/>
      <c r="AL1900" s="61"/>
      <c r="AM1900" s="76"/>
      <c r="AN1900" s="239"/>
      <c r="AO1900" s="239"/>
      <c r="AP1900" s="239"/>
      <c r="AQ1900" s="239"/>
    </row>
    <row r="1901" spans="1:43" x14ac:dyDescent="0.25">
      <c r="A1901" s="232"/>
      <c r="B1901" s="74"/>
      <c r="C1901" s="74"/>
      <c r="D1901" s="74"/>
      <c r="E1901" s="74"/>
      <c r="F1901" s="209"/>
      <c r="G1901" s="209"/>
      <c r="H1901" s="209"/>
      <c r="I1901" s="209"/>
      <c r="J1901" s="209"/>
      <c r="K1901" s="209"/>
      <c r="L1901" s="209"/>
      <c r="M1901" s="209"/>
      <c r="N1901" s="209"/>
      <c r="O1901" s="209"/>
      <c r="P1901" s="209"/>
      <c r="Q1901" s="209"/>
      <c r="R1901" s="209"/>
      <c r="S1901" s="209"/>
      <c r="T1901" s="209"/>
      <c r="U1901" s="209"/>
      <c r="V1901" s="209"/>
      <c r="W1901" s="209"/>
      <c r="X1901" s="209"/>
      <c r="Y1901" s="64"/>
      <c r="Z1901" s="127"/>
      <c r="AA1901" s="127"/>
      <c r="AB1901" s="434"/>
      <c r="AC1901" s="61"/>
      <c r="AD1901" s="207"/>
      <c r="AE1901" s="61"/>
      <c r="AF1901" s="130"/>
      <c r="AG1901" s="123"/>
      <c r="AH1901" s="123"/>
      <c r="AI1901" s="61"/>
      <c r="AJ1901" s="61"/>
      <c r="AK1901" s="61"/>
      <c r="AL1901" s="61"/>
      <c r="AM1901" s="76"/>
      <c r="AN1901" s="239"/>
      <c r="AO1901" s="239"/>
      <c r="AP1901" s="239"/>
      <c r="AQ1901" s="239"/>
    </row>
    <row r="1902" spans="1:43" x14ac:dyDescent="0.25">
      <c r="A1902" s="232"/>
      <c r="B1902" s="191"/>
      <c r="C1902" s="191"/>
      <c r="D1902" s="198"/>
      <c r="E1902" s="198"/>
      <c r="F1902" s="211"/>
      <c r="G1902" s="211"/>
      <c r="H1902" s="211"/>
      <c r="I1902" s="211"/>
      <c r="J1902" s="211"/>
      <c r="K1902" s="211"/>
      <c r="L1902" s="211"/>
      <c r="M1902" s="211"/>
      <c r="N1902" s="211"/>
      <c r="O1902" s="211"/>
      <c r="P1902" s="211"/>
      <c r="Q1902" s="211"/>
      <c r="R1902" s="211"/>
      <c r="S1902" s="211"/>
      <c r="T1902" s="211"/>
      <c r="U1902" s="211"/>
      <c r="V1902" s="211"/>
      <c r="W1902" s="211"/>
      <c r="X1902" s="211"/>
      <c r="Y1902" s="189"/>
      <c r="Z1902" s="127"/>
      <c r="AA1902" s="127"/>
      <c r="AB1902" s="434"/>
      <c r="AC1902" s="61"/>
      <c r="AD1902" s="207"/>
      <c r="AE1902" s="61"/>
      <c r="AF1902" s="130"/>
      <c r="AG1902" s="123"/>
      <c r="AH1902" s="123"/>
      <c r="AI1902" s="61"/>
      <c r="AJ1902" s="61"/>
      <c r="AK1902" s="61"/>
      <c r="AL1902" s="61"/>
      <c r="AM1902" s="76"/>
      <c r="AN1902" s="239"/>
      <c r="AO1902" s="239"/>
      <c r="AP1902" s="239"/>
      <c r="AQ1902" s="239"/>
    </row>
    <row r="1903" spans="1:43" x14ac:dyDescent="0.25">
      <c r="A1903" s="232"/>
      <c r="B1903" s="74"/>
      <c r="C1903" s="74"/>
      <c r="D1903" s="74"/>
      <c r="E1903" s="74"/>
      <c r="F1903" s="209"/>
      <c r="G1903" s="209"/>
      <c r="H1903" s="209"/>
      <c r="I1903" s="209"/>
      <c r="J1903" s="209"/>
      <c r="K1903" s="209"/>
      <c r="L1903" s="209"/>
      <c r="M1903" s="209"/>
      <c r="N1903" s="209"/>
      <c r="O1903" s="209"/>
      <c r="P1903" s="209"/>
      <c r="Q1903" s="209"/>
      <c r="R1903" s="209"/>
      <c r="S1903" s="209"/>
      <c r="T1903" s="209"/>
      <c r="U1903" s="209"/>
      <c r="V1903" s="209"/>
      <c r="W1903" s="209"/>
      <c r="X1903" s="209"/>
      <c r="Y1903" s="64"/>
      <c r="Z1903" s="127"/>
      <c r="AA1903" s="127"/>
      <c r="AB1903" s="434"/>
      <c r="AC1903" s="61"/>
      <c r="AD1903" s="207"/>
      <c r="AE1903" s="61"/>
      <c r="AF1903" s="130"/>
      <c r="AG1903" s="123"/>
      <c r="AH1903" s="123"/>
      <c r="AI1903" s="61"/>
      <c r="AJ1903" s="61"/>
      <c r="AK1903" s="61"/>
      <c r="AL1903" s="61"/>
      <c r="AM1903" s="76"/>
      <c r="AN1903" s="239"/>
      <c r="AO1903" s="239"/>
      <c r="AP1903" s="239"/>
      <c r="AQ1903" s="239"/>
    </row>
    <row r="1904" spans="1:43" x14ac:dyDescent="0.25">
      <c r="A1904" s="232"/>
      <c r="B1904" s="191"/>
      <c r="C1904" s="191"/>
      <c r="D1904" s="198"/>
      <c r="E1904" s="198"/>
      <c r="F1904" s="211"/>
      <c r="G1904" s="211"/>
      <c r="H1904" s="211"/>
      <c r="I1904" s="211"/>
      <c r="J1904" s="211"/>
      <c r="K1904" s="211"/>
      <c r="L1904" s="211"/>
      <c r="M1904" s="211"/>
      <c r="N1904" s="211"/>
      <c r="O1904" s="211"/>
      <c r="P1904" s="211"/>
      <c r="Q1904" s="211"/>
      <c r="R1904" s="211"/>
      <c r="S1904" s="211"/>
      <c r="T1904" s="211"/>
      <c r="U1904" s="211"/>
      <c r="V1904" s="211"/>
      <c r="W1904" s="211"/>
      <c r="X1904" s="211"/>
      <c r="Y1904" s="189"/>
      <c r="Z1904" s="127"/>
      <c r="AA1904" s="127"/>
      <c r="AB1904" s="434"/>
      <c r="AC1904" s="61"/>
      <c r="AD1904" s="207"/>
      <c r="AE1904" s="61"/>
      <c r="AF1904" s="130"/>
      <c r="AG1904" s="123"/>
      <c r="AH1904" s="123"/>
      <c r="AI1904" s="61"/>
      <c r="AJ1904" s="61"/>
      <c r="AK1904" s="61"/>
      <c r="AL1904" s="61"/>
      <c r="AM1904" s="76"/>
      <c r="AN1904" s="239"/>
      <c r="AO1904" s="239"/>
      <c r="AP1904" s="239"/>
      <c r="AQ1904" s="239"/>
    </row>
    <row r="1905" spans="1:43" x14ac:dyDescent="0.25">
      <c r="A1905" s="232"/>
      <c r="B1905" s="74"/>
      <c r="C1905" s="74"/>
      <c r="D1905" s="74"/>
      <c r="E1905" s="74"/>
      <c r="F1905" s="209"/>
      <c r="G1905" s="209"/>
      <c r="H1905" s="209"/>
      <c r="I1905" s="209"/>
      <c r="J1905" s="209"/>
      <c r="K1905" s="209"/>
      <c r="L1905" s="209"/>
      <c r="M1905" s="209"/>
      <c r="N1905" s="209"/>
      <c r="O1905" s="209"/>
      <c r="P1905" s="209"/>
      <c r="Q1905" s="209"/>
      <c r="R1905" s="209"/>
      <c r="S1905" s="209"/>
      <c r="T1905" s="209"/>
      <c r="U1905" s="209"/>
      <c r="V1905" s="209"/>
      <c r="W1905" s="209"/>
      <c r="X1905" s="209"/>
      <c r="Y1905" s="64"/>
      <c r="Z1905" s="127"/>
      <c r="AA1905" s="127"/>
      <c r="AB1905" s="434"/>
      <c r="AC1905" s="61"/>
      <c r="AD1905" s="207"/>
      <c r="AE1905" s="61"/>
      <c r="AF1905" s="130"/>
      <c r="AG1905" s="123"/>
      <c r="AH1905" s="123"/>
      <c r="AI1905" s="61"/>
      <c r="AJ1905" s="61"/>
      <c r="AK1905" s="61"/>
      <c r="AL1905" s="61"/>
      <c r="AM1905" s="76"/>
      <c r="AN1905" s="239"/>
      <c r="AO1905" s="239"/>
      <c r="AP1905" s="239"/>
      <c r="AQ1905" s="239"/>
    </row>
    <row r="1906" spans="1:43" x14ac:dyDescent="0.25">
      <c r="A1906" s="232"/>
      <c r="B1906" s="191"/>
      <c r="C1906" s="191"/>
      <c r="D1906" s="198"/>
      <c r="E1906" s="198"/>
      <c r="F1906" s="211"/>
      <c r="G1906" s="211"/>
      <c r="H1906" s="211"/>
      <c r="I1906" s="211"/>
      <c r="J1906" s="211"/>
      <c r="K1906" s="211"/>
      <c r="L1906" s="211"/>
      <c r="M1906" s="211"/>
      <c r="N1906" s="211"/>
      <c r="O1906" s="211"/>
      <c r="P1906" s="211"/>
      <c r="Q1906" s="211"/>
      <c r="R1906" s="211"/>
      <c r="S1906" s="211"/>
      <c r="T1906" s="211"/>
      <c r="U1906" s="211"/>
      <c r="V1906" s="211"/>
      <c r="W1906" s="211"/>
      <c r="X1906" s="211"/>
      <c r="Y1906" s="189"/>
      <c r="Z1906" s="127"/>
      <c r="AA1906" s="127"/>
      <c r="AB1906" s="434"/>
      <c r="AC1906" s="61"/>
      <c r="AD1906" s="207"/>
      <c r="AE1906" s="61"/>
      <c r="AF1906" s="130"/>
      <c r="AG1906" s="123"/>
      <c r="AH1906" s="123"/>
      <c r="AI1906" s="61"/>
      <c r="AJ1906" s="61"/>
      <c r="AK1906" s="61"/>
      <c r="AL1906" s="61"/>
      <c r="AM1906" s="76"/>
      <c r="AN1906" s="239"/>
      <c r="AO1906" s="239"/>
      <c r="AP1906" s="239"/>
      <c r="AQ1906" s="239"/>
    </row>
    <row r="1907" spans="1:43" x14ac:dyDescent="0.25">
      <c r="A1907" s="232"/>
      <c r="B1907" s="74"/>
      <c r="C1907" s="74"/>
      <c r="D1907" s="74"/>
      <c r="E1907" s="74"/>
      <c r="F1907" s="209"/>
      <c r="G1907" s="209"/>
      <c r="H1907" s="209"/>
      <c r="I1907" s="209"/>
      <c r="J1907" s="209"/>
      <c r="K1907" s="209"/>
      <c r="L1907" s="209"/>
      <c r="M1907" s="209"/>
      <c r="N1907" s="209"/>
      <c r="O1907" s="209"/>
      <c r="P1907" s="209"/>
      <c r="Q1907" s="209"/>
      <c r="R1907" s="209"/>
      <c r="S1907" s="209"/>
      <c r="T1907" s="209"/>
      <c r="U1907" s="209"/>
      <c r="V1907" s="209"/>
      <c r="W1907" s="209"/>
      <c r="X1907" s="209"/>
      <c r="Y1907" s="64"/>
      <c r="Z1907" s="127"/>
      <c r="AA1907" s="127"/>
      <c r="AB1907" s="434"/>
      <c r="AC1907" s="61"/>
      <c r="AD1907" s="207"/>
      <c r="AE1907" s="61"/>
      <c r="AF1907" s="130"/>
      <c r="AG1907" s="123"/>
      <c r="AH1907" s="123"/>
      <c r="AI1907" s="61"/>
      <c r="AJ1907" s="61"/>
      <c r="AK1907" s="61"/>
      <c r="AL1907" s="61"/>
      <c r="AM1907" s="76"/>
      <c r="AN1907" s="239"/>
      <c r="AO1907" s="239"/>
      <c r="AP1907" s="239"/>
      <c r="AQ1907" s="239"/>
    </row>
    <row r="1908" spans="1:43" x14ac:dyDescent="0.25">
      <c r="A1908" s="232"/>
      <c r="B1908" s="191"/>
      <c r="C1908" s="191"/>
      <c r="D1908" s="198"/>
      <c r="E1908" s="198"/>
      <c r="F1908" s="211"/>
      <c r="G1908" s="211"/>
      <c r="H1908" s="211"/>
      <c r="I1908" s="211"/>
      <c r="J1908" s="211"/>
      <c r="K1908" s="211"/>
      <c r="L1908" s="211"/>
      <c r="M1908" s="211"/>
      <c r="N1908" s="211"/>
      <c r="O1908" s="211"/>
      <c r="P1908" s="211"/>
      <c r="Q1908" s="211"/>
      <c r="R1908" s="211"/>
      <c r="S1908" s="211"/>
      <c r="T1908" s="211"/>
      <c r="U1908" s="211"/>
      <c r="V1908" s="211"/>
      <c r="W1908" s="211"/>
      <c r="X1908" s="211"/>
      <c r="Y1908" s="189"/>
      <c r="Z1908" s="127"/>
      <c r="AA1908" s="127"/>
      <c r="AB1908" s="434"/>
      <c r="AC1908" s="61"/>
      <c r="AD1908" s="207"/>
      <c r="AE1908" s="61"/>
      <c r="AF1908" s="130"/>
      <c r="AG1908" s="123"/>
      <c r="AH1908" s="123"/>
      <c r="AI1908" s="61"/>
      <c r="AJ1908" s="61"/>
      <c r="AK1908" s="61"/>
      <c r="AL1908" s="61"/>
      <c r="AM1908" s="76"/>
      <c r="AN1908" s="239"/>
      <c r="AO1908" s="239"/>
      <c r="AP1908" s="239"/>
      <c r="AQ1908" s="239"/>
    </row>
    <row r="1909" spans="1:43" x14ac:dyDescent="0.25">
      <c r="A1909" s="232"/>
      <c r="B1909" s="74"/>
      <c r="C1909" s="74"/>
      <c r="D1909" s="74"/>
      <c r="E1909" s="74"/>
      <c r="F1909" s="209"/>
      <c r="G1909" s="209"/>
      <c r="H1909" s="209"/>
      <c r="I1909" s="209"/>
      <c r="J1909" s="209"/>
      <c r="K1909" s="209"/>
      <c r="L1909" s="209"/>
      <c r="M1909" s="209"/>
      <c r="N1909" s="209"/>
      <c r="O1909" s="209"/>
      <c r="P1909" s="209"/>
      <c r="Q1909" s="209"/>
      <c r="R1909" s="209"/>
      <c r="S1909" s="209"/>
      <c r="T1909" s="209"/>
      <c r="U1909" s="209"/>
      <c r="V1909" s="209"/>
      <c r="W1909" s="209"/>
      <c r="X1909" s="209"/>
      <c r="Y1909" s="64"/>
      <c r="Z1909" s="127"/>
      <c r="AA1909" s="127"/>
      <c r="AB1909" s="434"/>
      <c r="AC1909" s="61"/>
      <c r="AD1909" s="207"/>
      <c r="AE1909" s="61"/>
      <c r="AF1909" s="130"/>
      <c r="AG1909" s="123"/>
      <c r="AH1909" s="123"/>
      <c r="AI1909" s="61"/>
      <c r="AJ1909" s="61"/>
      <c r="AK1909" s="61"/>
      <c r="AL1909" s="61"/>
      <c r="AM1909" s="76"/>
      <c r="AN1909" s="239"/>
      <c r="AO1909" s="239"/>
      <c r="AP1909" s="239"/>
      <c r="AQ1909" s="239"/>
    </row>
    <row r="1910" spans="1:43" x14ac:dyDescent="0.25">
      <c r="A1910" s="232"/>
      <c r="B1910" s="191"/>
      <c r="C1910" s="191"/>
      <c r="D1910" s="198"/>
      <c r="E1910" s="198"/>
      <c r="F1910" s="211"/>
      <c r="G1910" s="211"/>
      <c r="H1910" s="211"/>
      <c r="I1910" s="211"/>
      <c r="J1910" s="211"/>
      <c r="K1910" s="211"/>
      <c r="L1910" s="211"/>
      <c r="M1910" s="211"/>
      <c r="N1910" s="211"/>
      <c r="O1910" s="211"/>
      <c r="P1910" s="211"/>
      <c r="Q1910" s="211"/>
      <c r="R1910" s="211"/>
      <c r="S1910" s="211"/>
      <c r="T1910" s="211"/>
      <c r="U1910" s="211"/>
      <c r="V1910" s="211"/>
      <c r="W1910" s="211"/>
      <c r="X1910" s="211"/>
      <c r="Y1910" s="189"/>
      <c r="Z1910" s="127"/>
      <c r="AA1910" s="127"/>
      <c r="AB1910" s="434"/>
      <c r="AC1910" s="61"/>
      <c r="AD1910" s="207"/>
      <c r="AE1910" s="61"/>
      <c r="AF1910" s="130"/>
      <c r="AG1910" s="123"/>
      <c r="AH1910" s="123"/>
      <c r="AI1910" s="61"/>
      <c r="AJ1910" s="61"/>
      <c r="AK1910" s="61"/>
      <c r="AL1910" s="61"/>
      <c r="AM1910" s="76"/>
      <c r="AN1910" s="239"/>
      <c r="AO1910" s="239"/>
      <c r="AP1910" s="239"/>
      <c r="AQ1910" s="239"/>
    </row>
    <row r="1911" spans="1:43" x14ac:dyDescent="0.25">
      <c r="A1911" s="232"/>
      <c r="B1911" s="74"/>
      <c r="C1911" s="74"/>
      <c r="D1911" s="74"/>
      <c r="E1911" s="74"/>
      <c r="F1911" s="209"/>
      <c r="G1911" s="209"/>
      <c r="H1911" s="209"/>
      <c r="I1911" s="209"/>
      <c r="J1911" s="209"/>
      <c r="K1911" s="209"/>
      <c r="L1911" s="209"/>
      <c r="M1911" s="209"/>
      <c r="N1911" s="209"/>
      <c r="O1911" s="209"/>
      <c r="P1911" s="209"/>
      <c r="Q1911" s="209"/>
      <c r="R1911" s="209"/>
      <c r="S1911" s="209"/>
      <c r="T1911" s="209"/>
      <c r="U1911" s="209"/>
      <c r="V1911" s="209"/>
      <c r="W1911" s="209"/>
      <c r="X1911" s="209"/>
      <c r="Y1911" s="64"/>
      <c r="Z1911" s="127"/>
      <c r="AA1911" s="127"/>
      <c r="AB1911" s="434"/>
      <c r="AC1911" s="61"/>
      <c r="AD1911" s="207"/>
      <c r="AE1911" s="61"/>
      <c r="AF1911" s="130"/>
      <c r="AG1911" s="123"/>
      <c r="AH1911" s="123"/>
      <c r="AI1911" s="61"/>
      <c r="AJ1911" s="61"/>
      <c r="AK1911" s="61"/>
      <c r="AL1911" s="61"/>
      <c r="AM1911" s="76"/>
      <c r="AN1911" s="239"/>
      <c r="AO1911" s="239"/>
      <c r="AP1911" s="239"/>
      <c r="AQ1911" s="239"/>
    </row>
    <row r="1912" spans="1:43" x14ac:dyDescent="0.25">
      <c r="A1912" s="232"/>
      <c r="B1912" s="191"/>
      <c r="C1912" s="191"/>
      <c r="D1912" s="198"/>
      <c r="E1912" s="198"/>
      <c r="F1912" s="211"/>
      <c r="G1912" s="211"/>
      <c r="H1912" s="211"/>
      <c r="I1912" s="211"/>
      <c r="J1912" s="211"/>
      <c r="K1912" s="211"/>
      <c r="L1912" s="211"/>
      <c r="M1912" s="211"/>
      <c r="N1912" s="211"/>
      <c r="O1912" s="211"/>
      <c r="P1912" s="211"/>
      <c r="Q1912" s="211"/>
      <c r="R1912" s="211"/>
      <c r="S1912" s="211"/>
      <c r="T1912" s="211"/>
      <c r="U1912" s="211"/>
      <c r="V1912" s="211"/>
      <c r="W1912" s="211"/>
      <c r="X1912" s="211"/>
      <c r="Y1912" s="189"/>
      <c r="Z1912" s="127"/>
      <c r="AA1912" s="127"/>
      <c r="AB1912" s="434"/>
      <c r="AC1912" s="61"/>
      <c r="AD1912" s="207"/>
      <c r="AE1912" s="61"/>
      <c r="AF1912" s="130"/>
      <c r="AG1912" s="123"/>
      <c r="AH1912" s="123"/>
      <c r="AI1912" s="61"/>
      <c r="AJ1912" s="61"/>
      <c r="AK1912" s="61"/>
      <c r="AL1912" s="61"/>
      <c r="AM1912" s="76"/>
      <c r="AN1912" s="239"/>
      <c r="AO1912" s="239"/>
      <c r="AP1912" s="239"/>
      <c r="AQ1912" s="239"/>
    </row>
    <row r="1913" spans="1:43" x14ac:dyDescent="0.25">
      <c r="A1913" s="232"/>
      <c r="B1913" s="74"/>
      <c r="C1913" s="74"/>
      <c r="D1913" s="74"/>
      <c r="E1913" s="74"/>
      <c r="F1913" s="209"/>
      <c r="G1913" s="209"/>
      <c r="H1913" s="209"/>
      <c r="I1913" s="209"/>
      <c r="J1913" s="209"/>
      <c r="K1913" s="209"/>
      <c r="L1913" s="209"/>
      <c r="M1913" s="209"/>
      <c r="N1913" s="209"/>
      <c r="O1913" s="209"/>
      <c r="P1913" s="209"/>
      <c r="Q1913" s="209"/>
      <c r="R1913" s="209"/>
      <c r="S1913" s="209"/>
      <c r="T1913" s="209"/>
      <c r="U1913" s="209"/>
      <c r="V1913" s="209"/>
      <c r="W1913" s="209"/>
      <c r="X1913" s="209"/>
      <c r="Y1913" s="64"/>
      <c r="Z1913" s="127"/>
      <c r="AA1913" s="127"/>
      <c r="AB1913" s="434"/>
      <c r="AC1913" s="61"/>
      <c r="AD1913" s="207"/>
      <c r="AE1913" s="61"/>
      <c r="AF1913" s="130"/>
      <c r="AG1913" s="123"/>
      <c r="AH1913" s="123"/>
      <c r="AI1913" s="61"/>
      <c r="AJ1913" s="61"/>
      <c r="AK1913" s="61"/>
      <c r="AL1913" s="61"/>
      <c r="AM1913" s="76"/>
      <c r="AN1913" s="239"/>
      <c r="AO1913" s="239"/>
      <c r="AP1913" s="239"/>
      <c r="AQ1913" s="239"/>
    </row>
    <row r="1914" spans="1:43" x14ac:dyDescent="0.25">
      <c r="A1914" s="232"/>
      <c r="B1914" s="191"/>
      <c r="C1914" s="191"/>
      <c r="D1914" s="198"/>
      <c r="E1914" s="198"/>
      <c r="F1914" s="211"/>
      <c r="G1914" s="211"/>
      <c r="H1914" s="211"/>
      <c r="I1914" s="211"/>
      <c r="J1914" s="211"/>
      <c r="K1914" s="211"/>
      <c r="L1914" s="211"/>
      <c r="M1914" s="211"/>
      <c r="N1914" s="211"/>
      <c r="O1914" s="211"/>
      <c r="P1914" s="211"/>
      <c r="Q1914" s="211"/>
      <c r="R1914" s="211"/>
      <c r="S1914" s="211"/>
      <c r="T1914" s="211"/>
      <c r="U1914" s="211"/>
      <c r="V1914" s="211"/>
      <c r="W1914" s="211"/>
      <c r="X1914" s="211"/>
      <c r="Y1914" s="189"/>
      <c r="Z1914" s="127"/>
      <c r="AA1914" s="127"/>
      <c r="AB1914" s="434"/>
      <c r="AC1914" s="61"/>
      <c r="AD1914" s="207"/>
      <c r="AE1914" s="61"/>
      <c r="AF1914" s="130"/>
      <c r="AG1914" s="123"/>
      <c r="AH1914" s="123"/>
      <c r="AI1914" s="61"/>
      <c r="AJ1914" s="61"/>
      <c r="AK1914" s="61"/>
      <c r="AL1914" s="61"/>
      <c r="AM1914" s="76"/>
      <c r="AN1914" s="239"/>
      <c r="AO1914" s="239"/>
      <c r="AP1914" s="239"/>
      <c r="AQ1914" s="239"/>
    </row>
    <row r="1915" spans="1:43" x14ac:dyDescent="0.25">
      <c r="A1915" s="232"/>
      <c r="B1915" s="74"/>
      <c r="C1915" s="74"/>
      <c r="D1915" s="74"/>
      <c r="E1915" s="74"/>
      <c r="F1915" s="209"/>
      <c r="G1915" s="209"/>
      <c r="H1915" s="209"/>
      <c r="I1915" s="209"/>
      <c r="J1915" s="209"/>
      <c r="K1915" s="209"/>
      <c r="L1915" s="209"/>
      <c r="M1915" s="209"/>
      <c r="N1915" s="209"/>
      <c r="O1915" s="209"/>
      <c r="P1915" s="209"/>
      <c r="Q1915" s="209"/>
      <c r="R1915" s="209"/>
      <c r="S1915" s="209"/>
      <c r="T1915" s="209"/>
      <c r="U1915" s="209"/>
      <c r="V1915" s="209"/>
      <c r="W1915" s="209"/>
      <c r="X1915" s="209"/>
      <c r="Y1915" s="64"/>
      <c r="Z1915" s="127"/>
      <c r="AA1915" s="127"/>
      <c r="AB1915" s="434"/>
      <c r="AC1915" s="61"/>
      <c r="AD1915" s="207"/>
      <c r="AE1915" s="61"/>
      <c r="AF1915" s="130"/>
      <c r="AG1915" s="123"/>
      <c r="AH1915" s="123"/>
      <c r="AI1915" s="61"/>
      <c r="AJ1915" s="61"/>
      <c r="AK1915" s="61"/>
      <c r="AL1915" s="61"/>
      <c r="AM1915" s="76"/>
      <c r="AN1915" s="239"/>
      <c r="AO1915" s="239"/>
      <c r="AP1915" s="239"/>
      <c r="AQ1915" s="239"/>
    </row>
    <row r="1916" spans="1:43" x14ac:dyDescent="0.25">
      <c r="A1916" s="232"/>
      <c r="B1916" s="191"/>
      <c r="C1916" s="191"/>
      <c r="D1916" s="198"/>
      <c r="E1916" s="198"/>
      <c r="F1916" s="211"/>
      <c r="G1916" s="211"/>
      <c r="H1916" s="211"/>
      <c r="I1916" s="211"/>
      <c r="J1916" s="211"/>
      <c r="K1916" s="211"/>
      <c r="L1916" s="211"/>
      <c r="M1916" s="211"/>
      <c r="N1916" s="211"/>
      <c r="O1916" s="211"/>
      <c r="P1916" s="211"/>
      <c r="Q1916" s="211"/>
      <c r="R1916" s="211"/>
      <c r="S1916" s="211"/>
      <c r="T1916" s="211"/>
      <c r="U1916" s="211"/>
      <c r="V1916" s="211"/>
      <c r="W1916" s="211"/>
      <c r="X1916" s="211"/>
      <c r="Y1916" s="189"/>
      <c r="Z1916" s="127"/>
      <c r="AA1916" s="127"/>
      <c r="AB1916" s="434"/>
      <c r="AC1916" s="61"/>
      <c r="AD1916" s="207"/>
      <c r="AE1916" s="61"/>
      <c r="AF1916" s="130"/>
      <c r="AG1916" s="123"/>
      <c r="AH1916" s="123"/>
      <c r="AI1916" s="61"/>
      <c r="AJ1916" s="61"/>
      <c r="AK1916" s="61"/>
      <c r="AL1916" s="61"/>
      <c r="AM1916" s="76"/>
      <c r="AN1916" s="239"/>
      <c r="AO1916" s="239"/>
      <c r="AP1916" s="239"/>
      <c r="AQ1916" s="239"/>
    </row>
    <row r="1917" spans="1:43" x14ac:dyDescent="0.25">
      <c r="A1917" s="232"/>
      <c r="B1917" s="74"/>
      <c r="C1917" s="74"/>
      <c r="D1917" s="74"/>
      <c r="E1917" s="74"/>
      <c r="F1917" s="209"/>
      <c r="G1917" s="209"/>
      <c r="H1917" s="209"/>
      <c r="I1917" s="209"/>
      <c r="J1917" s="209"/>
      <c r="K1917" s="209"/>
      <c r="L1917" s="209"/>
      <c r="M1917" s="209"/>
      <c r="N1917" s="209"/>
      <c r="O1917" s="209"/>
      <c r="P1917" s="209"/>
      <c r="Q1917" s="209"/>
      <c r="R1917" s="209"/>
      <c r="S1917" s="209"/>
      <c r="T1917" s="209"/>
      <c r="U1917" s="209"/>
      <c r="V1917" s="209"/>
      <c r="W1917" s="209"/>
      <c r="X1917" s="209"/>
      <c r="Y1917" s="64"/>
      <c r="Z1917" s="127"/>
      <c r="AA1917" s="127"/>
      <c r="AB1917" s="434"/>
      <c r="AC1917" s="61"/>
      <c r="AD1917" s="207"/>
      <c r="AE1917" s="61"/>
      <c r="AF1917" s="130"/>
      <c r="AG1917" s="123"/>
      <c r="AH1917" s="123"/>
      <c r="AI1917" s="61"/>
      <c r="AJ1917" s="61"/>
      <c r="AK1917" s="61"/>
      <c r="AL1917" s="61"/>
      <c r="AM1917" s="76"/>
      <c r="AN1917" s="239"/>
      <c r="AO1917" s="239"/>
      <c r="AP1917" s="239"/>
      <c r="AQ1917" s="239"/>
    </row>
    <row r="1918" spans="1:43" x14ac:dyDescent="0.25">
      <c r="A1918" s="232"/>
      <c r="B1918" s="191"/>
      <c r="C1918" s="191"/>
      <c r="D1918" s="198"/>
      <c r="E1918" s="198"/>
      <c r="F1918" s="211"/>
      <c r="G1918" s="211"/>
      <c r="H1918" s="211"/>
      <c r="I1918" s="211"/>
      <c r="J1918" s="211"/>
      <c r="K1918" s="211"/>
      <c r="L1918" s="211"/>
      <c r="M1918" s="211"/>
      <c r="N1918" s="211"/>
      <c r="O1918" s="211"/>
      <c r="P1918" s="211"/>
      <c r="Q1918" s="211"/>
      <c r="R1918" s="211"/>
      <c r="S1918" s="211"/>
      <c r="T1918" s="211"/>
      <c r="U1918" s="211"/>
      <c r="V1918" s="211"/>
      <c r="W1918" s="211"/>
      <c r="X1918" s="211"/>
      <c r="Y1918" s="189"/>
      <c r="Z1918" s="127"/>
      <c r="AA1918" s="127"/>
      <c r="AB1918" s="434"/>
      <c r="AC1918" s="61"/>
      <c r="AD1918" s="207"/>
      <c r="AE1918" s="61"/>
      <c r="AF1918" s="130"/>
      <c r="AG1918" s="123"/>
      <c r="AH1918" s="123"/>
      <c r="AI1918" s="61"/>
      <c r="AJ1918" s="61"/>
      <c r="AK1918" s="61"/>
      <c r="AL1918" s="61"/>
      <c r="AM1918" s="76"/>
      <c r="AN1918" s="239"/>
      <c r="AO1918" s="239"/>
      <c r="AP1918" s="239"/>
      <c r="AQ1918" s="239"/>
    </row>
    <row r="1919" spans="1:43" x14ac:dyDescent="0.25">
      <c r="A1919" s="232"/>
      <c r="B1919" s="74"/>
      <c r="C1919" s="74"/>
      <c r="D1919" s="74"/>
      <c r="E1919" s="74"/>
      <c r="F1919" s="209"/>
      <c r="G1919" s="209"/>
      <c r="H1919" s="209"/>
      <c r="I1919" s="209"/>
      <c r="J1919" s="209"/>
      <c r="K1919" s="209"/>
      <c r="L1919" s="209"/>
      <c r="M1919" s="209"/>
      <c r="N1919" s="209"/>
      <c r="O1919" s="209"/>
      <c r="P1919" s="209"/>
      <c r="Q1919" s="209"/>
      <c r="R1919" s="209"/>
      <c r="S1919" s="209"/>
      <c r="T1919" s="209"/>
      <c r="U1919" s="209"/>
      <c r="V1919" s="209"/>
      <c r="W1919" s="209"/>
      <c r="X1919" s="209"/>
      <c r="Y1919" s="64"/>
      <c r="Z1919" s="127"/>
      <c r="AA1919" s="127"/>
      <c r="AB1919" s="434"/>
      <c r="AC1919" s="61"/>
      <c r="AD1919" s="207"/>
      <c r="AE1919" s="61"/>
      <c r="AF1919" s="130"/>
      <c r="AG1919" s="123"/>
      <c r="AH1919" s="123"/>
      <c r="AI1919" s="61"/>
      <c r="AJ1919" s="61"/>
      <c r="AK1919" s="61"/>
      <c r="AL1919" s="61"/>
      <c r="AM1919" s="76"/>
      <c r="AN1919" s="239"/>
      <c r="AO1919" s="239"/>
      <c r="AP1919" s="239"/>
      <c r="AQ1919" s="239"/>
    </row>
    <row r="1920" spans="1:43" x14ac:dyDescent="0.25">
      <c r="A1920" s="232"/>
      <c r="B1920" s="191"/>
      <c r="C1920" s="191"/>
      <c r="D1920" s="198"/>
      <c r="E1920" s="198"/>
      <c r="F1920" s="211"/>
      <c r="G1920" s="211"/>
      <c r="H1920" s="211"/>
      <c r="I1920" s="211"/>
      <c r="J1920" s="211"/>
      <c r="K1920" s="211"/>
      <c r="L1920" s="211"/>
      <c r="M1920" s="211"/>
      <c r="N1920" s="211"/>
      <c r="O1920" s="211"/>
      <c r="P1920" s="211"/>
      <c r="Q1920" s="211"/>
      <c r="R1920" s="211"/>
      <c r="S1920" s="211"/>
      <c r="T1920" s="211"/>
      <c r="U1920" s="211"/>
      <c r="V1920" s="211"/>
      <c r="W1920" s="211"/>
      <c r="X1920" s="211"/>
      <c r="Y1920" s="189"/>
      <c r="Z1920" s="127"/>
      <c r="AA1920" s="127"/>
      <c r="AB1920" s="434"/>
      <c r="AC1920" s="61"/>
      <c r="AD1920" s="207"/>
      <c r="AE1920" s="61"/>
      <c r="AF1920" s="130"/>
      <c r="AG1920" s="123"/>
      <c r="AH1920" s="123"/>
      <c r="AI1920" s="61"/>
      <c r="AJ1920" s="61"/>
      <c r="AK1920" s="61"/>
      <c r="AL1920" s="61"/>
      <c r="AM1920" s="76"/>
      <c r="AN1920" s="239"/>
      <c r="AO1920" s="239"/>
      <c r="AP1920" s="239"/>
      <c r="AQ1920" s="239"/>
    </row>
    <row r="1921" spans="1:43" x14ac:dyDescent="0.25">
      <c r="A1921" s="232"/>
      <c r="B1921" s="74"/>
      <c r="C1921" s="74"/>
      <c r="D1921" s="74"/>
      <c r="E1921" s="74"/>
      <c r="F1921" s="209"/>
      <c r="G1921" s="209"/>
      <c r="H1921" s="209"/>
      <c r="I1921" s="209"/>
      <c r="J1921" s="209"/>
      <c r="K1921" s="209"/>
      <c r="L1921" s="209"/>
      <c r="M1921" s="209"/>
      <c r="N1921" s="209"/>
      <c r="O1921" s="209"/>
      <c r="P1921" s="209"/>
      <c r="Q1921" s="209"/>
      <c r="R1921" s="209"/>
      <c r="S1921" s="209"/>
      <c r="T1921" s="209"/>
      <c r="U1921" s="209"/>
      <c r="V1921" s="209"/>
      <c r="W1921" s="209"/>
      <c r="X1921" s="209"/>
      <c r="Y1921" s="64"/>
      <c r="Z1921" s="127"/>
      <c r="AA1921" s="127"/>
      <c r="AB1921" s="434"/>
      <c r="AC1921" s="61"/>
      <c r="AD1921" s="207"/>
      <c r="AE1921" s="61"/>
      <c r="AF1921" s="130"/>
      <c r="AG1921" s="123"/>
      <c r="AH1921" s="123"/>
      <c r="AI1921" s="61"/>
      <c r="AJ1921" s="61"/>
      <c r="AK1921" s="61"/>
      <c r="AL1921" s="61"/>
      <c r="AM1921" s="76"/>
      <c r="AN1921" s="239"/>
      <c r="AO1921" s="239"/>
      <c r="AP1921" s="239"/>
      <c r="AQ1921" s="239"/>
    </row>
    <row r="1922" spans="1:43" x14ac:dyDescent="0.25">
      <c r="A1922" s="232"/>
      <c r="B1922" s="191"/>
      <c r="C1922" s="191"/>
      <c r="D1922" s="198"/>
      <c r="E1922" s="198"/>
      <c r="F1922" s="211"/>
      <c r="G1922" s="211"/>
      <c r="H1922" s="211"/>
      <c r="I1922" s="211"/>
      <c r="J1922" s="211"/>
      <c r="K1922" s="211"/>
      <c r="L1922" s="211"/>
      <c r="M1922" s="211"/>
      <c r="N1922" s="211"/>
      <c r="O1922" s="211"/>
      <c r="P1922" s="211"/>
      <c r="Q1922" s="211"/>
      <c r="R1922" s="211"/>
      <c r="S1922" s="211"/>
      <c r="T1922" s="211"/>
      <c r="U1922" s="211"/>
      <c r="V1922" s="211"/>
      <c r="W1922" s="211"/>
      <c r="X1922" s="211"/>
      <c r="Y1922" s="189"/>
      <c r="Z1922" s="127"/>
      <c r="AA1922" s="127"/>
      <c r="AB1922" s="434"/>
      <c r="AC1922" s="61"/>
      <c r="AD1922" s="207"/>
      <c r="AE1922" s="61"/>
      <c r="AF1922" s="130"/>
      <c r="AG1922" s="123"/>
      <c r="AH1922" s="123"/>
      <c r="AI1922" s="61"/>
      <c r="AJ1922" s="61"/>
      <c r="AK1922" s="61"/>
      <c r="AL1922" s="61"/>
      <c r="AM1922" s="76"/>
      <c r="AN1922" s="239"/>
      <c r="AO1922" s="239"/>
      <c r="AP1922" s="239"/>
      <c r="AQ1922" s="239"/>
    </row>
    <row r="1923" spans="1:43" x14ac:dyDescent="0.25">
      <c r="A1923" s="232"/>
      <c r="B1923" s="74"/>
      <c r="C1923" s="74"/>
      <c r="D1923" s="74"/>
      <c r="E1923" s="74"/>
      <c r="F1923" s="209"/>
      <c r="G1923" s="209"/>
      <c r="H1923" s="209"/>
      <c r="I1923" s="209"/>
      <c r="J1923" s="209"/>
      <c r="K1923" s="209"/>
      <c r="L1923" s="209"/>
      <c r="M1923" s="209"/>
      <c r="N1923" s="209"/>
      <c r="O1923" s="209"/>
      <c r="P1923" s="209"/>
      <c r="Q1923" s="209"/>
      <c r="R1923" s="209"/>
      <c r="S1923" s="209"/>
      <c r="T1923" s="209"/>
      <c r="U1923" s="209"/>
      <c r="V1923" s="209"/>
      <c r="W1923" s="209"/>
      <c r="X1923" s="209"/>
      <c r="Y1923" s="64"/>
      <c r="Z1923" s="127"/>
      <c r="AA1923" s="127"/>
      <c r="AB1923" s="434"/>
      <c r="AC1923" s="61"/>
      <c r="AD1923" s="207"/>
      <c r="AE1923" s="61"/>
      <c r="AF1923" s="130"/>
      <c r="AG1923" s="123"/>
      <c r="AH1923" s="123"/>
      <c r="AI1923" s="61"/>
      <c r="AJ1923" s="61"/>
      <c r="AK1923" s="61"/>
      <c r="AL1923" s="61"/>
      <c r="AM1923" s="76"/>
      <c r="AN1923" s="239"/>
      <c r="AO1923" s="239"/>
      <c r="AP1923" s="239"/>
      <c r="AQ1923" s="239"/>
    </row>
    <row r="1924" spans="1:43" x14ac:dyDescent="0.25">
      <c r="A1924" s="232"/>
      <c r="B1924" s="191"/>
      <c r="C1924" s="191"/>
      <c r="D1924" s="198"/>
      <c r="E1924" s="198"/>
      <c r="F1924" s="211"/>
      <c r="G1924" s="211"/>
      <c r="H1924" s="211"/>
      <c r="I1924" s="211"/>
      <c r="J1924" s="211"/>
      <c r="K1924" s="211"/>
      <c r="L1924" s="211"/>
      <c r="M1924" s="211"/>
      <c r="N1924" s="211"/>
      <c r="O1924" s="211"/>
      <c r="P1924" s="211"/>
      <c r="Q1924" s="211"/>
      <c r="R1924" s="211"/>
      <c r="S1924" s="211"/>
      <c r="T1924" s="211"/>
      <c r="U1924" s="211"/>
      <c r="V1924" s="211"/>
      <c r="W1924" s="211"/>
      <c r="X1924" s="211"/>
      <c r="Y1924" s="189"/>
      <c r="Z1924" s="127"/>
      <c r="AA1924" s="127"/>
      <c r="AB1924" s="434"/>
      <c r="AC1924" s="61"/>
      <c r="AD1924" s="207"/>
      <c r="AE1924" s="61"/>
      <c r="AF1924" s="130"/>
      <c r="AG1924" s="123"/>
      <c r="AH1924" s="123"/>
      <c r="AI1924" s="61"/>
      <c r="AJ1924" s="61"/>
      <c r="AK1924" s="61"/>
      <c r="AL1924" s="61"/>
      <c r="AM1924" s="76"/>
      <c r="AN1924" s="239"/>
      <c r="AO1924" s="239"/>
      <c r="AP1924" s="239"/>
      <c r="AQ1924" s="239"/>
    </row>
    <row r="1925" spans="1:43" x14ac:dyDescent="0.25">
      <c r="A1925" s="232"/>
      <c r="B1925" s="74"/>
      <c r="C1925" s="74"/>
      <c r="D1925" s="74"/>
      <c r="E1925" s="74"/>
      <c r="F1925" s="209"/>
      <c r="G1925" s="209"/>
      <c r="H1925" s="209"/>
      <c r="I1925" s="209"/>
      <c r="J1925" s="209"/>
      <c r="K1925" s="209"/>
      <c r="L1925" s="209"/>
      <c r="M1925" s="209"/>
      <c r="N1925" s="209"/>
      <c r="O1925" s="209"/>
      <c r="P1925" s="209"/>
      <c r="Q1925" s="209"/>
      <c r="R1925" s="209"/>
      <c r="S1925" s="209"/>
      <c r="T1925" s="209"/>
      <c r="U1925" s="209"/>
      <c r="V1925" s="209"/>
      <c r="W1925" s="209"/>
      <c r="X1925" s="209"/>
      <c r="Y1925" s="64"/>
      <c r="Z1925" s="127"/>
      <c r="AA1925" s="127"/>
      <c r="AB1925" s="434"/>
      <c r="AC1925" s="61"/>
      <c r="AD1925" s="207"/>
      <c r="AE1925" s="61"/>
      <c r="AF1925" s="130"/>
      <c r="AG1925" s="123"/>
      <c r="AH1925" s="123"/>
      <c r="AI1925" s="61"/>
      <c r="AJ1925" s="61"/>
      <c r="AK1925" s="61"/>
      <c r="AL1925" s="61"/>
      <c r="AM1925" s="76"/>
      <c r="AN1925" s="239"/>
      <c r="AO1925" s="239"/>
      <c r="AP1925" s="239"/>
      <c r="AQ1925" s="239"/>
    </row>
    <row r="1926" spans="1:43" x14ac:dyDescent="0.25">
      <c r="A1926" s="232"/>
      <c r="B1926" s="191"/>
      <c r="C1926" s="191"/>
      <c r="D1926" s="198"/>
      <c r="E1926" s="198"/>
      <c r="F1926" s="211"/>
      <c r="G1926" s="211"/>
      <c r="H1926" s="211"/>
      <c r="I1926" s="211"/>
      <c r="J1926" s="211"/>
      <c r="K1926" s="211"/>
      <c r="L1926" s="211"/>
      <c r="M1926" s="211"/>
      <c r="N1926" s="211"/>
      <c r="O1926" s="211"/>
      <c r="P1926" s="211"/>
      <c r="Q1926" s="211"/>
      <c r="R1926" s="211"/>
      <c r="S1926" s="211"/>
      <c r="T1926" s="211"/>
      <c r="U1926" s="211"/>
      <c r="V1926" s="211"/>
      <c r="W1926" s="211"/>
      <c r="X1926" s="211"/>
      <c r="Y1926" s="189"/>
      <c r="Z1926" s="127"/>
      <c r="AA1926" s="127"/>
      <c r="AB1926" s="434"/>
      <c r="AC1926" s="61"/>
      <c r="AD1926" s="207"/>
      <c r="AE1926" s="61"/>
      <c r="AF1926" s="130"/>
      <c r="AG1926" s="123"/>
      <c r="AH1926" s="123"/>
      <c r="AI1926" s="61"/>
      <c r="AJ1926" s="61"/>
      <c r="AK1926" s="61"/>
      <c r="AL1926" s="61"/>
      <c r="AM1926" s="76"/>
      <c r="AN1926" s="239"/>
      <c r="AO1926" s="239"/>
      <c r="AP1926" s="239"/>
      <c r="AQ1926" s="239"/>
    </row>
    <row r="1927" spans="1:43" x14ac:dyDescent="0.25">
      <c r="A1927" s="232"/>
      <c r="B1927" s="74"/>
      <c r="C1927" s="74"/>
      <c r="D1927" s="74"/>
      <c r="E1927" s="74"/>
      <c r="F1927" s="209"/>
      <c r="G1927" s="209"/>
      <c r="H1927" s="209"/>
      <c r="I1927" s="209"/>
      <c r="J1927" s="209"/>
      <c r="K1927" s="209"/>
      <c r="L1927" s="209"/>
      <c r="M1927" s="209"/>
      <c r="N1927" s="209"/>
      <c r="O1927" s="209"/>
      <c r="P1927" s="209"/>
      <c r="Q1927" s="209"/>
      <c r="R1927" s="209"/>
      <c r="S1927" s="209"/>
      <c r="T1927" s="209"/>
      <c r="U1927" s="209"/>
      <c r="V1927" s="209"/>
      <c r="W1927" s="209"/>
      <c r="X1927" s="209"/>
      <c r="Y1927" s="64"/>
      <c r="Z1927" s="127"/>
      <c r="AA1927" s="127"/>
      <c r="AB1927" s="434"/>
      <c r="AC1927" s="61"/>
      <c r="AD1927" s="207"/>
      <c r="AE1927" s="61"/>
      <c r="AF1927" s="130"/>
      <c r="AG1927" s="123"/>
      <c r="AH1927" s="123"/>
      <c r="AI1927" s="61"/>
      <c r="AJ1927" s="61"/>
      <c r="AK1927" s="61"/>
      <c r="AL1927" s="61"/>
      <c r="AM1927" s="76"/>
      <c r="AN1927" s="239"/>
      <c r="AO1927" s="239"/>
      <c r="AP1927" s="239"/>
      <c r="AQ1927" s="239"/>
    </row>
    <row r="1928" spans="1:43" x14ac:dyDescent="0.25">
      <c r="A1928" s="232"/>
      <c r="B1928" s="191"/>
      <c r="C1928" s="191"/>
      <c r="D1928" s="198"/>
      <c r="E1928" s="198"/>
      <c r="F1928" s="211"/>
      <c r="G1928" s="211"/>
      <c r="H1928" s="211"/>
      <c r="I1928" s="211"/>
      <c r="J1928" s="211"/>
      <c r="K1928" s="211"/>
      <c r="L1928" s="211"/>
      <c r="M1928" s="211"/>
      <c r="N1928" s="211"/>
      <c r="O1928" s="211"/>
      <c r="P1928" s="211"/>
      <c r="Q1928" s="211"/>
      <c r="R1928" s="211"/>
      <c r="S1928" s="211"/>
      <c r="T1928" s="211"/>
      <c r="U1928" s="211"/>
      <c r="V1928" s="211"/>
      <c r="W1928" s="211"/>
      <c r="X1928" s="211"/>
      <c r="Y1928" s="189"/>
      <c r="Z1928" s="127"/>
      <c r="AA1928" s="127"/>
      <c r="AB1928" s="434"/>
      <c r="AC1928" s="61"/>
      <c r="AD1928" s="207"/>
      <c r="AE1928" s="61"/>
      <c r="AF1928" s="130"/>
      <c r="AG1928" s="123"/>
      <c r="AH1928" s="123"/>
      <c r="AI1928" s="61"/>
      <c r="AJ1928" s="61"/>
      <c r="AK1928" s="61"/>
      <c r="AL1928" s="61"/>
      <c r="AM1928" s="76"/>
      <c r="AN1928" s="239"/>
      <c r="AO1928" s="239"/>
      <c r="AP1928" s="239"/>
      <c r="AQ1928" s="239"/>
    </row>
    <row r="1929" spans="1:43" x14ac:dyDescent="0.25">
      <c r="A1929" s="232"/>
      <c r="B1929" s="74"/>
      <c r="C1929" s="74"/>
      <c r="D1929" s="74"/>
      <c r="E1929" s="74"/>
      <c r="F1929" s="209"/>
      <c r="G1929" s="209"/>
      <c r="H1929" s="209"/>
      <c r="I1929" s="209"/>
      <c r="J1929" s="209"/>
      <c r="K1929" s="209"/>
      <c r="L1929" s="209"/>
      <c r="M1929" s="209"/>
      <c r="N1929" s="209"/>
      <c r="O1929" s="209"/>
      <c r="P1929" s="209"/>
      <c r="Q1929" s="209"/>
      <c r="R1929" s="209"/>
      <c r="S1929" s="209"/>
      <c r="T1929" s="209"/>
      <c r="U1929" s="209"/>
      <c r="V1929" s="209"/>
      <c r="W1929" s="209"/>
      <c r="X1929" s="209"/>
      <c r="Y1929" s="64"/>
      <c r="Z1929" s="127"/>
      <c r="AA1929" s="127"/>
      <c r="AB1929" s="434"/>
      <c r="AC1929" s="61"/>
      <c r="AD1929" s="207"/>
      <c r="AE1929" s="61"/>
      <c r="AF1929" s="130"/>
      <c r="AG1929" s="123"/>
      <c r="AH1929" s="123"/>
      <c r="AI1929" s="61"/>
      <c r="AJ1929" s="61"/>
      <c r="AK1929" s="61"/>
      <c r="AL1929" s="61"/>
      <c r="AM1929" s="76"/>
      <c r="AN1929" s="239"/>
      <c r="AO1929" s="239"/>
      <c r="AP1929" s="239"/>
      <c r="AQ1929" s="239"/>
    </row>
    <row r="1930" spans="1:43" x14ac:dyDescent="0.25">
      <c r="A1930" s="232"/>
      <c r="B1930" s="191"/>
      <c r="C1930" s="191"/>
      <c r="D1930" s="198"/>
      <c r="E1930" s="198"/>
      <c r="F1930" s="211"/>
      <c r="G1930" s="211"/>
      <c r="H1930" s="211"/>
      <c r="I1930" s="211"/>
      <c r="J1930" s="211"/>
      <c r="K1930" s="211"/>
      <c r="L1930" s="211"/>
      <c r="M1930" s="211"/>
      <c r="N1930" s="211"/>
      <c r="O1930" s="211"/>
      <c r="P1930" s="211"/>
      <c r="Q1930" s="211"/>
      <c r="R1930" s="211"/>
      <c r="S1930" s="211"/>
      <c r="T1930" s="211"/>
      <c r="U1930" s="211"/>
      <c r="V1930" s="211"/>
      <c r="W1930" s="211"/>
      <c r="X1930" s="211"/>
      <c r="Y1930" s="189"/>
      <c r="Z1930" s="127"/>
      <c r="AA1930" s="127"/>
      <c r="AB1930" s="434"/>
      <c r="AC1930" s="61"/>
      <c r="AD1930" s="207"/>
      <c r="AE1930" s="61"/>
      <c r="AF1930" s="130"/>
      <c r="AG1930" s="123"/>
      <c r="AH1930" s="123"/>
      <c r="AI1930" s="61"/>
      <c r="AJ1930" s="61"/>
      <c r="AK1930" s="61"/>
      <c r="AL1930" s="61"/>
      <c r="AM1930" s="76"/>
      <c r="AN1930" s="239"/>
      <c r="AO1930" s="239"/>
      <c r="AP1930" s="239"/>
      <c r="AQ1930" s="239"/>
    </row>
    <row r="1931" spans="1:43" x14ac:dyDescent="0.25">
      <c r="A1931" s="232"/>
      <c r="B1931" s="74"/>
      <c r="C1931" s="74"/>
      <c r="D1931" s="74"/>
      <c r="E1931" s="74"/>
      <c r="F1931" s="209"/>
      <c r="G1931" s="209"/>
      <c r="H1931" s="209"/>
      <c r="I1931" s="209"/>
      <c r="J1931" s="209"/>
      <c r="K1931" s="209"/>
      <c r="L1931" s="209"/>
      <c r="M1931" s="209"/>
      <c r="N1931" s="209"/>
      <c r="O1931" s="209"/>
      <c r="P1931" s="209"/>
      <c r="Q1931" s="209"/>
      <c r="R1931" s="209"/>
      <c r="S1931" s="209"/>
      <c r="T1931" s="209"/>
      <c r="U1931" s="209"/>
      <c r="V1931" s="209"/>
      <c r="W1931" s="209"/>
      <c r="X1931" s="209"/>
      <c r="Y1931" s="64"/>
      <c r="Z1931" s="127"/>
      <c r="AA1931" s="127"/>
      <c r="AB1931" s="434"/>
      <c r="AC1931" s="61"/>
      <c r="AD1931" s="207"/>
      <c r="AE1931" s="61"/>
      <c r="AF1931" s="130"/>
      <c r="AG1931" s="123"/>
      <c r="AH1931" s="123"/>
      <c r="AI1931" s="61"/>
      <c r="AJ1931" s="61"/>
      <c r="AK1931" s="61"/>
      <c r="AL1931" s="61"/>
      <c r="AM1931" s="76"/>
      <c r="AN1931" s="239"/>
      <c r="AO1931" s="239"/>
      <c r="AP1931" s="239"/>
      <c r="AQ1931" s="239"/>
    </row>
    <row r="1932" spans="1:43" x14ac:dyDescent="0.25">
      <c r="A1932" s="232"/>
      <c r="B1932" s="191"/>
      <c r="C1932" s="191"/>
      <c r="D1932" s="198"/>
      <c r="E1932" s="198"/>
      <c r="F1932" s="211"/>
      <c r="G1932" s="211"/>
      <c r="H1932" s="211"/>
      <c r="I1932" s="211"/>
      <c r="J1932" s="211"/>
      <c r="K1932" s="211"/>
      <c r="L1932" s="211"/>
      <c r="M1932" s="211"/>
      <c r="N1932" s="211"/>
      <c r="O1932" s="211"/>
      <c r="P1932" s="211"/>
      <c r="Q1932" s="211"/>
      <c r="R1932" s="211"/>
      <c r="S1932" s="211"/>
      <c r="T1932" s="211"/>
      <c r="U1932" s="211"/>
      <c r="V1932" s="211"/>
      <c r="W1932" s="211"/>
      <c r="X1932" s="211"/>
      <c r="Y1932" s="189"/>
      <c r="Z1932" s="127"/>
      <c r="AA1932" s="127"/>
      <c r="AB1932" s="434"/>
      <c r="AC1932" s="61"/>
      <c r="AD1932" s="207"/>
      <c r="AE1932" s="61"/>
      <c r="AF1932" s="130"/>
      <c r="AG1932" s="123"/>
      <c r="AH1932" s="123"/>
      <c r="AI1932" s="61"/>
      <c r="AJ1932" s="61"/>
      <c r="AK1932" s="61"/>
      <c r="AL1932" s="61"/>
      <c r="AM1932" s="76"/>
      <c r="AN1932" s="239"/>
      <c r="AO1932" s="239"/>
      <c r="AP1932" s="239"/>
      <c r="AQ1932" s="239"/>
    </row>
    <row r="1933" spans="1:43" x14ac:dyDescent="0.25">
      <c r="A1933" s="232"/>
      <c r="B1933" s="74"/>
      <c r="C1933" s="74"/>
      <c r="D1933" s="74"/>
      <c r="E1933" s="74"/>
      <c r="F1933" s="209"/>
      <c r="G1933" s="209"/>
      <c r="H1933" s="209"/>
      <c r="I1933" s="209"/>
      <c r="J1933" s="209"/>
      <c r="K1933" s="209"/>
      <c r="L1933" s="209"/>
      <c r="M1933" s="209"/>
      <c r="N1933" s="209"/>
      <c r="O1933" s="209"/>
      <c r="P1933" s="209"/>
      <c r="Q1933" s="209"/>
      <c r="R1933" s="209"/>
      <c r="S1933" s="209"/>
      <c r="T1933" s="209"/>
      <c r="U1933" s="209"/>
      <c r="V1933" s="209"/>
      <c r="W1933" s="209"/>
      <c r="X1933" s="209"/>
      <c r="Y1933" s="64"/>
      <c r="Z1933" s="127"/>
      <c r="AA1933" s="127"/>
      <c r="AB1933" s="434"/>
      <c r="AC1933" s="61"/>
      <c r="AD1933" s="207"/>
      <c r="AE1933" s="61"/>
      <c r="AF1933" s="130"/>
      <c r="AG1933" s="123"/>
      <c r="AH1933" s="123"/>
      <c r="AI1933" s="61"/>
      <c r="AJ1933" s="61"/>
      <c r="AK1933" s="61"/>
      <c r="AL1933" s="61"/>
      <c r="AM1933" s="76"/>
      <c r="AN1933" s="239"/>
      <c r="AO1933" s="239"/>
      <c r="AP1933" s="239"/>
      <c r="AQ1933" s="239"/>
    </row>
    <row r="1934" spans="1:43" x14ac:dyDescent="0.25">
      <c r="A1934" s="232"/>
      <c r="B1934" s="191"/>
      <c r="C1934" s="191"/>
      <c r="D1934" s="198"/>
      <c r="E1934" s="198"/>
      <c r="F1934" s="211"/>
      <c r="G1934" s="211"/>
      <c r="H1934" s="211"/>
      <c r="I1934" s="211"/>
      <c r="J1934" s="211"/>
      <c r="K1934" s="211"/>
      <c r="L1934" s="211"/>
      <c r="M1934" s="211"/>
      <c r="N1934" s="211"/>
      <c r="O1934" s="211"/>
      <c r="P1934" s="211"/>
      <c r="Q1934" s="211"/>
      <c r="R1934" s="211"/>
      <c r="S1934" s="211"/>
      <c r="T1934" s="211"/>
      <c r="U1934" s="211"/>
      <c r="V1934" s="211"/>
      <c r="W1934" s="211"/>
      <c r="X1934" s="211"/>
      <c r="Y1934" s="189"/>
      <c r="Z1934" s="127"/>
      <c r="AA1934" s="127"/>
      <c r="AB1934" s="434"/>
      <c r="AC1934" s="61"/>
      <c r="AD1934" s="207"/>
      <c r="AE1934" s="61"/>
      <c r="AF1934" s="130"/>
      <c r="AG1934" s="123"/>
      <c r="AH1934" s="123"/>
      <c r="AI1934" s="61"/>
      <c r="AJ1934" s="61"/>
      <c r="AK1934" s="61"/>
      <c r="AL1934" s="61"/>
      <c r="AM1934" s="76"/>
      <c r="AN1934" s="239"/>
      <c r="AO1934" s="239"/>
      <c r="AP1934" s="239"/>
      <c r="AQ1934" s="239"/>
    </row>
    <row r="1935" spans="1:43" x14ac:dyDescent="0.25">
      <c r="A1935" s="232"/>
      <c r="B1935" s="74"/>
      <c r="C1935" s="74"/>
      <c r="D1935" s="74"/>
      <c r="E1935" s="74"/>
      <c r="F1935" s="209"/>
      <c r="G1935" s="209"/>
      <c r="H1935" s="209"/>
      <c r="I1935" s="209"/>
      <c r="J1935" s="209"/>
      <c r="K1935" s="209"/>
      <c r="L1935" s="209"/>
      <c r="M1935" s="209"/>
      <c r="N1935" s="209"/>
      <c r="O1935" s="209"/>
      <c r="P1935" s="209"/>
      <c r="Q1935" s="209"/>
      <c r="R1935" s="209"/>
      <c r="S1935" s="209"/>
      <c r="T1935" s="209"/>
      <c r="U1935" s="209"/>
      <c r="V1935" s="209"/>
      <c r="W1935" s="209"/>
      <c r="X1935" s="209"/>
      <c r="Y1935" s="64"/>
      <c r="Z1935" s="127"/>
      <c r="AA1935" s="127"/>
      <c r="AB1935" s="434"/>
      <c r="AC1935" s="61"/>
      <c r="AD1935" s="207"/>
      <c r="AE1935" s="61"/>
      <c r="AF1935" s="130"/>
      <c r="AG1935" s="123"/>
      <c r="AH1935" s="123"/>
      <c r="AI1935" s="61"/>
      <c r="AJ1935" s="61"/>
      <c r="AK1935" s="61"/>
      <c r="AL1935" s="61"/>
      <c r="AM1935" s="76"/>
      <c r="AN1935" s="239"/>
      <c r="AO1935" s="239"/>
      <c r="AP1935" s="239"/>
      <c r="AQ1935" s="239"/>
    </row>
    <row r="1936" spans="1:43" x14ac:dyDescent="0.25">
      <c r="A1936" s="232"/>
      <c r="B1936" s="191"/>
      <c r="C1936" s="191"/>
      <c r="D1936" s="198"/>
      <c r="E1936" s="198"/>
      <c r="F1936" s="211"/>
      <c r="G1936" s="211"/>
      <c r="H1936" s="211"/>
      <c r="I1936" s="211"/>
      <c r="J1936" s="211"/>
      <c r="K1936" s="211"/>
      <c r="L1936" s="211"/>
      <c r="M1936" s="211"/>
      <c r="N1936" s="211"/>
      <c r="O1936" s="211"/>
      <c r="P1936" s="211"/>
      <c r="Q1936" s="211"/>
      <c r="R1936" s="211"/>
      <c r="S1936" s="211"/>
      <c r="T1936" s="211"/>
      <c r="U1936" s="211"/>
      <c r="V1936" s="211"/>
      <c r="W1936" s="211"/>
      <c r="X1936" s="211"/>
      <c r="Y1936" s="189"/>
      <c r="Z1936" s="127"/>
      <c r="AA1936" s="127"/>
      <c r="AB1936" s="434"/>
      <c r="AC1936" s="61"/>
      <c r="AD1936" s="207"/>
      <c r="AE1936" s="61"/>
      <c r="AF1936" s="130"/>
      <c r="AG1936" s="123"/>
      <c r="AH1936" s="123"/>
      <c r="AI1936" s="61"/>
      <c r="AJ1936" s="61"/>
      <c r="AK1936" s="61"/>
      <c r="AL1936" s="61"/>
      <c r="AM1936" s="76"/>
      <c r="AN1936" s="239"/>
      <c r="AO1936" s="239"/>
      <c r="AP1936" s="239"/>
      <c r="AQ1936" s="239"/>
    </row>
    <row r="1937" spans="1:43" x14ac:dyDescent="0.25">
      <c r="A1937" s="232"/>
      <c r="B1937" s="74"/>
      <c r="C1937" s="74"/>
      <c r="D1937" s="74"/>
      <c r="E1937" s="74"/>
      <c r="F1937" s="209"/>
      <c r="G1937" s="209"/>
      <c r="H1937" s="209"/>
      <c r="I1937" s="209"/>
      <c r="J1937" s="209"/>
      <c r="K1937" s="209"/>
      <c r="L1937" s="209"/>
      <c r="M1937" s="209"/>
      <c r="N1937" s="209"/>
      <c r="O1937" s="209"/>
      <c r="P1937" s="209"/>
      <c r="Q1937" s="209"/>
      <c r="R1937" s="209"/>
      <c r="S1937" s="209"/>
      <c r="T1937" s="209"/>
      <c r="U1937" s="209"/>
      <c r="V1937" s="209"/>
      <c r="W1937" s="209"/>
      <c r="X1937" s="209"/>
      <c r="Y1937" s="64"/>
      <c r="Z1937" s="127"/>
      <c r="AA1937" s="127"/>
      <c r="AB1937" s="434"/>
      <c r="AC1937" s="61"/>
      <c r="AD1937" s="207"/>
      <c r="AE1937" s="61"/>
      <c r="AF1937" s="130"/>
      <c r="AG1937" s="123"/>
      <c r="AH1937" s="123"/>
      <c r="AI1937" s="61"/>
      <c r="AJ1937" s="61"/>
      <c r="AK1937" s="61"/>
      <c r="AL1937" s="61"/>
      <c r="AM1937" s="76"/>
      <c r="AN1937" s="239"/>
      <c r="AO1937" s="239"/>
      <c r="AP1937" s="239"/>
      <c r="AQ1937" s="239"/>
    </row>
  </sheetData>
  <mergeCells count="28">
    <mergeCell ref="B1:AQ1"/>
    <mergeCell ref="B375:E375"/>
    <mergeCell ref="F375:Y375"/>
    <mergeCell ref="AC375:AE375"/>
    <mergeCell ref="AG375:AK375"/>
    <mergeCell ref="AL375:AM375"/>
    <mergeCell ref="Z375:AB375"/>
    <mergeCell ref="AN2:AO2"/>
    <mergeCell ref="AP2:AQ2"/>
    <mergeCell ref="AL2:AM2"/>
    <mergeCell ref="F2:Y2"/>
    <mergeCell ref="B165:E165"/>
    <mergeCell ref="F165:Y165"/>
    <mergeCell ref="AC165:AE165"/>
    <mergeCell ref="AG165:AK165"/>
    <mergeCell ref="AL165:AM165"/>
    <mergeCell ref="B2:E2"/>
    <mergeCell ref="AC2:AE2"/>
    <mergeCell ref="Z2:AB2"/>
    <mergeCell ref="Z165:AB165"/>
    <mergeCell ref="AF2:AH2"/>
    <mergeCell ref="AR165:AS165"/>
    <mergeCell ref="B164:AS164"/>
    <mergeCell ref="AN375:AO375"/>
    <mergeCell ref="AP375:AQ375"/>
    <mergeCell ref="B374:AQ374"/>
    <mergeCell ref="AN165:AO165"/>
    <mergeCell ref="AP165:AQ165"/>
  </mergeCells>
  <conditionalFormatting sqref="B377:E415 B422:E453 B455:E462">
    <cfRule type="expression" dxfId="308" priority="128">
      <formula>$H377="Eliminado"</formula>
    </cfRule>
  </conditionalFormatting>
  <conditionalFormatting sqref="C167">
    <cfRule type="expression" dxfId="307" priority="121">
      <formula>$H167="Eliminado"</formula>
    </cfRule>
  </conditionalFormatting>
  <conditionalFormatting sqref="B454:E454">
    <cfRule type="expression" dxfId="306" priority="120">
      <formula>$H454="Eliminado"</formula>
    </cfRule>
  </conditionalFormatting>
  <conditionalFormatting sqref="B416:E416">
    <cfRule type="expression" dxfId="305" priority="116">
      <formula>$H416="Eliminado"</formula>
    </cfRule>
  </conditionalFormatting>
  <conditionalFormatting sqref="B417:E417">
    <cfRule type="expression" dxfId="304" priority="115">
      <formula>$H417="Eliminado"</formula>
    </cfRule>
  </conditionalFormatting>
  <conditionalFormatting sqref="B418:E418">
    <cfRule type="expression" dxfId="303" priority="114">
      <formula>$H418="Eliminado"</formula>
    </cfRule>
  </conditionalFormatting>
  <conditionalFormatting sqref="B419:E419">
    <cfRule type="expression" dxfId="302" priority="113">
      <formula>$H419="Eliminado"</formula>
    </cfRule>
  </conditionalFormatting>
  <conditionalFormatting sqref="B420:E420">
    <cfRule type="expression" dxfId="301" priority="112">
      <formula>$H420="Eliminado"</formula>
    </cfRule>
  </conditionalFormatting>
  <conditionalFormatting sqref="D421:G421">
    <cfRule type="expression" dxfId="300" priority="111">
      <formula>$H421="Eliminado"</formula>
    </cfRule>
  </conditionalFormatting>
  <conditionalFormatting sqref="B421:C421">
    <cfRule type="expression" dxfId="299" priority="110">
      <formula>$H421="Eliminado"</formula>
    </cfRule>
  </conditionalFormatting>
  <conditionalFormatting sqref="B625:C625 B1386:C1393 D1296:E1937">
    <cfRule type="expression" dxfId="298" priority="97">
      <formula>$G625="Eliminado"</formula>
    </cfRule>
  </conditionalFormatting>
  <conditionalFormatting sqref="D625:E625">
    <cfRule type="expression" dxfId="297" priority="96">
      <formula>$G625="Eliminado"</formula>
    </cfRule>
  </conditionalFormatting>
  <conditionalFormatting sqref="C210">
    <cfRule type="expression" dxfId="296" priority="94">
      <formula>$G210="Eliminado"</formula>
    </cfRule>
  </conditionalFormatting>
  <conditionalFormatting sqref="B704:C704 B706:C706 B708:C708 B710:C710 B626:E664 B671:E702">
    <cfRule type="expression" dxfId="295" priority="93">
      <formula>$G626="Eliminado"</formula>
    </cfRule>
  </conditionalFormatting>
  <conditionalFormatting sqref="B703:E703 B705:C705 B707:C707 B709:C709 D704:E710">
    <cfRule type="expression" dxfId="294" priority="92">
      <formula>$G703="Eliminado"</formula>
    </cfRule>
  </conditionalFormatting>
  <conditionalFormatting sqref="B665:E665">
    <cfRule type="expression" dxfId="293" priority="91">
      <formula>$G665="Eliminado"</formula>
    </cfRule>
  </conditionalFormatting>
  <conditionalFormatting sqref="B666:E666">
    <cfRule type="expression" dxfId="292" priority="90">
      <formula>$G666="Eliminado"</formula>
    </cfRule>
  </conditionalFormatting>
  <conditionalFormatting sqref="B667:E667">
    <cfRule type="expression" dxfId="291" priority="89">
      <formula>$G667="Eliminado"</formula>
    </cfRule>
  </conditionalFormatting>
  <conditionalFormatting sqref="B668:E668">
    <cfRule type="expression" dxfId="290" priority="88">
      <formula>$G668="Eliminado"</formula>
    </cfRule>
  </conditionalFormatting>
  <conditionalFormatting sqref="B669:E669">
    <cfRule type="expression" dxfId="289" priority="87">
      <formula>$G669="Eliminado"</formula>
    </cfRule>
  </conditionalFormatting>
  <conditionalFormatting sqref="D670:G670">
    <cfRule type="expression" dxfId="288" priority="86">
      <formula>$G670="Eliminado"</formula>
    </cfRule>
  </conditionalFormatting>
  <conditionalFormatting sqref="B670:C670">
    <cfRule type="expression" dxfId="287" priority="85">
      <formula>$G670="Eliminado"</formula>
    </cfRule>
  </conditionalFormatting>
  <conditionalFormatting sqref="B789:C789 B791:C791 B793:C793 B795:C795 B711:E749 B756:E787">
    <cfRule type="expression" dxfId="286" priority="83">
      <formula>$G711="Eliminado"</formula>
    </cfRule>
  </conditionalFormatting>
  <conditionalFormatting sqref="B788:E788 B790:C790 B792:C792 B794:C794 D789:E795">
    <cfRule type="expression" dxfId="285" priority="82">
      <formula>$G788="Eliminado"</formula>
    </cfRule>
  </conditionalFormatting>
  <conditionalFormatting sqref="B750:E750">
    <cfRule type="expression" dxfId="284" priority="81">
      <formula>$G750="Eliminado"</formula>
    </cfRule>
  </conditionalFormatting>
  <conditionalFormatting sqref="B751:E751">
    <cfRule type="expression" dxfId="283" priority="80">
      <formula>$G751="Eliminado"</formula>
    </cfRule>
  </conditionalFormatting>
  <conditionalFormatting sqref="B752:E752">
    <cfRule type="expression" dxfId="282" priority="79">
      <formula>$G752="Eliminado"</formula>
    </cfRule>
  </conditionalFormatting>
  <conditionalFormatting sqref="B753:E753">
    <cfRule type="expression" dxfId="281" priority="78">
      <formula>$G753="Eliminado"</formula>
    </cfRule>
  </conditionalFormatting>
  <conditionalFormatting sqref="B754:E754">
    <cfRule type="expression" dxfId="280" priority="77">
      <formula>$G754="Eliminado"</formula>
    </cfRule>
  </conditionalFormatting>
  <conditionalFormatting sqref="D755:G755">
    <cfRule type="expression" dxfId="279" priority="76">
      <formula>$G755="Eliminado"</formula>
    </cfRule>
  </conditionalFormatting>
  <conditionalFormatting sqref="B755:C755">
    <cfRule type="expression" dxfId="278" priority="75">
      <formula>$G755="Eliminado"</formula>
    </cfRule>
  </conditionalFormatting>
  <conditionalFormatting sqref="B874:C874 B876:C876 B878:C878 B880:C880 B796:E834 B841:E872">
    <cfRule type="expression" dxfId="277" priority="73">
      <formula>$G796="Eliminado"</formula>
    </cfRule>
  </conditionalFormatting>
  <conditionalFormatting sqref="B840:C840">
    <cfRule type="expression" dxfId="276" priority="65">
      <formula>$G840="Eliminado"</formula>
    </cfRule>
  </conditionalFormatting>
  <conditionalFormatting sqref="C77 C100:C117">
    <cfRule type="expression" dxfId="275" priority="64">
      <formula>$G77="Eliminado"</formula>
    </cfRule>
  </conditionalFormatting>
  <conditionalFormatting sqref="B925:C925">
    <cfRule type="expression" dxfId="274" priority="54">
      <formula>$G925="Eliminado"</formula>
    </cfRule>
  </conditionalFormatting>
  <conditionalFormatting sqref="C290">
    <cfRule type="expression" dxfId="273" priority="53">
      <formula>$G290="Eliminado"</formula>
    </cfRule>
  </conditionalFormatting>
  <conditionalFormatting sqref="B873:E873 B875:C875 B877:C877 B879:C879 D874:E880">
    <cfRule type="expression" dxfId="272" priority="72">
      <formula>$G873="Eliminado"</formula>
    </cfRule>
  </conditionalFormatting>
  <conditionalFormatting sqref="B835:E835">
    <cfRule type="expression" dxfId="271" priority="71">
      <formula>$G835="Eliminado"</formula>
    </cfRule>
  </conditionalFormatting>
  <conditionalFormatting sqref="B836:E836">
    <cfRule type="expression" dxfId="270" priority="70">
      <formula>$G836="Eliminado"</formula>
    </cfRule>
  </conditionalFormatting>
  <conditionalFormatting sqref="B837:E837">
    <cfRule type="expression" dxfId="269" priority="69">
      <formula>$G837="Eliminado"</formula>
    </cfRule>
  </conditionalFormatting>
  <conditionalFormatting sqref="B838:E838">
    <cfRule type="expression" dxfId="268" priority="68">
      <formula>$G838="Eliminado"</formula>
    </cfRule>
  </conditionalFormatting>
  <conditionalFormatting sqref="B839:E839">
    <cfRule type="expression" dxfId="267" priority="67">
      <formula>$G839="Eliminado"</formula>
    </cfRule>
  </conditionalFormatting>
  <conditionalFormatting sqref="D840:G840">
    <cfRule type="expression" dxfId="266" priority="66">
      <formula>$G840="Eliminado"</formula>
    </cfRule>
  </conditionalFormatting>
  <conditionalFormatting sqref="C249">
    <cfRule type="expression" dxfId="265" priority="63">
      <formula>$G249="Eliminado"</formula>
    </cfRule>
  </conditionalFormatting>
  <conditionalFormatting sqref="B959:C959 B961:C961 B963:C963 B965:C965 B881:E919 B926:E957">
    <cfRule type="expression" dxfId="264" priority="62">
      <formula>$G881="Eliminado"</formula>
    </cfRule>
  </conditionalFormatting>
  <conditionalFormatting sqref="B958:E958 B960:C960 B962:C962 B964:C964 D959:E965">
    <cfRule type="expression" dxfId="263" priority="61">
      <formula>$G958="Eliminado"</formula>
    </cfRule>
  </conditionalFormatting>
  <conditionalFormatting sqref="B920:E920">
    <cfRule type="expression" dxfId="262" priority="60">
      <formula>$G920="Eliminado"</formula>
    </cfRule>
  </conditionalFormatting>
  <conditionalFormatting sqref="B921:E921">
    <cfRule type="expression" dxfId="261" priority="59">
      <formula>$G921="Eliminado"</formula>
    </cfRule>
  </conditionalFormatting>
  <conditionalFormatting sqref="B922:E922">
    <cfRule type="expression" dxfId="260" priority="58">
      <formula>$G922="Eliminado"</formula>
    </cfRule>
  </conditionalFormatting>
  <conditionalFormatting sqref="B923:E923">
    <cfRule type="expression" dxfId="259" priority="57">
      <formula>$G923="Eliminado"</formula>
    </cfRule>
  </conditionalFormatting>
  <conditionalFormatting sqref="B924:E924">
    <cfRule type="expression" dxfId="258" priority="56">
      <formula>$G924="Eliminado"</formula>
    </cfRule>
  </conditionalFormatting>
  <conditionalFormatting sqref="D925:G925">
    <cfRule type="expression" dxfId="257" priority="55">
      <formula>$G925="Eliminado"</formula>
    </cfRule>
  </conditionalFormatting>
  <conditionalFormatting sqref="B1205:C1205 B1207:C1207 B1209:C1209 B1211:C1211 B1127:E1165 B1172:E1203">
    <cfRule type="expression" dxfId="256" priority="52">
      <formula>$G1127="Eliminado"</formula>
    </cfRule>
  </conditionalFormatting>
  <conditionalFormatting sqref="B1204:E1204 B1206:C1206 B1208:C1208 B1210:C1210 D1205:E1211">
    <cfRule type="expression" dxfId="255" priority="51">
      <formula>$G1204="Eliminado"</formula>
    </cfRule>
  </conditionalFormatting>
  <conditionalFormatting sqref="B1166:E1166">
    <cfRule type="expression" dxfId="254" priority="50">
      <formula>$G1166="Eliminado"</formula>
    </cfRule>
  </conditionalFormatting>
  <conditionalFormatting sqref="B1167:E1167">
    <cfRule type="expression" dxfId="253" priority="49">
      <formula>$G1167="Eliminado"</formula>
    </cfRule>
  </conditionalFormatting>
  <conditionalFormatting sqref="B1168:E1168">
    <cfRule type="expression" dxfId="252" priority="48">
      <formula>$G1168="Eliminado"</formula>
    </cfRule>
  </conditionalFormatting>
  <conditionalFormatting sqref="B1169:E1169">
    <cfRule type="expression" dxfId="251" priority="47">
      <formula>$G1169="Eliminado"</formula>
    </cfRule>
  </conditionalFormatting>
  <conditionalFormatting sqref="B1170:E1170">
    <cfRule type="expression" dxfId="250" priority="46">
      <formula>$G1170="Eliminado"</formula>
    </cfRule>
  </conditionalFormatting>
  <conditionalFormatting sqref="D1171:G1171">
    <cfRule type="expression" dxfId="249" priority="45">
      <formula>$G1171="Eliminado"</formula>
    </cfRule>
  </conditionalFormatting>
  <conditionalFormatting sqref="B1171:C1171">
    <cfRule type="expression" dxfId="248" priority="44">
      <formula>$G1171="Eliminado"</formula>
    </cfRule>
  </conditionalFormatting>
  <conditionalFormatting sqref="C88">
    <cfRule type="expression" dxfId="247" priority="42">
      <formula>$G88="Eliminado"</formula>
    </cfRule>
  </conditionalFormatting>
  <conditionalFormatting sqref="C261">
    <cfRule type="expression" dxfId="246" priority="41">
      <formula>$G261="Eliminado"</formula>
    </cfRule>
  </conditionalFormatting>
  <conditionalFormatting sqref="B1010:C1010">
    <cfRule type="expression" dxfId="245" priority="32">
      <formula>$G1010="Eliminado"</formula>
    </cfRule>
  </conditionalFormatting>
  <conditionalFormatting sqref="C99">
    <cfRule type="expression" dxfId="244" priority="31">
      <formula>$G99="Eliminado"</formula>
    </cfRule>
  </conditionalFormatting>
  <conditionalFormatting sqref="B1044:C1044 B1046:C1046 B1048:C1048 B1050:C1050 B966:E1004 B1011:E1042">
    <cfRule type="expression" dxfId="243" priority="40">
      <formula>$G966="Eliminado"</formula>
    </cfRule>
  </conditionalFormatting>
  <conditionalFormatting sqref="B1043:E1043 B1045:C1045 B1047:C1047 B1049:C1049 D1044:E1050">
    <cfRule type="expression" dxfId="242" priority="39">
      <formula>$G1043="Eliminado"</formula>
    </cfRule>
  </conditionalFormatting>
  <conditionalFormatting sqref="B1005:E1005">
    <cfRule type="expression" dxfId="241" priority="38">
      <formula>$G1005="Eliminado"</formula>
    </cfRule>
  </conditionalFormatting>
  <conditionalFormatting sqref="B1006:E1006">
    <cfRule type="expression" dxfId="240" priority="37">
      <formula>$G1006="Eliminado"</formula>
    </cfRule>
  </conditionalFormatting>
  <conditionalFormatting sqref="B1007:E1007">
    <cfRule type="expression" dxfId="239" priority="36">
      <formula>$G1007="Eliminado"</formula>
    </cfRule>
  </conditionalFormatting>
  <conditionalFormatting sqref="B1008:E1008">
    <cfRule type="expression" dxfId="238" priority="35">
      <formula>$G1008="Eliminado"</formula>
    </cfRule>
  </conditionalFormatting>
  <conditionalFormatting sqref="B1009:E1009">
    <cfRule type="expression" dxfId="237" priority="34">
      <formula>$G1009="Eliminado"</formula>
    </cfRule>
  </conditionalFormatting>
  <conditionalFormatting sqref="D1010:G1010">
    <cfRule type="expression" dxfId="236" priority="33">
      <formula>$G1010="Eliminado"</formula>
    </cfRule>
  </conditionalFormatting>
  <conditionalFormatting sqref="C273">
    <cfRule type="expression" dxfId="235" priority="30">
      <formula>$G273="Eliminado"</formula>
    </cfRule>
  </conditionalFormatting>
  <conditionalFormatting sqref="B1119:E1119 B1121:C1121 B1123:C1123 B1125:C1125 D1120:E1126">
    <cfRule type="expression" dxfId="234" priority="28">
      <formula>$G1119="Eliminado"</formula>
    </cfRule>
  </conditionalFormatting>
  <conditionalFormatting sqref="B1120:C1120 B1122:C1122 B1124:C1124 B1126:C1126 B1051:E1118">
    <cfRule type="expression" dxfId="233" priority="29">
      <formula>$G1051="Eliminado"</formula>
    </cfRule>
  </conditionalFormatting>
  <conditionalFormatting sqref="C302">
    <cfRule type="expression" dxfId="232" priority="27">
      <formula>$G302="Eliminado"</formula>
    </cfRule>
  </conditionalFormatting>
  <conditionalFormatting sqref="B1256:C1256">
    <cfRule type="expression" dxfId="231" priority="18">
      <formula>$G1256="Eliminado"</formula>
    </cfRule>
  </conditionalFormatting>
  <conditionalFormatting sqref="B1290:C1290 B1292:C1292 B1294:C1294 B1212:E1250 B1257:E1288">
    <cfRule type="expression" dxfId="230" priority="26">
      <formula>$G1212="Eliminado"</formula>
    </cfRule>
  </conditionalFormatting>
  <conditionalFormatting sqref="B1289:E1289 B1291:C1291 B1293:C1293 B1295:C1295 D1290:E1295">
    <cfRule type="expression" dxfId="229" priority="25">
      <formula>$G1289="Eliminado"</formula>
    </cfRule>
  </conditionalFormatting>
  <conditionalFormatting sqref="B1251:E1251">
    <cfRule type="expression" dxfId="228" priority="24">
      <formula>$G1251="Eliminado"</formula>
    </cfRule>
  </conditionalFormatting>
  <conditionalFormatting sqref="B1252:E1252">
    <cfRule type="expression" dxfId="227" priority="23">
      <formula>$G1252="Eliminado"</formula>
    </cfRule>
  </conditionalFormatting>
  <conditionalFormatting sqref="B1253:E1253">
    <cfRule type="expression" dxfId="226" priority="22">
      <formula>$G1253="Eliminado"</formula>
    </cfRule>
  </conditionalFormatting>
  <conditionalFormatting sqref="B1254:E1254">
    <cfRule type="expression" dxfId="225" priority="21">
      <formula>$G1254="Eliminado"</formula>
    </cfRule>
  </conditionalFormatting>
  <conditionalFormatting sqref="B1255:E1255">
    <cfRule type="expression" dxfId="224" priority="20">
      <formula>$G1255="Eliminado"</formula>
    </cfRule>
  </conditionalFormatting>
  <conditionalFormatting sqref="D1256:G1256">
    <cfRule type="expression" dxfId="223" priority="19">
      <formula>$G1256="Eliminado"</formula>
    </cfRule>
  </conditionalFormatting>
  <conditionalFormatting sqref="C180">
    <cfRule type="expression" dxfId="222" priority="17">
      <formula>$G180="Eliminado"</formula>
    </cfRule>
  </conditionalFormatting>
  <conditionalFormatting sqref="B541:C541 B543:C543 B545:C545 B547:C547 B463:E501 B508:E539">
    <cfRule type="expression" dxfId="221" priority="16">
      <formula>$G463="Eliminado"</formula>
    </cfRule>
  </conditionalFormatting>
  <conditionalFormatting sqref="B540:E540 B542:C542 B544:C544 B546:C546 D541:E547">
    <cfRule type="expression" dxfId="220" priority="15">
      <formula>$G540="Eliminado"</formula>
    </cfRule>
  </conditionalFormatting>
  <conditionalFormatting sqref="B502:E502">
    <cfRule type="expression" dxfId="219" priority="14">
      <formula>$G502="Eliminado"</formula>
    </cfRule>
  </conditionalFormatting>
  <conditionalFormatting sqref="B503:E503">
    <cfRule type="expression" dxfId="218" priority="13">
      <formula>$G503="Eliminado"</formula>
    </cfRule>
  </conditionalFormatting>
  <conditionalFormatting sqref="B504:E504">
    <cfRule type="expression" dxfId="217" priority="12">
      <formula>$G504="Eliminado"</formula>
    </cfRule>
  </conditionalFormatting>
  <conditionalFormatting sqref="B505:E505">
    <cfRule type="expression" dxfId="216" priority="11">
      <formula>$G505="Eliminado"</formula>
    </cfRule>
  </conditionalFormatting>
  <conditionalFormatting sqref="B506:E506">
    <cfRule type="expression" dxfId="215" priority="10">
      <formula>$G506="Eliminado"</formula>
    </cfRule>
  </conditionalFormatting>
  <conditionalFormatting sqref="D507:G507">
    <cfRule type="expression" dxfId="214" priority="9">
      <formula>$G507="Eliminado"</formula>
    </cfRule>
  </conditionalFormatting>
  <conditionalFormatting sqref="B507:C507">
    <cfRule type="expression" dxfId="213" priority="8">
      <formula>$G507="Eliminado"</formula>
    </cfRule>
  </conditionalFormatting>
  <conditionalFormatting sqref="C192">
    <cfRule type="expression" dxfId="212" priority="7">
      <formula>$G192="Eliminado"</formula>
    </cfRule>
  </conditionalFormatting>
  <conditionalFormatting sqref="B618:C618 B620:C620 B622:C622 B624:C624 B548:E586 B588:E616 B587:C587">
    <cfRule type="expression" dxfId="211" priority="6">
      <formula>$G548="Eliminado"</formula>
    </cfRule>
  </conditionalFormatting>
  <conditionalFormatting sqref="B617:E617 B619:C619 B621:C621 B623:C623 D618:E624">
    <cfRule type="expression" dxfId="210" priority="5">
      <formula>$G617="Eliminado"</formula>
    </cfRule>
  </conditionalFormatting>
  <conditionalFormatting sqref="D587:E587">
    <cfRule type="expression" dxfId="209" priority="4">
      <formula>$G587="Eliminado"</formula>
    </cfRule>
  </conditionalFormatting>
  <conditionalFormatting sqref="C222">
    <cfRule type="expression" dxfId="208" priority="3">
      <formula>$G222="Eliminado"</formula>
    </cfRule>
  </conditionalFormatting>
  <conditionalFormatting sqref="B1296:C1296 B1298:C1298 B1300:C1300 B1302:C1302 B1304:C1304 B1306:C1306 B1308:C1308 B1310:C1310 B1312:C1312 B1314:C1314 B1316:C1316 B1318:C1318 B1320:C1320 B1322:C1322 B1324:C1324 B1326:C1326 B1328:C1328 B1330:C1330 B1332:C1332 B1334:C1334 B1336:C1336 B1338:C1338 B1340:C1340 B1342:C1342 B1344:C1344 B1346:C1346 B1348:C1348 B1350:C1350 B1352:C1352 B1354:C1354 B1356:C1356 B1358:C1358 B1360:C1360 B1362:C1362 B1364:C1364 B1366:C1366 B1368:C1368 B1370:C1370 B1372:C1372 B1374:C1374 B1376:C1376 B1378:C1378 B1380:C1380 B1382:C1382 B1384:C1384 B1395:C1395 B1397:C1397 B1399:C1399 B1401:C1401 B1403:C1403 B1405:C1405 B1407:C1407 B1409:C1409 B1411:C1411 B1413:C1413 B1415:C1415 B1417:C1417 B1419:C1419 B1421:C1421 B1423:C1423 B1425:C1425 B1427:C1427 B1429:C1429 B1431:C1431 B1433:C1433 B1435:C1435 B1437:C1437 B1439:C1439 B1441:C1441 B1443:C1443 B1445:C1445 B1447:C1447 B1449:C1449 B1451:C1451 B1453:C1453 B1455:C1455 B1457:C1457 B1459:C1459 B1461:C1461 B1463:C1463 B1465:C1465 B1467:C1467 B1469:C1469 B1471:C1471 B1473:C1473 B1475:C1475 B1477:C1477 B1479:C1479 B1481:C1481 B1483:C1483 B1485:C1485 B1487:C1487 B1489:C1489 B1491:C1491 B1493:C1493 B1495:C1495 B1497:C1497 B1499:C1499 B1501:C1501 B1503:C1503 B1505:C1505 B1507:C1507 B1509:C1509 B1511:C1511 B1513:C1513 B1515:C1515 B1517:C1517 B1519:C1519 B1521:C1521 B1523:C1523 B1525:C1525 B1527:C1527 B1529:C1529 B1531:C1531 B1533:C1533 B1535:C1535 B1537:C1537 B1539:C1539 B1541:C1541 B1543:C1543 B1545:C1545 B1547:C1547 B1549:C1549 B1551:C1551 B1553:C1553 B1555:C1555 B1557:C1557 B1559:C1559 B1561:C1561 B1563:C1563 B1565:C1565 B1567:C1567 B1569:C1569 B1571:C1571 B1573:C1573 B1575:C1575 B1577:C1577 B1579:C1579 B1581:C1581 B1583:C1583 B1585:C1585 B1587:C1587 B1589:C1589 B1591:C1591 B1593:C1593 B1595:C1595 B1597:C1597 B1599:C1599 B1601:C1601 B1603:C1603 B1605:C1605 B1607:C1607 B1609:C1609 B1611:C1611 B1613:C1613 B1615:C1615 B1617:C1617 B1619:C1619 B1621:C1621 B1623:C1623 B1625:C1625 B1627:C1627 B1629:C1629 B1631:C1631 B1633:C1633 B1635:C1635 B1637:C1637 B1639:C1639 B1641:C1641 B1643:C1643 B1645:C1645 B1647:C1647 B1649:C1649 B1651:C1651 B1653:C1653 B1655:C1655 B1657:C1657 B1659:C1659 B1661:C1661 B1663:C1663 B1665:C1665 B1667:C1667 B1669:C1669 B1671:C1671 B1673:C1673 B1675:C1675 B1677:C1677 B1679:C1679 B1681:C1681 B1683:C1683 B1685:C1685 B1687:C1687 B1689:C1689 B1691:C1691 B1693:C1693 B1695:C1695 B1697:C1697 B1699:C1699 B1701:C1701 B1703:C1703 B1705:C1705 B1707:C1707 B1709:C1709 B1711:C1711 B1713:C1713 B1715:C1715 B1717:C1717 B1719:C1719 B1721:C1721 B1723:C1723 B1725:C1725 B1727:C1727 B1729:C1729 B1731:C1731 B1733:C1733 B1735:C1735 B1737:C1737 B1739:C1739 B1741:C1741 B1743:C1743 B1745:C1745 B1747:C1747 B1749:C1749 B1751:C1751 B1753:C1753 B1755:C1755 B1757:C1757 B1759:C1759 B1761:C1761 B1763:C1763 B1765:C1765 B1767:C1767 B1769:C1769 B1771:C1771 B1773:C1773 B1775:C1775 B1777:C1777 B1779:C1779 B1781:C1781 B1783:C1783 B1785:C1785 B1787:C1787 B1789:C1789 B1791:C1791 B1793:C1793 B1795:C1795 B1797:C1797 B1799:C1799 B1801:C1801 B1803:C1803 B1805:C1805 B1807:C1807 B1809:C1809 B1811:C1811 B1813:C1813 B1815:C1815 B1817:C1817 B1819:C1819 B1821:C1821 B1823:C1823 B1825:C1825 B1827:C1827 B1829:C1829 B1831:C1831 B1833:C1833 B1835:C1835 B1837:C1837 B1839:C1839 B1841:C1841 B1843:C1843 B1845:C1845 B1847:C1847 B1849:C1849 B1851:C1851 B1853:C1853 B1855:C1855 B1857:C1857 B1859:C1859 B1861:C1861 B1863:C1863 B1865:C1865 B1867:C1867 B1869:C1869 B1871:C1871 B1873:C1873 B1875:C1875 B1877:C1877 B1879:C1879 B1881:C1881 B1883:C1883 B1885:C1885 B1887:C1887 B1889:C1889 B1891:C1891 B1893:C1893 B1895:C1895 B1897:C1897 B1899:C1899 B1901:C1901 B1903:C1903 B1905:C1905 B1907:C1907 B1909:C1909 B1911:C1911 B1913:C1913 B1915:C1915 B1917:C1917 B1919:C1919 B1921:C1921 B1923:C1923 B1925:C1925 B1927:C1927 B1929:C1929 B1931:C1931 B1933:C1933 B1935:C1935 B1937:C1937">
    <cfRule type="expression" dxfId="207" priority="1">
      <formula>$G1296="Eliminado"</formula>
    </cfRule>
  </conditionalFormatting>
  <conditionalFormatting sqref="B1297:C1297 B1299:C1299 B1301:C1301 B1303:C1303 B1305:C1305 B1307:C1307 B1309:C1309 B1311:C1311 B1313:C1313 B1315:C1315 B1317:C1317 B1319:C1319 B1321:C1321 B1323:C1323 B1325:C1325 B1327:C1327 B1329:C1329 B1331:C1331 B1333:C1333 B1335:C1335 B1337:C1337 B1339:C1339 B1341:C1341 B1343:C1343 B1345:C1345 B1347:C1347 B1349:C1349 B1351:C1351 B1353:C1353 B1355:C1355 B1357:C1357 B1359:C1359 B1361:C1361 B1363:C1363 B1365:C1365 B1367:C1367 B1369:C1369 B1371:C1371 B1373:C1373 B1375:C1375 B1377:C1377 B1379:C1379 B1381:C1381 B1383:C1383 B1385:C1385 B1394:C1394 B1396:C1396 B1398:C1398 B1400:C1400 B1402:C1402 B1404:C1404 B1406:C1406 B1408:C1408 B1410:C1410 B1412:C1412 B1414:C1414 B1416:C1416 B1418:C1418 B1420:C1420 B1422:C1422 B1424:C1424 B1426:C1426 B1428:C1428 B1430:C1430 B1432:C1432 B1434:C1434 B1436:C1436 B1438:C1438 B1440:C1440 B1442:C1442 B1444:C1444 B1446:C1446 B1448:C1448 B1450:C1450 B1452:C1452 B1454:C1454 B1456:C1456 B1458:C1458 B1460:C1460 B1462:C1462 B1464:C1464 B1466:C1466 B1468:C1468 B1470:C1470 B1472:C1472 B1474:C1474 B1476:C1476 B1478:C1478 B1480:C1480 B1482:C1482 B1484:C1484 B1486:C1486 B1488:C1488 B1490:C1490 B1492:C1492 B1494:C1494 B1496:C1496 B1498:C1498 B1500:C1500 B1502:C1502 B1504:C1504 B1506:C1506 B1508:C1508 B1510:C1510 B1512:C1512 B1514:C1514 B1516:C1516 B1518:C1518 B1520:C1520 B1522:C1522 B1524:C1524 B1526:C1526 B1528:C1528 B1530:C1530 B1532:C1532 B1534:C1534 B1536:C1536 B1538:C1538 B1540:C1540 B1542:C1542 B1544:C1544 B1546:C1546 B1548:C1548 B1550:C1550 B1552:C1552 B1554:C1554 B1556:C1556 B1558:C1558 B1560:C1560 B1562:C1562 B1564:C1564 B1566:C1566 B1568:C1568 B1570:C1570 B1572:C1572 B1574:C1574 B1576:C1576 B1578:C1578 B1580:C1580 B1582:C1582 B1584:C1584 B1586:C1586 B1588:C1588 B1590:C1590 B1592:C1592 B1594:C1594 B1596:C1596 B1598:C1598 B1600:C1600 B1602:C1602 B1604:C1604 B1606:C1606 B1608:C1608 B1610:C1610 B1612:C1612 B1614:C1614 B1616:C1616 B1618:C1618 B1620:C1620 B1622:C1622 B1624:C1624 B1626:C1626 B1628:C1628 B1630:C1630 B1632:C1632 B1634:C1634 B1636:C1636 B1638:C1638 B1640:C1640 B1642:C1642 B1644:C1644 B1646:C1646 B1648:C1648 B1650:C1650 B1652:C1652 B1654:C1654 B1656:C1656 B1658:C1658 B1660:C1660 B1662:C1662 B1664:C1664 B1666:C1666 B1668:C1668 B1670:C1670 B1672:C1672 B1674:C1674 B1676:C1676 B1678:C1678 B1680:C1680 B1682:C1682 B1684:C1684 B1686:C1686 B1688:C1688 B1690:C1690 B1692:C1692 B1694:C1694 B1696:C1696 B1698:C1698 B1700:C1700 B1702:C1702 B1704:C1704 B1706:C1706 B1708:C1708 B1710:C1710 B1712:C1712 B1714:C1714 B1716:C1716 B1718:C1718 B1720:C1720 B1722:C1722 B1724:C1724 B1726:C1726 B1728:C1728 B1730:C1730 B1732:C1732 B1734:C1734 B1736:C1736 B1738:C1738 B1740:C1740 B1742:C1742 B1744:C1744 B1746:C1746 B1748:C1748 B1750:C1750 B1752:C1752 B1754:C1754 B1756:C1756 B1758:C1758 B1760:C1760 B1762:C1762 B1764:C1764 B1766:C1766 B1768:C1768 B1770:C1770 B1772:C1772 B1774:C1774 B1776:C1776 B1778:C1778 B1780:C1780 B1782:C1782 B1784:C1784 B1786:C1786 B1788:C1788 B1790:C1790 B1792:C1792 B1794:C1794 B1796:C1796 B1798:C1798 B1800:C1800 B1802:C1802 B1804:C1804 B1806:C1806 B1808:C1808 B1810:C1810 B1812:C1812 B1814:C1814 B1816:C1816 B1818:C1818 B1820:C1820 B1822:C1822 B1824:C1824 B1826:C1826 B1828:C1828 B1830:C1830 B1832:C1832 B1834:C1834 B1836:C1836 B1838:C1838 B1840:C1840 B1842:C1842 B1844:C1844 B1846:C1846 B1848:C1848 B1850:C1850 B1852:C1852 B1854:C1854 B1856:C1856 B1858:C1858 B1860:C1860 B1862:C1862 B1864:C1864 B1866:C1866 B1868:C1868 B1870:C1870 B1872:C1872 B1874:C1874 B1876:C1876 B1878:C1878 B1880:C1880 B1882:C1882 B1884:C1884 B1886:C1886 B1888:C1888 B1890:C1890 B1892:C1892 B1894:C1894 B1896:C1896 B1898:C1898 B1900:C1900 B1902:C1902 B1904:C1904 B1906:C1906 B1908:C1908 B1910:C1910 B1912:C1912 B1914:C1914 B1916:C1916 B1918:C1918 B1920:C1920 B1922:C1922 B1924:C1924 B1926:C1926 B1928:C1928 B1930:C1930 B1932:C1932 B1934:C1934 B1936:C1936">
    <cfRule type="expression" dxfId="206" priority="2">
      <formula>$G1297="Eliminado"</formula>
    </cfRule>
  </conditionalFormatting>
  <dataValidations count="1">
    <dataValidation type="whole" allowBlank="1" showInputMessage="1" showErrorMessage="1" errorTitle="Dato no valido" sqref="E237:W248 F249:X373 F377:X1296 F167:X236" xr:uid="{4FA286D6-B023-4791-9C2E-31DC227B824B}">
      <formula1>0</formula1>
      <formula2>5</formula2>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7">
        <x14:dataValidation type="list" allowBlank="1" showInputMessage="1" showErrorMessage="1" errorTitle="Dato no Valido" xr:uid="{6FDBBA2F-8956-4AA6-A296-2D9A49DA6F72}">
          <x14:formula1>
            <xm:f>'Tablas de calculos'!$X$22:$X$26</xm:f>
          </x14:formula1>
          <xm:sqref>AD377:AD462 AD167:AD179 AD371 AJ371 AJ462</xm:sqref>
        </x14:dataValidation>
        <x14:dataValidation type="list" allowBlank="1" showInputMessage="1" showErrorMessage="1" errorTitle="Dato no valido" xr:uid="{48B8C9F6-97C9-46F4-A5DC-FA2BFD6865AD}">
          <x14:formula1>
            <xm:f>'Tablas de calculos'!$W$22:$W$26</xm:f>
          </x14:formula1>
          <xm:sqref>AC13 AC118:AC163 AC56:AC66 AC25:AC45</xm:sqref>
        </x14:dataValidation>
        <x14:dataValidation type="list" allowBlank="1" showInputMessage="1" showErrorMessage="1" errorTitle="Informació no valida" xr:uid="{BDCBDD63-02F4-4355-AFC7-2B5C2284AA17}">
          <x14:formula1>
            <xm:f>'\\172.30.80.129\Publica\Users\adriana\Library\Containers\com.microsoft.Excel\Data\Documents\fileserver\publica\1 - Oficina Asesora de Planeaciòn\2. Riesgos\Cuadro de Mando\Seguimiento\2019\Evaluación de riesgos y controles por área\[Riesgos 4.0 David_Formato área de planeación.xlsm]Tablas de calculos'!#REF!</xm:f>
          </x14:formula1>
          <xm:sqref>F4:X12</xm:sqref>
        </x14:dataValidation>
        <x14:dataValidation type="list" allowBlank="1" showInputMessage="1" showErrorMessage="1" errorTitle="Dato no valido" xr:uid="{2312D368-BBBD-44DF-8927-5EB769817715}">
          <x14:formula1>
            <xm:f>'\\172.30.80.129\Publica\Users\adriana\Library\Containers\com.microsoft.Excel\Data\Documents\fileserver\publica\1 - Oficina Asesora de Planeaciòn\2. Riesgos\Cuadro de Mando\Seguimiento\2019\Evaluación de riesgos y controles por área\[Riesgos 4.0 David_Formato área de planeación.xlsm]Tablas de calculos'!#REF!</xm:f>
          </x14:formula1>
          <xm:sqref>AC4:AC12 AC14</xm:sqref>
        </x14:dataValidation>
        <x14:dataValidation type="list" allowBlank="1" showInputMessage="1" showErrorMessage="1" errorTitle="Informació no valida" xr:uid="{74771603-0AAC-46EE-9F2B-0AD0C435F69D}">
          <x14:formula1>
            <xm:f>'Tablas de calculos'!$I$53:$J$53</xm:f>
          </x14:formula1>
          <xm:sqref>F118:X163 F56:X66 F13:X14 F25:X45</xm:sqref>
        </x14:dataValidation>
        <x14:dataValidation type="list" allowBlank="1" showInputMessage="1" showErrorMessage="1" errorTitle="Dato no valido" xr:uid="{10AA02D9-E088-44E4-ACA2-F878A2F17244}">
          <x14:formula1>
            <xm:f>'\\172.30.80.129\Publica\Users\adriana\Library\Containers\com.microsoft.Excel\Data\Documents\fileserver\publica\1 - Oficina Asesora de Planeaciòn\2. Riesgos\Cuadro de Mando\Seguimiento\2019\Evaluación de riesgos y controles por área\[Riesgos 3.2 Riesgos por procesos - Gerencia Contratos.xlsm]Tablas de calculos'!#REF!</xm:f>
          </x14:formula1>
          <xm:sqref>AC46:AC55 AI46:AI48 AI51</xm:sqref>
        </x14:dataValidation>
        <x14:dataValidation type="list" allowBlank="1" showInputMessage="1" showErrorMessage="1" errorTitle="Informació no valida" xr:uid="{370D7127-3AF9-402F-9EBE-D0DF82DD1DB8}">
          <x14:formula1>
            <xm:f>'\\172.30.80.129\Publica\Users\adriana\Library\Containers\com.microsoft.Excel\Data\Documents\fileserver\publica\1 - Oficina Asesora de Planeaciòn\2. Riesgos\Cuadro de Mando\Seguimiento\2019\Evaluación de riesgos y controles por área\[Riesgos 3.2 Riesgos por procesos - Gerencia Contratos.xlsm]Tablas de calculos'!#REF!</xm:f>
          </x14:formula1>
          <xm:sqref>F46:X55</xm:sqref>
        </x14:dataValidation>
        <x14:dataValidation type="list" allowBlank="1" showInputMessage="1" showErrorMessage="1" errorTitle="Dato no Valido" xr:uid="{451AEFFC-A70C-47F7-9B20-3A9AC44B4CA9}">
          <x14:formula1>
            <xm:f>'\\172.30.80.129\Publica\Users\adriana\Library\Containers\com.microsoft.Excel\Data\Documents\fileserver\publica\1 - Oficina Asesora de Planeaciòn\2. Riesgos\Cuadro de Mando\Seguimiento\2019\Evaluación de riesgos y controles por área\[Riesgos 3.2 Riesgos por procesos - Regional Sur Occidente - OK.xlsm]Tablas de calculos'!#REF!</xm:f>
          </x14:formula1>
          <xm:sqref>AD207:AD209 AD625</xm:sqref>
        </x14:dataValidation>
        <x14:dataValidation type="list" allowBlank="1" showInputMessage="1" showErrorMessage="1" errorTitle="Dato no Valido" xr:uid="{4BA6C97E-1C39-4189-80AE-5EEF0CA21498}">
          <x14:formula1>
            <xm:f>'\\172.30.80.129\Publica\Users\adriana\Library\Containers\com.microsoft.Excel\Data\Documents\fileserver\publica\1 - Oficina Asesora de Planeaciòn\2. Riesgos\Cuadro de Mando\Seguimiento\2019\Evaluación de riesgos y controles por área\[Riesgos 3.2 Riesgos por procesos - Gerencia Contratos - OK.xlsm]Tablas de calculos'!#REF!</xm:f>
          </x14:formula1>
          <xm:sqref>AD626:AD710 AD210:AD221 AD230</xm:sqref>
        </x14:dataValidation>
        <x14:dataValidation type="list" allowBlank="1" showInputMessage="1" showErrorMessage="1" errorTitle="Dato no Valido" xr:uid="{116ECFED-6CF8-4016-96ED-C02781E4DF75}">
          <x14:formula1>
            <xm:f>'\\172.30.80.129\Publica\Users\adriana\Library\Containers\com.microsoft.Excel\Data\Documents\fileserver\publica\1 - Oficina Asesora de Planeaciòn\2. Riesgos\Cuadro de Mando\Seguimiento\2019\Evaluación de riesgos y controles por área\[Riesgos 3.2 Riesgos por procesos - Gerencia Comercial - OK.xlsm]Tablas de calculos'!#REF!</xm:f>
          </x14:formula1>
          <xm:sqref>AD711:AD795</xm:sqref>
        </x14:dataValidation>
        <x14:dataValidation type="list" allowBlank="1" showInputMessage="1" showErrorMessage="1" errorTitle="Dato no Valido" xr:uid="{F2A91883-D1B8-4B9E-A452-D1FFA8BA2CF2}">
          <x14:formula1>
            <xm:f>'\\172.30.80.129\Publica\Users\adriana\Library\Containers\com.microsoft.Excel\Data\Documents\fileserver\publica\1 - Oficina Asesora de Planeaciòn\2. Riesgos\Cuadro de Mando\Seguimiento\2019\Evaluación de riesgos y controles por área\[Riesgos 3.2 Riesgos por procesos - Gerencia de talento humano - OK.xlsm]Tablas de calculos'!#REF!</xm:f>
          </x14:formula1>
          <xm:sqref>AD796:AD880 AC237:AC248</xm:sqref>
        </x14:dataValidation>
        <x14:dataValidation type="list" allowBlank="1" showInputMessage="1" showErrorMessage="1" errorTitle="Dato no valido" xr:uid="{8C28E7EF-8DA4-43F6-BF45-77343C7CA928}">
          <x14:formula1>
            <xm:f>'\\172.30.80.129\Publica\Users\adriana\Library\Containers\com.microsoft.Excel\Data\Documents\fileserver\publica\1 - Oficina Asesora de Planeaciòn\2. Riesgos\Cuadro de Mando\Seguimiento\2019\Evaluación de riesgos y controles por área\[Riesgos 3.2 Riesgos por procesos - Administrativo.xlsm]Tablas de calculos'!#REF!</xm:f>
          </x14:formula1>
          <xm:sqref>AC67:AC77 AC100:AC117</xm:sqref>
        </x14:dataValidation>
        <x14:dataValidation type="list" allowBlank="1" showInputMessage="1" showErrorMessage="1" errorTitle="Informació no valida" xr:uid="{77E49097-84A0-4756-9FEE-120DD4FDAA91}">
          <x14:formula1>
            <xm:f>'\\172.30.80.129\Publica\Users\adriana\Library\Containers\com.microsoft.Excel\Data\Documents\fileserver\publica\1 - Oficina Asesora de Planeaciòn\2. Riesgos\Cuadro de Mando\Seguimiento\2019\Evaluación de riesgos y controles por área\[Riesgos 3.2 Riesgos por procesos - Administrativo.xlsm]Tablas de calculos'!#REF!</xm:f>
          </x14:formula1>
          <xm:sqref>F67:X77 F100:X117</xm:sqref>
        </x14:dataValidation>
        <x14:dataValidation type="list" allowBlank="1" showInputMessage="1" showErrorMessage="1" errorTitle="Dato no Valido" xr:uid="{1F019E75-BFE9-4BED-B749-1F694D846D0B}">
          <x14:formula1>
            <xm:f>'\\172.30.80.129\Publica\Users\adriana\Library\Containers\com.microsoft.Excel\Data\Documents\fileserver\publica\1 - Oficina Asesora de Planeaciòn\2. Riesgos\Cuadro de Mando\Seguimiento\2019\Evaluación de riesgos y controles por área\[Riesgos 3.2 Riesgos por procesos - Administrativo.xlsm]Tablas de calculos'!#REF!</xm:f>
          </x14:formula1>
          <xm:sqref>AD249:AD260 AD881:AD965 AJ249</xm:sqref>
        </x14:dataValidation>
        <x14:dataValidation type="list" allowBlank="1" showInputMessage="1" showErrorMessage="1" errorTitle="Dato no Valido" xr:uid="{683FD57E-36A3-4128-BC5B-2F733433524B}">
          <x14:formula1>
            <xm:f>'\\172.30.80.129\Publica\Users\adriana\Library\Containers\com.microsoft.Excel\Data\Documents\fileserver\publica\1 - Oficina Asesora de Planeaciòn\2. Riesgos\Cuadro de Mando\Seguimiento\2019\Evaluación de riesgos y controles por área\[Riesgos 3.2 Riesgos por procesos - Comunicaciones y atención al cliente.xlsm]Tablas de calculos'!#REF!</xm:f>
          </x14:formula1>
          <xm:sqref>AD1127:AD1211 AD290:AD301</xm:sqref>
        </x14:dataValidation>
        <x14:dataValidation type="list" allowBlank="1" showInputMessage="1" showErrorMessage="1" errorTitle="Informació no valida" xr:uid="{7C0AFEBB-7066-46A3-B6E1-A83BB5512AA2}">
          <x14:formula1>
            <xm:f>'\\172.30.80.129\Publica\Users\adriana\Library\Containers\com.microsoft.Excel\Data\Documents\fileserver\publica\1 - Oficina Asesora de Planeaciòn\2. Riesgos\Cuadro de Mando\Seguimiento\2019\Evaluación de riesgos y controles por área\[Riesgos 3.2 Riesgos por procesos - Gestión Documental.xlsm]Tablas de calculos'!#REF!</xm:f>
          </x14:formula1>
          <xm:sqref>F78:X88</xm:sqref>
        </x14:dataValidation>
        <x14:dataValidation type="list" allowBlank="1" showInputMessage="1" showErrorMessage="1" errorTitle="Dato no valido" xr:uid="{1F9027BA-7E4C-4C9F-8318-5E1FDAA6AD00}">
          <x14:formula1>
            <xm:f>'\\172.30.80.129\Publica\Users\adriana\Library\Containers\com.microsoft.Excel\Data\Documents\fileserver\publica\1 - Oficina Asesora de Planeaciòn\2. Riesgos\Cuadro de Mando\Seguimiento\2019\Evaluación de riesgos y controles por área\[Riesgos 3.2 Riesgos por procesos - Gestión Documental.xlsm]Tablas de calculos'!#REF!</xm:f>
          </x14:formula1>
          <xm:sqref>AC78:AC88</xm:sqref>
        </x14:dataValidation>
        <x14:dataValidation type="list" allowBlank="1" showInputMessage="1" showErrorMessage="1" errorTitle="Dato no Valido" xr:uid="{AD5BC5BA-9B39-43B5-A10C-1319D37BE123}">
          <x14:formula1>
            <xm:f>'\\172.30.80.129\Publica\Users\adriana\Library\Containers\com.microsoft.Excel\Data\Documents\fileserver\publica\1 - Oficina Asesora de Planeaciòn\2. Riesgos\Cuadro de Mando\Seguimiento\2019\Evaluación de riesgos y controles por área\[Riesgos 3.2 Riesgos por procesos - Gestión Documental.xlsm]Tablas de calculos'!#REF!</xm:f>
          </x14:formula1>
          <xm:sqref>AD261:AD272 AD966:AD1050</xm:sqref>
        </x14:dataValidation>
        <x14:dataValidation type="list" allowBlank="1" showInputMessage="1" showErrorMessage="1" errorTitle="Dato no valido" xr:uid="{FCBA58C2-691D-413E-845E-0E87E9E8EBA8}">
          <x14:formula1>
            <xm:f>'\\172.30.80.129\Publica\Users\adriana\Library\Containers\com.microsoft.Excel\Data\Documents\fileserver\publica\1 - Oficina Asesora de Planeaciòn\2. Riesgos\Cuadro de Mando\Seguimiento\2019\Evaluación de riesgos y controles por área\[Riesgos 3.2 Riesgos por procesos - Oficina de Gestión de la Información.xlsm]Tablas de calculos'!#REF!</xm:f>
          </x14:formula1>
          <xm:sqref>AC89:AC99</xm:sqref>
        </x14:dataValidation>
        <x14:dataValidation type="list" allowBlank="1" showInputMessage="1" showErrorMessage="1" errorTitle="Informació no valida" xr:uid="{F895A102-6073-4132-97B3-C61A9C39EE57}">
          <x14:formula1>
            <xm:f>'\\172.30.80.129\Publica\Users\adriana\Library\Containers\com.microsoft.Excel\Data\Documents\fileserver\publica\1 - Oficina Asesora de Planeaciòn\2. Riesgos\Cuadro de Mando\Seguimiento\2019\Evaluación de riesgos y controles por área\[Riesgos 3.2 Riesgos por procesos - Oficina de Gestión de la Información.xlsm]Tablas de calculos'!#REF!</xm:f>
          </x14:formula1>
          <xm:sqref>F89:X99</xm:sqref>
        </x14:dataValidation>
        <x14:dataValidation type="list" allowBlank="1" showInputMessage="1" showErrorMessage="1" errorTitle="Dato no Valido" xr:uid="{D5D87ED6-4E6E-4D98-BE1C-E3F573C36805}">
          <x14:formula1>
            <xm:f>'\\172.30.80.129\Publica\Users\adriana\Library\Containers\com.microsoft.Excel\Data\Documents\fileserver\publica\1 - Oficina Asesora de Planeaciòn\2. Riesgos\Cuadro de Mando\Seguimiento\2019\Evaluación de riesgos y controles por área\[Riesgos 3.2 Riesgos por procesos - Oficina de Gestión de la Información.xlsm]Tablas de calculos'!#REF!</xm:f>
          </x14:formula1>
          <xm:sqref>AD273:AD289 AD1051:AD1126</xm:sqref>
        </x14:dataValidation>
        <x14:dataValidation type="list" allowBlank="1" showInputMessage="1" showErrorMessage="1" errorTitle="Dato no Valido" xr:uid="{B61D938A-81A8-403A-9FE2-99891229B36B}">
          <x14:formula1>
            <xm:f>'\\172.30.80.129\Publica\Users\adriana\Library\Containers\com.microsoft.Excel\Data\Documents\fileserver\publica\1 - Oficina Asesora de Planeaciòn\2. Riesgos\Cuadro de Mando\Seguimiento\2019\Evaluación de riesgos y controles por área\[Riesgos 3.2 Riesgos por procesos - Gerencia Financiera.xlsm]Tablas de calculos'!#REF!</xm:f>
          </x14:formula1>
          <xm:sqref>AD1212:AD1296 AD302:AD370 AD372:AD373</xm:sqref>
        </x14:dataValidation>
        <x14:dataValidation type="list" allowBlank="1" showInputMessage="1" showErrorMessage="1" errorTitle="Dato no valido" xr:uid="{82E3798F-F430-4843-86D5-7D8FA07EBFD4}">
          <x14:formula1>
            <xm:f>'\\172.30.80.129\Publica\Users\adriana\Library\Containers\com.microsoft.Excel\Data\Documents\fileserver\publica\1 - Oficina Asesora de Planeaciòn\2. Riesgos\Cuadro de Mando\Seguimiento\2020\[Riesgos 3.2 Riesgos por procesos_ Archivo y Correspondencia OK 1.0.xlsm]Tablas de calculos'!#REF!</xm:f>
          </x14:formula1>
          <xm:sqref>AC15:AC24</xm:sqref>
        </x14:dataValidation>
        <x14:dataValidation type="list" allowBlank="1" showInputMessage="1" showErrorMessage="1" errorTitle="Informació no valida" xr:uid="{11412E62-73B4-4991-9C93-E5A4AFD7CB0C}">
          <x14:formula1>
            <xm:f>'\\172.30.80.129\Publica\Users\adriana\Library\Containers\com.microsoft.Excel\Data\Documents\fileserver\publica\1 - Oficina Asesora de Planeaciòn\2. Riesgos\Cuadro de Mando\Seguimiento\2020\[Riesgos 3.2 Riesgos por procesos_ Archivo y Correspondencia OK 1.0.xlsm]Tablas de calculos'!#REF!</xm:f>
          </x14:formula1>
          <xm:sqref>F15:X24</xm:sqref>
        </x14:dataValidation>
        <x14:dataValidation type="list" allowBlank="1" showInputMessage="1" showErrorMessage="1" errorTitle="Dato no Valido" xr:uid="{B53DB07C-36A0-4E01-B73D-1CDFE82FDF01}">
          <x14:formula1>
            <xm:f>'\\172.30.80.129\Publica\Users\adriana\Library\Containers\com.microsoft.Excel\Data\Documents\fileserver\publica\1 - Oficina Asesora de Planeaciòn\2. Riesgos\Cuadro de Mando\Seguimiento\2020\[Riesgos 3.2 Riesgos por procesos_ Archivo y Correspondencia OK 1.0.xlsm]Tablas de calculos'!#REF!</xm:f>
          </x14:formula1>
          <xm:sqref>AD180:AD191 AD463:AD547</xm:sqref>
        </x14:dataValidation>
        <x14:dataValidation type="list" allowBlank="1" showInputMessage="1" showErrorMessage="1" errorTitle="Dato no Valido" xr:uid="{E7F5E364-F8AA-47EE-803D-E66D6E14170F}">
          <x14:formula1>
            <xm:f>'\\172.30.80.129\Publica\Users\adriana\Library\Containers\com.microsoft.Excel\Data\Documents\fileserver\publica\1 - Oficina Asesora de Planeaciòn\2. Riesgos\Cuadro de Mando\Seguimiento\2020\[Riesgos 3.2 Riesgos por procesos_ Control Interno OK 1.0.xlsm]Tablas de calculos'!#REF!</xm:f>
          </x14:formula1>
          <xm:sqref>AD192:AD206 AD548:AD624</xm:sqref>
        </x14:dataValidation>
        <x14:dataValidation type="list" allowBlank="1" showInputMessage="1" showErrorMessage="1" errorTitle="Dato no Valido" xr:uid="{E1042C16-C573-4D60-A7A5-55B457B9DFA9}">
          <x14:formula1>
            <xm:f>'\\172.30.80.129\Publica\Users\adriana\Library\Containers\com.microsoft.Excel\Data\Documents\fileserver\publica\1 - Oficina Asesora de Planeaciòn\2. Riesgos\Cuadro de Mando\Seguimiento\2020\[Riesgos 3.2 Riesgos por procesos_ Gerencia de Inmuebles OK 1.0.xlsm]Tablas de calculos'!#REF!</xm:f>
          </x14:formula1>
          <xm:sqref>AD222:AD229 AD231:AD236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dimension ref="A1:AA2947"/>
  <sheetViews>
    <sheetView showGridLines="0" zoomScale="70" zoomScaleNormal="70" workbookViewId="0">
      <pane xSplit="7" ySplit="2" topLeftCell="S108" activePane="bottomRight" state="frozen"/>
      <selection activeCell="M11" sqref="M11"/>
      <selection pane="topRight" activeCell="M11" sqref="M11"/>
      <selection pane="bottomLeft" activeCell="M11" sqref="M11"/>
      <selection pane="bottomRight" activeCell="C7" sqref="C7"/>
    </sheetView>
  </sheetViews>
  <sheetFormatPr baseColWidth="10" defaultColWidth="11.42578125" defaultRowHeight="15" x14ac:dyDescent="0.25"/>
  <cols>
    <col min="1" max="1" width="21.42578125" style="217" customWidth="1"/>
    <col min="2" max="2" width="8.42578125" style="217" customWidth="1"/>
    <col min="3" max="3" width="18.7109375" style="217" customWidth="1"/>
    <col min="4" max="4" width="20.7109375" style="217" customWidth="1"/>
    <col min="5" max="5" width="34.85546875" style="223" customWidth="1"/>
    <col min="6" max="6" width="10.7109375" style="217" customWidth="1"/>
    <col min="7" max="7" width="26.42578125" style="223" customWidth="1"/>
    <col min="8" max="8" width="20" style="217" customWidth="1"/>
    <col min="9" max="14" width="30.28515625" style="217" customWidth="1"/>
    <col min="15" max="15" width="29.7109375" style="217" bestFit="1" customWidth="1"/>
    <col min="16" max="16" width="6" style="217" bestFit="1" customWidth="1"/>
    <col min="17" max="17" width="18.42578125" style="217" customWidth="1"/>
    <col min="18" max="18" width="20.42578125" style="217" customWidth="1"/>
    <col min="19" max="19" width="22.28515625" style="217" bestFit="1" customWidth="1"/>
    <col min="20" max="20" width="20.42578125" style="217" bestFit="1" customWidth="1"/>
    <col min="21" max="21" width="22.85546875" style="217" customWidth="1"/>
    <col min="22" max="22" width="27.42578125" style="217" customWidth="1"/>
    <col min="23" max="23" width="27.140625" style="217" bestFit="1" customWidth="1"/>
    <col min="24" max="24" width="38.28515625" style="217" bestFit="1" customWidth="1"/>
    <col min="25" max="26" width="25.140625" style="217" customWidth="1"/>
    <col min="27" max="28" width="26.42578125" style="217" customWidth="1"/>
    <col min="29" max="16384" width="11.42578125" style="217"/>
  </cols>
  <sheetData>
    <row r="1" spans="1:26" ht="37.5" customHeight="1" x14ac:dyDescent="0.25">
      <c r="A1" s="228"/>
      <c r="B1" s="670"/>
      <c r="C1" s="671"/>
      <c r="D1" s="671"/>
      <c r="E1" s="671"/>
      <c r="F1" s="671"/>
      <c r="G1" s="671"/>
      <c r="H1" s="672"/>
      <c r="I1" s="679" t="s">
        <v>546</v>
      </c>
      <c r="J1" s="680"/>
      <c r="K1" s="680"/>
      <c r="L1" s="680"/>
      <c r="M1" s="680"/>
      <c r="N1" s="680"/>
      <c r="O1" s="680"/>
      <c r="P1" s="680"/>
      <c r="Q1" s="680"/>
      <c r="R1" s="681"/>
      <c r="S1" s="676" t="s">
        <v>555</v>
      </c>
      <c r="T1" s="677"/>
      <c r="U1" s="678"/>
      <c r="V1" s="673" t="s">
        <v>566</v>
      </c>
      <c r="W1" s="674"/>
      <c r="X1" s="674"/>
      <c r="Y1" s="674"/>
      <c r="Z1" s="675"/>
    </row>
    <row r="2" spans="1:26" ht="111.75" customHeight="1" x14ac:dyDescent="0.25">
      <c r="A2" s="228" t="s">
        <v>823</v>
      </c>
      <c r="B2" s="227" t="s">
        <v>169</v>
      </c>
      <c r="C2" s="227" t="s">
        <v>1112</v>
      </c>
      <c r="D2" s="225" t="s">
        <v>131</v>
      </c>
      <c r="E2" s="226" t="s">
        <v>133</v>
      </c>
      <c r="F2" s="227" t="s">
        <v>170</v>
      </c>
      <c r="G2" s="226" t="s">
        <v>171</v>
      </c>
      <c r="H2" s="142" t="s">
        <v>858</v>
      </c>
      <c r="I2" s="106" t="s">
        <v>547</v>
      </c>
      <c r="J2" s="106" t="s">
        <v>548</v>
      </c>
      <c r="K2" s="106" t="s">
        <v>549</v>
      </c>
      <c r="L2" s="106" t="s">
        <v>550</v>
      </c>
      <c r="M2" s="106" t="s">
        <v>551</v>
      </c>
      <c r="N2" s="106" t="s">
        <v>552</v>
      </c>
      <c r="O2" s="106" t="s">
        <v>553</v>
      </c>
      <c r="P2" s="118" t="s">
        <v>172</v>
      </c>
      <c r="Q2" s="107" t="s">
        <v>514</v>
      </c>
      <c r="R2" s="107" t="s">
        <v>522</v>
      </c>
      <c r="S2" s="117" t="s">
        <v>560</v>
      </c>
      <c r="T2" s="117" t="s">
        <v>556</v>
      </c>
      <c r="U2" s="108" t="s">
        <v>559</v>
      </c>
      <c r="V2" s="113" t="s">
        <v>567</v>
      </c>
      <c r="W2" s="113" t="s">
        <v>568</v>
      </c>
      <c r="X2" s="117" t="s">
        <v>560</v>
      </c>
      <c r="Y2" s="113" t="s">
        <v>570</v>
      </c>
      <c r="Z2" s="113" t="s">
        <v>571</v>
      </c>
    </row>
    <row r="3" spans="1:26" ht="60" x14ac:dyDescent="0.25">
      <c r="A3" s="232" t="s">
        <v>108</v>
      </c>
      <c r="B3" s="61">
        <v>1</v>
      </c>
      <c r="C3" s="61" t="str">
        <f>+VLOOKUP(Tabla9[[#This Row],[Cod. Riesgo]],Tabla_Riesgos[[Número]:[Tipo de Riesgo]],6,FALSE)</f>
        <v>Corrupción</v>
      </c>
      <c r="D3" s="119" t="str">
        <f>VLOOKUP(B3,Tabla_Riesgos[#All],2,0)</f>
        <v>TODOS LOS PROCESOS</v>
      </c>
      <c r="E3" s="120" t="str">
        <f>VLOOKUP(B3,Tabla_Riesgos[#All],3,0)</f>
        <v>Posibilidad de que un funcionario vaya mas allá de las funciones designadas con el fin de obtener un beneficio privado.</v>
      </c>
      <c r="F3" s="121">
        <v>1.01</v>
      </c>
      <c r="G3" s="122" t="s">
        <v>173</v>
      </c>
      <c r="H3" s="213" t="s">
        <v>544</v>
      </c>
      <c r="I3" s="207" t="s">
        <v>486</v>
      </c>
      <c r="J3" s="207" t="s">
        <v>490</v>
      </c>
      <c r="K3" s="207" t="s">
        <v>494</v>
      </c>
      <c r="L3" s="207" t="s">
        <v>498</v>
      </c>
      <c r="M3" s="207" t="s">
        <v>503</v>
      </c>
      <c r="N3" s="224" t="s">
        <v>508</v>
      </c>
      <c r="O3" s="207" t="s">
        <v>512</v>
      </c>
      <c r="P3" s="123">
        <f>IFERROR(IF(I3="Asignado",15,0)+IF(J3="Adecuado",15,0)+IF(K3="Oportuna",15,0)+IF(L3="Prevenir",15,0)+IF(L3="Detectar",10,0)+IF(M3="Confiable",15,0)+IF(N3="Se investigan y resuelven oportunamente",15,0)+IF(O3="Completa",10,0)+IF(O3="Incompleta",5,0),"")</f>
        <v>100</v>
      </c>
      <c r="Q3" s="208" t="str">
        <f>IF(P3&lt;86,"Debil",IF(P3&lt;96,"Moderado","Fuerte"))</f>
        <v>Fuerte</v>
      </c>
      <c r="R3" s="207" t="s">
        <v>371</v>
      </c>
      <c r="S3" s="224" t="str">
        <f>_xlfn.CONCAT(Q3,R3)</f>
        <v>FuerteModerado</v>
      </c>
      <c r="T3" s="224">
        <f>IFERROR(VLOOKUP(S3,'Tablas de calculos'!$AU$16:$AV$24,2,FALSE),"")</f>
        <v>2</v>
      </c>
      <c r="U3" s="208" t="str">
        <f>IFERROR(VLOOKUP(T3,'Tablas de calculos'!$AV$16:$AY$24,4),"")</f>
        <v>Moderado</v>
      </c>
      <c r="V3" s="207" t="s">
        <v>578</v>
      </c>
      <c r="W3" s="207" t="s">
        <v>578</v>
      </c>
      <c r="X3" s="123" t="str">
        <f>CONCATENATE(U3,V3,W3)</f>
        <v>ModeradoDirectamenteDirectamente</v>
      </c>
      <c r="Y3" s="208">
        <f>IFERROR(VLOOKUP(X3,'Tablas de calculos'!$AZ$4:$BE$11,5,FALSE),"")</f>
        <v>1</v>
      </c>
      <c r="Z3" s="208">
        <f>IFERROR(VLOOKUP(X3,'Tablas de calculos'!$AZ$4:$BE$11,6,FALSE),"")</f>
        <v>1</v>
      </c>
    </row>
    <row r="4" spans="1:26" ht="60" x14ac:dyDescent="0.25">
      <c r="A4" s="232" t="s">
        <v>108</v>
      </c>
      <c r="B4" s="61">
        <v>1</v>
      </c>
      <c r="C4" s="61" t="str">
        <f>+VLOOKUP(Tabla9[[#This Row],[Cod. Riesgo]],Tabla_Riesgos[[Número]:[Tipo de Riesgo]],6,FALSE)</f>
        <v>Corrupción</v>
      </c>
      <c r="D4" s="119" t="str">
        <f>VLOOKUP(B4,Tabla_Riesgos[#All],2,0)</f>
        <v>TODOS LOS PROCESOS</v>
      </c>
      <c r="E4" s="120" t="str">
        <f>VLOOKUP(B4,Tabla_Riesgos[#All],3,0)</f>
        <v>Posibilidad de que un funcionario vaya mas allá de las funciones designadas con el fin de obtener un beneficio privado.</v>
      </c>
      <c r="F4" s="121">
        <v>1.02</v>
      </c>
      <c r="G4" s="122" t="s">
        <v>174</v>
      </c>
      <c r="H4" s="213" t="s">
        <v>544</v>
      </c>
      <c r="I4" s="207" t="s">
        <v>486</v>
      </c>
      <c r="J4" s="207" t="s">
        <v>490</v>
      </c>
      <c r="K4" s="207" t="s">
        <v>494</v>
      </c>
      <c r="L4" s="207" t="s">
        <v>498</v>
      </c>
      <c r="M4" s="207" t="s">
        <v>503</v>
      </c>
      <c r="N4" s="207" t="s">
        <v>508</v>
      </c>
      <c r="O4" s="207" t="s">
        <v>512</v>
      </c>
      <c r="P4" s="123">
        <f t="shared" ref="P4:P67" si="0">IFERROR(IF(I4="Asignado",15,0)+IF(J4="Adecuado",15,0)+IF(K4="Oportuna",15,0)+IF(L4="Prevenir",15,0)+IF(L4="Detectar",10,0)+IF(M4="Confiable",15,0)+IF(N4="Se investigan y resuelven oportunamente",15,0)+IF(O4="Completa",10,0)+IF(O4="Incompleta",5,0),"")</f>
        <v>100</v>
      </c>
      <c r="Q4" s="208" t="str">
        <f t="shared" ref="Q4:Q67" si="1">IF(P4&lt;86,"Debil",IF(P4&lt;96,"Moderado","Fuerte"))</f>
        <v>Fuerte</v>
      </c>
      <c r="R4" s="207" t="s">
        <v>516</v>
      </c>
      <c r="S4" s="224" t="str">
        <f t="shared" ref="S4:S67" si="2">_xlfn.CONCAT(Q4,R4)</f>
        <v>FuerteFuerte</v>
      </c>
      <c r="T4" s="224">
        <f>IFERROR(VLOOKUP(S4,'Tablas de calculos'!$AU$16:$AV$24,2,FALSE),"")</f>
        <v>1</v>
      </c>
      <c r="U4" s="208" t="str">
        <f>IFERROR(VLOOKUP(T4,'Tablas de calculos'!$AV$16:$AY$24,4),"")</f>
        <v>Fuerte</v>
      </c>
      <c r="V4" s="207" t="s">
        <v>578</v>
      </c>
      <c r="W4" s="207" t="s">
        <v>578</v>
      </c>
      <c r="X4" s="123" t="str">
        <f t="shared" ref="X4:X67" si="3">CONCATENATE(U4,V4,W4)</f>
        <v>FuerteDirectamenteDirectamente</v>
      </c>
      <c r="Y4" s="208">
        <f>IFERROR(VLOOKUP(X4,'Tablas de calculos'!$AZ$4:$BE$11,5,FALSE),"")</f>
        <v>2</v>
      </c>
      <c r="Z4" s="208">
        <f>IFERROR(VLOOKUP(X4,'Tablas de calculos'!$AZ$4:$BE$11,6,FALSE),"")</f>
        <v>2</v>
      </c>
    </row>
    <row r="5" spans="1:26" ht="60" x14ac:dyDescent="0.25">
      <c r="A5" s="232" t="s">
        <v>108</v>
      </c>
      <c r="B5" s="61">
        <v>1</v>
      </c>
      <c r="C5" s="61" t="str">
        <f>+VLOOKUP(Tabla9[[#This Row],[Cod. Riesgo]],Tabla_Riesgos[[Número]:[Tipo de Riesgo]],6,FALSE)</f>
        <v>Corrupción</v>
      </c>
      <c r="D5" s="119" t="str">
        <f>VLOOKUP(B5,Tabla_Riesgos[#All],2,0)</f>
        <v>TODOS LOS PROCESOS</v>
      </c>
      <c r="E5" s="120" t="str">
        <f>VLOOKUP(B5,Tabla_Riesgos[#All],3,0)</f>
        <v>Posibilidad de que un funcionario vaya mas allá de las funciones designadas con el fin de obtener un beneficio privado.</v>
      </c>
      <c r="F5" s="121">
        <v>1.03</v>
      </c>
      <c r="G5" s="122" t="s">
        <v>175</v>
      </c>
      <c r="H5" s="213" t="s">
        <v>544</v>
      </c>
      <c r="I5" s="207" t="s">
        <v>486</v>
      </c>
      <c r="J5" s="207" t="s">
        <v>490</v>
      </c>
      <c r="K5" s="207" t="s">
        <v>495</v>
      </c>
      <c r="L5" s="207" t="s">
        <v>498</v>
      </c>
      <c r="M5" s="207" t="s">
        <v>503</v>
      </c>
      <c r="N5" s="207" t="s">
        <v>509</v>
      </c>
      <c r="O5" s="207" t="s">
        <v>512</v>
      </c>
      <c r="P5" s="123">
        <f t="shared" si="0"/>
        <v>70</v>
      </c>
      <c r="Q5" s="208" t="str">
        <f t="shared" si="1"/>
        <v>Debil</v>
      </c>
      <c r="R5" s="207" t="s">
        <v>371</v>
      </c>
      <c r="S5" s="224" t="str">
        <f t="shared" si="2"/>
        <v>DebilModerado</v>
      </c>
      <c r="T5" s="224">
        <f>IFERROR(VLOOKUP(S5,'Tablas de calculos'!$AU$16:$AV$24,2,FALSE),"")</f>
        <v>8</v>
      </c>
      <c r="U5" s="208" t="str">
        <f>IFERROR(VLOOKUP(T5,'Tablas de calculos'!$AV$16:$AY$24,4),"")</f>
        <v>Débil</v>
      </c>
      <c r="V5" s="207" t="s">
        <v>578</v>
      </c>
      <c r="W5" s="207" t="s">
        <v>578</v>
      </c>
      <c r="X5" s="123" t="str">
        <f t="shared" si="3"/>
        <v>DébilDirectamenteDirectamente</v>
      </c>
      <c r="Y5" s="208" t="str">
        <f>IFERROR(VLOOKUP(X5,'Tablas de calculos'!$AZ$4:$BE$11,5,FALSE),"")</f>
        <v/>
      </c>
      <c r="Z5" s="208" t="str">
        <f>IFERROR(VLOOKUP(X5,'Tablas de calculos'!$AZ$4:$BE$11,6,FALSE),"")</f>
        <v/>
      </c>
    </row>
    <row r="6" spans="1:26" ht="60" x14ac:dyDescent="0.25">
      <c r="A6" s="232" t="s">
        <v>108</v>
      </c>
      <c r="B6" s="61">
        <v>1</v>
      </c>
      <c r="C6" s="61" t="str">
        <f>+VLOOKUP(Tabla9[[#This Row],[Cod. Riesgo]],Tabla_Riesgos[[Número]:[Tipo de Riesgo]],6,FALSE)</f>
        <v>Corrupción</v>
      </c>
      <c r="D6" s="119" t="str">
        <f>VLOOKUP(B6,Tabla_Riesgos[#All],2,0)</f>
        <v>TODOS LOS PROCESOS</v>
      </c>
      <c r="E6" s="120" t="str">
        <f>VLOOKUP(B6,Tabla_Riesgos[#All],3,0)</f>
        <v>Posibilidad de que un funcionario vaya mas allá de las funciones designadas con el fin de obtener un beneficio privado.</v>
      </c>
      <c r="F6" s="121">
        <v>1.04</v>
      </c>
      <c r="G6" s="122" t="s">
        <v>176</v>
      </c>
      <c r="H6" s="213" t="s">
        <v>544</v>
      </c>
      <c r="I6" s="207" t="s">
        <v>486</v>
      </c>
      <c r="J6" s="207" t="s">
        <v>490</v>
      </c>
      <c r="K6" s="207" t="s">
        <v>494</v>
      </c>
      <c r="L6" s="207" t="s">
        <v>498</v>
      </c>
      <c r="M6" s="207" t="s">
        <v>503</v>
      </c>
      <c r="N6" s="207" t="s">
        <v>508</v>
      </c>
      <c r="O6" s="207" t="s">
        <v>512</v>
      </c>
      <c r="P6" s="123">
        <f t="shared" si="0"/>
        <v>100</v>
      </c>
      <c r="Q6" s="208" t="str">
        <f t="shared" si="1"/>
        <v>Fuerte</v>
      </c>
      <c r="R6" s="207" t="s">
        <v>516</v>
      </c>
      <c r="S6" s="224" t="str">
        <f t="shared" si="2"/>
        <v>FuerteFuerte</v>
      </c>
      <c r="T6" s="224">
        <f>IFERROR(VLOOKUP(S6,'Tablas de calculos'!$AU$16:$AV$24,2,FALSE),"")</f>
        <v>1</v>
      </c>
      <c r="U6" s="208" t="str">
        <f>IFERROR(VLOOKUP(T6,'Tablas de calculos'!$AV$16:$AY$24,4),"")</f>
        <v>Fuerte</v>
      </c>
      <c r="V6" s="207" t="s">
        <v>578</v>
      </c>
      <c r="W6" s="207" t="s">
        <v>578</v>
      </c>
      <c r="X6" s="123" t="str">
        <f t="shared" si="3"/>
        <v>FuerteDirectamenteDirectamente</v>
      </c>
      <c r="Y6" s="208">
        <f>IFERROR(VLOOKUP(X6,'Tablas de calculos'!$AZ$4:$BE$11,5,FALSE),"")</f>
        <v>2</v>
      </c>
      <c r="Z6" s="208">
        <f>IFERROR(VLOOKUP(X6,'Tablas de calculos'!$AZ$4:$BE$11,6,FALSE),"")</f>
        <v>2</v>
      </c>
    </row>
    <row r="7" spans="1:26" ht="60" x14ac:dyDescent="0.25">
      <c r="A7" s="232" t="s">
        <v>108</v>
      </c>
      <c r="B7" s="61">
        <v>1</v>
      </c>
      <c r="C7" s="61" t="str">
        <f>+VLOOKUP(Tabla9[[#This Row],[Cod. Riesgo]],Tabla_Riesgos[[Número]:[Tipo de Riesgo]],6,FALSE)</f>
        <v>Corrupción</v>
      </c>
      <c r="D7" s="119" t="str">
        <f>VLOOKUP(B7,Tabla_Riesgos[#All],2,0)</f>
        <v>TODOS LOS PROCESOS</v>
      </c>
      <c r="E7" s="120" t="str">
        <f>VLOOKUP(B7,Tabla_Riesgos[#All],3,0)</f>
        <v>Posibilidad de que un funcionario vaya mas allá de las funciones designadas con el fin de obtener un beneficio privado.</v>
      </c>
      <c r="F7" s="121">
        <v>1.05</v>
      </c>
      <c r="G7" s="122" t="s">
        <v>177</v>
      </c>
      <c r="H7" s="213" t="s">
        <v>544</v>
      </c>
      <c r="I7" s="207" t="s">
        <v>486</v>
      </c>
      <c r="J7" s="207" t="s">
        <v>490</v>
      </c>
      <c r="K7" s="207" t="s">
        <v>494</v>
      </c>
      <c r="L7" s="207" t="s">
        <v>498</v>
      </c>
      <c r="M7" s="207" t="s">
        <v>503</v>
      </c>
      <c r="N7" s="207" t="s">
        <v>508</v>
      </c>
      <c r="O7" s="207" t="s">
        <v>512</v>
      </c>
      <c r="P7" s="123">
        <f t="shared" si="0"/>
        <v>100</v>
      </c>
      <c r="Q7" s="208" t="str">
        <f t="shared" si="1"/>
        <v>Fuerte</v>
      </c>
      <c r="R7" s="207" t="s">
        <v>516</v>
      </c>
      <c r="S7" s="224" t="str">
        <f t="shared" si="2"/>
        <v>FuerteFuerte</v>
      </c>
      <c r="T7" s="224">
        <f>IFERROR(VLOOKUP(S7,'Tablas de calculos'!$AU$16:$AV$24,2,FALSE),"")</f>
        <v>1</v>
      </c>
      <c r="U7" s="208" t="str">
        <f>IFERROR(VLOOKUP(T7,'Tablas de calculos'!$AV$16:$AY$24,4),"")</f>
        <v>Fuerte</v>
      </c>
      <c r="V7" s="207" t="s">
        <v>578</v>
      </c>
      <c r="W7" s="207" t="s">
        <v>575</v>
      </c>
      <c r="X7" s="123" t="str">
        <f t="shared" si="3"/>
        <v>FuerteDirectamenteIndirectamente</v>
      </c>
      <c r="Y7" s="208">
        <f>IFERROR(VLOOKUP(X7,'Tablas de calculos'!$AZ$4:$BE$11,5,FALSE),"")</f>
        <v>2</v>
      </c>
      <c r="Z7" s="208">
        <f>IFERROR(VLOOKUP(X7,'Tablas de calculos'!$AZ$4:$BE$11,6,FALSE),"")</f>
        <v>1</v>
      </c>
    </row>
    <row r="8" spans="1:26" ht="60" x14ac:dyDescent="0.25">
      <c r="A8" s="232" t="s">
        <v>108</v>
      </c>
      <c r="B8" s="61">
        <v>1</v>
      </c>
      <c r="C8" s="61" t="str">
        <f>+VLOOKUP(Tabla9[[#This Row],[Cod. Riesgo]],Tabla_Riesgos[[Número]:[Tipo de Riesgo]],6,FALSE)</f>
        <v>Corrupción</v>
      </c>
      <c r="D8" s="119" t="str">
        <f>VLOOKUP(B8,Tabla_Riesgos[#All],2,0)</f>
        <v>TODOS LOS PROCESOS</v>
      </c>
      <c r="E8" s="120" t="str">
        <f>VLOOKUP(B8,Tabla_Riesgos[#All],3,0)</f>
        <v>Posibilidad de que un funcionario vaya mas allá de las funciones designadas con el fin de obtener un beneficio privado.</v>
      </c>
      <c r="F8" s="121">
        <v>1.06</v>
      </c>
      <c r="G8" s="122" t="s">
        <v>178</v>
      </c>
      <c r="H8" s="213" t="s">
        <v>544</v>
      </c>
      <c r="I8" s="207" t="s">
        <v>486</v>
      </c>
      <c r="J8" s="207" t="s">
        <v>490</v>
      </c>
      <c r="K8" s="207" t="s">
        <v>495</v>
      </c>
      <c r="L8" s="207" t="s">
        <v>500</v>
      </c>
      <c r="M8" s="207" t="s">
        <v>503</v>
      </c>
      <c r="N8" s="207" t="s">
        <v>509</v>
      </c>
      <c r="O8" s="207" t="s">
        <v>512</v>
      </c>
      <c r="P8" s="123">
        <f t="shared" si="0"/>
        <v>55</v>
      </c>
      <c r="Q8" s="208" t="str">
        <f t="shared" si="1"/>
        <v>Debil</v>
      </c>
      <c r="R8" s="207" t="s">
        <v>516</v>
      </c>
      <c r="S8" s="224" t="str">
        <f t="shared" si="2"/>
        <v>DebilFuerte</v>
      </c>
      <c r="T8" s="224">
        <f>IFERROR(VLOOKUP(S8,'Tablas de calculos'!$AU$16:$AV$24,2,FALSE),"")</f>
        <v>7</v>
      </c>
      <c r="U8" s="208" t="str">
        <f>IFERROR(VLOOKUP(T8,'Tablas de calculos'!$AV$16:$AY$24,4),"")</f>
        <v>Débil</v>
      </c>
      <c r="V8" s="207" t="s">
        <v>576</v>
      </c>
      <c r="W8" s="207" t="s">
        <v>575</v>
      </c>
      <c r="X8" s="123" t="str">
        <f t="shared" si="3"/>
        <v>DébilNo disminuyeIndirectamente</v>
      </c>
      <c r="Y8" s="208" t="str">
        <f>IFERROR(VLOOKUP(X8,'Tablas de calculos'!$AZ$4:$BE$11,5,FALSE),"")</f>
        <v/>
      </c>
      <c r="Z8" s="208" t="str">
        <f>IFERROR(VLOOKUP(X8,'Tablas de calculos'!$AZ$4:$BE$11,6,FALSE),"")</f>
        <v/>
      </c>
    </row>
    <row r="9" spans="1:26" ht="75" x14ac:dyDescent="0.25">
      <c r="A9" s="232" t="s">
        <v>108</v>
      </c>
      <c r="B9" s="61">
        <v>3</v>
      </c>
      <c r="C9" s="61" t="str">
        <f>+VLOOKUP(Tabla9[[#This Row],[Cod. Riesgo]],Tabla_Riesgos[[Número]:[Tipo de Riesgo]],6,FALSE)</f>
        <v>Corrupción</v>
      </c>
      <c r="D9" s="119" t="str">
        <f>VLOOKUP(B9,Tabla_Riesgos[#All],2,0)</f>
        <v>TODOS LOS PROCESOS</v>
      </c>
      <c r="E9" s="120" t="str">
        <f>VLOOKUP(B9,Tabla_Riesgos[#All],3,0)</f>
        <v>Puede ocurrir intercambio extraoficial de favores, en el cual un individuo se beneficie a si mismo o a un tercero. Amiguismo y clientelismo.</v>
      </c>
      <c r="F9" s="121">
        <v>3.01</v>
      </c>
      <c r="G9" s="122" t="s">
        <v>177</v>
      </c>
      <c r="H9" s="213" t="s">
        <v>544</v>
      </c>
      <c r="I9" s="207" t="s">
        <v>486</v>
      </c>
      <c r="J9" s="207" t="s">
        <v>490</v>
      </c>
      <c r="K9" s="207" t="s">
        <v>494</v>
      </c>
      <c r="L9" s="207" t="s">
        <v>498</v>
      </c>
      <c r="M9" s="207" t="s">
        <v>503</v>
      </c>
      <c r="N9" s="207" t="s">
        <v>508</v>
      </c>
      <c r="O9" s="207" t="s">
        <v>512</v>
      </c>
      <c r="P9" s="123">
        <f t="shared" si="0"/>
        <v>100</v>
      </c>
      <c r="Q9" s="208" t="str">
        <f t="shared" si="1"/>
        <v>Fuerte</v>
      </c>
      <c r="R9" s="207" t="s">
        <v>516</v>
      </c>
      <c r="S9" s="224" t="str">
        <f t="shared" si="2"/>
        <v>FuerteFuerte</v>
      </c>
      <c r="T9" s="224">
        <f>IFERROR(VLOOKUP(S9,'Tablas de calculos'!$AU$16:$AV$24,2,FALSE),"")</f>
        <v>1</v>
      </c>
      <c r="U9" s="208" t="str">
        <f>IFERROR(VLOOKUP(T9,'Tablas de calculos'!$AV$16:$AY$24,4),"")</f>
        <v>Fuerte</v>
      </c>
      <c r="V9" s="207" t="s">
        <v>578</v>
      </c>
      <c r="W9" s="207" t="s">
        <v>575</v>
      </c>
      <c r="X9" s="123" t="str">
        <f t="shared" si="3"/>
        <v>FuerteDirectamenteIndirectamente</v>
      </c>
      <c r="Y9" s="208">
        <f>IFERROR(VLOOKUP(X9,'Tablas de calculos'!$AZ$4:$BE$11,5,FALSE),"")</f>
        <v>2</v>
      </c>
      <c r="Z9" s="208">
        <f>IFERROR(VLOOKUP(X9,'Tablas de calculos'!$AZ$4:$BE$11,6,FALSE),"")</f>
        <v>1</v>
      </c>
    </row>
    <row r="10" spans="1:26" ht="75" x14ac:dyDescent="0.25">
      <c r="A10" s="232" t="s">
        <v>108</v>
      </c>
      <c r="B10" s="61">
        <v>3</v>
      </c>
      <c r="C10" s="61" t="str">
        <f>+VLOOKUP(Tabla9[[#This Row],[Cod. Riesgo]],Tabla_Riesgos[[Número]:[Tipo de Riesgo]],6,FALSE)</f>
        <v>Corrupción</v>
      </c>
      <c r="D10" s="119" t="str">
        <f>VLOOKUP(B10,Tabla_Riesgos[#All],2,0)</f>
        <v>TODOS LOS PROCESOS</v>
      </c>
      <c r="E10" s="120" t="str">
        <f>VLOOKUP(B10,Tabla_Riesgos[#All],3,0)</f>
        <v>Puede ocurrir intercambio extraoficial de favores, en el cual un individuo se beneficie a si mismo o a un tercero. Amiguismo y clientelismo.</v>
      </c>
      <c r="F10" s="121">
        <v>3.0199999999999996</v>
      </c>
      <c r="G10" s="122" t="s">
        <v>178</v>
      </c>
      <c r="H10" s="213" t="s">
        <v>544</v>
      </c>
      <c r="I10" s="207" t="s">
        <v>486</v>
      </c>
      <c r="J10" s="207" t="s">
        <v>490</v>
      </c>
      <c r="K10" s="207" t="s">
        <v>495</v>
      </c>
      <c r="L10" s="207" t="s">
        <v>500</v>
      </c>
      <c r="M10" s="207" t="s">
        <v>503</v>
      </c>
      <c r="N10" s="207" t="s">
        <v>509</v>
      </c>
      <c r="O10" s="207" t="s">
        <v>512</v>
      </c>
      <c r="P10" s="123">
        <f t="shared" si="0"/>
        <v>55</v>
      </c>
      <c r="Q10" s="208" t="str">
        <f t="shared" si="1"/>
        <v>Debil</v>
      </c>
      <c r="R10" s="207" t="s">
        <v>516</v>
      </c>
      <c r="S10" s="224" t="str">
        <f t="shared" si="2"/>
        <v>DebilFuerte</v>
      </c>
      <c r="T10" s="224">
        <f>IFERROR(VLOOKUP(S10,'Tablas de calculos'!$AU$16:$AV$24,2,FALSE),"")</f>
        <v>7</v>
      </c>
      <c r="U10" s="208" t="str">
        <f>IFERROR(VLOOKUP(T10,'Tablas de calculos'!$AV$16:$AY$24,4),"")</f>
        <v>Débil</v>
      </c>
      <c r="V10" s="207" t="s">
        <v>576</v>
      </c>
      <c r="W10" s="207" t="s">
        <v>575</v>
      </c>
      <c r="X10" s="123" t="str">
        <f t="shared" si="3"/>
        <v>DébilNo disminuyeIndirectamente</v>
      </c>
      <c r="Y10" s="208" t="str">
        <f>IFERROR(VLOOKUP(X10,'Tablas de calculos'!$AZ$4:$BE$11,5,FALSE),"")</f>
        <v/>
      </c>
      <c r="Z10" s="208" t="str">
        <f>IFERROR(VLOOKUP(X10,'Tablas de calculos'!$AZ$4:$BE$11,6,FALSE),"")</f>
        <v/>
      </c>
    </row>
    <row r="11" spans="1:26" ht="75" x14ac:dyDescent="0.25">
      <c r="A11" s="232" t="s">
        <v>108</v>
      </c>
      <c r="B11" s="61">
        <v>3</v>
      </c>
      <c r="C11" s="61" t="str">
        <f>+VLOOKUP(Tabla9[[#This Row],[Cod. Riesgo]],Tabla_Riesgos[[Número]:[Tipo de Riesgo]],6,FALSE)</f>
        <v>Corrupción</v>
      </c>
      <c r="D11" s="119" t="str">
        <f>VLOOKUP(B11,Tabla_Riesgos[#All],2,0)</f>
        <v>TODOS LOS PROCESOS</v>
      </c>
      <c r="E11" s="120" t="str">
        <f>VLOOKUP(B11,Tabla_Riesgos[#All],3,0)</f>
        <v>Puede ocurrir intercambio extraoficial de favores, en el cual un individuo se beneficie a si mismo o a un tercero. Amiguismo y clientelismo.</v>
      </c>
      <c r="F11" s="121">
        <v>3.0299999999999994</v>
      </c>
      <c r="G11" s="122" t="s">
        <v>179</v>
      </c>
      <c r="H11" s="213" t="s">
        <v>544</v>
      </c>
      <c r="I11" s="207" t="s">
        <v>486</v>
      </c>
      <c r="J11" s="207" t="s">
        <v>490</v>
      </c>
      <c r="K11" s="207" t="s">
        <v>494</v>
      </c>
      <c r="L11" s="207" t="s">
        <v>499</v>
      </c>
      <c r="M11" s="207" t="s">
        <v>503</v>
      </c>
      <c r="N11" s="207" t="s">
        <v>508</v>
      </c>
      <c r="O11" s="207" t="s">
        <v>512</v>
      </c>
      <c r="P11" s="123">
        <f t="shared" si="0"/>
        <v>95</v>
      </c>
      <c r="Q11" s="208" t="str">
        <f t="shared" si="1"/>
        <v>Moderado</v>
      </c>
      <c r="R11" s="207" t="s">
        <v>516</v>
      </c>
      <c r="S11" s="224" t="str">
        <f t="shared" si="2"/>
        <v>ModeradoFuerte</v>
      </c>
      <c r="T11" s="224">
        <f>IFERROR(VLOOKUP(S11,'Tablas de calculos'!$AU$16:$AV$24,2,FALSE),"")</f>
        <v>4</v>
      </c>
      <c r="U11" s="208" t="str">
        <f>IFERROR(VLOOKUP(T11,'Tablas de calculos'!$AV$16:$AY$24,4),"")</f>
        <v>Moderado</v>
      </c>
      <c r="V11" s="207" t="s">
        <v>578</v>
      </c>
      <c r="W11" s="207" t="s">
        <v>578</v>
      </c>
      <c r="X11" s="123" t="str">
        <f t="shared" si="3"/>
        <v>ModeradoDirectamenteDirectamente</v>
      </c>
      <c r="Y11" s="208">
        <f>IFERROR(VLOOKUP(X11,'Tablas de calculos'!$AZ$4:$BE$11,5,FALSE),"")</f>
        <v>1</v>
      </c>
      <c r="Z11" s="208">
        <f>IFERROR(VLOOKUP(X11,'Tablas de calculos'!$AZ$4:$BE$11,6,FALSE),"")</f>
        <v>1</v>
      </c>
    </row>
    <row r="12" spans="1:26" ht="75" x14ac:dyDescent="0.25">
      <c r="A12" s="232" t="s">
        <v>108</v>
      </c>
      <c r="B12" s="61">
        <v>3</v>
      </c>
      <c r="C12" s="61" t="str">
        <f>+VLOOKUP(Tabla9[[#This Row],[Cod. Riesgo]],Tabla_Riesgos[[Número]:[Tipo de Riesgo]],6,FALSE)</f>
        <v>Corrupción</v>
      </c>
      <c r="D12" s="119" t="str">
        <f>VLOOKUP(B12,Tabla_Riesgos[#All],2,0)</f>
        <v>TODOS LOS PROCESOS</v>
      </c>
      <c r="E12" s="120" t="str">
        <f>VLOOKUP(B12,Tabla_Riesgos[#All],3,0)</f>
        <v>Puede ocurrir intercambio extraoficial de favores, en el cual un individuo se beneficie a si mismo o a un tercero. Amiguismo y clientelismo.</v>
      </c>
      <c r="F12" s="121">
        <v>3.0399999999999991</v>
      </c>
      <c r="G12" s="122" t="s">
        <v>180</v>
      </c>
      <c r="H12" s="213" t="s">
        <v>544</v>
      </c>
      <c r="I12" s="207" t="s">
        <v>486</v>
      </c>
      <c r="J12" s="207" t="s">
        <v>490</v>
      </c>
      <c r="K12" s="207" t="s">
        <v>494</v>
      </c>
      <c r="L12" s="207" t="s">
        <v>498</v>
      </c>
      <c r="M12" s="207" t="s">
        <v>503</v>
      </c>
      <c r="N12" s="207" t="s">
        <v>508</v>
      </c>
      <c r="O12" s="207" t="s">
        <v>512</v>
      </c>
      <c r="P12" s="123">
        <f t="shared" si="0"/>
        <v>100</v>
      </c>
      <c r="Q12" s="208" t="str">
        <f t="shared" si="1"/>
        <v>Fuerte</v>
      </c>
      <c r="R12" s="207" t="s">
        <v>516</v>
      </c>
      <c r="S12" s="224" t="str">
        <f t="shared" si="2"/>
        <v>FuerteFuerte</v>
      </c>
      <c r="T12" s="224">
        <f>IFERROR(VLOOKUP(S12,'Tablas de calculos'!$AU$16:$AV$24,2,FALSE),"")</f>
        <v>1</v>
      </c>
      <c r="U12" s="208" t="str">
        <f>IFERROR(VLOOKUP(T12,'Tablas de calculos'!$AV$16:$AY$24,4),"")</f>
        <v>Fuerte</v>
      </c>
      <c r="V12" s="207" t="s">
        <v>578</v>
      </c>
      <c r="W12" s="207" t="s">
        <v>578</v>
      </c>
      <c r="X12" s="123" t="str">
        <f t="shared" si="3"/>
        <v>FuerteDirectamenteDirectamente</v>
      </c>
      <c r="Y12" s="208">
        <f>IFERROR(VLOOKUP(X12,'Tablas de calculos'!$AZ$4:$BE$11,5,FALSE),"")</f>
        <v>2</v>
      </c>
      <c r="Z12" s="208">
        <f>IFERROR(VLOOKUP(X12,'Tablas de calculos'!$AZ$4:$BE$11,6,FALSE),"")</f>
        <v>2</v>
      </c>
    </row>
    <row r="13" spans="1:26" ht="90" x14ac:dyDescent="0.25">
      <c r="A13" s="232" t="s">
        <v>108</v>
      </c>
      <c r="B13" s="61">
        <v>4</v>
      </c>
      <c r="C13" s="61" t="str">
        <f>+VLOOKUP(Tabla9[[#This Row],[Cod. Riesgo]],Tabla_Riesgos[[Número]:[Tipo de Riesgo]],6,FALSE)</f>
        <v>Corrupción</v>
      </c>
      <c r="D13" s="119" t="str">
        <f>VLOOKUP(B13,Tabla_Riesgos[#All],2,0)</f>
        <v>TODOS LOS PROCESOS</v>
      </c>
      <c r="E13" s="120" t="str">
        <f>VLOOKUP(B13,Tabla_Riesgos[#All],3,0)</f>
        <v xml:space="preserve">Puede presentarse situaciones de orden moral y económico que le impidan a un funcionario actuar en forma objetiva e independiente, porque le sea particularmente conveniente. </v>
      </c>
      <c r="F13" s="121">
        <v>4.01</v>
      </c>
      <c r="G13" s="122" t="s">
        <v>181</v>
      </c>
      <c r="H13" s="213" t="s">
        <v>544</v>
      </c>
      <c r="I13" s="207" t="s">
        <v>486</v>
      </c>
      <c r="J13" s="207" t="s">
        <v>490</v>
      </c>
      <c r="K13" s="207" t="s">
        <v>494</v>
      </c>
      <c r="L13" s="207" t="s">
        <v>498</v>
      </c>
      <c r="M13" s="207" t="s">
        <v>503</v>
      </c>
      <c r="N13" s="207" t="s">
        <v>508</v>
      </c>
      <c r="O13" s="207" t="s">
        <v>512</v>
      </c>
      <c r="P13" s="123">
        <f t="shared" si="0"/>
        <v>100</v>
      </c>
      <c r="Q13" s="208" t="str">
        <f t="shared" si="1"/>
        <v>Fuerte</v>
      </c>
      <c r="R13" s="207" t="s">
        <v>516</v>
      </c>
      <c r="S13" s="224" t="str">
        <f t="shared" si="2"/>
        <v>FuerteFuerte</v>
      </c>
      <c r="T13" s="224">
        <f>IFERROR(VLOOKUP(S13,'Tablas de calculos'!$AU$16:$AV$24,2,FALSE),"")</f>
        <v>1</v>
      </c>
      <c r="U13" s="208" t="str">
        <f>IFERROR(VLOOKUP(T13,'Tablas de calculos'!$AV$16:$AY$24,4),"")</f>
        <v>Fuerte</v>
      </c>
      <c r="V13" s="207" t="s">
        <v>578</v>
      </c>
      <c r="W13" s="207" t="s">
        <v>578</v>
      </c>
      <c r="X13" s="123" t="str">
        <f t="shared" si="3"/>
        <v>FuerteDirectamenteDirectamente</v>
      </c>
      <c r="Y13" s="208">
        <f>IFERROR(VLOOKUP(X13,'Tablas de calculos'!$AZ$4:$BE$11,5,FALSE),"")</f>
        <v>2</v>
      </c>
      <c r="Z13" s="208">
        <f>IFERROR(VLOOKUP(X13,'Tablas de calculos'!$AZ$4:$BE$11,6,FALSE),"")</f>
        <v>2</v>
      </c>
    </row>
    <row r="14" spans="1:26" ht="90" x14ac:dyDescent="0.25">
      <c r="A14" s="232" t="s">
        <v>108</v>
      </c>
      <c r="B14" s="61">
        <v>4</v>
      </c>
      <c r="C14" s="61" t="str">
        <f>+VLOOKUP(Tabla9[[#This Row],[Cod. Riesgo]],Tabla_Riesgos[[Número]:[Tipo de Riesgo]],6,FALSE)</f>
        <v>Corrupción</v>
      </c>
      <c r="D14" s="119" t="str">
        <f>VLOOKUP(B14,Tabla_Riesgos[#All],2,0)</f>
        <v>TODOS LOS PROCESOS</v>
      </c>
      <c r="E14" s="120" t="str">
        <f>VLOOKUP(B14,Tabla_Riesgos[#All],3,0)</f>
        <v xml:space="preserve">Puede presentarse situaciones de orden moral y económico que le impidan a un funcionario actuar en forma objetiva e independiente, porque le sea particularmente conveniente. </v>
      </c>
      <c r="F14" s="121">
        <v>4.0199999999999996</v>
      </c>
      <c r="G14" s="122" t="s">
        <v>182</v>
      </c>
      <c r="H14" s="213"/>
      <c r="I14" s="207"/>
      <c r="J14" s="207"/>
      <c r="K14" s="207"/>
      <c r="L14" s="207"/>
      <c r="M14" s="207"/>
      <c r="N14" s="207"/>
      <c r="O14" s="207"/>
      <c r="P14" s="123">
        <f t="shared" si="0"/>
        <v>0</v>
      </c>
      <c r="Q14" s="208" t="str">
        <f t="shared" si="1"/>
        <v>Debil</v>
      </c>
      <c r="R14" s="207" t="s">
        <v>516</v>
      </c>
      <c r="S14" s="224" t="str">
        <f t="shared" si="2"/>
        <v>DebilFuerte</v>
      </c>
      <c r="T14" s="224">
        <f>IFERROR(VLOOKUP(S14,'Tablas de calculos'!$AU$16:$AV$24,2,FALSE),"")</f>
        <v>7</v>
      </c>
      <c r="U14" s="208" t="str">
        <f>IFERROR(VLOOKUP(T14,'Tablas de calculos'!$AV$16:$AY$24,4),"")</f>
        <v>Débil</v>
      </c>
      <c r="V14" s="207" t="s">
        <v>576</v>
      </c>
      <c r="W14" s="207" t="s">
        <v>578</v>
      </c>
      <c r="X14" s="123" t="str">
        <f t="shared" si="3"/>
        <v>DébilNo disminuyeDirectamente</v>
      </c>
      <c r="Y14" s="208" t="str">
        <f>IFERROR(VLOOKUP(X14,'Tablas de calculos'!$AZ$4:$BE$11,5,FALSE),"")</f>
        <v/>
      </c>
      <c r="Z14" s="208" t="str">
        <f>IFERROR(VLOOKUP(X14,'Tablas de calculos'!$AZ$4:$BE$11,6,FALSE),"")</f>
        <v/>
      </c>
    </row>
    <row r="15" spans="1:26" ht="90" x14ac:dyDescent="0.25">
      <c r="A15" s="232" t="s">
        <v>108</v>
      </c>
      <c r="B15" s="61">
        <v>4</v>
      </c>
      <c r="C15" s="61" t="str">
        <f>+VLOOKUP(Tabla9[[#This Row],[Cod. Riesgo]],Tabla_Riesgos[[Número]:[Tipo de Riesgo]],6,FALSE)</f>
        <v>Corrupción</v>
      </c>
      <c r="D15" s="119" t="str">
        <f>VLOOKUP(B15,Tabla_Riesgos[#All],2,0)</f>
        <v>TODOS LOS PROCESOS</v>
      </c>
      <c r="E15" s="120" t="str">
        <f>VLOOKUP(B15,Tabla_Riesgos[#All],3,0)</f>
        <v xml:space="preserve">Puede presentarse situaciones de orden moral y económico que le impidan a un funcionario actuar en forma objetiva e independiente, porque le sea particularmente conveniente. </v>
      </c>
      <c r="F15" s="121">
        <v>4.0299999999999994</v>
      </c>
      <c r="G15" s="122" t="s">
        <v>183</v>
      </c>
      <c r="H15" s="213" t="s">
        <v>544</v>
      </c>
      <c r="I15" s="207" t="s">
        <v>486</v>
      </c>
      <c r="J15" s="207" t="s">
        <v>490</v>
      </c>
      <c r="K15" s="207" t="s">
        <v>494</v>
      </c>
      <c r="L15" s="207" t="s">
        <v>498</v>
      </c>
      <c r="M15" s="207" t="s">
        <v>503</v>
      </c>
      <c r="N15" s="207" t="s">
        <v>508</v>
      </c>
      <c r="O15" s="207" t="s">
        <v>512</v>
      </c>
      <c r="P15" s="123">
        <f t="shared" si="0"/>
        <v>100</v>
      </c>
      <c r="Q15" s="208" t="str">
        <f t="shared" si="1"/>
        <v>Fuerte</v>
      </c>
      <c r="R15" s="207" t="s">
        <v>516</v>
      </c>
      <c r="S15" s="224" t="str">
        <f t="shared" si="2"/>
        <v>FuerteFuerte</v>
      </c>
      <c r="T15" s="224">
        <f>IFERROR(VLOOKUP(S15,'Tablas de calculos'!$AU$16:$AV$24,2,FALSE),"")</f>
        <v>1</v>
      </c>
      <c r="U15" s="208" t="str">
        <f>IFERROR(VLOOKUP(T15,'Tablas de calculos'!$AV$16:$AY$24,4),"")</f>
        <v>Fuerte</v>
      </c>
      <c r="V15" s="207" t="s">
        <v>578</v>
      </c>
      <c r="W15" s="207" t="s">
        <v>578</v>
      </c>
      <c r="X15" s="123" t="str">
        <f t="shared" si="3"/>
        <v>FuerteDirectamenteDirectamente</v>
      </c>
      <c r="Y15" s="208">
        <f>IFERROR(VLOOKUP(X15,'Tablas de calculos'!$AZ$4:$BE$11,5,FALSE),"")</f>
        <v>2</v>
      </c>
      <c r="Z15" s="208">
        <f>IFERROR(VLOOKUP(X15,'Tablas de calculos'!$AZ$4:$BE$11,6,FALSE),"")</f>
        <v>2</v>
      </c>
    </row>
    <row r="16" spans="1:26" ht="60" x14ac:dyDescent="0.25">
      <c r="A16" s="232" t="s">
        <v>108</v>
      </c>
      <c r="B16" s="61">
        <v>5</v>
      </c>
      <c r="C16" s="61" t="str">
        <f>+VLOOKUP(Tabla9[[#This Row],[Cod. Riesgo]],Tabla_Riesgos[[Número]:[Tipo de Riesgo]],6,FALSE)</f>
        <v>Operativo</v>
      </c>
      <c r="D16" s="119" t="str">
        <f>VLOOKUP(B16,Tabla_Riesgos[#All],2,0)</f>
        <v>TODOS LOS PROCESOS</v>
      </c>
      <c r="E16" s="120" t="str">
        <f>VLOOKUP(B16,Tabla_Riesgos[#All],3,0)</f>
        <v>Puede ocurrir falta de apoyo en los procesos de control social realizados por los ciudadanos.</v>
      </c>
      <c r="F16" s="121">
        <v>5.01</v>
      </c>
      <c r="G16" s="122" t="s">
        <v>184</v>
      </c>
      <c r="H16" s="213"/>
      <c r="I16" s="207"/>
      <c r="J16" s="207"/>
      <c r="K16" s="207"/>
      <c r="L16" s="207"/>
      <c r="M16" s="207"/>
      <c r="N16" s="207"/>
      <c r="O16" s="207"/>
      <c r="P16" s="123">
        <f t="shared" si="0"/>
        <v>0</v>
      </c>
      <c r="Q16" s="208" t="str">
        <f t="shared" si="1"/>
        <v>Debil</v>
      </c>
      <c r="R16" s="207" t="s">
        <v>516</v>
      </c>
      <c r="S16" s="224" t="str">
        <f t="shared" si="2"/>
        <v>DebilFuerte</v>
      </c>
      <c r="T16" s="224">
        <f>IFERROR(VLOOKUP(S16,'Tablas de calculos'!$AU$16:$AV$24,2,FALSE),"")</f>
        <v>7</v>
      </c>
      <c r="U16" s="208" t="str">
        <f>IFERROR(VLOOKUP(T16,'Tablas de calculos'!$AV$16:$AY$24,4),"")</f>
        <v>Débil</v>
      </c>
      <c r="V16" s="207" t="s">
        <v>576</v>
      </c>
      <c r="W16" s="207" t="s">
        <v>578</v>
      </c>
      <c r="X16" s="123" t="str">
        <f t="shared" si="3"/>
        <v>DébilNo disminuyeDirectamente</v>
      </c>
      <c r="Y16" s="208" t="str">
        <f>IFERROR(VLOOKUP(X16,'Tablas de calculos'!$AZ$4:$BE$11,5,FALSE),"")</f>
        <v/>
      </c>
      <c r="Z16" s="208" t="str">
        <f>IFERROR(VLOOKUP(X16,'Tablas de calculos'!$AZ$4:$BE$11,6,FALSE),"")</f>
        <v/>
      </c>
    </row>
    <row r="17" spans="1:26" ht="75" x14ac:dyDescent="0.25">
      <c r="A17" s="232" t="s">
        <v>108</v>
      </c>
      <c r="B17" s="61">
        <v>6</v>
      </c>
      <c r="C17" s="61" t="str">
        <f>+VLOOKUP(Tabla9[[#This Row],[Cod. Riesgo]],Tabla_Riesgos[[Número]:[Tipo de Riesgo]],6,FALSE)</f>
        <v>Corrupción</v>
      </c>
      <c r="D17" s="119" t="str">
        <f>VLOOKUP(B17,Tabla_Riesgos[#All],2,0)</f>
        <v>TODOS LOS PROCESOS</v>
      </c>
      <c r="E17" s="120" t="str">
        <f>VLOOKUP(B17,Tabla_Riesgos[#All],3,0)</f>
        <v>Posibilidad de recibir o solicitar cualquier dádiva o beneficio a nombre propio o de terceros con el fin de celebrar un contrato.</v>
      </c>
      <c r="F17" s="121">
        <v>6.01</v>
      </c>
      <c r="G17" s="122" t="s">
        <v>183</v>
      </c>
      <c r="H17" s="213" t="s">
        <v>544</v>
      </c>
      <c r="I17" s="207" t="s">
        <v>486</v>
      </c>
      <c r="J17" s="207" t="s">
        <v>490</v>
      </c>
      <c r="K17" s="207" t="s">
        <v>494</v>
      </c>
      <c r="L17" s="207" t="s">
        <v>498</v>
      </c>
      <c r="M17" s="207" t="s">
        <v>503</v>
      </c>
      <c r="N17" s="207" t="s">
        <v>508</v>
      </c>
      <c r="O17" s="207" t="s">
        <v>512</v>
      </c>
      <c r="P17" s="123">
        <f t="shared" si="0"/>
        <v>100</v>
      </c>
      <c r="Q17" s="208" t="str">
        <f t="shared" si="1"/>
        <v>Fuerte</v>
      </c>
      <c r="R17" s="207" t="s">
        <v>516</v>
      </c>
      <c r="S17" s="224" t="str">
        <f t="shared" si="2"/>
        <v>FuerteFuerte</v>
      </c>
      <c r="T17" s="224">
        <f>IFERROR(VLOOKUP(S17,'Tablas de calculos'!$AU$16:$AV$24,2,FALSE),"")</f>
        <v>1</v>
      </c>
      <c r="U17" s="208" t="str">
        <f>IFERROR(VLOOKUP(T17,'Tablas de calculos'!$AV$16:$AY$24,4),"")</f>
        <v>Fuerte</v>
      </c>
      <c r="V17" s="207" t="s">
        <v>578</v>
      </c>
      <c r="W17" s="207" t="s">
        <v>578</v>
      </c>
      <c r="X17" s="123" t="str">
        <f t="shared" si="3"/>
        <v>FuerteDirectamenteDirectamente</v>
      </c>
      <c r="Y17" s="208">
        <f>IFERROR(VLOOKUP(X17,'Tablas de calculos'!$AZ$4:$BE$11,5,FALSE),"")</f>
        <v>2</v>
      </c>
      <c r="Z17" s="208">
        <f>IFERROR(VLOOKUP(X17,'Tablas de calculos'!$AZ$4:$BE$11,6,FALSE),"")</f>
        <v>2</v>
      </c>
    </row>
    <row r="18" spans="1:26" ht="98.25" customHeight="1" x14ac:dyDescent="0.25">
      <c r="A18" s="232" t="s">
        <v>108</v>
      </c>
      <c r="B18" s="61">
        <v>6</v>
      </c>
      <c r="C18" s="61" t="str">
        <f>+VLOOKUP(Tabla9[[#This Row],[Cod. Riesgo]],Tabla_Riesgos[[Número]:[Tipo de Riesgo]],6,FALSE)</f>
        <v>Corrupción</v>
      </c>
      <c r="D18" s="119" t="str">
        <f>VLOOKUP(B18,Tabla_Riesgos[#All],2,0)</f>
        <v>TODOS LOS PROCESOS</v>
      </c>
      <c r="E18" s="120" t="str">
        <f>VLOOKUP(B18,Tabla_Riesgos[#All],3,0)</f>
        <v>Posibilidad de recibir o solicitar cualquier dádiva o beneficio a nombre propio o de terceros con el fin de celebrar un contrato.</v>
      </c>
      <c r="F18" s="121">
        <v>6.02</v>
      </c>
      <c r="G18" s="122" t="s">
        <v>185</v>
      </c>
      <c r="H18" s="213" t="s">
        <v>544</v>
      </c>
      <c r="I18" s="207" t="s">
        <v>486</v>
      </c>
      <c r="J18" s="207" t="s">
        <v>490</v>
      </c>
      <c r="K18" s="207" t="s">
        <v>495</v>
      </c>
      <c r="L18" s="207" t="s">
        <v>498</v>
      </c>
      <c r="M18" s="207" t="s">
        <v>503</v>
      </c>
      <c r="N18" s="207" t="s">
        <v>509</v>
      </c>
      <c r="O18" s="207" t="s">
        <v>512</v>
      </c>
      <c r="P18" s="123">
        <f t="shared" si="0"/>
        <v>70</v>
      </c>
      <c r="Q18" s="208" t="str">
        <f t="shared" si="1"/>
        <v>Debil</v>
      </c>
      <c r="R18" s="207" t="s">
        <v>516</v>
      </c>
      <c r="S18" s="224" t="str">
        <f t="shared" si="2"/>
        <v>DebilFuerte</v>
      </c>
      <c r="T18" s="224">
        <f>IFERROR(VLOOKUP(S18,'Tablas de calculos'!$AU$16:$AV$24,2,FALSE),"")</f>
        <v>7</v>
      </c>
      <c r="U18" s="208" t="str">
        <f>IFERROR(VLOOKUP(T18,'Tablas de calculos'!$AV$16:$AY$24,4),"")</f>
        <v>Débil</v>
      </c>
      <c r="V18" s="207" t="s">
        <v>576</v>
      </c>
      <c r="W18" s="207" t="s">
        <v>578</v>
      </c>
      <c r="X18" s="123" t="str">
        <f t="shared" si="3"/>
        <v>DébilNo disminuyeDirectamente</v>
      </c>
      <c r="Y18" s="208" t="str">
        <f>IFERROR(VLOOKUP(X18,'Tablas de calculos'!$AZ$4:$BE$11,5,FALSE),"")</f>
        <v/>
      </c>
      <c r="Z18" s="208" t="str">
        <f>IFERROR(VLOOKUP(X18,'Tablas de calculos'!$AZ$4:$BE$11,6,FALSE),"")</f>
        <v/>
      </c>
    </row>
    <row r="19" spans="1:26" ht="60" x14ac:dyDescent="0.25">
      <c r="A19" s="232" t="s">
        <v>108</v>
      </c>
      <c r="B19" s="61">
        <v>6</v>
      </c>
      <c r="C19" s="61" t="str">
        <f>+VLOOKUP(Tabla9[[#This Row],[Cod. Riesgo]],Tabla_Riesgos[[Número]:[Tipo de Riesgo]],6,FALSE)</f>
        <v>Corrupción</v>
      </c>
      <c r="D19" s="119" t="str">
        <f>VLOOKUP(B19,Tabla_Riesgos[#All],2,0)</f>
        <v>TODOS LOS PROCESOS</v>
      </c>
      <c r="E19" s="120" t="str">
        <f>VLOOKUP(B19,Tabla_Riesgos[#All],3,0)</f>
        <v>Posibilidad de recibir o solicitar cualquier dádiva o beneficio a nombre propio o de terceros con el fin de celebrar un contrato.</v>
      </c>
      <c r="F19" s="121">
        <v>6.0299999999999994</v>
      </c>
      <c r="G19" s="122" t="s">
        <v>177</v>
      </c>
      <c r="H19" s="213" t="s">
        <v>544</v>
      </c>
      <c r="I19" s="207" t="s">
        <v>486</v>
      </c>
      <c r="J19" s="207" t="s">
        <v>490</v>
      </c>
      <c r="K19" s="207" t="s">
        <v>494</v>
      </c>
      <c r="L19" s="207" t="s">
        <v>498</v>
      </c>
      <c r="M19" s="207" t="s">
        <v>503</v>
      </c>
      <c r="N19" s="207" t="s">
        <v>508</v>
      </c>
      <c r="O19" s="207" t="s">
        <v>512</v>
      </c>
      <c r="P19" s="123">
        <f t="shared" si="0"/>
        <v>100</v>
      </c>
      <c r="Q19" s="208" t="str">
        <f t="shared" si="1"/>
        <v>Fuerte</v>
      </c>
      <c r="R19" s="207" t="s">
        <v>516</v>
      </c>
      <c r="S19" s="224" t="str">
        <f t="shared" si="2"/>
        <v>FuerteFuerte</v>
      </c>
      <c r="T19" s="224">
        <f>IFERROR(VLOOKUP(S19,'Tablas de calculos'!$AU$16:$AV$24,2,FALSE),"")</f>
        <v>1</v>
      </c>
      <c r="U19" s="208" t="str">
        <f>IFERROR(VLOOKUP(T19,'Tablas de calculos'!$AV$16:$AY$24,4),"")</f>
        <v>Fuerte</v>
      </c>
      <c r="V19" s="207" t="s">
        <v>578</v>
      </c>
      <c r="W19" s="207" t="s">
        <v>578</v>
      </c>
      <c r="X19" s="123" t="str">
        <f t="shared" si="3"/>
        <v>FuerteDirectamenteDirectamente</v>
      </c>
      <c r="Y19" s="208">
        <f>IFERROR(VLOOKUP(X19,'Tablas de calculos'!$AZ$4:$BE$11,5,FALSE),"")</f>
        <v>2</v>
      </c>
      <c r="Z19" s="208">
        <f>IFERROR(VLOOKUP(X19,'Tablas de calculos'!$AZ$4:$BE$11,6,FALSE),"")</f>
        <v>2</v>
      </c>
    </row>
    <row r="20" spans="1:26" ht="60" x14ac:dyDescent="0.25">
      <c r="A20" s="232" t="s">
        <v>108</v>
      </c>
      <c r="B20" s="61">
        <v>6</v>
      </c>
      <c r="C20" s="61" t="str">
        <f>+VLOOKUP(Tabla9[[#This Row],[Cod. Riesgo]],Tabla_Riesgos[[Número]:[Tipo de Riesgo]],6,FALSE)</f>
        <v>Corrupción</v>
      </c>
      <c r="D20" s="119" t="str">
        <f>VLOOKUP(B20,Tabla_Riesgos[#All],2,0)</f>
        <v>TODOS LOS PROCESOS</v>
      </c>
      <c r="E20" s="120" t="str">
        <f>VLOOKUP(B20,Tabla_Riesgos[#All],3,0)</f>
        <v>Posibilidad de recibir o solicitar cualquier dádiva o beneficio a nombre propio o de terceros con el fin de celebrar un contrato.</v>
      </c>
      <c r="F20" s="121">
        <v>6.0399999999999991</v>
      </c>
      <c r="G20" s="122" t="s">
        <v>186</v>
      </c>
      <c r="H20" s="213" t="s">
        <v>544</v>
      </c>
      <c r="I20" s="207" t="s">
        <v>486</v>
      </c>
      <c r="J20" s="207" t="s">
        <v>490</v>
      </c>
      <c r="K20" s="207" t="s">
        <v>494</v>
      </c>
      <c r="L20" s="207" t="s">
        <v>498</v>
      </c>
      <c r="M20" s="207" t="s">
        <v>503</v>
      </c>
      <c r="N20" s="207" t="s">
        <v>508</v>
      </c>
      <c r="O20" s="207" t="s">
        <v>512</v>
      </c>
      <c r="P20" s="123">
        <f t="shared" si="0"/>
        <v>100</v>
      </c>
      <c r="Q20" s="208" t="str">
        <f t="shared" si="1"/>
        <v>Fuerte</v>
      </c>
      <c r="R20" s="207" t="s">
        <v>516</v>
      </c>
      <c r="S20" s="224" t="str">
        <f t="shared" si="2"/>
        <v>FuerteFuerte</v>
      </c>
      <c r="T20" s="224">
        <f>IFERROR(VLOOKUP(S20,'Tablas de calculos'!$AU$16:$AV$24,2,FALSE),"")</f>
        <v>1</v>
      </c>
      <c r="U20" s="208" t="str">
        <f>IFERROR(VLOOKUP(T20,'Tablas de calculos'!$AV$16:$AY$24,4),"")</f>
        <v>Fuerte</v>
      </c>
      <c r="V20" s="207" t="s">
        <v>578</v>
      </c>
      <c r="W20" s="207" t="s">
        <v>578</v>
      </c>
      <c r="X20" s="123" t="str">
        <f t="shared" si="3"/>
        <v>FuerteDirectamenteDirectamente</v>
      </c>
      <c r="Y20" s="208">
        <f>IFERROR(VLOOKUP(X20,'Tablas de calculos'!$AZ$4:$BE$11,5,FALSE),"")</f>
        <v>2</v>
      </c>
      <c r="Z20" s="208">
        <f>IFERROR(VLOOKUP(X20,'Tablas de calculos'!$AZ$4:$BE$11,6,FALSE),"")</f>
        <v>2</v>
      </c>
    </row>
    <row r="21" spans="1:26" ht="75" x14ac:dyDescent="0.25">
      <c r="A21" s="232" t="s">
        <v>108</v>
      </c>
      <c r="B21" s="61">
        <v>7</v>
      </c>
      <c r="C21" s="61" t="str">
        <f>+VLOOKUP(Tabla9[[#This Row],[Cod. Riesgo]],Tabla_Riesgos[[Número]:[Tipo de Riesgo]],6,FALSE)</f>
        <v>Corrupción</v>
      </c>
      <c r="D21" s="119" t="str">
        <f>VLOOKUP(B21,Tabla_Riesgos[#All],2,0)</f>
        <v>TODOS LOS PROCESOS</v>
      </c>
      <c r="E21" s="120" t="str">
        <f>VLOOKUP(B21,Tabla_Riesgos[#All],3,0)</f>
        <v xml:space="preserve">Posibilidad de que un funcionario reciba u ofrezca un soborno, con el fin de dar o recibir un trato especial con una compañía o persona natural. </v>
      </c>
      <c r="F21" s="121">
        <v>7.01</v>
      </c>
      <c r="G21" s="122" t="s">
        <v>179</v>
      </c>
      <c r="H21" s="213" t="s">
        <v>542</v>
      </c>
      <c r="I21" s="207" t="s">
        <v>486</v>
      </c>
      <c r="J21" s="207" t="s">
        <v>490</v>
      </c>
      <c r="K21" s="207" t="s">
        <v>494</v>
      </c>
      <c r="L21" s="207" t="s">
        <v>499</v>
      </c>
      <c r="M21" s="207" t="s">
        <v>503</v>
      </c>
      <c r="N21" s="207" t="s">
        <v>508</v>
      </c>
      <c r="O21" s="207" t="s">
        <v>512</v>
      </c>
      <c r="P21" s="123">
        <f t="shared" si="0"/>
        <v>95</v>
      </c>
      <c r="Q21" s="208" t="str">
        <f t="shared" si="1"/>
        <v>Moderado</v>
      </c>
      <c r="R21" s="207" t="s">
        <v>516</v>
      </c>
      <c r="S21" s="224" t="str">
        <f t="shared" si="2"/>
        <v>ModeradoFuerte</v>
      </c>
      <c r="T21" s="224">
        <f>IFERROR(VLOOKUP(S21,'Tablas de calculos'!$AU$16:$AV$24,2,FALSE),"")</f>
        <v>4</v>
      </c>
      <c r="U21" s="208" t="str">
        <f>IFERROR(VLOOKUP(T21,'Tablas de calculos'!$AV$16:$AY$24,4),"")</f>
        <v>Moderado</v>
      </c>
      <c r="V21" s="207" t="s">
        <v>578</v>
      </c>
      <c r="W21" s="207" t="s">
        <v>578</v>
      </c>
      <c r="X21" s="123" t="str">
        <f t="shared" si="3"/>
        <v>ModeradoDirectamenteDirectamente</v>
      </c>
      <c r="Y21" s="208">
        <f>IFERROR(VLOOKUP(X21,'Tablas de calculos'!$AZ$4:$BE$11,5,FALSE),"")</f>
        <v>1</v>
      </c>
      <c r="Z21" s="208">
        <f>IFERROR(VLOOKUP(X21,'Tablas de calculos'!$AZ$4:$BE$11,6,FALSE),"")</f>
        <v>1</v>
      </c>
    </row>
    <row r="22" spans="1:26" ht="60" x14ac:dyDescent="0.25">
      <c r="A22" s="232" t="s">
        <v>108</v>
      </c>
      <c r="B22" s="61">
        <v>7</v>
      </c>
      <c r="C22" s="61" t="str">
        <f>+VLOOKUP(Tabla9[[#This Row],[Cod. Riesgo]],Tabla_Riesgos[[Número]:[Tipo de Riesgo]],6,FALSE)</f>
        <v>Corrupción</v>
      </c>
      <c r="D22" s="119" t="str">
        <f>VLOOKUP(B22,Tabla_Riesgos[#All],2,0)</f>
        <v>TODOS LOS PROCESOS</v>
      </c>
      <c r="E22" s="120" t="str">
        <f>VLOOKUP(B22,Tabla_Riesgos[#All],3,0)</f>
        <v xml:space="preserve">Posibilidad de que un funcionario reciba u ofrezca un soborno, con el fin de dar o recibir un trato especial con una compañía o persona natural. </v>
      </c>
      <c r="F22" s="121">
        <v>7.02</v>
      </c>
      <c r="G22" s="122" t="s">
        <v>177</v>
      </c>
      <c r="H22" s="213" t="s">
        <v>544</v>
      </c>
      <c r="I22" s="207" t="s">
        <v>486</v>
      </c>
      <c r="J22" s="207" t="s">
        <v>490</v>
      </c>
      <c r="K22" s="207" t="s">
        <v>494</v>
      </c>
      <c r="L22" s="207" t="s">
        <v>498</v>
      </c>
      <c r="M22" s="207" t="s">
        <v>503</v>
      </c>
      <c r="N22" s="207" t="s">
        <v>508</v>
      </c>
      <c r="O22" s="207" t="s">
        <v>512</v>
      </c>
      <c r="P22" s="123">
        <f t="shared" si="0"/>
        <v>100</v>
      </c>
      <c r="Q22" s="208" t="str">
        <f t="shared" si="1"/>
        <v>Fuerte</v>
      </c>
      <c r="R22" s="207" t="s">
        <v>516</v>
      </c>
      <c r="S22" s="224" t="str">
        <f t="shared" si="2"/>
        <v>FuerteFuerte</v>
      </c>
      <c r="T22" s="224">
        <f>IFERROR(VLOOKUP(S22,'Tablas de calculos'!$AU$16:$AV$24,2,FALSE),"")</f>
        <v>1</v>
      </c>
      <c r="U22" s="208" t="str">
        <f>IFERROR(VLOOKUP(T22,'Tablas de calculos'!$AV$16:$AY$24,4),"")</f>
        <v>Fuerte</v>
      </c>
      <c r="V22" s="207" t="s">
        <v>578</v>
      </c>
      <c r="W22" s="207" t="s">
        <v>575</v>
      </c>
      <c r="X22" s="123" t="str">
        <f t="shared" si="3"/>
        <v>FuerteDirectamenteIndirectamente</v>
      </c>
      <c r="Y22" s="208">
        <f>IFERROR(VLOOKUP(X22,'Tablas de calculos'!$AZ$4:$BE$11,5,FALSE),"")</f>
        <v>2</v>
      </c>
      <c r="Z22" s="208">
        <f>IFERROR(VLOOKUP(X22,'Tablas de calculos'!$AZ$4:$BE$11,6,FALSE),"")</f>
        <v>1</v>
      </c>
    </row>
    <row r="23" spans="1:26" ht="60" x14ac:dyDescent="0.25">
      <c r="A23" s="232" t="s">
        <v>108</v>
      </c>
      <c r="B23" s="61">
        <v>7</v>
      </c>
      <c r="C23" s="61" t="str">
        <f>+VLOOKUP(Tabla9[[#This Row],[Cod. Riesgo]],Tabla_Riesgos[[Número]:[Tipo de Riesgo]],6,FALSE)</f>
        <v>Corrupción</v>
      </c>
      <c r="D23" s="119" t="str">
        <f>VLOOKUP(B23,Tabla_Riesgos[#All],2,0)</f>
        <v>TODOS LOS PROCESOS</v>
      </c>
      <c r="E23" s="120" t="str">
        <f>VLOOKUP(B23,Tabla_Riesgos[#All],3,0)</f>
        <v xml:space="preserve">Posibilidad de que un funcionario reciba u ofrezca un soborno, con el fin de dar o recibir un trato especial con una compañía o persona natural. </v>
      </c>
      <c r="F23" s="121">
        <v>7.0299999999999994</v>
      </c>
      <c r="G23" s="122" t="s">
        <v>186</v>
      </c>
      <c r="H23" s="213" t="s">
        <v>544</v>
      </c>
      <c r="I23" s="207" t="s">
        <v>486</v>
      </c>
      <c r="J23" s="207" t="s">
        <v>490</v>
      </c>
      <c r="K23" s="207" t="s">
        <v>494</v>
      </c>
      <c r="L23" s="207" t="s">
        <v>498</v>
      </c>
      <c r="M23" s="207" t="s">
        <v>503</v>
      </c>
      <c r="N23" s="207" t="s">
        <v>508</v>
      </c>
      <c r="O23" s="207" t="s">
        <v>512</v>
      </c>
      <c r="P23" s="123">
        <f t="shared" si="0"/>
        <v>100</v>
      </c>
      <c r="Q23" s="208" t="str">
        <f t="shared" si="1"/>
        <v>Fuerte</v>
      </c>
      <c r="R23" s="207" t="s">
        <v>516</v>
      </c>
      <c r="S23" s="224" t="str">
        <f t="shared" si="2"/>
        <v>FuerteFuerte</v>
      </c>
      <c r="T23" s="224">
        <f>IFERROR(VLOOKUP(S23,'Tablas de calculos'!$AU$16:$AV$24,2,FALSE),"")</f>
        <v>1</v>
      </c>
      <c r="U23" s="208" t="str">
        <f>IFERROR(VLOOKUP(T23,'Tablas de calculos'!$AV$16:$AY$24,4),"")</f>
        <v>Fuerte</v>
      </c>
      <c r="V23" s="207" t="s">
        <v>578</v>
      </c>
      <c r="W23" s="207" t="s">
        <v>578</v>
      </c>
      <c r="X23" s="123" t="str">
        <f t="shared" si="3"/>
        <v>FuerteDirectamenteDirectamente</v>
      </c>
      <c r="Y23" s="208">
        <f>IFERROR(VLOOKUP(X23,'Tablas de calculos'!$AZ$4:$BE$11,5,FALSE),"")</f>
        <v>2</v>
      </c>
      <c r="Z23" s="208">
        <f>IFERROR(VLOOKUP(X23,'Tablas de calculos'!$AZ$4:$BE$11,6,FALSE),"")</f>
        <v>2</v>
      </c>
    </row>
    <row r="24" spans="1:26" ht="75" x14ac:dyDescent="0.25">
      <c r="A24" s="232" t="s">
        <v>108</v>
      </c>
      <c r="B24" s="61">
        <v>8</v>
      </c>
      <c r="C24" s="61" t="str">
        <f>+VLOOKUP(Tabla9[[#This Row],[Cod. Riesgo]],Tabla_Riesgos[[Número]:[Tipo de Riesgo]],6,FALSE)</f>
        <v>Corrupción</v>
      </c>
      <c r="D24" s="119" t="str">
        <f>VLOOKUP(B24,Tabla_Riesgos[#All],2,0)</f>
        <v>TODOS LOS PROCESOS</v>
      </c>
      <c r="E24" s="120" t="str">
        <f>VLOOKUP(B24,Tabla_Riesgos[#All],3,0)</f>
        <v>Puede incitar la participación de varias personas o compañías para cometer un delito buscando el beneficio propio. Concierto para delinquir.</v>
      </c>
      <c r="F24" s="121">
        <v>8.01</v>
      </c>
      <c r="G24" s="122" t="s">
        <v>179</v>
      </c>
      <c r="H24" s="213" t="s">
        <v>544</v>
      </c>
      <c r="I24" s="207" t="s">
        <v>486</v>
      </c>
      <c r="J24" s="207" t="s">
        <v>490</v>
      </c>
      <c r="K24" s="207" t="s">
        <v>494</v>
      </c>
      <c r="L24" s="207" t="s">
        <v>499</v>
      </c>
      <c r="M24" s="207" t="s">
        <v>503</v>
      </c>
      <c r="N24" s="207" t="s">
        <v>508</v>
      </c>
      <c r="O24" s="207" t="s">
        <v>512</v>
      </c>
      <c r="P24" s="123">
        <f t="shared" si="0"/>
        <v>95</v>
      </c>
      <c r="Q24" s="208" t="str">
        <f t="shared" si="1"/>
        <v>Moderado</v>
      </c>
      <c r="R24" s="207" t="s">
        <v>516</v>
      </c>
      <c r="S24" s="224" t="str">
        <f t="shared" si="2"/>
        <v>ModeradoFuerte</v>
      </c>
      <c r="T24" s="224">
        <f>IFERROR(VLOOKUP(S24,'Tablas de calculos'!$AU$16:$AV$24,2,FALSE),"")</f>
        <v>4</v>
      </c>
      <c r="U24" s="208" t="str">
        <f>IFERROR(VLOOKUP(T24,'Tablas de calculos'!$AV$16:$AY$24,4),"")</f>
        <v>Moderado</v>
      </c>
      <c r="V24" s="207" t="s">
        <v>578</v>
      </c>
      <c r="W24" s="207" t="s">
        <v>578</v>
      </c>
      <c r="X24" s="123" t="str">
        <f t="shared" si="3"/>
        <v>ModeradoDirectamenteDirectamente</v>
      </c>
      <c r="Y24" s="208">
        <f>IFERROR(VLOOKUP(X24,'Tablas de calculos'!$AZ$4:$BE$11,5,FALSE),"")</f>
        <v>1</v>
      </c>
      <c r="Z24" s="208">
        <f>IFERROR(VLOOKUP(X24,'Tablas de calculos'!$AZ$4:$BE$11,6,FALSE),"")</f>
        <v>1</v>
      </c>
    </row>
    <row r="25" spans="1:26" ht="75" x14ac:dyDescent="0.25">
      <c r="A25" s="232" t="s">
        <v>108</v>
      </c>
      <c r="B25" s="61">
        <v>8</v>
      </c>
      <c r="C25" s="61" t="str">
        <f>+VLOOKUP(Tabla9[[#This Row],[Cod. Riesgo]],Tabla_Riesgos[[Número]:[Tipo de Riesgo]],6,FALSE)</f>
        <v>Corrupción</v>
      </c>
      <c r="D25" s="119" t="str">
        <f>VLOOKUP(B25,Tabla_Riesgos[#All],2,0)</f>
        <v>TODOS LOS PROCESOS</v>
      </c>
      <c r="E25" s="120" t="str">
        <f>VLOOKUP(B25,Tabla_Riesgos[#All],3,0)</f>
        <v>Puede incitar la participación de varias personas o compañías para cometer un delito buscando el beneficio propio. Concierto para delinquir.</v>
      </c>
      <c r="F25" s="121">
        <v>8.02</v>
      </c>
      <c r="G25" s="122" t="s">
        <v>185</v>
      </c>
      <c r="H25" s="213" t="s">
        <v>544</v>
      </c>
      <c r="I25" s="207" t="s">
        <v>486</v>
      </c>
      <c r="J25" s="207" t="s">
        <v>490</v>
      </c>
      <c r="K25" s="207" t="s">
        <v>495</v>
      </c>
      <c r="L25" s="207" t="s">
        <v>498</v>
      </c>
      <c r="M25" s="207" t="s">
        <v>503</v>
      </c>
      <c r="N25" s="207" t="s">
        <v>509</v>
      </c>
      <c r="O25" s="207" t="s">
        <v>512</v>
      </c>
      <c r="P25" s="123">
        <f t="shared" si="0"/>
        <v>70</v>
      </c>
      <c r="Q25" s="208" t="str">
        <f t="shared" si="1"/>
        <v>Debil</v>
      </c>
      <c r="R25" s="207" t="s">
        <v>516</v>
      </c>
      <c r="S25" s="224" t="str">
        <f t="shared" si="2"/>
        <v>DebilFuerte</v>
      </c>
      <c r="T25" s="224">
        <f>IFERROR(VLOOKUP(S25,'Tablas de calculos'!$AU$16:$AV$24,2,FALSE),"")</f>
        <v>7</v>
      </c>
      <c r="U25" s="208" t="str">
        <f>IFERROR(VLOOKUP(T25,'Tablas de calculos'!$AV$16:$AY$24,4),"")</f>
        <v>Débil</v>
      </c>
      <c r="V25" s="207" t="s">
        <v>578</v>
      </c>
      <c r="W25" s="207" t="s">
        <v>578</v>
      </c>
      <c r="X25" s="123" t="str">
        <f t="shared" si="3"/>
        <v>DébilDirectamenteDirectamente</v>
      </c>
      <c r="Y25" s="208" t="str">
        <f>IFERROR(VLOOKUP(X25,'Tablas de calculos'!$AZ$4:$BE$11,5,FALSE),"")</f>
        <v/>
      </c>
      <c r="Z25" s="208" t="str">
        <f>IFERROR(VLOOKUP(X25,'Tablas de calculos'!$AZ$4:$BE$11,6,FALSE),"")</f>
        <v/>
      </c>
    </row>
    <row r="26" spans="1:26" ht="75" x14ac:dyDescent="0.25">
      <c r="A26" s="232" t="s">
        <v>108</v>
      </c>
      <c r="B26" s="61">
        <v>8</v>
      </c>
      <c r="C26" s="61" t="str">
        <f>+VLOOKUP(Tabla9[[#This Row],[Cod. Riesgo]],Tabla_Riesgos[[Número]:[Tipo de Riesgo]],6,FALSE)</f>
        <v>Corrupción</v>
      </c>
      <c r="D26" s="119" t="str">
        <f>VLOOKUP(B26,Tabla_Riesgos[#All],2,0)</f>
        <v>TODOS LOS PROCESOS</v>
      </c>
      <c r="E26" s="120" t="str">
        <f>VLOOKUP(B26,Tabla_Riesgos[#All],3,0)</f>
        <v>Puede incitar la participación de varias personas o compañías para cometer un delito buscando el beneficio propio. Concierto para delinquir.</v>
      </c>
      <c r="F26" s="121">
        <v>8.0299999999999994</v>
      </c>
      <c r="G26" s="122" t="s">
        <v>177</v>
      </c>
      <c r="H26" s="213" t="s">
        <v>544</v>
      </c>
      <c r="I26" s="207" t="s">
        <v>486</v>
      </c>
      <c r="J26" s="207" t="s">
        <v>490</v>
      </c>
      <c r="K26" s="207" t="s">
        <v>494</v>
      </c>
      <c r="L26" s="207" t="s">
        <v>498</v>
      </c>
      <c r="M26" s="207" t="s">
        <v>503</v>
      </c>
      <c r="N26" s="207" t="s">
        <v>508</v>
      </c>
      <c r="O26" s="207" t="s">
        <v>512</v>
      </c>
      <c r="P26" s="123">
        <f t="shared" si="0"/>
        <v>100</v>
      </c>
      <c r="Q26" s="208" t="str">
        <f t="shared" si="1"/>
        <v>Fuerte</v>
      </c>
      <c r="R26" s="207" t="s">
        <v>516</v>
      </c>
      <c r="S26" s="224" t="str">
        <f t="shared" si="2"/>
        <v>FuerteFuerte</v>
      </c>
      <c r="T26" s="224">
        <f>IFERROR(VLOOKUP(S26,'Tablas de calculos'!$AU$16:$AV$24,2,FALSE),"")</f>
        <v>1</v>
      </c>
      <c r="U26" s="208" t="str">
        <f>IFERROR(VLOOKUP(T26,'Tablas de calculos'!$AV$16:$AY$24,4),"")</f>
        <v>Fuerte</v>
      </c>
      <c r="V26" s="207" t="s">
        <v>578</v>
      </c>
      <c r="W26" s="207" t="s">
        <v>575</v>
      </c>
      <c r="X26" s="123" t="str">
        <f t="shared" si="3"/>
        <v>FuerteDirectamenteIndirectamente</v>
      </c>
      <c r="Y26" s="208">
        <f>IFERROR(VLOOKUP(X26,'Tablas de calculos'!$AZ$4:$BE$11,5,FALSE),"")</f>
        <v>2</v>
      </c>
      <c r="Z26" s="208">
        <f>IFERROR(VLOOKUP(X26,'Tablas de calculos'!$AZ$4:$BE$11,6,FALSE),"")</f>
        <v>1</v>
      </c>
    </row>
    <row r="27" spans="1:26" ht="75" x14ac:dyDescent="0.25">
      <c r="A27" s="232" t="s">
        <v>108</v>
      </c>
      <c r="B27" s="61">
        <v>8</v>
      </c>
      <c r="C27" s="61" t="str">
        <f>+VLOOKUP(Tabla9[[#This Row],[Cod. Riesgo]],Tabla_Riesgos[[Número]:[Tipo de Riesgo]],6,FALSE)</f>
        <v>Corrupción</v>
      </c>
      <c r="D27" s="119" t="str">
        <f>VLOOKUP(B27,Tabla_Riesgos[#All],2,0)</f>
        <v>TODOS LOS PROCESOS</v>
      </c>
      <c r="E27" s="120" t="str">
        <f>VLOOKUP(B27,Tabla_Riesgos[#All],3,0)</f>
        <v>Puede incitar la participación de varias personas o compañías para cometer un delito buscando el beneficio propio. Concierto para delinquir.</v>
      </c>
      <c r="F27" s="121">
        <v>8.0399999999999991</v>
      </c>
      <c r="G27" s="122" t="s">
        <v>173</v>
      </c>
      <c r="H27" s="213" t="s">
        <v>544</v>
      </c>
      <c r="I27" s="207" t="s">
        <v>486</v>
      </c>
      <c r="J27" s="207" t="s">
        <v>490</v>
      </c>
      <c r="K27" s="207" t="s">
        <v>494</v>
      </c>
      <c r="L27" s="207" t="s">
        <v>498</v>
      </c>
      <c r="M27" s="207" t="s">
        <v>503</v>
      </c>
      <c r="N27" s="224" t="s">
        <v>508</v>
      </c>
      <c r="O27" s="207" t="s">
        <v>512</v>
      </c>
      <c r="P27" s="123">
        <f t="shared" si="0"/>
        <v>100</v>
      </c>
      <c r="Q27" s="208" t="str">
        <f t="shared" si="1"/>
        <v>Fuerte</v>
      </c>
      <c r="R27" s="207" t="s">
        <v>516</v>
      </c>
      <c r="S27" s="224" t="str">
        <f t="shared" si="2"/>
        <v>FuerteFuerte</v>
      </c>
      <c r="T27" s="224">
        <f>IFERROR(VLOOKUP(S27,'Tablas de calculos'!$AU$16:$AV$24,2,FALSE),"")</f>
        <v>1</v>
      </c>
      <c r="U27" s="208" t="str">
        <f>IFERROR(VLOOKUP(T27,'Tablas de calculos'!$AV$16:$AY$24,4),"")</f>
        <v>Fuerte</v>
      </c>
      <c r="V27" s="207" t="s">
        <v>578</v>
      </c>
      <c r="W27" s="207" t="s">
        <v>575</v>
      </c>
      <c r="X27" s="123" t="str">
        <f t="shared" si="3"/>
        <v>FuerteDirectamenteIndirectamente</v>
      </c>
      <c r="Y27" s="208">
        <f>IFERROR(VLOOKUP(X27,'Tablas de calculos'!$AZ$4:$BE$11,5,FALSE),"")</f>
        <v>2</v>
      </c>
      <c r="Z27" s="208">
        <f>IFERROR(VLOOKUP(X27,'Tablas de calculos'!$AZ$4:$BE$11,6,FALSE),"")</f>
        <v>1</v>
      </c>
    </row>
    <row r="28" spans="1:26" ht="75" x14ac:dyDescent="0.25">
      <c r="A28" s="232" t="s">
        <v>108</v>
      </c>
      <c r="B28" s="61">
        <v>8</v>
      </c>
      <c r="C28" s="61" t="str">
        <f>+VLOOKUP(Tabla9[[#This Row],[Cod. Riesgo]],Tabla_Riesgos[[Número]:[Tipo de Riesgo]],6,FALSE)</f>
        <v>Corrupción</v>
      </c>
      <c r="D28" s="119" t="str">
        <f>VLOOKUP(B28,Tabla_Riesgos[#All],2,0)</f>
        <v>TODOS LOS PROCESOS</v>
      </c>
      <c r="E28" s="120" t="str">
        <f>VLOOKUP(B28,Tabla_Riesgos[#All],3,0)</f>
        <v>Puede incitar la participación de varias personas o compañías para cometer un delito buscando el beneficio propio. Concierto para delinquir.</v>
      </c>
      <c r="F28" s="121">
        <v>8.0499999999999989</v>
      </c>
      <c r="G28" s="122" t="s">
        <v>186</v>
      </c>
      <c r="H28" s="213" t="s">
        <v>544</v>
      </c>
      <c r="I28" s="207" t="s">
        <v>486</v>
      </c>
      <c r="J28" s="207" t="s">
        <v>490</v>
      </c>
      <c r="K28" s="207" t="s">
        <v>494</v>
      </c>
      <c r="L28" s="207" t="s">
        <v>498</v>
      </c>
      <c r="M28" s="207" t="s">
        <v>503</v>
      </c>
      <c r="N28" s="207" t="s">
        <v>508</v>
      </c>
      <c r="O28" s="207" t="s">
        <v>512</v>
      </c>
      <c r="P28" s="123">
        <f t="shared" si="0"/>
        <v>100</v>
      </c>
      <c r="Q28" s="208" t="str">
        <f t="shared" si="1"/>
        <v>Fuerte</v>
      </c>
      <c r="R28" s="207" t="s">
        <v>516</v>
      </c>
      <c r="S28" s="224" t="str">
        <f t="shared" si="2"/>
        <v>FuerteFuerte</v>
      </c>
      <c r="T28" s="224">
        <f>IFERROR(VLOOKUP(S28,'Tablas de calculos'!$AU$16:$AV$24,2,FALSE),"")</f>
        <v>1</v>
      </c>
      <c r="U28" s="208" t="str">
        <f>IFERROR(VLOOKUP(T28,'Tablas de calculos'!$AV$16:$AY$24,4),"")</f>
        <v>Fuerte</v>
      </c>
      <c r="V28" s="207" t="s">
        <v>578</v>
      </c>
      <c r="W28" s="207" t="s">
        <v>578</v>
      </c>
      <c r="X28" s="123" t="str">
        <f t="shared" si="3"/>
        <v>FuerteDirectamenteDirectamente</v>
      </c>
      <c r="Y28" s="208">
        <f>IFERROR(VLOOKUP(X28,'Tablas de calculos'!$AZ$4:$BE$11,5,FALSE),"")</f>
        <v>2</v>
      </c>
      <c r="Z28" s="208">
        <f>IFERROR(VLOOKUP(X28,'Tablas de calculos'!$AZ$4:$BE$11,6,FALSE),"")</f>
        <v>2</v>
      </c>
    </row>
    <row r="29" spans="1:26" ht="75" x14ac:dyDescent="0.25">
      <c r="A29" s="232" t="s">
        <v>108</v>
      </c>
      <c r="B29" s="61">
        <v>9</v>
      </c>
      <c r="C29" s="61" t="str">
        <f>+VLOOKUP(Tabla9[[#This Row],[Cod. Riesgo]],Tabla_Riesgos[[Número]:[Tipo de Riesgo]],6,FALSE)</f>
        <v>Corrupción</v>
      </c>
      <c r="D29" s="119" t="str">
        <f>VLOOKUP(B29,Tabla_Riesgos[#All],2,0)</f>
        <v>TODOS LOS PROCESOS</v>
      </c>
      <c r="E29" s="120" t="str">
        <f>VLOOKUP(B29,Tabla_Riesgos[#All],3,0)</f>
        <v xml:space="preserve">Puede ocurrir que un funcionario abuse de su cargo o funciones para inducir a otra persona a dar o prometer dinero o cualquier otro beneficio indebido. </v>
      </c>
      <c r="F29" s="121">
        <v>9.01</v>
      </c>
      <c r="G29" s="122" t="s">
        <v>187</v>
      </c>
      <c r="H29" s="213" t="s">
        <v>544</v>
      </c>
      <c r="I29" s="207" t="s">
        <v>486</v>
      </c>
      <c r="J29" s="207" t="s">
        <v>490</v>
      </c>
      <c r="K29" s="207" t="s">
        <v>494</v>
      </c>
      <c r="L29" s="207" t="s">
        <v>498</v>
      </c>
      <c r="M29" s="207" t="s">
        <v>503</v>
      </c>
      <c r="N29" s="207" t="s">
        <v>508</v>
      </c>
      <c r="O29" s="207" t="s">
        <v>512</v>
      </c>
      <c r="P29" s="123">
        <f t="shared" si="0"/>
        <v>100</v>
      </c>
      <c r="Q29" s="208" t="str">
        <f t="shared" si="1"/>
        <v>Fuerte</v>
      </c>
      <c r="R29" s="207" t="s">
        <v>516</v>
      </c>
      <c r="S29" s="224" t="str">
        <f t="shared" si="2"/>
        <v>FuerteFuerte</v>
      </c>
      <c r="T29" s="224">
        <f>IFERROR(VLOOKUP(S29,'Tablas de calculos'!$AU$16:$AV$24,2,FALSE),"")</f>
        <v>1</v>
      </c>
      <c r="U29" s="208" t="str">
        <f>IFERROR(VLOOKUP(T29,'Tablas de calculos'!$AV$16:$AY$24,4),"")</f>
        <v>Fuerte</v>
      </c>
      <c r="V29" s="207" t="s">
        <v>578</v>
      </c>
      <c r="W29" s="207" t="s">
        <v>578</v>
      </c>
      <c r="X29" s="123" t="str">
        <f t="shared" si="3"/>
        <v>FuerteDirectamenteDirectamente</v>
      </c>
      <c r="Y29" s="208">
        <f>IFERROR(VLOOKUP(X29,'Tablas de calculos'!$AZ$4:$BE$11,5,FALSE),"")</f>
        <v>2</v>
      </c>
      <c r="Z29" s="208">
        <f>IFERROR(VLOOKUP(X29,'Tablas de calculos'!$AZ$4:$BE$11,6,FALSE),"")</f>
        <v>2</v>
      </c>
    </row>
    <row r="30" spans="1:26" ht="75" x14ac:dyDescent="0.25">
      <c r="A30" s="232" t="s">
        <v>108</v>
      </c>
      <c r="B30" s="61">
        <v>9</v>
      </c>
      <c r="C30" s="61" t="str">
        <f>+VLOOKUP(Tabla9[[#This Row],[Cod. Riesgo]],Tabla_Riesgos[[Número]:[Tipo de Riesgo]],6,FALSE)</f>
        <v>Corrupción</v>
      </c>
      <c r="D30" s="119" t="str">
        <f>VLOOKUP(B30,Tabla_Riesgos[#All],2,0)</f>
        <v>TODOS LOS PROCESOS</v>
      </c>
      <c r="E30" s="120" t="str">
        <f>VLOOKUP(B30,Tabla_Riesgos[#All],3,0)</f>
        <v xml:space="preserve">Puede ocurrir que un funcionario abuse de su cargo o funciones para inducir a otra persona a dar o prometer dinero o cualquier otro beneficio indebido. </v>
      </c>
      <c r="F30" s="121">
        <v>9.02</v>
      </c>
      <c r="G30" s="122" t="s">
        <v>188</v>
      </c>
      <c r="H30" s="213" t="s">
        <v>544</v>
      </c>
      <c r="I30" s="207" t="s">
        <v>486</v>
      </c>
      <c r="J30" s="207" t="s">
        <v>490</v>
      </c>
      <c r="K30" s="207" t="s">
        <v>494</v>
      </c>
      <c r="L30" s="207" t="s">
        <v>498</v>
      </c>
      <c r="M30" s="207" t="s">
        <v>503</v>
      </c>
      <c r="N30" s="207" t="s">
        <v>508</v>
      </c>
      <c r="O30" s="207" t="s">
        <v>554</v>
      </c>
      <c r="P30" s="123">
        <f t="shared" si="0"/>
        <v>95</v>
      </c>
      <c r="Q30" s="208" t="str">
        <f t="shared" si="1"/>
        <v>Moderado</v>
      </c>
      <c r="R30" s="207" t="s">
        <v>516</v>
      </c>
      <c r="S30" s="224" t="str">
        <f t="shared" si="2"/>
        <v>ModeradoFuerte</v>
      </c>
      <c r="T30" s="224">
        <f>IFERROR(VLOOKUP(S30,'Tablas de calculos'!$AU$16:$AV$24,2,FALSE),"")</f>
        <v>4</v>
      </c>
      <c r="U30" s="208" t="str">
        <f>IFERROR(VLOOKUP(T30,'Tablas de calculos'!$AV$16:$AY$24,4),"")</f>
        <v>Moderado</v>
      </c>
      <c r="V30" s="207" t="s">
        <v>578</v>
      </c>
      <c r="W30" s="207" t="s">
        <v>578</v>
      </c>
      <c r="X30" s="123" t="str">
        <f t="shared" si="3"/>
        <v>ModeradoDirectamenteDirectamente</v>
      </c>
      <c r="Y30" s="208">
        <f>IFERROR(VLOOKUP(X30,'Tablas de calculos'!$AZ$4:$BE$11,5,FALSE),"")</f>
        <v>1</v>
      </c>
      <c r="Z30" s="208">
        <f>IFERROR(VLOOKUP(X30,'Tablas de calculos'!$AZ$4:$BE$11,6,FALSE),"")</f>
        <v>1</v>
      </c>
    </row>
    <row r="31" spans="1:26" ht="75" x14ac:dyDescent="0.25">
      <c r="A31" s="232" t="s">
        <v>108</v>
      </c>
      <c r="B31" s="61">
        <v>9</v>
      </c>
      <c r="C31" s="61" t="str">
        <f>+VLOOKUP(Tabla9[[#This Row],[Cod. Riesgo]],Tabla_Riesgos[[Número]:[Tipo de Riesgo]],6,FALSE)</f>
        <v>Corrupción</v>
      </c>
      <c r="D31" s="119" t="str">
        <f>VLOOKUP(B31,Tabla_Riesgos[#All],2,0)</f>
        <v>TODOS LOS PROCESOS</v>
      </c>
      <c r="E31" s="120" t="str">
        <f>VLOOKUP(B31,Tabla_Riesgos[#All],3,0)</f>
        <v xml:space="preserve">Puede ocurrir que un funcionario abuse de su cargo o funciones para inducir a otra persona a dar o prometer dinero o cualquier otro beneficio indebido. </v>
      </c>
      <c r="F31" s="121">
        <v>9.0299999999999994</v>
      </c>
      <c r="G31" s="122" t="s">
        <v>189</v>
      </c>
      <c r="H31" s="213" t="s">
        <v>544</v>
      </c>
      <c r="I31" s="207" t="s">
        <v>486</v>
      </c>
      <c r="J31" s="207" t="s">
        <v>490</v>
      </c>
      <c r="K31" s="207" t="s">
        <v>494</v>
      </c>
      <c r="L31" s="207" t="s">
        <v>499</v>
      </c>
      <c r="M31" s="207" t="s">
        <v>503</v>
      </c>
      <c r="N31" s="207" t="s">
        <v>508</v>
      </c>
      <c r="O31" s="207" t="s">
        <v>512</v>
      </c>
      <c r="P31" s="123">
        <f t="shared" si="0"/>
        <v>95</v>
      </c>
      <c r="Q31" s="208" t="str">
        <f t="shared" si="1"/>
        <v>Moderado</v>
      </c>
      <c r="R31" s="207" t="s">
        <v>516</v>
      </c>
      <c r="S31" s="224" t="str">
        <f t="shared" si="2"/>
        <v>ModeradoFuerte</v>
      </c>
      <c r="T31" s="224">
        <f>IFERROR(VLOOKUP(S31,'Tablas de calculos'!$AU$16:$AV$24,2,FALSE),"")</f>
        <v>4</v>
      </c>
      <c r="U31" s="208" t="str">
        <f>IFERROR(VLOOKUP(T31,'Tablas de calculos'!$AV$16:$AY$24,4),"")</f>
        <v>Moderado</v>
      </c>
      <c r="V31" s="207" t="s">
        <v>578</v>
      </c>
      <c r="W31" s="207" t="s">
        <v>578</v>
      </c>
      <c r="X31" s="123" t="str">
        <f t="shared" si="3"/>
        <v>ModeradoDirectamenteDirectamente</v>
      </c>
      <c r="Y31" s="208">
        <f>IFERROR(VLOOKUP(X31,'Tablas de calculos'!$AZ$4:$BE$11,5,FALSE),"")</f>
        <v>1</v>
      </c>
      <c r="Z31" s="208">
        <f>IFERROR(VLOOKUP(X31,'Tablas de calculos'!$AZ$4:$BE$11,6,FALSE),"")</f>
        <v>1</v>
      </c>
    </row>
    <row r="32" spans="1:26" ht="75" x14ac:dyDescent="0.25">
      <c r="A32" s="232" t="s">
        <v>108</v>
      </c>
      <c r="B32" s="61">
        <v>9</v>
      </c>
      <c r="C32" s="61" t="str">
        <f>+VLOOKUP(Tabla9[[#This Row],[Cod. Riesgo]],Tabla_Riesgos[[Número]:[Tipo de Riesgo]],6,FALSE)</f>
        <v>Corrupción</v>
      </c>
      <c r="D32" s="119" t="str">
        <f>VLOOKUP(B32,Tabla_Riesgos[#All],2,0)</f>
        <v>TODOS LOS PROCESOS</v>
      </c>
      <c r="E32" s="120" t="str">
        <f>VLOOKUP(B32,Tabla_Riesgos[#All],3,0)</f>
        <v xml:space="preserve">Puede ocurrir que un funcionario abuse de su cargo o funciones para inducir a otra persona a dar o prometer dinero o cualquier otro beneficio indebido. </v>
      </c>
      <c r="F32" s="121">
        <v>9.0399999999999991</v>
      </c>
      <c r="G32" s="122" t="s">
        <v>190</v>
      </c>
      <c r="H32" s="213" t="s">
        <v>544</v>
      </c>
      <c r="I32" s="207" t="s">
        <v>486</v>
      </c>
      <c r="J32" s="207" t="s">
        <v>490</v>
      </c>
      <c r="K32" s="207" t="s">
        <v>494</v>
      </c>
      <c r="L32" s="207" t="s">
        <v>498</v>
      </c>
      <c r="M32" s="207" t="s">
        <v>503</v>
      </c>
      <c r="N32" s="207" t="s">
        <v>508</v>
      </c>
      <c r="O32" s="207" t="s">
        <v>512</v>
      </c>
      <c r="P32" s="123">
        <f t="shared" si="0"/>
        <v>100</v>
      </c>
      <c r="Q32" s="208" t="str">
        <f t="shared" si="1"/>
        <v>Fuerte</v>
      </c>
      <c r="R32" s="207" t="s">
        <v>516</v>
      </c>
      <c r="S32" s="224" t="str">
        <f t="shared" si="2"/>
        <v>FuerteFuerte</v>
      </c>
      <c r="T32" s="224">
        <f>IFERROR(VLOOKUP(S32,'Tablas de calculos'!$AU$16:$AV$24,2,FALSE),"")</f>
        <v>1</v>
      </c>
      <c r="U32" s="208" t="str">
        <f>IFERROR(VLOOKUP(T32,'Tablas de calculos'!$AV$16:$AY$24,4),"")</f>
        <v>Fuerte</v>
      </c>
      <c r="V32" s="207" t="s">
        <v>578</v>
      </c>
      <c r="W32" s="207" t="s">
        <v>578</v>
      </c>
      <c r="X32" s="123" t="str">
        <f t="shared" si="3"/>
        <v>FuerteDirectamenteDirectamente</v>
      </c>
      <c r="Y32" s="208">
        <f>IFERROR(VLOOKUP(X32,'Tablas de calculos'!$AZ$4:$BE$11,5,FALSE),"")</f>
        <v>2</v>
      </c>
      <c r="Z32" s="208">
        <f>IFERROR(VLOOKUP(X32,'Tablas de calculos'!$AZ$4:$BE$11,6,FALSE),"")</f>
        <v>2</v>
      </c>
    </row>
    <row r="33" spans="1:26" ht="75" x14ac:dyDescent="0.25">
      <c r="A33" s="232" t="s">
        <v>108</v>
      </c>
      <c r="B33" s="61">
        <v>9</v>
      </c>
      <c r="C33" s="61" t="str">
        <f>+VLOOKUP(Tabla9[[#This Row],[Cod. Riesgo]],Tabla_Riesgos[[Número]:[Tipo de Riesgo]],6,FALSE)</f>
        <v>Corrupción</v>
      </c>
      <c r="D33" s="119" t="str">
        <f>VLOOKUP(B33,Tabla_Riesgos[#All],2,0)</f>
        <v>TODOS LOS PROCESOS</v>
      </c>
      <c r="E33" s="120" t="str">
        <f>VLOOKUP(B33,Tabla_Riesgos[#All],3,0)</f>
        <v xml:space="preserve">Puede ocurrir que un funcionario abuse de su cargo o funciones para inducir a otra persona a dar o prometer dinero o cualquier otro beneficio indebido. </v>
      </c>
      <c r="F33" s="121">
        <v>9.0499999999999989</v>
      </c>
      <c r="G33" s="122" t="s">
        <v>191</v>
      </c>
      <c r="H33" s="213" t="s">
        <v>544</v>
      </c>
      <c r="I33" s="207" t="s">
        <v>486</v>
      </c>
      <c r="J33" s="207" t="s">
        <v>490</v>
      </c>
      <c r="K33" s="207" t="s">
        <v>494</v>
      </c>
      <c r="L33" s="207" t="s">
        <v>498</v>
      </c>
      <c r="M33" s="207" t="s">
        <v>503</v>
      </c>
      <c r="N33" s="207" t="s">
        <v>509</v>
      </c>
      <c r="O33" s="207" t="s">
        <v>512</v>
      </c>
      <c r="P33" s="123">
        <f t="shared" si="0"/>
        <v>85</v>
      </c>
      <c r="Q33" s="208" t="str">
        <f t="shared" si="1"/>
        <v>Debil</v>
      </c>
      <c r="R33" s="207" t="s">
        <v>516</v>
      </c>
      <c r="S33" s="224" t="str">
        <f t="shared" si="2"/>
        <v>DebilFuerte</v>
      </c>
      <c r="T33" s="224">
        <f>IFERROR(VLOOKUP(S33,'Tablas de calculos'!$AU$16:$AV$24,2,FALSE),"")</f>
        <v>7</v>
      </c>
      <c r="U33" s="208" t="str">
        <f>IFERROR(VLOOKUP(T33,'Tablas de calculos'!$AV$16:$AY$24,4),"")</f>
        <v>Débil</v>
      </c>
      <c r="V33" s="207" t="s">
        <v>578</v>
      </c>
      <c r="W33" s="207" t="s">
        <v>578</v>
      </c>
      <c r="X33" s="123" t="str">
        <f t="shared" si="3"/>
        <v>DébilDirectamenteDirectamente</v>
      </c>
      <c r="Y33" s="208" t="str">
        <f>IFERROR(VLOOKUP(X33,'Tablas de calculos'!$AZ$4:$BE$11,5,FALSE),"")</f>
        <v/>
      </c>
      <c r="Z33" s="208" t="str">
        <f>IFERROR(VLOOKUP(X33,'Tablas de calculos'!$AZ$4:$BE$11,6,FALSE),"")</f>
        <v/>
      </c>
    </row>
    <row r="34" spans="1:26" ht="75" x14ac:dyDescent="0.25">
      <c r="A34" s="232" t="s">
        <v>108</v>
      </c>
      <c r="B34" s="61">
        <v>9</v>
      </c>
      <c r="C34" s="61" t="str">
        <f>+VLOOKUP(Tabla9[[#This Row],[Cod. Riesgo]],Tabla_Riesgos[[Número]:[Tipo de Riesgo]],6,FALSE)</f>
        <v>Corrupción</v>
      </c>
      <c r="D34" s="119" t="str">
        <f>VLOOKUP(B34,Tabla_Riesgos[#All],2,0)</f>
        <v>TODOS LOS PROCESOS</v>
      </c>
      <c r="E34" s="120" t="str">
        <f>VLOOKUP(B34,Tabla_Riesgos[#All],3,0)</f>
        <v xml:space="preserve">Puede ocurrir que un funcionario abuse de su cargo o funciones para inducir a otra persona a dar o prometer dinero o cualquier otro beneficio indebido. </v>
      </c>
      <c r="F34" s="121">
        <v>9.0599999999999987</v>
      </c>
      <c r="G34" s="122" t="s">
        <v>192</v>
      </c>
      <c r="H34" s="213" t="s">
        <v>544</v>
      </c>
      <c r="I34" s="207" t="s">
        <v>486</v>
      </c>
      <c r="J34" s="207" t="s">
        <v>490</v>
      </c>
      <c r="K34" s="207" t="s">
        <v>494</v>
      </c>
      <c r="L34" s="207" t="s">
        <v>498</v>
      </c>
      <c r="M34" s="207" t="s">
        <v>503</v>
      </c>
      <c r="N34" s="207" t="s">
        <v>508</v>
      </c>
      <c r="O34" s="207" t="s">
        <v>512</v>
      </c>
      <c r="P34" s="123">
        <f t="shared" si="0"/>
        <v>100</v>
      </c>
      <c r="Q34" s="208" t="str">
        <f t="shared" si="1"/>
        <v>Fuerte</v>
      </c>
      <c r="R34" s="207" t="s">
        <v>516</v>
      </c>
      <c r="S34" s="224" t="str">
        <f t="shared" si="2"/>
        <v>FuerteFuerte</v>
      </c>
      <c r="T34" s="224">
        <f>IFERROR(VLOOKUP(S34,'Tablas de calculos'!$AU$16:$AV$24,2,FALSE),"")</f>
        <v>1</v>
      </c>
      <c r="U34" s="208" t="str">
        <f>IFERROR(VLOOKUP(T34,'Tablas de calculos'!$AV$16:$AY$24,4),"")</f>
        <v>Fuerte</v>
      </c>
      <c r="V34" s="207" t="s">
        <v>578</v>
      </c>
      <c r="W34" s="207" t="s">
        <v>575</v>
      </c>
      <c r="X34" s="123" t="str">
        <f t="shared" si="3"/>
        <v>FuerteDirectamenteIndirectamente</v>
      </c>
      <c r="Y34" s="208">
        <f>IFERROR(VLOOKUP(X34,'Tablas de calculos'!$AZ$4:$BE$11,5,FALSE),"")</f>
        <v>2</v>
      </c>
      <c r="Z34" s="208">
        <f>IFERROR(VLOOKUP(X34,'Tablas de calculos'!$AZ$4:$BE$11,6,FALSE),"")</f>
        <v>1</v>
      </c>
    </row>
    <row r="35" spans="1:26" ht="90" x14ac:dyDescent="0.25">
      <c r="A35" s="232" t="s">
        <v>108</v>
      </c>
      <c r="B35" s="61">
        <v>10</v>
      </c>
      <c r="C35" s="61" t="str">
        <f>+VLOOKUP(Tabla9[[#This Row],[Cod. Riesgo]],Tabla_Riesgos[[Número]:[Tipo de Riesgo]],6,FALSE)</f>
        <v>Corrupción</v>
      </c>
      <c r="D35" s="119" t="str">
        <f>VLOOKUP(B35,Tabla_Riesgos[#All],2,0)</f>
        <v>TODOS LOS PROCESOS</v>
      </c>
      <c r="E35" s="120" t="str">
        <f>VLOOKUP(B35,Tabla_Riesgos[#All],3,0)</f>
        <v>Puede ocurrir que teniendo conocimiento de una conducta delictiva, no se informe a las autoridades por temor a repercusiones sociales o financieras. Omisión de denuncia</v>
      </c>
      <c r="F35" s="121">
        <v>10.01</v>
      </c>
      <c r="G35" s="122" t="s">
        <v>177</v>
      </c>
      <c r="H35" s="213" t="s">
        <v>544</v>
      </c>
      <c r="I35" s="207" t="s">
        <v>486</v>
      </c>
      <c r="J35" s="207" t="s">
        <v>490</v>
      </c>
      <c r="K35" s="207" t="s">
        <v>494</v>
      </c>
      <c r="L35" s="207" t="s">
        <v>498</v>
      </c>
      <c r="M35" s="207" t="s">
        <v>503</v>
      </c>
      <c r="N35" s="207" t="s">
        <v>508</v>
      </c>
      <c r="O35" s="207" t="s">
        <v>512</v>
      </c>
      <c r="P35" s="123">
        <f t="shared" si="0"/>
        <v>100</v>
      </c>
      <c r="Q35" s="208" t="str">
        <f t="shared" si="1"/>
        <v>Fuerte</v>
      </c>
      <c r="R35" s="207" t="s">
        <v>516</v>
      </c>
      <c r="S35" s="224" t="str">
        <f t="shared" si="2"/>
        <v>FuerteFuerte</v>
      </c>
      <c r="T35" s="224">
        <f>IFERROR(VLOOKUP(S35,'Tablas de calculos'!$AU$16:$AV$24,2,FALSE),"")</f>
        <v>1</v>
      </c>
      <c r="U35" s="208" t="str">
        <f>IFERROR(VLOOKUP(T35,'Tablas de calculos'!$AV$16:$AY$24,4),"")</f>
        <v>Fuerte</v>
      </c>
      <c r="V35" s="207" t="s">
        <v>578</v>
      </c>
      <c r="W35" s="207" t="s">
        <v>575</v>
      </c>
      <c r="X35" s="123" t="str">
        <f t="shared" si="3"/>
        <v>FuerteDirectamenteIndirectamente</v>
      </c>
      <c r="Y35" s="208">
        <f>IFERROR(VLOOKUP(X35,'Tablas de calculos'!$AZ$4:$BE$11,5,FALSE),"")</f>
        <v>2</v>
      </c>
      <c r="Z35" s="208">
        <f>IFERROR(VLOOKUP(X35,'Tablas de calculos'!$AZ$4:$BE$11,6,FALSE),"")</f>
        <v>1</v>
      </c>
    </row>
    <row r="36" spans="1:26" ht="60" x14ac:dyDescent="0.25">
      <c r="A36" s="232" t="s">
        <v>108</v>
      </c>
      <c r="B36" s="61">
        <v>74</v>
      </c>
      <c r="C36" s="61" t="str">
        <f>+VLOOKUP(Tabla9[[#This Row],[Cod. Riesgo]],Tabla_Riesgos[[Número]:[Tipo de Riesgo]],6,FALSE)</f>
        <v>Seguridad de la Información</v>
      </c>
      <c r="D36" s="119" t="str">
        <f>VLOOKUP(B36,Tabla_Riesgos[#All],2,0)</f>
        <v>GESTIÓN DOCUMENTAL</v>
      </c>
      <c r="E36" s="120" t="str">
        <f>VLOOKUP(B36,Tabla_Riesgos[#All],3,0)</f>
        <v>Puede ocurrir el filtro o utilización indebida de información  privilegiada de la información que reposa físicamente</v>
      </c>
      <c r="F36" s="121">
        <v>74.010000000000005</v>
      </c>
      <c r="G36" s="122" t="s">
        <v>193</v>
      </c>
      <c r="H36" s="213"/>
      <c r="I36" s="207"/>
      <c r="J36" s="207"/>
      <c r="K36" s="207"/>
      <c r="L36" s="207"/>
      <c r="M36" s="207"/>
      <c r="N36" s="207"/>
      <c r="O36" s="207"/>
      <c r="P36" s="123">
        <f t="shared" si="0"/>
        <v>0</v>
      </c>
      <c r="Q36" s="208" t="str">
        <f t="shared" si="1"/>
        <v>Debil</v>
      </c>
      <c r="R36" s="207" t="s">
        <v>516</v>
      </c>
      <c r="S36" s="224" t="str">
        <f t="shared" si="2"/>
        <v>DebilFuerte</v>
      </c>
      <c r="T36" s="224">
        <f>IFERROR(VLOOKUP(S36,'Tablas de calculos'!$AU$16:$AV$24,2,FALSE),"")</f>
        <v>7</v>
      </c>
      <c r="U36" s="208" t="str">
        <f>IFERROR(VLOOKUP(T36,'Tablas de calculos'!$AV$16:$AY$24,4),"")</f>
        <v>Débil</v>
      </c>
      <c r="V36" s="207" t="s">
        <v>578</v>
      </c>
      <c r="W36" s="207" t="s">
        <v>578</v>
      </c>
      <c r="X36" s="123" t="str">
        <f t="shared" si="3"/>
        <v>DébilDirectamenteDirectamente</v>
      </c>
      <c r="Y36" s="208" t="str">
        <f>IFERROR(VLOOKUP(X36,'Tablas de calculos'!$AZ$4:$BE$11,5,FALSE),"")</f>
        <v/>
      </c>
      <c r="Z36" s="208" t="str">
        <f>IFERROR(VLOOKUP(X36,'Tablas de calculos'!$AZ$4:$BE$11,6,FALSE),"")</f>
        <v/>
      </c>
    </row>
    <row r="37" spans="1:26" ht="60" x14ac:dyDescent="0.25">
      <c r="A37" s="232" t="s">
        <v>108</v>
      </c>
      <c r="B37" s="61">
        <v>74</v>
      </c>
      <c r="C37" s="61" t="str">
        <f>+VLOOKUP(Tabla9[[#This Row],[Cod. Riesgo]],Tabla_Riesgos[[Número]:[Tipo de Riesgo]],6,FALSE)</f>
        <v>Seguridad de la Información</v>
      </c>
      <c r="D37" s="119" t="str">
        <f>VLOOKUP(B37,Tabla_Riesgos[#All],2,0)</f>
        <v>GESTIÓN DOCUMENTAL</v>
      </c>
      <c r="E37" s="120" t="str">
        <f>VLOOKUP(B37,Tabla_Riesgos[#All],3,0)</f>
        <v>Puede ocurrir el filtro o utilización indebida de información  privilegiada de la información que reposa físicamente</v>
      </c>
      <c r="F37" s="121">
        <v>74.02000000000001</v>
      </c>
      <c r="G37" s="122" t="s">
        <v>194</v>
      </c>
      <c r="H37" s="213"/>
      <c r="I37" s="207"/>
      <c r="J37" s="207"/>
      <c r="K37" s="207"/>
      <c r="L37" s="207"/>
      <c r="M37" s="207"/>
      <c r="N37" s="207"/>
      <c r="O37" s="207"/>
      <c r="P37" s="123">
        <f t="shared" si="0"/>
        <v>0</v>
      </c>
      <c r="Q37" s="208" t="str">
        <f t="shared" si="1"/>
        <v>Debil</v>
      </c>
      <c r="R37" s="207" t="s">
        <v>516</v>
      </c>
      <c r="S37" s="224" t="str">
        <f t="shared" si="2"/>
        <v>DebilFuerte</v>
      </c>
      <c r="T37" s="224">
        <f>IFERROR(VLOOKUP(S37,'Tablas de calculos'!$AU$16:$AV$24,2,FALSE),"")</f>
        <v>7</v>
      </c>
      <c r="U37" s="208" t="str">
        <f>IFERROR(VLOOKUP(T37,'Tablas de calculos'!$AV$16:$AY$24,4),"")</f>
        <v>Débil</v>
      </c>
      <c r="V37" s="207" t="s">
        <v>578</v>
      </c>
      <c r="W37" s="207" t="s">
        <v>578</v>
      </c>
      <c r="X37" s="123" t="str">
        <f t="shared" si="3"/>
        <v>DébilDirectamenteDirectamente</v>
      </c>
      <c r="Y37" s="208" t="str">
        <f>IFERROR(VLOOKUP(X37,'Tablas de calculos'!$AZ$4:$BE$11,5,FALSE),"")</f>
        <v/>
      </c>
      <c r="Z37" s="208" t="str">
        <f>IFERROR(VLOOKUP(X37,'Tablas de calculos'!$AZ$4:$BE$11,6,FALSE),"")</f>
        <v/>
      </c>
    </row>
    <row r="38" spans="1:26" ht="60" x14ac:dyDescent="0.25">
      <c r="A38" s="232" t="s">
        <v>108</v>
      </c>
      <c r="B38" s="61">
        <v>74</v>
      </c>
      <c r="C38" s="61" t="str">
        <f>+VLOOKUP(Tabla9[[#This Row],[Cod. Riesgo]],Tabla_Riesgos[[Número]:[Tipo de Riesgo]],6,FALSE)</f>
        <v>Seguridad de la Información</v>
      </c>
      <c r="D38" s="119" t="str">
        <f>VLOOKUP(B38,Tabla_Riesgos[#All],2,0)</f>
        <v>GESTIÓN DOCUMENTAL</v>
      </c>
      <c r="E38" s="120" t="str">
        <f>VLOOKUP(B38,Tabla_Riesgos[#All],3,0)</f>
        <v>Puede ocurrir el filtro o utilización indebida de información  privilegiada de la información que reposa físicamente</v>
      </c>
      <c r="F38" s="121">
        <v>74.030000000000015</v>
      </c>
      <c r="G38" s="122" t="s">
        <v>195</v>
      </c>
      <c r="H38" s="213"/>
      <c r="I38" s="207"/>
      <c r="J38" s="207"/>
      <c r="K38" s="207"/>
      <c r="L38" s="207"/>
      <c r="M38" s="207"/>
      <c r="N38" s="207"/>
      <c r="O38" s="207"/>
      <c r="P38" s="123">
        <f t="shared" si="0"/>
        <v>0</v>
      </c>
      <c r="Q38" s="208" t="str">
        <f t="shared" si="1"/>
        <v>Debil</v>
      </c>
      <c r="R38" s="207" t="s">
        <v>516</v>
      </c>
      <c r="S38" s="224" t="str">
        <f t="shared" si="2"/>
        <v>DebilFuerte</v>
      </c>
      <c r="T38" s="224">
        <f>IFERROR(VLOOKUP(S38,'Tablas de calculos'!$AU$16:$AV$24,2,FALSE),"")</f>
        <v>7</v>
      </c>
      <c r="U38" s="208" t="str">
        <f>IFERROR(VLOOKUP(T38,'Tablas de calculos'!$AV$16:$AY$24,4),"")</f>
        <v>Débil</v>
      </c>
      <c r="V38" s="207" t="s">
        <v>578</v>
      </c>
      <c r="W38" s="207" t="s">
        <v>578</v>
      </c>
      <c r="X38" s="123" t="str">
        <f t="shared" si="3"/>
        <v>DébilDirectamenteDirectamente</v>
      </c>
      <c r="Y38" s="208" t="str">
        <f>IFERROR(VLOOKUP(X38,'Tablas de calculos'!$AZ$4:$BE$11,5,FALSE),"")</f>
        <v/>
      </c>
      <c r="Z38" s="208" t="str">
        <f>IFERROR(VLOOKUP(X38,'Tablas de calculos'!$AZ$4:$BE$11,6,FALSE),"")</f>
        <v/>
      </c>
    </row>
    <row r="39" spans="1:26" ht="60" x14ac:dyDescent="0.25">
      <c r="A39" s="232" t="s">
        <v>108</v>
      </c>
      <c r="B39" s="61">
        <v>74</v>
      </c>
      <c r="C39" s="61" t="str">
        <f>+VLOOKUP(Tabla9[[#This Row],[Cod. Riesgo]],Tabla_Riesgos[[Número]:[Tipo de Riesgo]],6,FALSE)</f>
        <v>Seguridad de la Información</v>
      </c>
      <c r="D39" s="119" t="str">
        <f>VLOOKUP(B39,Tabla_Riesgos[#All],2,0)</f>
        <v>GESTIÓN DOCUMENTAL</v>
      </c>
      <c r="E39" s="120" t="str">
        <f>VLOOKUP(B39,Tabla_Riesgos[#All],3,0)</f>
        <v>Puede ocurrir el filtro o utilización indebida de información  privilegiada de la información que reposa físicamente</v>
      </c>
      <c r="F39" s="121">
        <v>74.04000000000002</v>
      </c>
      <c r="G39" s="122" t="s">
        <v>196</v>
      </c>
      <c r="H39" s="213"/>
      <c r="I39" s="207"/>
      <c r="J39" s="207"/>
      <c r="K39" s="207"/>
      <c r="L39" s="207"/>
      <c r="M39" s="207"/>
      <c r="N39" s="207"/>
      <c r="O39" s="207"/>
      <c r="P39" s="123">
        <f t="shared" si="0"/>
        <v>0</v>
      </c>
      <c r="Q39" s="208" t="str">
        <f t="shared" si="1"/>
        <v>Debil</v>
      </c>
      <c r="R39" s="207" t="s">
        <v>516</v>
      </c>
      <c r="S39" s="224" t="str">
        <f t="shared" si="2"/>
        <v>DebilFuerte</v>
      </c>
      <c r="T39" s="224">
        <f>IFERROR(VLOOKUP(S39,'Tablas de calculos'!$AU$16:$AV$24,2,FALSE),"")</f>
        <v>7</v>
      </c>
      <c r="U39" s="208" t="str">
        <f>IFERROR(VLOOKUP(T39,'Tablas de calculos'!$AV$16:$AY$24,4),"")</f>
        <v>Débil</v>
      </c>
      <c r="V39" s="207" t="s">
        <v>578</v>
      </c>
      <c r="W39" s="207" t="s">
        <v>578</v>
      </c>
      <c r="X39" s="123" t="str">
        <f t="shared" si="3"/>
        <v>DébilDirectamenteDirectamente</v>
      </c>
      <c r="Y39" s="208" t="str">
        <f>IFERROR(VLOOKUP(X39,'Tablas de calculos'!$AZ$4:$BE$11,5,FALSE),"")</f>
        <v/>
      </c>
      <c r="Z39" s="208" t="str">
        <f>IFERROR(VLOOKUP(X39,'Tablas de calculos'!$AZ$4:$BE$11,6,FALSE),"")</f>
        <v/>
      </c>
    </row>
    <row r="40" spans="1:26" ht="75" x14ac:dyDescent="0.25">
      <c r="A40" s="232" t="s">
        <v>108</v>
      </c>
      <c r="B40" s="61">
        <v>11</v>
      </c>
      <c r="C40" s="61" t="str">
        <f>+VLOOKUP(Tabla9[[#This Row],[Cod. Riesgo]],Tabla_Riesgos[[Número]:[Tipo de Riesgo]],6,FALSE)</f>
        <v>Corrupción</v>
      </c>
      <c r="D40" s="119" t="str">
        <f>VLOOKUP(B40,Tabla_Riesgos[#All],2,0)</f>
        <v>TODOS LOS PROCESOS</v>
      </c>
      <c r="E40" s="120" t="str">
        <f>VLOOKUP(B40,Tabla_Riesgos[#All],3,0)</f>
        <v xml:space="preserve">Posibilidad de que uno o varios funcionarios utilicen de forma  indebida la información  privilegiada de los sistemas de información para obtener beneficio privado. </v>
      </c>
      <c r="F40" s="121">
        <v>11.01</v>
      </c>
      <c r="G40" s="122" t="s">
        <v>197</v>
      </c>
      <c r="H40" s="213" t="s">
        <v>544</v>
      </c>
      <c r="I40" s="207" t="s">
        <v>486</v>
      </c>
      <c r="J40" s="207" t="s">
        <v>490</v>
      </c>
      <c r="K40" s="207" t="s">
        <v>494</v>
      </c>
      <c r="L40" s="207" t="s">
        <v>498</v>
      </c>
      <c r="M40" s="207" t="s">
        <v>503</v>
      </c>
      <c r="N40" s="207" t="s">
        <v>508</v>
      </c>
      <c r="O40" s="207" t="s">
        <v>512</v>
      </c>
      <c r="P40" s="123">
        <f t="shared" si="0"/>
        <v>100</v>
      </c>
      <c r="Q40" s="208" t="str">
        <f t="shared" si="1"/>
        <v>Fuerte</v>
      </c>
      <c r="R40" s="207" t="s">
        <v>516</v>
      </c>
      <c r="S40" s="224" t="str">
        <f t="shared" si="2"/>
        <v>FuerteFuerte</v>
      </c>
      <c r="T40" s="224">
        <f>IFERROR(VLOOKUP(S40,'Tablas de calculos'!$AU$16:$AV$24,2,FALSE),"")</f>
        <v>1</v>
      </c>
      <c r="U40" s="208" t="str">
        <f>IFERROR(VLOOKUP(T40,'Tablas de calculos'!$AV$16:$AY$24,4),"")</f>
        <v>Fuerte</v>
      </c>
      <c r="V40" s="207" t="s">
        <v>578</v>
      </c>
      <c r="W40" s="207" t="s">
        <v>575</v>
      </c>
      <c r="X40" s="123" t="str">
        <f t="shared" si="3"/>
        <v>FuerteDirectamenteIndirectamente</v>
      </c>
      <c r="Y40" s="208">
        <f>IFERROR(VLOOKUP(X40,'Tablas de calculos'!$AZ$4:$BE$11,5,FALSE),"")</f>
        <v>2</v>
      </c>
      <c r="Z40" s="208">
        <f>IFERROR(VLOOKUP(X40,'Tablas de calculos'!$AZ$4:$BE$11,6,FALSE),"")</f>
        <v>1</v>
      </c>
    </row>
    <row r="41" spans="1:26" ht="75" x14ac:dyDescent="0.25">
      <c r="A41" s="232" t="s">
        <v>108</v>
      </c>
      <c r="B41" s="61">
        <v>11</v>
      </c>
      <c r="C41" s="61" t="str">
        <f>+VLOOKUP(Tabla9[[#This Row],[Cod. Riesgo]],Tabla_Riesgos[[Número]:[Tipo de Riesgo]],6,FALSE)</f>
        <v>Corrupción</v>
      </c>
      <c r="D41" s="119" t="str">
        <f>VLOOKUP(B41,Tabla_Riesgos[#All],2,0)</f>
        <v>TODOS LOS PROCESOS</v>
      </c>
      <c r="E41" s="120" t="str">
        <f>VLOOKUP(B41,Tabla_Riesgos[#All],3,0)</f>
        <v xml:space="preserve">Posibilidad de que uno o varios funcionarios utilicen de forma  indebida la información  privilegiada de los sistemas de información para obtener beneficio privado. </v>
      </c>
      <c r="F41" s="121">
        <v>11.02</v>
      </c>
      <c r="G41" s="122" t="s">
        <v>174</v>
      </c>
      <c r="H41" s="213" t="s">
        <v>544</v>
      </c>
      <c r="I41" s="207" t="s">
        <v>486</v>
      </c>
      <c r="J41" s="207" t="s">
        <v>490</v>
      </c>
      <c r="K41" s="207" t="s">
        <v>494</v>
      </c>
      <c r="L41" s="207" t="s">
        <v>498</v>
      </c>
      <c r="M41" s="207" t="s">
        <v>503</v>
      </c>
      <c r="N41" s="207" t="s">
        <v>508</v>
      </c>
      <c r="O41" s="207" t="s">
        <v>512</v>
      </c>
      <c r="P41" s="123">
        <f t="shared" si="0"/>
        <v>100</v>
      </c>
      <c r="Q41" s="208" t="str">
        <f t="shared" si="1"/>
        <v>Fuerte</v>
      </c>
      <c r="R41" s="207" t="s">
        <v>516</v>
      </c>
      <c r="S41" s="224" t="str">
        <f t="shared" si="2"/>
        <v>FuerteFuerte</v>
      </c>
      <c r="T41" s="224">
        <f>IFERROR(VLOOKUP(S41,'Tablas de calculos'!$AU$16:$AV$24,2,FALSE),"")</f>
        <v>1</v>
      </c>
      <c r="U41" s="208" t="str">
        <f>IFERROR(VLOOKUP(T41,'Tablas de calculos'!$AV$16:$AY$24,4),"")</f>
        <v>Fuerte</v>
      </c>
      <c r="V41" s="207" t="s">
        <v>578</v>
      </c>
      <c r="W41" s="207" t="s">
        <v>578</v>
      </c>
      <c r="X41" s="123" t="str">
        <f t="shared" si="3"/>
        <v>FuerteDirectamenteDirectamente</v>
      </c>
      <c r="Y41" s="208">
        <f>IFERROR(VLOOKUP(X41,'Tablas de calculos'!$AZ$4:$BE$11,5,FALSE),"")</f>
        <v>2</v>
      </c>
      <c r="Z41" s="208">
        <f>IFERROR(VLOOKUP(X41,'Tablas de calculos'!$AZ$4:$BE$11,6,FALSE),"")</f>
        <v>2</v>
      </c>
    </row>
    <row r="42" spans="1:26" ht="75" x14ac:dyDescent="0.25">
      <c r="A42" s="232" t="s">
        <v>108</v>
      </c>
      <c r="B42" s="61">
        <v>11</v>
      </c>
      <c r="C42" s="61" t="str">
        <f>+VLOOKUP(Tabla9[[#This Row],[Cod. Riesgo]],Tabla_Riesgos[[Número]:[Tipo de Riesgo]],6,FALSE)</f>
        <v>Corrupción</v>
      </c>
      <c r="D42" s="119" t="str">
        <f>VLOOKUP(B42,Tabla_Riesgos[#All],2,0)</f>
        <v>TODOS LOS PROCESOS</v>
      </c>
      <c r="E42" s="120" t="str">
        <f>VLOOKUP(B42,Tabla_Riesgos[#All],3,0)</f>
        <v xml:space="preserve">Posibilidad de que uno o varios funcionarios utilicen de forma  indebida la información  privilegiada de los sistemas de información para obtener beneficio privado. </v>
      </c>
      <c r="F42" s="121">
        <v>11.03</v>
      </c>
      <c r="G42" s="122" t="s">
        <v>175</v>
      </c>
      <c r="H42" s="213" t="s">
        <v>544</v>
      </c>
      <c r="I42" s="207" t="s">
        <v>486</v>
      </c>
      <c r="J42" s="207" t="s">
        <v>490</v>
      </c>
      <c r="K42" s="207" t="s">
        <v>495</v>
      </c>
      <c r="L42" s="207" t="s">
        <v>498</v>
      </c>
      <c r="M42" s="207" t="s">
        <v>503</v>
      </c>
      <c r="N42" s="207" t="s">
        <v>509</v>
      </c>
      <c r="O42" s="207" t="s">
        <v>512</v>
      </c>
      <c r="P42" s="123">
        <f t="shared" si="0"/>
        <v>70</v>
      </c>
      <c r="Q42" s="208" t="str">
        <f t="shared" si="1"/>
        <v>Debil</v>
      </c>
      <c r="R42" s="207" t="s">
        <v>516</v>
      </c>
      <c r="S42" s="224" t="str">
        <f t="shared" si="2"/>
        <v>DebilFuerte</v>
      </c>
      <c r="T42" s="224">
        <f>IFERROR(VLOOKUP(S42,'Tablas de calculos'!$AU$16:$AV$24,2,FALSE),"")</f>
        <v>7</v>
      </c>
      <c r="U42" s="208" t="str">
        <f>IFERROR(VLOOKUP(T42,'Tablas de calculos'!$AV$16:$AY$24,4),"")</f>
        <v>Débil</v>
      </c>
      <c r="V42" s="207" t="s">
        <v>578</v>
      </c>
      <c r="W42" s="207" t="s">
        <v>578</v>
      </c>
      <c r="X42" s="123" t="str">
        <f t="shared" si="3"/>
        <v>DébilDirectamenteDirectamente</v>
      </c>
      <c r="Y42" s="208" t="str">
        <f>IFERROR(VLOOKUP(X42,'Tablas de calculos'!$AZ$4:$BE$11,5,FALSE),"")</f>
        <v/>
      </c>
      <c r="Z42" s="208" t="str">
        <f>IFERROR(VLOOKUP(X42,'Tablas de calculos'!$AZ$4:$BE$11,6,FALSE),"")</f>
        <v/>
      </c>
    </row>
    <row r="43" spans="1:26" ht="75" x14ac:dyDescent="0.25">
      <c r="A43" s="232" t="s">
        <v>108</v>
      </c>
      <c r="B43" s="61">
        <v>11</v>
      </c>
      <c r="C43" s="61" t="str">
        <f>+VLOOKUP(Tabla9[[#This Row],[Cod. Riesgo]],Tabla_Riesgos[[Número]:[Tipo de Riesgo]],6,FALSE)</f>
        <v>Corrupción</v>
      </c>
      <c r="D43" s="119" t="str">
        <f>VLOOKUP(B43,Tabla_Riesgos[#All],2,0)</f>
        <v>TODOS LOS PROCESOS</v>
      </c>
      <c r="E43" s="120" t="str">
        <f>VLOOKUP(B43,Tabla_Riesgos[#All],3,0)</f>
        <v xml:space="preserve">Posibilidad de que uno o varios funcionarios utilicen de forma  indebida la información  privilegiada de los sistemas de información para obtener beneficio privado. </v>
      </c>
      <c r="F43" s="121">
        <v>11.04</v>
      </c>
      <c r="G43" s="122" t="s">
        <v>198</v>
      </c>
      <c r="H43" s="213" t="s">
        <v>544</v>
      </c>
      <c r="I43" s="207" t="s">
        <v>486</v>
      </c>
      <c r="J43" s="207" t="s">
        <v>490</v>
      </c>
      <c r="K43" s="207" t="s">
        <v>494</v>
      </c>
      <c r="L43" s="207" t="s">
        <v>498</v>
      </c>
      <c r="M43" s="207" t="s">
        <v>503</v>
      </c>
      <c r="N43" s="207" t="s">
        <v>508</v>
      </c>
      <c r="O43" s="207" t="s">
        <v>512</v>
      </c>
      <c r="P43" s="123">
        <f t="shared" si="0"/>
        <v>100</v>
      </c>
      <c r="Q43" s="208" t="str">
        <f t="shared" si="1"/>
        <v>Fuerte</v>
      </c>
      <c r="R43" s="207" t="s">
        <v>516</v>
      </c>
      <c r="S43" s="224" t="str">
        <f t="shared" si="2"/>
        <v>FuerteFuerte</v>
      </c>
      <c r="T43" s="224">
        <f>IFERROR(VLOOKUP(S43,'Tablas de calculos'!$AU$16:$AV$24,2,FALSE),"")</f>
        <v>1</v>
      </c>
      <c r="U43" s="208" t="str">
        <f>IFERROR(VLOOKUP(T43,'Tablas de calculos'!$AV$16:$AY$24,4),"")</f>
        <v>Fuerte</v>
      </c>
      <c r="V43" s="207" t="s">
        <v>578</v>
      </c>
      <c r="W43" s="207" t="s">
        <v>575</v>
      </c>
      <c r="X43" s="123" t="str">
        <f t="shared" si="3"/>
        <v>FuerteDirectamenteIndirectamente</v>
      </c>
      <c r="Y43" s="208">
        <f>IFERROR(VLOOKUP(X43,'Tablas de calculos'!$AZ$4:$BE$11,5,FALSE),"")</f>
        <v>2</v>
      </c>
      <c r="Z43" s="208">
        <f>IFERROR(VLOOKUP(X43,'Tablas de calculos'!$AZ$4:$BE$11,6,FALSE),"")</f>
        <v>1</v>
      </c>
    </row>
    <row r="44" spans="1:26" ht="75" x14ac:dyDescent="0.25">
      <c r="A44" s="232" t="s">
        <v>108</v>
      </c>
      <c r="B44" s="61">
        <v>11</v>
      </c>
      <c r="C44" s="61" t="str">
        <f>+VLOOKUP(Tabla9[[#This Row],[Cod. Riesgo]],Tabla_Riesgos[[Número]:[Tipo de Riesgo]],6,FALSE)</f>
        <v>Corrupción</v>
      </c>
      <c r="D44" s="119" t="str">
        <f>VLOOKUP(B44,Tabla_Riesgos[#All],2,0)</f>
        <v>TODOS LOS PROCESOS</v>
      </c>
      <c r="E44" s="120" t="str">
        <f>VLOOKUP(B44,Tabla_Riesgos[#All],3,0)</f>
        <v xml:space="preserve">Posibilidad de que uno o varios funcionarios utilicen de forma  indebida la información  privilegiada de los sistemas de información para obtener beneficio privado. </v>
      </c>
      <c r="F44" s="121">
        <v>11.049999999999999</v>
      </c>
      <c r="G44" s="122" t="s">
        <v>199</v>
      </c>
      <c r="H44" s="213" t="s">
        <v>544</v>
      </c>
      <c r="I44" s="207" t="s">
        <v>486</v>
      </c>
      <c r="J44" s="207" t="s">
        <v>490</v>
      </c>
      <c r="K44" s="207" t="s">
        <v>494</v>
      </c>
      <c r="L44" s="207" t="s">
        <v>498</v>
      </c>
      <c r="M44" s="207" t="s">
        <v>503</v>
      </c>
      <c r="N44" s="207" t="s">
        <v>508</v>
      </c>
      <c r="O44" s="207" t="s">
        <v>512</v>
      </c>
      <c r="P44" s="123">
        <f t="shared" si="0"/>
        <v>100</v>
      </c>
      <c r="Q44" s="208" t="str">
        <f t="shared" si="1"/>
        <v>Fuerte</v>
      </c>
      <c r="R44" s="207" t="s">
        <v>516</v>
      </c>
      <c r="S44" s="224" t="str">
        <f t="shared" si="2"/>
        <v>FuerteFuerte</v>
      </c>
      <c r="T44" s="224">
        <f>IFERROR(VLOOKUP(S44,'Tablas de calculos'!$AU$16:$AV$24,2,FALSE),"")</f>
        <v>1</v>
      </c>
      <c r="U44" s="208" t="str">
        <f>IFERROR(VLOOKUP(T44,'Tablas de calculos'!$AV$16:$AY$24,4),"")</f>
        <v>Fuerte</v>
      </c>
      <c r="V44" s="207" t="s">
        <v>578</v>
      </c>
      <c r="W44" s="207" t="s">
        <v>578</v>
      </c>
      <c r="X44" s="123" t="str">
        <f t="shared" si="3"/>
        <v>FuerteDirectamenteDirectamente</v>
      </c>
      <c r="Y44" s="208">
        <f>IFERROR(VLOOKUP(X44,'Tablas de calculos'!$AZ$4:$BE$11,5,FALSE),"")</f>
        <v>2</v>
      </c>
      <c r="Z44" s="208">
        <f>IFERROR(VLOOKUP(X44,'Tablas de calculos'!$AZ$4:$BE$11,6,FALSE),"")</f>
        <v>2</v>
      </c>
    </row>
    <row r="45" spans="1:26" ht="75" x14ac:dyDescent="0.25">
      <c r="A45" s="232" t="s">
        <v>108</v>
      </c>
      <c r="B45" s="61">
        <v>12</v>
      </c>
      <c r="C45" s="61" t="str">
        <f>+VLOOKUP(Tabla9[[#This Row],[Cod. Riesgo]],Tabla_Riesgos[[Número]:[Tipo de Riesgo]],6,FALSE)</f>
        <v>Estratégico</v>
      </c>
      <c r="D45" s="119" t="str">
        <f>VLOOKUP(B45,Tabla_Riesgos[#All],2,0)</f>
        <v>TODOS LOS PROCESOS</v>
      </c>
      <c r="E45" s="120" t="str">
        <f>VLOOKUP(B45,Tabla_Riesgos[#All],3,0)</f>
        <v xml:space="preserve">Puede generarse menoscabo, disminución, detrimento, pérdida, uso indebido, o deterioro de los bienes o recursos públicos, o intereses patrimoniales del Estado. </v>
      </c>
      <c r="F45" s="121">
        <v>12.01</v>
      </c>
      <c r="G45" s="122" t="s">
        <v>200</v>
      </c>
      <c r="H45" s="213" t="s">
        <v>544</v>
      </c>
      <c r="I45" s="207" t="s">
        <v>486</v>
      </c>
      <c r="J45" s="207" t="s">
        <v>490</v>
      </c>
      <c r="K45" s="207" t="s">
        <v>494</v>
      </c>
      <c r="L45" s="207" t="s">
        <v>498</v>
      </c>
      <c r="M45" s="207" t="s">
        <v>503</v>
      </c>
      <c r="N45" s="207" t="s">
        <v>508</v>
      </c>
      <c r="O45" s="207" t="s">
        <v>512</v>
      </c>
      <c r="P45" s="123">
        <f t="shared" si="0"/>
        <v>100</v>
      </c>
      <c r="Q45" s="208" t="str">
        <f t="shared" si="1"/>
        <v>Fuerte</v>
      </c>
      <c r="R45" s="207" t="s">
        <v>516</v>
      </c>
      <c r="S45" s="224" t="str">
        <f t="shared" si="2"/>
        <v>FuerteFuerte</v>
      </c>
      <c r="T45" s="224">
        <f>IFERROR(VLOOKUP(S45,'Tablas de calculos'!$AU$16:$AV$24,2,FALSE),"")</f>
        <v>1</v>
      </c>
      <c r="U45" s="208" t="str">
        <f>IFERROR(VLOOKUP(T45,'Tablas de calculos'!$AV$16:$AY$24,4),"")</f>
        <v>Fuerte</v>
      </c>
      <c r="V45" s="207" t="s">
        <v>578</v>
      </c>
      <c r="W45" s="207" t="s">
        <v>578</v>
      </c>
      <c r="X45" s="123" t="str">
        <f t="shared" si="3"/>
        <v>FuerteDirectamenteDirectamente</v>
      </c>
      <c r="Y45" s="208">
        <f>IFERROR(VLOOKUP(X45,'Tablas de calculos'!$AZ$4:$BE$11,5,FALSE),"")</f>
        <v>2</v>
      </c>
      <c r="Z45" s="208">
        <f>IFERROR(VLOOKUP(X45,'Tablas de calculos'!$AZ$4:$BE$11,6,FALSE),"")</f>
        <v>2</v>
      </c>
    </row>
    <row r="46" spans="1:26" ht="75" x14ac:dyDescent="0.25">
      <c r="A46" s="232" t="s">
        <v>108</v>
      </c>
      <c r="B46" s="61">
        <v>12</v>
      </c>
      <c r="C46" s="61" t="str">
        <f>+VLOOKUP(Tabla9[[#This Row],[Cod. Riesgo]],Tabla_Riesgos[[Número]:[Tipo de Riesgo]],6,FALSE)</f>
        <v>Estratégico</v>
      </c>
      <c r="D46" s="119" t="str">
        <f>VLOOKUP(B46,Tabla_Riesgos[#All],2,0)</f>
        <v>TODOS LOS PROCESOS</v>
      </c>
      <c r="E46" s="120" t="str">
        <f>VLOOKUP(B46,Tabla_Riesgos[#All],3,0)</f>
        <v xml:space="preserve">Puede generarse menoscabo, disminución, detrimento, pérdida, uso indebido, o deterioro de los bienes o recursos públicos, o intereses patrimoniales del Estado. </v>
      </c>
      <c r="F46" s="121">
        <v>12.02</v>
      </c>
      <c r="G46" s="122" t="s">
        <v>201</v>
      </c>
      <c r="H46" s="213" t="s">
        <v>544</v>
      </c>
      <c r="I46" s="207" t="s">
        <v>486</v>
      </c>
      <c r="J46" s="207" t="s">
        <v>490</v>
      </c>
      <c r="K46" s="207" t="s">
        <v>494</v>
      </c>
      <c r="L46" s="207" t="s">
        <v>498</v>
      </c>
      <c r="M46" s="207" t="s">
        <v>503</v>
      </c>
      <c r="N46" s="207" t="s">
        <v>508</v>
      </c>
      <c r="O46" s="207" t="s">
        <v>512</v>
      </c>
      <c r="P46" s="123">
        <f t="shared" si="0"/>
        <v>100</v>
      </c>
      <c r="Q46" s="208" t="str">
        <f t="shared" si="1"/>
        <v>Fuerte</v>
      </c>
      <c r="R46" s="207" t="s">
        <v>516</v>
      </c>
      <c r="S46" s="224" t="str">
        <f t="shared" si="2"/>
        <v>FuerteFuerte</v>
      </c>
      <c r="T46" s="224">
        <f>IFERROR(VLOOKUP(S46,'Tablas de calculos'!$AU$16:$AV$24,2,FALSE),"")</f>
        <v>1</v>
      </c>
      <c r="U46" s="208" t="str">
        <f>IFERROR(VLOOKUP(T46,'Tablas de calculos'!$AV$16:$AY$24,4),"")</f>
        <v>Fuerte</v>
      </c>
      <c r="V46" s="207" t="s">
        <v>576</v>
      </c>
      <c r="W46" s="207" t="s">
        <v>578</v>
      </c>
      <c r="X46" s="123" t="str">
        <f t="shared" si="3"/>
        <v>FuerteNo disminuyeDirectamente</v>
      </c>
      <c r="Y46" s="208">
        <f>IFERROR(VLOOKUP(X46,'Tablas de calculos'!$AZ$4:$BE$11,5,FALSE),"")</f>
        <v>0</v>
      </c>
      <c r="Z46" s="208">
        <f>IFERROR(VLOOKUP(X46,'Tablas de calculos'!$AZ$4:$BE$11,6,FALSE),"")</f>
        <v>2</v>
      </c>
    </row>
    <row r="47" spans="1:26" ht="75" x14ac:dyDescent="0.25">
      <c r="A47" s="232" t="s">
        <v>108</v>
      </c>
      <c r="B47" s="61">
        <v>12</v>
      </c>
      <c r="C47" s="61" t="str">
        <f>+VLOOKUP(Tabla9[[#This Row],[Cod. Riesgo]],Tabla_Riesgos[[Número]:[Tipo de Riesgo]],6,FALSE)</f>
        <v>Estratégico</v>
      </c>
      <c r="D47" s="119" t="str">
        <f>VLOOKUP(B47,Tabla_Riesgos[#All],2,0)</f>
        <v>TODOS LOS PROCESOS</v>
      </c>
      <c r="E47" s="120" t="str">
        <f>VLOOKUP(B47,Tabla_Riesgos[#All],3,0)</f>
        <v xml:space="preserve">Puede generarse menoscabo, disminución, detrimento, pérdida, uso indebido, o deterioro de los bienes o recursos públicos, o intereses patrimoniales del Estado. </v>
      </c>
      <c r="F47" s="121">
        <v>12.03</v>
      </c>
      <c r="G47" s="122" t="s">
        <v>202</v>
      </c>
      <c r="H47" s="213" t="s">
        <v>544</v>
      </c>
      <c r="I47" s="207" t="s">
        <v>486</v>
      </c>
      <c r="J47" s="207" t="s">
        <v>490</v>
      </c>
      <c r="K47" s="207" t="s">
        <v>494</v>
      </c>
      <c r="L47" s="207" t="s">
        <v>498</v>
      </c>
      <c r="M47" s="207" t="s">
        <v>503</v>
      </c>
      <c r="N47" s="207" t="s">
        <v>508</v>
      </c>
      <c r="O47" s="207" t="s">
        <v>512</v>
      </c>
      <c r="P47" s="123">
        <f t="shared" si="0"/>
        <v>100</v>
      </c>
      <c r="Q47" s="208" t="str">
        <f t="shared" si="1"/>
        <v>Fuerte</v>
      </c>
      <c r="R47" s="207" t="s">
        <v>516</v>
      </c>
      <c r="S47" s="224" t="str">
        <f t="shared" si="2"/>
        <v>FuerteFuerte</v>
      </c>
      <c r="T47" s="224">
        <f>IFERROR(VLOOKUP(S47,'Tablas de calculos'!$AU$16:$AV$24,2,FALSE),"")</f>
        <v>1</v>
      </c>
      <c r="U47" s="208" t="str">
        <f>IFERROR(VLOOKUP(T47,'Tablas de calculos'!$AV$16:$AY$24,4),"")</f>
        <v>Fuerte</v>
      </c>
      <c r="V47" s="207" t="s">
        <v>578</v>
      </c>
      <c r="W47" s="207" t="s">
        <v>578</v>
      </c>
      <c r="X47" s="123" t="str">
        <f t="shared" si="3"/>
        <v>FuerteDirectamenteDirectamente</v>
      </c>
      <c r="Y47" s="208">
        <f>IFERROR(VLOOKUP(X47,'Tablas de calculos'!$AZ$4:$BE$11,5,FALSE),"")</f>
        <v>2</v>
      </c>
      <c r="Z47" s="208">
        <f>IFERROR(VLOOKUP(X47,'Tablas de calculos'!$AZ$4:$BE$11,6,FALSE),"")</f>
        <v>2</v>
      </c>
    </row>
    <row r="48" spans="1:26" ht="45" x14ac:dyDescent="0.25">
      <c r="A48" s="232" t="s">
        <v>108</v>
      </c>
      <c r="B48" s="61">
        <v>13</v>
      </c>
      <c r="C48" s="61" t="str">
        <f>+VLOOKUP(Tabla9[[#This Row],[Cod. Riesgo]],Tabla_Riesgos[[Número]:[Tipo de Riesgo]],6,FALSE)</f>
        <v>Corrupción</v>
      </c>
      <c r="D48" s="119" t="str">
        <f>VLOOKUP(B48,Tabla_Riesgos[#All],2,0)</f>
        <v>TODOS LOS PROCESOS</v>
      </c>
      <c r="E48" s="120" t="str">
        <f>VLOOKUP(B48,Tabla_Riesgos[#All],3,0)</f>
        <v>Puede ocurrir apropiación ilegal, en beneficio propio o de un tercero, de los bienes del estado.</v>
      </c>
      <c r="F48" s="121">
        <v>13.01</v>
      </c>
      <c r="G48" s="122" t="s">
        <v>203</v>
      </c>
      <c r="H48" s="213" t="s">
        <v>544</v>
      </c>
      <c r="I48" s="207" t="s">
        <v>486</v>
      </c>
      <c r="J48" s="207" t="s">
        <v>490</v>
      </c>
      <c r="K48" s="207" t="s">
        <v>494</v>
      </c>
      <c r="L48" s="207" t="s">
        <v>498</v>
      </c>
      <c r="M48" s="207" t="s">
        <v>503</v>
      </c>
      <c r="N48" s="207" t="s">
        <v>508</v>
      </c>
      <c r="O48" s="207" t="s">
        <v>512</v>
      </c>
      <c r="P48" s="123">
        <f t="shared" si="0"/>
        <v>100</v>
      </c>
      <c r="Q48" s="208" t="str">
        <f t="shared" si="1"/>
        <v>Fuerte</v>
      </c>
      <c r="R48" s="207" t="s">
        <v>516</v>
      </c>
      <c r="S48" s="224" t="str">
        <f t="shared" si="2"/>
        <v>FuerteFuerte</v>
      </c>
      <c r="T48" s="224">
        <f>IFERROR(VLOOKUP(S48,'Tablas de calculos'!$AU$16:$AV$24,2,FALSE),"")</f>
        <v>1</v>
      </c>
      <c r="U48" s="208" t="str">
        <f>IFERROR(VLOOKUP(T48,'Tablas de calculos'!$AV$16:$AY$24,4),"")</f>
        <v>Fuerte</v>
      </c>
      <c r="V48" s="207" t="s">
        <v>578</v>
      </c>
      <c r="W48" s="207" t="s">
        <v>578</v>
      </c>
      <c r="X48" s="123" t="str">
        <f t="shared" si="3"/>
        <v>FuerteDirectamenteDirectamente</v>
      </c>
      <c r="Y48" s="208">
        <f>IFERROR(VLOOKUP(X48,'Tablas de calculos'!$AZ$4:$BE$11,5,FALSE),"")</f>
        <v>2</v>
      </c>
      <c r="Z48" s="208">
        <f>IFERROR(VLOOKUP(X48,'Tablas de calculos'!$AZ$4:$BE$11,6,FALSE),"")</f>
        <v>2</v>
      </c>
    </row>
    <row r="49" spans="1:26" ht="45" x14ac:dyDescent="0.25">
      <c r="A49" s="232" t="s">
        <v>108</v>
      </c>
      <c r="B49" s="61">
        <v>13</v>
      </c>
      <c r="C49" s="61" t="str">
        <f>+VLOOKUP(Tabla9[[#This Row],[Cod. Riesgo]],Tabla_Riesgos[[Número]:[Tipo de Riesgo]],6,FALSE)</f>
        <v>Corrupción</v>
      </c>
      <c r="D49" s="119" t="str">
        <f>VLOOKUP(B49,Tabla_Riesgos[#All],2,0)</f>
        <v>TODOS LOS PROCESOS</v>
      </c>
      <c r="E49" s="120" t="str">
        <f>VLOOKUP(B49,Tabla_Riesgos[#All],3,0)</f>
        <v>Puede ocurrir apropiación ilegal, en beneficio propio o de un tercero, de los bienes del estado.</v>
      </c>
      <c r="F49" s="121">
        <v>13.02</v>
      </c>
      <c r="G49" s="122" t="s">
        <v>185</v>
      </c>
      <c r="H49" s="213" t="s">
        <v>544</v>
      </c>
      <c r="I49" s="207" t="s">
        <v>486</v>
      </c>
      <c r="J49" s="207" t="s">
        <v>490</v>
      </c>
      <c r="K49" s="207" t="s">
        <v>495</v>
      </c>
      <c r="L49" s="207" t="s">
        <v>498</v>
      </c>
      <c r="M49" s="207" t="s">
        <v>503</v>
      </c>
      <c r="N49" s="207" t="s">
        <v>509</v>
      </c>
      <c r="O49" s="207" t="s">
        <v>512</v>
      </c>
      <c r="P49" s="123">
        <f t="shared" si="0"/>
        <v>70</v>
      </c>
      <c r="Q49" s="208" t="str">
        <f t="shared" si="1"/>
        <v>Debil</v>
      </c>
      <c r="R49" s="207" t="s">
        <v>516</v>
      </c>
      <c r="S49" s="224" t="str">
        <f t="shared" si="2"/>
        <v>DebilFuerte</v>
      </c>
      <c r="T49" s="224">
        <f>IFERROR(VLOOKUP(S49,'Tablas de calculos'!$AU$16:$AV$24,2,FALSE),"")</f>
        <v>7</v>
      </c>
      <c r="U49" s="208" t="str">
        <f>IFERROR(VLOOKUP(T49,'Tablas de calculos'!$AV$16:$AY$24,4),"")</f>
        <v>Débil</v>
      </c>
      <c r="V49" s="207" t="s">
        <v>578</v>
      </c>
      <c r="W49" s="207" t="s">
        <v>578</v>
      </c>
      <c r="X49" s="123" t="str">
        <f t="shared" si="3"/>
        <v>DébilDirectamenteDirectamente</v>
      </c>
      <c r="Y49" s="208" t="str">
        <f>IFERROR(VLOOKUP(X49,'Tablas de calculos'!$AZ$4:$BE$11,5,FALSE),"")</f>
        <v/>
      </c>
      <c r="Z49" s="208" t="str">
        <f>IFERROR(VLOOKUP(X49,'Tablas de calculos'!$AZ$4:$BE$11,6,FALSE),"")</f>
        <v/>
      </c>
    </row>
    <row r="50" spans="1:26" ht="45" x14ac:dyDescent="0.25">
      <c r="A50" s="232" t="s">
        <v>108</v>
      </c>
      <c r="B50" s="61">
        <v>13</v>
      </c>
      <c r="C50" s="61" t="str">
        <f>+VLOOKUP(Tabla9[[#This Row],[Cod. Riesgo]],Tabla_Riesgos[[Número]:[Tipo de Riesgo]],6,FALSE)</f>
        <v>Corrupción</v>
      </c>
      <c r="D50" s="119" t="str">
        <f>VLOOKUP(B50,Tabla_Riesgos[#All],2,0)</f>
        <v>TODOS LOS PROCESOS</v>
      </c>
      <c r="E50" s="120" t="str">
        <f>VLOOKUP(B50,Tabla_Riesgos[#All],3,0)</f>
        <v>Puede ocurrir apropiación ilegal, en beneficio propio o de un tercero, de los bienes del estado.</v>
      </c>
      <c r="F50" s="121">
        <v>13.03</v>
      </c>
      <c r="G50" s="122" t="s">
        <v>177</v>
      </c>
      <c r="H50" s="213" t="s">
        <v>544</v>
      </c>
      <c r="I50" s="207" t="s">
        <v>486</v>
      </c>
      <c r="J50" s="207" t="s">
        <v>490</v>
      </c>
      <c r="K50" s="207" t="s">
        <v>494</v>
      </c>
      <c r="L50" s="207" t="s">
        <v>498</v>
      </c>
      <c r="M50" s="207" t="s">
        <v>503</v>
      </c>
      <c r="N50" s="207" t="s">
        <v>508</v>
      </c>
      <c r="O50" s="207" t="s">
        <v>512</v>
      </c>
      <c r="P50" s="123">
        <f t="shared" si="0"/>
        <v>100</v>
      </c>
      <c r="Q50" s="208" t="str">
        <f t="shared" si="1"/>
        <v>Fuerte</v>
      </c>
      <c r="R50" s="207" t="s">
        <v>516</v>
      </c>
      <c r="S50" s="224" t="str">
        <f t="shared" si="2"/>
        <v>FuerteFuerte</v>
      </c>
      <c r="T50" s="224">
        <f>IFERROR(VLOOKUP(S50,'Tablas de calculos'!$AU$16:$AV$24,2,FALSE),"")</f>
        <v>1</v>
      </c>
      <c r="U50" s="208" t="str">
        <f>IFERROR(VLOOKUP(T50,'Tablas de calculos'!$AV$16:$AY$24,4),"")</f>
        <v>Fuerte</v>
      </c>
      <c r="V50" s="207" t="s">
        <v>578</v>
      </c>
      <c r="W50" s="207" t="s">
        <v>575</v>
      </c>
      <c r="X50" s="123" t="str">
        <f t="shared" si="3"/>
        <v>FuerteDirectamenteIndirectamente</v>
      </c>
      <c r="Y50" s="208">
        <f>IFERROR(VLOOKUP(X50,'Tablas de calculos'!$AZ$4:$BE$11,5,FALSE),"")</f>
        <v>2</v>
      </c>
      <c r="Z50" s="208">
        <f>IFERROR(VLOOKUP(X50,'Tablas de calculos'!$AZ$4:$BE$11,6,FALSE),"")</f>
        <v>1</v>
      </c>
    </row>
    <row r="51" spans="1:26" ht="60" x14ac:dyDescent="0.25">
      <c r="A51" s="232" t="s">
        <v>108</v>
      </c>
      <c r="B51" s="61">
        <v>14</v>
      </c>
      <c r="C51" s="61" t="str">
        <f>+VLOOKUP(Tabla9[[#This Row],[Cod. Riesgo]],Tabla_Riesgos[[Número]:[Tipo de Riesgo]],6,FALSE)</f>
        <v>Operativo</v>
      </c>
      <c r="D51" s="119" t="str">
        <f>VLOOKUP(B51,Tabla_Riesgos[#All],2,0)</f>
        <v>DISPOSICIÓN TEMPORAL DE ACTIVOS</v>
      </c>
      <c r="E51" s="120" t="str">
        <f>VLOOKUP(B51,Tabla_Riesgos[#All],3,0)</f>
        <v>Puede ocurrir que no se cuente con el respaldo legal para gestionar la recuperación de la cartera</v>
      </c>
      <c r="F51" s="121">
        <v>14.01</v>
      </c>
      <c r="G51" s="122" t="s">
        <v>204</v>
      </c>
      <c r="H51" s="213"/>
      <c r="I51" s="207"/>
      <c r="J51" s="207"/>
      <c r="K51" s="207"/>
      <c r="L51" s="207"/>
      <c r="M51" s="207"/>
      <c r="N51" s="207"/>
      <c r="O51" s="207"/>
      <c r="P51" s="123">
        <f t="shared" si="0"/>
        <v>0</v>
      </c>
      <c r="Q51" s="208" t="str">
        <f t="shared" si="1"/>
        <v>Debil</v>
      </c>
      <c r="R51" s="207" t="s">
        <v>516</v>
      </c>
      <c r="S51" s="224" t="str">
        <f t="shared" si="2"/>
        <v>DebilFuerte</v>
      </c>
      <c r="T51" s="224">
        <f>IFERROR(VLOOKUP(S51,'Tablas de calculos'!$AU$16:$AV$24,2,FALSE),"")</f>
        <v>7</v>
      </c>
      <c r="U51" s="208" t="str">
        <f>IFERROR(VLOOKUP(T51,'Tablas de calculos'!$AV$16:$AY$24,4),"")</f>
        <v>Débil</v>
      </c>
      <c r="V51" s="207" t="s">
        <v>578</v>
      </c>
      <c r="W51" s="207" t="s">
        <v>578</v>
      </c>
      <c r="X51" s="123" t="str">
        <f t="shared" si="3"/>
        <v>DébilDirectamenteDirectamente</v>
      </c>
      <c r="Y51" s="208" t="str">
        <f>IFERROR(VLOOKUP(X51,'Tablas de calculos'!$AZ$4:$BE$11,5,FALSE),"")</f>
        <v/>
      </c>
      <c r="Z51" s="208" t="str">
        <f>IFERROR(VLOOKUP(X51,'Tablas de calculos'!$AZ$4:$BE$11,6,FALSE),"")</f>
        <v/>
      </c>
    </row>
    <row r="52" spans="1:26" ht="75" x14ac:dyDescent="0.25">
      <c r="A52" s="232" t="s">
        <v>108</v>
      </c>
      <c r="B52" s="61">
        <v>14</v>
      </c>
      <c r="C52" s="61" t="str">
        <f>+VLOOKUP(Tabla9[[#This Row],[Cod. Riesgo]],Tabla_Riesgos[[Número]:[Tipo de Riesgo]],6,FALSE)</f>
        <v>Operativo</v>
      </c>
      <c r="D52" s="119" t="str">
        <f>VLOOKUP(B52,Tabla_Riesgos[#All],2,0)</f>
        <v>DISPOSICIÓN TEMPORAL DE ACTIVOS</v>
      </c>
      <c r="E52" s="120" t="str">
        <f>VLOOKUP(B52,Tabla_Riesgos[#All],3,0)</f>
        <v>Puede ocurrir que no se cuente con el respaldo legal para gestionar la recuperación de la cartera</v>
      </c>
      <c r="F52" s="121">
        <v>14.02</v>
      </c>
      <c r="G52" s="122" t="s">
        <v>205</v>
      </c>
      <c r="H52" s="213"/>
      <c r="I52" s="207"/>
      <c r="J52" s="207"/>
      <c r="K52" s="207"/>
      <c r="L52" s="207"/>
      <c r="M52" s="207"/>
      <c r="N52" s="207"/>
      <c r="O52" s="207"/>
      <c r="P52" s="123">
        <f t="shared" si="0"/>
        <v>0</v>
      </c>
      <c r="Q52" s="208" t="str">
        <f t="shared" si="1"/>
        <v>Debil</v>
      </c>
      <c r="R52" s="207" t="s">
        <v>516</v>
      </c>
      <c r="S52" s="224" t="str">
        <f t="shared" si="2"/>
        <v>DebilFuerte</v>
      </c>
      <c r="T52" s="224">
        <f>IFERROR(VLOOKUP(S52,'Tablas de calculos'!$AU$16:$AV$24,2,FALSE),"")</f>
        <v>7</v>
      </c>
      <c r="U52" s="208" t="str">
        <f>IFERROR(VLOOKUP(T52,'Tablas de calculos'!$AV$16:$AY$24,4),"")</f>
        <v>Débil</v>
      </c>
      <c r="V52" s="207" t="s">
        <v>578</v>
      </c>
      <c r="W52" s="207" t="s">
        <v>578</v>
      </c>
      <c r="X52" s="123" t="str">
        <f t="shared" si="3"/>
        <v>DébilDirectamenteDirectamente</v>
      </c>
      <c r="Y52" s="208" t="str">
        <f>IFERROR(VLOOKUP(X52,'Tablas de calculos'!$AZ$4:$BE$11,5,FALSE),"")</f>
        <v/>
      </c>
      <c r="Z52" s="208" t="str">
        <f>IFERROR(VLOOKUP(X52,'Tablas de calculos'!$AZ$4:$BE$11,6,FALSE),"")</f>
        <v/>
      </c>
    </row>
    <row r="53" spans="1:26" ht="45" x14ac:dyDescent="0.25">
      <c r="A53" s="232" t="s">
        <v>108</v>
      </c>
      <c r="B53" s="61">
        <v>14</v>
      </c>
      <c r="C53" s="61" t="str">
        <f>+VLOOKUP(Tabla9[[#This Row],[Cod. Riesgo]],Tabla_Riesgos[[Número]:[Tipo de Riesgo]],6,FALSE)</f>
        <v>Operativo</v>
      </c>
      <c r="D53" s="119" t="str">
        <f>VLOOKUP(B53,Tabla_Riesgos[#All],2,0)</f>
        <v>DISPOSICIÓN TEMPORAL DE ACTIVOS</v>
      </c>
      <c r="E53" s="120" t="str">
        <f>VLOOKUP(B53,Tabla_Riesgos[#All],3,0)</f>
        <v>Puede ocurrir que no se cuente con el respaldo legal para gestionar la recuperación de la cartera</v>
      </c>
      <c r="F53" s="121">
        <v>14.03</v>
      </c>
      <c r="G53" s="122" t="s">
        <v>206</v>
      </c>
      <c r="H53" s="213"/>
      <c r="I53" s="207"/>
      <c r="J53" s="207"/>
      <c r="K53" s="207"/>
      <c r="L53" s="207"/>
      <c r="M53" s="207"/>
      <c r="N53" s="207"/>
      <c r="O53" s="207"/>
      <c r="P53" s="123">
        <f t="shared" si="0"/>
        <v>0</v>
      </c>
      <c r="Q53" s="208" t="str">
        <f t="shared" si="1"/>
        <v>Debil</v>
      </c>
      <c r="R53" s="207" t="s">
        <v>516</v>
      </c>
      <c r="S53" s="224" t="str">
        <f t="shared" si="2"/>
        <v>DebilFuerte</v>
      </c>
      <c r="T53" s="224">
        <f>IFERROR(VLOOKUP(S53,'Tablas de calculos'!$AU$16:$AV$24,2,FALSE),"")</f>
        <v>7</v>
      </c>
      <c r="U53" s="208" t="str">
        <f>IFERROR(VLOOKUP(T53,'Tablas de calculos'!$AV$16:$AY$24,4),"")</f>
        <v>Débil</v>
      </c>
      <c r="V53" s="207" t="s">
        <v>578</v>
      </c>
      <c r="W53" s="207" t="s">
        <v>578</v>
      </c>
      <c r="X53" s="123" t="str">
        <f t="shared" si="3"/>
        <v>DébilDirectamenteDirectamente</v>
      </c>
      <c r="Y53" s="208" t="str">
        <f>IFERROR(VLOOKUP(X53,'Tablas de calculos'!$AZ$4:$BE$11,5,FALSE),"")</f>
        <v/>
      </c>
      <c r="Z53" s="208" t="str">
        <f>IFERROR(VLOOKUP(X53,'Tablas de calculos'!$AZ$4:$BE$11,6,FALSE),"")</f>
        <v/>
      </c>
    </row>
    <row r="54" spans="1:26" ht="90" x14ac:dyDescent="0.25">
      <c r="A54" s="232" t="s">
        <v>108</v>
      </c>
      <c r="B54" s="61">
        <v>15</v>
      </c>
      <c r="C54" s="61" t="str">
        <f>+VLOOKUP(Tabla9[[#This Row],[Cod. Riesgo]],Tabla_Riesgos[[Número]:[Tipo de Riesgo]],6,FALSE)</f>
        <v>Operativo</v>
      </c>
      <c r="D54" s="119" t="str">
        <f>VLOOKUP(B54,Tabla_Riesgos[#All],2,0)</f>
        <v>DISPOSICIÓN FINAL DE ACTIVOS</v>
      </c>
      <c r="E54" s="120" t="str">
        <f>VLOOKUP(B54,Tabla_Riesgos[#All],3,0)</f>
        <v>Se puede gestionar de manera tardía la comercialización o destrucción de activos.</v>
      </c>
      <c r="F54" s="121">
        <v>15.01</v>
      </c>
      <c r="G54" s="122" t="s">
        <v>207</v>
      </c>
      <c r="H54" s="213"/>
      <c r="I54" s="207"/>
      <c r="J54" s="207"/>
      <c r="K54" s="207"/>
      <c r="L54" s="207"/>
      <c r="M54" s="207"/>
      <c r="N54" s="207"/>
      <c r="O54" s="207"/>
      <c r="P54" s="123">
        <f t="shared" si="0"/>
        <v>0</v>
      </c>
      <c r="Q54" s="208" t="str">
        <f t="shared" si="1"/>
        <v>Debil</v>
      </c>
      <c r="R54" s="207" t="s">
        <v>516</v>
      </c>
      <c r="S54" s="224" t="str">
        <f t="shared" si="2"/>
        <v>DebilFuerte</v>
      </c>
      <c r="T54" s="224">
        <f>IFERROR(VLOOKUP(S54,'Tablas de calculos'!$AU$16:$AV$24,2,FALSE),"")</f>
        <v>7</v>
      </c>
      <c r="U54" s="208" t="str">
        <f>IFERROR(VLOOKUP(T54,'Tablas de calculos'!$AV$16:$AY$24,4),"")</f>
        <v>Débil</v>
      </c>
      <c r="V54" s="207" t="s">
        <v>578</v>
      </c>
      <c r="W54" s="207" t="s">
        <v>578</v>
      </c>
      <c r="X54" s="123" t="str">
        <f t="shared" si="3"/>
        <v>DébilDirectamenteDirectamente</v>
      </c>
      <c r="Y54" s="208" t="str">
        <f>IFERROR(VLOOKUP(X54,'Tablas de calculos'!$AZ$4:$BE$11,5,FALSE),"")</f>
        <v/>
      </c>
      <c r="Z54" s="208" t="str">
        <f>IFERROR(VLOOKUP(X54,'Tablas de calculos'!$AZ$4:$BE$11,6,FALSE),"")</f>
        <v/>
      </c>
    </row>
    <row r="55" spans="1:26" ht="60" x14ac:dyDescent="0.25">
      <c r="A55" s="232" t="s">
        <v>108</v>
      </c>
      <c r="B55" s="61">
        <v>15</v>
      </c>
      <c r="C55" s="61" t="str">
        <f>+VLOOKUP(Tabla9[[#This Row],[Cod. Riesgo]],Tabla_Riesgos[[Número]:[Tipo de Riesgo]],6,FALSE)</f>
        <v>Operativo</v>
      </c>
      <c r="D55" s="119" t="str">
        <f>VLOOKUP(B55,Tabla_Riesgos[#All],2,0)</f>
        <v>DISPOSICIÓN FINAL DE ACTIVOS</v>
      </c>
      <c r="E55" s="120" t="str">
        <f>VLOOKUP(B55,Tabla_Riesgos[#All],3,0)</f>
        <v>Se puede gestionar de manera tardía la comercialización o destrucción de activos.</v>
      </c>
      <c r="F55" s="121">
        <v>15.02</v>
      </c>
      <c r="G55" s="122" t="s">
        <v>208</v>
      </c>
      <c r="H55" s="213"/>
      <c r="I55" s="207"/>
      <c r="J55" s="207"/>
      <c r="K55" s="207"/>
      <c r="L55" s="207"/>
      <c r="M55" s="207"/>
      <c r="N55" s="207"/>
      <c r="O55" s="207"/>
      <c r="P55" s="123">
        <f t="shared" si="0"/>
        <v>0</v>
      </c>
      <c r="Q55" s="208" t="str">
        <f t="shared" si="1"/>
        <v>Debil</v>
      </c>
      <c r="R55" s="207" t="s">
        <v>516</v>
      </c>
      <c r="S55" s="224" t="str">
        <f t="shared" si="2"/>
        <v>DebilFuerte</v>
      </c>
      <c r="T55" s="224">
        <f>IFERROR(VLOOKUP(S55,'Tablas de calculos'!$AU$16:$AV$24,2,FALSE),"")</f>
        <v>7</v>
      </c>
      <c r="U55" s="208" t="str">
        <f>IFERROR(VLOOKUP(T55,'Tablas de calculos'!$AV$16:$AY$24,4),"")</f>
        <v>Débil</v>
      </c>
      <c r="V55" s="207" t="s">
        <v>578</v>
      </c>
      <c r="W55" s="207" t="s">
        <v>578</v>
      </c>
      <c r="X55" s="123" t="str">
        <f t="shared" si="3"/>
        <v>DébilDirectamenteDirectamente</v>
      </c>
      <c r="Y55" s="208" t="str">
        <f>IFERROR(VLOOKUP(X55,'Tablas de calculos'!$AZ$4:$BE$11,5,FALSE),"")</f>
        <v/>
      </c>
      <c r="Z55" s="208" t="str">
        <f>IFERROR(VLOOKUP(X55,'Tablas de calculos'!$AZ$4:$BE$11,6,FALSE),"")</f>
        <v/>
      </c>
    </row>
    <row r="56" spans="1:26" ht="45" x14ac:dyDescent="0.25">
      <c r="A56" s="232" t="s">
        <v>108</v>
      </c>
      <c r="B56" s="61">
        <v>15</v>
      </c>
      <c r="C56" s="61" t="str">
        <f>+VLOOKUP(Tabla9[[#This Row],[Cod. Riesgo]],Tabla_Riesgos[[Número]:[Tipo de Riesgo]],6,FALSE)</f>
        <v>Operativo</v>
      </c>
      <c r="D56" s="119" t="str">
        <f>VLOOKUP(B56,Tabla_Riesgos[#All],2,0)</f>
        <v>DISPOSICIÓN FINAL DE ACTIVOS</v>
      </c>
      <c r="E56" s="120" t="str">
        <f>VLOOKUP(B56,Tabla_Riesgos[#All],3,0)</f>
        <v>Se puede gestionar de manera tardía la comercialización o destrucción de activos.</v>
      </c>
      <c r="F56" s="121">
        <v>15.03</v>
      </c>
      <c r="G56" s="122" t="s">
        <v>209</v>
      </c>
      <c r="H56" s="213"/>
      <c r="I56" s="207"/>
      <c r="J56" s="207"/>
      <c r="K56" s="207"/>
      <c r="L56" s="207"/>
      <c r="M56" s="207"/>
      <c r="N56" s="207"/>
      <c r="O56" s="207"/>
      <c r="P56" s="123">
        <f t="shared" si="0"/>
        <v>0</v>
      </c>
      <c r="Q56" s="208" t="str">
        <f t="shared" si="1"/>
        <v>Debil</v>
      </c>
      <c r="R56" s="207" t="s">
        <v>516</v>
      </c>
      <c r="S56" s="224" t="str">
        <f t="shared" si="2"/>
        <v>DebilFuerte</v>
      </c>
      <c r="T56" s="224">
        <f>IFERROR(VLOOKUP(S56,'Tablas de calculos'!$AU$16:$AV$24,2,FALSE),"")</f>
        <v>7</v>
      </c>
      <c r="U56" s="208" t="str">
        <f>IFERROR(VLOOKUP(T56,'Tablas de calculos'!$AV$16:$AY$24,4),"")</f>
        <v>Débil</v>
      </c>
      <c r="V56" s="207" t="s">
        <v>578</v>
      </c>
      <c r="W56" s="207" t="s">
        <v>578</v>
      </c>
      <c r="X56" s="123" t="str">
        <f t="shared" si="3"/>
        <v>DébilDirectamenteDirectamente</v>
      </c>
      <c r="Y56" s="208" t="str">
        <f>IFERROR(VLOOKUP(X56,'Tablas de calculos'!$AZ$4:$BE$11,5,FALSE),"")</f>
        <v/>
      </c>
      <c r="Z56" s="208" t="str">
        <f>IFERROR(VLOOKUP(X56,'Tablas de calculos'!$AZ$4:$BE$11,6,FALSE),"")</f>
        <v/>
      </c>
    </row>
    <row r="57" spans="1:26" ht="45" x14ac:dyDescent="0.25">
      <c r="A57" s="232" t="s">
        <v>108</v>
      </c>
      <c r="B57" s="61">
        <v>16</v>
      </c>
      <c r="C57" s="61" t="str">
        <f>+VLOOKUP(Tabla9[[#This Row],[Cod. Riesgo]],Tabla_Riesgos[[Número]:[Tipo de Riesgo]],6,FALSE)</f>
        <v>Estratégico</v>
      </c>
      <c r="D57" s="119" t="str">
        <f>VLOOKUP(B57,Tabla_Riesgos[#All],2,0)</f>
        <v>DIAGNOSTICO Y ALISTAMIENTO DE ACTIVOS</v>
      </c>
      <c r="E57" s="120" t="str">
        <f>VLOOKUP(B57,Tabla_Riesgos[#All],3,0)</f>
        <v>Fallas en la identificación de activos potenciales de productividad.</v>
      </c>
      <c r="F57" s="121">
        <v>16.010000000000002</v>
      </c>
      <c r="G57" s="122" t="s">
        <v>210</v>
      </c>
      <c r="H57" s="213"/>
      <c r="I57" s="207"/>
      <c r="J57" s="207"/>
      <c r="K57" s="207"/>
      <c r="L57" s="207"/>
      <c r="M57" s="207"/>
      <c r="N57" s="207"/>
      <c r="O57" s="207"/>
      <c r="P57" s="123">
        <f t="shared" si="0"/>
        <v>0</v>
      </c>
      <c r="Q57" s="208" t="str">
        <f t="shared" si="1"/>
        <v>Debil</v>
      </c>
      <c r="R57" s="207" t="s">
        <v>516</v>
      </c>
      <c r="S57" s="224" t="str">
        <f t="shared" si="2"/>
        <v>DebilFuerte</v>
      </c>
      <c r="T57" s="224">
        <f>IFERROR(VLOOKUP(S57,'Tablas de calculos'!$AU$16:$AV$24,2,FALSE),"")</f>
        <v>7</v>
      </c>
      <c r="U57" s="208" t="str">
        <f>IFERROR(VLOOKUP(T57,'Tablas de calculos'!$AV$16:$AY$24,4),"")</f>
        <v>Débil</v>
      </c>
      <c r="V57" s="207" t="s">
        <v>578</v>
      </c>
      <c r="W57" s="207" t="s">
        <v>578</v>
      </c>
      <c r="X57" s="123" t="str">
        <f t="shared" si="3"/>
        <v>DébilDirectamenteDirectamente</v>
      </c>
      <c r="Y57" s="208" t="str">
        <f>IFERROR(VLOOKUP(X57,'Tablas de calculos'!$AZ$4:$BE$11,5,FALSE),"")</f>
        <v/>
      </c>
      <c r="Z57" s="208" t="str">
        <f>IFERROR(VLOOKUP(X57,'Tablas de calculos'!$AZ$4:$BE$11,6,FALSE),"")</f>
        <v/>
      </c>
    </row>
    <row r="58" spans="1:26" ht="60" x14ac:dyDescent="0.25">
      <c r="A58" s="232" t="s">
        <v>108</v>
      </c>
      <c r="B58" s="61">
        <v>16</v>
      </c>
      <c r="C58" s="61" t="str">
        <f>+VLOOKUP(Tabla9[[#This Row],[Cod. Riesgo]],Tabla_Riesgos[[Número]:[Tipo de Riesgo]],6,FALSE)</f>
        <v>Estratégico</v>
      </c>
      <c r="D58" s="119" t="str">
        <f>VLOOKUP(B58,Tabla_Riesgos[#All],2,0)</f>
        <v>DIAGNOSTICO Y ALISTAMIENTO DE ACTIVOS</v>
      </c>
      <c r="E58" s="120" t="str">
        <f>VLOOKUP(B58,Tabla_Riesgos[#All],3,0)</f>
        <v>Fallas en la identificación de activos potenciales de productividad.</v>
      </c>
      <c r="F58" s="121">
        <v>16.020000000000003</v>
      </c>
      <c r="G58" s="122" t="s">
        <v>211</v>
      </c>
      <c r="H58" s="213"/>
      <c r="I58" s="207"/>
      <c r="J58" s="207"/>
      <c r="K58" s="207"/>
      <c r="L58" s="207"/>
      <c r="M58" s="207"/>
      <c r="N58" s="207"/>
      <c r="O58" s="207"/>
      <c r="P58" s="123">
        <f t="shared" si="0"/>
        <v>0</v>
      </c>
      <c r="Q58" s="208" t="str">
        <f t="shared" si="1"/>
        <v>Debil</v>
      </c>
      <c r="R58" s="207" t="s">
        <v>516</v>
      </c>
      <c r="S58" s="224" t="str">
        <f t="shared" si="2"/>
        <v>DebilFuerte</v>
      </c>
      <c r="T58" s="224">
        <f>IFERROR(VLOOKUP(S58,'Tablas de calculos'!$AU$16:$AV$24,2,FALSE),"")</f>
        <v>7</v>
      </c>
      <c r="U58" s="208" t="str">
        <f>IFERROR(VLOOKUP(T58,'Tablas de calculos'!$AV$16:$AY$24,4),"")</f>
        <v>Débil</v>
      </c>
      <c r="V58" s="207" t="s">
        <v>578</v>
      </c>
      <c r="W58" s="207" t="s">
        <v>578</v>
      </c>
      <c r="X58" s="123" t="str">
        <f t="shared" si="3"/>
        <v>DébilDirectamenteDirectamente</v>
      </c>
      <c r="Y58" s="208" t="str">
        <f>IFERROR(VLOOKUP(X58,'Tablas de calculos'!$AZ$4:$BE$11,5,FALSE),"")</f>
        <v/>
      </c>
      <c r="Z58" s="208" t="str">
        <f>IFERROR(VLOOKUP(X58,'Tablas de calculos'!$AZ$4:$BE$11,6,FALSE),"")</f>
        <v/>
      </c>
    </row>
    <row r="59" spans="1:26" ht="45" x14ac:dyDescent="0.25">
      <c r="A59" s="232" t="s">
        <v>108</v>
      </c>
      <c r="B59" s="61">
        <v>16</v>
      </c>
      <c r="C59" s="61" t="str">
        <f>+VLOOKUP(Tabla9[[#This Row],[Cod. Riesgo]],Tabla_Riesgos[[Número]:[Tipo de Riesgo]],6,FALSE)</f>
        <v>Estratégico</v>
      </c>
      <c r="D59" s="119" t="str">
        <f>VLOOKUP(B59,Tabla_Riesgos[#All],2,0)</f>
        <v>DIAGNOSTICO Y ALISTAMIENTO DE ACTIVOS</v>
      </c>
      <c r="E59" s="120" t="str">
        <f>VLOOKUP(B59,Tabla_Riesgos[#All],3,0)</f>
        <v>Fallas en la identificación de activos potenciales de productividad.</v>
      </c>
      <c r="F59" s="121">
        <v>16.030000000000005</v>
      </c>
      <c r="G59" s="122" t="s">
        <v>212</v>
      </c>
      <c r="H59" s="213"/>
      <c r="I59" s="207"/>
      <c r="J59" s="207"/>
      <c r="K59" s="207"/>
      <c r="L59" s="207"/>
      <c r="M59" s="207"/>
      <c r="N59" s="207"/>
      <c r="O59" s="207"/>
      <c r="P59" s="123">
        <f t="shared" si="0"/>
        <v>0</v>
      </c>
      <c r="Q59" s="208" t="str">
        <f t="shared" si="1"/>
        <v>Debil</v>
      </c>
      <c r="R59" s="207" t="s">
        <v>516</v>
      </c>
      <c r="S59" s="224" t="str">
        <f t="shared" si="2"/>
        <v>DebilFuerte</v>
      </c>
      <c r="T59" s="224">
        <f>IFERROR(VLOOKUP(S59,'Tablas de calculos'!$AU$16:$AV$24,2,FALSE),"")</f>
        <v>7</v>
      </c>
      <c r="U59" s="208" t="str">
        <f>IFERROR(VLOOKUP(T59,'Tablas de calculos'!$AV$16:$AY$24,4),"")</f>
        <v>Débil</v>
      </c>
      <c r="V59" s="207" t="s">
        <v>578</v>
      </c>
      <c r="W59" s="207" t="s">
        <v>578</v>
      </c>
      <c r="X59" s="123" t="str">
        <f t="shared" si="3"/>
        <v>DébilDirectamenteDirectamente</v>
      </c>
      <c r="Y59" s="208" t="str">
        <f>IFERROR(VLOOKUP(X59,'Tablas de calculos'!$AZ$4:$BE$11,5,FALSE),"")</f>
        <v/>
      </c>
      <c r="Z59" s="208" t="str">
        <f>IFERROR(VLOOKUP(X59,'Tablas de calculos'!$AZ$4:$BE$11,6,FALSE),"")</f>
        <v/>
      </c>
    </row>
    <row r="60" spans="1:26" ht="45" x14ac:dyDescent="0.25">
      <c r="A60" s="232" t="s">
        <v>108</v>
      </c>
      <c r="B60" s="61">
        <v>17</v>
      </c>
      <c r="C60" s="61" t="str">
        <f>+VLOOKUP(Tabla9[[#This Row],[Cod. Riesgo]],Tabla_Riesgos[[Número]:[Tipo de Riesgo]],6,FALSE)</f>
        <v>Operativo</v>
      </c>
      <c r="D60" s="119" t="str">
        <f>VLOOKUP(B60,Tabla_Riesgos[#All],2,0)</f>
        <v>GESTIÓN FINANCIERA</v>
      </c>
      <c r="E60" s="120" t="str">
        <f>VLOOKUP(B60,Tabla_Riesgos[#All],3,0)</f>
        <v>Se pueden realizar inversiones sin la información necesaria</v>
      </c>
      <c r="F60" s="121">
        <v>17.010000000000002</v>
      </c>
      <c r="G60" s="122" t="s">
        <v>213</v>
      </c>
      <c r="H60" s="213"/>
      <c r="I60" s="207"/>
      <c r="J60" s="207"/>
      <c r="K60" s="207"/>
      <c r="L60" s="207"/>
      <c r="M60" s="207"/>
      <c r="N60" s="207"/>
      <c r="O60" s="207"/>
      <c r="P60" s="123">
        <f t="shared" si="0"/>
        <v>0</v>
      </c>
      <c r="Q60" s="208" t="str">
        <f t="shared" si="1"/>
        <v>Debil</v>
      </c>
      <c r="R60" s="207" t="s">
        <v>516</v>
      </c>
      <c r="S60" s="224" t="str">
        <f t="shared" si="2"/>
        <v>DebilFuerte</v>
      </c>
      <c r="T60" s="224">
        <f>IFERROR(VLOOKUP(S60,'Tablas de calculos'!$AU$16:$AV$24,2,FALSE),"")</f>
        <v>7</v>
      </c>
      <c r="U60" s="208" t="str">
        <f>IFERROR(VLOOKUP(T60,'Tablas de calculos'!$AV$16:$AY$24,4),"")</f>
        <v>Débil</v>
      </c>
      <c r="V60" s="207" t="s">
        <v>578</v>
      </c>
      <c r="W60" s="207" t="s">
        <v>578</v>
      </c>
      <c r="X60" s="123" t="str">
        <f t="shared" si="3"/>
        <v>DébilDirectamenteDirectamente</v>
      </c>
      <c r="Y60" s="208" t="str">
        <f>IFERROR(VLOOKUP(X60,'Tablas de calculos'!$AZ$4:$BE$11,5,FALSE),"")</f>
        <v/>
      </c>
      <c r="Z60" s="208" t="str">
        <f>IFERROR(VLOOKUP(X60,'Tablas de calculos'!$AZ$4:$BE$11,6,FALSE),"")</f>
        <v/>
      </c>
    </row>
    <row r="61" spans="1:26" ht="60" x14ac:dyDescent="0.25">
      <c r="A61" s="232" t="s">
        <v>108</v>
      </c>
      <c r="B61" s="61">
        <v>17</v>
      </c>
      <c r="C61" s="61" t="str">
        <f>+VLOOKUP(Tabla9[[#This Row],[Cod. Riesgo]],Tabla_Riesgos[[Número]:[Tipo de Riesgo]],6,FALSE)</f>
        <v>Operativo</v>
      </c>
      <c r="D61" s="119" t="str">
        <f>VLOOKUP(B61,Tabla_Riesgos[#All],2,0)</f>
        <v>GESTIÓN FINANCIERA</v>
      </c>
      <c r="E61" s="120" t="str">
        <f>VLOOKUP(B61,Tabla_Riesgos[#All],3,0)</f>
        <v>Se pueden realizar inversiones sin la información necesaria</v>
      </c>
      <c r="F61" s="121">
        <v>17.020000000000003</v>
      </c>
      <c r="G61" s="122" t="s">
        <v>214</v>
      </c>
      <c r="H61" s="213"/>
      <c r="I61" s="207"/>
      <c r="J61" s="207"/>
      <c r="K61" s="207"/>
      <c r="L61" s="207"/>
      <c r="M61" s="207"/>
      <c r="N61" s="207"/>
      <c r="O61" s="207"/>
      <c r="P61" s="123">
        <f t="shared" si="0"/>
        <v>0</v>
      </c>
      <c r="Q61" s="208" t="str">
        <f t="shared" si="1"/>
        <v>Debil</v>
      </c>
      <c r="R61" s="207" t="s">
        <v>516</v>
      </c>
      <c r="S61" s="224" t="str">
        <f t="shared" si="2"/>
        <v>DebilFuerte</v>
      </c>
      <c r="T61" s="224">
        <f>IFERROR(VLOOKUP(S61,'Tablas de calculos'!$AU$16:$AV$24,2,FALSE),"")</f>
        <v>7</v>
      </c>
      <c r="U61" s="208" t="str">
        <f>IFERROR(VLOOKUP(T61,'Tablas de calculos'!$AV$16:$AY$24,4),"")</f>
        <v>Débil</v>
      </c>
      <c r="V61" s="207" t="s">
        <v>578</v>
      </c>
      <c r="W61" s="207" t="s">
        <v>578</v>
      </c>
      <c r="X61" s="123" t="str">
        <f t="shared" si="3"/>
        <v>DébilDirectamenteDirectamente</v>
      </c>
      <c r="Y61" s="208" t="str">
        <f>IFERROR(VLOOKUP(X61,'Tablas de calculos'!$AZ$4:$BE$11,5,FALSE),"")</f>
        <v/>
      </c>
      <c r="Z61" s="208" t="str">
        <f>IFERROR(VLOOKUP(X61,'Tablas de calculos'!$AZ$4:$BE$11,6,FALSE),"")</f>
        <v/>
      </c>
    </row>
    <row r="62" spans="1:26" ht="60" x14ac:dyDescent="0.25">
      <c r="A62" s="232" t="s">
        <v>108</v>
      </c>
      <c r="B62" s="61">
        <v>18</v>
      </c>
      <c r="C62" s="61" t="str">
        <f>+VLOOKUP(Tabla9[[#This Row],[Cod. Riesgo]],Tabla_Riesgos[[Número]:[Tipo de Riesgo]],6,FALSE)</f>
        <v>Estratégico</v>
      </c>
      <c r="D62" s="119" t="str">
        <f>VLOOKUP(B62,Tabla_Riesgos[#All],2,0)</f>
        <v>TODOS LOS PROCESOS</v>
      </c>
      <c r="E62" s="120" t="str">
        <f>VLOOKUP(B62,Tabla_Riesgos[#All],3,0)</f>
        <v>No disponibilidad de recursos para gestionar la distribución a las entidades del Estado</v>
      </c>
      <c r="F62" s="121">
        <v>18.010000000000002</v>
      </c>
      <c r="G62" s="122" t="s">
        <v>215</v>
      </c>
      <c r="H62" s="213" t="s">
        <v>544</v>
      </c>
      <c r="I62" s="207" t="s">
        <v>486</v>
      </c>
      <c r="J62" s="207" t="s">
        <v>490</v>
      </c>
      <c r="K62" s="207" t="s">
        <v>494</v>
      </c>
      <c r="L62" s="207" t="s">
        <v>498</v>
      </c>
      <c r="M62" s="207" t="s">
        <v>503</v>
      </c>
      <c r="N62" s="207" t="s">
        <v>508</v>
      </c>
      <c r="O62" s="207" t="s">
        <v>512</v>
      </c>
      <c r="P62" s="123">
        <f t="shared" si="0"/>
        <v>100</v>
      </c>
      <c r="Q62" s="208" t="str">
        <f t="shared" si="1"/>
        <v>Fuerte</v>
      </c>
      <c r="R62" s="207" t="s">
        <v>516</v>
      </c>
      <c r="S62" s="224" t="str">
        <f t="shared" si="2"/>
        <v>FuerteFuerte</v>
      </c>
      <c r="T62" s="224">
        <f>IFERROR(VLOOKUP(S62,'Tablas de calculos'!$AU$16:$AV$24,2,FALSE),"")</f>
        <v>1</v>
      </c>
      <c r="U62" s="208" t="str">
        <f>IFERROR(VLOOKUP(T62,'Tablas de calculos'!$AV$16:$AY$24,4),"")</f>
        <v>Fuerte</v>
      </c>
      <c r="V62" s="207" t="s">
        <v>578</v>
      </c>
      <c r="W62" s="207" t="s">
        <v>575</v>
      </c>
      <c r="X62" s="123" t="str">
        <f t="shared" si="3"/>
        <v>FuerteDirectamenteIndirectamente</v>
      </c>
      <c r="Y62" s="208">
        <f>IFERROR(VLOOKUP(X62,'Tablas de calculos'!$AZ$4:$BE$11,5,FALSE),"")</f>
        <v>2</v>
      </c>
      <c r="Z62" s="208">
        <f>IFERROR(VLOOKUP(X62,'Tablas de calculos'!$AZ$4:$BE$11,6,FALSE),"")</f>
        <v>1</v>
      </c>
    </row>
    <row r="63" spans="1:26" ht="60" x14ac:dyDescent="0.25">
      <c r="A63" s="232" t="s">
        <v>108</v>
      </c>
      <c r="B63" s="61">
        <v>18</v>
      </c>
      <c r="C63" s="61" t="str">
        <f>+VLOOKUP(Tabla9[[#This Row],[Cod. Riesgo]],Tabla_Riesgos[[Número]:[Tipo de Riesgo]],6,FALSE)</f>
        <v>Estratégico</v>
      </c>
      <c r="D63" s="119" t="str">
        <f>VLOOKUP(B63,Tabla_Riesgos[#All],2,0)</f>
        <v>TODOS LOS PROCESOS</v>
      </c>
      <c r="E63" s="120" t="str">
        <f>VLOOKUP(B63,Tabla_Riesgos[#All],3,0)</f>
        <v>No disponibilidad de recursos para gestionar la distribución a las entidades del Estado</v>
      </c>
      <c r="F63" s="121">
        <v>18.020000000000003</v>
      </c>
      <c r="G63" s="122" t="s">
        <v>216</v>
      </c>
      <c r="H63" s="213" t="s">
        <v>544</v>
      </c>
      <c r="I63" s="207" t="s">
        <v>486</v>
      </c>
      <c r="J63" s="207" t="s">
        <v>490</v>
      </c>
      <c r="K63" s="207" t="s">
        <v>494</v>
      </c>
      <c r="L63" s="207" t="s">
        <v>498</v>
      </c>
      <c r="M63" s="207" t="s">
        <v>503</v>
      </c>
      <c r="N63" s="207" t="s">
        <v>508</v>
      </c>
      <c r="O63" s="207" t="s">
        <v>512</v>
      </c>
      <c r="P63" s="123">
        <f t="shared" si="0"/>
        <v>100</v>
      </c>
      <c r="Q63" s="208" t="str">
        <f t="shared" si="1"/>
        <v>Fuerte</v>
      </c>
      <c r="R63" s="207" t="s">
        <v>516</v>
      </c>
      <c r="S63" s="224" t="str">
        <f t="shared" si="2"/>
        <v>FuerteFuerte</v>
      </c>
      <c r="T63" s="224">
        <f>IFERROR(VLOOKUP(S63,'Tablas de calculos'!$AU$16:$AV$24,2,FALSE),"")</f>
        <v>1</v>
      </c>
      <c r="U63" s="208" t="str">
        <f>IFERROR(VLOOKUP(T63,'Tablas de calculos'!$AV$16:$AY$24,4),"")</f>
        <v>Fuerte</v>
      </c>
      <c r="V63" s="207" t="s">
        <v>578</v>
      </c>
      <c r="W63" s="207" t="s">
        <v>575</v>
      </c>
      <c r="X63" s="123" t="str">
        <f t="shared" si="3"/>
        <v>FuerteDirectamenteIndirectamente</v>
      </c>
      <c r="Y63" s="208">
        <f>IFERROR(VLOOKUP(X63,'Tablas de calculos'!$AZ$4:$BE$11,5,FALSE),"")</f>
        <v>2</v>
      </c>
      <c r="Z63" s="208">
        <f>IFERROR(VLOOKUP(X63,'Tablas de calculos'!$AZ$4:$BE$11,6,FALSE),"")</f>
        <v>1</v>
      </c>
    </row>
    <row r="64" spans="1:26" ht="45" x14ac:dyDescent="0.25">
      <c r="A64" s="232" t="s">
        <v>108</v>
      </c>
      <c r="B64" s="61">
        <v>18</v>
      </c>
      <c r="C64" s="61" t="str">
        <f>+VLOOKUP(Tabla9[[#This Row],[Cod. Riesgo]],Tabla_Riesgos[[Número]:[Tipo de Riesgo]],6,FALSE)</f>
        <v>Estratégico</v>
      </c>
      <c r="D64" s="119" t="str">
        <f>VLOOKUP(B64,Tabla_Riesgos[#All],2,0)</f>
        <v>TODOS LOS PROCESOS</v>
      </c>
      <c r="E64" s="120" t="str">
        <f>VLOOKUP(B64,Tabla_Riesgos[#All],3,0)</f>
        <v>No disponibilidad de recursos para gestionar la distribución a las entidades del Estado</v>
      </c>
      <c r="F64" s="121">
        <v>18.030000000000005</v>
      </c>
      <c r="G64" s="122" t="s">
        <v>217</v>
      </c>
      <c r="H64" s="213" t="s">
        <v>544</v>
      </c>
      <c r="I64" s="207" t="s">
        <v>486</v>
      </c>
      <c r="J64" s="207" t="s">
        <v>490</v>
      </c>
      <c r="K64" s="207" t="s">
        <v>494</v>
      </c>
      <c r="L64" s="207" t="s">
        <v>498</v>
      </c>
      <c r="M64" s="207" t="s">
        <v>503</v>
      </c>
      <c r="N64" s="207" t="s">
        <v>508</v>
      </c>
      <c r="O64" s="207" t="s">
        <v>512</v>
      </c>
      <c r="P64" s="123">
        <f t="shared" si="0"/>
        <v>100</v>
      </c>
      <c r="Q64" s="208" t="str">
        <f t="shared" si="1"/>
        <v>Fuerte</v>
      </c>
      <c r="R64" s="207" t="s">
        <v>516</v>
      </c>
      <c r="S64" s="224" t="str">
        <f t="shared" si="2"/>
        <v>FuerteFuerte</v>
      </c>
      <c r="T64" s="224">
        <f>IFERROR(VLOOKUP(S64,'Tablas de calculos'!$AU$16:$AV$24,2,FALSE),"")</f>
        <v>1</v>
      </c>
      <c r="U64" s="208" t="str">
        <f>IFERROR(VLOOKUP(T64,'Tablas de calculos'!$AV$16:$AY$24,4),"")</f>
        <v>Fuerte</v>
      </c>
      <c r="V64" s="207" t="s">
        <v>578</v>
      </c>
      <c r="W64" s="207" t="s">
        <v>575</v>
      </c>
      <c r="X64" s="123" t="str">
        <f t="shared" si="3"/>
        <v>FuerteDirectamenteIndirectamente</v>
      </c>
      <c r="Y64" s="208">
        <f>IFERROR(VLOOKUP(X64,'Tablas de calculos'!$AZ$4:$BE$11,5,FALSE),"")</f>
        <v>2</v>
      </c>
      <c r="Z64" s="208">
        <f>IFERROR(VLOOKUP(X64,'Tablas de calculos'!$AZ$4:$BE$11,6,FALSE),"")</f>
        <v>1</v>
      </c>
    </row>
    <row r="65" spans="1:26" ht="60" x14ac:dyDescent="0.25">
      <c r="A65" s="232" t="s">
        <v>108</v>
      </c>
      <c r="B65" s="61">
        <v>19</v>
      </c>
      <c r="C65" s="61" t="str">
        <f>+VLOOKUP(Tabla9[[#This Row],[Cod. Riesgo]],Tabla_Riesgos[[Número]:[Tipo de Riesgo]],6,FALSE)</f>
        <v>Operativo</v>
      </c>
      <c r="D65" s="119" t="str">
        <f>VLOOKUP(B65,Tabla_Riesgos[#All],2,0)</f>
        <v>TODOS LOS PROCESOS</v>
      </c>
      <c r="E65" s="120" t="str">
        <f>VLOOKUP(B65,Tabla_Riesgos[#All],3,0)</f>
        <v>Se pueden establecer procesos con controles obsoletos o desbordados en términos de la operación</v>
      </c>
      <c r="F65" s="121">
        <v>19.010000000000002</v>
      </c>
      <c r="G65" s="122" t="s">
        <v>218</v>
      </c>
      <c r="H65" s="213" t="s">
        <v>544</v>
      </c>
      <c r="I65" s="207" t="s">
        <v>486</v>
      </c>
      <c r="J65" s="207" t="s">
        <v>490</v>
      </c>
      <c r="K65" s="207" t="s">
        <v>494</v>
      </c>
      <c r="L65" s="207" t="s">
        <v>498</v>
      </c>
      <c r="M65" s="207" t="s">
        <v>503</v>
      </c>
      <c r="N65" s="207" t="s">
        <v>508</v>
      </c>
      <c r="O65" s="207" t="s">
        <v>512</v>
      </c>
      <c r="P65" s="123">
        <f t="shared" si="0"/>
        <v>100</v>
      </c>
      <c r="Q65" s="208" t="str">
        <f t="shared" si="1"/>
        <v>Fuerte</v>
      </c>
      <c r="R65" s="207" t="s">
        <v>516</v>
      </c>
      <c r="S65" s="224" t="str">
        <f t="shared" si="2"/>
        <v>FuerteFuerte</v>
      </c>
      <c r="T65" s="224">
        <f>IFERROR(VLOOKUP(S65,'Tablas de calculos'!$AU$16:$AV$24,2,FALSE),"")</f>
        <v>1</v>
      </c>
      <c r="U65" s="208" t="str">
        <f>IFERROR(VLOOKUP(T65,'Tablas de calculos'!$AV$16:$AY$24,4),"")</f>
        <v>Fuerte</v>
      </c>
      <c r="V65" s="207" t="s">
        <v>578</v>
      </c>
      <c r="W65" s="207" t="s">
        <v>578</v>
      </c>
      <c r="X65" s="123" t="str">
        <f t="shared" si="3"/>
        <v>FuerteDirectamenteDirectamente</v>
      </c>
      <c r="Y65" s="208">
        <f>IFERROR(VLOOKUP(X65,'Tablas de calculos'!$AZ$4:$BE$11,5,FALSE),"")</f>
        <v>2</v>
      </c>
      <c r="Z65" s="208">
        <f>IFERROR(VLOOKUP(X65,'Tablas de calculos'!$AZ$4:$BE$11,6,FALSE),"")</f>
        <v>2</v>
      </c>
    </row>
    <row r="66" spans="1:26" ht="75" x14ac:dyDescent="0.25">
      <c r="A66" s="232" t="s">
        <v>108</v>
      </c>
      <c r="B66" s="61">
        <v>19</v>
      </c>
      <c r="C66" s="61" t="str">
        <f>+VLOOKUP(Tabla9[[#This Row],[Cod. Riesgo]],Tabla_Riesgos[[Número]:[Tipo de Riesgo]],6,FALSE)</f>
        <v>Operativo</v>
      </c>
      <c r="D66" s="119" t="str">
        <f>VLOOKUP(B66,Tabla_Riesgos[#All],2,0)</f>
        <v>TODOS LOS PROCESOS</v>
      </c>
      <c r="E66" s="120" t="str">
        <f>VLOOKUP(B66,Tabla_Riesgos[#All],3,0)</f>
        <v>Se pueden establecer procesos con controles obsoletos o desbordados en términos de la operación</v>
      </c>
      <c r="F66" s="121">
        <v>19.020000000000003</v>
      </c>
      <c r="G66" s="122" t="s">
        <v>219</v>
      </c>
      <c r="H66" s="213" t="s">
        <v>544</v>
      </c>
      <c r="I66" s="207" t="s">
        <v>486</v>
      </c>
      <c r="J66" s="207" t="s">
        <v>490</v>
      </c>
      <c r="K66" s="207" t="s">
        <v>494</v>
      </c>
      <c r="L66" s="207" t="s">
        <v>498</v>
      </c>
      <c r="M66" s="207" t="s">
        <v>503</v>
      </c>
      <c r="N66" s="207" t="s">
        <v>508</v>
      </c>
      <c r="O66" s="207" t="s">
        <v>512</v>
      </c>
      <c r="P66" s="123">
        <f t="shared" si="0"/>
        <v>100</v>
      </c>
      <c r="Q66" s="208" t="str">
        <f t="shared" si="1"/>
        <v>Fuerte</v>
      </c>
      <c r="R66" s="207" t="s">
        <v>516</v>
      </c>
      <c r="S66" s="224" t="str">
        <f t="shared" si="2"/>
        <v>FuerteFuerte</v>
      </c>
      <c r="T66" s="224">
        <f>IFERROR(VLOOKUP(S66,'Tablas de calculos'!$AU$16:$AV$24,2,FALSE),"")</f>
        <v>1</v>
      </c>
      <c r="U66" s="208" t="str">
        <f>IFERROR(VLOOKUP(T66,'Tablas de calculos'!$AV$16:$AY$24,4),"")</f>
        <v>Fuerte</v>
      </c>
      <c r="V66" s="207" t="s">
        <v>578</v>
      </c>
      <c r="W66" s="207" t="s">
        <v>578</v>
      </c>
      <c r="X66" s="123" t="str">
        <f t="shared" si="3"/>
        <v>FuerteDirectamenteDirectamente</v>
      </c>
      <c r="Y66" s="208">
        <f>IFERROR(VLOOKUP(X66,'Tablas de calculos'!$AZ$4:$BE$11,5,FALSE),"")</f>
        <v>2</v>
      </c>
      <c r="Z66" s="208">
        <f>IFERROR(VLOOKUP(X66,'Tablas de calculos'!$AZ$4:$BE$11,6,FALSE),"")</f>
        <v>2</v>
      </c>
    </row>
    <row r="67" spans="1:26" ht="45" x14ac:dyDescent="0.25">
      <c r="A67" s="232" t="s">
        <v>108</v>
      </c>
      <c r="B67" s="61">
        <v>20</v>
      </c>
      <c r="C67" s="61" t="str">
        <f>+VLOOKUP(Tabla9[[#This Row],[Cod. Riesgo]],Tabla_Riesgos[[Número]:[Tipo de Riesgo]],6,FALSE)</f>
        <v>Seguridad de la Información</v>
      </c>
      <c r="D67" s="119" t="str">
        <f>VLOOKUP(B67,Tabla_Riesgos[#All],2,0)</f>
        <v>TODOS LOS PROCESOS</v>
      </c>
      <c r="E67" s="120" t="str">
        <f>VLOOKUP(B67,Tabla_Riesgos[#All],3,0)</f>
        <v>Falta de programas de gestión de cambio y seguimientos en el uso y apropiación de TIC's</v>
      </c>
      <c r="F67" s="121">
        <v>20.010000000000002</v>
      </c>
      <c r="G67" s="122" t="s">
        <v>220</v>
      </c>
      <c r="H67" s="213" t="s">
        <v>544</v>
      </c>
      <c r="I67" s="207" t="s">
        <v>486</v>
      </c>
      <c r="J67" s="207" t="s">
        <v>490</v>
      </c>
      <c r="K67" s="207" t="s">
        <v>494</v>
      </c>
      <c r="L67" s="207" t="s">
        <v>498</v>
      </c>
      <c r="M67" s="207" t="s">
        <v>503</v>
      </c>
      <c r="N67" s="207" t="s">
        <v>508</v>
      </c>
      <c r="O67" s="207" t="s">
        <v>512</v>
      </c>
      <c r="P67" s="123">
        <f t="shared" si="0"/>
        <v>100</v>
      </c>
      <c r="Q67" s="208" t="str">
        <f t="shared" si="1"/>
        <v>Fuerte</v>
      </c>
      <c r="R67" s="207" t="s">
        <v>516</v>
      </c>
      <c r="S67" s="224" t="str">
        <f t="shared" si="2"/>
        <v>FuerteFuerte</v>
      </c>
      <c r="T67" s="224">
        <f>IFERROR(VLOOKUP(S67,'Tablas de calculos'!$AU$16:$AV$24,2,FALSE),"")</f>
        <v>1</v>
      </c>
      <c r="U67" s="208" t="str">
        <f>IFERROR(VLOOKUP(T67,'Tablas de calculos'!$AV$16:$AY$24,4),"")</f>
        <v>Fuerte</v>
      </c>
      <c r="V67" s="207" t="s">
        <v>578</v>
      </c>
      <c r="W67" s="207" t="s">
        <v>578</v>
      </c>
      <c r="X67" s="123" t="str">
        <f t="shared" si="3"/>
        <v>FuerteDirectamenteDirectamente</v>
      </c>
      <c r="Y67" s="208">
        <f>IFERROR(VLOOKUP(X67,'Tablas de calculos'!$AZ$4:$BE$11,5,FALSE),"")</f>
        <v>2</v>
      </c>
      <c r="Z67" s="208">
        <f>IFERROR(VLOOKUP(X67,'Tablas de calculos'!$AZ$4:$BE$11,6,FALSE),"")</f>
        <v>2</v>
      </c>
    </row>
    <row r="68" spans="1:26" ht="60" x14ac:dyDescent="0.25">
      <c r="A68" s="232" t="s">
        <v>108</v>
      </c>
      <c r="B68" s="61">
        <v>21</v>
      </c>
      <c r="C68" s="61" t="str">
        <f>+VLOOKUP(Tabla9[[#This Row],[Cod. Riesgo]],Tabla_Riesgos[[Número]:[Tipo de Riesgo]],6,FALSE)</f>
        <v>Estratégico</v>
      </c>
      <c r="D68" s="119" t="str">
        <f>VLOOKUP(B68,Tabla_Riesgos[#All],2,0)</f>
        <v>TODOS LOS PROCESOS</v>
      </c>
      <c r="E68" s="120" t="str">
        <f>VLOOKUP(B68,Tabla_Riesgos[#All],3,0)</f>
        <v>No se cuente con los recursos suficientes para lograr el objetivo institucional</v>
      </c>
      <c r="F68" s="121">
        <v>21.01</v>
      </c>
      <c r="G68" s="122" t="s">
        <v>221</v>
      </c>
      <c r="H68" s="213" t="s">
        <v>544</v>
      </c>
      <c r="I68" s="207" t="s">
        <v>486</v>
      </c>
      <c r="J68" s="207" t="s">
        <v>490</v>
      </c>
      <c r="K68" s="207" t="s">
        <v>494</v>
      </c>
      <c r="L68" s="207" t="s">
        <v>498</v>
      </c>
      <c r="M68" s="207" t="s">
        <v>503</v>
      </c>
      <c r="N68" s="207" t="s">
        <v>508</v>
      </c>
      <c r="O68" s="207" t="s">
        <v>512</v>
      </c>
      <c r="P68" s="123">
        <f t="shared" ref="P68:P131" si="4">IFERROR(IF(I68="Asignado",15,0)+IF(J68="Adecuado",15,0)+IF(K68="Oportuna",15,0)+IF(L68="Prevenir",15,0)+IF(L68="Detectar",10,0)+IF(M68="Confiable",15,0)+IF(N68="Se investigan y resuelven oportunamente",15,0)+IF(O68="Completa",10,0)+IF(O68="Incompleta",5,0),"")</f>
        <v>100</v>
      </c>
      <c r="Q68" s="208" t="str">
        <f t="shared" ref="Q68:Q131" si="5">IF(P68&lt;86,"Debil",IF(P68&lt;96,"Moderado","Fuerte"))</f>
        <v>Fuerte</v>
      </c>
      <c r="R68" s="207" t="s">
        <v>516</v>
      </c>
      <c r="S68" s="224" t="str">
        <f t="shared" ref="S68:S131" si="6">_xlfn.CONCAT(Q68,R68)</f>
        <v>FuerteFuerte</v>
      </c>
      <c r="T68" s="224">
        <f>IFERROR(VLOOKUP(S68,'Tablas de calculos'!$AU$16:$AV$24,2,FALSE),"")</f>
        <v>1</v>
      </c>
      <c r="U68" s="208" t="str">
        <f>IFERROR(VLOOKUP(T68,'Tablas de calculos'!$AV$16:$AY$24,4),"")</f>
        <v>Fuerte</v>
      </c>
      <c r="V68" s="207" t="s">
        <v>578</v>
      </c>
      <c r="W68" s="207" t="s">
        <v>578</v>
      </c>
      <c r="X68" s="123" t="str">
        <f t="shared" ref="X68:X131" si="7">CONCATENATE(U68,V68,W68)</f>
        <v>FuerteDirectamenteDirectamente</v>
      </c>
      <c r="Y68" s="208">
        <f>IFERROR(VLOOKUP(X68,'Tablas de calculos'!$AZ$4:$BE$11,5,FALSE),"")</f>
        <v>2</v>
      </c>
      <c r="Z68" s="208">
        <f>IFERROR(VLOOKUP(X68,'Tablas de calculos'!$AZ$4:$BE$11,6,FALSE),"")</f>
        <v>2</v>
      </c>
    </row>
    <row r="69" spans="1:26" ht="60" x14ac:dyDescent="0.25">
      <c r="A69" s="232" t="s">
        <v>108</v>
      </c>
      <c r="B69" s="61">
        <v>21</v>
      </c>
      <c r="C69" s="61" t="str">
        <f>+VLOOKUP(Tabla9[[#This Row],[Cod. Riesgo]],Tabla_Riesgos[[Número]:[Tipo de Riesgo]],6,FALSE)</f>
        <v>Estratégico</v>
      </c>
      <c r="D69" s="119" t="str">
        <f>VLOOKUP(B69,Tabla_Riesgos[#All],2,0)</f>
        <v>TODOS LOS PROCESOS</v>
      </c>
      <c r="E69" s="120" t="str">
        <f>VLOOKUP(B69,Tabla_Riesgos[#All],3,0)</f>
        <v>No se cuente con los recursos suficientes para lograr el objetivo institucional</v>
      </c>
      <c r="F69" s="121">
        <v>21.020000000000003</v>
      </c>
      <c r="G69" s="122" t="s">
        <v>216</v>
      </c>
      <c r="H69" s="213" t="s">
        <v>544</v>
      </c>
      <c r="I69" s="207" t="s">
        <v>486</v>
      </c>
      <c r="J69" s="207" t="s">
        <v>490</v>
      </c>
      <c r="K69" s="207" t="s">
        <v>494</v>
      </c>
      <c r="L69" s="207" t="s">
        <v>498</v>
      </c>
      <c r="M69" s="207" t="s">
        <v>503</v>
      </c>
      <c r="N69" s="207" t="s">
        <v>508</v>
      </c>
      <c r="O69" s="207" t="s">
        <v>512</v>
      </c>
      <c r="P69" s="123">
        <f t="shared" si="4"/>
        <v>100</v>
      </c>
      <c r="Q69" s="208" t="str">
        <f t="shared" si="5"/>
        <v>Fuerte</v>
      </c>
      <c r="R69" s="207" t="s">
        <v>516</v>
      </c>
      <c r="S69" s="224" t="str">
        <f t="shared" si="6"/>
        <v>FuerteFuerte</v>
      </c>
      <c r="T69" s="224">
        <f>IFERROR(VLOOKUP(S69,'Tablas de calculos'!$AU$16:$AV$24,2,FALSE),"")</f>
        <v>1</v>
      </c>
      <c r="U69" s="208" t="str">
        <f>IFERROR(VLOOKUP(T69,'Tablas de calculos'!$AV$16:$AY$24,4),"")</f>
        <v>Fuerte</v>
      </c>
      <c r="V69" s="207" t="s">
        <v>578</v>
      </c>
      <c r="W69" s="207" t="s">
        <v>575</v>
      </c>
      <c r="X69" s="123" t="str">
        <f t="shared" si="7"/>
        <v>FuerteDirectamenteIndirectamente</v>
      </c>
      <c r="Y69" s="208">
        <f>IFERROR(VLOOKUP(X69,'Tablas de calculos'!$AZ$4:$BE$11,5,FALSE),"")</f>
        <v>2</v>
      </c>
      <c r="Z69" s="208">
        <f>IFERROR(VLOOKUP(X69,'Tablas de calculos'!$AZ$4:$BE$11,6,FALSE),"")</f>
        <v>1</v>
      </c>
    </row>
    <row r="70" spans="1:26" ht="45" x14ac:dyDescent="0.25">
      <c r="A70" s="232" t="s">
        <v>108</v>
      </c>
      <c r="B70" s="61">
        <v>21</v>
      </c>
      <c r="C70" s="61" t="str">
        <f>+VLOOKUP(Tabla9[[#This Row],[Cod. Riesgo]],Tabla_Riesgos[[Número]:[Tipo de Riesgo]],6,FALSE)</f>
        <v>Estratégico</v>
      </c>
      <c r="D70" s="119" t="str">
        <f>VLOOKUP(B70,Tabla_Riesgos[#All],2,0)</f>
        <v>TODOS LOS PROCESOS</v>
      </c>
      <c r="E70" s="120" t="str">
        <f>VLOOKUP(B70,Tabla_Riesgos[#All],3,0)</f>
        <v>No se cuente con los recursos suficientes para lograr el objetivo institucional</v>
      </c>
      <c r="F70" s="121">
        <v>21.030000000000005</v>
      </c>
      <c r="G70" s="122" t="s">
        <v>217</v>
      </c>
      <c r="H70" s="213" t="s">
        <v>544</v>
      </c>
      <c r="I70" s="207" t="s">
        <v>486</v>
      </c>
      <c r="J70" s="207" t="s">
        <v>490</v>
      </c>
      <c r="K70" s="207" t="s">
        <v>494</v>
      </c>
      <c r="L70" s="207" t="s">
        <v>499</v>
      </c>
      <c r="M70" s="207" t="s">
        <v>503</v>
      </c>
      <c r="N70" s="207" t="s">
        <v>508</v>
      </c>
      <c r="O70" s="207" t="s">
        <v>512</v>
      </c>
      <c r="P70" s="123">
        <f t="shared" si="4"/>
        <v>95</v>
      </c>
      <c r="Q70" s="208" t="str">
        <f t="shared" si="5"/>
        <v>Moderado</v>
      </c>
      <c r="R70" s="207" t="s">
        <v>516</v>
      </c>
      <c r="S70" s="224" t="str">
        <f t="shared" si="6"/>
        <v>ModeradoFuerte</v>
      </c>
      <c r="T70" s="224">
        <f>IFERROR(VLOOKUP(S70,'Tablas de calculos'!$AU$16:$AV$24,2,FALSE),"")</f>
        <v>4</v>
      </c>
      <c r="U70" s="208" t="str">
        <f>IFERROR(VLOOKUP(T70,'Tablas de calculos'!$AV$16:$AY$24,4),"")</f>
        <v>Moderado</v>
      </c>
      <c r="V70" s="207" t="s">
        <v>578</v>
      </c>
      <c r="W70" s="207" t="s">
        <v>578</v>
      </c>
      <c r="X70" s="123" t="str">
        <f t="shared" si="7"/>
        <v>ModeradoDirectamenteDirectamente</v>
      </c>
      <c r="Y70" s="208">
        <f>IFERROR(VLOOKUP(X70,'Tablas de calculos'!$AZ$4:$BE$11,5,FALSE),"")</f>
        <v>1</v>
      </c>
      <c r="Z70" s="208">
        <f>IFERROR(VLOOKUP(X70,'Tablas de calculos'!$AZ$4:$BE$11,6,FALSE),"")</f>
        <v>1</v>
      </c>
    </row>
    <row r="71" spans="1:26" ht="105" x14ac:dyDescent="0.25">
      <c r="A71" s="232" t="s">
        <v>108</v>
      </c>
      <c r="B71" s="61">
        <v>22</v>
      </c>
      <c r="C71" s="61" t="str">
        <f>+VLOOKUP(Tabla9[[#This Row],[Cod. Riesgo]],Tabla_Riesgos[[Número]:[Tipo de Riesgo]],6,FALSE)</f>
        <v>Estratégico</v>
      </c>
      <c r="D71" s="119" t="str">
        <f>VLOOKUP(B71,Tabla_Riesgos[#All],2,0)</f>
        <v>RECEPCIÓN Y REGISTRO</v>
      </c>
      <c r="E71" s="120" t="str">
        <f>VLOOKUP(B71,Tabla_Riesgos[#All],3,0)</f>
        <v>Asignar activos a Depositarios Provisionales y Liquidadores con características erróneas (tales como actividad económica, cobertura en departamento o municipio,  clasificación de experiencia o categoría de inscripción)</v>
      </c>
      <c r="F71" s="121">
        <v>22.01</v>
      </c>
      <c r="G71" s="122" t="s">
        <v>222</v>
      </c>
      <c r="H71" s="213"/>
      <c r="I71" s="207"/>
      <c r="J71" s="207"/>
      <c r="K71" s="207"/>
      <c r="L71" s="207"/>
      <c r="M71" s="207"/>
      <c r="N71" s="207"/>
      <c r="O71" s="207"/>
      <c r="P71" s="123">
        <f t="shared" si="4"/>
        <v>0</v>
      </c>
      <c r="Q71" s="208" t="str">
        <f t="shared" si="5"/>
        <v>Debil</v>
      </c>
      <c r="R71" s="207" t="s">
        <v>516</v>
      </c>
      <c r="S71" s="224" t="str">
        <f t="shared" si="6"/>
        <v>DebilFuerte</v>
      </c>
      <c r="T71" s="224">
        <f>IFERROR(VLOOKUP(S71,'Tablas de calculos'!$AU$16:$AV$24,2,FALSE),"")</f>
        <v>7</v>
      </c>
      <c r="U71" s="208" t="str">
        <f>IFERROR(VLOOKUP(T71,'Tablas de calculos'!$AV$16:$AY$24,4),"")</f>
        <v>Débil</v>
      </c>
      <c r="V71" s="207" t="s">
        <v>578</v>
      </c>
      <c r="W71" s="207" t="s">
        <v>578</v>
      </c>
      <c r="X71" s="123" t="str">
        <f t="shared" si="7"/>
        <v>DébilDirectamenteDirectamente</v>
      </c>
      <c r="Y71" s="208" t="str">
        <f>IFERROR(VLOOKUP(X71,'Tablas de calculos'!$AZ$4:$BE$11,5,FALSE),"")</f>
        <v/>
      </c>
      <c r="Z71" s="208" t="str">
        <f>IFERROR(VLOOKUP(X71,'Tablas de calculos'!$AZ$4:$BE$11,6,FALSE),"")</f>
        <v/>
      </c>
    </row>
    <row r="72" spans="1:26" ht="105" x14ac:dyDescent="0.25">
      <c r="A72" s="232" t="s">
        <v>108</v>
      </c>
      <c r="B72" s="61">
        <v>22</v>
      </c>
      <c r="C72" s="61" t="str">
        <f>+VLOOKUP(Tabla9[[#This Row],[Cod. Riesgo]],Tabla_Riesgos[[Número]:[Tipo de Riesgo]],6,FALSE)</f>
        <v>Estratégico</v>
      </c>
      <c r="D72" s="119" t="str">
        <f>VLOOKUP(B72,Tabla_Riesgos[#All],2,0)</f>
        <v>RECEPCIÓN Y REGISTRO</v>
      </c>
      <c r="E72" s="120" t="str">
        <f>VLOOKUP(B72,Tabla_Riesgos[#All],3,0)</f>
        <v>Asignar activos a Depositarios Provisionales y Liquidadores con características erróneas (tales como actividad económica, cobertura en departamento o municipio,  clasificación de experiencia o categoría de inscripción)</v>
      </c>
      <c r="F72" s="121">
        <v>22.020000000000003</v>
      </c>
      <c r="G72" s="122" t="s">
        <v>223</v>
      </c>
      <c r="H72" s="213"/>
      <c r="I72" s="207"/>
      <c r="J72" s="207"/>
      <c r="K72" s="207"/>
      <c r="L72" s="207"/>
      <c r="M72" s="207"/>
      <c r="N72" s="207"/>
      <c r="O72" s="207"/>
      <c r="P72" s="123">
        <f t="shared" si="4"/>
        <v>0</v>
      </c>
      <c r="Q72" s="208" t="str">
        <f t="shared" si="5"/>
        <v>Debil</v>
      </c>
      <c r="R72" s="207" t="s">
        <v>516</v>
      </c>
      <c r="S72" s="224" t="str">
        <f t="shared" si="6"/>
        <v>DebilFuerte</v>
      </c>
      <c r="T72" s="224">
        <f>IFERROR(VLOOKUP(S72,'Tablas de calculos'!$AU$16:$AV$24,2,FALSE),"")</f>
        <v>7</v>
      </c>
      <c r="U72" s="208" t="str">
        <f>IFERROR(VLOOKUP(T72,'Tablas de calculos'!$AV$16:$AY$24,4),"")</f>
        <v>Débil</v>
      </c>
      <c r="V72" s="207" t="s">
        <v>578</v>
      </c>
      <c r="W72" s="207" t="s">
        <v>578</v>
      </c>
      <c r="X72" s="123" t="str">
        <f t="shared" si="7"/>
        <v>DébilDirectamenteDirectamente</v>
      </c>
      <c r="Y72" s="208" t="str">
        <f>IFERROR(VLOOKUP(X72,'Tablas de calculos'!$AZ$4:$BE$11,5,FALSE),"")</f>
        <v/>
      </c>
      <c r="Z72" s="208" t="str">
        <f>IFERROR(VLOOKUP(X72,'Tablas de calculos'!$AZ$4:$BE$11,6,FALSE),"")</f>
        <v/>
      </c>
    </row>
    <row r="73" spans="1:26" ht="60" x14ac:dyDescent="0.25">
      <c r="A73" s="232" t="s">
        <v>108</v>
      </c>
      <c r="B73" s="61">
        <v>23</v>
      </c>
      <c r="C73" s="61" t="str">
        <f>+VLOOKUP(Tabla9[[#This Row],[Cod. Riesgo]],Tabla_Riesgos[[Número]:[Tipo de Riesgo]],6,FALSE)</f>
        <v>Estratégico</v>
      </c>
      <c r="D73" s="119" t="str">
        <f>VLOOKUP(B73,Tabla_Riesgos[#All],2,0)</f>
        <v>RECEPCIÓN Y REGISTRO</v>
      </c>
      <c r="E73" s="120" t="str">
        <f>VLOOKUP(B73,Tabla_Riesgos[#All],3,0)</f>
        <v>Puede que no haya recursos disponibles idóneos para la recepción de los Activos (Delegados, Bodegas, Especialistas, depositarios)</v>
      </c>
      <c r="F73" s="121">
        <v>23.01</v>
      </c>
      <c r="G73" s="122" t="s">
        <v>224</v>
      </c>
      <c r="H73" s="213"/>
      <c r="I73" s="207"/>
      <c r="J73" s="207"/>
      <c r="K73" s="207"/>
      <c r="L73" s="207"/>
      <c r="M73" s="207"/>
      <c r="N73" s="207"/>
      <c r="O73" s="207"/>
      <c r="P73" s="123">
        <f t="shared" si="4"/>
        <v>0</v>
      </c>
      <c r="Q73" s="208" t="str">
        <f t="shared" si="5"/>
        <v>Debil</v>
      </c>
      <c r="R73" s="207" t="s">
        <v>516</v>
      </c>
      <c r="S73" s="224" t="str">
        <f t="shared" si="6"/>
        <v>DebilFuerte</v>
      </c>
      <c r="T73" s="224">
        <f>IFERROR(VLOOKUP(S73,'Tablas de calculos'!$AU$16:$AV$24,2,FALSE),"")</f>
        <v>7</v>
      </c>
      <c r="U73" s="208" t="str">
        <f>IFERROR(VLOOKUP(T73,'Tablas de calculos'!$AV$16:$AY$24,4),"")</f>
        <v>Débil</v>
      </c>
      <c r="V73" s="207" t="s">
        <v>578</v>
      </c>
      <c r="W73" s="207" t="s">
        <v>578</v>
      </c>
      <c r="X73" s="123" t="str">
        <f t="shared" si="7"/>
        <v>DébilDirectamenteDirectamente</v>
      </c>
      <c r="Y73" s="208" t="str">
        <f>IFERROR(VLOOKUP(X73,'Tablas de calculos'!$AZ$4:$BE$11,5,FALSE),"")</f>
        <v/>
      </c>
      <c r="Z73" s="208" t="str">
        <f>IFERROR(VLOOKUP(X73,'Tablas de calculos'!$AZ$4:$BE$11,6,FALSE),"")</f>
        <v/>
      </c>
    </row>
    <row r="74" spans="1:26" ht="45" x14ac:dyDescent="0.25">
      <c r="A74" s="232" t="s">
        <v>108</v>
      </c>
      <c r="B74" s="61">
        <v>75</v>
      </c>
      <c r="C74" s="61" t="str">
        <f>+VLOOKUP(Tabla9[[#This Row],[Cod. Riesgo]],Tabla_Riesgos[[Número]:[Tipo de Riesgo]],6,FALSE)</f>
        <v>Seguridad de la Información</v>
      </c>
      <c r="D74" s="119" t="str">
        <f>VLOOKUP(B74,Tabla_Riesgos[#All],2,0)</f>
        <v>RECEPCIÓN Y REGISTRO</v>
      </c>
      <c r="E74" s="120" t="str">
        <f>VLOOKUP(B74,Tabla_Riesgos[#All],3,0)</f>
        <v>No contar con la información real del inventario de los activos en administración</v>
      </c>
      <c r="F74" s="121">
        <v>75.010000000000005</v>
      </c>
      <c r="G74" s="122" t="s">
        <v>225</v>
      </c>
      <c r="H74" s="213"/>
      <c r="I74" s="207"/>
      <c r="J74" s="207"/>
      <c r="K74" s="207"/>
      <c r="L74" s="207"/>
      <c r="M74" s="207"/>
      <c r="N74" s="207"/>
      <c r="O74" s="207"/>
      <c r="P74" s="123">
        <f t="shared" si="4"/>
        <v>0</v>
      </c>
      <c r="Q74" s="208" t="str">
        <f t="shared" si="5"/>
        <v>Debil</v>
      </c>
      <c r="R74" s="207" t="s">
        <v>516</v>
      </c>
      <c r="S74" s="224" t="str">
        <f t="shared" si="6"/>
        <v>DebilFuerte</v>
      </c>
      <c r="T74" s="224">
        <f>IFERROR(VLOOKUP(S74,'Tablas de calculos'!$AU$16:$AV$24,2,FALSE),"")</f>
        <v>7</v>
      </c>
      <c r="U74" s="208" t="str">
        <f>IFERROR(VLOOKUP(T74,'Tablas de calculos'!$AV$16:$AY$24,4),"")</f>
        <v>Débil</v>
      </c>
      <c r="V74" s="207" t="s">
        <v>578</v>
      </c>
      <c r="W74" s="207" t="s">
        <v>578</v>
      </c>
      <c r="X74" s="123" t="str">
        <f t="shared" si="7"/>
        <v>DébilDirectamenteDirectamente</v>
      </c>
      <c r="Y74" s="208" t="str">
        <f>IFERROR(VLOOKUP(X74,'Tablas de calculos'!$AZ$4:$BE$11,5,FALSE),"")</f>
        <v/>
      </c>
      <c r="Z74" s="208" t="str">
        <f>IFERROR(VLOOKUP(X74,'Tablas de calculos'!$AZ$4:$BE$11,6,FALSE),"")</f>
        <v/>
      </c>
    </row>
    <row r="75" spans="1:26" ht="45" x14ac:dyDescent="0.25">
      <c r="A75" s="232" t="s">
        <v>108</v>
      </c>
      <c r="B75" s="61">
        <v>75</v>
      </c>
      <c r="C75" s="61" t="str">
        <f>+VLOOKUP(Tabla9[[#This Row],[Cod. Riesgo]],Tabla_Riesgos[[Número]:[Tipo de Riesgo]],6,FALSE)</f>
        <v>Seguridad de la Información</v>
      </c>
      <c r="D75" s="119" t="str">
        <f>VLOOKUP(B75,Tabla_Riesgos[#All],2,0)</f>
        <v>RECEPCIÓN Y REGISTRO</v>
      </c>
      <c r="E75" s="120" t="str">
        <f>VLOOKUP(B75,Tabla_Riesgos[#All],3,0)</f>
        <v>No contar con la información real del inventario de los activos en administración</v>
      </c>
      <c r="F75" s="121">
        <v>75.02000000000001</v>
      </c>
      <c r="G75" s="122" t="s">
        <v>226</v>
      </c>
      <c r="H75" s="213"/>
      <c r="I75" s="207"/>
      <c r="J75" s="207"/>
      <c r="K75" s="207"/>
      <c r="L75" s="207"/>
      <c r="M75" s="207"/>
      <c r="N75" s="207"/>
      <c r="O75" s="207"/>
      <c r="P75" s="123">
        <f t="shared" si="4"/>
        <v>0</v>
      </c>
      <c r="Q75" s="208" t="str">
        <f t="shared" si="5"/>
        <v>Debil</v>
      </c>
      <c r="R75" s="207" t="s">
        <v>516</v>
      </c>
      <c r="S75" s="224" t="str">
        <f t="shared" si="6"/>
        <v>DebilFuerte</v>
      </c>
      <c r="T75" s="224">
        <f>IFERROR(VLOOKUP(S75,'Tablas de calculos'!$AU$16:$AV$24,2,FALSE),"")</f>
        <v>7</v>
      </c>
      <c r="U75" s="208" t="str">
        <f>IFERROR(VLOOKUP(T75,'Tablas de calculos'!$AV$16:$AY$24,4),"")</f>
        <v>Débil</v>
      </c>
      <c r="V75" s="207" t="s">
        <v>578</v>
      </c>
      <c r="W75" s="207" t="s">
        <v>578</v>
      </c>
      <c r="X75" s="123" t="str">
        <f t="shared" si="7"/>
        <v>DébilDirectamenteDirectamente</v>
      </c>
      <c r="Y75" s="208" t="str">
        <f>IFERROR(VLOOKUP(X75,'Tablas de calculos'!$AZ$4:$BE$11,5,FALSE),"")</f>
        <v/>
      </c>
      <c r="Z75" s="208" t="str">
        <f>IFERROR(VLOOKUP(X75,'Tablas de calculos'!$AZ$4:$BE$11,6,FALSE),"")</f>
        <v/>
      </c>
    </row>
    <row r="76" spans="1:26" ht="165" x14ac:dyDescent="0.25">
      <c r="A76" s="232" t="s">
        <v>108</v>
      </c>
      <c r="B76" s="61">
        <v>24</v>
      </c>
      <c r="C76" s="61" t="str">
        <f>+VLOOKUP(Tabla9[[#This Row],[Cod. Riesgo]],Tabla_Riesgos[[Número]:[Tipo de Riesgo]],6,FALSE)</f>
        <v>Operativo</v>
      </c>
      <c r="D76" s="119" t="str">
        <f>VLOOKUP(B76,Tabla_Riesgos[#All],2,0)</f>
        <v>RECEPCIÓN Y REGISTRO y DIAGNOSTICO Y ALISTAMIENTO DE ACTIVOS</v>
      </c>
      <c r="E76" s="120" t="str">
        <f>VLOOKUP(B76,Tabla_Riesgos[#All],3,0)</f>
        <v xml:space="preserve">Puede ocurrir que no se caracterice  adecuadamente el activo </v>
      </c>
      <c r="F76" s="121">
        <v>24.01</v>
      </c>
      <c r="G76" s="122" t="s">
        <v>227</v>
      </c>
      <c r="H76" s="213"/>
      <c r="I76" s="207"/>
      <c r="J76" s="207"/>
      <c r="K76" s="207"/>
      <c r="L76" s="207"/>
      <c r="M76" s="207"/>
      <c r="N76" s="207"/>
      <c r="O76" s="207"/>
      <c r="P76" s="123">
        <f t="shared" si="4"/>
        <v>0</v>
      </c>
      <c r="Q76" s="208" t="str">
        <f t="shared" si="5"/>
        <v>Debil</v>
      </c>
      <c r="R76" s="207" t="s">
        <v>516</v>
      </c>
      <c r="S76" s="224" t="str">
        <f t="shared" si="6"/>
        <v>DebilFuerte</v>
      </c>
      <c r="T76" s="224">
        <f>IFERROR(VLOOKUP(S76,'Tablas de calculos'!$AU$16:$AV$24,2,FALSE),"")</f>
        <v>7</v>
      </c>
      <c r="U76" s="208" t="str">
        <f>IFERROR(VLOOKUP(T76,'Tablas de calculos'!$AV$16:$AY$24,4),"")</f>
        <v>Débil</v>
      </c>
      <c r="V76" s="207" t="s">
        <v>578</v>
      </c>
      <c r="W76" s="207" t="s">
        <v>578</v>
      </c>
      <c r="X76" s="123" t="str">
        <f t="shared" si="7"/>
        <v>DébilDirectamenteDirectamente</v>
      </c>
      <c r="Y76" s="208" t="str">
        <f>IFERROR(VLOOKUP(X76,'Tablas de calculos'!$AZ$4:$BE$11,5,FALSE),"")</f>
        <v/>
      </c>
      <c r="Z76" s="208" t="str">
        <f>IFERROR(VLOOKUP(X76,'Tablas de calculos'!$AZ$4:$BE$11,6,FALSE),"")</f>
        <v/>
      </c>
    </row>
    <row r="77" spans="1:26" ht="60" x14ac:dyDescent="0.25">
      <c r="A77" s="232" t="s">
        <v>108</v>
      </c>
      <c r="B77" s="61">
        <v>24</v>
      </c>
      <c r="C77" s="61" t="str">
        <f>+VLOOKUP(Tabla9[[#This Row],[Cod. Riesgo]],Tabla_Riesgos[[Número]:[Tipo de Riesgo]],6,FALSE)</f>
        <v>Operativo</v>
      </c>
      <c r="D77" s="119" t="str">
        <f>VLOOKUP(B77,Tabla_Riesgos[#All],2,0)</f>
        <v>RECEPCIÓN Y REGISTRO y DIAGNOSTICO Y ALISTAMIENTO DE ACTIVOS</v>
      </c>
      <c r="E77" s="120" t="str">
        <f>VLOOKUP(B77,Tabla_Riesgos[#All],3,0)</f>
        <v xml:space="preserve">Puede ocurrir que no se caracterice  adecuadamente el activo </v>
      </c>
      <c r="F77" s="121">
        <v>24.020000000000003</v>
      </c>
      <c r="G77" s="122" t="s">
        <v>228</v>
      </c>
      <c r="H77" s="213"/>
      <c r="I77" s="207"/>
      <c r="J77" s="207"/>
      <c r="K77" s="207"/>
      <c r="L77" s="207"/>
      <c r="M77" s="207"/>
      <c r="N77" s="207"/>
      <c r="O77" s="207"/>
      <c r="P77" s="123">
        <f t="shared" si="4"/>
        <v>0</v>
      </c>
      <c r="Q77" s="208" t="str">
        <f t="shared" si="5"/>
        <v>Debil</v>
      </c>
      <c r="R77" s="207" t="s">
        <v>516</v>
      </c>
      <c r="S77" s="224" t="str">
        <f t="shared" si="6"/>
        <v>DebilFuerte</v>
      </c>
      <c r="T77" s="224">
        <f>IFERROR(VLOOKUP(S77,'Tablas de calculos'!$AU$16:$AV$24,2,FALSE),"")</f>
        <v>7</v>
      </c>
      <c r="U77" s="208" t="str">
        <f>IFERROR(VLOOKUP(T77,'Tablas de calculos'!$AV$16:$AY$24,4),"")</f>
        <v>Débil</v>
      </c>
      <c r="V77" s="207" t="s">
        <v>578</v>
      </c>
      <c r="W77" s="207" t="s">
        <v>578</v>
      </c>
      <c r="X77" s="123" t="str">
        <f t="shared" si="7"/>
        <v>DébilDirectamenteDirectamente</v>
      </c>
      <c r="Y77" s="208" t="str">
        <f>IFERROR(VLOOKUP(X77,'Tablas de calculos'!$AZ$4:$BE$11,5,FALSE),"")</f>
        <v/>
      </c>
      <c r="Z77" s="208" t="str">
        <f>IFERROR(VLOOKUP(X77,'Tablas de calculos'!$AZ$4:$BE$11,6,FALSE),"")</f>
        <v/>
      </c>
    </row>
    <row r="78" spans="1:26" ht="30" x14ac:dyDescent="0.25">
      <c r="A78" s="232" t="s">
        <v>108</v>
      </c>
      <c r="B78" s="61">
        <v>25</v>
      </c>
      <c r="C78" s="61" t="str">
        <f>+VLOOKUP(Tabla9[[#This Row],[Cod. Riesgo]],Tabla_Riesgos[[Número]:[Tipo de Riesgo]],6,FALSE)</f>
        <v>Operativo</v>
      </c>
      <c r="D78" s="119" t="str">
        <f>VLOOKUP(B78,Tabla_Riesgos[#All],2,0)</f>
        <v>TODOS LOS PROCESOS</v>
      </c>
      <c r="E78" s="120" t="str">
        <f>VLOOKUP(B78,Tabla_Riesgos[#All],3,0)</f>
        <v>Puede ocurrir que no tenga proveedores idóneos disponibles</v>
      </c>
      <c r="F78" s="121">
        <v>25.01</v>
      </c>
      <c r="G78" s="122" t="s">
        <v>229</v>
      </c>
      <c r="H78" s="213" t="s">
        <v>544</v>
      </c>
      <c r="I78" s="207" t="s">
        <v>486</v>
      </c>
      <c r="J78" s="207" t="s">
        <v>490</v>
      </c>
      <c r="K78" s="207" t="s">
        <v>494</v>
      </c>
      <c r="L78" s="207" t="s">
        <v>498</v>
      </c>
      <c r="M78" s="207" t="s">
        <v>503</v>
      </c>
      <c r="N78" s="207" t="s">
        <v>508</v>
      </c>
      <c r="O78" s="207" t="s">
        <v>512</v>
      </c>
      <c r="P78" s="123">
        <f t="shared" si="4"/>
        <v>100</v>
      </c>
      <c r="Q78" s="208" t="str">
        <f t="shared" si="5"/>
        <v>Fuerte</v>
      </c>
      <c r="R78" s="207" t="s">
        <v>516</v>
      </c>
      <c r="S78" s="224" t="str">
        <f t="shared" si="6"/>
        <v>FuerteFuerte</v>
      </c>
      <c r="T78" s="224">
        <f>IFERROR(VLOOKUP(S78,'Tablas de calculos'!$AU$16:$AV$24,2,FALSE),"")</f>
        <v>1</v>
      </c>
      <c r="U78" s="208" t="str">
        <f>IFERROR(VLOOKUP(T78,'Tablas de calculos'!$AV$16:$AY$24,4),"")</f>
        <v>Fuerte</v>
      </c>
      <c r="V78" s="207" t="s">
        <v>578</v>
      </c>
      <c r="W78" s="207" t="s">
        <v>578</v>
      </c>
      <c r="X78" s="123" t="str">
        <f t="shared" si="7"/>
        <v>FuerteDirectamenteDirectamente</v>
      </c>
      <c r="Y78" s="208">
        <f>IFERROR(VLOOKUP(X78,'Tablas de calculos'!$AZ$4:$BE$11,5,FALSE),"")</f>
        <v>2</v>
      </c>
      <c r="Z78" s="208">
        <f>IFERROR(VLOOKUP(X78,'Tablas de calculos'!$AZ$4:$BE$11,6,FALSE),"")</f>
        <v>2</v>
      </c>
    </row>
    <row r="79" spans="1:26" ht="30" x14ac:dyDescent="0.25">
      <c r="A79" s="232" t="s">
        <v>108</v>
      </c>
      <c r="B79" s="61">
        <v>25</v>
      </c>
      <c r="C79" s="61" t="str">
        <f>+VLOOKUP(Tabla9[[#This Row],[Cod. Riesgo]],Tabla_Riesgos[[Número]:[Tipo de Riesgo]],6,FALSE)</f>
        <v>Operativo</v>
      </c>
      <c r="D79" s="119" t="str">
        <f>VLOOKUP(B79,Tabla_Riesgos[#All],2,0)</f>
        <v>TODOS LOS PROCESOS</v>
      </c>
      <c r="E79" s="120" t="str">
        <f>VLOOKUP(B79,Tabla_Riesgos[#All],3,0)</f>
        <v>Puede ocurrir que no tenga proveedores idóneos disponibles</v>
      </c>
      <c r="F79" s="121">
        <v>25.020000000000003</v>
      </c>
      <c r="G79" s="122" t="s">
        <v>230</v>
      </c>
      <c r="H79" s="213" t="s">
        <v>544</v>
      </c>
      <c r="I79" s="207" t="s">
        <v>486</v>
      </c>
      <c r="J79" s="207" t="s">
        <v>490</v>
      </c>
      <c r="K79" s="207" t="s">
        <v>494</v>
      </c>
      <c r="L79" s="207" t="s">
        <v>498</v>
      </c>
      <c r="M79" s="207" t="s">
        <v>503</v>
      </c>
      <c r="N79" s="207" t="s">
        <v>508</v>
      </c>
      <c r="O79" s="207" t="s">
        <v>512</v>
      </c>
      <c r="P79" s="123">
        <f t="shared" si="4"/>
        <v>100</v>
      </c>
      <c r="Q79" s="208" t="str">
        <f t="shared" si="5"/>
        <v>Fuerte</v>
      </c>
      <c r="R79" s="207" t="s">
        <v>516</v>
      </c>
      <c r="S79" s="224" t="str">
        <f t="shared" si="6"/>
        <v>FuerteFuerte</v>
      </c>
      <c r="T79" s="224">
        <f>IFERROR(VLOOKUP(S79,'Tablas de calculos'!$AU$16:$AV$24,2,FALSE),"")</f>
        <v>1</v>
      </c>
      <c r="U79" s="208" t="str">
        <f>IFERROR(VLOOKUP(T79,'Tablas de calculos'!$AV$16:$AY$24,4),"")</f>
        <v>Fuerte</v>
      </c>
      <c r="V79" s="207" t="s">
        <v>578</v>
      </c>
      <c r="W79" s="207" t="s">
        <v>578</v>
      </c>
      <c r="X79" s="123" t="str">
        <f t="shared" si="7"/>
        <v>FuerteDirectamenteDirectamente</v>
      </c>
      <c r="Y79" s="208">
        <f>IFERROR(VLOOKUP(X79,'Tablas de calculos'!$AZ$4:$BE$11,5,FALSE),"")</f>
        <v>2</v>
      </c>
      <c r="Z79" s="208">
        <f>IFERROR(VLOOKUP(X79,'Tablas de calculos'!$AZ$4:$BE$11,6,FALSE),"")</f>
        <v>2</v>
      </c>
    </row>
    <row r="80" spans="1:26" ht="45" x14ac:dyDescent="0.25">
      <c r="A80" s="232" t="s">
        <v>108</v>
      </c>
      <c r="B80" s="61">
        <v>25</v>
      </c>
      <c r="C80" s="61" t="str">
        <f>+VLOOKUP(Tabla9[[#This Row],[Cod. Riesgo]],Tabla_Riesgos[[Número]:[Tipo de Riesgo]],6,FALSE)</f>
        <v>Operativo</v>
      </c>
      <c r="D80" s="119" t="str">
        <f>VLOOKUP(B80,Tabla_Riesgos[#All],2,0)</f>
        <v>TODOS LOS PROCESOS</v>
      </c>
      <c r="E80" s="120" t="str">
        <f>VLOOKUP(B80,Tabla_Riesgos[#All],3,0)</f>
        <v>Puede ocurrir que no tenga proveedores idóneos disponibles</v>
      </c>
      <c r="F80" s="121">
        <v>25.030000000000005</v>
      </c>
      <c r="G80" s="122" t="s">
        <v>231</v>
      </c>
      <c r="H80" s="213" t="s">
        <v>544</v>
      </c>
      <c r="I80" s="207" t="s">
        <v>486</v>
      </c>
      <c r="J80" s="207" t="s">
        <v>490</v>
      </c>
      <c r="K80" s="207" t="s">
        <v>494</v>
      </c>
      <c r="L80" s="207" t="s">
        <v>498</v>
      </c>
      <c r="M80" s="207" t="s">
        <v>503</v>
      </c>
      <c r="N80" s="207" t="s">
        <v>508</v>
      </c>
      <c r="O80" s="207" t="s">
        <v>512</v>
      </c>
      <c r="P80" s="123">
        <f t="shared" si="4"/>
        <v>100</v>
      </c>
      <c r="Q80" s="208" t="str">
        <f t="shared" si="5"/>
        <v>Fuerte</v>
      </c>
      <c r="R80" s="207" t="s">
        <v>516</v>
      </c>
      <c r="S80" s="224" t="str">
        <f t="shared" si="6"/>
        <v>FuerteFuerte</v>
      </c>
      <c r="T80" s="224">
        <f>IFERROR(VLOOKUP(S80,'Tablas de calculos'!$AU$16:$AV$24,2,FALSE),"")</f>
        <v>1</v>
      </c>
      <c r="U80" s="208" t="str">
        <f>IFERROR(VLOOKUP(T80,'Tablas de calculos'!$AV$16:$AY$24,4),"")</f>
        <v>Fuerte</v>
      </c>
      <c r="V80" s="207" t="s">
        <v>578</v>
      </c>
      <c r="W80" s="207" t="s">
        <v>578</v>
      </c>
      <c r="X80" s="123" t="str">
        <f t="shared" si="7"/>
        <v>FuerteDirectamenteDirectamente</v>
      </c>
      <c r="Y80" s="208">
        <f>IFERROR(VLOOKUP(X80,'Tablas de calculos'!$AZ$4:$BE$11,5,FALSE),"")</f>
        <v>2</v>
      </c>
      <c r="Z80" s="208">
        <f>IFERROR(VLOOKUP(X80,'Tablas de calculos'!$AZ$4:$BE$11,6,FALSE),"")</f>
        <v>2</v>
      </c>
    </row>
    <row r="81" spans="1:26" ht="45" x14ac:dyDescent="0.25">
      <c r="A81" s="232" t="s">
        <v>108</v>
      </c>
      <c r="B81" s="61">
        <v>26</v>
      </c>
      <c r="C81" s="61" t="str">
        <f>+VLOOKUP(Tabla9[[#This Row],[Cod. Riesgo]],Tabla_Riesgos[[Número]:[Tipo de Riesgo]],6,FALSE)</f>
        <v>Operativo</v>
      </c>
      <c r="D81" s="119" t="str">
        <f>VLOOKUP(B81,Tabla_Riesgos[#All],2,0)</f>
        <v>TODOS LOS PROCESOS</v>
      </c>
      <c r="E81" s="120" t="str">
        <f>VLOOKUP(B81,Tabla_Riesgos[#All],3,0)</f>
        <v>Se podría contratar un servicio innecesario</v>
      </c>
      <c r="F81" s="121">
        <v>26.01</v>
      </c>
      <c r="G81" s="122" t="s">
        <v>231</v>
      </c>
      <c r="H81" s="213" t="s">
        <v>544</v>
      </c>
      <c r="I81" s="207" t="s">
        <v>486</v>
      </c>
      <c r="J81" s="207" t="s">
        <v>490</v>
      </c>
      <c r="K81" s="207" t="s">
        <v>494</v>
      </c>
      <c r="L81" s="207" t="s">
        <v>498</v>
      </c>
      <c r="M81" s="207" t="s">
        <v>503</v>
      </c>
      <c r="N81" s="207" t="s">
        <v>508</v>
      </c>
      <c r="O81" s="207" t="s">
        <v>512</v>
      </c>
      <c r="P81" s="123">
        <f t="shared" si="4"/>
        <v>100</v>
      </c>
      <c r="Q81" s="208" t="str">
        <f t="shared" si="5"/>
        <v>Fuerte</v>
      </c>
      <c r="R81" s="207" t="s">
        <v>516</v>
      </c>
      <c r="S81" s="224" t="str">
        <f t="shared" si="6"/>
        <v>FuerteFuerte</v>
      </c>
      <c r="T81" s="224">
        <f>IFERROR(VLOOKUP(S81,'Tablas de calculos'!$AU$16:$AV$24,2,FALSE),"")</f>
        <v>1</v>
      </c>
      <c r="U81" s="208" t="str">
        <f>IFERROR(VLOOKUP(T81,'Tablas de calculos'!$AV$16:$AY$24,4),"")</f>
        <v>Fuerte</v>
      </c>
      <c r="V81" s="207" t="s">
        <v>576</v>
      </c>
      <c r="W81" s="207" t="s">
        <v>578</v>
      </c>
      <c r="X81" s="123" t="str">
        <f t="shared" si="7"/>
        <v>FuerteNo disminuyeDirectamente</v>
      </c>
      <c r="Y81" s="208">
        <f>IFERROR(VLOOKUP(X81,'Tablas de calculos'!$AZ$4:$BE$11,5,FALSE),"")</f>
        <v>0</v>
      </c>
      <c r="Z81" s="208">
        <f>IFERROR(VLOOKUP(X81,'Tablas de calculos'!$AZ$4:$BE$11,6,FALSE),"")</f>
        <v>2</v>
      </c>
    </row>
    <row r="82" spans="1:26" ht="60" x14ac:dyDescent="0.25">
      <c r="A82" s="232" t="s">
        <v>108</v>
      </c>
      <c r="B82" s="61">
        <v>26</v>
      </c>
      <c r="C82" s="61" t="str">
        <f>+VLOOKUP(Tabla9[[#This Row],[Cod. Riesgo]],Tabla_Riesgos[[Número]:[Tipo de Riesgo]],6,FALSE)</f>
        <v>Operativo</v>
      </c>
      <c r="D82" s="119" t="str">
        <f>VLOOKUP(B82,Tabla_Riesgos[#All],2,0)</f>
        <v>TODOS LOS PROCESOS</v>
      </c>
      <c r="E82" s="120" t="str">
        <f>VLOOKUP(B82,Tabla_Riesgos[#All],3,0)</f>
        <v>Se podría contratar un servicio innecesario</v>
      </c>
      <c r="F82" s="121">
        <v>26.020000000000003</v>
      </c>
      <c r="G82" s="122" t="s">
        <v>232</v>
      </c>
      <c r="H82" s="213" t="s">
        <v>544</v>
      </c>
      <c r="I82" s="207" t="s">
        <v>486</v>
      </c>
      <c r="J82" s="207" t="s">
        <v>490</v>
      </c>
      <c r="K82" s="207" t="s">
        <v>494</v>
      </c>
      <c r="L82" s="207" t="s">
        <v>498</v>
      </c>
      <c r="M82" s="207" t="s">
        <v>503</v>
      </c>
      <c r="N82" s="207" t="s">
        <v>508</v>
      </c>
      <c r="O82" s="207" t="s">
        <v>512</v>
      </c>
      <c r="P82" s="123">
        <f t="shared" si="4"/>
        <v>100</v>
      </c>
      <c r="Q82" s="208" t="str">
        <f t="shared" si="5"/>
        <v>Fuerte</v>
      </c>
      <c r="R82" s="207" t="s">
        <v>516</v>
      </c>
      <c r="S82" s="224" t="str">
        <f t="shared" si="6"/>
        <v>FuerteFuerte</v>
      </c>
      <c r="T82" s="224">
        <f>IFERROR(VLOOKUP(S82,'Tablas de calculos'!$AU$16:$AV$24,2,FALSE),"")</f>
        <v>1</v>
      </c>
      <c r="U82" s="208" t="str">
        <f>IFERROR(VLOOKUP(T82,'Tablas de calculos'!$AV$16:$AY$24,4),"")</f>
        <v>Fuerte</v>
      </c>
      <c r="V82" s="207" t="s">
        <v>576</v>
      </c>
      <c r="W82" s="207" t="s">
        <v>578</v>
      </c>
      <c r="X82" s="123" t="str">
        <f t="shared" si="7"/>
        <v>FuerteNo disminuyeDirectamente</v>
      </c>
      <c r="Y82" s="208">
        <f>IFERROR(VLOOKUP(X82,'Tablas de calculos'!$AZ$4:$BE$11,5,FALSE),"")</f>
        <v>0</v>
      </c>
      <c r="Z82" s="208">
        <f>IFERROR(VLOOKUP(X82,'Tablas de calculos'!$AZ$4:$BE$11,6,FALSE),"")</f>
        <v>2</v>
      </c>
    </row>
    <row r="83" spans="1:26" ht="75" x14ac:dyDescent="0.25">
      <c r="A83" s="232" t="s">
        <v>108</v>
      </c>
      <c r="B83" s="61">
        <v>28</v>
      </c>
      <c r="C83" s="61" t="str">
        <f>+VLOOKUP(Tabla9[[#This Row],[Cod. Riesgo]],Tabla_Riesgos[[Número]:[Tipo de Riesgo]],6,FALSE)</f>
        <v>Estratégico</v>
      </c>
      <c r="D83" s="119" t="str">
        <f>VLOOKUP(B83,Tabla_Riesgos[#All],2,0)</f>
        <v>RECEPCIÓN Y REGISTRO</v>
      </c>
      <c r="E83" s="120" t="str">
        <f>VLOOKUP(B83,Tabla_Riesgos[#All],3,0)</f>
        <v>Puede ocurrir que exista dentro del banco de depositarios, algunos que no cumplan con las características necesarias para el Registro y/o Asignación de activos.</v>
      </c>
      <c r="F83" s="121">
        <v>28.01</v>
      </c>
      <c r="G83" s="122" t="s">
        <v>233</v>
      </c>
      <c r="H83" s="213"/>
      <c r="I83" s="207"/>
      <c r="J83" s="207"/>
      <c r="K83" s="207"/>
      <c r="L83" s="207"/>
      <c r="M83" s="207"/>
      <c r="N83" s="207"/>
      <c r="O83" s="207"/>
      <c r="P83" s="123">
        <f t="shared" si="4"/>
        <v>0</v>
      </c>
      <c r="Q83" s="208" t="str">
        <f t="shared" si="5"/>
        <v>Debil</v>
      </c>
      <c r="R83" s="207"/>
      <c r="S83" s="224" t="str">
        <f t="shared" si="6"/>
        <v>Debil</v>
      </c>
      <c r="T83" s="224" t="str">
        <f>IFERROR(VLOOKUP(S83,'Tablas de calculos'!$AU$16:$AV$24,2,FALSE),"")</f>
        <v/>
      </c>
      <c r="U83" s="208" t="str">
        <f>IFERROR(VLOOKUP(T83,'Tablas de calculos'!$AV$16:$AY$24,4),"")</f>
        <v/>
      </c>
      <c r="V83" s="207" t="s">
        <v>578</v>
      </c>
      <c r="W83" s="207" t="s">
        <v>578</v>
      </c>
      <c r="X83" s="123" t="str">
        <f t="shared" si="7"/>
        <v>DirectamenteDirectamente</v>
      </c>
      <c r="Y83" s="208" t="str">
        <f>IFERROR(VLOOKUP(X83,'Tablas de calculos'!$AZ$4:$BE$11,5,FALSE),"")</f>
        <v/>
      </c>
      <c r="Z83" s="208" t="str">
        <f>IFERROR(VLOOKUP(X83,'Tablas de calculos'!$AZ$4:$BE$11,6,FALSE),"")</f>
        <v/>
      </c>
    </row>
    <row r="84" spans="1:26" ht="75" x14ac:dyDescent="0.25">
      <c r="A84" s="232" t="s">
        <v>108</v>
      </c>
      <c r="B84" s="61">
        <v>28</v>
      </c>
      <c r="C84" s="61" t="str">
        <f>+VLOOKUP(Tabla9[[#This Row],[Cod. Riesgo]],Tabla_Riesgos[[Número]:[Tipo de Riesgo]],6,FALSE)</f>
        <v>Estratégico</v>
      </c>
      <c r="D84" s="119" t="str">
        <f>VLOOKUP(B84,Tabla_Riesgos[#All],2,0)</f>
        <v>RECEPCIÓN Y REGISTRO</v>
      </c>
      <c r="E84" s="120" t="str">
        <f>VLOOKUP(B84,Tabla_Riesgos[#All],3,0)</f>
        <v>Puede ocurrir que exista dentro del banco de depositarios, algunos que no cumplan con las características necesarias para el Registro y/o Asignación de activos.</v>
      </c>
      <c r="F84" s="121">
        <v>28.020000000000003</v>
      </c>
      <c r="G84" s="122" t="s">
        <v>234</v>
      </c>
      <c r="H84" s="213"/>
      <c r="I84" s="207"/>
      <c r="J84" s="207"/>
      <c r="K84" s="207"/>
      <c r="L84" s="207"/>
      <c r="M84" s="207"/>
      <c r="N84" s="207"/>
      <c r="O84" s="207"/>
      <c r="P84" s="123">
        <f t="shared" si="4"/>
        <v>0</v>
      </c>
      <c r="Q84" s="208" t="str">
        <f t="shared" si="5"/>
        <v>Debil</v>
      </c>
      <c r="R84" s="207"/>
      <c r="S84" s="224" t="str">
        <f t="shared" si="6"/>
        <v>Debil</v>
      </c>
      <c r="T84" s="224" t="str">
        <f>IFERROR(VLOOKUP(S84,'Tablas de calculos'!$AU$16:$AV$24,2,FALSE),"")</f>
        <v/>
      </c>
      <c r="U84" s="208" t="str">
        <f>IFERROR(VLOOKUP(T84,'Tablas de calculos'!$AV$16:$AY$24,4),"")</f>
        <v/>
      </c>
      <c r="V84" s="207" t="s">
        <v>578</v>
      </c>
      <c r="W84" s="207" t="s">
        <v>578</v>
      </c>
      <c r="X84" s="123" t="str">
        <f t="shared" si="7"/>
        <v>DirectamenteDirectamente</v>
      </c>
      <c r="Y84" s="208" t="str">
        <f>IFERROR(VLOOKUP(X84,'Tablas de calculos'!$AZ$4:$BE$11,5,FALSE),"")</f>
        <v/>
      </c>
      <c r="Z84" s="208" t="str">
        <f>IFERROR(VLOOKUP(X84,'Tablas de calculos'!$AZ$4:$BE$11,6,FALSE),"")</f>
        <v/>
      </c>
    </row>
    <row r="85" spans="1:26" ht="75" x14ac:dyDescent="0.25">
      <c r="A85" s="232" t="s">
        <v>108</v>
      </c>
      <c r="B85" s="61">
        <v>28</v>
      </c>
      <c r="C85" s="61" t="str">
        <f>+VLOOKUP(Tabla9[[#This Row],[Cod. Riesgo]],Tabla_Riesgos[[Número]:[Tipo de Riesgo]],6,FALSE)</f>
        <v>Estratégico</v>
      </c>
      <c r="D85" s="119" t="str">
        <f>VLOOKUP(B85,Tabla_Riesgos[#All],2,0)</f>
        <v>RECEPCIÓN Y REGISTRO</v>
      </c>
      <c r="E85" s="120" t="str">
        <f>VLOOKUP(B85,Tabla_Riesgos[#All],3,0)</f>
        <v>Puede ocurrir que exista dentro del banco de depositarios, algunos que no cumplan con las características necesarias para el Registro y/o Asignación de activos.</v>
      </c>
      <c r="F85" s="121">
        <v>28.030000000000005</v>
      </c>
      <c r="G85" s="122" t="s">
        <v>235</v>
      </c>
      <c r="H85" s="213"/>
      <c r="I85" s="207"/>
      <c r="J85" s="207"/>
      <c r="K85" s="207"/>
      <c r="L85" s="207"/>
      <c r="M85" s="207"/>
      <c r="N85" s="207"/>
      <c r="O85" s="207"/>
      <c r="P85" s="123">
        <f t="shared" si="4"/>
        <v>0</v>
      </c>
      <c r="Q85" s="208" t="str">
        <f t="shared" si="5"/>
        <v>Debil</v>
      </c>
      <c r="R85" s="207"/>
      <c r="S85" s="224" t="str">
        <f t="shared" si="6"/>
        <v>Debil</v>
      </c>
      <c r="T85" s="224" t="str">
        <f>IFERROR(VLOOKUP(S85,'Tablas de calculos'!$AU$16:$AV$24,2,FALSE),"")</f>
        <v/>
      </c>
      <c r="U85" s="208" t="str">
        <f>IFERROR(VLOOKUP(T85,'Tablas de calculos'!$AV$16:$AY$24,4),"")</f>
        <v/>
      </c>
      <c r="V85" s="207" t="s">
        <v>578</v>
      </c>
      <c r="W85" s="207" t="s">
        <v>578</v>
      </c>
      <c r="X85" s="123" t="str">
        <f t="shared" si="7"/>
        <v>DirectamenteDirectamente</v>
      </c>
      <c r="Y85" s="208" t="str">
        <f>IFERROR(VLOOKUP(X85,'Tablas de calculos'!$AZ$4:$BE$11,5,FALSE),"")</f>
        <v/>
      </c>
      <c r="Z85" s="208" t="str">
        <f>IFERROR(VLOOKUP(X85,'Tablas de calculos'!$AZ$4:$BE$11,6,FALSE),"")</f>
        <v/>
      </c>
    </row>
    <row r="86" spans="1:26" ht="75" x14ac:dyDescent="0.25">
      <c r="A86" s="232" t="s">
        <v>108</v>
      </c>
      <c r="B86" s="61">
        <v>28</v>
      </c>
      <c r="C86" s="61" t="str">
        <f>+VLOOKUP(Tabla9[[#This Row],[Cod. Riesgo]],Tabla_Riesgos[[Número]:[Tipo de Riesgo]],6,FALSE)</f>
        <v>Estratégico</v>
      </c>
      <c r="D86" s="119" t="str">
        <f>VLOOKUP(B86,Tabla_Riesgos[#All],2,0)</f>
        <v>RECEPCIÓN Y REGISTRO</v>
      </c>
      <c r="E86" s="120" t="str">
        <f>VLOOKUP(B86,Tabla_Riesgos[#All],3,0)</f>
        <v>Puede ocurrir que exista dentro del banco de depositarios, algunos que no cumplan con las características necesarias para el Registro y/o Asignación de activos.</v>
      </c>
      <c r="F86" s="121">
        <v>28.040000000000006</v>
      </c>
      <c r="G86" s="122" t="s">
        <v>236</v>
      </c>
      <c r="H86" s="213"/>
      <c r="I86" s="207"/>
      <c r="J86" s="207"/>
      <c r="K86" s="207"/>
      <c r="L86" s="207"/>
      <c r="M86" s="207"/>
      <c r="N86" s="207"/>
      <c r="O86" s="207"/>
      <c r="P86" s="123">
        <f t="shared" si="4"/>
        <v>0</v>
      </c>
      <c r="Q86" s="208" t="str">
        <f t="shared" si="5"/>
        <v>Debil</v>
      </c>
      <c r="R86" s="207"/>
      <c r="S86" s="224" t="str">
        <f t="shared" si="6"/>
        <v>Debil</v>
      </c>
      <c r="T86" s="224" t="str">
        <f>IFERROR(VLOOKUP(S86,'Tablas de calculos'!$AU$16:$AV$24,2,FALSE),"")</f>
        <v/>
      </c>
      <c r="U86" s="208" t="str">
        <f>IFERROR(VLOOKUP(T86,'Tablas de calculos'!$AV$16:$AY$24,4),"")</f>
        <v/>
      </c>
      <c r="V86" s="207" t="s">
        <v>578</v>
      </c>
      <c r="W86" s="207" t="s">
        <v>578</v>
      </c>
      <c r="X86" s="123" t="str">
        <f t="shared" si="7"/>
        <v>DirectamenteDirectamente</v>
      </c>
      <c r="Y86" s="208" t="str">
        <f>IFERROR(VLOOKUP(X86,'Tablas de calculos'!$AZ$4:$BE$11,5,FALSE),"")</f>
        <v/>
      </c>
      <c r="Z86" s="208" t="str">
        <f>IFERROR(VLOOKUP(X86,'Tablas de calculos'!$AZ$4:$BE$11,6,FALSE),"")</f>
        <v/>
      </c>
    </row>
    <row r="87" spans="1:26" ht="60" x14ac:dyDescent="0.25">
      <c r="A87" s="232" t="s">
        <v>108</v>
      </c>
      <c r="B87" s="61">
        <v>30</v>
      </c>
      <c r="C87" s="61" t="str">
        <f>+VLOOKUP(Tabla9[[#This Row],[Cod. Riesgo]],Tabla_Riesgos[[Número]:[Tipo de Riesgo]],6,FALSE)</f>
        <v>Operativo</v>
      </c>
      <c r="D87" s="119" t="str">
        <f>VLOOKUP(B87,Tabla_Riesgos[#All],2,0)</f>
        <v>DISPOSICIÓN TEMPORAL DE ACTIVOS</v>
      </c>
      <c r="E87" s="120" t="str">
        <f>VLOOKUP(B87,Tabla_Riesgos[#All],3,0)</f>
        <v xml:space="preserve">Puede ocurrir que no se caracterice correctamente a los usuarios de los diferentes mecanismos de administración </v>
      </c>
      <c r="F87" s="121">
        <v>30.01</v>
      </c>
      <c r="G87" s="122" t="s">
        <v>237</v>
      </c>
      <c r="H87" s="213"/>
      <c r="I87" s="207"/>
      <c r="J87" s="207"/>
      <c r="K87" s="207"/>
      <c r="L87" s="207"/>
      <c r="M87" s="207"/>
      <c r="N87" s="207"/>
      <c r="O87" s="207"/>
      <c r="P87" s="123">
        <f t="shared" si="4"/>
        <v>0</v>
      </c>
      <c r="Q87" s="208" t="str">
        <f t="shared" si="5"/>
        <v>Debil</v>
      </c>
      <c r="R87" s="207"/>
      <c r="S87" s="224" t="str">
        <f t="shared" si="6"/>
        <v>Debil</v>
      </c>
      <c r="T87" s="224" t="str">
        <f>IFERROR(VLOOKUP(S87,'Tablas de calculos'!$AU$16:$AV$24,2,FALSE),"")</f>
        <v/>
      </c>
      <c r="U87" s="208" t="str">
        <f>IFERROR(VLOOKUP(T87,'Tablas de calculos'!$AV$16:$AY$24,4),"")</f>
        <v/>
      </c>
      <c r="V87" s="207" t="s">
        <v>578</v>
      </c>
      <c r="W87" s="207" t="s">
        <v>578</v>
      </c>
      <c r="X87" s="123" t="str">
        <f t="shared" si="7"/>
        <v>DirectamenteDirectamente</v>
      </c>
      <c r="Y87" s="208" t="str">
        <f>IFERROR(VLOOKUP(X87,'Tablas de calculos'!$AZ$4:$BE$11,5,FALSE),"")</f>
        <v/>
      </c>
      <c r="Z87" s="208" t="str">
        <f>IFERROR(VLOOKUP(X87,'Tablas de calculos'!$AZ$4:$BE$11,6,FALSE),"")</f>
        <v/>
      </c>
    </row>
    <row r="88" spans="1:26" ht="60" x14ac:dyDescent="0.25">
      <c r="A88" s="232" t="s">
        <v>108</v>
      </c>
      <c r="B88" s="61">
        <v>30</v>
      </c>
      <c r="C88" s="61" t="str">
        <f>+VLOOKUP(Tabla9[[#This Row],[Cod. Riesgo]],Tabla_Riesgos[[Número]:[Tipo de Riesgo]],6,FALSE)</f>
        <v>Operativo</v>
      </c>
      <c r="D88" s="119" t="str">
        <f>VLOOKUP(B88,Tabla_Riesgos[#All],2,0)</f>
        <v>DISPOSICIÓN TEMPORAL DE ACTIVOS</v>
      </c>
      <c r="E88" s="120" t="str">
        <f>VLOOKUP(B88,Tabla_Riesgos[#All],3,0)</f>
        <v xml:space="preserve">Puede ocurrir que no se caracterice correctamente a los usuarios de los diferentes mecanismos de administración </v>
      </c>
      <c r="F88" s="121">
        <v>30.020000000000003</v>
      </c>
      <c r="G88" s="122" t="s">
        <v>238</v>
      </c>
      <c r="H88" s="213"/>
      <c r="I88" s="207"/>
      <c r="J88" s="207"/>
      <c r="K88" s="207"/>
      <c r="L88" s="207"/>
      <c r="M88" s="207"/>
      <c r="N88" s="207"/>
      <c r="O88" s="207"/>
      <c r="P88" s="123">
        <f t="shared" si="4"/>
        <v>0</v>
      </c>
      <c r="Q88" s="208" t="str">
        <f t="shared" si="5"/>
        <v>Debil</v>
      </c>
      <c r="R88" s="207"/>
      <c r="S88" s="224" t="str">
        <f t="shared" si="6"/>
        <v>Debil</v>
      </c>
      <c r="T88" s="224" t="str">
        <f>IFERROR(VLOOKUP(S88,'Tablas de calculos'!$AU$16:$AV$24,2,FALSE),"")</f>
        <v/>
      </c>
      <c r="U88" s="208" t="str">
        <f>IFERROR(VLOOKUP(T88,'Tablas de calculos'!$AV$16:$AY$24,4),"")</f>
        <v/>
      </c>
      <c r="V88" s="207" t="s">
        <v>578</v>
      </c>
      <c r="W88" s="207" t="s">
        <v>578</v>
      </c>
      <c r="X88" s="123" t="str">
        <f t="shared" si="7"/>
        <v>DirectamenteDirectamente</v>
      </c>
      <c r="Y88" s="208" t="str">
        <f>IFERROR(VLOOKUP(X88,'Tablas de calculos'!$AZ$4:$BE$11,5,FALSE),"")</f>
        <v/>
      </c>
      <c r="Z88" s="208" t="str">
        <f>IFERROR(VLOOKUP(X88,'Tablas de calculos'!$AZ$4:$BE$11,6,FALSE),"")</f>
        <v/>
      </c>
    </row>
    <row r="89" spans="1:26" ht="60" x14ac:dyDescent="0.25">
      <c r="A89" s="232" t="s">
        <v>108</v>
      </c>
      <c r="B89" s="61">
        <v>30</v>
      </c>
      <c r="C89" s="61" t="str">
        <f>+VLOOKUP(Tabla9[[#This Row],[Cod. Riesgo]],Tabla_Riesgos[[Número]:[Tipo de Riesgo]],6,FALSE)</f>
        <v>Operativo</v>
      </c>
      <c r="D89" s="119" t="str">
        <f>VLOOKUP(B89,Tabla_Riesgos[#All],2,0)</f>
        <v>DISPOSICIÓN TEMPORAL DE ACTIVOS</v>
      </c>
      <c r="E89" s="120" t="str">
        <f>VLOOKUP(B89,Tabla_Riesgos[#All],3,0)</f>
        <v xml:space="preserve">Puede ocurrir que no se caracterice correctamente a los usuarios de los diferentes mecanismos de administración </v>
      </c>
      <c r="F89" s="121">
        <v>30.030000000000005</v>
      </c>
      <c r="G89" s="122" t="s">
        <v>239</v>
      </c>
      <c r="H89" s="213"/>
      <c r="I89" s="207"/>
      <c r="J89" s="207"/>
      <c r="K89" s="207"/>
      <c r="L89" s="207"/>
      <c r="M89" s="207"/>
      <c r="N89" s="207"/>
      <c r="O89" s="207"/>
      <c r="P89" s="123">
        <f t="shared" si="4"/>
        <v>0</v>
      </c>
      <c r="Q89" s="208" t="str">
        <f t="shared" si="5"/>
        <v>Debil</v>
      </c>
      <c r="R89" s="207"/>
      <c r="S89" s="224" t="str">
        <f t="shared" si="6"/>
        <v>Debil</v>
      </c>
      <c r="T89" s="224" t="str">
        <f>IFERROR(VLOOKUP(S89,'Tablas de calculos'!$AU$16:$AV$24,2,FALSE),"")</f>
        <v/>
      </c>
      <c r="U89" s="208" t="str">
        <f>IFERROR(VLOOKUP(T89,'Tablas de calculos'!$AV$16:$AY$24,4),"")</f>
        <v/>
      </c>
      <c r="V89" s="207" t="s">
        <v>578</v>
      </c>
      <c r="W89" s="207" t="s">
        <v>578</v>
      </c>
      <c r="X89" s="123" t="str">
        <f t="shared" si="7"/>
        <v>DirectamenteDirectamente</v>
      </c>
      <c r="Y89" s="208" t="str">
        <f>IFERROR(VLOOKUP(X89,'Tablas de calculos'!$AZ$4:$BE$11,5,FALSE),"")</f>
        <v/>
      </c>
      <c r="Z89" s="208" t="str">
        <f>IFERROR(VLOOKUP(X89,'Tablas de calculos'!$AZ$4:$BE$11,6,FALSE),"")</f>
        <v/>
      </c>
    </row>
    <row r="90" spans="1:26" ht="60" x14ac:dyDescent="0.25">
      <c r="A90" s="232" t="s">
        <v>108</v>
      </c>
      <c r="B90" s="61">
        <v>30</v>
      </c>
      <c r="C90" s="61" t="str">
        <f>+VLOOKUP(Tabla9[[#This Row],[Cod. Riesgo]],Tabla_Riesgos[[Número]:[Tipo de Riesgo]],6,FALSE)</f>
        <v>Operativo</v>
      </c>
      <c r="D90" s="119" t="str">
        <f>VLOOKUP(B90,Tabla_Riesgos[#All],2,0)</f>
        <v>DISPOSICIÓN TEMPORAL DE ACTIVOS</v>
      </c>
      <c r="E90" s="120" t="str">
        <f>VLOOKUP(B90,Tabla_Riesgos[#All],3,0)</f>
        <v xml:space="preserve">Puede ocurrir que no se caracterice correctamente a los usuarios de los diferentes mecanismos de administración </v>
      </c>
      <c r="F90" s="121">
        <v>30.040000000000006</v>
      </c>
      <c r="G90" s="122" t="s">
        <v>240</v>
      </c>
      <c r="H90" s="213"/>
      <c r="I90" s="207"/>
      <c r="J90" s="207"/>
      <c r="K90" s="207"/>
      <c r="L90" s="207"/>
      <c r="M90" s="207"/>
      <c r="N90" s="207"/>
      <c r="O90" s="207"/>
      <c r="P90" s="123">
        <f t="shared" si="4"/>
        <v>0</v>
      </c>
      <c r="Q90" s="208" t="str">
        <f t="shared" si="5"/>
        <v>Debil</v>
      </c>
      <c r="R90" s="207"/>
      <c r="S90" s="224" t="str">
        <f t="shared" si="6"/>
        <v>Debil</v>
      </c>
      <c r="T90" s="224" t="str">
        <f>IFERROR(VLOOKUP(S90,'Tablas de calculos'!$AU$16:$AV$24,2,FALSE),"")</f>
        <v/>
      </c>
      <c r="U90" s="208" t="str">
        <f>IFERROR(VLOOKUP(T90,'Tablas de calculos'!$AV$16:$AY$24,4),"")</f>
        <v/>
      </c>
      <c r="V90" s="207" t="s">
        <v>578</v>
      </c>
      <c r="W90" s="207" t="s">
        <v>578</v>
      </c>
      <c r="X90" s="123" t="str">
        <f t="shared" si="7"/>
        <v>DirectamenteDirectamente</v>
      </c>
      <c r="Y90" s="208" t="str">
        <f>IFERROR(VLOOKUP(X90,'Tablas de calculos'!$AZ$4:$BE$11,5,FALSE),"")</f>
        <v/>
      </c>
      <c r="Z90" s="208" t="str">
        <f>IFERROR(VLOOKUP(X90,'Tablas de calculos'!$AZ$4:$BE$11,6,FALSE),"")</f>
        <v/>
      </c>
    </row>
    <row r="91" spans="1:26" ht="75" x14ac:dyDescent="0.25">
      <c r="A91" s="232" t="s">
        <v>108</v>
      </c>
      <c r="B91" s="61">
        <v>30</v>
      </c>
      <c r="C91" s="61" t="str">
        <f>+VLOOKUP(Tabla9[[#This Row],[Cod. Riesgo]],Tabla_Riesgos[[Número]:[Tipo de Riesgo]],6,FALSE)</f>
        <v>Operativo</v>
      </c>
      <c r="D91" s="119" t="str">
        <f>VLOOKUP(B91,Tabla_Riesgos[#All],2,0)</f>
        <v>DISPOSICIÓN TEMPORAL DE ACTIVOS</v>
      </c>
      <c r="E91" s="120" t="str">
        <f>VLOOKUP(B91,Tabla_Riesgos[#All],3,0)</f>
        <v xml:space="preserve">Puede ocurrir que no se caracterice correctamente a los usuarios de los diferentes mecanismos de administración </v>
      </c>
      <c r="F91" s="121">
        <v>30.050000000000008</v>
      </c>
      <c r="G91" s="122" t="s">
        <v>241</v>
      </c>
      <c r="H91" s="213"/>
      <c r="I91" s="207"/>
      <c r="J91" s="207"/>
      <c r="K91" s="207"/>
      <c r="L91" s="207"/>
      <c r="M91" s="207"/>
      <c r="N91" s="207"/>
      <c r="O91" s="207"/>
      <c r="P91" s="123">
        <f t="shared" si="4"/>
        <v>0</v>
      </c>
      <c r="Q91" s="208" t="str">
        <f t="shared" si="5"/>
        <v>Debil</v>
      </c>
      <c r="R91" s="207"/>
      <c r="S91" s="224" t="str">
        <f t="shared" si="6"/>
        <v>Debil</v>
      </c>
      <c r="T91" s="224" t="str">
        <f>IFERROR(VLOOKUP(S91,'Tablas de calculos'!$AU$16:$AV$24,2,FALSE),"")</f>
        <v/>
      </c>
      <c r="U91" s="208" t="str">
        <f>IFERROR(VLOOKUP(T91,'Tablas de calculos'!$AV$16:$AY$24,4),"")</f>
        <v/>
      </c>
      <c r="V91" s="207" t="s">
        <v>578</v>
      </c>
      <c r="W91" s="207" t="s">
        <v>578</v>
      </c>
      <c r="X91" s="123" t="str">
        <f t="shared" si="7"/>
        <v>DirectamenteDirectamente</v>
      </c>
      <c r="Y91" s="208" t="str">
        <f>IFERROR(VLOOKUP(X91,'Tablas de calculos'!$AZ$4:$BE$11,5,FALSE),"")</f>
        <v/>
      </c>
      <c r="Z91" s="208" t="str">
        <f>IFERROR(VLOOKUP(X91,'Tablas de calculos'!$AZ$4:$BE$11,6,FALSE),"")</f>
        <v/>
      </c>
    </row>
    <row r="92" spans="1:26" ht="60" x14ac:dyDescent="0.25">
      <c r="A92" s="232" t="s">
        <v>108</v>
      </c>
      <c r="B92" s="61">
        <v>30</v>
      </c>
      <c r="C92" s="61" t="str">
        <f>+VLOOKUP(Tabla9[[#This Row],[Cod. Riesgo]],Tabla_Riesgos[[Número]:[Tipo de Riesgo]],6,FALSE)</f>
        <v>Operativo</v>
      </c>
      <c r="D92" s="119" t="str">
        <f>VLOOKUP(B92,Tabla_Riesgos[#All],2,0)</f>
        <v>DISPOSICIÓN TEMPORAL DE ACTIVOS</v>
      </c>
      <c r="E92" s="120" t="str">
        <f>VLOOKUP(B92,Tabla_Riesgos[#All],3,0)</f>
        <v xml:space="preserve">Puede ocurrir que no se caracterice correctamente a los usuarios de los diferentes mecanismos de administración </v>
      </c>
      <c r="F92" s="121">
        <v>30.060000000000009</v>
      </c>
      <c r="G92" s="122" t="s">
        <v>242</v>
      </c>
      <c r="H92" s="213"/>
      <c r="I92" s="207"/>
      <c r="J92" s="207"/>
      <c r="K92" s="207"/>
      <c r="L92" s="207"/>
      <c r="M92" s="207"/>
      <c r="N92" s="207"/>
      <c r="O92" s="207"/>
      <c r="P92" s="123">
        <f t="shared" si="4"/>
        <v>0</v>
      </c>
      <c r="Q92" s="208" t="str">
        <f t="shared" si="5"/>
        <v>Debil</v>
      </c>
      <c r="R92" s="207"/>
      <c r="S92" s="224" t="str">
        <f t="shared" si="6"/>
        <v>Debil</v>
      </c>
      <c r="T92" s="224" t="str">
        <f>IFERROR(VLOOKUP(S92,'Tablas de calculos'!$AU$16:$AV$24,2,FALSE),"")</f>
        <v/>
      </c>
      <c r="U92" s="208" t="str">
        <f>IFERROR(VLOOKUP(T92,'Tablas de calculos'!$AV$16:$AY$24,4),"")</f>
        <v/>
      </c>
      <c r="V92" s="207" t="s">
        <v>578</v>
      </c>
      <c r="W92" s="207" t="s">
        <v>578</v>
      </c>
      <c r="X92" s="123" t="str">
        <f t="shared" si="7"/>
        <v>DirectamenteDirectamente</v>
      </c>
      <c r="Y92" s="208" t="str">
        <f>IFERROR(VLOOKUP(X92,'Tablas de calculos'!$AZ$4:$BE$11,5,FALSE),"")</f>
        <v/>
      </c>
      <c r="Z92" s="208" t="str">
        <f>IFERROR(VLOOKUP(X92,'Tablas de calculos'!$AZ$4:$BE$11,6,FALSE),"")</f>
        <v/>
      </c>
    </row>
    <row r="93" spans="1:26" ht="60" x14ac:dyDescent="0.25">
      <c r="A93" s="232" t="s">
        <v>108</v>
      </c>
      <c r="B93" s="61">
        <v>30</v>
      </c>
      <c r="C93" s="61" t="str">
        <f>+VLOOKUP(Tabla9[[#This Row],[Cod. Riesgo]],Tabla_Riesgos[[Número]:[Tipo de Riesgo]],6,FALSE)</f>
        <v>Operativo</v>
      </c>
      <c r="D93" s="119" t="str">
        <f>VLOOKUP(B93,Tabla_Riesgos[#All],2,0)</f>
        <v>DISPOSICIÓN TEMPORAL DE ACTIVOS</v>
      </c>
      <c r="E93" s="120" t="str">
        <f>VLOOKUP(B93,Tabla_Riesgos[#All],3,0)</f>
        <v xml:space="preserve">Puede ocurrir que no se caracterice correctamente a los usuarios de los diferentes mecanismos de administración </v>
      </c>
      <c r="F93" s="121">
        <v>30.070000000000011</v>
      </c>
      <c r="G93" s="122" t="s">
        <v>243</v>
      </c>
      <c r="H93" s="213"/>
      <c r="I93" s="207"/>
      <c r="J93" s="207"/>
      <c r="K93" s="207"/>
      <c r="L93" s="207"/>
      <c r="M93" s="207"/>
      <c r="N93" s="207"/>
      <c r="O93" s="207"/>
      <c r="P93" s="123">
        <f t="shared" si="4"/>
        <v>0</v>
      </c>
      <c r="Q93" s="208" t="str">
        <f t="shared" si="5"/>
        <v>Debil</v>
      </c>
      <c r="R93" s="207"/>
      <c r="S93" s="224" t="str">
        <f t="shared" si="6"/>
        <v>Debil</v>
      </c>
      <c r="T93" s="224" t="str">
        <f>IFERROR(VLOOKUP(S93,'Tablas de calculos'!$AU$16:$AV$24,2,FALSE),"")</f>
        <v/>
      </c>
      <c r="U93" s="208" t="str">
        <f>IFERROR(VLOOKUP(T93,'Tablas de calculos'!$AV$16:$AY$24,4),"")</f>
        <v/>
      </c>
      <c r="V93" s="207" t="s">
        <v>578</v>
      </c>
      <c r="W93" s="207" t="s">
        <v>578</v>
      </c>
      <c r="X93" s="123" t="str">
        <f t="shared" si="7"/>
        <v>DirectamenteDirectamente</v>
      </c>
      <c r="Y93" s="208" t="str">
        <f>IFERROR(VLOOKUP(X93,'Tablas de calculos'!$AZ$4:$BE$11,5,FALSE),"")</f>
        <v/>
      </c>
      <c r="Z93" s="208" t="str">
        <f>IFERROR(VLOOKUP(X93,'Tablas de calculos'!$AZ$4:$BE$11,6,FALSE),"")</f>
        <v/>
      </c>
    </row>
    <row r="94" spans="1:26" ht="60" x14ac:dyDescent="0.25">
      <c r="A94" s="232" t="s">
        <v>108</v>
      </c>
      <c r="B94" s="61">
        <v>30</v>
      </c>
      <c r="C94" s="61" t="str">
        <f>+VLOOKUP(Tabla9[[#This Row],[Cod. Riesgo]],Tabla_Riesgos[[Número]:[Tipo de Riesgo]],6,FALSE)</f>
        <v>Operativo</v>
      </c>
      <c r="D94" s="119" t="str">
        <f>VLOOKUP(B94,Tabla_Riesgos[#All],2,0)</f>
        <v>DISPOSICIÓN TEMPORAL DE ACTIVOS</v>
      </c>
      <c r="E94" s="120" t="str">
        <f>VLOOKUP(B94,Tabla_Riesgos[#All],3,0)</f>
        <v xml:space="preserve">Puede ocurrir que no se caracterice correctamente a los usuarios de los diferentes mecanismos de administración </v>
      </c>
      <c r="F94" s="121">
        <v>30.080000000000013</v>
      </c>
      <c r="G94" s="122" t="s">
        <v>244</v>
      </c>
      <c r="H94" s="213"/>
      <c r="I94" s="207"/>
      <c r="J94" s="207"/>
      <c r="K94" s="207"/>
      <c r="L94" s="207"/>
      <c r="M94" s="207"/>
      <c r="N94" s="207"/>
      <c r="O94" s="207"/>
      <c r="P94" s="123">
        <f t="shared" si="4"/>
        <v>0</v>
      </c>
      <c r="Q94" s="208" t="str">
        <f t="shared" si="5"/>
        <v>Debil</v>
      </c>
      <c r="R94" s="207"/>
      <c r="S94" s="224" t="str">
        <f t="shared" si="6"/>
        <v>Debil</v>
      </c>
      <c r="T94" s="224" t="str">
        <f>IFERROR(VLOOKUP(S94,'Tablas de calculos'!$AU$16:$AV$24,2,FALSE),"")</f>
        <v/>
      </c>
      <c r="U94" s="208" t="str">
        <f>IFERROR(VLOOKUP(T94,'Tablas de calculos'!$AV$16:$AY$24,4),"")</f>
        <v/>
      </c>
      <c r="V94" s="207" t="s">
        <v>578</v>
      </c>
      <c r="W94" s="207" t="s">
        <v>578</v>
      </c>
      <c r="X94" s="123" t="str">
        <f t="shared" si="7"/>
        <v>DirectamenteDirectamente</v>
      </c>
      <c r="Y94" s="208" t="str">
        <f>IFERROR(VLOOKUP(X94,'Tablas de calculos'!$AZ$4:$BE$11,5,FALSE),"")</f>
        <v/>
      </c>
      <c r="Z94" s="208" t="str">
        <f>IFERROR(VLOOKUP(X94,'Tablas de calculos'!$AZ$4:$BE$11,6,FALSE),"")</f>
        <v/>
      </c>
    </row>
    <row r="95" spans="1:26" ht="75" x14ac:dyDescent="0.25">
      <c r="A95" s="232" t="s">
        <v>108</v>
      </c>
      <c r="B95" s="61">
        <v>31</v>
      </c>
      <c r="C95" s="61" t="str">
        <f>+VLOOKUP(Tabla9[[#This Row],[Cod. Riesgo]],Tabla_Riesgos[[Número]:[Tipo de Riesgo]],6,FALSE)</f>
        <v>Estratégico</v>
      </c>
      <c r="D95" s="119" t="str">
        <f>VLOOKUP(B95,Tabla_Riesgos[#All],2,0)</f>
        <v>DISPOSICIÓN TEMPORAL DE ACTIVOS</v>
      </c>
      <c r="E95" s="120" t="str">
        <f>VLOOKUP(B95,Tabla_Riesgos[#All],3,0)</f>
        <v>Puede ocurrir que se cuenten con depositarios provisionales y/o liquidadores, destinatarios provisionales y arrendatarios que incumplen con sus obligaciones</v>
      </c>
      <c r="F95" s="121">
        <v>31.01</v>
      </c>
      <c r="G95" s="122" t="s">
        <v>245</v>
      </c>
      <c r="H95" s="213"/>
      <c r="I95" s="207"/>
      <c r="J95" s="207"/>
      <c r="K95" s="207"/>
      <c r="L95" s="207"/>
      <c r="M95" s="207"/>
      <c r="N95" s="207"/>
      <c r="O95" s="207"/>
      <c r="P95" s="123">
        <f t="shared" si="4"/>
        <v>0</v>
      </c>
      <c r="Q95" s="208" t="str">
        <f t="shared" si="5"/>
        <v>Debil</v>
      </c>
      <c r="R95" s="207"/>
      <c r="S95" s="224" t="str">
        <f t="shared" si="6"/>
        <v>Debil</v>
      </c>
      <c r="T95" s="224" t="str">
        <f>IFERROR(VLOOKUP(S95,'Tablas de calculos'!$AU$16:$AV$24,2,FALSE),"")</f>
        <v/>
      </c>
      <c r="U95" s="208" t="str">
        <f>IFERROR(VLOOKUP(T95,'Tablas de calculos'!$AV$16:$AY$24,4),"")</f>
        <v/>
      </c>
      <c r="V95" s="207" t="s">
        <v>578</v>
      </c>
      <c r="W95" s="207" t="s">
        <v>578</v>
      </c>
      <c r="X95" s="123" t="str">
        <f t="shared" si="7"/>
        <v>DirectamenteDirectamente</v>
      </c>
      <c r="Y95" s="208" t="str">
        <f>IFERROR(VLOOKUP(X95,'Tablas de calculos'!$AZ$4:$BE$11,5,FALSE),"")</f>
        <v/>
      </c>
      <c r="Z95" s="208" t="str">
        <f>IFERROR(VLOOKUP(X95,'Tablas de calculos'!$AZ$4:$BE$11,6,FALSE),"")</f>
        <v/>
      </c>
    </row>
    <row r="96" spans="1:26" ht="75" x14ac:dyDescent="0.25">
      <c r="A96" s="232" t="s">
        <v>108</v>
      </c>
      <c r="B96" s="61">
        <v>31</v>
      </c>
      <c r="C96" s="61" t="str">
        <f>+VLOOKUP(Tabla9[[#This Row],[Cod. Riesgo]],Tabla_Riesgos[[Número]:[Tipo de Riesgo]],6,FALSE)</f>
        <v>Estratégico</v>
      </c>
      <c r="D96" s="119" t="str">
        <f>VLOOKUP(B96,Tabla_Riesgos[#All],2,0)</f>
        <v>DISPOSICIÓN TEMPORAL DE ACTIVOS</v>
      </c>
      <c r="E96" s="120" t="str">
        <f>VLOOKUP(B96,Tabla_Riesgos[#All],3,0)</f>
        <v>Puede ocurrir que se cuenten con depositarios provisionales y/o liquidadores, destinatarios provisionales y arrendatarios que incumplen con sus obligaciones</v>
      </c>
      <c r="F96" s="121">
        <v>31.020000000000003</v>
      </c>
      <c r="G96" s="122" t="s">
        <v>246</v>
      </c>
      <c r="H96" s="213"/>
      <c r="I96" s="207"/>
      <c r="J96" s="207"/>
      <c r="K96" s="207"/>
      <c r="L96" s="207"/>
      <c r="M96" s="207"/>
      <c r="N96" s="207"/>
      <c r="O96" s="207"/>
      <c r="P96" s="123">
        <f t="shared" si="4"/>
        <v>0</v>
      </c>
      <c r="Q96" s="208" t="str">
        <f t="shared" si="5"/>
        <v>Debil</v>
      </c>
      <c r="R96" s="207"/>
      <c r="S96" s="224" t="str">
        <f t="shared" si="6"/>
        <v>Debil</v>
      </c>
      <c r="T96" s="224" t="str">
        <f>IFERROR(VLOOKUP(S96,'Tablas de calculos'!$AU$16:$AV$24,2,FALSE),"")</f>
        <v/>
      </c>
      <c r="U96" s="208" t="str">
        <f>IFERROR(VLOOKUP(T96,'Tablas de calculos'!$AV$16:$AY$24,4),"")</f>
        <v/>
      </c>
      <c r="V96" s="207" t="s">
        <v>578</v>
      </c>
      <c r="W96" s="207" t="s">
        <v>578</v>
      </c>
      <c r="X96" s="123" t="str">
        <f t="shared" si="7"/>
        <v>DirectamenteDirectamente</v>
      </c>
      <c r="Y96" s="208" t="str">
        <f>IFERROR(VLOOKUP(X96,'Tablas de calculos'!$AZ$4:$BE$11,5,FALSE),"")</f>
        <v/>
      </c>
      <c r="Z96" s="208" t="str">
        <f>IFERROR(VLOOKUP(X96,'Tablas de calculos'!$AZ$4:$BE$11,6,FALSE),"")</f>
        <v/>
      </c>
    </row>
    <row r="97" spans="1:26" ht="90" x14ac:dyDescent="0.25">
      <c r="A97" s="232" t="s">
        <v>108</v>
      </c>
      <c r="B97" s="61">
        <v>31</v>
      </c>
      <c r="C97" s="61" t="str">
        <f>+VLOOKUP(Tabla9[[#This Row],[Cod. Riesgo]],Tabla_Riesgos[[Número]:[Tipo de Riesgo]],6,FALSE)</f>
        <v>Estratégico</v>
      </c>
      <c r="D97" s="119" t="str">
        <f>VLOOKUP(B97,Tabla_Riesgos[#All],2,0)</f>
        <v>DISPOSICIÓN TEMPORAL DE ACTIVOS</v>
      </c>
      <c r="E97" s="120" t="str">
        <f>VLOOKUP(B97,Tabla_Riesgos[#All],3,0)</f>
        <v>Puede ocurrir que se cuenten con depositarios provisionales y/o liquidadores, destinatarios provisionales y arrendatarios que incumplen con sus obligaciones</v>
      </c>
      <c r="F97" s="121">
        <v>31.030000000000005</v>
      </c>
      <c r="G97" s="122" t="s">
        <v>247</v>
      </c>
      <c r="H97" s="213"/>
      <c r="I97" s="207"/>
      <c r="J97" s="207"/>
      <c r="K97" s="207"/>
      <c r="L97" s="207"/>
      <c r="M97" s="207"/>
      <c r="N97" s="207"/>
      <c r="O97" s="207"/>
      <c r="P97" s="123">
        <f t="shared" si="4"/>
        <v>0</v>
      </c>
      <c r="Q97" s="208" t="str">
        <f t="shared" si="5"/>
        <v>Debil</v>
      </c>
      <c r="R97" s="207"/>
      <c r="S97" s="224" t="str">
        <f t="shared" si="6"/>
        <v>Debil</v>
      </c>
      <c r="T97" s="224" t="str">
        <f>IFERROR(VLOOKUP(S97,'Tablas de calculos'!$AU$16:$AV$24,2,FALSE),"")</f>
        <v/>
      </c>
      <c r="U97" s="208" t="str">
        <f>IFERROR(VLOOKUP(T97,'Tablas de calculos'!$AV$16:$AY$24,4),"")</f>
        <v/>
      </c>
      <c r="V97" s="207" t="s">
        <v>578</v>
      </c>
      <c r="W97" s="207" t="s">
        <v>578</v>
      </c>
      <c r="X97" s="123" t="str">
        <f t="shared" si="7"/>
        <v>DirectamenteDirectamente</v>
      </c>
      <c r="Y97" s="208" t="str">
        <f>IFERROR(VLOOKUP(X97,'Tablas de calculos'!$AZ$4:$BE$11,5,FALSE),"")</f>
        <v/>
      </c>
      <c r="Z97" s="208" t="str">
        <f>IFERROR(VLOOKUP(X97,'Tablas de calculos'!$AZ$4:$BE$11,6,FALSE),"")</f>
        <v/>
      </c>
    </row>
    <row r="98" spans="1:26" ht="75" x14ac:dyDescent="0.25">
      <c r="A98" s="232" t="s">
        <v>108</v>
      </c>
      <c r="B98" s="61">
        <v>31</v>
      </c>
      <c r="C98" s="61" t="str">
        <f>+VLOOKUP(Tabla9[[#This Row],[Cod. Riesgo]],Tabla_Riesgos[[Número]:[Tipo de Riesgo]],6,FALSE)</f>
        <v>Estratégico</v>
      </c>
      <c r="D98" s="119" t="str">
        <f>VLOOKUP(B98,Tabla_Riesgos[#All],2,0)</f>
        <v>DISPOSICIÓN TEMPORAL DE ACTIVOS</v>
      </c>
      <c r="E98" s="120" t="str">
        <f>VLOOKUP(B98,Tabla_Riesgos[#All],3,0)</f>
        <v>Puede ocurrir que se cuenten con depositarios provisionales y/o liquidadores, destinatarios provisionales y arrendatarios que incumplen con sus obligaciones</v>
      </c>
      <c r="F98" s="121">
        <v>31.040000000000006</v>
      </c>
      <c r="G98" s="122" t="s">
        <v>248</v>
      </c>
      <c r="H98" s="213"/>
      <c r="I98" s="207"/>
      <c r="J98" s="207"/>
      <c r="K98" s="207"/>
      <c r="L98" s="207"/>
      <c r="M98" s="207"/>
      <c r="N98" s="207"/>
      <c r="O98" s="207"/>
      <c r="P98" s="123">
        <f t="shared" si="4"/>
        <v>0</v>
      </c>
      <c r="Q98" s="208" t="str">
        <f t="shared" si="5"/>
        <v>Debil</v>
      </c>
      <c r="R98" s="207"/>
      <c r="S98" s="224" t="str">
        <f t="shared" si="6"/>
        <v>Debil</v>
      </c>
      <c r="T98" s="224" t="str">
        <f>IFERROR(VLOOKUP(S98,'Tablas de calculos'!$AU$16:$AV$24,2,FALSE),"")</f>
        <v/>
      </c>
      <c r="U98" s="208" t="str">
        <f>IFERROR(VLOOKUP(T98,'Tablas de calculos'!$AV$16:$AY$24,4),"")</f>
        <v/>
      </c>
      <c r="V98" s="207" t="s">
        <v>578</v>
      </c>
      <c r="W98" s="207" t="s">
        <v>578</v>
      </c>
      <c r="X98" s="123" t="str">
        <f t="shared" si="7"/>
        <v>DirectamenteDirectamente</v>
      </c>
      <c r="Y98" s="208" t="str">
        <f>IFERROR(VLOOKUP(X98,'Tablas de calculos'!$AZ$4:$BE$11,5,FALSE),"")</f>
        <v/>
      </c>
      <c r="Z98" s="208" t="str">
        <f>IFERROR(VLOOKUP(X98,'Tablas de calculos'!$AZ$4:$BE$11,6,FALSE),"")</f>
        <v/>
      </c>
    </row>
    <row r="99" spans="1:26" ht="75" x14ac:dyDescent="0.25">
      <c r="A99" s="232" t="s">
        <v>108</v>
      </c>
      <c r="B99" s="61">
        <v>31</v>
      </c>
      <c r="C99" s="61" t="str">
        <f>+VLOOKUP(Tabla9[[#This Row],[Cod. Riesgo]],Tabla_Riesgos[[Número]:[Tipo de Riesgo]],6,FALSE)</f>
        <v>Estratégico</v>
      </c>
      <c r="D99" s="119" t="str">
        <f>VLOOKUP(B99,Tabla_Riesgos[#All],2,0)</f>
        <v>DISPOSICIÓN TEMPORAL DE ACTIVOS</v>
      </c>
      <c r="E99" s="120" t="str">
        <f>VLOOKUP(B99,Tabla_Riesgos[#All],3,0)</f>
        <v>Puede ocurrir que se cuenten con depositarios provisionales y/o liquidadores, destinatarios provisionales y arrendatarios que incumplen con sus obligaciones</v>
      </c>
      <c r="F99" s="121">
        <v>31.050000000000008</v>
      </c>
      <c r="G99" s="122" t="s">
        <v>249</v>
      </c>
      <c r="H99" s="213"/>
      <c r="I99" s="207"/>
      <c r="J99" s="207"/>
      <c r="K99" s="207"/>
      <c r="L99" s="207"/>
      <c r="M99" s="207"/>
      <c r="N99" s="207"/>
      <c r="O99" s="207"/>
      <c r="P99" s="123">
        <f t="shared" si="4"/>
        <v>0</v>
      </c>
      <c r="Q99" s="208" t="str">
        <f t="shared" si="5"/>
        <v>Debil</v>
      </c>
      <c r="R99" s="207"/>
      <c r="S99" s="224" t="str">
        <f t="shared" si="6"/>
        <v>Debil</v>
      </c>
      <c r="T99" s="224" t="str">
        <f>IFERROR(VLOOKUP(S99,'Tablas de calculos'!$AU$16:$AV$24,2,FALSE),"")</f>
        <v/>
      </c>
      <c r="U99" s="208" t="str">
        <f>IFERROR(VLOOKUP(T99,'Tablas de calculos'!$AV$16:$AY$24,4),"")</f>
        <v/>
      </c>
      <c r="V99" s="207" t="s">
        <v>578</v>
      </c>
      <c r="W99" s="207" t="s">
        <v>578</v>
      </c>
      <c r="X99" s="123" t="str">
        <f t="shared" si="7"/>
        <v>DirectamenteDirectamente</v>
      </c>
      <c r="Y99" s="208" t="str">
        <f>IFERROR(VLOOKUP(X99,'Tablas de calculos'!$AZ$4:$BE$11,5,FALSE),"")</f>
        <v/>
      </c>
      <c r="Z99" s="208" t="str">
        <f>IFERROR(VLOOKUP(X99,'Tablas de calculos'!$AZ$4:$BE$11,6,FALSE),"")</f>
        <v/>
      </c>
    </row>
    <row r="100" spans="1:26" ht="75" x14ac:dyDescent="0.25">
      <c r="A100" s="232" t="s">
        <v>108</v>
      </c>
      <c r="B100" s="61">
        <v>33</v>
      </c>
      <c r="C100" s="61" t="str">
        <f>+VLOOKUP(Tabla9[[#This Row],[Cod. Riesgo]],Tabla_Riesgos[[Número]:[Tipo de Riesgo]],6,FALSE)</f>
        <v>Estratégico</v>
      </c>
      <c r="D100" s="119" t="str">
        <f>VLOOKUP(B100,Tabla_Riesgos[#All],2,0)</f>
        <v>DISPOSICIÓN FINAL DE ACTIVOS</v>
      </c>
      <c r="E100" s="120" t="str">
        <f>VLOOKUP(B100,Tabla_Riesgos[#All],3,0)</f>
        <v>Puede ocurrir que no se encuentra disponible la información del activo</v>
      </c>
      <c r="F100" s="121">
        <v>33.01</v>
      </c>
      <c r="G100" s="122" t="s">
        <v>250</v>
      </c>
      <c r="H100" s="213"/>
      <c r="I100" s="207"/>
      <c r="J100" s="207"/>
      <c r="K100" s="207"/>
      <c r="L100" s="207"/>
      <c r="M100" s="207"/>
      <c r="N100" s="207"/>
      <c r="O100" s="207"/>
      <c r="P100" s="123">
        <f t="shared" si="4"/>
        <v>0</v>
      </c>
      <c r="Q100" s="208" t="str">
        <f t="shared" si="5"/>
        <v>Debil</v>
      </c>
      <c r="R100" s="207"/>
      <c r="S100" s="224" t="str">
        <f t="shared" si="6"/>
        <v>Debil</v>
      </c>
      <c r="T100" s="224" t="str">
        <f>IFERROR(VLOOKUP(S100,'Tablas de calculos'!$AU$16:$AV$24,2,FALSE),"")</f>
        <v/>
      </c>
      <c r="U100" s="208" t="str">
        <f>IFERROR(VLOOKUP(T100,'Tablas de calculos'!$AV$16:$AY$24,4),"")</f>
        <v/>
      </c>
      <c r="V100" s="207" t="s">
        <v>578</v>
      </c>
      <c r="W100" s="207" t="s">
        <v>578</v>
      </c>
      <c r="X100" s="123" t="str">
        <f t="shared" si="7"/>
        <v>DirectamenteDirectamente</v>
      </c>
      <c r="Y100" s="208" t="str">
        <f>IFERROR(VLOOKUP(X100,'Tablas de calculos'!$AZ$4:$BE$11,5,FALSE),"")</f>
        <v/>
      </c>
      <c r="Z100" s="208" t="str">
        <f>IFERROR(VLOOKUP(X100,'Tablas de calculos'!$AZ$4:$BE$11,6,FALSE),"")</f>
        <v/>
      </c>
    </row>
    <row r="101" spans="1:26" ht="45" x14ac:dyDescent="0.25">
      <c r="A101" s="232" t="s">
        <v>108</v>
      </c>
      <c r="B101" s="61">
        <v>33</v>
      </c>
      <c r="C101" s="61" t="str">
        <f>+VLOOKUP(Tabla9[[#This Row],[Cod. Riesgo]],Tabla_Riesgos[[Número]:[Tipo de Riesgo]],6,FALSE)</f>
        <v>Estratégico</v>
      </c>
      <c r="D101" s="119" t="str">
        <f>VLOOKUP(B101,Tabla_Riesgos[#All],2,0)</f>
        <v>DISPOSICIÓN FINAL DE ACTIVOS</v>
      </c>
      <c r="E101" s="120" t="str">
        <f>VLOOKUP(B101,Tabla_Riesgos[#All],3,0)</f>
        <v>Puede ocurrir que no se encuentra disponible la información del activo</v>
      </c>
      <c r="F101" s="121">
        <v>33.019999999999996</v>
      </c>
      <c r="G101" s="122" t="s">
        <v>251</v>
      </c>
      <c r="H101" s="213"/>
      <c r="I101" s="207"/>
      <c r="J101" s="207"/>
      <c r="K101" s="207"/>
      <c r="L101" s="207"/>
      <c r="M101" s="207"/>
      <c r="N101" s="207"/>
      <c r="O101" s="207"/>
      <c r="P101" s="123">
        <f t="shared" si="4"/>
        <v>0</v>
      </c>
      <c r="Q101" s="208" t="str">
        <f t="shared" si="5"/>
        <v>Debil</v>
      </c>
      <c r="R101" s="207"/>
      <c r="S101" s="224" t="str">
        <f t="shared" si="6"/>
        <v>Debil</v>
      </c>
      <c r="T101" s="224" t="str">
        <f>IFERROR(VLOOKUP(S101,'Tablas de calculos'!$AU$16:$AV$24,2,FALSE),"")</f>
        <v/>
      </c>
      <c r="U101" s="208" t="str">
        <f>IFERROR(VLOOKUP(T101,'Tablas de calculos'!$AV$16:$AY$24,4),"")</f>
        <v/>
      </c>
      <c r="V101" s="207" t="s">
        <v>578</v>
      </c>
      <c r="W101" s="207" t="s">
        <v>578</v>
      </c>
      <c r="X101" s="123" t="str">
        <f t="shared" si="7"/>
        <v>DirectamenteDirectamente</v>
      </c>
      <c r="Y101" s="208" t="str">
        <f>IFERROR(VLOOKUP(X101,'Tablas de calculos'!$AZ$4:$BE$11,5,FALSE),"")</f>
        <v/>
      </c>
      <c r="Z101" s="208" t="str">
        <f>IFERROR(VLOOKUP(X101,'Tablas de calculos'!$AZ$4:$BE$11,6,FALSE),"")</f>
        <v/>
      </c>
    </row>
    <row r="102" spans="1:26" ht="30" x14ac:dyDescent="0.25">
      <c r="A102" s="232" t="s">
        <v>108</v>
      </c>
      <c r="B102" s="61">
        <v>33</v>
      </c>
      <c r="C102" s="61" t="str">
        <f>+VLOOKUP(Tabla9[[#This Row],[Cod. Riesgo]],Tabla_Riesgos[[Número]:[Tipo de Riesgo]],6,FALSE)</f>
        <v>Estratégico</v>
      </c>
      <c r="D102" s="119" t="str">
        <f>VLOOKUP(B102,Tabla_Riesgos[#All],2,0)</f>
        <v>DISPOSICIÓN FINAL DE ACTIVOS</v>
      </c>
      <c r="E102" s="120" t="str">
        <f>VLOOKUP(B102,Tabla_Riesgos[#All],3,0)</f>
        <v>Puede ocurrir que no se encuentra disponible la información del activo</v>
      </c>
      <c r="F102" s="121">
        <v>33.029999999999994</v>
      </c>
      <c r="G102" s="122" t="s">
        <v>252</v>
      </c>
      <c r="H102" s="213"/>
      <c r="I102" s="207"/>
      <c r="J102" s="207"/>
      <c r="K102" s="207"/>
      <c r="L102" s="207"/>
      <c r="M102" s="207"/>
      <c r="N102" s="207"/>
      <c r="O102" s="207"/>
      <c r="P102" s="123">
        <f t="shared" si="4"/>
        <v>0</v>
      </c>
      <c r="Q102" s="208" t="str">
        <f t="shared" si="5"/>
        <v>Debil</v>
      </c>
      <c r="R102" s="207"/>
      <c r="S102" s="224" t="str">
        <f t="shared" si="6"/>
        <v>Debil</v>
      </c>
      <c r="T102" s="224" t="str">
        <f>IFERROR(VLOOKUP(S102,'Tablas de calculos'!$AU$16:$AV$24,2,FALSE),"")</f>
        <v/>
      </c>
      <c r="U102" s="208" t="str">
        <f>IFERROR(VLOOKUP(T102,'Tablas de calculos'!$AV$16:$AY$24,4),"")</f>
        <v/>
      </c>
      <c r="V102" s="207" t="s">
        <v>578</v>
      </c>
      <c r="W102" s="207" t="s">
        <v>578</v>
      </c>
      <c r="X102" s="123" t="str">
        <f t="shared" si="7"/>
        <v>DirectamenteDirectamente</v>
      </c>
      <c r="Y102" s="208" t="str">
        <f>IFERROR(VLOOKUP(X102,'Tablas de calculos'!$AZ$4:$BE$11,5,FALSE),"")</f>
        <v/>
      </c>
      <c r="Z102" s="208" t="str">
        <f>IFERROR(VLOOKUP(X102,'Tablas de calculos'!$AZ$4:$BE$11,6,FALSE),"")</f>
        <v/>
      </c>
    </row>
    <row r="103" spans="1:26" ht="45" x14ac:dyDescent="0.25">
      <c r="A103" s="232" t="s">
        <v>108</v>
      </c>
      <c r="B103" s="61">
        <v>33</v>
      </c>
      <c r="C103" s="61" t="str">
        <f>+VLOOKUP(Tabla9[[#This Row],[Cod. Riesgo]],Tabla_Riesgos[[Número]:[Tipo de Riesgo]],6,FALSE)</f>
        <v>Estratégico</v>
      </c>
      <c r="D103" s="119" t="str">
        <f>VLOOKUP(B103,Tabla_Riesgos[#All],2,0)</f>
        <v>DISPOSICIÓN FINAL DE ACTIVOS</v>
      </c>
      <c r="E103" s="120" t="str">
        <f>VLOOKUP(B103,Tabla_Riesgos[#All],3,0)</f>
        <v>Puede ocurrir que no se encuentra disponible la información del activo</v>
      </c>
      <c r="F103" s="121">
        <v>33.039999999999992</v>
      </c>
      <c r="G103" s="122" t="s">
        <v>253</v>
      </c>
      <c r="H103" s="213"/>
      <c r="I103" s="207"/>
      <c r="J103" s="207"/>
      <c r="K103" s="207"/>
      <c r="L103" s="207"/>
      <c r="M103" s="207"/>
      <c r="N103" s="207"/>
      <c r="O103" s="207"/>
      <c r="P103" s="123">
        <f t="shared" si="4"/>
        <v>0</v>
      </c>
      <c r="Q103" s="208" t="str">
        <f t="shared" si="5"/>
        <v>Debil</v>
      </c>
      <c r="R103" s="207"/>
      <c r="S103" s="224" t="str">
        <f t="shared" si="6"/>
        <v>Debil</v>
      </c>
      <c r="T103" s="224" t="str">
        <f>IFERROR(VLOOKUP(S103,'Tablas de calculos'!$AU$16:$AV$24,2,FALSE),"")</f>
        <v/>
      </c>
      <c r="U103" s="208" t="str">
        <f>IFERROR(VLOOKUP(T103,'Tablas de calculos'!$AV$16:$AY$24,4),"")</f>
        <v/>
      </c>
      <c r="V103" s="207" t="s">
        <v>578</v>
      </c>
      <c r="W103" s="207" t="s">
        <v>578</v>
      </c>
      <c r="X103" s="123" t="str">
        <f t="shared" si="7"/>
        <v>DirectamenteDirectamente</v>
      </c>
      <c r="Y103" s="208" t="str">
        <f>IFERROR(VLOOKUP(X103,'Tablas de calculos'!$AZ$4:$BE$11,5,FALSE),"")</f>
        <v/>
      </c>
      <c r="Z103" s="208" t="str">
        <f>IFERROR(VLOOKUP(X103,'Tablas de calculos'!$AZ$4:$BE$11,6,FALSE),"")</f>
        <v/>
      </c>
    </row>
    <row r="104" spans="1:26" ht="45" x14ac:dyDescent="0.25">
      <c r="A104" s="232" t="s">
        <v>108</v>
      </c>
      <c r="B104" s="61">
        <v>34</v>
      </c>
      <c r="C104" s="61" t="str">
        <f>+VLOOKUP(Tabla9[[#This Row],[Cod. Riesgo]],Tabla_Riesgos[[Número]:[Tipo de Riesgo]],6,FALSE)</f>
        <v>Operativo</v>
      </c>
      <c r="D104" s="119" t="str">
        <f>VLOOKUP(B104,Tabla_Riesgos[#All],2,0)</f>
        <v>DISPOSICIÓN FINAL DE ACTIVOS</v>
      </c>
      <c r="E104" s="120" t="str">
        <f>VLOOKUP(B104,Tabla_Riesgos[#All],3,0)</f>
        <v>Podría ocurrir que no se entregue el activo en administración o disposición final correspondiente</v>
      </c>
      <c r="F104" s="121">
        <v>34.01</v>
      </c>
      <c r="G104" s="122" t="s">
        <v>254</v>
      </c>
      <c r="H104" s="213"/>
      <c r="I104" s="207"/>
      <c r="J104" s="207"/>
      <c r="K104" s="207"/>
      <c r="L104" s="207"/>
      <c r="M104" s="207"/>
      <c r="N104" s="207"/>
      <c r="O104" s="207"/>
      <c r="P104" s="123">
        <f t="shared" si="4"/>
        <v>0</v>
      </c>
      <c r="Q104" s="208" t="str">
        <f t="shared" si="5"/>
        <v>Debil</v>
      </c>
      <c r="R104" s="207"/>
      <c r="S104" s="224" t="str">
        <f t="shared" si="6"/>
        <v>Debil</v>
      </c>
      <c r="T104" s="224" t="str">
        <f>IFERROR(VLOOKUP(S104,'Tablas de calculos'!$AU$16:$AV$24,2,FALSE),"")</f>
        <v/>
      </c>
      <c r="U104" s="208" t="str">
        <f>IFERROR(VLOOKUP(T104,'Tablas de calculos'!$AV$16:$AY$24,4),"")</f>
        <v/>
      </c>
      <c r="V104" s="207" t="s">
        <v>578</v>
      </c>
      <c r="W104" s="207" t="s">
        <v>578</v>
      </c>
      <c r="X104" s="123" t="str">
        <f t="shared" si="7"/>
        <v>DirectamenteDirectamente</v>
      </c>
      <c r="Y104" s="208" t="str">
        <f>IFERROR(VLOOKUP(X104,'Tablas de calculos'!$AZ$4:$BE$11,5,FALSE),"")</f>
        <v/>
      </c>
      <c r="Z104" s="208" t="str">
        <f>IFERROR(VLOOKUP(X104,'Tablas de calculos'!$AZ$4:$BE$11,6,FALSE),"")</f>
        <v/>
      </c>
    </row>
    <row r="105" spans="1:26" ht="45" x14ac:dyDescent="0.25">
      <c r="A105" s="232" t="s">
        <v>108</v>
      </c>
      <c r="B105" s="61">
        <v>34</v>
      </c>
      <c r="C105" s="61" t="str">
        <f>+VLOOKUP(Tabla9[[#This Row],[Cod. Riesgo]],Tabla_Riesgos[[Número]:[Tipo de Riesgo]],6,FALSE)</f>
        <v>Operativo</v>
      </c>
      <c r="D105" s="119" t="str">
        <f>VLOOKUP(B105,Tabla_Riesgos[#All],2,0)</f>
        <v>DISPOSICIÓN FINAL DE ACTIVOS</v>
      </c>
      <c r="E105" s="120" t="str">
        <f>VLOOKUP(B105,Tabla_Riesgos[#All],3,0)</f>
        <v>Podría ocurrir que no se entregue el activo en administración o disposición final correspondiente</v>
      </c>
      <c r="F105" s="121">
        <v>34.019999999999996</v>
      </c>
      <c r="G105" s="122" t="s">
        <v>255</v>
      </c>
      <c r="H105" s="213"/>
      <c r="I105" s="207"/>
      <c r="J105" s="207"/>
      <c r="K105" s="207"/>
      <c r="L105" s="207"/>
      <c r="M105" s="207"/>
      <c r="N105" s="207"/>
      <c r="O105" s="207"/>
      <c r="P105" s="123">
        <f t="shared" si="4"/>
        <v>0</v>
      </c>
      <c r="Q105" s="208" t="str">
        <f t="shared" si="5"/>
        <v>Debil</v>
      </c>
      <c r="R105" s="207"/>
      <c r="S105" s="224" t="str">
        <f t="shared" si="6"/>
        <v>Debil</v>
      </c>
      <c r="T105" s="224" t="str">
        <f>IFERROR(VLOOKUP(S105,'Tablas de calculos'!$AU$16:$AV$24,2,FALSE),"")</f>
        <v/>
      </c>
      <c r="U105" s="208" t="str">
        <f>IFERROR(VLOOKUP(T105,'Tablas de calculos'!$AV$16:$AY$24,4),"")</f>
        <v/>
      </c>
      <c r="V105" s="207" t="s">
        <v>578</v>
      </c>
      <c r="W105" s="207" t="s">
        <v>578</v>
      </c>
      <c r="X105" s="123" t="str">
        <f t="shared" si="7"/>
        <v>DirectamenteDirectamente</v>
      </c>
      <c r="Y105" s="208" t="str">
        <f>IFERROR(VLOOKUP(X105,'Tablas de calculos'!$AZ$4:$BE$11,5,FALSE),"")</f>
        <v/>
      </c>
      <c r="Z105" s="208" t="str">
        <f>IFERROR(VLOOKUP(X105,'Tablas de calculos'!$AZ$4:$BE$11,6,FALSE),"")</f>
        <v/>
      </c>
    </row>
    <row r="106" spans="1:26" ht="60" x14ac:dyDescent="0.25">
      <c r="A106" s="232" t="s">
        <v>108</v>
      </c>
      <c r="B106" s="61">
        <v>35</v>
      </c>
      <c r="C106" s="61" t="str">
        <f>+VLOOKUP(Tabla9[[#This Row],[Cod. Riesgo]],Tabla_Riesgos[[Número]:[Tipo de Riesgo]],6,FALSE)</f>
        <v>Operativo</v>
      </c>
      <c r="D106" s="119" t="str">
        <f>VLOOKUP(B106,Tabla_Riesgos[#All],2,0)</f>
        <v>DISPOSICIÓN FINAL DE ACTIVOS</v>
      </c>
      <c r="E106" s="120" t="str">
        <f>VLOOKUP(B106,Tabla_Riesgos[#All],3,0)</f>
        <v>Se podría desconocer por parte de SAE la necesidad de la entrega del activo</v>
      </c>
      <c r="F106" s="121">
        <v>35.01</v>
      </c>
      <c r="G106" s="122" t="s">
        <v>256</v>
      </c>
      <c r="H106" s="213"/>
      <c r="I106" s="207"/>
      <c r="J106" s="207"/>
      <c r="K106" s="207"/>
      <c r="L106" s="207"/>
      <c r="M106" s="207"/>
      <c r="N106" s="207"/>
      <c r="O106" s="207"/>
      <c r="P106" s="123">
        <f t="shared" si="4"/>
        <v>0</v>
      </c>
      <c r="Q106" s="208" t="str">
        <f t="shared" si="5"/>
        <v>Debil</v>
      </c>
      <c r="R106" s="207"/>
      <c r="S106" s="224" t="str">
        <f t="shared" si="6"/>
        <v>Debil</v>
      </c>
      <c r="T106" s="224" t="str">
        <f>IFERROR(VLOOKUP(S106,'Tablas de calculos'!$AU$16:$AV$24,2,FALSE),"")</f>
        <v/>
      </c>
      <c r="U106" s="208" t="str">
        <f>IFERROR(VLOOKUP(T106,'Tablas de calculos'!$AV$16:$AY$24,4),"")</f>
        <v/>
      </c>
      <c r="V106" s="207" t="s">
        <v>578</v>
      </c>
      <c r="W106" s="207" t="s">
        <v>578</v>
      </c>
      <c r="X106" s="123" t="str">
        <f t="shared" si="7"/>
        <v>DirectamenteDirectamente</v>
      </c>
      <c r="Y106" s="208" t="str">
        <f>IFERROR(VLOOKUP(X106,'Tablas de calculos'!$AZ$4:$BE$11,5,FALSE),"")</f>
        <v/>
      </c>
      <c r="Z106" s="208" t="str">
        <f>IFERROR(VLOOKUP(X106,'Tablas de calculos'!$AZ$4:$BE$11,6,FALSE),"")</f>
        <v/>
      </c>
    </row>
    <row r="107" spans="1:26" ht="45" x14ac:dyDescent="0.25">
      <c r="A107" s="232" t="s">
        <v>108</v>
      </c>
      <c r="B107" s="61">
        <v>35</v>
      </c>
      <c r="C107" s="61" t="str">
        <f>+VLOOKUP(Tabla9[[#This Row],[Cod. Riesgo]],Tabla_Riesgos[[Número]:[Tipo de Riesgo]],6,FALSE)</f>
        <v>Operativo</v>
      </c>
      <c r="D107" s="119" t="str">
        <f>VLOOKUP(B107,Tabla_Riesgos[#All],2,0)</f>
        <v>DISPOSICIÓN FINAL DE ACTIVOS</v>
      </c>
      <c r="E107" s="120" t="str">
        <f>VLOOKUP(B107,Tabla_Riesgos[#All],3,0)</f>
        <v>Se podría desconocer por parte de SAE la necesidad de la entrega del activo</v>
      </c>
      <c r="F107" s="121">
        <v>35.019999999999996</v>
      </c>
      <c r="G107" s="122" t="s">
        <v>257</v>
      </c>
      <c r="H107" s="213"/>
      <c r="I107" s="207"/>
      <c r="J107" s="207"/>
      <c r="K107" s="207"/>
      <c r="L107" s="207"/>
      <c r="M107" s="207"/>
      <c r="N107" s="207"/>
      <c r="O107" s="207"/>
      <c r="P107" s="123">
        <f t="shared" si="4"/>
        <v>0</v>
      </c>
      <c r="Q107" s="208" t="str">
        <f t="shared" si="5"/>
        <v>Debil</v>
      </c>
      <c r="R107" s="207"/>
      <c r="S107" s="224" t="str">
        <f t="shared" si="6"/>
        <v>Debil</v>
      </c>
      <c r="T107" s="224" t="str">
        <f>IFERROR(VLOOKUP(S107,'Tablas de calculos'!$AU$16:$AV$24,2,FALSE),"")</f>
        <v/>
      </c>
      <c r="U107" s="208" t="str">
        <f>IFERROR(VLOOKUP(T107,'Tablas de calculos'!$AV$16:$AY$24,4),"")</f>
        <v/>
      </c>
      <c r="V107" s="207" t="s">
        <v>578</v>
      </c>
      <c r="W107" s="207" t="s">
        <v>578</v>
      </c>
      <c r="X107" s="123" t="str">
        <f t="shared" si="7"/>
        <v>DirectamenteDirectamente</v>
      </c>
      <c r="Y107" s="208" t="str">
        <f>IFERROR(VLOOKUP(X107,'Tablas de calculos'!$AZ$4:$BE$11,5,FALSE),"")</f>
        <v/>
      </c>
      <c r="Z107" s="208" t="str">
        <f>IFERROR(VLOOKUP(X107,'Tablas de calculos'!$AZ$4:$BE$11,6,FALSE),"")</f>
        <v/>
      </c>
    </row>
    <row r="108" spans="1:26" ht="60" x14ac:dyDescent="0.25">
      <c r="A108" s="232" t="s">
        <v>108</v>
      </c>
      <c r="B108" s="61">
        <v>35</v>
      </c>
      <c r="C108" s="61" t="str">
        <f>+VLOOKUP(Tabla9[[#This Row],[Cod. Riesgo]],Tabla_Riesgos[[Número]:[Tipo de Riesgo]],6,FALSE)</f>
        <v>Operativo</v>
      </c>
      <c r="D108" s="119" t="str">
        <f>VLOOKUP(B108,Tabla_Riesgos[#All],2,0)</f>
        <v>DISPOSICIÓN FINAL DE ACTIVOS</v>
      </c>
      <c r="E108" s="120" t="str">
        <f>VLOOKUP(B108,Tabla_Riesgos[#All],3,0)</f>
        <v>Se podría desconocer por parte de SAE la necesidad de la entrega del activo</v>
      </c>
      <c r="F108" s="121">
        <v>35.029999999999994</v>
      </c>
      <c r="G108" s="122" t="s">
        <v>258</v>
      </c>
      <c r="H108" s="213"/>
      <c r="I108" s="207"/>
      <c r="J108" s="207"/>
      <c r="K108" s="207"/>
      <c r="L108" s="207"/>
      <c r="M108" s="207"/>
      <c r="N108" s="207"/>
      <c r="O108" s="207"/>
      <c r="P108" s="123">
        <f t="shared" si="4"/>
        <v>0</v>
      </c>
      <c r="Q108" s="208" t="str">
        <f t="shared" si="5"/>
        <v>Debil</v>
      </c>
      <c r="R108" s="207"/>
      <c r="S108" s="224" t="str">
        <f t="shared" si="6"/>
        <v>Debil</v>
      </c>
      <c r="T108" s="224" t="str">
        <f>IFERROR(VLOOKUP(S108,'Tablas de calculos'!$AU$16:$AV$24,2,FALSE),"")</f>
        <v/>
      </c>
      <c r="U108" s="208" t="str">
        <f>IFERROR(VLOOKUP(T108,'Tablas de calculos'!$AV$16:$AY$24,4),"")</f>
        <v/>
      </c>
      <c r="V108" s="207" t="s">
        <v>578</v>
      </c>
      <c r="W108" s="207" t="s">
        <v>578</v>
      </c>
      <c r="X108" s="123" t="str">
        <f t="shared" si="7"/>
        <v>DirectamenteDirectamente</v>
      </c>
      <c r="Y108" s="208" t="str">
        <f>IFERROR(VLOOKUP(X108,'Tablas de calculos'!$AZ$4:$BE$11,5,FALSE),"")</f>
        <v/>
      </c>
      <c r="Z108" s="208" t="str">
        <f>IFERROR(VLOOKUP(X108,'Tablas de calculos'!$AZ$4:$BE$11,6,FALSE),"")</f>
        <v/>
      </c>
    </row>
    <row r="109" spans="1:26" ht="135" x14ac:dyDescent="0.25">
      <c r="A109" s="232" t="s">
        <v>108</v>
      </c>
      <c r="B109" s="61">
        <v>37</v>
      </c>
      <c r="C109" s="61" t="str">
        <f>+VLOOKUP(Tabla9[[#This Row],[Cod. Riesgo]],Tabla_Riesgos[[Número]:[Tipo de Riesgo]],6,FALSE)</f>
        <v>Estratégico</v>
      </c>
      <c r="D109" s="119" t="str">
        <f>VLOOKUP(B109,Tabla_Riesgos[#All],2,0)</f>
        <v>DISPOSICIÓN FINAL DE ACTIVOS</v>
      </c>
      <c r="E109" s="120" t="str">
        <f>VLOOKUP(B109,Tabla_Riesgos[#All],3,0)</f>
        <v>Se podría  enajenar un activo por un valor inferior al estimado</v>
      </c>
      <c r="F109" s="121">
        <v>37.01</v>
      </c>
      <c r="G109" s="122" t="s">
        <v>259</v>
      </c>
      <c r="H109" s="213"/>
      <c r="I109" s="207"/>
      <c r="J109" s="207"/>
      <c r="K109" s="207"/>
      <c r="L109" s="207"/>
      <c r="M109" s="207"/>
      <c r="N109" s="207"/>
      <c r="O109" s="207"/>
      <c r="P109" s="123">
        <f t="shared" si="4"/>
        <v>0</v>
      </c>
      <c r="Q109" s="208" t="str">
        <f t="shared" si="5"/>
        <v>Debil</v>
      </c>
      <c r="R109" s="207"/>
      <c r="S109" s="224" t="str">
        <f t="shared" si="6"/>
        <v>Debil</v>
      </c>
      <c r="T109" s="224" t="str">
        <f>IFERROR(VLOOKUP(S109,'Tablas de calculos'!$AU$16:$AV$24,2,FALSE),"")</f>
        <v/>
      </c>
      <c r="U109" s="208" t="str">
        <f>IFERROR(VLOOKUP(T109,'Tablas de calculos'!$AV$16:$AY$24,4),"")</f>
        <v/>
      </c>
      <c r="V109" s="207" t="s">
        <v>578</v>
      </c>
      <c r="W109" s="207" t="s">
        <v>578</v>
      </c>
      <c r="X109" s="123" t="str">
        <f t="shared" si="7"/>
        <v>DirectamenteDirectamente</v>
      </c>
      <c r="Y109" s="208" t="str">
        <f>IFERROR(VLOOKUP(X109,'Tablas de calculos'!$AZ$4:$BE$11,5,FALSE),"")</f>
        <v/>
      </c>
      <c r="Z109" s="208" t="str">
        <f>IFERROR(VLOOKUP(X109,'Tablas de calculos'!$AZ$4:$BE$11,6,FALSE),"")</f>
        <v/>
      </c>
    </row>
    <row r="110" spans="1:26" ht="45" x14ac:dyDescent="0.25">
      <c r="A110" s="232" t="s">
        <v>108</v>
      </c>
      <c r="B110" s="61">
        <v>38</v>
      </c>
      <c r="C110" s="61" t="str">
        <f>+VLOOKUP(Tabla9[[#This Row],[Cod. Riesgo]],Tabla_Riesgos[[Número]:[Tipo de Riesgo]],6,FALSE)</f>
        <v>Operativo</v>
      </c>
      <c r="D110" s="119" t="str">
        <f>VLOOKUP(B110,Tabla_Riesgos[#All],2,0)</f>
        <v>GESTIÓN FINANCIERA</v>
      </c>
      <c r="E110" s="120" t="str">
        <f>VLOOKUP(B110,Tabla_Riesgos[#All],3,0)</f>
        <v>Se podría presentar fallas en la identificación de las características de los recaudos y pagos</v>
      </c>
      <c r="F110" s="121">
        <v>38.01</v>
      </c>
      <c r="G110" s="122" t="s">
        <v>260</v>
      </c>
      <c r="H110" s="213"/>
      <c r="I110" s="207"/>
      <c r="J110" s="207"/>
      <c r="K110" s="207"/>
      <c r="L110" s="207"/>
      <c r="M110" s="207"/>
      <c r="N110" s="207"/>
      <c r="O110" s="207"/>
      <c r="P110" s="123">
        <f t="shared" si="4"/>
        <v>0</v>
      </c>
      <c r="Q110" s="208" t="str">
        <f t="shared" si="5"/>
        <v>Debil</v>
      </c>
      <c r="R110" s="207"/>
      <c r="S110" s="224" t="str">
        <f t="shared" si="6"/>
        <v>Debil</v>
      </c>
      <c r="T110" s="224" t="str">
        <f>IFERROR(VLOOKUP(S110,'Tablas de calculos'!$AU$16:$AV$24,2,FALSE),"")</f>
        <v/>
      </c>
      <c r="U110" s="208" t="str">
        <f>IFERROR(VLOOKUP(T110,'Tablas de calculos'!$AV$16:$AY$24,4),"")</f>
        <v/>
      </c>
      <c r="V110" s="207" t="s">
        <v>578</v>
      </c>
      <c r="W110" s="207" t="s">
        <v>578</v>
      </c>
      <c r="X110" s="123" t="str">
        <f t="shared" si="7"/>
        <v>DirectamenteDirectamente</v>
      </c>
      <c r="Y110" s="208" t="str">
        <f>IFERROR(VLOOKUP(X110,'Tablas de calculos'!$AZ$4:$BE$11,5,FALSE),"")</f>
        <v/>
      </c>
      <c r="Z110" s="208" t="str">
        <f>IFERROR(VLOOKUP(X110,'Tablas de calculos'!$AZ$4:$BE$11,6,FALSE),"")</f>
        <v/>
      </c>
    </row>
    <row r="111" spans="1:26" ht="45" x14ac:dyDescent="0.25">
      <c r="A111" s="232" t="s">
        <v>108</v>
      </c>
      <c r="B111" s="61">
        <v>38</v>
      </c>
      <c r="C111" s="61" t="str">
        <f>+VLOOKUP(Tabla9[[#This Row],[Cod. Riesgo]],Tabla_Riesgos[[Número]:[Tipo de Riesgo]],6,FALSE)</f>
        <v>Operativo</v>
      </c>
      <c r="D111" s="119" t="str">
        <f>VLOOKUP(B111,Tabla_Riesgos[#All],2,0)</f>
        <v>GESTIÓN FINANCIERA</v>
      </c>
      <c r="E111" s="120" t="str">
        <f>VLOOKUP(B111,Tabla_Riesgos[#All],3,0)</f>
        <v>Se podría presentar fallas en la identificación de las características de los recaudos y pagos</v>
      </c>
      <c r="F111" s="121">
        <v>38.019999999999996</v>
      </c>
      <c r="G111" s="122" t="s">
        <v>261</v>
      </c>
      <c r="H111" s="213"/>
      <c r="I111" s="207"/>
      <c r="J111" s="207"/>
      <c r="K111" s="207"/>
      <c r="L111" s="207"/>
      <c r="M111" s="207"/>
      <c r="N111" s="207"/>
      <c r="O111" s="207"/>
      <c r="P111" s="123">
        <f t="shared" si="4"/>
        <v>0</v>
      </c>
      <c r="Q111" s="208" t="str">
        <f t="shared" si="5"/>
        <v>Debil</v>
      </c>
      <c r="R111" s="207"/>
      <c r="S111" s="224" t="str">
        <f t="shared" si="6"/>
        <v>Debil</v>
      </c>
      <c r="T111" s="224" t="str">
        <f>IFERROR(VLOOKUP(S111,'Tablas de calculos'!$AU$16:$AV$24,2,FALSE),"")</f>
        <v/>
      </c>
      <c r="U111" s="208" t="str">
        <f>IFERROR(VLOOKUP(T111,'Tablas de calculos'!$AV$16:$AY$24,4),"")</f>
        <v/>
      </c>
      <c r="V111" s="207" t="s">
        <v>578</v>
      </c>
      <c r="W111" s="207" t="s">
        <v>578</v>
      </c>
      <c r="X111" s="123" t="str">
        <f t="shared" si="7"/>
        <v>DirectamenteDirectamente</v>
      </c>
      <c r="Y111" s="208" t="str">
        <f>IFERROR(VLOOKUP(X111,'Tablas de calculos'!$AZ$4:$BE$11,5,FALSE),"")</f>
        <v/>
      </c>
      <c r="Z111" s="208" t="str">
        <f>IFERROR(VLOOKUP(X111,'Tablas de calculos'!$AZ$4:$BE$11,6,FALSE),"")</f>
        <v/>
      </c>
    </row>
    <row r="112" spans="1:26" ht="60" x14ac:dyDescent="0.25">
      <c r="A112" s="232" t="s">
        <v>108</v>
      </c>
      <c r="B112" s="61">
        <v>39</v>
      </c>
      <c r="C112" s="61" t="str">
        <f>+VLOOKUP(Tabla9[[#This Row],[Cod. Riesgo]],Tabla_Riesgos[[Número]:[Tipo de Riesgo]],6,FALSE)</f>
        <v>Estratégico</v>
      </c>
      <c r="D112" s="119" t="str">
        <f>VLOOKUP(B112,Tabla_Riesgos[#All],2,0)</f>
        <v>GESTIÓN FINANCIERA</v>
      </c>
      <c r="E112" s="120" t="str">
        <f>VLOOKUP(B112,Tabla_Riesgos[#All],3,0)</f>
        <v>Se podría presentar que no exista disponibilidad de recursos</v>
      </c>
      <c r="F112" s="121">
        <v>39.01</v>
      </c>
      <c r="G112" s="122" t="s">
        <v>215</v>
      </c>
      <c r="H112" s="213"/>
      <c r="I112" s="207"/>
      <c r="J112" s="207"/>
      <c r="K112" s="207"/>
      <c r="L112" s="207"/>
      <c r="M112" s="207"/>
      <c r="N112" s="207"/>
      <c r="O112" s="207"/>
      <c r="P112" s="123">
        <f t="shared" si="4"/>
        <v>0</v>
      </c>
      <c r="Q112" s="208" t="str">
        <f t="shared" si="5"/>
        <v>Debil</v>
      </c>
      <c r="R112" s="207"/>
      <c r="S112" s="224" t="str">
        <f t="shared" si="6"/>
        <v>Debil</v>
      </c>
      <c r="T112" s="224" t="str">
        <f>IFERROR(VLOOKUP(S112,'Tablas de calculos'!$AU$16:$AV$24,2,FALSE),"")</f>
        <v/>
      </c>
      <c r="U112" s="208" t="str">
        <f>IFERROR(VLOOKUP(T112,'Tablas de calculos'!$AV$16:$AY$24,4),"")</f>
        <v/>
      </c>
      <c r="V112" s="207" t="s">
        <v>578</v>
      </c>
      <c r="W112" s="207" t="s">
        <v>578</v>
      </c>
      <c r="X112" s="123" t="str">
        <f t="shared" si="7"/>
        <v>DirectamenteDirectamente</v>
      </c>
      <c r="Y112" s="208" t="str">
        <f>IFERROR(VLOOKUP(X112,'Tablas de calculos'!$AZ$4:$BE$11,5,FALSE),"")</f>
        <v/>
      </c>
      <c r="Z112" s="208" t="str">
        <f>IFERROR(VLOOKUP(X112,'Tablas de calculos'!$AZ$4:$BE$11,6,FALSE),"")</f>
        <v/>
      </c>
    </row>
    <row r="113" spans="1:26" ht="60" x14ac:dyDescent="0.25">
      <c r="A113" s="232" t="s">
        <v>108</v>
      </c>
      <c r="B113" s="61">
        <v>39</v>
      </c>
      <c r="C113" s="61" t="str">
        <f>+VLOOKUP(Tabla9[[#This Row],[Cod. Riesgo]],Tabla_Riesgos[[Número]:[Tipo de Riesgo]],6,FALSE)</f>
        <v>Estratégico</v>
      </c>
      <c r="D113" s="119" t="str">
        <f>VLOOKUP(B113,Tabla_Riesgos[#All],2,0)</f>
        <v>GESTIÓN FINANCIERA</v>
      </c>
      <c r="E113" s="120" t="str">
        <f>VLOOKUP(B113,Tabla_Riesgos[#All],3,0)</f>
        <v>Se podría presentar que no exista disponibilidad de recursos</v>
      </c>
      <c r="F113" s="121">
        <v>39.019999999999996</v>
      </c>
      <c r="G113" s="122" t="s">
        <v>216</v>
      </c>
      <c r="H113" s="213"/>
      <c r="I113" s="207"/>
      <c r="J113" s="207"/>
      <c r="K113" s="207"/>
      <c r="L113" s="207"/>
      <c r="M113" s="207"/>
      <c r="N113" s="207"/>
      <c r="O113" s="207"/>
      <c r="P113" s="123">
        <f t="shared" si="4"/>
        <v>0</v>
      </c>
      <c r="Q113" s="208" t="str">
        <f t="shared" si="5"/>
        <v>Debil</v>
      </c>
      <c r="R113" s="207"/>
      <c r="S113" s="224" t="str">
        <f t="shared" si="6"/>
        <v>Debil</v>
      </c>
      <c r="T113" s="224" t="str">
        <f>IFERROR(VLOOKUP(S113,'Tablas de calculos'!$AU$16:$AV$24,2,FALSE),"")</f>
        <v/>
      </c>
      <c r="U113" s="208" t="str">
        <f>IFERROR(VLOOKUP(T113,'Tablas de calculos'!$AV$16:$AY$24,4),"")</f>
        <v/>
      </c>
      <c r="V113" s="207" t="s">
        <v>578</v>
      </c>
      <c r="W113" s="207" t="s">
        <v>578</v>
      </c>
      <c r="X113" s="123" t="str">
        <f t="shared" si="7"/>
        <v>DirectamenteDirectamente</v>
      </c>
      <c r="Y113" s="208" t="str">
        <f>IFERROR(VLOOKUP(X113,'Tablas de calculos'!$AZ$4:$BE$11,5,FALSE),"")</f>
        <v/>
      </c>
      <c r="Z113" s="208" t="str">
        <f>IFERROR(VLOOKUP(X113,'Tablas de calculos'!$AZ$4:$BE$11,6,FALSE),"")</f>
        <v/>
      </c>
    </row>
    <row r="114" spans="1:26" ht="30" x14ac:dyDescent="0.25">
      <c r="A114" s="232" t="s">
        <v>108</v>
      </c>
      <c r="B114" s="61">
        <v>39</v>
      </c>
      <c r="C114" s="61" t="str">
        <f>+VLOOKUP(Tabla9[[#This Row],[Cod. Riesgo]],Tabla_Riesgos[[Número]:[Tipo de Riesgo]],6,FALSE)</f>
        <v>Estratégico</v>
      </c>
      <c r="D114" s="119" t="str">
        <f>VLOOKUP(B114,Tabla_Riesgos[#All],2,0)</f>
        <v>GESTIÓN FINANCIERA</v>
      </c>
      <c r="E114" s="120" t="str">
        <f>VLOOKUP(B114,Tabla_Riesgos[#All],3,0)</f>
        <v>Se podría presentar que no exista disponibilidad de recursos</v>
      </c>
      <c r="F114" s="121">
        <v>39.029999999999994</v>
      </c>
      <c r="G114" s="122" t="s">
        <v>217</v>
      </c>
      <c r="H114" s="213"/>
      <c r="I114" s="207"/>
      <c r="J114" s="207"/>
      <c r="K114" s="207"/>
      <c r="L114" s="207"/>
      <c r="M114" s="207"/>
      <c r="N114" s="207"/>
      <c r="O114" s="207"/>
      <c r="P114" s="123">
        <f t="shared" si="4"/>
        <v>0</v>
      </c>
      <c r="Q114" s="208" t="str">
        <f t="shared" si="5"/>
        <v>Debil</v>
      </c>
      <c r="R114" s="207"/>
      <c r="S114" s="224" t="str">
        <f t="shared" si="6"/>
        <v>Debil</v>
      </c>
      <c r="T114" s="224" t="str">
        <f>IFERROR(VLOOKUP(S114,'Tablas de calculos'!$AU$16:$AV$24,2,FALSE),"")</f>
        <v/>
      </c>
      <c r="U114" s="208" t="str">
        <f>IFERROR(VLOOKUP(T114,'Tablas de calculos'!$AV$16:$AY$24,4),"")</f>
        <v/>
      </c>
      <c r="V114" s="207" t="s">
        <v>578</v>
      </c>
      <c r="W114" s="207" t="s">
        <v>578</v>
      </c>
      <c r="X114" s="123" t="str">
        <f t="shared" si="7"/>
        <v>DirectamenteDirectamente</v>
      </c>
      <c r="Y114" s="208" t="str">
        <f>IFERROR(VLOOKUP(X114,'Tablas de calculos'!$AZ$4:$BE$11,5,FALSE),"")</f>
        <v/>
      </c>
      <c r="Z114" s="208" t="str">
        <f>IFERROR(VLOOKUP(X114,'Tablas de calculos'!$AZ$4:$BE$11,6,FALSE),"")</f>
        <v/>
      </c>
    </row>
    <row r="115" spans="1:26" ht="60" x14ac:dyDescent="0.25">
      <c r="A115" s="232" t="s">
        <v>108</v>
      </c>
      <c r="B115" s="61">
        <v>40</v>
      </c>
      <c r="C115" s="61" t="str">
        <f>+VLOOKUP(Tabla9[[#This Row],[Cod. Riesgo]],Tabla_Riesgos[[Número]:[Tipo de Riesgo]],6,FALSE)</f>
        <v>Operativo</v>
      </c>
      <c r="D115" s="119" t="str">
        <f>VLOOKUP(B115,Tabla_Riesgos[#All],2,0)</f>
        <v>GESTIÓN FINANCIERA</v>
      </c>
      <c r="E115" s="120" t="str">
        <f>VLOOKUP(B115,Tabla_Riesgos[#All],3,0)</f>
        <v>Puede ocurrir que no se cuente con información del estado de cuenta por activo</v>
      </c>
      <c r="F115" s="121">
        <v>40.01</v>
      </c>
      <c r="G115" s="122" t="s">
        <v>262</v>
      </c>
      <c r="H115" s="213"/>
      <c r="I115" s="207"/>
      <c r="J115" s="207"/>
      <c r="K115" s="207"/>
      <c r="L115" s="207"/>
      <c r="M115" s="207"/>
      <c r="N115" s="207"/>
      <c r="O115" s="207"/>
      <c r="P115" s="123">
        <f t="shared" si="4"/>
        <v>0</v>
      </c>
      <c r="Q115" s="208" t="str">
        <f t="shared" si="5"/>
        <v>Debil</v>
      </c>
      <c r="R115" s="207"/>
      <c r="S115" s="224" t="str">
        <f t="shared" si="6"/>
        <v>Debil</v>
      </c>
      <c r="T115" s="224" t="str">
        <f>IFERROR(VLOOKUP(S115,'Tablas de calculos'!$AU$16:$AV$24,2,FALSE),"")</f>
        <v/>
      </c>
      <c r="U115" s="208" t="str">
        <f>IFERROR(VLOOKUP(T115,'Tablas de calculos'!$AV$16:$AY$24,4),"")</f>
        <v/>
      </c>
      <c r="V115" s="207" t="s">
        <v>578</v>
      </c>
      <c r="W115" s="207" t="s">
        <v>578</v>
      </c>
      <c r="X115" s="123" t="str">
        <f t="shared" si="7"/>
        <v>DirectamenteDirectamente</v>
      </c>
      <c r="Y115" s="208" t="str">
        <f>IFERROR(VLOOKUP(X115,'Tablas de calculos'!$AZ$4:$BE$11,5,FALSE),"")</f>
        <v/>
      </c>
      <c r="Z115" s="208" t="str">
        <f>IFERROR(VLOOKUP(X115,'Tablas de calculos'!$AZ$4:$BE$11,6,FALSE),"")</f>
        <v/>
      </c>
    </row>
    <row r="116" spans="1:26" ht="45" x14ac:dyDescent="0.25">
      <c r="A116" s="232" t="s">
        <v>108</v>
      </c>
      <c r="B116" s="61">
        <v>40</v>
      </c>
      <c r="C116" s="61" t="str">
        <f>+VLOOKUP(Tabla9[[#This Row],[Cod. Riesgo]],Tabla_Riesgos[[Número]:[Tipo de Riesgo]],6,FALSE)</f>
        <v>Operativo</v>
      </c>
      <c r="D116" s="119" t="str">
        <f>VLOOKUP(B116,Tabla_Riesgos[#All],2,0)</f>
        <v>GESTIÓN FINANCIERA</v>
      </c>
      <c r="E116" s="120" t="str">
        <f>VLOOKUP(B116,Tabla_Riesgos[#All],3,0)</f>
        <v>Puede ocurrir que no se cuente con información del estado de cuenta por activo</v>
      </c>
      <c r="F116" s="121">
        <v>40.019999999999996</v>
      </c>
      <c r="G116" s="122" t="s">
        <v>251</v>
      </c>
      <c r="H116" s="213"/>
      <c r="I116" s="207"/>
      <c r="J116" s="207"/>
      <c r="K116" s="207"/>
      <c r="L116" s="207"/>
      <c r="M116" s="207"/>
      <c r="N116" s="207"/>
      <c r="O116" s="207"/>
      <c r="P116" s="123">
        <f t="shared" si="4"/>
        <v>0</v>
      </c>
      <c r="Q116" s="208" t="str">
        <f t="shared" si="5"/>
        <v>Debil</v>
      </c>
      <c r="R116" s="207"/>
      <c r="S116" s="224" t="str">
        <f t="shared" si="6"/>
        <v>Debil</v>
      </c>
      <c r="T116" s="224" t="str">
        <f>IFERROR(VLOOKUP(S116,'Tablas de calculos'!$AU$16:$AV$24,2,FALSE),"")</f>
        <v/>
      </c>
      <c r="U116" s="208" t="str">
        <f>IFERROR(VLOOKUP(T116,'Tablas de calculos'!$AV$16:$AY$24,4),"")</f>
        <v/>
      </c>
      <c r="V116" s="207" t="s">
        <v>578</v>
      </c>
      <c r="W116" s="207" t="s">
        <v>578</v>
      </c>
      <c r="X116" s="123" t="str">
        <f t="shared" si="7"/>
        <v>DirectamenteDirectamente</v>
      </c>
      <c r="Y116" s="208" t="str">
        <f>IFERROR(VLOOKUP(X116,'Tablas de calculos'!$AZ$4:$BE$11,5,FALSE),"")</f>
        <v/>
      </c>
      <c r="Z116" s="208" t="str">
        <f>IFERROR(VLOOKUP(X116,'Tablas de calculos'!$AZ$4:$BE$11,6,FALSE),"")</f>
        <v/>
      </c>
    </row>
    <row r="117" spans="1:26" ht="45" x14ac:dyDescent="0.25">
      <c r="A117" s="232" t="s">
        <v>108</v>
      </c>
      <c r="B117" s="61">
        <v>41</v>
      </c>
      <c r="C117" s="61" t="str">
        <f>+VLOOKUP(Tabla9[[#This Row],[Cod. Riesgo]],Tabla_Riesgos[[Número]:[Tipo de Riesgo]],6,FALSE)</f>
        <v>Estratégico</v>
      </c>
      <c r="D117" s="119" t="str">
        <f>VLOOKUP(B117,Tabla_Riesgos[#All],2,0)</f>
        <v>GESTIÓN FINANCIERA</v>
      </c>
      <c r="E117" s="120" t="str">
        <f>VLOOKUP(B117,Tabla_Riesgos[#All],3,0)</f>
        <v xml:space="preserve">Puede ocurrir que SAE disponga de los recursos de los activos del FRISCO desconociendo la condición de estos. </v>
      </c>
      <c r="F117" s="121">
        <v>41.01</v>
      </c>
      <c r="G117" s="122" t="s">
        <v>263</v>
      </c>
      <c r="H117" s="213"/>
      <c r="I117" s="207"/>
      <c r="J117" s="207"/>
      <c r="K117" s="207"/>
      <c r="L117" s="207"/>
      <c r="M117" s="207"/>
      <c r="N117" s="207"/>
      <c r="O117" s="207"/>
      <c r="P117" s="123">
        <f t="shared" si="4"/>
        <v>0</v>
      </c>
      <c r="Q117" s="208" t="str">
        <f t="shared" si="5"/>
        <v>Debil</v>
      </c>
      <c r="R117" s="207"/>
      <c r="S117" s="224" t="str">
        <f t="shared" si="6"/>
        <v>Debil</v>
      </c>
      <c r="T117" s="224" t="str">
        <f>IFERROR(VLOOKUP(S117,'Tablas de calculos'!$AU$16:$AV$24,2,FALSE),"")</f>
        <v/>
      </c>
      <c r="U117" s="208" t="str">
        <f>IFERROR(VLOOKUP(T117,'Tablas de calculos'!$AV$16:$AY$24,4),"")</f>
        <v/>
      </c>
      <c r="V117" s="207" t="s">
        <v>578</v>
      </c>
      <c r="W117" s="207" t="s">
        <v>578</v>
      </c>
      <c r="X117" s="123" t="str">
        <f t="shared" si="7"/>
        <v>DirectamenteDirectamente</v>
      </c>
      <c r="Y117" s="208" t="str">
        <f>IFERROR(VLOOKUP(X117,'Tablas de calculos'!$AZ$4:$BE$11,5,FALSE),"")</f>
        <v/>
      </c>
      <c r="Z117" s="208" t="str">
        <f>IFERROR(VLOOKUP(X117,'Tablas de calculos'!$AZ$4:$BE$11,6,FALSE),"")</f>
        <v/>
      </c>
    </row>
    <row r="118" spans="1:26" ht="60" x14ac:dyDescent="0.25">
      <c r="A118" s="232" t="s">
        <v>108</v>
      </c>
      <c r="B118" s="61">
        <v>42</v>
      </c>
      <c r="C118" s="61" t="str">
        <f>+VLOOKUP(Tabla9[[#This Row],[Cod. Riesgo]],Tabla_Riesgos[[Número]:[Tipo de Riesgo]],6,FALSE)</f>
        <v>Operativo</v>
      </c>
      <c r="D118" s="119" t="str">
        <f>VLOOKUP(B118,Tabla_Riesgos[#All],2,0)</f>
        <v>GESTIÓN FINANCIERA</v>
      </c>
      <c r="E118" s="120" t="str">
        <f>VLOOKUP(B118,Tabla_Riesgos[#All],3,0)</f>
        <v>Se podría reportar información financiera inexacta tanto de SAE como del FRISCO.</v>
      </c>
      <c r="F118" s="121">
        <v>42.01</v>
      </c>
      <c r="G118" s="122" t="s">
        <v>264</v>
      </c>
      <c r="H118" s="213"/>
      <c r="I118" s="207"/>
      <c r="J118" s="207"/>
      <c r="K118" s="207"/>
      <c r="L118" s="207"/>
      <c r="M118" s="207"/>
      <c r="N118" s="207"/>
      <c r="O118" s="207"/>
      <c r="P118" s="123">
        <f t="shared" si="4"/>
        <v>0</v>
      </c>
      <c r="Q118" s="208" t="str">
        <f t="shared" si="5"/>
        <v>Debil</v>
      </c>
      <c r="R118" s="207"/>
      <c r="S118" s="224" t="str">
        <f t="shared" si="6"/>
        <v>Debil</v>
      </c>
      <c r="T118" s="224" t="str">
        <f>IFERROR(VLOOKUP(S118,'Tablas de calculos'!$AU$16:$AV$24,2,FALSE),"")</f>
        <v/>
      </c>
      <c r="U118" s="208" t="str">
        <f>IFERROR(VLOOKUP(T118,'Tablas de calculos'!$AV$16:$AY$24,4),"")</f>
        <v/>
      </c>
      <c r="V118" s="207" t="s">
        <v>578</v>
      </c>
      <c r="W118" s="207" t="s">
        <v>578</v>
      </c>
      <c r="X118" s="123" t="str">
        <f t="shared" si="7"/>
        <v>DirectamenteDirectamente</v>
      </c>
      <c r="Y118" s="208" t="str">
        <f>IFERROR(VLOOKUP(X118,'Tablas de calculos'!$AZ$4:$BE$11,5,FALSE),"")</f>
        <v/>
      </c>
      <c r="Z118" s="208" t="str">
        <f>IFERROR(VLOOKUP(X118,'Tablas de calculos'!$AZ$4:$BE$11,6,FALSE),"")</f>
        <v/>
      </c>
    </row>
    <row r="119" spans="1:26" ht="45" x14ac:dyDescent="0.25">
      <c r="A119" s="232" t="s">
        <v>108</v>
      </c>
      <c r="B119" s="61">
        <v>42</v>
      </c>
      <c r="C119" s="61" t="str">
        <f>+VLOOKUP(Tabla9[[#This Row],[Cod. Riesgo]],Tabla_Riesgos[[Número]:[Tipo de Riesgo]],6,FALSE)</f>
        <v>Operativo</v>
      </c>
      <c r="D119" s="119" t="str">
        <f>VLOOKUP(B119,Tabla_Riesgos[#All],2,0)</f>
        <v>GESTIÓN FINANCIERA</v>
      </c>
      <c r="E119" s="120" t="str">
        <f>VLOOKUP(B119,Tabla_Riesgos[#All],3,0)</f>
        <v>Se podría reportar información financiera inexacta tanto de SAE como del FRISCO.</v>
      </c>
      <c r="F119" s="121">
        <v>42.019999999999996</v>
      </c>
      <c r="G119" s="122" t="s">
        <v>265</v>
      </c>
      <c r="H119" s="213"/>
      <c r="I119" s="207"/>
      <c r="J119" s="207"/>
      <c r="K119" s="207"/>
      <c r="L119" s="207"/>
      <c r="M119" s="207"/>
      <c r="N119" s="207"/>
      <c r="O119" s="207"/>
      <c r="P119" s="123">
        <f t="shared" si="4"/>
        <v>0</v>
      </c>
      <c r="Q119" s="208" t="str">
        <f t="shared" si="5"/>
        <v>Debil</v>
      </c>
      <c r="R119" s="207"/>
      <c r="S119" s="224" t="str">
        <f t="shared" si="6"/>
        <v>Debil</v>
      </c>
      <c r="T119" s="224" t="str">
        <f>IFERROR(VLOOKUP(S119,'Tablas de calculos'!$AU$16:$AV$24,2,FALSE),"")</f>
        <v/>
      </c>
      <c r="U119" s="208" t="str">
        <f>IFERROR(VLOOKUP(T119,'Tablas de calculos'!$AV$16:$AY$24,4),"")</f>
        <v/>
      </c>
      <c r="V119" s="207" t="s">
        <v>578</v>
      </c>
      <c r="W119" s="207" t="s">
        <v>578</v>
      </c>
      <c r="X119" s="123" t="str">
        <f t="shared" si="7"/>
        <v>DirectamenteDirectamente</v>
      </c>
      <c r="Y119" s="208" t="str">
        <f>IFERROR(VLOOKUP(X119,'Tablas de calculos'!$AZ$4:$BE$11,5,FALSE),"")</f>
        <v/>
      </c>
      <c r="Z119" s="208" t="str">
        <f>IFERROR(VLOOKUP(X119,'Tablas de calculos'!$AZ$4:$BE$11,6,FALSE),"")</f>
        <v/>
      </c>
    </row>
    <row r="120" spans="1:26" ht="60" x14ac:dyDescent="0.25">
      <c r="A120" s="232" t="s">
        <v>108</v>
      </c>
      <c r="B120" s="61">
        <v>43</v>
      </c>
      <c r="C120" s="61" t="str">
        <f>+VLOOKUP(Tabla9[[#This Row],[Cod. Riesgo]],Tabla_Riesgos[[Número]:[Tipo de Riesgo]],6,FALSE)</f>
        <v>Operativo</v>
      </c>
      <c r="D120" s="119" t="str">
        <f>VLOOKUP(B120,Tabla_Riesgos[#All],2,0)</f>
        <v>GESTIÓN DOCUMENTAL</v>
      </c>
      <c r="E120" s="120" t="str">
        <f>VLOOKUP(B120,Tabla_Riesgos[#All],3,0)</f>
        <v xml:space="preserve">Se podría generar una inadecuada identificación al área que corresponde el trámite  </v>
      </c>
      <c r="F120" s="121">
        <v>43.01</v>
      </c>
      <c r="G120" s="122" t="s">
        <v>266</v>
      </c>
      <c r="H120" s="213"/>
      <c r="I120" s="207"/>
      <c r="J120" s="207"/>
      <c r="K120" s="207"/>
      <c r="L120" s="207"/>
      <c r="M120" s="207"/>
      <c r="N120" s="207"/>
      <c r="O120" s="207"/>
      <c r="P120" s="123">
        <f t="shared" si="4"/>
        <v>0</v>
      </c>
      <c r="Q120" s="208" t="str">
        <f t="shared" si="5"/>
        <v>Debil</v>
      </c>
      <c r="R120" s="207"/>
      <c r="S120" s="224" t="str">
        <f t="shared" si="6"/>
        <v>Debil</v>
      </c>
      <c r="T120" s="224" t="str">
        <f>IFERROR(VLOOKUP(S120,'Tablas de calculos'!$AU$16:$AV$24,2,FALSE),"")</f>
        <v/>
      </c>
      <c r="U120" s="208" t="str">
        <f>IFERROR(VLOOKUP(T120,'Tablas de calculos'!$AV$16:$AY$24,4),"")</f>
        <v/>
      </c>
      <c r="V120" s="207" t="s">
        <v>578</v>
      </c>
      <c r="W120" s="207" t="s">
        <v>578</v>
      </c>
      <c r="X120" s="123" t="str">
        <f t="shared" si="7"/>
        <v>DirectamenteDirectamente</v>
      </c>
      <c r="Y120" s="208" t="str">
        <f>IFERROR(VLOOKUP(X120,'Tablas de calculos'!$AZ$4:$BE$11,5,FALSE),"")</f>
        <v/>
      </c>
      <c r="Z120" s="208" t="str">
        <f>IFERROR(VLOOKUP(X120,'Tablas de calculos'!$AZ$4:$BE$11,6,FALSE),"")</f>
        <v/>
      </c>
    </row>
    <row r="121" spans="1:26" ht="45" x14ac:dyDescent="0.25">
      <c r="A121" s="232" t="s">
        <v>108</v>
      </c>
      <c r="B121" s="61">
        <v>43</v>
      </c>
      <c r="C121" s="61" t="str">
        <f>+VLOOKUP(Tabla9[[#This Row],[Cod. Riesgo]],Tabla_Riesgos[[Número]:[Tipo de Riesgo]],6,FALSE)</f>
        <v>Operativo</v>
      </c>
      <c r="D121" s="119" t="str">
        <f>VLOOKUP(B121,Tabla_Riesgos[#All],2,0)</f>
        <v>GESTIÓN DOCUMENTAL</v>
      </c>
      <c r="E121" s="120" t="str">
        <f>VLOOKUP(B121,Tabla_Riesgos[#All],3,0)</f>
        <v xml:space="preserve">Se podría generar una inadecuada identificación al área que corresponde el trámite  </v>
      </c>
      <c r="F121" s="121">
        <v>43.019999999999996</v>
      </c>
      <c r="G121" s="122" t="s">
        <v>267</v>
      </c>
      <c r="H121" s="213"/>
      <c r="I121" s="207"/>
      <c r="J121" s="207"/>
      <c r="K121" s="207"/>
      <c r="L121" s="207"/>
      <c r="M121" s="207"/>
      <c r="N121" s="207"/>
      <c r="O121" s="207"/>
      <c r="P121" s="123">
        <f t="shared" si="4"/>
        <v>0</v>
      </c>
      <c r="Q121" s="208" t="str">
        <f t="shared" si="5"/>
        <v>Debil</v>
      </c>
      <c r="R121" s="207"/>
      <c r="S121" s="224" t="str">
        <f t="shared" si="6"/>
        <v>Debil</v>
      </c>
      <c r="T121" s="224" t="str">
        <f>IFERROR(VLOOKUP(S121,'Tablas de calculos'!$AU$16:$AV$24,2,FALSE),"")</f>
        <v/>
      </c>
      <c r="U121" s="208" t="str">
        <f>IFERROR(VLOOKUP(T121,'Tablas de calculos'!$AV$16:$AY$24,4),"")</f>
        <v/>
      </c>
      <c r="V121" s="207" t="s">
        <v>578</v>
      </c>
      <c r="W121" s="207" t="s">
        <v>578</v>
      </c>
      <c r="X121" s="123" t="str">
        <f t="shared" si="7"/>
        <v>DirectamenteDirectamente</v>
      </c>
      <c r="Y121" s="208" t="str">
        <f>IFERROR(VLOOKUP(X121,'Tablas de calculos'!$AZ$4:$BE$11,5,FALSE),"")</f>
        <v/>
      </c>
      <c r="Z121" s="208" t="str">
        <f>IFERROR(VLOOKUP(X121,'Tablas de calculos'!$AZ$4:$BE$11,6,FALSE),"")</f>
        <v/>
      </c>
    </row>
    <row r="122" spans="1:26" ht="45" x14ac:dyDescent="0.25">
      <c r="A122" s="232" t="s">
        <v>108</v>
      </c>
      <c r="B122" s="61">
        <v>43</v>
      </c>
      <c r="C122" s="61" t="str">
        <f>+VLOOKUP(Tabla9[[#This Row],[Cod. Riesgo]],Tabla_Riesgos[[Número]:[Tipo de Riesgo]],6,FALSE)</f>
        <v>Operativo</v>
      </c>
      <c r="D122" s="119" t="str">
        <f>VLOOKUP(B122,Tabla_Riesgos[#All],2,0)</f>
        <v>GESTIÓN DOCUMENTAL</v>
      </c>
      <c r="E122" s="120" t="str">
        <f>VLOOKUP(B122,Tabla_Riesgos[#All],3,0)</f>
        <v xml:space="preserve">Se podría generar una inadecuada identificación al área que corresponde el trámite  </v>
      </c>
      <c r="F122" s="121">
        <v>43.029999999999994</v>
      </c>
      <c r="G122" s="122" t="s">
        <v>268</v>
      </c>
      <c r="H122" s="213"/>
      <c r="I122" s="207"/>
      <c r="J122" s="207"/>
      <c r="K122" s="207"/>
      <c r="L122" s="207"/>
      <c r="M122" s="207"/>
      <c r="N122" s="207"/>
      <c r="O122" s="207"/>
      <c r="P122" s="123">
        <f t="shared" si="4"/>
        <v>0</v>
      </c>
      <c r="Q122" s="208" t="str">
        <f t="shared" si="5"/>
        <v>Debil</v>
      </c>
      <c r="R122" s="207"/>
      <c r="S122" s="224" t="str">
        <f t="shared" si="6"/>
        <v>Debil</v>
      </c>
      <c r="T122" s="224" t="str">
        <f>IFERROR(VLOOKUP(S122,'Tablas de calculos'!$AU$16:$AV$24,2,FALSE),"")</f>
        <v/>
      </c>
      <c r="U122" s="208" t="str">
        <f>IFERROR(VLOOKUP(T122,'Tablas de calculos'!$AV$16:$AY$24,4),"")</f>
        <v/>
      </c>
      <c r="V122" s="207" t="s">
        <v>578</v>
      </c>
      <c r="W122" s="207" t="s">
        <v>578</v>
      </c>
      <c r="X122" s="123" t="str">
        <f t="shared" si="7"/>
        <v>DirectamenteDirectamente</v>
      </c>
      <c r="Y122" s="208" t="str">
        <f>IFERROR(VLOOKUP(X122,'Tablas de calculos'!$AZ$4:$BE$11,5,FALSE),"")</f>
        <v/>
      </c>
      <c r="Z122" s="208" t="str">
        <f>IFERROR(VLOOKUP(X122,'Tablas de calculos'!$AZ$4:$BE$11,6,FALSE),"")</f>
        <v/>
      </c>
    </row>
    <row r="123" spans="1:26" ht="45" x14ac:dyDescent="0.25">
      <c r="A123" s="232" t="s">
        <v>108</v>
      </c>
      <c r="B123" s="61">
        <v>43</v>
      </c>
      <c r="C123" s="61" t="str">
        <f>+VLOOKUP(Tabla9[[#This Row],[Cod. Riesgo]],Tabla_Riesgos[[Número]:[Tipo de Riesgo]],6,FALSE)</f>
        <v>Operativo</v>
      </c>
      <c r="D123" s="119" t="str">
        <f>VLOOKUP(B123,Tabla_Riesgos[#All],2,0)</f>
        <v>GESTIÓN DOCUMENTAL</v>
      </c>
      <c r="E123" s="120" t="str">
        <f>VLOOKUP(B123,Tabla_Riesgos[#All],3,0)</f>
        <v xml:space="preserve">Se podría generar una inadecuada identificación al área que corresponde el trámite  </v>
      </c>
      <c r="F123" s="121">
        <v>43.039999999999992</v>
      </c>
      <c r="G123" s="122" t="s">
        <v>269</v>
      </c>
      <c r="H123" s="213"/>
      <c r="I123" s="207"/>
      <c r="J123" s="207"/>
      <c r="K123" s="207"/>
      <c r="L123" s="207"/>
      <c r="M123" s="207"/>
      <c r="N123" s="207"/>
      <c r="O123" s="207"/>
      <c r="P123" s="123">
        <f t="shared" si="4"/>
        <v>0</v>
      </c>
      <c r="Q123" s="208" t="str">
        <f t="shared" si="5"/>
        <v>Debil</v>
      </c>
      <c r="R123" s="207"/>
      <c r="S123" s="224" t="str">
        <f t="shared" si="6"/>
        <v>Debil</v>
      </c>
      <c r="T123" s="224" t="str">
        <f>IFERROR(VLOOKUP(S123,'Tablas de calculos'!$AU$16:$AV$24,2,FALSE),"")</f>
        <v/>
      </c>
      <c r="U123" s="208" t="str">
        <f>IFERROR(VLOOKUP(T123,'Tablas de calculos'!$AV$16:$AY$24,4),"")</f>
        <v/>
      </c>
      <c r="V123" s="207" t="s">
        <v>578</v>
      </c>
      <c r="W123" s="207" t="s">
        <v>578</v>
      </c>
      <c r="X123" s="123" t="str">
        <f t="shared" si="7"/>
        <v>DirectamenteDirectamente</v>
      </c>
      <c r="Y123" s="208" t="str">
        <f>IFERROR(VLOOKUP(X123,'Tablas de calculos'!$AZ$4:$BE$11,5,FALSE),"")</f>
        <v/>
      </c>
      <c r="Z123" s="208" t="str">
        <f>IFERROR(VLOOKUP(X123,'Tablas de calculos'!$AZ$4:$BE$11,6,FALSE),"")</f>
        <v/>
      </c>
    </row>
    <row r="124" spans="1:26" ht="90" x14ac:dyDescent="0.25">
      <c r="A124" s="232" t="s">
        <v>108</v>
      </c>
      <c r="B124" s="61">
        <v>43</v>
      </c>
      <c r="C124" s="61" t="str">
        <f>+VLOOKUP(Tabla9[[#This Row],[Cod. Riesgo]],Tabla_Riesgos[[Número]:[Tipo de Riesgo]],6,FALSE)</f>
        <v>Operativo</v>
      </c>
      <c r="D124" s="119" t="str">
        <f>VLOOKUP(B124,Tabla_Riesgos[#All],2,0)</f>
        <v>GESTIÓN DOCUMENTAL</v>
      </c>
      <c r="E124" s="120" t="str">
        <f>VLOOKUP(B124,Tabla_Riesgos[#All],3,0)</f>
        <v xml:space="preserve">Se podría generar una inadecuada identificación al área que corresponde el trámite  </v>
      </c>
      <c r="F124" s="121">
        <v>43.04999999999999</v>
      </c>
      <c r="G124" s="122" t="s">
        <v>270</v>
      </c>
      <c r="H124" s="213"/>
      <c r="I124" s="207"/>
      <c r="J124" s="207"/>
      <c r="K124" s="207"/>
      <c r="L124" s="207"/>
      <c r="M124" s="207"/>
      <c r="N124" s="207"/>
      <c r="O124" s="207"/>
      <c r="P124" s="123">
        <f t="shared" si="4"/>
        <v>0</v>
      </c>
      <c r="Q124" s="208" t="str">
        <f t="shared" si="5"/>
        <v>Debil</v>
      </c>
      <c r="R124" s="207"/>
      <c r="S124" s="224" t="str">
        <f t="shared" si="6"/>
        <v>Debil</v>
      </c>
      <c r="T124" s="224" t="str">
        <f>IFERROR(VLOOKUP(S124,'Tablas de calculos'!$AU$16:$AV$24,2,FALSE),"")</f>
        <v/>
      </c>
      <c r="U124" s="208" t="str">
        <f>IFERROR(VLOOKUP(T124,'Tablas de calculos'!$AV$16:$AY$24,4),"")</f>
        <v/>
      </c>
      <c r="V124" s="207" t="s">
        <v>578</v>
      </c>
      <c r="W124" s="207" t="s">
        <v>578</v>
      </c>
      <c r="X124" s="123" t="str">
        <f t="shared" si="7"/>
        <v>DirectamenteDirectamente</v>
      </c>
      <c r="Y124" s="208" t="str">
        <f>IFERROR(VLOOKUP(X124,'Tablas de calculos'!$AZ$4:$BE$11,5,FALSE),"")</f>
        <v/>
      </c>
      <c r="Z124" s="208" t="str">
        <f>IFERROR(VLOOKUP(X124,'Tablas de calculos'!$AZ$4:$BE$11,6,FALSE),"")</f>
        <v/>
      </c>
    </row>
    <row r="125" spans="1:26" ht="45" x14ac:dyDescent="0.25">
      <c r="A125" s="232" t="s">
        <v>108</v>
      </c>
      <c r="B125" s="61">
        <v>43</v>
      </c>
      <c r="C125" s="61" t="str">
        <f>+VLOOKUP(Tabla9[[#This Row],[Cod. Riesgo]],Tabla_Riesgos[[Número]:[Tipo de Riesgo]],6,FALSE)</f>
        <v>Operativo</v>
      </c>
      <c r="D125" s="119" t="str">
        <f>VLOOKUP(B125,Tabla_Riesgos[#All],2,0)</f>
        <v>GESTIÓN DOCUMENTAL</v>
      </c>
      <c r="E125" s="120" t="str">
        <f>VLOOKUP(B125,Tabla_Riesgos[#All],3,0)</f>
        <v xml:space="preserve">Se podría generar una inadecuada identificación al área que corresponde el trámite  </v>
      </c>
      <c r="F125" s="121">
        <v>43.059999999999988</v>
      </c>
      <c r="G125" s="122" t="s">
        <v>271</v>
      </c>
      <c r="H125" s="213"/>
      <c r="I125" s="207"/>
      <c r="J125" s="207"/>
      <c r="K125" s="207"/>
      <c r="L125" s="207"/>
      <c r="M125" s="207"/>
      <c r="N125" s="207"/>
      <c r="O125" s="207"/>
      <c r="P125" s="123">
        <f t="shared" si="4"/>
        <v>0</v>
      </c>
      <c r="Q125" s="208" t="str">
        <f t="shared" si="5"/>
        <v>Debil</v>
      </c>
      <c r="R125" s="207"/>
      <c r="S125" s="224" t="str">
        <f t="shared" si="6"/>
        <v>Debil</v>
      </c>
      <c r="T125" s="224" t="str">
        <f>IFERROR(VLOOKUP(S125,'Tablas de calculos'!$AU$16:$AV$24,2,FALSE),"")</f>
        <v/>
      </c>
      <c r="U125" s="208" t="str">
        <f>IFERROR(VLOOKUP(T125,'Tablas de calculos'!$AV$16:$AY$24,4),"")</f>
        <v/>
      </c>
      <c r="V125" s="207" t="s">
        <v>578</v>
      </c>
      <c r="W125" s="207" t="s">
        <v>578</v>
      </c>
      <c r="X125" s="123" t="str">
        <f t="shared" si="7"/>
        <v>DirectamenteDirectamente</v>
      </c>
      <c r="Y125" s="208" t="str">
        <f>IFERROR(VLOOKUP(X125,'Tablas de calculos'!$AZ$4:$BE$11,5,FALSE),"")</f>
        <v/>
      </c>
      <c r="Z125" s="208" t="str">
        <f>IFERROR(VLOOKUP(X125,'Tablas de calculos'!$AZ$4:$BE$11,6,FALSE),"")</f>
        <v/>
      </c>
    </row>
    <row r="126" spans="1:26" ht="60" x14ac:dyDescent="0.25">
      <c r="A126" s="232" t="s">
        <v>108</v>
      </c>
      <c r="B126" s="61">
        <v>44</v>
      </c>
      <c r="C126" s="61" t="str">
        <f>+VLOOKUP(Tabla9[[#This Row],[Cod. Riesgo]],Tabla_Riesgos[[Número]:[Tipo de Riesgo]],6,FALSE)</f>
        <v>Operativo</v>
      </c>
      <c r="D126" s="119" t="str">
        <f>VLOOKUP(B126,Tabla_Riesgos[#All],2,0)</f>
        <v>GESTIÓN DOCUMENTAL</v>
      </c>
      <c r="E126" s="120" t="str">
        <f>VLOOKUP(B126,Tabla_Riesgos[#All],3,0)</f>
        <v xml:space="preserve">Puede ocurrir que no se inserten las piezas documentales en el expediente correspondiente </v>
      </c>
      <c r="F126" s="121">
        <v>44.01</v>
      </c>
      <c r="G126" s="122" t="s">
        <v>272</v>
      </c>
      <c r="H126" s="213"/>
      <c r="I126" s="207"/>
      <c r="J126" s="207"/>
      <c r="K126" s="207"/>
      <c r="L126" s="207"/>
      <c r="M126" s="207"/>
      <c r="N126" s="207"/>
      <c r="O126" s="207"/>
      <c r="P126" s="123">
        <f t="shared" si="4"/>
        <v>0</v>
      </c>
      <c r="Q126" s="208" t="str">
        <f t="shared" si="5"/>
        <v>Debil</v>
      </c>
      <c r="R126" s="207"/>
      <c r="S126" s="224" t="str">
        <f t="shared" si="6"/>
        <v>Debil</v>
      </c>
      <c r="T126" s="224" t="str">
        <f>IFERROR(VLOOKUP(S126,'Tablas de calculos'!$AU$16:$AV$24,2,FALSE),"")</f>
        <v/>
      </c>
      <c r="U126" s="208" t="str">
        <f>IFERROR(VLOOKUP(T126,'Tablas de calculos'!$AV$16:$AY$24,4),"")</f>
        <v/>
      </c>
      <c r="V126" s="207" t="s">
        <v>578</v>
      </c>
      <c r="W126" s="207" t="s">
        <v>578</v>
      </c>
      <c r="X126" s="123" t="str">
        <f t="shared" si="7"/>
        <v>DirectamenteDirectamente</v>
      </c>
      <c r="Y126" s="208" t="str">
        <f>IFERROR(VLOOKUP(X126,'Tablas de calculos'!$AZ$4:$BE$11,5,FALSE),"")</f>
        <v/>
      </c>
      <c r="Z126" s="208" t="str">
        <f>IFERROR(VLOOKUP(X126,'Tablas de calculos'!$AZ$4:$BE$11,6,FALSE),"")</f>
        <v/>
      </c>
    </row>
    <row r="127" spans="1:26" ht="45" x14ac:dyDescent="0.25">
      <c r="A127" s="232" t="s">
        <v>108</v>
      </c>
      <c r="B127" s="61">
        <v>44</v>
      </c>
      <c r="C127" s="61" t="str">
        <f>+VLOOKUP(Tabla9[[#This Row],[Cod. Riesgo]],Tabla_Riesgos[[Número]:[Tipo de Riesgo]],6,FALSE)</f>
        <v>Operativo</v>
      </c>
      <c r="D127" s="119" t="str">
        <f>VLOOKUP(B127,Tabla_Riesgos[#All],2,0)</f>
        <v>GESTIÓN DOCUMENTAL</v>
      </c>
      <c r="E127" s="120" t="str">
        <f>VLOOKUP(B127,Tabla_Riesgos[#All],3,0)</f>
        <v xml:space="preserve">Puede ocurrir que no se inserten las piezas documentales en el expediente correspondiente </v>
      </c>
      <c r="F127" s="121">
        <v>44.019999999999996</v>
      </c>
      <c r="G127" s="122" t="s">
        <v>273</v>
      </c>
      <c r="H127" s="213"/>
      <c r="I127" s="207"/>
      <c r="J127" s="207"/>
      <c r="K127" s="207"/>
      <c r="L127" s="207"/>
      <c r="M127" s="207"/>
      <c r="N127" s="207"/>
      <c r="O127" s="207"/>
      <c r="P127" s="123">
        <f t="shared" si="4"/>
        <v>0</v>
      </c>
      <c r="Q127" s="208" t="str">
        <f t="shared" si="5"/>
        <v>Debil</v>
      </c>
      <c r="R127" s="207"/>
      <c r="S127" s="224" t="str">
        <f t="shared" si="6"/>
        <v>Debil</v>
      </c>
      <c r="T127" s="224" t="str">
        <f>IFERROR(VLOOKUP(S127,'Tablas de calculos'!$AU$16:$AV$24,2,FALSE),"")</f>
        <v/>
      </c>
      <c r="U127" s="208" t="str">
        <f>IFERROR(VLOOKUP(T127,'Tablas de calculos'!$AV$16:$AY$24,4),"")</f>
        <v/>
      </c>
      <c r="V127" s="207" t="s">
        <v>578</v>
      </c>
      <c r="W127" s="207" t="s">
        <v>578</v>
      </c>
      <c r="X127" s="123" t="str">
        <f t="shared" si="7"/>
        <v>DirectamenteDirectamente</v>
      </c>
      <c r="Y127" s="208" t="str">
        <f>IFERROR(VLOOKUP(X127,'Tablas de calculos'!$AZ$4:$BE$11,5,FALSE),"")</f>
        <v/>
      </c>
      <c r="Z127" s="208" t="str">
        <f>IFERROR(VLOOKUP(X127,'Tablas de calculos'!$AZ$4:$BE$11,6,FALSE),"")</f>
        <v/>
      </c>
    </row>
    <row r="128" spans="1:26" ht="90" x14ac:dyDescent="0.25">
      <c r="A128" s="232" t="s">
        <v>108</v>
      </c>
      <c r="B128" s="61">
        <v>44</v>
      </c>
      <c r="C128" s="61" t="str">
        <f>+VLOOKUP(Tabla9[[#This Row],[Cod. Riesgo]],Tabla_Riesgos[[Número]:[Tipo de Riesgo]],6,FALSE)</f>
        <v>Operativo</v>
      </c>
      <c r="D128" s="119" t="str">
        <f>VLOOKUP(B128,Tabla_Riesgos[#All],2,0)</f>
        <v>GESTIÓN DOCUMENTAL</v>
      </c>
      <c r="E128" s="120" t="str">
        <f>VLOOKUP(B128,Tabla_Riesgos[#All],3,0)</f>
        <v xml:space="preserve">Puede ocurrir que no se inserten las piezas documentales en el expediente correspondiente </v>
      </c>
      <c r="F128" s="121">
        <v>44.029999999999994</v>
      </c>
      <c r="G128" s="122" t="s">
        <v>274</v>
      </c>
      <c r="H128" s="213"/>
      <c r="I128" s="207"/>
      <c r="J128" s="207"/>
      <c r="K128" s="207"/>
      <c r="L128" s="207"/>
      <c r="M128" s="207"/>
      <c r="N128" s="207"/>
      <c r="O128" s="207"/>
      <c r="P128" s="123">
        <f t="shared" si="4"/>
        <v>0</v>
      </c>
      <c r="Q128" s="208" t="str">
        <f t="shared" si="5"/>
        <v>Debil</v>
      </c>
      <c r="R128" s="207"/>
      <c r="S128" s="224" t="str">
        <f t="shared" si="6"/>
        <v>Debil</v>
      </c>
      <c r="T128" s="224" t="str">
        <f>IFERROR(VLOOKUP(S128,'Tablas de calculos'!$AU$16:$AV$24,2,FALSE),"")</f>
        <v/>
      </c>
      <c r="U128" s="208" t="str">
        <f>IFERROR(VLOOKUP(T128,'Tablas de calculos'!$AV$16:$AY$24,4),"")</f>
        <v/>
      </c>
      <c r="V128" s="207" t="s">
        <v>578</v>
      </c>
      <c r="W128" s="207" t="s">
        <v>578</v>
      </c>
      <c r="X128" s="123" t="str">
        <f t="shared" si="7"/>
        <v>DirectamenteDirectamente</v>
      </c>
      <c r="Y128" s="208" t="str">
        <f>IFERROR(VLOOKUP(X128,'Tablas de calculos'!$AZ$4:$BE$11,5,FALSE),"")</f>
        <v/>
      </c>
      <c r="Z128" s="208" t="str">
        <f>IFERROR(VLOOKUP(X128,'Tablas de calculos'!$AZ$4:$BE$11,6,FALSE),"")</f>
        <v/>
      </c>
    </row>
    <row r="129" spans="1:26" ht="60" x14ac:dyDescent="0.25">
      <c r="A129" s="232" t="s">
        <v>108</v>
      </c>
      <c r="B129" s="61">
        <v>45</v>
      </c>
      <c r="C129" s="61" t="str">
        <f>+VLOOKUP(Tabla9[[#This Row],[Cod. Riesgo]],Tabla_Riesgos[[Número]:[Tipo de Riesgo]],6,FALSE)</f>
        <v>Operativo</v>
      </c>
      <c r="D129" s="119" t="str">
        <f>VLOOKUP(B129,Tabla_Riesgos[#All],2,0)</f>
        <v>GESTIÓN DOCUMENTAL</v>
      </c>
      <c r="E129" s="120" t="str">
        <f>VLOOKUP(B129,Tabla_Riesgos[#All],3,0)</f>
        <v xml:space="preserve">Se podría alterar o extraviar piezas documentales vitales para la gestión </v>
      </c>
      <c r="F129" s="121">
        <v>45.01</v>
      </c>
      <c r="G129" s="122" t="s">
        <v>275</v>
      </c>
      <c r="H129" s="213"/>
      <c r="I129" s="207"/>
      <c r="J129" s="207"/>
      <c r="K129" s="207"/>
      <c r="L129" s="207"/>
      <c r="M129" s="207"/>
      <c r="N129" s="207"/>
      <c r="O129" s="207"/>
      <c r="P129" s="123">
        <f t="shared" si="4"/>
        <v>0</v>
      </c>
      <c r="Q129" s="208" t="str">
        <f t="shared" si="5"/>
        <v>Debil</v>
      </c>
      <c r="R129" s="207"/>
      <c r="S129" s="224" t="str">
        <f t="shared" si="6"/>
        <v>Debil</v>
      </c>
      <c r="T129" s="224" t="str">
        <f>IFERROR(VLOOKUP(S129,'Tablas de calculos'!$AU$16:$AV$24,2,FALSE),"")</f>
        <v/>
      </c>
      <c r="U129" s="208" t="str">
        <f>IFERROR(VLOOKUP(T129,'Tablas de calculos'!$AV$16:$AY$24,4),"")</f>
        <v/>
      </c>
      <c r="V129" s="207" t="s">
        <v>578</v>
      </c>
      <c r="W129" s="207" t="s">
        <v>578</v>
      </c>
      <c r="X129" s="123" t="str">
        <f t="shared" si="7"/>
        <v>DirectamenteDirectamente</v>
      </c>
      <c r="Y129" s="208" t="str">
        <f>IFERROR(VLOOKUP(X129,'Tablas de calculos'!$AZ$4:$BE$11,5,FALSE),"")</f>
        <v/>
      </c>
      <c r="Z129" s="208" t="str">
        <f>IFERROR(VLOOKUP(X129,'Tablas de calculos'!$AZ$4:$BE$11,6,FALSE),"")</f>
        <v/>
      </c>
    </row>
    <row r="130" spans="1:26" ht="45" x14ac:dyDescent="0.25">
      <c r="A130" s="232" t="s">
        <v>108</v>
      </c>
      <c r="B130" s="61">
        <v>45</v>
      </c>
      <c r="C130" s="61" t="str">
        <f>+VLOOKUP(Tabla9[[#This Row],[Cod. Riesgo]],Tabla_Riesgos[[Número]:[Tipo de Riesgo]],6,FALSE)</f>
        <v>Operativo</v>
      </c>
      <c r="D130" s="119" t="str">
        <f>VLOOKUP(B130,Tabla_Riesgos[#All],2,0)</f>
        <v>GESTIÓN DOCUMENTAL</v>
      </c>
      <c r="E130" s="120" t="str">
        <f>VLOOKUP(B130,Tabla_Riesgos[#All],3,0)</f>
        <v xml:space="preserve">Se podría alterar o extraviar piezas documentales vitales para la gestión </v>
      </c>
      <c r="F130" s="121">
        <v>45.019999999999996</v>
      </c>
      <c r="G130" s="122" t="s">
        <v>276</v>
      </c>
      <c r="H130" s="213"/>
      <c r="I130" s="207"/>
      <c r="J130" s="207"/>
      <c r="K130" s="207"/>
      <c r="L130" s="207"/>
      <c r="M130" s="207"/>
      <c r="N130" s="207"/>
      <c r="O130" s="207"/>
      <c r="P130" s="123">
        <f t="shared" si="4"/>
        <v>0</v>
      </c>
      <c r="Q130" s="208" t="str">
        <f t="shared" si="5"/>
        <v>Debil</v>
      </c>
      <c r="R130" s="207"/>
      <c r="S130" s="224" t="str">
        <f t="shared" si="6"/>
        <v>Debil</v>
      </c>
      <c r="T130" s="224" t="str">
        <f>IFERROR(VLOOKUP(S130,'Tablas de calculos'!$AU$16:$AV$24,2,FALSE),"")</f>
        <v/>
      </c>
      <c r="U130" s="208" t="str">
        <f>IFERROR(VLOOKUP(T130,'Tablas de calculos'!$AV$16:$AY$24,4),"")</f>
        <v/>
      </c>
      <c r="V130" s="207" t="s">
        <v>578</v>
      </c>
      <c r="W130" s="207" t="s">
        <v>578</v>
      </c>
      <c r="X130" s="123" t="str">
        <f t="shared" si="7"/>
        <v>DirectamenteDirectamente</v>
      </c>
      <c r="Y130" s="208" t="str">
        <f>IFERROR(VLOOKUP(X130,'Tablas de calculos'!$AZ$4:$BE$11,5,FALSE),"")</f>
        <v/>
      </c>
      <c r="Z130" s="208" t="str">
        <f>IFERROR(VLOOKUP(X130,'Tablas de calculos'!$AZ$4:$BE$11,6,FALSE),"")</f>
        <v/>
      </c>
    </row>
    <row r="131" spans="1:26" ht="105" x14ac:dyDescent="0.25">
      <c r="A131" s="232" t="s">
        <v>108</v>
      </c>
      <c r="B131" s="61">
        <v>45</v>
      </c>
      <c r="C131" s="61" t="str">
        <f>+VLOOKUP(Tabla9[[#This Row],[Cod. Riesgo]],Tabla_Riesgos[[Número]:[Tipo de Riesgo]],6,FALSE)</f>
        <v>Operativo</v>
      </c>
      <c r="D131" s="119" t="str">
        <f>VLOOKUP(B131,Tabla_Riesgos[#All],2,0)</f>
        <v>GESTIÓN DOCUMENTAL</v>
      </c>
      <c r="E131" s="120" t="str">
        <f>VLOOKUP(B131,Tabla_Riesgos[#All],3,0)</f>
        <v xml:space="preserve">Se podría alterar o extraviar piezas documentales vitales para la gestión </v>
      </c>
      <c r="F131" s="121">
        <v>45.029999999999994</v>
      </c>
      <c r="G131" s="122" t="s">
        <v>277</v>
      </c>
      <c r="H131" s="213"/>
      <c r="I131" s="207"/>
      <c r="J131" s="207"/>
      <c r="K131" s="207"/>
      <c r="L131" s="207"/>
      <c r="M131" s="207"/>
      <c r="N131" s="207"/>
      <c r="O131" s="207"/>
      <c r="P131" s="123">
        <f t="shared" si="4"/>
        <v>0</v>
      </c>
      <c r="Q131" s="208" t="str">
        <f t="shared" si="5"/>
        <v>Debil</v>
      </c>
      <c r="R131" s="207"/>
      <c r="S131" s="224" t="str">
        <f t="shared" si="6"/>
        <v>Debil</v>
      </c>
      <c r="T131" s="224" t="str">
        <f>IFERROR(VLOOKUP(S131,'Tablas de calculos'!$AU$16:$AV$24,2,FALSE),"")</f>
        <v/>
      </c>
      <c r="U131" s="208" t="str">
        <f>IFERROR(VLOOKUP(T131,'Tablas de calculos'!$AV$16:$AY$24,4),"")</f>
        <v/>
      </c>
      <c r="V131" s="207" t="s">
        <v>578</v>
      </c>
      <c r="W131" s="207" t="s">
        <v>578</v>
      </c>
      <c r="X131" s="123" t="str">
        <f t="shared" si="7"/>
        <v>DirectamenteDirectamente</v>
      </c>
      <c r="Y131" s="208" t="str">
        <f>IFERROR(VLOOKUP(X131,'Tablas de calculos'!$AZ$4:$BE$11,5,FALSE),"")</f>
        <v/>
      </c>
      <c r="Z131" s="208" t="str">
        <f>IFERROR(VLOOKUP(X131,'Tablas de calculos'!$AZ$4:$BE$11,6,FALSE),"")</f>
        <v/>
      </c>
    </row>
    <row r="132" spans="1:26" ht="165" x14ac:dyDescent="0.25">
      <c r="A132" s="232" t="s">
        <v>108</v>
      </c>
      <c r="B132" s="61">
        <v>45</v>
      </c>
      <c r="C132" s="61" t="str">
        <f>+VLOOKUP(Tabla9[[#This Row],[Cod. Riesgo]],Tabla_Riesgos[[Número]:[Tipo de Riesgo]],6,FALSE)</f>
        <v>Operativo</v>
      </c>
      <c r="D132" s="119" t="str">
        <f>VLOOKUP(B132,Tabla_Riesgos[#All],2,0)</f>
        <v>GESTIÓN DOCUMENTAL</v>
      </c>
      <c r="E132" s="120" t="str">
        <f>VLOOKUP(B132,Tabla_Riesgos[#All],3,0)</f>
        <v xml:space="preserve">Se podría alterar o extraviar piezas documentales vitales para la gestión </v>
      </c>
      <c r="F132" s="121">
        <v>45.039999999999992</v>
      </c>
      <c r="G132" s="122" t="s">
        <v>278</v>
      </c>
      <c r="H132" s="213"/>
      <c r="I132" s="207"/>
      <c r="J132" s="207"/>
      <c r="K132" s="207"/>
      <c r="L132" s="207"/>
      <c r="M132" s="207"/>
      <c r="N132" s="207"/>
      <c r="O132" s="207"/>
      <c r="P132" s="123">
        <f t="shared" ref="P132:P195" si="8">IFERROR(IF(I132="Asignado",15,0)+IF(J132="Adecuado",15,0)+IF(K132="Oportuna",15,0)+IF(L132="Prevenir",15,0)+IF(L132="Detectar",10,0)+IF(M132="Confiable",15,0)+IF(N132="Se investigan y resuelven oportunamente",15,0)+IF(O132="Completa",10,0)+IF(O132="Incompleta",5,0),"")</f>
        <v>0</v>
      </c>
      <c r="Q132" s="208" t="str">
        <f t="shared" ref="Q132:Q195" si="9">IF(P132&lt;86,"Debil",IF(P132&lt;96,"Moderado","Fuerte"))</f>
        <v>Debil</v>
      </c>
      <c r="R132" s="207"/>
      <c r="S132" s="224" t="str">
        <f t="shared" ref="S132:S195" si="10">_xlfn.CONCAT(Q132,R132)</f>
        <v>Debil</v>
      </c>
      <c r="T132" s="224" t="str">
        <f>IFERROR(VLOOKUP(S132,'Tablas de calculos'!$AU$16:$AV$24,2,FALSE),"")</f>
        <v/>
      </c>
      <c r="U132" s="208" t="str">
        <f>IFERROR(VLOOKUP(T132,'Tablas de calculos'!$AV$16:$AY$24,4),"")</f>
        <v/>
      </c>
      <c r="V132" s="207" t="s">
        <v>578</v>
      </c>
      <c r="W132" s="207" t="s">
        <v>578</v>
      </c>
      <c r="X132" s="123" t="str">
        <f t="shared" ref="X132:X195" si="11">CONCATENATE(U132,V132,W132)</f>
        <v>DirectamenteDirectamente</v>
      </c>
      <c r="Y132" s="208" t="str">
        <f>IFERROR(VLOOKUP(X132,'Tablas de calculos'!$AZ$4:$BE$11,5,FALSE),"")</f>
        <v/>
      </c>
      <c r="Z132" s="208" t="str">
        <f>IFERROR(VLOOKUP(X132,'Tablas de calculos'!$AZ$4:$BE$11,6,FALSE),"")</f>
        <v/>
      </c>
    </row>
    <row r="133" spans="1:26" ht="135" x14ac:dyDescent="0.25">
      <c r="A133" s="232" t="s">
        <v>108</v>
      </c>
      <c r="B133" s="61">
        <v>48</v>
      </c>
      <c r="C133" s="61" t="str">
        <f>+VLOOKUP(Tabla9[[#This Row],[Cod. Riesgo]],Tabla_Riesgos[[Número]:[Tipo de Riesgo]],6,FALSE)</f>
        <v>Operativo</v>
      </c>
      <c r="D133" s="119" t="str">
        <f>VLOOKUP(B133,Tabla_Riesgos[#All],2,0)</f>
        <v>GESTIÓN JURÍDICA</v>
      </c>
      <c r="E133" s="120" t="str">
        <f>VLOOKUP(B133,Tabla_Riesgos[#All],3,0)</f>
        <v>Se puede presentar  que no se cuente con un adecuado análisis jurisprudencial</v>
      </c>
      <c r="F133" s="121">
        <v>48.01</v>
      </c>
      <c r="G133" s="122" t="s">
        <v>279</v>
      </c>
      <c r="H133" s="213"/>
      <c r="I133" s="207"/>
      <c r="J133" s="207"/>
      <c r="K133" s="207"/>
      <c r="L133" s="207"/>
      <c r="M133" s="207"/>
      <c r="N133" s="207"/>
      <c r="O133" s="207"/>
      <c r="P133" s="123">
        <f t="shared" si="8"/>
        <v>0</v>
      </c>
      <c r="Q133" s="208" t="str">
        <f t="shared" si="9"/>
        <v>Debil</v>
      </c>
      <c r="R133" s="207"/>
      <c r="S133" s="224" t="str">
        <f t="shared" si="10"/>
        <v>Debil</v>
      </c>
      <c r="T133" s="224" t="str">
        <f>IFERROR(VLOOKUP(S133,'Tablas de calculos'!$AU$16:$AV$24,2,FALSE),"")</f>
        <v/>
      </c>
      <c r="U133" s="208" t="str">
        <f>IFERROR(VLOOKUP(T133,'Tablas de calculos'!$AV$16:$AY$24,4),"")</f>
        <v/>
      </c>
      <c r="V133" s="207" t="s">
        <v>578</v>
      </c>
      <c r="W133" s="207" t="s">
        <v>578</v>
      </c>
      <c r="X133" s="123" t="str">
        <f t="shared" si="11"/>
        <v>DirectamenteDirectamente</v>
      </c>
      <c r="Y133" s="208" t="str">
        <f>IFERROR(VLOOKUP(X133,'Tablas de calculos'!$AZ$4:$BE$11,5,FALSE),"")</f>
        <v/>
      </c>
      <c r="Z133" s="208" t="str">
        <f>IFERROR(VLOOKUP(X133,'Tablas de calculos'!$AZ$4:$BE$11,6,FALSE),"")</f>
        <v/>
      </c>
    </row>
    <row r="134" spans="1:26" ht="45" x14ac:dyDescent="0.25">
      <c r="A134" s="232" t="s">
        <v>108</v>
      </c>
      <c r="B134" s="61">
        <v>48</v>
      </c>
      <c r="C134" s="61" t="str">
        <f>+VLOOKUP(Tabla9[[#This Row],[Cod. Riesgo]],Tabla_Riesgos[[Número]:[Tipo de Riesgo]],6,FALSE)</f>
        <v>Operativo</v>
      </c>
      <c r="D134" s="119" t="str">
        <f>VLOOKUP(B134,Tabla_Riesgos[#All],2,0)</f>
        <v>GESTIÓN JURÍDICA</v>
      </c>
      <c r="E134" s="120" t="str">
        <f>VLOOKUP(B134,Tabla_Riesgos[#All],3,0)</f>
        <v>Se puede presentar  que no se cuente con un adecuado análisis jurisprudencial</v>
      </c>
      <c r="F134" s="121">
        <v>48.019999999999996</v>
      </c>
      <c r="G134" s="122" t="s">
        <v>280</v>
      </c>
      <c r="H134" s="213"/>
      <c r="I134" s="207"/>
      <c r="J134" s="207"/>
      <c r="K134" s="207"/>
      <c r="L134" s="207"/>
      <c r="M134" s="207"/>
      <c r="N134" s="207"/>
      <c r="O134" s="207"/>
      <c r="P134" s="123">
        <f t="shared" si="8"/>
        <v>0</v>
      </c>
      <c r="Q134" s="208" t="str">
        <f t="shared" si="9"/>
        <v>Debil</v>
      </c>
      <c r="R134" s="207"/>
      <c r="S134" s="224" t="str">
        <f t="shared" si="10"/>
        <v>Debil</v>
      </c>
      <c r="T134" s="224" t="str">
        <f>IFERROR(VLOOKUP(S134,'Tablas de calculos'!$AU$16:$AV$24,2,FALSE),"")</f>
        <v/>
      </c>
      <c r="U134" s="208" t="str">
        <f>IFERROR(VLOOKUP(T134,'Tablas de calculos'!$AV$16:$AY$24,4),"")</f>
        <v/>
      </c>
      <c r="V134" s="207" t="s">
        <v>578</v>
      </c>
      <c r="W134" s="207" t="s">
        <v>578</v>
      </c>
      <c r="X134" s="123" t="str">
        <f t="shared" si="11"/>
        <v>DirectamenteDirectamente</v>
      </c>
      <c r="Y134" s="208" t="str">
        <f>IFERROR(VLOOKUP(X134,'Tablas de calculos'!$AZ$4:$BE$11,5,FALSE),"")</f>
        <v/>
      </c>
      <c r="Z134" s="208" t="str">
        <f>IFERROR(VLOOKUP(X134,'Tablas de calculos'!$AZ$4:$BE$11,6,FALSE),"")</f>
        <v/>
      </c>
    </row>
    <row r="135" spans="1:26" ht="60" x14ac:dyDescent="0.25">
      <c r="A135" s="232" t="s">
        <v>108</v>
      </c>
      <c r="B135" s="61">
        <v>48</v>
      </c>
      <c r="C135" s="61" t="str">
        <f>+VLOOKUP(Tabla9[[#This Row],[Cod. Riesgo]],Tabla_Riesgos[[Número]:[Tipo de Riesgo]],6,FALSE)</f>
        <v>Operativo</v>
      </c>
      <c r="D135" s="119" t="str">
        <f>VLOOKUP(B135,Tabla_Riesgos[#All],2,0)</f>
        <v>GESTIÓN JURÍDICA</v>
      </c>
      <c r="E135" s="120" t="str">
        <f>VLOOKUP(B135,Tabla_Riesgos[#All],3,0)</f>
        <v>Se puede presentar  que no se cuente con un adecuado análisis jurisprudencial</v>
      </c>
      <c r="F135" s="121">
        <v>48.029999999999994</v>
      </c>
      <c r="G135" s="122" t="s">
        <v>281</v>
      </c>
      <c r="H135" s="213"/>
      <c r="I135" s="207"/>
      <c r="J135" s="207"/>
      <c r="K135" s="207"/>
      <c r="L135" s="207"/>
      <c r="M135" s="207"/>
      <c r="N135" s="207"/>
      <c r="O135" s="207"/>
      <c r="P135" s="123">
        <f t="shared" si="8"/>
        <v>0</v>
      </c>
      <c r="Q135" s="208" t="str">
        <f t="shared" si="9"/>
        <v>Debil</v>
      </c>
      <c r="R135" s="207"/>
      <c r="S135" s="224" t="str">
        <f t="shared" si="10"/>
        <v>Debil</v>
      </c>
      <c r="T135" s="224" t="str">
        <f>IFERROR(VLOOKUP(S135,'Tablas de calculos'!$AU$16:$AV$24,2,FALSE),"")</f>
        <v/>
      </c>
      <c r="U135" s="208" t="str">
        <f>IFERROR(VLOOKUP(T135,'Tablas de calculos'!$AV$16:$AY$24,4),"")</f>
        <v/>
      </c>
      <c r="V135" s="207" t="s">
        <v>578</v>
      </c>
      <c r="W135" s="207" t="s">
        <v>578</v>
      </c>
      <c r="X135" s="123" t="str">
        <f t="shared" si="11"/>
        <v>DirectamenteDirectamente</v>
      </c>
      <c r="Y135" s="208" t="str">
        <f>IFERROR(VLOOKUP(X135,'Tablas de calculos'!$AZ$4:$BE$11,5,FALSE),"")</f>
        <v/>
      </c>
      <c r="Z135" s="208" t="str">
        <f>IFERROR(VLOOKUP(X135,'Tablas de calculos'!$AZ$4:$BE$11,6,FALSE),"")</f>
        <v/>
      </c>
    </row>
    <row r="136" spans="1:26" ht="45" x14ac:dyDescent="0.25">
      <c r="A136" s="232" t="s">
        <v>108</v>
      </c>
      <c r="B136" s="61">
        <v>48</v>
      </c>
      <c r="C136" s="61" t="str">
        <f>+VLOOKUP(Tabla9[[#This Row],[Cod. Riesgo]],Tabla_Riesgos[[Número]:[Tipo de Riesgo]],6,FALSE)</f>
        <v>Operativo</v>
      </c>
      <c r="D136" s="119" t="str">
        <f>VLOOKUP(B136,Tabla_Riesgos[#All],2,0)</f>
        <v>GESTIÓN JURÍDICA</v>
      </c>
      <c r="E136" s="120" t="str">
        <f>VLOOKUP(B136,Tabla_Riesgos[#All],3,0)</f>
        <v>Se puede presentar  que no se cuente con un adecuado análisis jurisprudencial</v>
      </c>
      <c r="F136" s="121">
        <v>48.039999999999992</v>
      </c>
      <c r="G136" s="122" t="s">
        <v>282</v>
      </c>
      <c r="H136" s="213"/>
      <c r="I136" s="207"/>
      <c r="J136" s="207"/>
      <c r="K136" s="207"/>
      <c r="L136" s="207"/>
      <c r="M136" s="207"/>
      <c r="N136" s="207"/>
      <c r="O136" s="207"/>
      <c r="P136" s="123">
        <f t="shared" si="8"/>
        <v>0</v>
      </c>
      <c r="Q136" s="208" t="str">
        <f t="shared" si="9"/>
        <v>Debil</v>
      </c>
      <c r="R136" s="207"/>
      <c r="S136" s="224" t="str">
        <f t="shared" si="10"/>
        <v>Debil</v>
      </c>
      <c r="T136" s="224" t="str">
        <f>IFERROR(VLOOKUP(S136,'Tablas de calculos'!$AU$16:$AV$24,2,FALSE),"")</f>
        <v/>
      </c>
      <c r="U136" s="208" t="str">
        <f>IFERROR(VLOOKUP(T136,'Tablas de calculos'!$AV$16:$AY$24,4),"")</f>
        <v/>
      </c>
      <c r="V136" s="207" t="s">
        <v>578</v>
      </c>
      <c r="W136" s="207" t="s">
        <v>578</v>
      </c>
      <c r="X136" s="123" t="str">
        <f t="shared" si="11"/>
        <v>DirectamenteDirectamente</v>
      </c>
      <c r="Y136" s="208" t="str">
        <f>IFERROR(VLOOKUP(X136,'Tablas de calculos'!$AZ$4:$BE$11,5,FALSE),"")</f>
        <v/>
      </c>
      <c r="Z136" s="208" t="str">
        <f>IFERROR(VLOOKUP(X136,'Tablas de calculos'!$AZ$4:$BE$11,6,FALSE),"")</f>
        <v/>
      </c>
    </row>
    <row r="137" spans="1:26" ht="60" x14ac:dyDescent="0.25">
      <c r="A137" s="232" t="s">
        <v>108</v>
      </c>
      <c r="B137" s="61">
        <v>49</v>
      </c>
      <c r="C137" s="61" t="str">
        <f>+VLOOKUP(Tabla9[[#This Row],[Cod. Riesgo]],Tabla_Riesgos[[Número]:[Tipo de Riesgo]],6,FALSE)</f>
        <v>Operativo</v>
      </c>
      <c r="D137" s="119" t="str">
        <f>VLOOKUP(B137,Tabla_Riesgos[#All],2,0)</f>
        <v>GESTIÓN JURÍDICA</v>
      </c>
      <c r="E137" s="120" t="str">
        <f>VLOOKUP(B137,Tabla_Riesgos[#All],3,0)</f>
        <v>Se puede presentar Indebido planteamiento de las estrategias para la defensa jurídica</v>
      </c>
      <c r="F137" s="121">
        <v>49.01</v>
      </c>
      <c r="G137" s="122" t="s">
        <v>283</v>
      </c>
      <c r="H137" s="213"/>
      <c r="I137" s="207"/>
      <c r="J137" s="207"/>
      <c r="K137" s="207"/>
      <c r="L137" s="207"/>
      <c r="M137" s="207"/>
      <c r="N137" s="207"/>
      <c r="O137" s="207"/>
      <c r="P137" s="123">
        <f t="shared" si="8"/>
        <v>0</v>
      </c>
      <c r="Q137" s="208" t="str">
        <f t="shared" si="9"/>
        <v>Debil</v>
      </c>
      <c r="R137" s="207"/>
      <c r="S137" s="224" t="str">
        <f t="shared" si="10"/>
        <v>Debil</v>
      </c>
      <c r="T137" s="224" t="str">
        <f>IFERROR(VLOOKUP(S137,'Tablas de calculos'!$AU$16:$AV$24,2,FALSE),"")</f>
        <v/>
      </c>
      <c r="U137" s="208" t="str">
        <f>IFERROR(VLOOKUP(T137,'Tablas de calculos'!$AV$16:$AY$24,4),"")</f>
        <v/>
      </c>
      <c r="V137" s="207" t="s">
        <v>578</v>
      </c>
      <c r="W137" s="207" t="s">
        <v>578</v>
      </c>
      <c r="X137" s="123" t="str">
        <f t="shared" si="11"/>
        <v>DirectamenteDirectamente</v>
      </c>
      <c r="Y137" s="208" t="str">
        <f>IFERROR(VLOOKUP(X137,'Tablas de calculos'!$AZ$4:$BE$11,5,FALSE),"")</f>
        <v/>
      </c>
      <c r="Z137" s="208" t="str">
        <f>IFERROR(VLOOKUP(X137,'Tablas de calculos'!$AZ$4:$BE$11,6,FALSE),"")</f>
        <v/>
      </c>
    </row>
    <row r="138" spans="1:26" ht="45" x14ac:dyDescent="0.25">
      <c r="A138" s="232" t="s">
        <v>108</v>
      </c>
      <c r="B138" s="61">
        <v>49</v>
      </c>
      <c r="C138" s="61" t="str">
        <f>+VLOOKUP(Tabla9[[#This Row],[Cod. Riesgo]],Tabla_Riesgos[[Número]:[Tipo de Riesgo]],6,FALSE)</f>
        <v>Operativo</v>
      </c>
      <c r="D138" s="119" t="str">
        <f>VLOOKUP(B138,Tabla_Riesgos[#All],2,0)</f>
        <v>GESTIÓN JURÍDICA</v>
      </c>
      <c r="E138" s="120" t="str">
        <f>VLOOKUP(B138,Tabla_Riesgos[#All],3,0)</f>
        <v>Se puede presentar Indebido planteamiento de las estrategias para la defensa jurídica</v>
      </c>
      <c r="F138" s="121">
        <v>49.019999999999996</v>
      </c>
      <c r="G138" s="122" t="s">
        <v>280</v>
      </c>
      <c r="H138" s="213"/>
      <c r="I138" s="207"/>
      <c r="J138" s="207"/>
      <c r="K138" s="207"/>
      <c r="L138" s="207"/>
      <c r="M138" s="207"/>
      <c r="N138" s="207"/>
      <c r="O138" s="207"/>
      <c r="P138" s="123">
        <f t="shared" si="8"/>
        <v>0</v>
      </c>
      <c r="Q138" s="208" t="str">
        <f t="shared" si="9"/>
        <v>Debil</v>
      </c>
      <c r="R138" s="207"/>
      <c r="S138" s="224" t="str">
        <f t="shared" si="10"/>
        <v>Debil</v>
      </c>
      <c r="T138" s="224" t="str">
        <f>IFERROR(VLOOKUP(S138,'Tablas de calculos'!$AU$16:$AV$24,2,FALSE),"")</f>
        <v/>
      </c>
      <c r="U138" s="208" t="str">
        <f>IFERROR(VLOOKUP(T138,'Tablas de calculos'!$AV$16:$AY$24,4),"")</f>
        <v/>
      </c>
      <c r="V138" s="207" t="s">
        <v>578</v>
      </c>
      <c r="W138" s="207" t="s">
        <v>578</v>
      </c>
      <c r="X138" s="123" t="str">
        <f t="shared" si="11"/>
        <v>DirectamenteDirectamente</v>
      </c>
      <c r="Y138" s="208" t="str">
        <f>IFERROR(VLOOKUP(X138,'Tablas de calculos'!$AZ$4:$BE$11,5,FALSE),"")</f>
        <v/>
      </c>
      <c r="Z138" s="208" t="str">
        <f>IFERROR(VLOOKUP(X138,'Tablas de calculos'!$AZ$4:$BE$11,6,FALSE),"")</f>
        <v/>
      </c>
    </row>
    <row r="139" spans="1:26" ht="60" x14ac:dyDescent="0.25">
      <c r="A139" s="232" t="s">
        <v>108</v>
      </c>
      <c r="B139" s="61">
        <v>49</v>
      </c>
      <c r="C139" s="61" t="str">
        <f>+VLOOKUP(Tabla9[[#This Row],[Cod. Riesgo]],Tabla_Riesgos[[Número]:[Tipo de Riesgo]],6,FALSE)</f>
        <v>Operativo</v>
      </c>
      <c r="D139" s="119" t="str">
        <f>VLOOKUP(B139,Tabla_Riesgos[#All],2,0)</f>
        <v>GESTIÓN JURÍDICA</v>
      </c>
      <c r="E139" s="120" t="str">
        <f>VLOOKUP(B139,Tabla_Riesgos[#All],3,0)</f>
        <v>Se puede presentar Indebido planteamiento de las estrategias para la defensa jurídica</v>
      </c>
      <c r="F139" s="121">
        <v>49.029999999999994</v>
      </c>
      <c r="G139" s="122" t="s">
        <v>284</v>
      </c>
      <c r="H139" s="213"/>
      <c r="I139" s="207"/>
      <c r="J139" s="207"/>
      <c r="K139" s="207"/>
      <c r="L139" s="207"/>
      <c r="M139" s="207"/>
      <c r="N139" s="207"/>
      <c r="O139" s="207"/>
      <c r="P139" s="123">
        <f t="shared" si="8"/>
        <v>0</v>
      </c>
      <c r="Q139" s="208" t="str">
        <f t="shared" si="9"/>
        <v>Debil</v>
      </c>
      <c r="R139" s="207"/>
      <c r="S139" s="224" t="str">
        <f t="shared" si="10"/>
        <v>Debil</v>
      </c>
      <c r="T139" s="224" t="str">
        <f>IFERROR(VLOOKUP(S139,'Tablas de calculos'!$AU$16:$AV$24,2,FALSE),"")</f>
        <v/>
      </c>
      <c r="U139" s="208" t="str">
        <f>IFERROR(VLOOKUP(T139,'Tablas de calculos'!$AV$16:$AY$24,4),"")</f>
        <v/>
      </c>
      <c r="V139" s="207" t="s">
        <v>578</v>
      </c>
      <c r="W139" s="207" t="s">
        <v>578</v>
      </c>
      <c r="X139" s="123" t="str">
        <f t="shared" si="11"/>
        <v>DirectamenteDirectamente</v>
      </c>
      <c r="Y139" s="208" t="str">
        <f>IFERROR(VLOOKUP(X139,'Tablas de calculos'!$AZ$4:$BE$11,5,FALSE),"")</f>
        <v/>
      </c>
      <c r="Z139" s="208" t="str">
        <f>IFERROR(VLOOKUP(X139,'Tablas de calculos'!$AZ$4:$BE$11,6,FALSE),"")</f>
        <v/>
      </c>
    </row>
    <row r="140" spans="1:26" ht="45" x14ac:dyDescent="0.25">
      <c r="A140" s="232" t="s">
        <v>108</v>
      </c>
      <c r="B140" s="61">
        <v>49</v>
      </c>
      <c r="C140" s="61" t="str">
        <f>+VLOOKUP(Tabla9[[#This Row],[Cod. Riesgo]],Tabla_Riesgos[[Número]:[Tipo de Riesgo]],6,FALSE)</f>
        <v>Operativo</v>
      </c>
      <c r="D140" s="119" t="str">
        <f>VLOOKUP(B140,Tabla_Riesgos[#All],2,0)</f>
        <v>GESTIÓN JURÍDICA</v>
      </c>
      <c r="E140" s="120" t="str">
        <f>VLOOKUP(B140,Tabla_Riesgos[#All],3,0)</f>
        <v>Se puede presentar Indebido planteamiento de las estrategias para la defensa jurídica</v>
      </c>
      <c r="F140" s="121">
        <v>49.039999999999992</v>
      </c>
      <c r="G140" s="122" t="s">
        <v>282</v>
      </c>
      <c r="H140" s="213"/>
      <c r="I140" s="207"/>
      <c r="J140" s="207"/>
      <c r="K140" s="207"/>
      <c r="L140" s="207"/>
      <c r="M140" s="207"/>
      <c r="N140" s="207"/>
      <c r="O140" s="207"/>
      <c r="P140" s="123">
        <f t="shared" si="8"/>
        <v>0</v>
      </c>
      <c r="Q140" s="208" t="str">
        <f t="shared" si="9"/>
        <v>Debil</v>
      </c>
      <c r="R140" s="207"/>
      <c r="S140" s="224" t="str">
        <f t="shared" si="10"/>
        <v>Debil</v>
      </c>
      <c r="T140" s="224" t="str">
        <f>IFERROR(VLOOKUP(S140,'Tablas de calculos'!$AU$16:$AV$24,2,FALSE),"")</f>
        <v/>
      </c>
      <c r="U140" s="208" t="str">
        <f>IFERROR(VLOOKUP(T140,'Tablas de calculos'!$AV$16:$AY$24,4),"")</f>
        <v/>
      </c>
      <c r="V140" s="207" t="s">
        <v>578</v>
      </c>
      <c r="W140" s="207" t="s">
        <v>578</v>
      </c>
      <c r="X140" s="123" t="str">
        <f t="shared" si="11"/>
        <v>DirectamenteDirectamente</v>
      </c>
      <c r="Y140" s="208" t="str">
        <f>IFERROR(VLOOKUP(X140,'Tablas de calculos'!$AZ$4:$BE$11,5,FALSE),"")</f>
        <v/>
      </c>
      <c r="Z140" s="208" t="str">
        <f>IFERROR(VLOOKUP(X140,'Tablas de calculos'!$AZ$4:$BE$11,6,FALSE),"")</f>
        <v/>
      </c>
    </row>
    <row r="141" spans="1:26" ht="135" x14ac:dyDescent="0.25">
      <c r="A141" s="232" t="s">
        <v>108</v>
      </c>
      <c r="B141" s="61">
        <v>50</v>
      </c>
      <c r="C141" s="61" t="str">
        <f>+VLOOKUP(Tabla9[[#This Row],[Cod. Riesgo]],Tabla_Riesgos[[Número]:[Tipo de Riesgo]],6,FALSE)</f>
        <v>Operativo</v>
      </c>
      <c r="D141" s="119" t="str">
        <f>VLOOKUP(B141,Tabla_Riesgos[#All],2,0)</f>
        <v>ADQUISICIONES</v>
      </c>
      <c r="E141" s="120" t="str">
        <f>VLOOKUP(B141,Tabla_Riesgos[#All],3,0)</f>
        <v>Se podría presentar una  inadecuada identificación  de las necesidades a contratar.</v>
      </c>
      <c r="F141" s="121">
        <v>50.01</v>
      </c>
      <c r="G141" s="122" t="s">
        <v>285</v>
      </c>
      <c r="H141" s="213"/>
      <c r="I141" s="207"/>
      <c r="J141" s="207"/>
      <c r="K141" s="207"/>
      <c r="L141" s="207"/>
      <c r="M141" s="207"/>
      <c r="N141" s="207"/>
      <c r="O141" s="207"/>
      <c r="P141" s="123">
        <f t="shared" si="8"/>
        <v>0</v>
      </c>
      <c r="Q141" s="208" t="str">
        <f t="shared" si="9"/>
        <v>Debil</v>
      </c>
      <c r="R141" s="207"/>
      <c r="S141" s="224" t="str">
        <f t="shared" si="10"/>
        <v>Debil</v>
      </c>
      <c r="T141" s="224" t="str">
        <f>IFERROR(VLOOKUP(S141,'Tablas de calculos'!$AU$16:$AV$24,2,FALSE),"")</f>
        <v/>
      </c>
      <c r="U141" s="208" t="str">
        <f>IFERROR(VLOOKUP(T141,'Tablas de calculos'!$AV$16:$AY$24,4),"")</f>
        <v/>
      </c>
      <c r="V141" s="207" t="s">
        <v>578</v>
      </c>
      <c r="W141" s="207" t="s">
        <v>578</v>
      </c>
      <c r="X141" s="123" t="str">
        <f t="shared" si="11"/>
        <v>DirectamenteDirectamente</v>
      </c>
      <c r="Y141" s="208" t="str">
        <f>IFERROR(VLOOKUP(X141,'Tablas de calculos'!$AZ$4:$BE$11,5,FALSE),"")</f>
        <v/>
      </c>
      <c r="Z141" s="208" t="str">
        <f>IFERROR(VLOOKUP(X141,'Tablas de calculos'!$AZ$4:$BE$11,6,FALSE),"")</f>
        <v/>
      </c>
    </row>
    <row r="142" spans="1:26" ht="45" x14ac:dyDescent="0.25">
      <c r="A142" s="232" t="s">
        <v>108</v>
      </c>
      <c r="B142" s="61">
        <v>50</v>
      </c>
      <c r="C142" s="61" t="str">
        <f>+VLOOKUP(Tabla9[[#This Row],[Cod. Riesgo]],Tabla_Riesgos[[Número]:[Tipo de Riesgo]],6,FALSE)</f>
        <v>Operativo</v>
      </c>
      <c r="D142" s="119" t="str">
        <f>VLOOKUP(B142,Tabla_Riesgos[#All],2,0)</f>
        <v>ADQUISICIONES</v>
      </c>
      <c r="E142" s="120" t="str">
        <f>VLOOKUP(B142,Tabla_Riesgos[#All],3,0)</f>
        <v>Se podría presentar una  inadecuada identificación  de las necesidades a contratar.</v>
      </c>
      <c r="F142" s="121">
        <v>50.019999999999996</v>
      </c>
      <c r="G142" s="122" t="s">
        <v>231</v>
      </c>
      <c r="H142" s="213"/>
      <c r="I142" s="207"/>
      <c r="J142" s="207"/>
      <c r="K142" s="207"/>
      <c r="L142" s="207"/>
      <c r="M142" s="207"/>
      <c r="N142" s="207"/>
      <c r="O142" s="207"/>
      <c r="P142" s="123">
        <f t="shared" si="8"/>
        <v>0</v>
      </c>
      <c r="Q142" s="208" t="str">
        <f t="shared" si="9"/>
        <v>Debil</v>
      </c>
      <c r="R142" s="207"/>
      <c r="S142" s="224" t="str">
        <f t="shared" si="10"/>
        <v>Debil</v>
      </c>
      <c r="T142" s="224" t="str">
        <f>IFERROR(VLOOKUP(S142,'Tablas de calculos'!$AU$16:$AV$24,2,FALSE),"")</f>
        <v/>
      </c>
      <c r="U142" s="208" t="str">
        <f>IFERROR(VLOOKUP(T142,'Tablas de calculos'!$AV$16:$AY$24,4),"")</f>
        <v/>
      </c>
      <c r="V142" s="207" t="s">
        <v>578</v>
      </c>
      <c r="W142" s="207" t="s">
        <v>578</v>
      </c>
      <c r="X142" s="123" t="str">
        <f t="shared" si="11"/>
        <v>DirectamenteDirectamente</v>
      </c>
      <c r="Y142" s="208" t="str">
        <f>IFERROR(VLOOKUP(X142,'Tablas de calculos'!$AZ$4:$BE$11,5,FALSE),"")</f>
        <v/>
      </c>
      <c r="Z142" s="208" t="str">
        <f>IFERROR(VLOOKUP(X142,'Tablas de calculos'!$AZ$4:$BE$11,6,FALSE),"")</f>
        <v/>
      </c>
    </row>
    <row r="143" spans="1:26" ht="45" x14ac:dyDescent="0.25">
      <c r="A143" s="232" t="s">
        <v>108</v>
      </c>
      <c r="B143" s="61">
        <v>50</v>
      </c>
      <c r="C143" s="61" t="str">
        <f>+VLOOKUP(Tabla9[[#This Row],[Cod. Riesgo]],Tabla_Riesgos[[Número]:[Tipo de Riesgo]],6,FALSE)</f>
        <v>Operativo</v>
      </c>
      <c r="D143" s="119" t="str">
        <f>VLOOKUP(B143,Tabla_Riesgos[#All],2,0)</f>
        <v>ADQUISICIONES</v>
      </c>
      <c r="E143" s="120" t="str">
        <f>VLOOKUP(B143,Tabla_Riesgos[#All],3,0)</f>
        <v>Se podría presentar una  inadecuada identificación  de las necesidades a contratar.</v>
      </c>
      <c r="F143" s="121">
        <v>50.029999999999994</v>
      </c>
      <c r="G143" s="122" t="s">
        <v>189</v>
      </c>
      <c r="H143" s="213"/>
      <c r="I143" s="207"/>
      <c r="J143" s="207"/>
      <c r="K143" s="207"/>
      <c r="L143" s="207"/>
      <c r="M143" s="207"/>
      <c r="N143" s="207"/>
      <c r="O143" s="207"/>
      <c r="P143" s="123">
        <f t="shared" si="8"/>
        <v>0</v>
      </c>
      <c r="Q143" s="208" t="str">
        <f t="shared" si="9"/>
        <v>Debil</v>
      </c>
      <c r="R143" s="207"/>
      <c r="S143" s="224" t="str">
        <f t="shared" si="10"/>
        <v>Debil</v>
      </c>
      <c r="T143" s="224" t="str">
        <f>IFERROR(VLOOKUP(S143,'Tablas de calculos'!$AU$16:$AV$24,2,FALSE),"")</f>
        <v/>
      </c>
      <c r="U143" s="208" t="str">
        <f>IFERROR(VLOOKUP(T143,'Tablas de calculos'!$AV$16:$AY$24,4),"")</f>
        <v/>
      </c>
      <c r="V143" s="207" t="s">
        <v>578</v>
      </c>
      <c r="W143" s="207" t="s">
        <v>578</v>
      </c>
      <c r="X143" s="123" t="str">
        <f t="shared" si="11"/>
        <v>DirectamenteDirectamente</v>
      </c>
      <c r="Y143" s="208" t="str">
        <f>IFERROR(VLOOKUP(X143,'Tablas de calculos'!$AZ$4:$BE$11,5,FALSE),"")</f>
        <v/>
      </c>
      <c r="Z143" s="208" t="str">
        <f>IFERROR(VLOOKUP(X143,'Tablas de calculos'!$AZ$4:$BE$11,6,FALSE),"")</f>
        <v/>
      </c>
    </row>
    <row r="144" spans="1:26" ht="60" x14ac:dyDescent="0.25">
      <c r="A144" s="232" t="s">
        <v>108</v>
      </c>
      <c r="B144" s="61">
        <v>50</v>
      </c>
      <c r="C144" s="61" t="str">
        <f>+VLOOKUP(Tabla9[[#This Row],[Cod. Riesgo]],Tabla_Riesgos[[Número]:[Tipo de Riesgo]],6,FALSE)</f>
        <v>Operativo</v>
      </c>
      <c r="D144" s="119" t="str">
        <f>VLOOKUP(B144,Tabla_Riesgos[#All],2,0)</f>
        <v>ADQUISICIONES</v>
      </c>
      <c r="E144" s="120" t="str">
        <f>VLOOKUP(B144,Tabla_Riesgos[#All],3,0)</f>
        <v>Se podría presentar una  inadecuada identificación  de las necesidades a contratar.</v>
      </c>
      <c r="F144" s="121">
        <v>50.039999999999992</v>
      </c>
      <c r="G144" s="122" t="s">
        <v>221</v>
      </c>
      <c r="H144" s="213"/>
      <c r="I144" s="207"/>
      <c r="J144" s="207"/>
      <c r="K144" s="207"/>
      <c r="L144" s="207"/>
      <c r="M144" s="207"/>
      <c r="N144" s="207"/>
      <c r="O144" s="207"/>
      <c r="P144" s="123">
        <f t="shared" si="8"/>
        <v>0</v>
      </c>
      <c r="Q144" s="208" t="str">
        <f t="shared" si="9"/>
        <v>Debil</v>
      </c>
      <c r="R144" s="207"/>
      <c r="S144" s="224" t="str">
        <f t="shared" si="10"/>
        <v>Debil</v>
      </c>
      <c r="T144" s="224" t="str">
        <f>IFERROR(VLOOKUP(S144,'Tablas de calculos'!$AU$16:$AV$24,2,FALSE),"")</f>
        <v/>
      </c>
      <c r="U144" s="208" t="str">
        <f>IFERROR(VLOOKUP(T144,'Tablas de calculos'!$AV$16:$AY$24,4),"")</f>
        <v/>
      </c>
      <c r="V144" s="207" t="s">
        <v>578</v>
      </c>
      <c r="W144" s="207" t="s">
        <v>578</v>
      </c>
      <c r="X144" s="123" t="str">
        <f t="shared" si="11"/>
        <v>DirectamenteDirectamente</v>
      </c>
      <c r="Y144" s="208" t="str">
        <f>IFERROR(VLOOKUP(X144,'Tablas de calculos'!$AZ$4:$BE$11,5,FALSE),"")</f>
        <v/>
      </c>
      <c r="Z144" s="208" t="str">
        <f>IFERROR(VLOOKUP(X144,'Tablas de calculos'!$AZ$4:$BE$11,6,FALSE),"")</f>
        <v/>
      </c>
    </row>
    <row r="145" spans="1:26" ht="60" x14ac:dyDescent="0.25">
      <c r="A145" s="232" t="s">
        <v>108</v>
      </c>
      <c r="B145" s="61">
        <v>51</v>
      </c>
      <c r="C145" s="61" t="str">
        <f>+VLOOKUP(Tabla9[[#This Row],[Cod. Riesgo]],Tabla_Riesgos[[Número]:[Tipo de Riesgo]],6,FALSE)</f>
        <v>Operativo</v>
      </c>
      <c r="D145" s="119" t="str">
        <f>VLOOKUP(B145,Tabla_Riesgos[#All],2,0)</f>
        <v>ADQUISICIONES</v>
      </c>
      <c r="E145" s="120" t="str">
        <f>VLOOKUP(B145,Tabla_Riesgos[#All],3,0)</f>
        <v>Puede ocurrir que existan debilidades para realizar la supervisión o interventoría del contrato.</v>
      </c>
      <c r="F145" s="121">
        <v>51.01</v>
      </c>
      <c r="G145" s="122" t="s">
        <v>286</v>
      </c>
      <c r="H145" s="213"/>
      <c r="I145" s="207"/>
      <c r="J145" s="207"/>
      <c r="K145" s="207"/>
      <c r="L145" s="207"/>
      <c r="M145" s="207"/>
      <c r="N145" s="207"/>
      <c r="O145" s="207"/>
      <c r="P145" s="123">
        <f t="shared" si="8"/>
        <v>0</v>
      </c>
      <c r="Q145" s="208" t="str">
        <f t="shared" si="9"/>
        <v>Debil</v>
      </c>
      <c r="R145" s="207"/>
      <c r="S145" s="224" t="str">
        <f t="shared" si="10"/>
        <v>Debil</v>
      </c>
      <c r="T145" s="224" t="str">
        <f>IFERROR(VLOOKUP(S145,'Tablas de calculos'!$AU$16:$AV$24,2,FALSE),"")</f>
        <v/>
      </c>
      <c r="U145" s="208" t="str">
        <f>IFERROR(VLOOKUP(T145,'Tablas de calculos'!$AV$16:$AY$24,4),"")</f>
        <v/>
      </c>
      <c r="V145" s="207" t="s">
        <v>578</v>
      </c>
      <c r="W145" s="207" t="s">
        <v>578</v>
      </c>
      <c r="X145" s="123" t="str">
        <f t="shared" si="11"/>
        <v>DirectamenteDirectamente</v>
      </c>
      <c r="Y145" s="208" t="str">
        <f>IFERROR(VLOOKUP(X145,'Tablas de calculos'!$AZ$4:$BE$11,5,FALSE),"")</f>
        <v/>
      </c>
      <c r="Z145" s="208" t="str">
        <f>IFERROR(VLOOKUP(X145,'Tablas de calculos'!$AZ$4:$BE$11,6,FALSE),"")</f>
        <v/>
      </c>
    </row>
    <row r="146" spans="1:26" ht="120" x14ac:dyDescent="0.25">
      <c r="A146" s="232" t="s">
        <v>108</v>
      </c>
      <c r="B146" s="61">
        <v>52</v>
      </c>
      <c r="C146" s="61" t="str">
        <f>+VLOOKUP(Tabla9[[#This Row],[Cod. Riesgo]],Tabla_Riesgos[[Número]:[Tipo de Riesgo]],6,FALSE)</f>
        <v>Operativo</v>
      </c>
      <c r="D146" s="119" t="str">
        <f>VLOOKUP(B146,Tabla_Riesgos[#All],2,0)</f>
        <v>ADQUISICIONES</v>
      </c>
      <c r="E146" s="120" t="str">
        <f>VLOOKUP(B146,Tabla_Riesgos[#All],3,0)</f>
        <v>Se podría presentar fallas en la definición y cumplimiento de las condiciones y garantías del contrato.</v>
      </c>
      <c r="F146" s="121">
        <v>52.01</v>
      </c>
      <c r="G146" s="122" t="s">
        <v>287</v>
      </c>
      <c r="H146" s="213"/>
      <c r="I146" s="207"/>
      <c r="J146" s="207"/>
      <c r="K146" s="207"/>
      <c r="L146" s="207"/>
      <c r="M146" s="207"/>
      <c r="N146" s="207"/>
      <c r="O146" s="207"/>
      <c r="P146" s="123">
        <f t="shared" si="8"/>
        <v>0</v>
      </c>
      <c r="Q146" s="208" t="str">
        <f t="shared" si="9"/>
        <v>Debil</v>
      </c>
      <c r="R146" s="207"/>
      <c r="S146" s="224" t="str">
        <f t="shared" si="10"/>
        <v>Debil</v>
      </c>
      <c r="T146" s="224" t="str">
        <f>IFERROR(VLOOKUP(S146,'Tablas de calculos'!$AU$16:$AV$24,2,FALSE),"")</f>
        <v/>
      </c>
      <c r="U146" s="208" t="str">
        <f>IFERROR(VLOOKUP(T146,'Tablas de calculos'!$AV$16:$AY$24,4),"")</f>
        <v/>
      </c>
      <c r="V146" s="207" t="s">
        <v>578</v>
      </c>
      <c r="W146" s="207" t="s">
        <v>578</v>
      </c>
      <c r="X146" s="123" t="str">
        <f t="shared" si="11"/>
        <v>DirectamenteDirectamente</v>
      </c>
      <c r="Y146" s="208" t="str">
        <f>IFERROR(VLOOKUP(X146,'Tablas de calculos'!$AZ$4:$BE$11,5,FALSE),"")</f>
        <v/>
      </c>
      <c r="Z146" s="208" t="str">
        <f>IFERROR(VLOOKUP(X146,'Tablas de calculos'!$AZ$4:$BE$11,6,FALSE),"")</f>
        <v/>
      </c>
    </row>
    <row r="147" spans="1:26" ht="105" x14ac:dyDescent="0.25">
      <c r="A147" s="232" t="s">
        <v>108</v>
      </c>
      <c r="B147" s="61">
        <v>53</v>
      </c>
      <c r="C147" s="61" t="str">
        <f>+VLOOKUP(Tabla9[[#This Row],[Cod. Riesgo]],Tabla_Riesgos[[Número]:[Tipo de Riesgo]],6,FALSE)</f>
        <v>Seguridad de la Información</v>
      </c>
      <c r="D147" s="119" t="str">
        <f>VLOOKUP(B147,Tabla_Riesgos[#All],2,0)</f>
        <v>COMUNICACIÓN Y ATENCIÓN DE REQUERIMIENTOS</v>
      </c>
      <c r="E147" s="120" t="str">
        <f>VLOOKUP(B147,Tabla_Riesgos[#All],3,0)</f>
        <v>Se podrían contar con información errada  dentro de las comunicaciones externas</v>
      </c>
      <c r="F147" s="121">
        <v>53.01</v>
      </c>
      <c r="G147" s="122" t="s">
        <v>288</v>
      </c>
      <c r="H147" s="213"/>
      <c r="I147" s="207"/>
      <c r="J147" s="207"/>
      <c r="K147" s="207"/>
      <c r="L147" s="207"/>
      <c r="M147" s="207"/>
      <c r="N147" s="207"/>
      <c r="O147" s="207"/>
      <c r="P147" s="123">
        <f t="shared" si="8"/>
        <v>0</v>
      </c>
      <c r="Q147" s="208" t="str">
        <f t="shared" si="9"/>
        <v>Debil</v>
      </c>
      <c r="R147" s="207"/>
      <c r="S147" s="224" t="str">
        <f t="shared" si="10"/>
        <v>Debil</v>
      </c>
      <c r="T147" s="224" t="str">
        <f>IFERROR(VLOOKUP(S147,'Tablas de calculos'!$AU$16:$AV$24,2,FALSE),"")</f>
        <v/>
      </c>
      <c r="U147" s="208" t="str">
        <f>IFERROR(VLOOKUP(T147,'Tablas de calculos'!$AV$16:$AY$24,4),"")</f>
        <v/>
      </c>
      <c r="V147" s="207" t="s">
        <v>578</v>
      </c>
      <c r="W147" s="207" t="s">
        <v>578</v>
      </c>
      <c r="X147" s="123" t="str">
        <f t="shared" si="11"/>
        <v>DirectamenteDirectamente</v>
      </c>
      <c r="Y147" s="208" t="str">
        <f>IFERROR(VLOOKUP(X147,'Tablas de calculos'!$AZ$4:$BE$11,5,FALSE),"")</f>
        <v/>
      </c>
      <c r="Z147" s="208" t="str">
        <f>IFERROR(VLOOKUP(X147,'Tablas de calculos'!$AZ$4:$BE$11,6,FALSE),"")</f>
        <v/>
      </c>
    </row>
    <row r="148" spans="1:26" ht="165" x14ac:dyDescent="0.25">
      <c r="A148" s="232" t="s">
        <v>108</v>
      </c>
      <c r="B148" s="61">
        <v>54</v>
      </c>
      <c r="C148" s="61" t="str">
        <f>+VLOOKUP(Tabla9[[#This Row],[Cod. Riesgo]],Tabla_Riesgos[[Número]:[Tipo de Riesgo]],6,FALSE)</f>
        <v>Operativo</v>
      </c>
      <c r="D148" s="119" t="str">
        <f>VLOOKUP(B148,Tabla_Riesgos[#All],2,0)</f>
        <v>COMUNICACIÓN Y ATENCIÓN DE REQUERIMIENTOS</v>
      </c>
      <c r="E148" s="120" t="str">
        <f>VLOOKUP(B148,Tabla_Riesgos[#All],3,0)</f>
        <v>Se podrían presentar retrasos en las respuestas a las necesidades y requerimientos de los usuarios</v>
      </c>
      <c r="F148" s="121">
        <v>54.01</v>
      </c>
      <c r="G148" s="122" t="s">
        <v>289</v>
      </c>
      <c r="H148" s="213"/>
      <c r="I148" s="207"/>
      <c r="J148" s="207"/>
      <c r="K148" s="207"/>
      <c r="L148" s="207"/>
      <c r="M148" s="207"/>
      <c r="N148" s="207"/>
      <c r="O148" s="207"/>
      <c r="P148" s="123">
        <f t="shared" si="8"/>
        <v>0</v>
      </c>
      <c r="Q148" s="208" t="str">
        <f t="shared" si="9"/>
        <v>Debil</v>
      </c>
      <c r="R148" s="207"/>
      <c r="S148" s="224" t="str">
        <f t="shared" si="10"/>
        <v>Debil</v>
      </c>
      <c r="T148" s="224" t="str">
        <f>IFERROR(VLOOKUP(S148,'Tablas de calculos'!$AU$16:$AV$24,2,FALSE),"")</f>
        <v/>
      </c>
      <c r="U148" s="208" t="str">
        <f>IFERROR(VLOOKUP(T148,'Tablas de calculos'!$AV$16:$AY$24,4),"")</f>
        <v/>
      </c>
      <c r="V148" s="207" t="s">
        <v>578</v>
      </c>
      <c r="W148" s="207" t="s">
        <v>578</v>
      </c>
      <c r="X148" s="123" t="str">
        <f t="shared" si="11"/>
        <v>DirectamenteDirectamente</v>
      </c>
      <c r="Y148" s="208" t="str">
        <f>IFERROR(VLOOKUP(X148,'Tablas de calculos'!$AZ$4:$BE$11,5,FALSE),"")</f>
        <v/>
      </c>
      <c r="Z148" s="208" t="str">
        <f>IFERROR(VLOOKUP(X148,'Tablas de calculos'!$AZ$4:$BE$11,6,FALSE),"")</f>
        <v/>
      </c>
    </row>
    <row r="149" spans="1:26" ht="120" x14ac:dyDescent="0.25">
      <c r="A149" s="232" t="s">
        <v>108</v>
      </c>
      <c r="B149" s="61">
        <v>54</v>
      </c>
      <c r="C149" s="61" t="str">
        <f>+VLOOKUP(Tabla9[[#This Row],[Cod. Riesgo]],Tabla_Riesgos[[Número]:[Tipo de Riesgo]],6,FALSE)</f>
        <v>Operativo</v>
      </c>
      <c r="D149" s="119" t="str">
        <f>VLOOKUP(B149,Tabla_Riesgos[#All],2,0)</f>
        <v>COMUNICACIÓN Y ATENCIÓN DE REQUERIMIENTOS</v>
      </c>
      <c r="E149" s="120" t="str">
        <f>VLOOKUP(B149,Tabla_Riesgos[#All],3,0)</f>
        <v>Se podrían presentar retrasos en las respuestas a las necesidades y requerimientos de los usuarios</v>
      </c>
      <c r="F149" s="121">
        <v>54.019999999999996</v>
      </c>
      <c r="G149" s="122" t="s">
        <v>290</v>
      </c>
      <c r="H149" s="213"/>
      <c r="I149" s="207"/>
      <c r="J149" s="207"/>
      <c r="K149" s="207"/>
      <c r="L149" s="207"/>
      <c r="M149" s="207"/>
      <c r="N149" s="207"/>
      <c r="O149" s="207"/>
      <c r="P149" s="123">
        <f t="shared" si="8"/>
        <v>0</v>
      </c>
      <c r="Q149" s="208" t="str">
        <f t="shared" si="9"/>
        <v>Debil</v>
      </c>
      <c r="R149" s="207"/>
      <c r="S149" s="224" t="str">
        <f t="shared" si="10"/>
        <v>Debil</v>
      </c>
      <c r="T149" s="224" t="str">
        <f>IFERROR(VLOOKUP(S149,'Tablas de calculos'!$AU$16:$AV$24,2,FALSE),"")</f>
        <v/>
      </c>
      <c r="U149" s="208" t="str">
        <f>IFERROR(VLOOKUP(T149,'Tablas de calculos'!$AV$16:$AY$24,4),"")</f>
        <v/>
      </c>
      <c r="V149" s="207" t="s">
        <v>578</v>
      </c>
      <c r="W149" s="207" t="s">
        <v>578</v>
      </c>
      <c r="X149" s="123" t="str">
        <f t="shared" si="11"/>
        <v>DirectamenteDirectamente</v>
      </c>
      <c r="Y149" s="208" t="str">
        <f>IFERROR(VLOOKUP(X149,'Tablas de calculos'!$AZ$4:$BE$11,5,FALSE),"")</f>
        <v/>
      </c>
      <c r="Z149" s="208" t="str">
        <f>IFERROR(VLOOKUP(X149,'Tablas de calculos'!$AZ$4:$BE$11,6,FALSE),"")</f>
        <v/>
      </c>
    </row>
    <row r="150" spans="1:26" ht="75" x14ac:dyDescent="0.25">
      <c r="A150" s="232" t="s">
        <v>108</v>
      </c>
      <c r="B150" s="61">
        <v>55</v>
      </c>
      <c r="C150" s="61" t="str">
        <f>+VLOOKUP(Tabla9[[#This Row],[Cod. Riesgo]],Tabla_Riesgos[[Número]:[Tipo de Riesgo]],6,FALSE)</f>
        <v>Operativo</v>
      </c>
      <c r="D150" s="119" t="str">
        <f>VLOOKUP(B150,Tabla_Riesgos[#All],2,0)</f>
        <v>DIRECCIONAMIENTO ESTRATEGICO</v>
      </c>
      <c r="E150" s="120" t="str">
        <f>VLOOKUP(B150,Tabla_Riesgos[#All],3,0)</f>
        <v>Se podrían presentar fallas dentro  de la medición de la estrategia</v>
      </c>
      <c r="F150" s="121">
        <v>55.01</v>
      </c>
      <c r="G150" s="122" t="s">
        <v>291</v>
      </c>
      <c r="H150" s="213" t="s">
        <v>544</v>
      </c>
      <c r="I150" s="207" t="s">
        <v>486</v>
      </c>
      <c r="J150" s="207" t="s">
        <v>490</v>
      </c>
      <c r="K150" s="207" t="s">
        <v>494</v>
      </c>
      <c r="L150" s="207" t="s">
        <v>499</v>
      </c>
      <c r="M150" s="207" t="s">
        <v>503</v>
      </c>
      <c r="N150" s="207" t="s">
        <v>508</v>
      </c>
      <c r="O150" s="207" t="s">
        <v>512</v>
      </c>
      <c r="P150" s="123">
        <f t="shared" si="8"/>
        <v>95</v>
      </c>
      <c r="Q150" s="208" t="str">
        <f t="shared" si="9"/>
        <v>Moderado</v>
      </c>
      <c r="R150" s="207" t="s">
        <v>516</v>
      </c>
      <c r="S150" s="224" t="str">
        <f t="shared" si="10"/>
        <v>ModeradoFuerte</v>
      </c>
      <c r="T150" s="224">
        <f>IFERROR(VLOOKUP(S150,'Tablas de calculos'!$AU$16:$AV$24,2,FALSE),"")</f>
        <v>4</v>
      </c>
      <c r="U150" s="208" t="str">
        <f>IFERROR(VLOOKUP(T150,'Tablas de calculos'!$AV$16:$AY$24,4),"")</f>
        <v>Moderado</v>
      </c>
      <c r="V150" s="207" t="s">
        <v>578</v>
      </c>
      <c r="W150" s="207" t="s">
        <v>578</v>
      </c>
      <c r="X150" s="123" t="str">
        <f t="shared" si="11"/>
        <v>ModeradoDirectamenteDirectamente</v>
      </c>
      <c r="Y150" s="208">
        <f>IFERROR(VLOOKUP(X150,'Tablas de calculos'!$AZ$4:$BE$11,5,FALSE),"")</f>
        <v>1</v>
      </c>
      <c r="Z150" s="208">
        <f>IFERROR(VLOOKUP(X150,'Tablas de calculos'!$AZ$4:$BE$11,6,FALSE),"")</f>
        <v>1</v>
      </c>
    </row>
    <row r="151" spans="1:26" ht="90" x14ac:dyDescent="0.25">
      <c r="A151" s="232" t="s">
        <v>108</v>
      </c>
      <c r="B151" s="61">
        <v>56</v>
      </c>
      <c r="C151" s="61" t="str">
        <f>+VLOOKUP(Tabla9[[#This Row],[Cod. Riesgo]],Tabla_Riesgos[[Número]:[Tipo de Riesgo]],6,FALSE)</f>
        <v>Operativo</v>
      </c>
      <c r="D151" s="119" t="str">
        <f>VLOOKUP(B151,Tabla_Riesgos[#All],2,0)</f>
        <v>DIRECCIONAMIENTO ESTRATEGICO</v>
      </c>
      <c r="E151" s="120" t="str">
        <f>VLOOKUP(B151,Tabla_Riesgos[#All],3,0)</f>
        <v>Puede ocurrir que los procesos no estén debidamente documentados, o que los documentos se encuentren desactualizados.</v>
      </c>
      <c r="F151" s="121">
        <v>56.01</v>
      </c>
      <c r="G151" s="122" t="s">
        <v>292</v>
      </c>
      <c r="H151" s="213" t="s">
        <v>544</v>
      </c>
      <c r="I151" s="207" t="s">
        <v>486</v>
      </c>
      <c r="J151" s="207" t="s">
        <v>490</v>
      </c>
      <c r="K151" s="207" t="s">
        <v>494</v>
      </c>
      <c r="L151" s="207" t="s">
        <v>499</v>
      </c>
      <c r="M151" s="207" t="s">
        <v>503</v>
      </c>
      <c r="N151" s="207" t="s">
        <v>508</v>
      </c>
      <c r="O151" s="207" t="s">
        <v>512</v>
      </c>
      <c r="P151" s="123">
        <f t="shared" si="8"/>
        <v>95</v>
      </c>
      <c r="Q151" s="208" t="str">
        <f t="shared" si="9"/>
        <v>Moderado</v>
      </c>
      <c r="R151" s="207" t="s">
        <v>516</v>
      </c>
      <c r="S151" s="224" t="str">
        <f t="shared" si="10"/>
        <v>ModeradoFuerte</v>
      </c>
      <c r="T151" s="224">
        <f>IFERROR(VLOOKUP(S151,'Tablas de calculos'!$AU$16:$AV$24,2,FALSE),"")</f>
        <v>4</v>
      </c>
      <c r="U151" s="208" t="str">
        <f>IFERROR(VLOOKUP(T151,'Tablas de calculos'!$AV$16:$AY$24,4),"")</f>
        <v>Moderado</v>
      </c>
      <c r="V151" s="207" t="s">
        <v>578</v>
      </c>
      <c r="W151" s="207" t="s">
        <v>578</v>
      </c>
      <c r="X151" s="123" t="str">
        <f t="shared" si="11"/>
        <v>ModeradoDirectamenteDirectamente</v>
      </c>
      <c r="Y151" s="208">
        <f>IFERROR(VLOOKUP(X151,'Tablas de calculos'!$AZ$4:$BE$11,5,FALSE),"")</f>
        <v>1</v>
      </c>
      <c r="Z151" s="208">
        <f>IFERROR(VLOOKUP(X151,'Tablas de calculos'!$AZ$4:$BE$11,6,FALSE),"")</f>
        <v>1</v>
      </c>
    </row>
    <row r="152" spans="1:26" ht="77.25" customHeight="1" x14ac:dyDescent="0.25">
      <c r="A152" s="232" t="s">
        <v>108</v>
      </c>
      <c r="B152" s="137">
        <v>56</v>
      </c>
      <c r="C152" s="429" t="str">
        <f>+VLOOKUP(Tabla9[[#This Row],[Cod. Riesgo]],Tabla_Riesgos[[Número]:[Tipo de Riesgo]],6,FALSE)</f>
        <v>Operativo</v>
      </c>
      <c r="D152" s="119" t="str">
        <f>VLOOKUP(B152,Tabla_Riesgos[#All],2,0)</f>
        <v>DIRECCIONAMIENTO ESTRATEGICO</v>
      </c>
      <c r="E152" s="120" t="str">
        <f>VLOOKUP(B152,Tabla_Riesgos[#All],3,0)</f>
        <v>Puede ocurrir que los procesos no estén debidamente documentados, o que los documentos se encuentren desactualizados.</v>
      </c>
      <c r="F152" s="121"/>
      <c r="G152" s="125" t="s">
        <v>1127</v>
      </c>
      <c r="H152" s="213" t="s">
        <v>544</v>
      </c>
      <c r="I152" s="207" t="s">
        <v>486</v>
      </c>
      <c r="J152" s="207" t="s">
        <v>490</v>
      </c>
      <c r="K152" s="207" t="s">
        <v>494</v>
      </c>
      <c r="L152" s="207" t="s">
        <v>498</v>
      </c>
      <c r="M152" s="207" t="s">
        <v>503</v>
      </c>
      <c r="N152" s="207" t="s">
        <v>508</v>
      </c>
      <c r="O152" s="207" t="s">
        <v>512</v>
      </c>
      <c r="P152" s="123">
        <f t="shared" si="8"/>
        <v>100</v>
      </c>
      <c r="Q152" s="208" t="str">
        <f t="shared" si="9"/>
        <v>Fuerte</v>
      </c>
      <c r="R152" s="207" t="s">
        <v>516</v>
      </c>
      <c r="S152" s="224" t="str">
        <f t="shared" si="10"/>
        <v>FuerteFuerte</v>
      </c>
      <c r="T152" s="224">
        <f>IFERROR(VLOOKUP(S152,'Tablas de calculos'!$AU$16:$AV$24,2,FALSE),"")</f>
        <v>1</v>
      </c>
      <c r="U152" s="208" t="str">
        <f>IFERROR(VLOOKUP(T152,'Tablas de calculos'!$AV$16:$AY$24,4),"")</f>
        <v>Fuerte</v>
      </c>
      <c r="V152" s="207" t="s">
        <v>578</v>
      </c>
      <c r="W152" s="207" t="s">
        <v>578</v>
      </c>
      <c r="X152" s="123" t="str">
        <f t="shared" si="11"/>
        <v>FuerteDirectamenteDirectamente</v>
      </c>
      <c r="Y152" s="208">
        <f>IFERROR(VLOOKUP(X152,'Tablas de calculos'!$AZ$4:$BE$11,5,FALSE),"")</f>
        <v>2</v>
      </c>
      <c r="Z152" s="208">
        <f>IFERROR(VLOOKUP(X152,'Tablas de calculos'!$AZ$4:$BE$11,6,FALSE),"")</f>
        <v>2</v>
      </c>
    </row>
    <row r="153" spans="1:26" ht="31.5" customHeight="1" x14ac:dyDescent="0.25">
      <c r="A153" s="232" t="s">
        <v>108</v>
      </c>
      <c r="B153" s="61">
        <v>57</v>
      </c>
      <c r="C153" s="61" t="str">
        <f>+VLOOKUP(Tabla9[[#This Row],[Cod. Riesgo]],Tabla_Riesgos[[Número]:[Tipo de Riesgo]],6,FALSE)</f>
        <v>Operativo</v>
      </c>
      <c r="D153" s="119" t="str">
        <f>VLOOKUP(B153,Tabla_Riesgos[#All],2,0)</f>
        <v>GESTIÓN DEL TALENTO HUMANO</v>
      </c>
      <c r="E153" s="120" t="str">
        <f>VLOOKUP(B153,Tabla_Riesgos[#All],3,0)</f>
        <v>Se podrían presentar fallas en la identificación de las necesidades de personal en la entidad.</v>
      </c>
      <c r="F153" s="121">
        <v>57.01</v>
      </c>
      <c r="G153" s="122" t="s">
        <v>293</v>
      </c>
      <c r="H153" s="213"/>
      <c r="I153" s="207"/>
      <c r="J153" s="207"/>
      <c r="K153" s="207"/>
      <c r="L153" s="207"/>
      <c r="M153" s="207"/>
      <c r="N153" s="207"/>
      <c r="O153" s="207"/>
      <c r="P153" s="123">
        <f t="shared" si="8"/>
        <v>0</v>
      </c>
      <c r="Q153" s="208" t="str">
        <f t="shared" si="9"/>
        <v>Debil</v>
      </c>
      <c r="R153" s="207"/>
      <c r="S153" s="224" t="str">
        <f t="shared" si="10"/>
        <v>Debil</v>
      </c>
      <c r="T153" s="224" t="str">
        <f>IFERROR(VLOOKUP(S153,'Tablas de calculos'!$AU$16:$AV$24,2,FALSE),"")</f>
        <v/>
      </c>
      <c r="U153" s="208" t="str">
        <f>IFERROR(VLOOKUP(T153,'Tablas de calculos'!$AV$16:$AY$24,4),"")</f>
        <v/>
      </c>
      <c r="V153" s="207" t="s">
        <v>578</v>
      </c>
      <c r="W153" s="207" t="s">
        <v>578</v>
      </c>
      <c r="X153" s="123" t="str">
        <f t="shared" si="11"/>
        <v>DirectamenteDirectamente</v>
      </c>
      <c r="Y153" s="208" t="str">
        <f>IFERROR(VLOOKUP(X153,'Tablas de calculos'!$AZ$4:$BE$11,5,FALSE),"")</f>
        <v/>
      </c>
      <c r="Z153" s="208" t="str">
        <f>IFERROR(VLOOKUP(X153,'Tablas de calculos'!$AZ$4:$BE$11,6,FALSE),"")</f>
        <v/>
      </c>
    </row>
    <row r="154" spans="1:26" ht="75" x14ac:dyDescent="0.25">
      <c r="A154" s="232" t="s">
        <v>108</v>
      </c>
      <c r="B154" s="61">
        <v>57</v>
      </c>
      <c r="C154" s="61" t="str">
        <f>+VLOOKUP(Tabla9[[#This Row],[Cod. Riesgo]],Tabla_Riesgos[[Número]:[Tipo de Riesgo]],6,FALSE)</f>
        <v>Operativo</v>
      </c>
      <c r="D154" s="119" t="str">
        <f>VLOOKUP(B154,Tabla_Riesgos[#All],2,0)</f>
        <v>GESTIÓN DEL TALENTO HUMANO</v>
      </c>
      <c r="E154" s="120" t="str">
        <f>VLOOKUP(B154,Tabla_Riesgos[#All],3,0)</f>
        <v>Se podrían presentar fallas en la identificación de las necesidades de personal en la entidad.</v>
      </c>
      <c r="F154" s="121">
        <v>57.019999999999996</v>
      </c>
      <c r="G154" s="122" t="s">
        <v>294</v>
      </c>
      <c r="H154" s="213"/>
      <c r="I154" s="207"/>
      <c r="J154" s="207"/>
      <c r="K154" s="207"/>
      <c r="L154" s="207"/>
      <c r="M154" s="207"/>
      <c r="N154" s="207"/>
      <c r="O154" s="207"/>
      <c r="P154" s="123">
        <f t="shared" si="8"/>
        <v>0</v>
      </c>
      <c r="Q154" s="208" t="str">
        <f t="shared" si="9"/>
        <v>Debil</v>
      </c>
      <c r="R154" s="207"/>
      <c r="S154" s="224" t="str">
        <f t="shared" si="10"/>
        <v>Debil</v>
      </c>
      <c r="T154" s="224" t="str">
        <f>IFERROR(VLOOKUP(S154,'Tablas de calculos'!$AU$16:$AV$24,2,FALSE),"")</f>
        <v/>
      </c>
      <c r="U154" s="208" t="str">
        <f>IFERROR(VLOOKUP(T154,'Tablas de calculos'!$AV$16:$AY$24,4),"")</f>
        <v/>
      </c>
      <c r="V154" s="207" t="s">
        <v>578</v>
      </c>
      <c r="W154" s="207" t="s">
        <v>578</v>
      </c>
      <c r="X154" s="123" t="str">
        <f t="shared" si="11"/>
        <v>DirectamenteDirectamente</v>
      </c>
      <c r="Y154" s="208" t="str">
        <f>IFERROR(VLOOKUP(X154,'Tablas de calculos'!$AZ$4:$BE$11,5,FALSE),"")</f>
        <v/>
      </c>
      <c r="Z154" s="208" t="str">
        <f>IFERROR(VLOOKUP(X154,'Tablas de calculos'!$AZ$4:$BE$11,6,FALSE),"")</f>
        <v/>
      </c>
    </row>
    <row r="155" spans="1:26" ht="45" x14ac:dyDescent="0.25">
      <c r="A155" s="232" t="s">
        <v>108</v>
      </c>
      <c r="B155" s="61">
        <v>57</v>
      </c>
      <c r="C155" s="61" t="str">
        <f>+VLOOKUP(Tabla9[[#This Row],[Cod. Riesgo]],Tabla_Riesgos[[Número]:[Tipo de Riesgo]],6,FALSE)</f>
        <v>Operativo</v>
      </c>
      <c r="D155" s="119" t="str">
        <f>VLOOKUP(B155,Tabla_Riesgos[#All],2,0)</f>
        <v>GESTIÓN DEL TALENTO HUMANO</v>
      </c>
      <c r="E155" s="120" t="str">
        <f>VLOOKUP(B155,Tabla_Riesgos[#All],3,0)</f>
        <v>Se podrían presentar fallas en la identificación de las necesidades de personal en la entidad.</v>
      </c>
      <c r="F155" s="121">
        <v>57.029999999999994</v>
      </c>
      <c r="G155" s="122" t="s">
        <v>295</v>
      </c>
      <c r="H155" s="213"/>
      <c r="I155" s="207"/>
      <c r="J155" s="207"/>
      <c r="K155" s="207"/>
      <c r="L155" s="207"/>
      <c r="M155" s="207"/>
      <c r="N155" s="207"/>
      <c r="O155" s="207"/>
      <c r="P155" s="123">
        <f t="shared" si="8"/>
        <v>0</v>
      </c>
      <c r="Q155" s="208" t="str">
        <f t="shared" si="9"/>
        <v>Debil</v>
      </c>
      <c r="R155" s="207"/>
      <c r="S155" s="224" t="str">
        <f t="shared" si="10"/>
        <v>Debil</v>
      </c>
      <c r="T155" s="224" t="str">
        <f>IFERROR(VLOOKUP(S155,'Tablas de calculos'!$AU$16:$AV$24,2,FALSE),"")</f>
        <v/>
      </c>
      <c r="U155" s="208" t="str">
        <f>IFERROR(VLOOKUP(T155,'Tablas de calculos'!$AV$16:$AY$24,4),"")</f>
        <v/>
      </c>
      <c r="V155" s="207" t="s">
        <v>578</v>
      </c>
      <c r="W155" s="207" t="s">
        <v>578</v>
      </c>
      <c r="X155" s="123" t="str">
        <f t="shared" si="11"/>
        <v>DirectamenteDirectamente</v>
      </c>
      <c r="Y155" s="208" t="str">
        <f>IFERROR(VLOOKUP(X155,'Tablas de calculos'!$AZ$4:$BE$11,5,FALSE),"")</f>
        <v/>
      </c>
      <c r="Z155" s="208" t="str">
        <f>IFERROR(VLOOKUP(X155,'Tablas de calculos'!$AZ$4:$BE$11,6,FALSE),"")</f>
        <v/>
      </c>
    </row>
    <row r="156" spans="1:26" ht="105" x14ac:dyDescent="0.25">
      <c r="A156" s="232" t="s">
        <v>108</v>
      </c>
      <c r="B156" s="61">
        <v>58</v>
      </c>
      <c r="C156" s="61" t="str">
        <f>+VLOOKUP(Tabla9[[#This Row],[Cod. Riesgo]],Tabla_Riesgos[[Número]:[Tipo de Riesgo]],6,FALSE)</f>
        <v>Operativo</v>
      </c>
      <c r="D156" s="119" t="str">
        <f>VLOOKUP(B156,Tabla_Riesgos[#All],2,0)</f>
        <v>GESTIÓN DEL TALENTO HUMANO</v>
      </c>
      <c r="E156" s="120" t="str">
        <f>VLOOKUP(B156,Tabla_Riesgos[#All],3,0)</f>
        <v>Se podría no encontrar personal idóneo dentro del mercado laboral</v>
      </c>
      <c r="F156" s="121">
        <v>58.01</v>
      </c>
      <c r="G156" s="122" t="s">
        <v>296</v>
      </c>
      <c r="H156" s="213"/>
      <c r="I156" s="207"/>
      <c r="J156" s="207"/>
      <c r="K156" s="207"/>
      <c r="L156" s="207"/>
      <c r="M156" s="207"/>
      <c r="N156" s="207"/>
      <c r="O156" s="207"/>
      <c r="P156" s="123">
        <f t="shared" si="8"/>
        <v>0</v>
      </c>
      <c r="Q156" s="208" t="str">
        <f t="shared" si="9"/>
        <v>Debil</v>
      </c>
      <c r="R156" s="207"/>
      <c r="S156" s="224" t="str">
        <f t="shared" si="10"/>
        <v>Debil</v>
      </c>
      <c r="T156" s="224" t="str">
        <f>IFERROR(VLOOKUP(S156,'Tablas de calculos'!$AU$16:$AV$24,2,FALSE),"")</f>
        <v/>
      </c>
      <c r="U156" s="208" t="str">
        <f>IFERROR(VLOOKUP(T156,'Tablas de calculos'!$AV$16:$AY$24,4),"")</f>
        <v/>
      </c>
      <c r="V156" s="207" t="s">
        <v>578</v>
      </c>
      <c r="W156" s="207" t="s">
        <v>578</v>
      </c>
      <c r="X156" s="123" t="str">
        <f t="shared" si="11"/>
        <v>DirectamenteDirectamente</v>
      </c>
      <c r="Y156" s="208" t="str">
        <f>IFERROR(VLOOKUP(X156,'Tablas de calculos'!$AZ$4:$BE$11,5,FALSE),"")</f>
        <v/>
      </c>
      <c r="Z156" s="208" t="str">
        <f>IFERROR(VLOOKUP(X156,'Tablas de calculos'!$AZ$4:$BE$11,6,FALSE),"")</f>
        <v/>
      </c>
    </row>
    <row r="157" spans="1:26" ht="75" x14ac:dyDescent="0.25">
      <c r="A157" s="232" t="s">
        <v>108</v>
      </c>
      <c r="B157" s="61">
        <v>59</v>
      </c>
      <c r="C157" s="61" t="str">
        <f>+VLOOKUP(Tabla9[[#This Row],[Cod. Riesgo]],Tabla_Riesgos[[Número]:[Tipo de Riesgo]],6,FALSE)</f>
        <v>Operativo</v>
      </c>
      <c r="D157" s="119" t="str">
        <f>VLOOKUP(B157,Tabla_Riesgos[#All],2,0)</f>
        <v>GESTIÓN DEL TALENTO HUMANO</v>
      </c>
      <c r="E157" s="120" t="str">
        <f>VLOOKUP(B157,Tabla_Riesgos[#All],3,0)</f>
        <v>Se podría presentar fallas en la transferencia del conocimiento</v>
      </c>
      <c r="F157" s="121">
        <v>59.01</v>
      </c>
      <c r="G157" s="122" t="s">
        <v>297</v>
      </c>
      <c r="H157" s="213"/>
      <c r="I157" s="207"/>
      <c r="J157" s="207"/>
      <c r="K157" s="207"/>
      <c r="L157" s="207"/>
      <c r="M157" s="207"/>
      <c r="N157" s="207"/>
      <c r="O157" s="207"/>
      <c r="P157" s="123">
        <f t="shared" si="8"/>
        <v>0</v>
      </c>
      <c r="Q157" s="208" t="str">
        <f t="shared" si="9"/>
        <v>Debil</v>
      </c>
      <c r="R157" s="207"/>
      <c r="S157" s="224" t="str">
        <f t="shared" si="10"/>
        <v>Debil</v>
      </c>
      <c r="T157" s="224" t="str">
        <f>IFERROR(VLOOKUP(S157,'Tablas de calculos'!$AU$16:$AV$24,2,FALSE),"")</f>
        <v/>
      </c>
      <c r="U157" s="208" t="str">
        <f>IFERROR(VLOOKUP(T157,'Tablas de calculos'!$AV$16:$AY$24,4),"")</f>
        <v/>
      </c>
      <c r="V157" s="207" t="s">
        <v>578</v>
      </c>
      <c r="W157" s="207" t="s">
        <v>578</v>
      </c>
      <c r="X157" s="123" t="str">
        <f t="shared" si="11"/>
        <v>DirectamenteDirectamente</v>
      </c>
      <c r="Y157" s="208" t="str">
        <f>IFERROR(VLOOKUP(X157,'Tablas de calculos'!$AZ$4:$BE$11,5,FALSE),"")</f>
        <v/>
      </c>
      <c r="Z157" s="208" t="str">
        <f>IFERROR(VLOOKUP(X157,'Tablas de calculos'!$AZ$4:$BE$11,6,FALSE),"")</f>
        <v/>
      </c>
    </row>
    <row r="158" spans="1:26" ht="45" x14ac:dyDescent="0.25">
      <c r="A158" s="232" t="s">
        <v>108</v>
      </c>
      <c r="B158" s="61">
        <v>59</v>
      </c>
      <c r="C158" s="61" t="str">
        <f>+VLOOKUP(Tabla9[[#This Row],[Cod. Riesgo]],Tabla_Riesgos[[Número]:[Tipo de Riesgo]],6,FALSE)</f>
        <v>Operativo</v>
      </c>
      <c r="D158" s="119" t="str">
        <f>VLOOKUP(B158,Tabla_Riesgos[#All],2,0)</f>
        <v>GESTIÓN DEL TALENTO HUMANO</v>
      </c>
      <c r="E158" s="120" t="str">
        <f>VLOOKUP(B158,Tabla_Riesgos[#All],3,0)</f>
        <v>Se podría presentar fallas en la transferencia del conocimiento</v>
      </c>
      <c r="F158" s="121">
        <v>59.019999999999996</v>
      </c>
      <c r="G158" s="122" t="s">
        <v>298</v>
      </c>
      <c r="H158" s="213"/>
      <c r="I158" s="207"/>
      <c r="J158" s="207"/>
      <c r="K158" s="207"/>
      <c r="L158" s="207"/>
      <c r="M158" s="207"/>
      <c r="N158" s="207"/>
      <c r="O158" s="207"/>
      <c r="P158" s="123">
        <f t="shared" si="8"/>
        <v>0</v>
      </c>
      <c r="Q158" s="208" t="str">
        <f t="shared" si="9"/>
        <v>Debil</v>
      </c>
      <c r="R158" s="207"/>
      <c r="S158" s="224" t="str">
        <f t="shared" si="10"/>
        <v>Debil</v>
      </c>
      <c r="T158" s="224" t="str">
        <f>IFERROR(VLOOKUP(S158,'Tablas de calculos'!$AU$16:$AV$24,2,FALSE),"")</f>
        <v/>
      </c>
      <c r="U158" s="208" t="str">
        <f>IFERROR(VLOOKUP(T158,'Tablas de calculos'!$AV$16:$AY$24,4),"")</f>
        <v/>
      </c>
      <c r="V158" s="207" t="s">
        <v>578</v>
      </c>
      <c r="W158" s="207" t="s">
        <v>578</v>
      </c>
      <c r="X158" s="123" t="str">
        <f t="shared" si="11"/>
        <v>DirectamenteDirectamente</v>
      </c>
      <c r="Y158" s="208" t="str">
        <f>IFERROR(VLOOKUP(X158,'Tablas de calculos'!$AZ$4:$BE$11,5,FALSE),"")</f>
        <v/>
      </c>
      <c r="Z158" s="208" t="str">
        <f>IFERROR(VLOOKUP(X158,'Tablas de calculos'!$AZ$4:$BE$11,6,FALSE),"")</f>
        <v/>
      </c>
    </row>
    <row r="159" spans="1:26" ht="105" x14ac:dyDescent="0.25">
      <c r="A159" s="232" t="s">
        <v>108</v>
      </c>
      <c r="B159" s="61">
        <v>59</v>
      </c>
      <c r="C159" s="61" t="str">
        <f>+VLOOKUP(Tabla9[[#This Row],[Cod. Riesgo]],Tabla_Riesgos[[Número]:[Tipo de Riesgo]],6,FALSE)</f>
        <v>Operativo</v>
      </c>
      <c r="D159" s="119" t="str">
        <f>VLOOKUP(B159,Tabla_Riesgos[#All],2,0)</f>
        <v>GESTIÓN DEL TALENTO HUMANO</v>
      </c>
      <c r="E159" s="120" t="str">
        <f>VLOOKUP(B159,Tabla_Riesgos[#All],3,0)</f>
        <v>Se podría presentar fallas en la transferencia del conocimiento</v>
      </c>
      <c r="F159" s="121">
        <v>59.029999999999994</v>
      </c>
      <c r="G159" s="122" t="s">
        <v>299</v>
      </c>
      <c r="H159" s="213"/>
      <c r="I159" s="207"/>
      <c r="J159" s="207"/>
      <c r="K159" s="207"/>
      <c r="L159" s="207"/>
      <c r="M159" s="207"/>
      <c r="N159" s="207"/>
      <c r="O159" s="207"/>
      <c r="P159" s="123">
        <f t="shared" si="8"/>
        <v>0</v>
      </c>
      <c r="Q159" s="208" t="str">
        <f t="shared" si="9"/>
        <v>Debil</v>
      </c>
      <c r="R159" s="207"/>
      <c r="S159" s="224" t="str">
        <f t="shared" si="10"/>
        <v>Debil</v>
      </c>
      <c r="T159" s="224" t="str">
        <f>IFERROR(VLOOKUP(S159,'Tablas de calculos'!$AU$16:$AV$24,2,FALSE),"")</f>
        <v/>
      </c>
      <c r="U159" s="208" t="str">
        <f>IFERROR(VLOOKUP(T159,'Tablas de calculos'!$AV$16:$AY$24,4),"")</f>
        <v/>
      </c>
      <c r="V159" s="207" t="s">
        <v>578</v>
      </c>
      <c r="W159" s="207" t="s">
        <v>578</v>
      </c>
      <c r="X159" s="123" t="str">
        <f t="shared" si="11"/>
        <v>DirectamenteDirectamente</v>
      </c>
      <c r="Y159" s="208" t="str">
        <f>IFERROR(VLOOKUP(X159,'Tablas de calculos'!$AZ$4:$BE$11,5,FALSE),"")</f>
        <v/>
      </c>
      <c r="Z159" s="208" t="str">
        <f>IFERROR(VLOOKUP(X159,'Tablas de calculos'!$AZ$4:$BE$11,6,FALSE),"")</f>
        <v/>
      </c>
    </row>
    <row r="160" spans="1:26" ht="45" x14ac:dyDescent="0.25">
      <c r="A160" s="232" t="s">
        <v>108</v>
      </c>
      <c r="B160" s="61">
        <v>60</v>
      </c>
      <c r="C160" s="61" t="str">
        <f>+VLOOKUP(Tabla9[[#This Row],[Cod. Riesgo]],Tabla_Riesgos[[Número]:[Tipo de Riesgo]],6,FALSE)</f>
        <v>Operativo</v>
      </c>
      <c r="D160" s="119" t="str">
        <f>VLOOKUP(B160,Tabla_Riesgos[#All],2,0)</f>
        <v>GESTIÓN DEL TALENTO HUMANO</v>
      </c>
      <c r="E160" s="120" t="str">
        <f>VLOOKUP(B160,Tabla_Riesgos[#All],3,0)</f>
        <v>Se podrían presentar que no se desarrollen las competencias del  Talento humano de la SAE</v>
      </c>
      <c r="F160" s="121">
        <v>60.01</v>
      </c>
      <c r="G160" s="122" t="s">
        <v>300</v>
      </c>
      <c r="H160" s="213"/>
      <c r="I160" s="207"/>
      <c r="J160" s="207"/>
      <c r="K160" s="207"/>
      <c r="L160" s="207"/>
      <c r="M160" s="207"/>
      <c r="N160" s="207"/>
      <c r="O160" s="207"/>
      <c r="P160" s="123">
        <f t="shared" si="8"/>
        <v>0</v>
      </c>
      <c r="Q160" s="208" t="str">
        <f t="shared" si="9"/>
        <v>Debil</v>
      </c>
      <c r="R160" s="207"/>
      <c r="S160" s="224" t="str">
        <f t="shared" si="10"/>
        <v>Debil</v>
      </c>
      <c r="T160" s="224" t="str">
        <f>IFERROR(VLOOKUP(S160,'Tablas de calculos'!$AU$16:$AV$24,2,FALSE),"")</f>
        <v/>
      </c>
      <c r="U160" s="208" t="str">
        <f>IFERROR(VLOOKUP(T160,'Tablas de calculos'!$AV$16:$AY$24,4),"")</f>
        <v/>
      </c>
      <c r="V160" s="207" t="s">
        <v>578</v>
      </c>
      <c r="W160" s="207" t="s">
        <v>578</v>
      </c>
      <c r="X160" s="123" t="str">
        <f t="shared" si="11"/>
        <v>DirectamenteDirectamente</v>
      </c>
      <c r="Y160" s="208" t="str">
        <f>IFERROR(VLOOKUP(X160,'Tablas de calculos'!$AZ$4:$BE$11,5,FALSE),"")</f>
        <v/>
      </c>
      <c r="Z160" s="208" t="str">
        <f>IFERROR(VLOOKUP(X160,'Tablas de calculos'!$AZ$4:$BE$11,6,FALSE),"")</f>
        <v/>
      </c>
    </row>
    <row r="161" spans="1:26" ht="60" x14ac:dyDescent="0.25">
      <c r="A161" s="232" t="s">
        <v>108</v>
      </c>
      <c r="B161" s="61">
        <v>61</v>
      </c>
      <c r="C161" s="61" t="str">
        <f>+VLOOKUP(Tabla9[[#This Row],[Cod. Riesgo]],Tabla_Riesgos[[Número]:[Tipo de Riesgo]],6,FALSE)</f>
        <v>Operativo</v>
      </c>
      <c r="D161" s="119" t="str">
        <f>VLOOKUP(B161,Tabla_Riesgos[#All],2,0)</f>
        <v>ADMINISTRACIÓN DE BIENES DE FUNICIONAMIENTO</v>
      </c>
      <c r="E161" s="120" t="str">
        <f>VLOOKUP(B161,Tabla_Riesgos[#All],3,0)</f>
        <v xml:space="preserve">Podría ocurrir que no se identifiquen activos fijos </v>
      </c>
      <c r="F161" s="121">
        <v>61.01</v>
      </c>
      <c r="G161" s="122" t="s">
        <v>301</v>
      </c>
      <c r="H161" s="213"/>
      <c r="I161" s="207"/>
      <c r="J161" s="207"/>
      <c r="K161" s="207"/>
      <c r="L161" s="207"/>
      <c r="M161" s="207"/>
      <c r="N161" s="207"/>
      <c r="O161" s="207"/>
      <c r="P161" s="123">
        <f t="shared" si="8"/>
        <v>0</v>
      </c>
      <c r="Q161" s="208" t="str">
        <f t="shared" si="9"/>
        <v>Debil</v>
      </c>
      <c r="R161" s="207"/>
      <c r="S161" s="224" t="str">
        <f t="shared" si="10"/>
        <v>Debil</v>
      </c>
      <c r="T161" s="224" t="str">
        <f>IFERROR(VLOOKUP(S161,'Tablas de calculos'!$AU$16:$AV$24,2,FALSE),"")</f>
        <v/>
      </c>
      <c r="U161" s="208" t="str">
        <f>IFERROR(VLOOKUP(T161,'Tablas de calculos'!$AV$16:$AY$24,4),"")</f>
        <v/>
      </c>
      <c r="V161" s="207" t="s">
        <v>578</v>
      </c>
      <c r="W161" s="207" t="s">
        <v>578</v>
      </c>
      <c r="X161" s="123" t="str">
        <f t="shared" si="11"/>
        <v>DirectamenteDirectamente</v>
      </c>
      <c r="Y161" s="208" t="str">
        <f>IFERROR(VLOOKUP(X161,'Tablas de calculos'!$AZ$4:$BE$11,5,FALSE),"")</f>
        <v/>
      </c>
      <c r="Z161" s="208" t="str">
        <f>IFERROR(VLOOKUP(X161,'Tablas de calculos'!$AZ$4:$BE$11,6,FALSE),"")</f>
        <v/>
      </c>
    </row>
    <row r="162" spans="1:26" ht="105" x14ac:dyDescent="0.25">
      <c r="A162" s="232" t="s">
        <v>108</v>
      </c>
      <c r="B162" s="61">
        <v>61</v>
      </c>
      <c r="C162" s="61" t="str">
        <f>+VLOOKUP(Tabla9[[#This Row],[Cod. Riesgo]],Tabla_Riesgos[[Número]:[Tipo de Riesgo]],6,FALSE)</f>
        <v>Operativo</v>
      </c>
      <c r="D162" s="119" t="str">
        <f>VLOOKUP(B162,Tabla_Riesgos[#All],2,0)</f>
        <v>ADMINISTRACIÓN DE BIENES DE FUNICIONAMIENTO</v>
      </c>
      <c r="E162" s="120" t="str">
        <f>VLOOKUP(B162,Tabla_Riesgos[#All],3,0)</f>
        <v xml:space="preserve">Podría ocurrir que no se identifiquen activos fijos </v>
      </c>
      <c r="F162" s="121">
        <v>61.019999999999996</v>
      </c>
      <c r="G162" s="122" t="s">
        <v>302</v>
      </c>
      <c r="H162" s="213"/>
      <c r="I162" s="207"/>
      <c r="J162" s="207"/>
      <c r="K162" s="207"/>
      <c r="L162" s="207"/>
      <c r="M162" s="207"/>
      <c r="N162" s="207"/>
      <c r="O162" s="207"/>
      <c r="P162" s="123">
        <f t="shared" si="8"/>
        <v>0</v>
      </c>
      <c r="Q162" s="208" t="str">
        <f t="shared" si="9"/>
        <v>Debil</v>
      </c>
      <c r="R162" s="207"/>
      <c r="S162" s="224" t="str">
        <f t="shared" si="10"/>
        <v>Debil</v>
      </c>
      <c r="T162" s="224" t="str">
        <f>IFERROR(VLOOKUP(S162,'Tablas de calculos'!$AU$16:$AV$24,2,FALSE),"")</f>
        <v/>
      </c>
      <c r="U162" s="208" t="str">
        <f>IFERROR(VLOOKUP(T162,'Tablas de calculos'!$AV$16:$AY$24,4),"")</f>
        <v/>
      </c>
      <c r="V162" s="207" t="s">
        <v>578</v>
      </c>
      <c r="W162" s="207" t="s">
        <v>578</v>
      </c>
      <c r="X162" s="123" t="str">
        <f t="shared" si="11"/>
        <v>DirectamenteDirectamente</v>
      </c>
      <c r="Y162" s="208" t="str">
        <f>IFERROR(VLOOKUP(X162,'Tablas de calculos'!$AZ$4:$BE$11,5,FALSE),"")</f>
        <v/>
      </c>
      <c r="Z162" s="208" t="str">
        <f>IFERROR(VLOOKUP(X162,'Tablas de calculos'!$AZ$4:$BE$11,6,FALSE),"")</f>
        <v/>
      </c>
    </row>
    <row r="163" spans="1:26" ht="75" x14ac:dyDescent="0.25">
      <c r="A163" s="232" t="s">
        <v>108</v>
      </c>
      <c r="B163" s="61">
        <v>61</v>
      </c>
      <c r="C163" s="61" t="str">
        <f>+VLOOKUP(Tabla9[[#This Row],[Cod. Riesgo]],Tabla_Riesgos[[Número]:[Tipo de Riesgo]],6,FALSE)</f>
        <v>Operativo</v>
      </c>
      <c r="D163" s="119" t="str">
        <f>VLOOKUP(B163,Tabla_Riesgos[#All],2,0)</f>
        <v>ADMINISTRACIÓN DE BIENES DE FUNICIONAMIENTO</v>
      </c>
      <c r="E163" s="120" t="str">
        <f>VLOOKUP(B163,Tabla_Riesgos[#All],3,0)</f>
        <v xml:space="preserve">Podría ocurrir que no se identifiquen activos fijos </v>
      </c>
      <c r="F163" s="121">
        <v>61.029999999999994</v>
      </c>
      <c r="G163" s="122" t="s">
        <v>303</v>
      </c>
      <c r="H163" s="213"/>
      <c r="I163" s="207"/>
      <c r="J163" s="207"/>
      <c r="K163" s="207"/>
      <c r="L163" s="207"/>
      <c r="M163" s="207"/>
      <c r="N163" s="207"/>
      <c r="O163" s="207"/>
      <c r="P163" s="123">
        <f t="shared" si="8"/>
        <v>0</v>
      </c>
      <c r="Q163" s="208" t="str">
        <f t="shared" si="9"/>
        <v>Debil</v>
      </c>
      <c r="R163" s="207"/>
      <c r="S163" s="224" t="str">
        <f t="shared" si="10"/>
        <v>Debil</v>
      </c>
      <c r="T163" s="224" t="str">
        <f>IFERROR(VLOOKUP(S163,'Tablas de calculos'!$AU$16:$AV$24,2,FALSE),"")</f>
        <v/>
      </c>
      <c r="U163" s="208" t="str">
        <f>IFERROR(VLOOKUP(T163,'Tablas de calculos'!$AV$16:$AY$24,4),"")</f>
        <v/>
      </c>
      <c r="V163" s="207" t="s">
        <v>578</v>
      </c>
      <c r="W163" s="207" t="s">
        <v>578</v>
      </c>
      <c r="X163" s="123" t="str">
        <f t="shared" si="11"/>
        <v>DirectamenteDirectamente</v>
      </c>
      <c r="Y163" s="208" t="str">
        <f>IFERROR(VLOOKUP(X163,'Tablas de calculos'!$AZ$4:$BE$11,5,FALSE),"")</f>
        <v/>
      </c>
      <c r="Z163" s="208" t="str">
        <f>IFERROR(VLOOKUP(X163,'Tablas de calculos'!$AZ$4:$BE$11,6,FALSE),"")</f>
        <v/>
      </c>
    </row>
    <row r="164" spans="1:26" ht="30" x14ac:dyDescent="0.25">
      <c r="A164" s="232" t="s">
        <v>108</v>
      </c>
      <c r="B164" s="61">
        <v>62</v>
      </c>
      <c r="C164" s="61" t="str">
        <f>+VLOOKUP(Tabla9[[#This Row],[Cod. Riesgo]],Tabla_Riesgos[[Número]:[Tipo de Riesgo]],6,FALSE)</f>
        <v>Operativo</v>
      </c>
      <c r="D164" s="119" t="str">
        <f>VLOOKUP(B164,Tabla_Riesgos[#All],2,0)</f>
        <v>ADMINISTRACIÓN DE BIENES DE FUNICIONAMIENTO</v>
      </c>
      <c r="E164" s="120" t="str">
        <f>VLOOKUP(B164,Tabla_Riesgos[#All],3,0)</f>
        <v>Podría ocurrir que no se identifiquen las necesidades de mantenimiento</v>
      </c>
      <c r="F164" s="121">
        <v>62.01</v>
      </c>
      <c r="G164" s="122" t="s">
        <v>304</v>
      </c>
      <c r="H164" s="213"/>
      <c r="I164" s="207"/>
      <c r="J164" s="207"/>
      <c r="K164" s="207"/>
      <c r="L164" s="207"/>
      <c r="M164" s="207"/>
      <c r="N164" s="207"/>
      <c r="O164" s="207"/>
      <c r="P164" s="123">
        <f t="shared" si="8"/>
        <v>0</v>
      </c>
      <c r="Q164" s="208" t="str">
        <f t="shared" si="9"/>
        <v>Debil</v>
      </c>
      <c r="R164" s="207"/>
      <c r="S164" s="224" t="str">
        <f t="shared" si="10"/>
        <v>Debil</v>
      </c>
      <c r="T164" s="224" t="str">
        <f>IFERROR(VLOOKUP(S164,'Tablas de calculos'!$AU$16:$AV$24,2,FALSE),"")</f>
        <v/>
      </c>
      <c r="U164" s="208" t="str">
        <f>IFERROR(VLOOKUP(T164,'Tablas de calculos'!$AV$16:$AY$24,4),"")</f>
        <v/>
      </c>
      <c r="V164" s="207" t="s">
        <v>578</v>
      </c>
      <c r="W164" s="207" t="s">
        <v>578</v>
      </c>
      <c r="X164" s="123" t="str">
        <f t="shared" si="11"/>
        <v>DirectamenteDirectamente</v>
      </c>
      <c r="Y164" s="208" t="str">
        <f>IFERROR(VLOOKUP(X164,'Tablas de calculos'!$AZ$4:$BE$11,5,FALSE),"")</f>
        <v/>
      </c>
      <c r="Z164" s="208" t="str">
        <f>IFERROR(VLOOKUP(X164,'Tablas de calculos'!$AZ$4:$BE$11,6,FALSE),"")</f>
        <v/>
      </c>
    </row>
    <row r="165" spans="1:26" ht="45" x14ac:dyDescent="0.25">
      <c r="A165" s="232" t="s">
        <v>108</v>
      </c>
      <c r="B165" s="61">
        <v>63</v>
      </c>
      <c r="C165" s="61" t="str">
        <f>+VLOOKUP(Tabla9[[#This Row],[Cod. Riesgo]],Tabla_Riesgos[[Número]:[Tipo de Riesgo]],6,FALSE)</f>
        <v>Operativo</v>
      </c>
      <c r="D165" s="119" t="str">
        <f>VLOOKUP(B165,Tabla_Riesgos[#All],2,0)</f>
        <v>ADMINISTRACIÓN DE BIENES DE FUNICIONAMIENTO</v>
      </c>
      <c r="E165" s="120" t="str">
        <f>VLOOKUP(B165,Tabla_Riesgos[#All],3,0)</f>
        <v>Se podría presentar daño o deterioro al mobiliario (muebles y enseres) de SAE</v>
      </c>
      <c r="F165" s="121">
        <v>63.01</v>
      </c>
      <c r="G165" s="122" t="s">
        <v>305</v>
      </c>
      <c r="H165" s="213"/>
      <c r="I165" s="207"/>
      <c r="J165" s="207"/>
      <c r="K165" s="207"/>
      <c r="L165" s="207"/>
      <c r="M165" s="207"/>
      <c r="N165" s="207"/>
      <c r="O165" s="207"/>
      <c r="P165" s="123">
        <f t="shared" si="8"/>
        <v>0</v>
      </c>
      <c r="Q165" s="208" t="str">
        <f t="shared" si="9"/>
        <v>Debil</v>
      </c>
      <c r="R165" s="207"/>
      <c r="S165" s="224" t="str">
        <f t="shared" si="10"/>
        <v>Debil</v>
      </c>
      <c r="T165" s="224" t="str">
        <f>IFERROR(VLOOKUP(S165,'Tablas de calculos'!$AU$16:$AV$24,2,FALSE),"")</f>
        <v/>
      </c>
      <c r="U165" s="208" t="str">
        <f>IFERROR(VLOOKUP(T165,'Tablas de calculos'!$AV$16:$AY$24,4),"")</f>
        <v/>
      </c>
      <c r="V165" s="207" t="s">
        <v>578</v>
      </c>
      <c r="W165" s="207" t="s">
        <v>578</v>
      </c>
      <c r="X165" s="123" t="str">
        <f t="shared" si="11"/>
        <v>DirectamenteDirectamente</v>
      </c>
      <c r="Y165" s="208" t="str">
        <f>IFERROR(VLOOKUP(X165,'Tablas de calculos'!$AZ$4:$BE$11,5,FALSE),"")</f>
        <v/>
      </c>
      <c r="Z165" s="208" t="str">
        <f>IFERROR(VLOOKUP(X165,'Tablas de calculos'!$AZ$4:$BE$11,6,FALSE),"")</f>
        <v/>
      </c>
    </row>
    <row r="166" spans="1:26" ht="60" x14ac:dyDescent="0.25">
      <c r="A166" s="232" t="s">
        <v>108</v>
      </c>
      <c r="B166" s="61">
        <v>64</v>
      </c>
      <c r="C166" s="61" t="str">
        <f>+VLOOKUP(Tabla9[[#This Row],[Cod. Riesgo]],Tabla_Riesgos[[Número]:[Tipo de Riesgo]],6,FALSE)</f>
        <v>Operativo</v>
      </c>
      <c r="D166" s="119" t="str">
        <f>VLOOKUP(B166,Tabla_Riesgos[#All],2,0)</f>
        <v>EVALUACIÒN Y CONTROL</v>
      </c>
      <c r="E166" s="120" t="str">
        <f>VLOOKUP(B166,Tabla_Riesgos[#All],3,0)</f>
        <v>Podría ocurrir que se incumpla con las auditorías y seguimientos programados en el Plan Anual de auditoría</v>
      </c>
      <c r="F166" s="121">
        <v>64.010000000000005</v>
      </c>
      <c r="G166" s="122" t="s">
        <v>306</v>
      </c>
      <c r="H166" s="213"/>
      <c r="I166" s="207"/>
      <c r="J166" s="207"/>
      <c r="K166" s="207"/>
      <c r="L166" s="207"/>
      <c r="M166" s="207"/>
      <c r="N166" s="207"/>
      <c r="O166" s="207"/>
      <c r="P166" s="123">
        <f t="shared" si="8"/>
        <v>0</v>
      </c>
      <c r="Q166" s="208" t="str">
        <f t="shared" si="9"/>
        <v>Debil</v>
      </c>
      <c r="R166" s="207"/>
      <c r="S166" s="224" t="str">
        <f t="shared" si="10"/>
        <v>Debil</v>
      </c>
      <c r="T166" s="224" t="str">
        <f>IFERROR(VLOOKUP(S166,'Tablas de calculos'!$AU$16:$AV$24,2,FALSE),"")</f>
        <v/>
      </c>
      <c r="U166" s="208" t="str">
        <f>IFERROR(VLOOKUP(T166,'Tablas de calculos'!$AV$16:$AY$24,4),"")</f>
        <v/>
      </c>
      <c r="V166" s="207" t="s">
        <v>578</v>
      </c>
      <c r="W166" s="207" t="s">
        <v>578</v>
      </c>
      <c r="X166" s="123" t="str">
        <f t="shared" si="11"/>
        <v>DirectamenteDirectamente</v>
      </c>
      <c r="Y166" s="208" t="str">
        <f>IFERROR(VLOOKUP(X166,'Tablas de calculos'!$AZ$4:$BE$11,5,FALSE),"")</f>
        <v/>
      </c>
      <c r="Z166" s="208" t="str">
        <f>IFERROR(VLOOKUP(X166,'Tablas de calculos'!$AZ$4:$BE$11,6,FALSE),"")</f>
        <v/>
      </c>
    </row>
    <row r="167" spans="1:26" ht="75" x14ac:dyDescent="0.25">
      <c r="A167" s="232" t="s">
        <v>108</v>
      </c>
      <c r="B167" s="61">
        <v>65</v>
      </c>
      <c r="C167" s="61" t="str">
        <f>+VLOOKUP(Tabla9[[#This Row],[Cod. Riesgo]],Tabla_Riesgos[[Número]:[Tipo de Riesgo]],6,FALSE)</f>
        <v>Operativo</v>
      </c>
      <c r="D167" s="119" t="str">
        <f>VLOOKUP(B167,Tabla_Riesgos[#All],2,0)</f>
        <v>TODOS LOS PROCESOS</v>
      </c>
      <c r="E167" s="120" t="str">
        <f>VLOOKUP(B167,Tabla_Riesgos[#All],3,0)</f>
        <v>Podría ocurrir que se ejecuten planes de mejoramiento que no sean efectivos.</v>
      </c>
      <c r="F167" s="121">
        <v>65.010000000000005</v>
      </c>
      <c r="G167" s="122" t="s">
        <v>307</v>
      </c>
      <c r="H167" s="213"/>
      <c r="I167" s="207"/>
      <c r="J167" s="207"/>
      <c r="K167" s="207"/>
      <c r="L167" s="207"/>
      <c r="M167" s="207"/>
      <c r="N167" s="207"/>
      <c r="O167" s="207"/>
      <c r="P167" s="123">
        <f t="shared" si="8"/>
        <v>0</v>
      </c>
      <c r="Q167" s="208" t="str">
        <f t="shared" si="9"/>
        <v>Debil</v>
      </c>
      <c r="R167" s="207"/>
      <c r="S167" s="224" t="str">
        <f t="shared" si="10"/>
        <v>Debil</v>
      </c>
      <c r="T167" s="224" t="str">
        <f>IFERROR(VLOOKUP(S167,'Tablas de calculos'!$AU$16:$AV$24,2,FALSE),"")</f>
        <v/>
      </c>
      <c r="U167" s="208" t="str">
        <f>IFERROR(VLOOKUP(T167,'Tablas de calculos'!$AV$16:$AY$24,4),"")</f>
        <v/>
      </c>
      <c r="V167" s="207" t="s">
        <v>578</v>
      </c>
      <c r="W167" s="207" t="s">
        <v>578</v>
      </c>
      <c r="X167" s="123" t="str">
        <f t="shared" si="11"/>
        <v>DirectamenteDirectamente</v>
      </c>
      <c r="Y167" s="208" t="str">
        <f>IFERROR(VLOOKUP(X167,'Tablas de calculos'!$AZ$4:$BE$11,5,FALSE),"")</f>
        <v/>
      </c>
      <c r="Z167" s="208" t="str">
        <f>IFERROR(VLOOKUP(X167,'Tablas de calculos'!$AZ$4:$BE$11,6,FALSE),"")</f>
        <v/>
      </c>
    </row>
    <row r="168" spans="1:26" ht="75" x14ac:dyDescent="0.25">
      <c r="A168" s="232" t="s">
        <v>108</v>
      </c>
      <c r="B168" s="61">
        <v>65</v>
      </c>
      <c r="C168" s="61" t="str">
        <f>+VLOOKUP(Tabla9[[#This Row],[Cod. Riesgo]],Tabla_Riesgos[[Número]:[Tipo de Riesgo]],6,FALSE)</f>
        <v>Operativo</v>
      </c>
      <c r="D168" s="119" t="str">
        <f>VLOOKUP(B168,Tabla_Riesgos[#All],2,0)</f>
        <v>TODOS LOS PROCESOS</v>
      </c>
      <c r="E168" s="120" t="str">
        <f>VLOOKUP(B168,Tabla_Riesgos[#All],3,0)</f>
        <v>Podría ocurrir que se ejecuten planes de mejoramiento que no sean efectivos.</v>
      </c>
      <c r="F168" s="121">
        <v>65.02000000000001</v>
      </c>
      <c r="G168" s="122" t="s">
        <v>308</v>
      </c>
      <c r="H168" s="213"/>
      <c r="I168" s="207"/>
      <c r="J168" s="207"/>
      <c r="K168" s="207"/>
      <c r="L168" s="207"/>
      <c r="M168" s="207"/>
      <c r="N168" s="207"/>
      <c r="O168" s="207"/>
      <c r="P168" s="123">
        <f t="shared" si="8"/>
        <v>0</v>
      </c>
      <c r="Q168" s="208" t="str">
        <f t="shared" si="9"/>
        <v>Debil</v>
      </c>
      <c r="R168" s="207"/>
      <c r="S168" s="224" t="str">
        <f t="shared" si="10"/>
        <v>Debil</v>
      </c>
      <c r="T168" s="224" t="str">
        <f>IFERROR(VLOOKUP(S168,'Tablas de calculos'!$AU$16:$AV$24,2,FALSE),"")</f>
        <v/>
      </c>
      <c r="U168" s="208" t="str">
        <f>IFERROR(VLOOKUP(T168,'Tablas de calculos'!$AV$16:$AY$24,4),"")</f>
        <v/>
      </c>
      <c r="V168" s="207" t="s">
        <v>578</v>
      </c>
      <c r="W168" s="207" t="s">
        <v>578</v>
      </c>
      <c r="X168" s="123" t="str">
        <f t="shared" si="11"/>
        <v>DirectamenteDirectamente</v>
      </c>
      <c r="Y168" s="208" t="str">
        <f>IFERROR(VLOOKUP(X168,'Tablas de calculos'!$AZ$4:$BE$11,5,FALSE),"")</f>
        <v/>
      </c>
      <c r="Z168" s="208" t="str">
        <f>IFERROR(VLOOKUP(X168,'Tablas de calculos'!$AZ$4:$BE$11,6,FALSE),"")</f>
        <v/>
      </c>
    </row>
    <row r="169" spans="1:26" ht="60" x14ac:dyDescent="0.25">
      <c r="A169" s="232" t="s">
        <v>108</v>
      </c>
      <c r="B169" s="61">
        <v>65</v>
      </c>
      <c r="C169" s="61" t="str">
        <f>+VLOOKUP(Tabla9[[#This Row],[Cod. Riesgo]],Tabla_Riesgos[[Número]:[Tipo de Riesgo]],6,FALSE)</f>
        <v>Operativo</v>
      </c>
      <c r="D169" s="119" t="str">
        <f>VLOOKUP(B169,Tabla_Riesgos[#All],2,0)</f>
        <v>TODOS LOS PROCESOS</v>
      </c>
      <c r="E169" s="120" t="str">
        <f>VLOOKUP(B169,Tabla_Riesgos[#All],3,0)</f>
        <v>Podría ocurrir que se ejecuten planes de mejoramiento que no sean efectivos.</v>
      </c>
      <c r="F169" s="121">
        <v>65.030000000000015</v>
      </c>
      <c r="G169" s="122" t="s">
        <v>309</v>
      </c>
      <c r="H169" s="213"/>
      <c r="I169" s="207"/>
      <c r="J169" s="207"/>
      <c r="K169" s="207"/>
      <c r="L169" s="207"/>
      <c r="M169" s="207"/>
      <c r="N169" s="207"/>
      <c r="O169" s="207"/>
      <c r="P169" s="123">
        <f t="shared" si="8"/>
        <v>0</v>
      </c>
      <c r="Q169" s="208" t="str">
        <f t="shared" si="9"/>
        <v>Debil</v>
      </c>
      <c r="R169" s="207"/>
      <c r="S169" s="224" t="str">
        <f t="shared" si="10"/>
        <v>Debil</v>
      </c>
      <c r="T169" s="224" t="str">
        <f>IFERROR(VLOOKUP(S169,'Tablas de calculos'!$AU$16:$AV$24,2,FALSE),"")</f>
        <v/>
      </c>
      <c r="U169" s="208" t="str">
        <f>IFERROR(VLOOKUP(T169,'Tablas de calculos'!$AV$16:$AY$24,4),"")</f>
        <v/>
      </c>
      <c r="V169" s="207" t="s">
        <v>578</v>
      </c>
      <c r="W169" s="207" t="s">
        <v>578</v>
      </c>
      <c r="X169" s="123" t="str">
        <f t="shared" si="11"/>
        <v>DirectamenteDirectamente</v>
      </c>
      <c r="Y169" s="208" t="str">
        <f>IFERROR(VLOOKUP(X169,'Tablas de calculos'!$AZ$4:$BE$11,5,FALSE),"")</f>
        <v/>
      </c>
      <c r="Z169" s="208" t="str">
        <f>IFERROR(VLOOKUP(X169,'Tablas de calculos'!$AZ$4:$BE$11,6,FALSE),"")</f>
        <v/>
      </c>
    </row>
    <row r="170" spans="1:26" ht="60" x14ac:dyDescent="0.25">
      <c r="A170" s="232" t="s">
        <v>108</v>
      </c>
      <c r="B170" s="61">
        <v>66</v>
      </c>
      <c r="C170" s="61" t="str">
        <f>+VLOOKUP(Tabla9[[#This Row],[Cod. Riesgo]],Tabla_Riesgos[[Número]:[Tipo de Riesgo]],6,FALSE)</f>
        <v>Operativo</v>
      </c>
      <c r="D170" s="119" t="str">
        <f>VLOOKUP(B170,Tabla_Riesgos[#All],2,0)</f>
        <v>EVALUACIÒN Y CONTROL</v>
      </c>
      <c r="E170" s="120" t="str">
        <f>VLOOKUP(B170,Tabla_Riesgos[#All],3,0)</f>
        <v>No dar respuesta adecuada y oportuna a las solicitudes de asesoría y acompañamiento a la gestión de la SAE</v>
      </c>
      <c r="F170" s="121">
        <v>66.010000000000005</v>
      </c>
      <c r="G170" s="122" t="s">
        <v>310</v>
      </c>
      <c r="H170" s="213"/>
      <c r="I170" s="207"/>
      <c r="J170" s="207"/>
      <c r="K170" s="207"/>
      <c r="L170" s="207"/>
      <c r="M170" s="207"/>
      <c r="N170" s="207"/>
      <c r="O170" s="207"/>
      <c r="P170" s="123">
        <f t="shared" si="8"/>
        <v>0</v>
      </c>
      <c r="Q170" s="208" t="str">
        <f t="shared" si="9"/>
        <v>Debil</v>
      </c>
      <c r="R170" s="207"/>
      <c r="S170" s="224" t="str">
        <f t="shared" si="10"/>
        <v>Debil</v>
      </c>
      <c r="T170" s="224" t="str">
        <f>IFERROR(VLOOKUP(S170,'Tablas de calculos'!$AU$16:$AV$24,2,FALSE),"")</f>
        <v/>
      </c>
      <c r="U170" s="208" t="str">
        <f>IFERROR(VLOOKUP(T170,'Tablas de calculos'!$AV$16:$AY$24,4),"")</f>
        <v/>
      </c>
      <c r="V170" s="207" t="s">
        <v>578</v>
      </c>
      <c r="W170" s="207" t="s">
        <v>578</v>
      </c>
      <c r="X170" s="123" t="str">
        <f t="shared" si="11"/>
        <v>DirectamenteDirectamente</v>
      </c>
      <c r="Y170" s="208" t="str">
        <f>IFERROR(VLOOKUP(X170,'Tablas de calculos'!$AZ$4:$BE$11,5,FALSE),"")</f>
        <v/>
      </c>
      <c r="Z170" s="208" t="str">
        <f>IFERROR(VLOOKUP(X170,'Tablas de calculos'!$AZ$4:$BE$11,6,FALSE),"")</f>
        <v/>
      </c>
    </row>
    <row r="171" spans="1:26" ht="105" x14ac:dyDescent="0.25">
      <c r="A171" s="232" t="s">
        <v>108</v>
      </c>
      <c r="B171" s="61">
        <v>67</v>
      </c>
      <c r="C171" s="61" t="str">
        <f>+VLOOKUP(Tabla9[[#This Row],[Cod. Riesgo]],Tabla_Riesgos[[Número]:[Tipo de Riesgo]],6,FALSE)</f>
        <v>Seguridad de la Información</v>
      </c>
      <c r="D171" s="119" t="str">
        <f>VLOOKUP(B171,Tabla_Riesgos[#All],2,0)</f>
        <v>MANTENIMIENTO Y SOPORTE DE APLICACIONES</v>
      </c>
      <c r="E171" s="120" t="str">
        <f>VLOOKUP(B171,Tabla_Riesgos[#All],3,0)</f>
        <v>Puede ocurrir que se presenten fallas en las aplicaciones o sistemas de información que apoyen los procesos del negocio.</v>
      </c>
      <c r="F171" s="121" t="s">
        <v>311</v>
      </c>
      <c r="G171" s="122" t="s">
        <v>312</v>
      </c>
      <c r="H171" s="213"/>
      <c r="I171" s="207"/>
      <c r="J171" s="207"/>
      <c r="K171" s="207"/>
      <c r="L171" s="207"/>
      <c r="M171" s="207"/>
      <c r="N171" s="207"/>
      <c r="O171" s="207"/>
      <c r="P171" s="123">
        <f t="shared" si="8"/>
        <v>0</v>
      </c>
      <c r="Q171" s="208" t="str">
        <f t="shared" si="9"/>
        <v>Debil</v>
      </c>
      <c r="R171" s="207"/>
      <c r="S171" s="224" t="str">
        <f t="shared" si="10"/>
        <v>Debil</v>
      </c>
      <c r="T171" s="224" t="str">
        <f>IFERROR(VLOOKUP(S171,'Tablas de calculos'!$AU$16:$AV$24,2,FALSE),"")</f>
        <v/>
      </c>
      <c r="U171" s="208" t="str">
        <f>IFERROR(VLOOKUP(T171,'Tablas de calculos'!$AV$16:$AY$24,4),"")</f>
        <v/>
      </c>
      <c r="V171" s="207" t="s">
        <v>578</v>
      </c>
      <c r="W171" s="207" t="s">
        <v>578</v>
      </c>
      <c r="X171" s="123" t="str">
        <f t="shared" si="11"/>
        <v>DirectamenteDirectamente</v>
      </c>
      <c r="Y171" s="208" t="str">
        <f>IFERROR(VLOOKUP(X171,'Tablas de calculos'!$AZ$4:$BE$11,5,FALSE),"")</f>
        <v/>
      </c>
      <c r="Z171" s="208" t="str">
        <f>IFERROR(VLOOKUP(X171,'Tablas de calculos'!$AZ$4:$BE$11,6,FALSE),"")</f>
        <v/>
      </c>
    </row>
    <row r="172" spans="1:26" ht="60" x14ac:dyDescent="0.25">
      <c r="A172" s="232" t="s">
        <v>108</v>
      </c>
      <c r="B172" s="61">
        <v>67</v>
      </c>
      <c r="C172" s="61" t="str">
        <f>+VLOOKUP(Tabla9[[#This Row],[Cod. Riesgo]],Tabla_Riesgos[[Número]:[Tipo de Riesgo]],6,FALSE)</f>
        <v>Seguridad de la Información</v>
      </c>
      <c r="D172" s="119" t="str">
        <f>VLOOKUP(B172,Tabla_Riesgos[#All],2,0)</f>
        <v>MANTENIMIENTO Y SOPORTE DE APLICACIONES</v>
      </c>
      <c r="E172" s="120" t="str">
        <f>VLOOKUP(B172,Tabla_Riesgos[#All],3,0)</f>
        <v>Puede ocurrir que se presenten fallas en las aplicaciones o sistemas de información que apoyen los procesos del negocio.</v>
      </c>
      <c r="F172" s="121" t="s">
        <v>313</v>
      </c>
      <c r="G172" s="122" t="s">
        <v>314</v>
      </c>
      <c r="H172" s="213"/>
      <c r="I172" s="207"/>
      <c r="J172" s="207"/>
      <c r="K172" s="207"/>
      <c r="L172" s="207"/>
      <c r="M172" s="207"/>
      <c r="N172" s="207"/>
      <c r="O172" s="207"/>
      <c r="P172" s="123">
        <f t="shared" si="8"/>
        <v>0</v>
      </c>
      <c r="Q172" s="208" t="str">
        <f t="shared" si="9"/>
        <v>Debil</v>
      </c>
      <c r="R172" s="207"/>
      <c r="S172" s="224" t="str">
        <f t="shared" si="10"/>
        <v>Debil</v>
      </c>
      <c r="T172" s="224" t="str">
        <f>IFERROR(VLOOKUP(S172,'Tablas de calculos'!$AU$16:$AV$24,2,FALSE),"")</f>
        <v/>
      </c>
      <c r="U172" s="208" t="str">
        <f>IFERROR(VLOOKUP(T172,'Tablas de calculos'!$AV$16:$AY$24,4),"")</f>
        <v/>
      </c>
      <c r="V172" s="207" t="s">
        <v>578</v>
      </c>
      <c r="W172" s="207" t="s">
        <v>578</v>
      </c>
      <c r="X172" s="123" t="str">
        <f t="shared" si="11"/>
        <v>DirectamenteDirectamente</v>
      </c>
      <c r="Y172" s="208" t="str">
        <f>IFERROR(VLOOKUP(X172,'Tablas de calculos'!$AZ$4:$BE$11,5,FALSE),"")</f>
        <v/>
      </c>
      <c r="Z172" s="208" t="str">
        <f>IFERROR(VLOOKUP(X172,'Tablas de calculos'!$AZ$4:$BE$11,6,FALSE),"")</f>
        <v/>
      </c>
    </row>
    <row r="173" spans="1:26" ht="60" x14ac:dyDescent="0.25">
      <c r="A173" s="232" t="s">
        <v>108</v>
      </c>
      <c r="B173" s="61">
        <v>67</v>
      </c>
      <c r="C173" s="61" t="str">
        <f>+VLOOKUP(Tabla9[[#This Row],[Cod. Riesgo]],Tabla_Riesgos[[Número]:[Tipo de Riesgo]],6,FALSE)</f>
        <v>Seguridad de la Información</v>
      </c>
      <c r="D173" s="119" t="str">
        <f>VLOOKUP(B173,Tabla_Riesgos[#All],2,0)</f>
        <v>MANTENIMIENTO Y SOPORTE DE APLICACIONES</v>
      </c>
      <c r="E173" s="120" t="str">
        <f>VLOOKUP(B173,Tabla_Riesgos[#All],3,0)</f>
        <v>Puede ocurrir que se presenten fallas en las aplicaciones o sistemas de información que apoyen los procesos del negocio.</v>
      </c>
      <c r="F173" s="121" t="s">
        <v>315</v>
      </c>
      <c r="G173" s="122" t="s">
        <v>231</v>
      </c>
      <c r="H173" s="213"/>
      <c r="I173" s="207"/>
      <c r="J173" s="207"/>
      <c r="K173" s="207"/>
      <c r="L173" s="207"/>
      <c r="M173" s="207"/>
      <c r="N173" s="207"/>
      <c r="O173" s="207"/>
      <c r="P173" s="123">
        <f t="shared" si="8"/>
        <v>0</v>
      </c>
      <c r="Q173" s="208" t="str">
        <f t="shared" si="9"/>
        <v>Debil</v>
      </c>
      <c r="R173" s="207"/>
      <c r="S173" s="224" t="str">
        <f t="shared" si="10"/>
        <v>Debil</v>
      </c>
      <c r="T173" s="224" t="str">
        <f>IFERROR(VLOOKUP(S173,'Tablas de calculos'!$AU$16:$AV$24,2,FALSE),"")</f>
        <v/>
      </c>
      <c r="U173" s="208" t="str">
        <f>IFERROR(VLOOKUP(T173,'Tablas de calculos'!$AV$16:$AY$24,4),"")</f>
        <v/>
      </c>
      <c r="V173" s="207" t="s">
        <v>578</v>
      </c>
      <c r="W173" s="207" t="s">
        <v>578</v>
      </c>
      <c r="X173" s="123" t="str">
        <f t="shared" si="11"/>
        <v>DirectamenteDirectamente</v>
      </c>
      <c r="Y173" s="208" t="str">
        <f>IFERROR(VLOOKUP(X173,'Tablas de calculos'!$AZ$4:$BE$11,5,FALSE),"")</f>
        <v/>
      </c>
      <c r="Z173" s="208" t="str">
        <f>IFERROR(VLOOKUP(X173,'Tablas de calculos'!$AZ$4:$BE$11,6,FALSE),"")</f>
        <v/>
      </c>
    </row>
    <row r="174" spans="1:26" ht="75" x14ac:dyDescent="0.25">
      <c r="A174" s="232" t="s">
        <v>108</v>
      </c>
      <c r="B174" s="61">
        <v>67</v>
      </c>
      <c r="C174" s="61" t="str">
        <f>+VLOOKUP(Tabla9[[#This Row],[Cod. Riesgo]],Tabla_Riesgos[[Número]:[Tipo de Riesgo]],6,FALSE)</f>
        <v>Seguridad de la Información</v>
      </c>
      <c r="D174" s="119" t="str">
        <f>VLOOKUP(B174,Tabla_Riesgos[#All],2,0)</f>
        <v>MANTENIMIENTO Y SOPORTE DE APLICACIONES</v>
      </c>
      <c r="E174" s="120" t="str">
        <f>VLOOKUP(B174,Tabla_Riesgos[#All],3,0)</f>
        <v>Puede ocurrir que se presenten fallas en las aplicaciones o sistemas de información que apoyen los procesos del negocio.</v>
      </c>
      <c r="F174" s="121" t="s">
        <v>316</v>
      </c>
      <c r="G174" s="122" t="s">
        <v>317</v>
      </c>
      <c r="H174" s="213"/>
      <c r="I174" s="207"/>
      <c r="J174" s="207"/>
      <c r="K174" s="207"/>
      <c r="L174" s="207"/>
      <c r="M174" s="207"/>
      <c r="N174" s="207"/>
      <c r="O174" s="207"/>
      <c r="P174" s="123">
        <f t="shared" si="8"/>
        <v>0</v>
      </c>
      <c r="Q174" s="208" t="str">
        <f t="shared" si="9"/>
        <v>Debil</v>
      </c>
      <c r="R174" s="207"/>
      <c r="S174" s="224" t="str">
        <f t="shared" si="10"/>
        <v>Debil</v>
      </c>
      <c r="T174" s="224" t="str">
        <f>IFERROR(VLOOKUP(S174,'Tablas de calculos'!$AU$16:$AV$24,2,FALSE),"")</f>
        <v/>
      </c>
      <c r="U174" s="208" t="str">
        <f>IFERROR(VLOOKUP(T174,'Tablas de calculos'!$AV$16:$AY$24,4),"")</f>
        <v/>
      </c>
      <c r="V174" s="207" t="s">
        <v>578</v>
      </c>
      <c r="W174" s="207" t="s">
        <v>578</v>
      </c>
      <c r="X174" s="123" t="str">
        <f t="shared" si="11"/>
        <v>DirectamenteDirectamente</v>
      </c>
      <c r="Y174" s="208" t="str">
        <f>IFERROR(VLOOKUP(X174,'Tablas de calculos'!$AZ$4:$BE$11,5,FALSE),"")</f>
        <v/>
      </c>
      <c r="Z174" s="208" t="str">
        <f>IFERROR(VLOOKUP(X174,'Tablas de calculos'!$AZ$4:$BE$11,6,FALSE),"")</f>
        <v/>
      </c>
    </row>
    <row r="175" spans="1:26" ht="45" x14ac:dyDescent="0.25">
      <c r="A175" s="232" t="s">
        <v>108</v>
      </c>
      <c r="B175" s="61">
        <v>68</v>
      </c>
      <c r="C175" s="61" t="str">
        <f>+VLOOKUP(Tabla9[[#This Row],[Cod. Riesgo]],Tabla_Riesgos[[Número]:[Tipo de Riesgo]],6,FALSE)</f>
        <v>Seguridad de la Información</v>
      </c>
      <c r="D175" s="119" t="str">
        <f>VLOOKUP(B175,Tabla_Riesgos[#All],2,0)</f>
        <v>GESTIÓN DE LA INFRAESTRUCTURA TECNOLOGICA</v>
      </c>
      <c r="E175" s="120" t="str">
        <f>VLOOKUP(B175,Tabla_Riesgos[#All],3,0)</f>
        <v>Inconsistencias o Pérdida de la Información</v>
      </c>
      <c r="F175" s="121" t="s">
        <v>318</v>
      </c>
      <c r="G175" s="122" t="s">
        <v>319</v>
      </c>
      <c r="H175" s="213"/>
      <c r="I175" s="207"/>
      <c r="J175" s="207"/>
      <c r="K175" s="207"/>
      <c r="L175" s="207"/>
      <c r="M175" s="207"/>
      <c r="N175" s="207"/>
      <c r="O175" s="207"/>
      <c r="P175" s="123">
        <f t="shared" si="8"/>
        <v>0</v>
      </c>
      <c r="Q175" s="208" t="str">
        <f t="shared" si="9"/>
        <v>Debil</v>
      </c>
      <c r="R175" s="207"/>
      <c r="S175" s="224" t="str">
        <f t="shared" si="10"/>
        <v>Debil</v>
      </c>
      <c r="T175" s="224" t="str">
        <f>IFERROR(VLOOKUP(S175,'Tablas de calculos'!$AU$16:$AV$24,2,FALSE),"")</f>
        <v/>
      </c>
      <c r="U175" s="208" t="str">
        <f>IFERROR(VLOOKUP(T175,'Tablas de calculos'!$AV$16:$AY$24,4),"")</f>
        <v/>
      </c>
      <c r="V175" s="207" t="s">
        <v>578</v>
      </c>
      <c r="W175" s="207" t="s">
        <v>578</v>
      </c>
      <c r="X175" s="123" t="str">
        <f t="shared" si="11"/>
        <v>DirectamenteDirectamente</v>
      </c>
      <c r="Y175" s="208" t="str">
        <f>IFERROR(VLOOKUP(X175,'Tablas de calculos'!$AZ$4:$BE$11,5,FALSE),"")</f>
        <v/>
      </c>
      <c r="Z175" s="208" t="str">
        <f>IFERROR(VLOOKUP(X175,'Tablas de calculos'!$AZ$4:$BE$11,6,FALSE),"")</f>
        <v/>
      </c>
    </row>
    <row r="176" spans="1:26" ht="90" x14ac:dyDescent="0.25">
      <c r="A176" s="232" t="s">
        <v>108</v>
      </c>
      <c r="B176" s="61">
        <v>70</v>
      </c>
      <c r="C176" s="61" t="str">
        <f>+VLOOKUP(Tabla9[[#This Row],[Cod. Riesgo]],Tabla_Riesgos[[Número]:[Tipo de Riesgo]],6,FALSE)</f>
        <v>Seguridad de la Información</v>
      </c>
      <c r="D176" s="119" t="str">
        <f>VLOOKUP(B176,Tabla_Riesgos[#All],2,0)</f>
        <v>GESTIÓN DE LA INFRAESTRUCTURA TECNOLOGICA</v>
      </c>
      <c r="E176" s="120" t="str">
        <f>VLOOKUP(B176,Tabla_Riesgos[#All],3,0)</f>
        <v>Puede ocurrir que no estén disponibles los Servicios de IT</v>
      </c>
      <c r="F176" s="121" t="s">
        <v>320</v>
      </c>
      <c r="G176" s="122" t="s">
        <v>321</v>
      </c>
      <c r="H176" s="213"/>
      <c r="I176" s="207"/>
      <c r="J176" s="207"/>
      <c r="K176" s="207"/>
      <c r="L176" s="207"/>
      <c r="M176" s="207"/>
      <c r="N176" s="207"/>
      <c r="O176" s="207"/>
      <c r="P176" s="123">
        <f t="shared" si="8"/>
        <v>0</v>
      </c>
      <c r="Q176" s="208" t="str">
        <f t="shared" si="9"/>
        <v>Debil</v>
      </c>
      <c r="R176" s="207"/>
      <c r="S176" s="224" t="str">
        <f t="shared" si="10"/>
        <v>Debil</v>
      </c>
      <c r="T176" s="224" t="str">
        <f>IFERROR(VLOOKUP(S176,'Tablas de calculos'!$AU$16:$AV$24,2,FALSE),"")</f>
        <v/>
      </c>
      <c r="U176" s="208" t="str">
        <f>IFERROR(VLOOKUP(T176,'Tablas de calculos'!$AV$16:$AY$24,4),"")</f>
        <v/>
      </c>
      <c r="V176" s="207" t="s">
        <v>578</v>
      </c>
      <c r="W176" s="207" t="s">
        <v>578</v>
      </c>
      <c r="X176" s="123" t="str">
        <f t="shared" si="11"/>
        <v>DirectamenteDirectamente</v>
      </c>
      <c r="Y176" s="208" t="str">
        <f>IFERROR(VLOOKUP(X176,'Tablas de calculos'!$AZ$4:$BE$11,5,FALSE),"")</f>
        <v/>
      </c>
      <c r="Z176" s="208" t="str">
        <f>IFERROR(VLOOKUP(X176,'Tablas de calculos'!$AZ$4:$BE$11,6,FALSE),"")</f>
        <v/>
      </c>
    </row>
    <row r="177" spans="1:26" ht="60" x14ac:dyDescent="0.25">
      <c r="A177" s="232" t="s">
        <v>108</v>
      </c>
      <c r="B177" s="61">
        <v>70</v>
      </c>
      <c r="C177" s="61" t="str">
        <f>+VLOOKUP(Tabla9[[#This Row],[Cod. Riesgo]],Tabla_Riesgos[[Número]:[Tipo de Riesgo]],6,FALSE)</f>
        <v>Seguridad de la Información</v>
      </c>
      <c r="D177" s="119" t="str">
        <f>VLOOKUP(B177,Tabla_Riesgos[#All],2,0)</f>
        <v>GESTIÓN DE LA INFRAESTRUCTURA TECNOLOGICA</v>
      </c>
      <c r="E177" s="120" t="str">
        <f>VLOOKUP(B177,Tabla_Riesgos[#All],3,0)</f>
        <v>Puede ocurrir que no estén disponibles los Servicios de IT</v>
      </c>
      <c r="F177" s="121" t="s">
        <v>322</v>
      </c>
      <c r="G177" s="122" t="s">
        <v>323</v>
      </c>
      <c r="H177" s="213"/>
      <c r="I177" s="207"/>
      <c r="J177" s="207"/>
      <c r="K177" s="207"/>
      <c r="L177" s="207"/>
      <c r="M177" s="207"/>
      <c r="N177" s="207"/>
      <c r="O177" s="207"/>
      <c r="P177" s="123">
        <f t="shared" si="8"/>
        <v>0</v>
      </c>
      <c r="Q177" s="208" t="str">
        <f t="shared" si="9"/>
        <v>Debil</v>
      </c>
      <c r="R177" s="207"/>
      <c r="S177" s="224" t="str">
        <f t="shared" si="10"/>
        <v>Debil</v>
      </c>
      <c r="T177" s="224" t="str">
        <f>IFERROR(VLOOKUP(S177,'Tablas de calculos'!$AU$16:$AV$24,2,FALSE),"")</f>
        <v/>
      </c>
      <c r="U177" s="208" t="str">
        <f>IFERROR(VLOOKUP(T177,'Tablas de calculos'!$AV$16:$AY$24,4),"")</f>
        <v/>
      </c>
      <c r="V177" s="207" t="s">
        <v>578</v>
      </c>
      <c r="W177" s="207" t="s">
        <v>578</v>
      </c>
      <c r="X177" s="123" t="str">
        <f t="shared" si="11"/>
        <v>DirectamenteDirectamente</v>
      </c>
      <c r="Y177" s="208" t="str">
        <f>IFERROR(VLOOKUP(X177,'Tablas de calculos'!$AZ$4:$BE$11,5,FALSE),"")</f>
        <v/>
      </c>
      <c r="Z177" s="208" t="str">
        <f>IFERROR(VLOOKUP(X177,'Tablas de calculos'!$AZ$4:$BE$11,6,FALSE),"")</f>
        <v/>
      </c>
    </row>
    <row r="178" spans="1:26" ht="30" x14ac:dyDescent="0.25">
      <c r="A178" s="232" t="s">
        <v>108</v>
      </c>
      <c r="B178" s="61">
        <v>70</v>
      </c>
      <c r="C178" s="61" t="str">
        <f>+VLOOKUP(Tabla9[[#This Row],[Cod. Riesgo]],Tabla_Riesgos[[Número]:[Tipo de Riesgo]],6,FALSE)</f>
        <v>Seguridad de la Información</v>
      </c>
      <c r="D178" s="119" t="str">
        <f>VLOOKUP(B178,Tabla_Riesgos[#All],2,0)</f>
        <v>GESTIÓN DE LA INFRAESTRUCTURA TECNOLOGICA</v>
      </c>
      <c r="E178" s="120" t="str">
        <f>VLOOKUP(B178,Tabla_Riesgos[#All],3,0)</f>
        <v>Puede ocurrir que no estén disponibles los Servicios de IT</v>
      </c>
      <c r="F178" s="121" t="s">
        <v>324</v>
      </c>
      <c r="G178" s="122" t="s">
        <v>325</v>
      </c>
      <c r="H178" s="213"/>
      <c r="I178" s="207"/>
      <c r="J178" s="207"/>
      <c r="K178" s="207"/>
      <c r="L178" s="207"/>
      <c r="M178" s="207"/>
      <c r="N178" s="207"/>
      <c r="O178" s="207"/>
      <c r="P178" s="123">
        <f t="shared" si="8"/>
        <v>0</v>
      </c>
      <c r="Q178" s="208" t="str">
        <f t="shared" si="9"/>
        <v>Debil</v>
      </c>
      <c r="R178" s="207"/>
      <c r="S178" s="224" t="str">
        <f t="shared" si="10"/>
        <v>Debil</v>
      </c>
      <c r="T178" s="224" t="str">
        <f>IFERROR(VLOOKUP(S178,'Tablas de calculos'!$AU$16:$AV$24,2,FALSE),"")</f>
        <v/>
      </c>
      <c r="U178" s="208" t="str">
        <f>IFERROR(VLOOKUP(T178,'Tablas de calculos'!$AV$16:$AY$24,4),"")</f>
        <v/>
      </c>
      <c r="V178" s="207" t="s">
        <v>578</v>
      </c>
      <c r="W178" s="207" t="s">
        <v>578</v>
      </c>
      <c r="X178" s="123" t="str">
        <f t="shared" si="11"/>
        <v>DirectamenteDirectamente</v>
      </c>
      <c r="Y178" s="208" t="str">
        <f>IFERROR(VLOOKUP(X178,'Tablas de calculos'!$AZ$4:$BE$11,5,FALSE),"")</f>
        <v/>
      </c>
      <c r="Z178" s="208" t="str">
        <f>IFERROR(VLOOKUP(X178,'Tablas de calculos'!$AZ$4:$BE$11,6,FALSE),"")</f>
        <v/>
      </c>
    </row>
    <row r="179" spans="1:26" ht="30" x14ac:dyDescent="0.25">
      <c r="A179" s="232" t="s">
        <v>108</v>
      </c>
      <c r="B179" s="61">
        <v>70</v>
      </c>
      <c r="C179" s="61" t="str">
        <f>+VLOOKUP(Tabla9[[#This Row],[Cod. Riesgo]],Tabla_Riesgos[[Número]:[Tipo de Riesgo]],6,FALSE)</f>
        <v>Seguridad de la Información</v>
      </c>
      <c r="D179" s="119" t="str">
        <f>VLOOKUP(B179,Tabla_Riesgos[#All],2,0)</f>
        <v>GESTIÓN DE LA INFRAESTRUCTURA TECNOLOGICA</v>
      </c>
      <c r="E179" s="120" t="str">
        <f>VLOOKUP(B179,Tabla_Riesgos[#All],3,0)</f>
        <v>Puede ocurrir que no estén disponibles los Servicios de IT</v>
      </c>
      <c r="F179" s="121" t="s">
        <v>326</v>
      </c>
      <c r="G179" s="122" t="s">
        <v>327</v>
      </c>
      <c r="H179" s="213"/>
      <c r="I179" s="207"/>
      <c r="J179" s="207"/>
      <c r="K179" s="207"/>
      <c r="L179" s="207"/>
      <c r="M179" s="207"/>
      <c r="N179" s="207"/>
      <c r="O179" s="207"/>
      <c r="P179" s="123">
        <f t="shared" si="8"/>
        <v>0</v>
      </c>
      <c r="Q179" s="208" t="str">
        <f t="shared" si="9"/>
        <v>Debil</v>
      </c>
      <c r="R179" s="207"/>
      <c r="S179" s="224" t="str">
        <f t="shared" si="10"/>
        <v>Debil</v>
      </c>
      <c r="T179" s="224" t="str">
        <f>IFERROR(VLOOKUP(S179,'Tablas de calculos'!$AU$16:$AV$24,2,FALSE),"")</f>
        <v/>
      </c>
      <c r="U179" s="208" t="str">
        <f>IFERROR(VLOOKUP(T179,'Tablas de calculos'!$AV$16:$AY$24,4),"")</f>
        <v/>
      </c>
      <c r="V179" s="207" t="s">
        <v>578</v>
      </c>
      <c r="W179" s="207" t="s">
        <v>578</v>
      </c>
      <c r="X179" s="123" t="str">
        <f t="shared" si="11"/>
        <v>DirectamenteDirectamente</v>
      </c>
      <c r="Y179" s="208" t="str">
        <f>IFERROR(VLOOKUP(X179,'Tablas de calculos'!$AZ$4:$BE$11,5,FALSE),"")</f>
        <v/>
      </c>
      <c r="Z179" s="208" t="str">
        <f>IFERROR(VLOOKUP(X179,'Tablas de calculos'!$AZ$4:$BE$11,6,FALSE),"")</f>
        <v/>
      </c>
    </row>
    <row r="180" spans="1:26" ht="30" x14ac:dyDescent="0.25">
      <c r="A180" s="232" t="s">
        <v>108</v>
      </c>
      <c r="B180" s="61">
        <v>71</v>
      </c>
      <c r="C180" s="61" t="str">
        <f>+VLOOKUP(Tabla9[[#This Row],[Cod. Riesgo]],Tabla_Riesgos[[Número]:[Tipo de Riesgo]],6,FALSE)</f>
        <v>Operativo</v>
      </c>
      <c r="D180" s="119" t="str">
        <f>VLOOKUP(B180,Tabla_Riesgos[#All],2,0)</f>
        <v>SOPORTE TECNICO</v>
      </c>
      <c r="E180" s="120" t="str">
        <f>VLOOKUP(B180,Tabla_Riesgos[#All],3,0)</f>
        <v>Soporte técnico inadecuado</v>
      </c>
      <c r="F180" s="121" t="s">
        <v>328</v>
      </c>
      <c r="G180" s="122" t="s">
        <v>329</v>
      </c>
      <c r="H180" s="213"/>
      <c r="I180" s="207"/>
      <c r="J180" s="207"/>
      <c r="K180" s="207"/>
      <c r="L180" s="207"/>
      <c r="M180" s="207"/>
      <c r="N180" s="207"/>
      <c r="O180" s="207"/>
      <c r="P180" s="123">
        <f t="shared" si="8"/>
        <v>0</v>
      </c>
      <c r="Q180" s="208" t="str">
        <f t="shared" si="9"/>
        <v>Debil</v>
      </c>
      <c r="R180" s="207"/>
      <c r="S180" s="224" t="str">
        <f t="shared" si="10"/>
        <v>Debil</v>
      </c>
      <c r="T180" s="224" t="str">
        <f>IFERROR(VLOOKUP(S180,'Tablas de calculos'!$AU$16:$AV$24,2,FALSE),"")</f>
        <v/>
      </c>
      <c r="U180" s="208" t="str">
        <f>IFERROR(VLOOKUP(T180,'Tablas de calculos'!$AV$16:$AY$24,4),"")</f>
        <v/>
      </c>
      <c r="V180" s="207" t="s">
        <v>578</v>
      </c>
      <c r="W180" s="207" t="s">
        <v>578</v>
      </c>
      <c r="X180" s="123" t="str">
        <f t="shared" si="11"/>
        <v>DirectamenteDirectamente</v>
      </c>
      <c r="Y180" s="208" t="str">
        <f>IFERROR(VLOOKUP(X180,'Tablas de calculos'!$AZ$4:$BE$11,5,FALSE),"")</f>
        <v/>
      </c>
      <c r="Z180" s="208" t="str">
        <f>IFERROR(VLOOKUP(X180,'Tablas de calculos'!$AZ$4:$BE$11,6,FALSE),"")</f>
        <v/>
      </c>
    </row>
    <row r="181" spans="1:26" ht="30" x14ac:dyDescent="0.25">
      <c r="A181" s="232" t="s">
        <v>108</v>
      </c>
      <c r="B181" s="61">
        <v>71</v>
      </c>
      <c r="C181" s="61" t="str">
        <f>+VLOOKUP(Tabla9[[#This Row],[Cod. Riesgo]],Tabla_Riesgos[[Número]:[Tipo de Riesgo]],6,FALSE)</f>
        <v>Operativo</v>
      </c>
      <c r="D181" s="119" t="str">
        <f>VLOOKUP(B181,Tabla_Riesgos[#All],2,0)</f>
        <v>SOPORTE TECNICO</v>
      </c>
      <c r="E181" s="120" t="str">
        <f>VLOOKUP(B181,Tabla_Riesgos[#All],3,0)</f>
        <v>Soporte técnico inadecuado</v>
      </c>
      <c r="F181" s="121" t="s">
        <v>330</v>
      </c>
      <c r="G181" s="122" t="s">
        <v>331</v>
      </c>
      <c r="H181" s="213"/>
      <c r="I181" s="207"/>
      <c r="J181" s="207"/>
      <c r="K181" s="207"/>
      <c r="L181" s="207"/>
      <c r="M181" s="207"/>
      <c r="N181" s="207"/>
      <c r="O181" s="207"/>
      <c r="P181" s="123">
        <f t="shared" si="8"/>
        <v>0</v>
      </c>
      <c r="Q181" s="208" t="str">
        <f t="shared" si="9"/>
        <v>Debil</v>
      </c>
      <c r="R181" s="207"/>
      <c r="S181" s="224" t="str">
        <f t="shared" si="10"/>
        <v>Debil</v>
      </c>
      <c r="T181" s="224" t="str">
        <f>IFERROR(VLOOKUP(S181,'Tablas de calculos'!$AU$16:$AV$24,2,FALSE),"")</f>
        <v/>
      </c>
      <c r="U181" s="208" t="str">
        <f>IFERROR(VLOOKUP(T181,'Tablas de calculos'!$AV$16:$AY$24,4),"")</f>
        <v/>
      </c>
      <c r="V181" s="207" t="s">
        <v>578</v>
      </c>
      <c r="W181" s="207" t="s">
        <v>578</v>
      </c>
      <c r="X181" s="123" t="str">
        <f t="shared" si="11"/>
        <v>DirectamenteDirectamente</v>
      </c>
      <c r="Y181" s="208" t="str">
        <f>IFERROR(VLOOKUP(X181,'Tablas de calculos'!$AZ$4:$BE$11,5,FALSE),"")</f>
        <v/>
      </c>
      <c r="Z181" s="208" t="str">
        <f>IFERROR(VLOOKUP(X181,'Tablas de calculos'!$AZ$4:$BE$11,6,FALSE),"")</f>
        <v/>
      </c>
    </row>
    <row r="182" spans="1:26" ht="60" x14ac:dyDescent="0.25">
      <c r="A182" s="232" t="s">
        <v>108</v>
      </c>
      <c r="B182" s="61">
        <v>72</v>
      </c>
      <c r="C182" s="61" t="str">
        <f>+VLOOKUP(Tabla9[[#This Row],[Cod. Riesgo]],Tabla_Riesgos[[Número]:[Tipo de Riesgo]],6,FALSE)</f>
        <v>Operativo</v>
      </c>
      <c r="D182" s="119" t="str">
        <f>VLOOKUP(B182,Tabla_Riesgos[#All],2,0)</f>
        <v>MANTENIMIENTO Y SOPORTE DE APLICACIONES</v>
      </c>
      <c r="E182" s="120" t="str">
        <f>VLOOKUP(B182,Tabla_Riesgos[#All],3,0)</f>
        <v>Puede ocurrir que se genere un soporte inadecuado o inoportuno a los usuarios</v>
      </c>
      <c r="F182" s="121">
        <v>72.010000000000005</v>
      </c>
      <c r="G182" s="122" t="s">
        <v>332</v>
      </c>
      <c r="H182" s="213"/>
      <c r="I182" s="207"/>
      <c r="J182" s="207"/>
      <c r="K182" s="207"/>
      <c r="L182" s="207"/>
      <c r="M182" s="207"/>
      <c r="N182" s="207"/>
      <c r="O182" s="207"/>
      <c r="P182" s="123">
        <f t="shared" si="8"/>
        <v>0</v>
      </c>
      <c r="Q182" s="208" t="str">
        <f t="shared" si="9"/>
        <v>Debil</v>
      </c>
      <c r="R182" s="207"/>
      <c r="S182" s="224" t="str">
        <f t="shared" si="10"/>
        <v>Debil</v>
      </c>
      <c r="T182" s="224" t="str">
        <f>IFERROR(VLOOKUP(S182,'Tablas de calculos'!$AU$16:$AV$24,2,FALSE),"")</f>
        <v/>
      </c>
      <c r="U182" s="208" t="str">
        <f>IFERROR(VLOOKUP(T182,'Tablas de calculos'!$AV$16:$AY$24,4),"")</f>
        <v/>
      </c>
      <c r="V182" s="207" t="s">
        <v>578</v>
      </c>
      <c r="W182" s="207" t="s">
        <v>578</v>
      </c>
      <c r="X182" s="123" t="str">
        <f t="shared" si="11"/>
        <v>DirectamenteDirectamente</v>
      </c>
      <c r="Y182" s="208" t="str">
        <f>IFERROR(VLOOKUP(X182,'Tablas de calculos'!$AZ$4:$BE$11,5,FALSE),"")</f>
        <v/>
      </c>
      <c r="Z182" s="208" t="str">
        <f>IFERROR(VLOOKUP(X182,'Tablas de calculos'!$AZ$4:$BE$11,6,FALSE),"")</f>
        <v/>
      </c>
    </row>
    <row r="183" spans="1:26" ht="45" x14ac:dyDescent="0.25">
      <c r="A183" s="232" t="s">
        <v>108</v>
      </c>
      <c r="B183" s="61">
        <v>73</v>
      </c>
      <c r="C183" s="61" t="str">
        <f>+VLOOKUP(Tabla9[[#This Row],[Cod. Riesgo]],Tabla_Riesgos[[Número]:[Tipo de Riesgo]],6,FALSE)</f>
        <v>Seguridad de la Información</v>
      </c>
      <c r="D183" s="119" t="str">
        <f>VLOOKUP(B183,Tabla_Riesgos[#All],2,0)</f>
        <v>GESTIÓN DE LA INFRAESTRUCTURA TECNOLOGICA</v>
      </c>
      <c r="E183" s="120" t="str">
        <f>VLOOKUP(B183,Tabla_Riesgos[#All],3,0)</f>
        <v>Puede ocurrir una operación inadecuada de los sistemas de información.</v>
      </c>
      <c r="F183" s="121">
        <v>73.010000000000005</v>
      </c>
      <c r="G183" s="122" t="s">
        <v>333</v>
      </c>
      <c r="H183" s="213"/>
      <c r="I183" s="207"/>
      <c r="J183" s="207"/>
      <c r="K183" s="207"/>
      <c r="L183" s="207"/>
      <c r="M183" s="207"/>
      <c r="N183" s="207"/>
      <c r="O183" s="207"/>
      <c r="P183" s="123">
        <f t="shared" si="8"/>
        <v>0</v>
      </c>
      <c r="Q183" s="208" t="str">
        <f t="shared" si="9"/>
        <v>Debil</v>
      </c>
      <c r="R183" s="207"/>
      <c r="S183" s="224" t="str">
        <f t="shared" si="10"/>
        <v>Debil</v>
      </c>
      <c r="T183" s="224" t="str">
        <f>IFERROR(VLOOKUP(S183,'Tablas de calculos'!$AU$16:$AV$24,2,FALSE),"")</f>
        <v/>
      </c>
      <c r="U183" s="208" t="str">
        <f>IFERROR(VLOOKUP(T183,'Tablas de calculos'!$AV$16:$AY$24,4),"")</f>
        <v/>
      </c>
      <c r="V183" s="207" t="s">
        <v>578</v>
      </c>
      <c r="W183" s="207" t="s">
        <v>578</v>
      </c>
      <c r="X183" s="123" t="str">
        <f t="shared" si="11"/>
        <v>DirectamenteDirectamente</v>
      </c>
      <c r="Y183" s="208" t="str">
        <f>IFERROR(VLOOKUP(X183,'Tablas de calculos'!$AZ$4:$BE$11,5,FALSE),"")</f>
        <v/>
      </c>
      <c r="Z183" s="208" t="str">
        <f>IFERROR(VLOOKUP(X183,'Tablas de calculos'!$AZ$4:$BE$11,6,FALSE),"")</f>
        <v/>
      </c>
    </row>
    <row r="184" spans="1:26" ht="60" x14ac:dyDescent="0.25">
      <c r="A184" s="232" t="s">
        <v>108</v>
      </c>
      <c r="B184" s="61">
        <v>76</v>
      </c>
      <c r="C184" s="61" t="str">
        <f>+VLOOKUP(Tabla9[[#This Row],[Cod. Riesgo]],Tabla_Riesgos[[Número]:[Tipo de Riesgo]],6,FALSE)</f>
        <v>Operativo</v>
      </c>
      <c r="D184" s="119" t="str">
        <f>VLOOKUP(B184,Tabla_Riesgos[#All],2,0)</f>
        <v>RECEPCIÓN Y REGISTRO</v>
      </c>
      <c r="E184" s="120" t="str">
        <f>VLOOKUP(B184,Tabla_Riesgos[#All],3,0)</f>
        <v>Puede ocurrir que no se efectué la entrega física del activo una vez posesionado el depositario provisional</v>
      </c>
      <c r="F184" s="121">
        <v>76.010000000000005</v>
      </c>
      <c r="G184" s="124"/>
      <c r="H184" s="213"/>
      <c r="I184" s="207"/>
      <c r="J184" s="207"/>
      <c r="K184" s="207"/>
      <c r="L184" s="207"/>
      <c r="M184" s="207"/>
      <c r="N184" s="207"/>
      <c r="O184" s="207"/>
      <c r="P184" s="123">
        <f t="shared" si="8"/>
        <v>0</v>
      </c>
      <c r="Q184" s="208" t="str">
        <f t="shared" si="9"/>
        <v>Debil</v>
      </c>
      <c r="R184" s="207"/>
      <c r="S184" s="224" t="str">
        <f t="shared" si="10"/>
        <v>Debil</v>
      </c>
      <c r="T184" s="224" t="str">
        <f>IFERROR(VLOOKUP(S184,'Tablas de calculos'!$AU$16:$AV$24,2,FALSE),"")</f>
        <v/>
      </c>
      <c r="U184" s="208" t="str">
        <f>IFERROR(VLOOKUP(T184,'Tablas de calculos'!$AV$16:$AY$24,4),"")</f>
        <v/>
      </c>
      <c r="V184" s="207" t="s">
        <v>578</v>
      </c>
      <c r="W184" s="207" t="s">
        <v>578</v>
      </c>
      <c r="X184" s="123" t="str">
        <f t="shared" si="11"/>
        <v>DirectamenteDirectamente</v>
      </c>
      <c r="Y184" s="208" t="str">
        <f>IFERROR(VLOOKUP(X184,'Tablas de calculos'!$AZ$4:$BE$11,5,FALSE),"")</f>
        <v/>
      </c>
      <c r="Z184" s="208" t="str">
        <f>IFERROR(VLOOKUP(X184,'Tablas de calculos'!$AZ$4:$BE$11,6,FALSE),"")</f>
        <v/>
      </c>
    </row>
    <row r="185" spans="1:26" ht="75" x14ac:dyDescent="0.25">
      <c r="A185" s="232" t="s">
        <v>108</v>
      </c>
      <c r="B185" s="61">
        <v>77</v>
      </c>
      <c r="C185" s="61" t="str">
        <f>+VLOOKUP(Tabla9[[#This Row],[Cod. Riesgo]],Tabla_Riesgos[[Número]:[Tipo de Riesgo]],6,FALSE)</f>
        <v>Operativo</v>
      </c>
      <c r="D185" s="119" t="str">
        <f>VLOOKUP(B185,Tabla_Riesgos[#All],2,0)</f>
        <v>TODOS LOS PROCESOS</v>
      </c>
      <c r="E185" s="120" t="str">
        <f>VLOOKUP(B185,Tabla_Riesgos[#All],3,0)</f>
        <v xml:space="preserve">Puede ocurrir que se utilice erradamente las funcionalidades de los Sistemas de Información (aplicativo Zeus)
</v>
      </c>
      <c r="F185" s="121">
        <v>77.010000000000005</v>
      </c>
      <c r="G185" s="124"/>
      <c r="H185" s="213" t="s">
        <v>542</v>
      </c>
      <c r="I185" s="207" t="s">
        <v>487</v>
      </c>
      <c r="J185" s="207" t="s">
        <v>491</v>
      </c>
      <c r="K185" s="207" t="s">
        <v>495</v>
      </c>
      <c r="L185" s="207" t="s">
        <v>500</v>
      </c>
      <c r="M185" s="207" t="s">
        <v>505</v>
      </c>
      <c r="N185" s="207" t="s">
        <v>509</v>
      </c>
      <c r="O185" s="207" t="s">
        <v>513</v>
      </c>
      <c r="P185" s="123">
        <f t="shared" si="8"/>
        <v>0</v>
      </c>
      <c r="Q185" s="208" t="str">
        <f t="shared" si="9"/>
        <v>Debil</v>
      </c>
      <c r="R185" s="207" t="s">
        <v>516</v>
      </c>
      <c r="S185" s="224" t="str">
        <f t="shared" si="10"/>
        <v>DebilFuerte</v>
      </c>
      <c r="T185" s="224">
        <f>IFERROR(VLOOKUP(S185,'Tablas de calculos'!$AU$16:$AV$24,2,FALSE),"")</f>
        <v>7</v>
      </c>
      <c r="U185" s="208" t="str">
        <f>IFERROR(VLOOKUP(T185,'Tablas de calculos'!$AV$16:$AY$24,4),"")</f>
        <v>Débil</v>
      </c>
      <c r="V185" s="207" t="s">
        <v>578</v>
      </c>
      <c r="W185" s="207" t="s">
        <v>578</v>
      </c>
      <c r="X185" s="123" t="str">
        <f t="shared" si="11"/>
        <v>DébilDirectamenteDirectamente</v>
      </c>
      <c r="Y185" s="208" t="str">
        <f>IFERROR(VLOOKUP(X185,'Tablas de calculos'!$AZ$4:$BE$11,5,FALSE),"")</f>
        <v/>
      </c>
      <c r="Z185" s="208" t="str">
        <f>IFERROR(VLOOKUP(X185,'Tablas de calculos'!$AZ$4:$BE$11,6,FALSE),"")</f>
        <v/>
      </c>
    </row>
    <row r="186" spans="1:26" ht="60" x14ac:dyDescent="0.25">
      <c r="A186" s="232" t="s">
        <v>108</v>
      </c>
      <c r="B186" s="61">
        <v>78</v>
      </c>
      <c r="C186" s="61" t="str">
        <f>+VLOOKUP(Tabla9[[#This Row],[Cod. Riesgo]],Tabla_Riesgos[[Número]:[Tipo de Riesgo]],6,FALSE)</f>
        <v>Seguridad de la Información</v>
      </c>
      <c r="D186" s="119" t="str">
        <f>VLOOKUP(B186,Tabla_Riesgos[#All],2,0)</f>
        <v>RECEPCIÓN Y REGISTRO</v>
      </c>
      <c r="E186" s="120" t="str">
        <f>VLOOKUP(B186,Tabla_Riesgos[#All],3,0)</f>
        <v xml:space="preserve">Pueden presentar errores en la información en el registro de los activos 
</v>
      </c>
      <c r="F186" s="121">
        <v>78.010000000000005</v>
      </c>
      <c r="G186" s="124"/>
      <c r="H186" s="213"/>
      <c r="I186" s="207"/>
      <c r="J186" s="207"/>
      <c r="K186" s="207"/>
      <c r="L186" s="207"/>
      <c r="M186" s="207"/>
      <c r="N186" s="207"/>
      <c r="O186" s="207"/>
      <c r="P186" s="123">
        <f t="shared" si="8"/>
        <v>0</v>
      </c>
      <c r="Q186" s="208" t="str">
        <f t="shared" si="9"/>
        <v>Debil</v>
      </c>
      <c r="R186" s="207"/>
      <c r="S186" s="224" t="str">
        <f t="shared" si="10"/>
        <v>Debil</v>
      </c>
      <c r="T186" s="224" t="str">
        <f>IFERROR(VLOOKUP(S186,'Tablas de calculos'!$AU$16:$AV$24,2,FALSE),"")</f>
        <v/>
      </c>
      <c r="U186" s="208" t="str">
        <f>IFERROR(VLOOKUP(T186,'Tablas de calculos'!$AV$16:$AY$24,4),"")</f>
        <v/>
      </c>
      <c r="V186" s="207" t="s">
        <v>578</v>
      </c>
      <c r="W186" s="207" t="s">
        <v>578</v>
      </c>
      <c r="X186" s="123" t="str">
        <f t="shared" si="11"/>
        <v>DirectamenteDirectamente</v>
      </c>
      <c r="Y186" s="208" t="str">
        <f>IFERROR(VLOOKUP(X186,'Tablas de calculos'!$AZ$4:$BE$11,5,FALSE),"")</f>
        <v/>
      </c>
      <c r="Z186" s="208" t="str">
        <f>IFERROR(VLOOKUP(X186,'Tablas de calculos'!$AZ$4:$BE$11,6,FALSE),"")</f>
        <v/>
      </c>
    </row>
    <row r="187" spans="1:26" ht="45" x14ac:dyDescent="0.25">
      <c r="A187" s="232" t="s">
        <v>108</v>
      </c>
      <c r="B187" s="61">
        <v>79</v>
      </c>
      <c r="C187" s="61" t="str">
        <f>+VLOOKUP(Tabla9[[#This Row],[Cod. Riesgo]],Tabla_Riesgos[[Número]:[Tipo de Riesgo]],6,FALSE)</f>
        <v>Operativo</v>
      </c>
      <c r="D187" s="119" t="str">
        <f>VLOOKUP(B187,Tabla_Riesgos[#All],2,0)</f>
        <v>TODOS LOS PROCESOS</v>
      </c>
      <c r="E187" s="120" t="str">
        <f>VLOOKUP(B187,Tabla_Riesgos[#All],3,0)</f>
        <v>Puede ocurrir la entrega extemporánea de informes a los entes de control</v>
      </c>
      <c r="F187" s="121">
        <v>79.010000000000005</v>
      </c>
      <c r="G187" s="124"/>
      <c r="H187" s="213" t="s">
        <v>542</v>
      </c>
      <c r="I187" s="207" t="s">
        <v>487</v>
      </c>
      <c r="J187" s="207" t="s">
        <v>491</v>
      </c>
      <c r="K187" s="207" t="s">
        <v>495</v>
      </c>
      <c r="L187" s="207" t="s">
        <v>500</v>
      </c>
      <c r="M187" s="207" t="s">
        <v>505</v>
      </c>
      <c r="N187" s="207" t="s">
        <v>509</v>
      </c>
      <c r="O187" s="207" t="s">
        <v>513</v>
      </c>
      <c r="P187" s="123">
        <f t="shared" si="8"/>
        <v>0</v>
      </c>
      <c r="Q187" s="208" t="str">
        <f t="shared" si="9"/>
        <v>Debil</v>
      </c>
      <c r="R187" s="207" t="s">
        <v>516</v>
      </c>
      <c r="S187" s="224" t="str">
        <f t="shared" si="10"/>
        <v>DebilFuerte</v>
      </c>
      <c r="T187" s="224">
        <f>IFERROR(VLOOKUP(S187,'Tablas de calculos'!$AU$16:$AV$24,2,FALSE),"")</f>
        <v>7</v>
      </c>
      <c r="U187" s="208" t="str">
        <f>IFERROR(VLOOKUP(T187,'Tablas de calculos'!$AV$16:$AY$24,4),"")</f>
        <v>Débil</v>
      </c>
      <c r="V187" s="207" t="s">
        <v>578</v>
      </c>
      <c r="W187" s="207" t="s">
        <v>578</v>
      </c>
      <c r="X187" s="123" t="str">
        <f t="shared" si="11"/>
        <v>DébilDirectamenteDirectamente</v>
      </c>
      <c r="Y187" s="208" t="str">
        <f>IFERROR(VLOOKUP(X187,'Tablas de calculos'!$AZ$4:$BE$11,5,FALSE),"")</f>
        <v/>
      </c>
      <c r="Z187" s="208" t="str">
        <f>IFERROR(VLOOKUP(X187,'Tablas de calculos'!$AZ$4:$BE$11,6,FALSE),"")</f>
        <v/>
      </c>
    </row>
    <row r="188" spans="1:26" ht="30" x14ac:dyDescent="0.25">
      <c r="A188" s="232" t="s">
        <v>108</v>
      </c>
      <c r="B188" s="61">
        <v>80</v>
      </c>
      <c r="C188" s="61" t="str">
        <f>+VLOOKUP(Tabla9[[#This Row],[Cod. Riesgo]],Tabla_Riesgos[[Número]:[Tipo de Riesgo]],6,FALSE)</f>
        <v>Operativo</v>
      </c>
      <c r="D188" s="119" t="str">
        <f>VLOOKUP(B188,Tabla_Riesgos[#All],2,0)</f>
        <v>ADQUISICIONES</v>
      </c>
      <c r="E188" s="120" t="str">
        <f>VLOOKUP(B188,Tabla_Riesgos[#All],3,0)</f>
        <v>Puede ocurrir no alcanzar el objetivo del contrato</v>
      </c>
      <c r="F188" s="121">
        <v>80.010000000000005</v>
      </c>
      <c r="G188" s="124"/>
      <c r="H188" s="213"/>
      <c r="I188" s="207"/>
      <c r="J188" s="207"/>
      <c r="K188" s="207"/>
      <c r="L188" s="207"/>
      <c r="M188" s="207"/>
      <c r="N188" s="207"/>
      <c r="O188" s="207"/>
      <c r="P188" s="123">
        <f t="shared" si="8"/>
        <v>0</v>
      </c>
      <c r="Q188" s="208" t="str">
        <f t="shared" si="9"/>
        <v>Debil</v>
      </c>
      <c r="R188" s="207"/>
      <c r="S188" s="224" t="str">
        <f t="shared" si="10"/>
        <v>Debil</v>
      </c>
      <c r="T188" s="224" t="str">
        <f>IFERROR(VLOOKUP(S188,'Tablas de calculos'!$AU$16:$AV$24,2,FALSE),"")</f>
        <v/>
      </c>
      <c r="U188" s="208" t="str">
        <f>IFERROR(VLOOKUP(T188,'Tablas de calculos'!$AV$16:$AY$24,4),"")</f>
        <v/>
      </c>
      <c r="V188" s="207" t="s">
        <v>578</v>
      </c>
      <c r="W188" s="207" t="s">
        <v>578</v>
      </c>
      <c r="X188" s="123" t="str">
        <f t="shared" si="11"/>
        <v>DirectamenteDirectamente</v>
      </c>
      <c r="Y188" s="208" t="str">
        <f>IFERROR(VLOOKUP(X188,'Tablas de calculos'!$AZ$4:$BE$11,5,FALSE),"")</f>
        <v/>
      </c>
      <c r="Z188" s="208" t="str">
        <f>IFERROR(VLOOKUP(X188,'Tablas de calculos'!$AZ$4:$BE$11,6,FALSE),"")</f>
        <v/>
      </c>
    </row>
    <row r="189" spans="1:26" ht="45" x14ac:dyDescent="0.25">
      <c r="A189" s="232" t="s">
        <v>108</v>
      </c>
      <c r="B189" s="14">
        <v>81</v>
      </c>
      <c r="C189" s="14" t="str">
        <f>+VLOOKUP(Tabla9[[#This Row],[Cod. Riesgo]],Tabla_Riesgos[[Número]:[Tipo de Riesgo]],6,FALSE)</f>
        <v>Operativo</v>
      </c>
      <c r="D189" s="119" t="str">
        <f>VLOOKUP(B189,Tabla_Riesgos[#All],2,0)</f>
        <v>RECEPCIÓN Y REGISTRO</v>
      </c>
      <c r="E189" s="120" t="str">
        <f>VLOOKUP(B189,Tabla_Riesgos[#All],3,0)</f>
        <v>Contar con Depositarios Provisionales y/o Liquidadores incorporados en el Registro con características erróneas</v>
      </c>
      <c r="F189" s="121">
        <v>81.010000000000005</v>
      </c>
      <c r="G189" s="125" t="s">
        <v>334</v>
      </c>
      <c r="H189" s="213"/>
      <c r="I189" s="207"/>
      <c r="J189" s="207"/>
      <c r="K189" s="207"/>
      <c r="L189" s="207"/>
      <c r="M189" s="207"/>
      <c r="N189" s="207"/>
      <c r="O189" s="207"/>
      <c r="P189" s="123">
        <f t="shared" si="8"/>
        <v>0</v>
      </c>
      <c r="Q189" s="208" t="str">
        <f t="shared" si="9"/>
        <v>Debil</v>
      </c>
      <c r="R189" s="207"/>
      <c r="S189" s="224" t="str">
        <f t="shared" si="10"/>
        <v>Debil</v>
      </c>
      <c r="T189" s="224" t="str">
        <f>IFERROR(VLOOKUP(S189,'Tablas de calculos'!$AU$16:$AV$24,2,FALSE),"")</f>
        <v/>
      </c>
      <c r="U189" s="208" t="str">
        <f>IFERROR(VLOOKUP(T189,'Tablas de calculos'!$AV$16:$AY$24,4),"")</f>
        <v/>
      </c>
      <c r="V189" s="207" t="s">
        <v>578</v>
      </c>
      <c r="W189" s="207" t="s">
        <v>578</v>
      </c>
      <c r="X189" s="123" t="str">
        <f t="shared" si="11"/>
        <v>DirectamenteDirectamente</v>
      </c>
      <c r="Y189" s="208" t="str">
        <f>IFERROR(VLOOKUP(X189,'Tablas de calculos'!$AZ$4:$BE$11,5,FALSE),"")</f>
        <v/>
      </c>
      <c r="Z189" s="208" t="str">
        <f>IFERROR(VLOOKUP(X189,'Tablas de calculos'!$AZ$4:$BE$11,6,FALSE),"")</f>
        <v/>
      </c>
    </row>
    <row r="190" spans="1:26" ht="60" x14ac:dyDescent="0.25">
      <c r="A190" s="232" t="s">
        <v>108</v>
      </c>
      <c r="B190" s="14">
        <v>81</v>
      </c>
      <c r="C190" s="14" t="str">
        <f>+VLOOKUP(Tabla9[[#This Row],[Cod. Riesgo]],Tabla_Riesgos[[Número]:[Tipo de Riesgo]],6,FALSE)</f>
        <v>Operativo</v>
      </c>
      <c r="D190" s="119" t="str">
        <f>VLOOKUP(B190,Tabla_Riesgos[#All],2,0)</f>
        <v>RECEPCIÓN Y REGISTRO</v>
      </c>
      <c r="E190" s="120" t="str">
        <f>VLOOKUP(B190,Tabla_Riesgos[#All],3,0)</f>
        <v>Contar con Depositarios Provisionales y/o Liquidadores incorporados en el Registro con características erróneas</v>
      </c>
      <c r="F190" s="121">
        <v>81.02</v>
      </c>
      <c r="G190" s="125" t="s">
        <v>335</v>
      </c>
      <c r="H190" s="213"/>
      <c r="I190" s="207"/>
      <c r="J190" s="207"/>
      <c r="K190" s="207"/>
      <c r="L190" s="207"/>
      <c r="M190" s="207"/>
      <c r="N190" s="207"/>
      <c r="O190" s="207"/>
      <c r="P190" s="123">
        <f t="shared" si="8"/>
        <v>0</v>
      </c>
      <c r="Q190" s="208" t="str">
        <f t="shared" si="9"/>
        <v>Debil</v>
      </c>
      <c r="R190" s="207"/>
      <c r="S190" s="224" t="str">
        <f t="shared" si="10"/>
        <v>Debil</v>
      </c>
      <c r="T190" s="224" t="str">
        <f>IFERROR(VLOOKUP(S190,'Tablas de calculos'!$AU$16:$AV$24,2,FALSE),"")</f>
        <v/>
      </c>
      <c r="U190" s="208" t="str">
        <f>IFERROR(VLOOKUP(T190,'Tablas de calculos'!$AV$16:$AY$24,4),"")</f>
        <v/>
      </c>
      <c r="V190" s="207" t="s">
        <v>578</v>
      </c>
      <c r="W190" s="207" t="s">
        <v>578</v>
      </c>
      <c r="X190" s="123" t="str">
        <f t="shared" si="11"/>
        <v>DirectamenteDirectamente</v>
      </c>
      <c r="Y190" s="208" t="str">
        <f>IFERROR(VLOOKUP(X190,'Tablas de calculos'!$AZ$4:$BE$11,5,FALSE),"")</f>
        <v/>
      </c>
      <c r="Z190" s="208" t="str">
        <f>IFERROR(VLOOKUP(X190,'Tablas de calculos'!$AZ$4:$BE$11,6,FALSE),"")</f>
        <v/>
      </c>
    </row>
    <row r="191" spans="1:26" ht="75" x14ac:dyDescent="0.25">
      <c r="A191" s="232" t="s">
        <v>108</v>
      </c>
      <c r="B191" s="14">
        <v>81</v>
      </c>
      <c r="C191" s="14" t="str">
        <f>+VLOOKUP(Tabla9[[#This Row],[Cod. Riesgo]],Tabla_Riesgos[[Número]:[Tipo de Riesgo]],6,FALSE)</f>
        <v>Operativo</v>
      </c>
      <c r="D191" s="119" t="str">
        <f>VLOOKUP(B191,Tabla_Riesgos[#All],2,0)</f>
        <v>RECEPCIÓN Y REGISTRO</v>
      </c>
      <c r="E191" s="120" t="str">
        <f>VLOOKUP(B191,Tabla_Riesgos[#All],3,0)</f>
        <v>Contar con Depositarios Provisionales y/o Liquidadores incorporados en el Registro con características erróneas</v>
      </c>
      <c r="F191" s="121">
        <v>81.03</v>
      </c>
      <c r="G191" s="125" t="s">
        <v>336</v>
      </c>
      <c r="H191" s="213"/>
      <c r="I191" s="207"/>
      <c r="J191" s="207"/>
      <c r="K191" s="207"/>
      <c r="L191" s="207"/>
      <c r="M191" s="207"/>
      <c r="N191" s="207"/>
      <c r="O191" s="207"/>
      <c r="P191" s="123">
        <f t="shared" si="8"/>
        <v>0</v>
      </c>
      <c r="Q191" s="208" t="str">
        <f t="shared" si="9"/>
        <v>Debil</v>
      </c>
      <c r="R191" s="207"/>
      <c r="S191" s="224" t="str">
        <f t="shared" si="10"/>
        <v>Debil</v>
      </c>
      <c r="T191" s="224" t="str">
        <f>IFERROR(VLOOKUP(S191,'Tablas de calculos'!$AU$16:$AV$24,2,FALSE),"")</f>
        <v/>
      </c>
      <c r="U191" s="208" t="str">
        <f>IFERROR(VLOOKUP(T191,'Tablas de calculos'!$AV$16:$AY$24,4),"")</f>
        <v/>
      </c>
      <c r="V191" s="207" t="s">
        <v>578</v>
      </c>
      <c r="W191" s="207" t="s">
        <v>578</v>
      </c>
      <c r="X191" s="123" t="str">
        <f t="shared" si="11"/>
        <v>DirectamenteDirectamente</v>
      </c>
      <c r="Y191" s="208" t="str">
        <f>IFERROR(VLOOKUP(X191,'Tablas de calculos'!$AZ$4:$BE$11,5,FALSE),"")</f>
        <v/>
      </c>
      <c r="Z191" s="208" t="str">
        <f>IFERROR(VLOOKUP(X191,'Tablas de calculos'!$AZ$4:$BE$11,6,FALSE),"")</f>
        <v/>
      </c>
    </row>
    <row r="192" spans="1:26" ht="75" x14ac:dyDescent="0.25">
      <c r="A192" s="232" t="s">
        <v>108</v>
      </c>
      <c r="B192" s="14">
        <v>81</v>
      </c>
      <c r="C192" s="14" t="str">
        <f>+VLOOKUP(Tabla9[[#This Row],[Cod. Riesgo]],Tabla_Riesgos[[Número]:[Tipo de Riesgo]],6,FALSE)</f>
        <v>Operativo</v>
      </c>
      <c r="D192" s="119" t="str">
        <f>VLOOKUP(B192,Tabla_Riesgos[#All],2,0)</f>
        <v>RECEPCIÓN Y REGISTRO</v>
      </c>
      <c r="E192" s="120" t="str">
        <f>VLOOKUP(B192,Tabla_Riesgos[#All],3,0)</f>
        <v>Contar con Depositarios Provisionales y/o Liquidadores incorporados en el Registro con características erróneas</v>
      </c>
      <c r="F192" s="121">
        <v>81.040000000000006</v>
      </c>
      <c r="G192" s="125" t="s">
        <v>337</v>
      </c>
      <c r="H192" s="213"/>
      <c r="I192" s="207"/>
      <c r="J192" s="207"/>
      <c r="K192" s="207"/>
      <c r="L192" s="207"/>
      <c r="M192" s="207"/>
      <c r="N192" s="207"/>
      <c r="O192" s="207"/>
      <c r="P192" s="123">
        <f t="shared" si="8"/>
        <v>0</v>
      </c>
      <c r="Q192" s="208" t="str">
        <f t="shared" si="9"/>
        <v>Debil</v>
      </c>
      <c r="R192" s="207"/>
      <c r="S192" s="224" t="str">
        <f t="shared" si="10"/>
        <v>Debil</v>
      </c>
      <c r="T192" s="224" t="str">
        <f>IFERROR(VLOOKUP(S192,'Tablas de calculos'!$AU$16:$AV$24,2,FALSE),"")</f>
        <v/>
      </c>
      <c r="U192" s="208" t="str">
        <f>IFERROR(VLOOKUP(T192,'Tablas de calculos'!$AV$16:$AY$24,4),"")</f>
        <v/>
      </c>
      <c r="V192" s="207" t="s">
        <v>578</v>
      </c>
      <c r="W192" s="207" t="s">
        <v>578</v>
      </c>
      <c r="X192" s="123" t="str">
        <f t="shared" si="11"/>
        <v>DirectamenteDirectamente</v>
      </c>
      <c r="Y192" s="208" t="str">
        <f>IFERROR(VLOOKUP(X192,'Tablas de calculos'!$AZ$4:$BE$11,5,FALSE),"")</f>
        <v/>
      </c>
      <c r="Z192" s="208" t="str">
        <f>IFERROR(VLOOKUP(X192,'Tablas de calculos'!$AZ$4:$BE$11,6,FALSE),"")</f>
        <v/>
      </c>
    </row>
    <row r="193" spans="1:26" ht="60" x14ac:dyDescent="0.25">
      <c r="A193" s="232" t="s">
        <v>108</v>
      </c>
      <c r="B193" s="14">
        <v>82</v>
      </c>
      <c r="C193" s="14" t="str">
        <f>+VLOOKUP(Tabla9[[#This Row],[Cod. Riesgo]],Tabla_Riesgos[[Número]:[Tipo de Riesgo]],6,FALSE)</f>
        <v>Operativo</v>
      </c>
      <c r="D193" s="119" t="str">
        <f>VLOOKUP(B193,Tabla_Riesgos[#All],2,0)</f>
        <v>RECEPCIÓN Y REGISTRO</v>
      </c>
      <c r="E193" s="120" t="str">
        <f>VLOOKUP(B193,Tabla_Riesgos[#All],3,0)</f>
        <v>Puede ocurrir que no se asignen Depositarios Provisionales y/o Liquidadores de acuerdo a las necesidades.</v>
      </c>
      <c r="F193" s="121">
        <v>82.01</v>
      </c>
      <c r="G193" s="125" t="s">
        <v>338</v>
      </c>
      <c r="H193" s="213"/>
      <c r="I193" s="207"/>
      <c r="J193" s="207"/>
      <c r="K193" s="207"/>
      <c r="L193" s="207"/>
      <c r="M193" s="207"/>
      <c r="N193" s="207"/>
      <c r="O193" s="207"/>
      <c r="P193" s="123">
        <f t="shared" si="8"/>
        <v>0</v>
      </c>
      <c r="Q193" s="208" t="str">
        <f t="shared" si="9"/>
        <v>Debil</v>
      </c>
      <c r="R193" s="207"/>
      <c r="S193" s="224" t="str">
        <f t="shared" si="10"/>
        <v>Debil</v>
      </c>
      <c r="T193" s="224" t="str">
        <f>IFERROR(VLOOKUP(S193,'Tablas de calculos'!$AU$16:$AV$24,2,FALSE),"")</f>
        <v/>
      </c>
      <c r="U193" s="208" t="str">
        <f>IFERROR(VLOOKUP(T193,'Tablas de calculos'!$AV$16:$AY$24,4),"")</f>
        <v/>
      </c>
      <c r="V193" s="207" t="s">
        <v>578</v>
      </c>
      <c r="W193" s="207" t="s">
        <v>578</v>
      </c>
      <c r="X193" s="123" t="str">
        <f t="shared" si="11"/>
        <v>DirectamenteDirectamente</v>
      </c>
      <c r="Y193" s="208" t="str">
        <f>IFERROR(VLOOKUP(X193,'Tablas de calculos'!$AZ$4:$BE$11,5,FALSE),"")</f>
        <v/>
      </c>
      <c r="Z193" s="208" t="str">
        <f>IFERROR(VLOOKUP(X193,'Tablas de calculos'!$AZ$4:$BE$11,6,FALSE),"")</f>
        <v/>
      </c>
    </row>
    <row r="194" spans="1:26" ht="60" x14ac:dyDescent="0.25">
      <c r="A194" s="232" t="s">
        <v>108</v>
      </c>
      <c r="B194" s="14">
        <v>82</v>
      </c>
      <c r="C194" s="14" t="str">
        <f>+VLOOKUP(Tabla9[[#This Row],[Cod. Riesgo]],Tabla_Riesgos[[Número]:[Tipo de Riesgo]],6,FALSE)</f>
        <v>Operativo</v>
      </c>
      <c r="D194" s="119" t="str">
        <f>VLOOKUP(B194,Tabla_Riesgos[#All],2,0)</f>
        <v>RECEPCIÓN Y REGISTRO</v>
      </c>
      <c r="E194" s="120" t="str">
        <f>VLOOKUP(B194,Tabla_Riesgos[#All],3,0)</f>
        <v>Puede ocurrir que no se asignen Depositarios Provisionales y/o Liquidadores de acuerdo a las necesidades.</v>
      </c>
      <c r="F194" s="121">
        <v>82.02</v>
      </c>
      <c r="G194" s="125" t="s">
        <v>339</v>
      </c>
      <c r="H194" s="213"/>
      <c r="I194" s="207"/>
      <c r="J194" s="207"/>
      <c r="K194" s="207"/>
      <c r="L194" s="207"/>
      <c r="M194" s="207"/>
      <c r="N194" s="207"/>
      <c r="O194" s="207"/>
      <c r="P194" s="123">
        <f t="shared" si="8"/>
        <v>0</v>
      </c>
      <c r="Q194" s="208" t="str">
        <f t="shared" si="9"/>
        <v>Debil</v>
      </c>
      <c r="R194" s="207"/>
      <c r="S194" s="224" t="str">
        <f t="shared" si="10"/>
        <v>Debil</v>
      </c>
      <c r="T194" s="224" t="str">
        <f>IFERROR(VLOOKUP(S194,'Tablas de calculos'!$AU$16:$AV$24,2,FALSE),"")</f>
        <v/>
      </c>
      <c r="U194" s="208" t="str">
        <f>IFERROR(VLOOKUP(T194,'Tablas de calculos'!$AV$16:$AY$24,4),"")</f>
        <v/>
      </c>
      <c r="V194" s="207" t="s">
        <v>578</v>
      </c>
      <c r="W194" s="207" t="s">
        <v>578</v>
      </c>
      <c r="X194" s="123" t="str">
        <f t="shared" si="11"/>
        <v>DirectamenteDirectamente</v>
      </c>
      <c r="Y194" s="208" t="str">
        <f>IFERROR(VLOOKUP(X194,'Tablas de calculos'!$AZ$4:$BE$11,5,FALSE),"")</f>
        <v/>
      </c>
      <c r="Z194" s="208" t="str">
        <f>IFERROR(VLOOKUP(X194,'Tablas de calculos'!$AZ$4:$BE$11,6,FALSE),"")</f>
        <v/>
      </c>
    </row>
    <row r="195" spans="1:26" ht="60" x14ac:dyDescent="0.25">
      <c r="A195" s="232" t="s">
        <v>108</v>
      </c>
      <c r="B195" s="14">
        <v>82</v>
      </c>
      <c r="C195" s="14" t="str">
        <f>+VLOOKUP(Tabla9[[#This Row],[Cod. Riesgo]],Tabla_Riesgos[[Número]:[Tipo de Riesgo]],6,FALSE)</f>
        <v>Operativo</v>
      </c>
      <c r="D195" s="119" t="str">
        <f>VLOOKUP(B195,Tabla_Riesgos[#All],2,0)</f>
        <v>RECEPCIÓN Y REGISTRO</v>
      </c>
      <c r="E195" s="120" t="str">
        <f>VLOOKUP(B195,Tabla_Riesgos[#All],3,0)</f>
        <v>Puede ocurrir que no se asignen Depositarios Provisionales y/o Liquidadores de acuerdo a las necesidades.</v>
      </c>
      <c r="F195" s="121">
        <v>82.03</v>
      </c>
      <c r="G195" s="125" t="s">
        <v>340</v>
      </c>
      <c r="H195" s="213"/>
      <c r="I195" s="207"/>
      <c r="J195" s="207"/>
      <c r="K195" s="207"/>
      <c r="L195" s="207"/>
      <c r="M195" s="207"/>
      <c r="N195" s="207"/>
      <c r="O195" s="207"/>
      <c r="P195" s="123">
        <f t="shared" si="8"/>
        <v>0</v>
      </c>
      <c r="Q195" s="208" t="str">
        <f t="shared" si="9"/>
        <v>Debil</v>
      </c>
      <c r="R195" s="207"/>
      <c r="S195" s="224" t="str">
        <f t="shared" si="10"/>
        <v>Debil</v>
      </c>
      <c r="T195" s="224" t="str">
        <f>IFERROR(VLOOKUP(S195,'Tablas de calculos'!$AU$16:$AV$24,2,FALSE),"")</f>
        <v/>
      </c>
      <c r="U195" s="208" t="str">
        <f>IFERROR(VLOOKUP(T195,'Tablas de calculos'!$AV$16:$AY$24,4),"")</f>
        <v/>
      </c>
      <c r="V195" s="207" t="s">
        <v>578</v>
      </c>
      <c r="W195" s="207" t="s">
        <v>578</v>
      </c>
      <c r="X195" s="123" t="str">
        <f t="shared" si="11"/>
        <v>DirectamenteDirectamente</v>
      </c>
      <c r="Y195" s="208" t="str">
        <f>IFERROR(VLOOKUP(X195,'Tablas de calculos'!$AZ$4:$BE$11,5,FALSE),"")</f>
        <v/>
      </c>
      <c r="Z195" s="208" t="str">
        <f>IFERROR(VLOOKUP(X195,'Tablas de calculos'!$AZ$4:$BE$11,6,FALSE),"")</f>
        <v/>
      </c>
    </row>
    <row r="196" spans="1:26" ht="60" x14ac:dyDescent="0.25">
      <c r="A196" s="232" t="s">
        <v>108</v>
      </c>
      <c r="B196" s="14">
        <v>82</v>
      </c>
      <c r="C196" s="14" t="str">
        <f>+VLOOKUP(Tabla9[[#This Row],[Cod. Riesgo]],Tabla_Riesgos[[Número]:[Tipo de Riesgo]],6,FALSE)</f>
        <v>Operativo</v>
      </c>
      <c r="D196" s="119" t="str">
        <f>VLOOKUP(B196,Tabla_Riesgos[#All],2,0)</f>
        <v>RECEPCIÓN Y REGISTRO</v>
      </c>
      <c r="E196" s="120" t="str">
        <f>VLOOKUP(B196,Tabla_Riesgos[#All],3,0)</f>
        <v>Puede ocurrir que no se asignen Depositarios Provisionales y/o Liquidadores de acuerdo a las necesidades.</v>
      </c>
      <c r="F196" s="121">
        <v>82.04</v>
      </c>
      <c r="G196" s="125" t="s">
        <v>338</v>
      </c>
      <c r="H196" s="213"/>
      <c r="I196" s="207"/>
      <c r="J196" s="207"/>
      <c r="K196" s="207"/>
      <c r="L196" s="207"/>
      <c r="M196" s="207"/>
      <c r="N196" s="207"/>
      <c r="O196" s="207"/>
      <c r="P196" s="123">
        <f t="shared" ref="P196:P260" si="12">IFERROR(IF(I196="Asignado",15,0)+IF(J196="Adecuado",15,0)+IF(K196="Oportuna",15,0)+IF(L196="Prevenir",15,0)+IF(L196="Detectar",10,0)+IF(M196="Confiable",15,0)+IF(N196="Se investigan y resuelven oportunamente",15,0)+IF(O196="Completa",10,0)+IF(O196="Incompleta",5,0),"")</f>
        <v>0</v>
      </c>
      <c r="Q196" s="208" t="str">
        <f t="shared" ref="Q196:Q260" si="13">IF(P196&lt;86,"Debil",IF(P196&lt;96,"Moderado","Fuerte"))</f>
        <v>Debil</v>
      </c>
      <c r="R196" s="207"/>
      <c r="S196" s="224" t="str">
        <f t="shared" ref="S196:S260" si="14">_xlfn.CONCAT(Q196,R196)</f>
        <v>Debil</v>
      </c>
      <c r="T196" s="224" t="str">
        <f>IFERROR(VLOOKUP(S196,'Tablas de calculos'!$AU$16:$AV$24,2,FALSE),"")</f>
        <v/>
      </c>
      <c r="U196" s="208" t="str">
        <f>IFERROR(VLOOKUP(T196,'Tablas de calculos'!$AV$16:$AY$24,4),"")</f>
        <v/>
      </c>
      <c r="V196" s="207" t="s">
        <v>578</v>
      </c>
      <c r="W196" s="207" t="s">
        <v>578</v>
      </c>
      <c r="X196" s="123" t="str">
        <f t="shared" ref="X196:X260" si="15">CONCATENATE(U196,V196,W196)</f>
        <v>DirectamenteDirectamente</v>
      </c>
      <c r="Y196" s="208" t="str">
        <f>IFERROR(VLOOKUP(X196,'Tablas de calculos'!$AZ$4:$BE$11,5,FALSE),"")</f>
        <v/>
      </c>
      <c r="Z196" s="208" t="str">
        <f>IFERROR(VLOOKUP(X196,'Tablas de calculos'!$AZ$4:$BE$11,6,FALSE),"")</f>
        <v/>
      </c>
    </row>
    <row r="197" spans="1:26" ht="60" x14ac:dyDescent="0.25">
      <c r="A197" s="232" t="s">
        <v>108</v>
      </c>
      <c r="B197" s="14">
        <v>83</v>
      </c>
      <c r="C197" s="14" t="str">
        <f>+VLOOKUP(Tabla9[[#This Row],[Cod. Riesgo]],Tabla_Riesgos[[Número]:[Tipo de Riesgo]],6,FALSE)</f>
        <v>Operativo</v>
      </c>
      <c r="D197" s="119" t="str">
        <f>VLOOKUP(B197,Tabla_Riesgos[#All],2,0)</f>
        <v>RECEPCIÓN Y REGISTRO</v>
      </c>
      <c r="E197" s="120" t="str">
        <f>VLOOKUP(B197,Tabla_Riesgos[#All],3,0)</f>
        <v>Puede ocurrir que no se acepte la renuncia y/o remoción como Depositarios Provisionales y/o Liquidadores</v>
      </c>
      <c r="F197" s="121">
        <v>83.01</v>
      </c>
      <c r="G197" s="125" t="s">
        <v>341</v>
      </c>
      <c r="H197" s="213"/>
      <c r="I197" s="207"/>
      <c r="J197" s="207"/>
      <c r="K197" s="207"/>
      <c r="L197" s="207"/>
      <c r="M197" s="207"/>
      <c r="N197" s="207"/>
      <c r="O197" s="207"/>
      <c r="P197" s="123">
        <f t="shared" si="12"/>
        <v>0</v>
      </c>
      <c r="Q197" s="208" t="str">
        <f t="shared" si="13"/>
        <v>Debil</v>
      </c>
      <c r="R197" s="207"/>
      <c r="S197" s="224" t="str">
        <f t="shared" si="14"/>
        <v>Debil</v>
      </c>
      <c r="T197" s="224" t="str">
        <f>IFERROR(VLOOKUP(S197,'Tablas de calculos'!$AU$16:$AV$24,2,FALSE),"")</f>
        <v/>
      </c>
      <c r="U197" s="208" t="str">
        <f>IFERROR(VLOOKUP(T197,'Tablas de calculos'!$AV$16:$AY$24,4),"")</f>
        <v/>
      </c>
      <c r="V197" s="207" t="s">
        <v>578</v>
      </c>
      <c r="W197" s="207" t="s">
        <v>578</v>
      </c>
      <c r="X197" s="123" t="str">
        <f t="shared" si="15"/>
        <v>DirectamenteDirectamente</v>
      </c>
      <c r="Y197" s="208" t="str">
        <f>IFERROR(VLOOKUP(X197,'Tablas de calculos'!$AZ$4:$BE$11,5,FALSE),"")</f>
        <v/>
      </c>
      <c r="Z197" s="208" t="str">
        <f>IFERROR(VLOOKUP(X197,'Tablas de calculos'!$AZ$4:$BE$11,6,FALSE),"")</f>
        <v/>
      </c>
    </row>
    <row r="198" spans="1:26" ht="90" x14ac:dyDescent="0.25">
      <c r="A198" s="232" t="s">
        <v>108</v>
      </c>
      <c r="B198" s="14">
        <v>83</v>
      </c>
      <c r="C198" s="14" t="str">
        <f>+VLOOKUP(Tabla9[[#This Row],[Cod. Riesgo]],Tabla_Riesgos[[Número]:[Tipo de Riesgo]],6,FALSE)</f>
        <v>Operativo</v>
      </c>
      <c r="D198" s="119" t="str">
        <f>VLOOKUP(B198,Tabla_Riesgos[#All],2,0)</f>
        <v>RECEPCIÓN Y REGISTRO</v>
      </c>
      <c r="E198" s="120" t="str">
        <f>VLOOKUP(B198,Tabla_Riesgos[#All],3,0)</f>
        <v>Puede ocurrir que no se acepte la renuncia y/o remoción como Depositarios Provisionales y/o Liquidadores</v>
      </c>
      <c r="F198" s="121">
        <v>83.02</v>
      </c>
      <c r="G198" s="125" t="s">
        <v>342</v>
      </c>
      <c r="H198" s="213"/>
      <c r="I198" s="207"/>
      <c r="J198" s="207"/>
      <c r="K198" s="207"/>
      <c r="L198" s="207"/>
      <c r="M198" s="207"/>
      <c r="N198" s="207"/>
      <c r="O198" s="207"/>
      <c r="P198" s="123">
        <f t="shared" si="12"/>
        <v>0</v>
      </c>
      <c r="Q198" s="208" t="str">
        <f t="shared" si="13"/>
        <v>Debil</v>
      </c>
      <c r="R198" s="207"/>
      <c r="S198" s="224" t="str">
        <f t="shared" si="14"/>
        <v>Debil</v>
      </c>
      <c r="T198" s="224" t="str">
        <f>IFERROR(VLOOKUP(S198,'Tablas de calculos'!$AU$16:$AV$24,2,FALSE),"")</f>
        <v/>
      </c>
      <c r="U198" s="208" t="str">
        <f>IFERROR(VLOOKUP(T198,'Tablas de calculos'!$AV$16:$AY$24,4),"")</f>
        <v/>
      </c>
      <c r="V198" s="207" t="s">
        <v>578</v>
      </c>
      <c r="W198" s="207" t="s">
        <v>578</v>
      </c>
      <c r="X198" s="123" t="str">
        <f t="shared" si="15"/>
        <v>DirectamenteDirectamente</v>
      </c>
      <c r="Y198" s="208" t="str">
        <f>IFERROR(VLOOKUP(X198,'Tablas de calculos'!$AZ$4:$BE$11,5,FALSE),"")</f>
        <v/>
      </c>
      <c r="Z198" s="208" t="str">
        <f>IFERROR(VLOOKUP(X198,'Tablas de calculos'!$AZ$4:$BE$11,6,FALSE),"")</f>
        <v/>
      </c>
    </row>
    <row r="199" spans="1:26" ht="105" x14ac:dyDescent="0.25">
      <c r="A199" s="232" t="s">
        <v>108</v>
      </c>
      <c r="B199" s="14">
        <v>83</v>
      </c>
      <c r="C199" s="14" t="str">
        <f>+VLOOKUP(Tabla9[[#This Row],[Cod. Riesgo]],Tabla_Riesgos[[Número]:[Tipo de Riesgo]],6,FALSE)</f>
        <v>Operativo</v>
      </c>
      <c r="D199" s="119" t="str">
        <f>VLOOKUP(B199,Tabla_Riesgos[#All],2,0)</f>
        <v>RECEPCIÓN Y REGISTRO</v>
      </c>
      <c r="E199" s="120" t="str">
        <f>VLOOKUP(B199,Tabla_Riesgos[#All],3,0)</f>
        <v>Puede ocurrir que no se acepte la renuncia y/o remoción como Depositarios Provisionales y/o Liquidadores</v>
      </c>
      <c r="F199" s="121">
        <v>83.03</v>
      </c>
      <c r="G199" s="125" t="s">
        <v>343</v>
      </c>
      <c r="H199" s="213"/>
      <c r="I199" s="207"/>
      <c r="J199" s="207"/>
      <c r="K199" s="207"/>
      <c r="L199" s="207"/>
      <c r="M199" s="207"/>
      <c r="N199" s="207"/>
      <c r="O199" s="207"/>
      <c r="P199" s="123">
        <f t="shared" si="12"/>
        <v>0</v>
      </c>
      <c r="Q199" s="208" t="str">
        <f t="shared" si="13"/>
        <v>Debil</v>
      </c>
      <c r="R199" s="207"/>
      <c r="S199" s="224" t="str">
        <f t="shared" si="14"/>
        <v>Debil</v>
      </c>
      <c r="T199" s="224" t="str">
        <f>IFERROR(VLOOKUP(S199,'Tablas de calculos'!$AU$16:$AV$24,2,FALSE),"")</f>
        <v/>
      </c>
      <c r="U199" s="208" t="str">
        <f>IFERROR(VLOOKUP(T199,'Tablas de calculos'!$AV$16:$AY$24,4),"")</f>
        <v/>
      </c>
      <c r="V199" s="207" t="s">
        <v>578</v>
      </c>
      <c r="W199" s="207" t="s">
        <v>578</v>
      </c>
      <c r="X199" s="123" t="str">
        <f t="shared" si="15"/>
        <v>DirectamenteDirectamente</v>
      </c>
      <c r="Y199" s="208" t="str">
        <f>IFERROR(VLOOKUP(X199,'Tablas de calculos'!$AZ$4:$BE$11,5,FALSE),"")</f>
        <v/>
      </c>
      <c r="Z199" s="208" t="str">
        <f>IFERROR(VLOOKUP(X199,'Tablas de calculos'!$AZ$4:$BE$11,6,FALSE),"")</f>
        <v/>
      </c>
    </row>
    <row r="200" spans="1:26" ht="150" x14ac:dyDescent="0.25">
      <c r="A200" s="232" t="s">
        <v>108</v>
      </c>
      <c r="B200" s="14">
        <v>83</v>
      </c>
      <c r="C200" s="14" t="str">
        <f>+VLOOKUP(Tabla9[[#This Row],[Cod. Riesgo]],Tabla_Riesgos[[Número]:[Tipo de Riesgo]],6,FALSE)</f>
        <v>Operativo</v>
      </c>
      <c r="D200" s="119" t="str">
        <f>VLOOKUP(B200,Tabla_Riesgos[#All],2,0)</f>
        <v>RECEPCIÓN Y REGISTRO</v>
      </c>
      <c r="E200" s="120" t="str">
        <f>VLOOKUP(B200,Tabla_Riesgos[#All],3,0)</f>
        <v>Puede ocurrir que no se acepte la renuncia y/o remoción como Depositarios Provisionales y/o Liquidadores</v>
      </c>
      <c r="F200" s="121">
        <v>83.04</v>
      </c>
      <c r="G200" s="125" t="s">
        <v>344</v>
      </c>
      <c r="H200" s="213"/>
      <c r="I200" s="207"/>
      <c r="J200" s="207"/>
      <c r="K200" s="207"/>
      <c r="L200" s="207"/>
      <c r="M200" s="207"/>
      <c r="N200" s="207"/>
      <c r="O200" s="207"/>
      <c r="P200" s="123">
        <f t="shared" si="12"/>
        <v>0</v>
      </c>
      <c r="Q200" s="208" t="str">
        <f t="shared" si="13"/>
        <v>Debil</v>
      </c>
      <c r="R200" s="207"/>
      <c r="S200" s="224" t="str">
        <f t="shared" si="14"/>
        <v>Debil</v>
      </c>
      <c r="T200" s="224" t="str">
        <f>IFERROR(VLOOKUP(S200,'Tablas de calculos'!$AU$16:$AV$24,2,FALSE),"")</f>
        <v/>
      </c>
      <c r="U200" s="208" t="str">
        <f>IFERROR(VLOOKUP(T200,'Tablas de calculos'!$AV$16:$AY$24,4),"")</f>
        <v/>
      </c>
      <c r="V200" s="207" t="s">
        <v>578</v>
      </c>
      <c r="W200" s="207" t="s">
        <v>578</v>
      </c>
      <c r="X200" s="123" t="str">
        <f t="shared" si="15"/>
        <v>DirectamenteDirectamente</v>
      </c>
      <c r="Y200" s="208" t="str">
        <f>IFERROR(VLOOKUP(X200,'Tablas de calculos'!$AZ$4:$BE$11,5,FALSE),"")</f>
        <v/>
      </c>
      <c r="Z200" s="208" t="str">
        <f>IFERROR(VLOOKUP(X200,'Tablas de calculos'!$AZ$4:$BE$11,6,FALSE),"")</f>
        <v/>
      </c>
    </row>
    <row r="201" spans="1:26" ht="45" x14ac:dyDescent="0.25">
      <c r="A201" s="232" t="s">
        <v>108</v>
      </c>
      <c r="B201" s="14">
        <v>84</v>
      </c>
      <c r="C201" s="14" t="str">
        <f>+VLOOKUP(Tabla9[[#This Row],[Cod. Riesgo]],Tabla_Riesgos[[Número]:[Tipo de Riesgo]],6,FALSE)</f>
        <v>Operativo</v>
      </c>
      <c r="D201" s="119" t="str">
        <f>VLOOKUP(B201,Tabla_Riesgos[#All],2,0)</f>
        <v>RECEPCIÓN Y REGISTRO</v>
      </c>
      <c r="E201" s="120" t="str">
        <f>VLOOKUP(B201,Tabla_Riesgos[#All],3,0)</f>
        <v>Puede ocurrir que la designación sea errónea o no generada</v>
      </c>
      <c r="F201" s="121">
        <v>84.01</v>
      </c>
      <c r="G201" s="125" t="s">
        <v>345</v>
      </c>
      <c r="H201" s="213"/>
      <c r="I201" s="207"/>
      <c r="J201" s="207"/>
      <c r="K201" s="207"/>
      <c r="L201" s="207"/>
      <c r="M201" s="207"/>
      <c r="N201" s="207"/>
      <c r="O201" s="207"/>
      <c r="P201" s="123">
        <f t="shared" si="12"/>
        <v>0</v>
      </c>
      <c r="Q201" s="208" t="str">
        <f t="shared" si="13"/>
        <v>Debil</v>
      </c>
      <c r="R201" s="207"/>
      <c r="S201" s="224" t="str">
        <f t="shared" si="14"/>
        <v>Debil</v>
      </c>
      <c r="T201" s="224" t="str">
        <f>IFERROR(VLOOKUP(S201,'Tablas de calculos'!$AU$16:$AV$24,2,FALSE),"")</f>
        <v/>
      </c>
      <c r="U201" s="208" t="str">
        <f>IFERROR(VLOOKUP(T201,'Tablas de calculos'!$AV$16:$AY$24,4),"")</f>
        <v/>
      </c>
      <c r="V201" s="207" t="s">
        <v>578</v>
      </c>
      <c r="W201" s="207" t="s">
        <v>578</v>
      </c>
      <c r="X201" s="123" t="str">
        <f t="shared" si="15"/>
        <v>DirectamenteDirectamente</v>
      </c>
      <c r="Y201" s="208" t="str">
        <f>IFERROR(VLOOKUP(X201,'Tablas de calculos'!$AZ$4:$BE$11,5,FALSE),"")</f>
        <v/>
      </c>
      <c r="Z201" s="208" t="str">
        <f>IFERROR(VLOOKUP(X201,'Tablas de calculos'!$AZ$4:$BE$11,6,FALSE),"")</f>
        <v/>
      </c>
    </row>
    <row r="202" spans="1:26" ht="135" x14ac:dyDescent="0.25">
      <c r="A202" s="232" t="s">
        <v>108</v>
      </c>
      <c r="B202" s="14">
        <v>84</v>
      </c>
      <c r="C202" s="14" t="str">
        <f>+VLOOKUP(Tabla9[[#This Row],[Cod. Riesgo]],Tabla_Riesgos[[Número]:[Tipo de Riesgo]],6,FALSE)</f>
        <v>Operativo</v>
      </c>
      <c r="D202" s="119" t="str">
        <f>VLOOKUP(B202,Tabla_Riesgos[#All],2,0)</f>
        <v>RECEPCIÓN Y REGISTRO</v>
      </c>
      <c r="E202" s="120" t="str">
        <f>VLOOKUP(B202,Tabla_Riesgos[#All],3,0)</f>
        <v>Puede ocurrir que la designación sea errónea o no generada</v>
      </c>
      <c r="F202" s="121">
        <v>84.02</v>
      </c>
      <c r="G202" s="125" t="s">
        <v>346</v>
      </c>
      <c r="H202" s="213"/>
      <c r="I202" s="207"/>
      <c r="J202" s="207"/>
      <c r="K202" s="207"/>
      <c r="L202" s="207"/>
      <c r="M202" s="207"/>
      <c r="N202" s="207"/>
      <c r="O202" s="207"/>
      <c r="P202" s="123">
        <f t="shared" si="12"/>
        <v>0</v>
      </c>
      <c r="Q202" s="208" t="str">
        <f t="shared" si="13"/>
        <v>Debil</v>
      </c>
      <c r="R202" s="207"/>
      <c r="S202" s="224" t="str">
        <f t="shared" si="14"/>
        <v>Debil</v>
      </c>
      <c r="T202" s="224" t="str">
        <f>IFERROR(VLOOKUP(S202,'Tablas de calculos'!$AU$16:$AV$24,2,FALSE),"")</f>
        <v/>
      </c>
      <c r="U202" s="208" t="str">
        <f>IFERROR(VLOOKUP(T202,'Tablas de calculos'!$AV$16:$AY$24,4),"")</f>
        <v/>
      </c>
      <c r="V202" s="207" t="s">
        <v>578</v>
      </c>
      <c r="W202" s="207" t="s">
        <v>578</v>
      </c>
      <c r="X202" s="123" t="str">
        <f t="shared" si="15"/>
        <v>DirectamenteDirectamente</v>
      </c>
      <c r="Y202" s="208" t="str">
        <f>IFERROR(VLOOKUP(X202,'Tablas de calculos'!$AZ$4:$BE$11,5,FALSE),"")</f>
        <v/>
      </c>
      <c r="Z202" s="208" t="str">
        <f>IFERROR(VLOOKUP(X202,'Tablas de calculos'!$AZ$4:$BE$11,6,FALSE),"")</f>
        <v/>
      </c>
    </row>
    <row r="203" spans="1:26" ht="75" x14ac:dyDescent="0.25">
      <c r="A203" s="232" t="s">
        <v>108</v>
      </c>
      <c r="B203" s="14">
        <v>84</v>
      </c>
      <c r="C203" s="14" t="str">
        <f>+VLOOKUP(Tabla9[[#This Row],[Cod. Riesgo]],Tabla_Riesgos[[Número]:[Tipo de Riesgo]],6,FALSE)</f>
        <v>Operativo</v>
      </c>
      <c r="D203" s="119" t="str">
        <f>VLOOKUP(B203,Tabla_Riesgos[#All],2,0)</f>
        <v>RECEPCIÓN Y REGISTRO</v>
      </c>
      <c r="E203" s="120" t="str">
        <f>VLOOKUP(B203,Tabla_Riesgos[#All],3,0)</f>
        <v>Puede ocurrir que la designación sea errónea o no generada</v>
      </c>
      <c r="F203" s="121">
        <v>84.03</v>
      </c>
      <c r="G203" s="125" t="s">
        <v>347</v>
      </c>
      <c r="H203" s="213"/>
      <c r="I203" s="207"/>
      <c r="J203" s="207"/>
      <c r="K203" s="207"/>
      <c r="L203" s="207"/>
      <c r="M203" s="207"/>
      <c r="N203" s="207"/>
      <c r="O203" s="207"/>
      <c r="P203" s="123">
        <f t="shared" si="12"/>
        <v>0</v>
      </c>
      <c r="Q203" s="208" t="str">
        <f t="shared" si="13"/>
        <v>Debil</v>
      </c>
      <c r="R203" s="207"/>
      <c r="S203" s="224" t="str">
        <f t="shared" si="14"/>
        <v>Debil</v>
      </c>
      <c r="T203" s="224" t="str">
        <f>IFERROR(VLOOKUP(S203,'Tablas de calculos'!$AU$16:$AV$24,2,FALSE),"")</f>
        <v/>
      </c>
      <c r="U203" s="208" t="str">
        <f>IFERROR(VLOOKUP(T203,'Tablas de calculos'!$AV$16:$AY$24,4),"")</f>
        <v/>
      </c>
      <c r="V203" s="207" t="s">
        <v>578</v>
      </c>
      <c r="W203" s="207" t="s">
        <v>578</v>
      </c>
      <c r="X203" s="123" t="str">
        <f t="shared" si="15"/>
        <v>DirectamenteDirectamente</v>
      </c>
      <c r="Y203" s="208" t="str">
        <f>IFERROR(VLOOKUP(X203,'Tablas de calculos'!$AZ$4:$BE$11,5,FALSE),"")</f>
        <v/>
      </c>
      <c r="Z203" s="208" t="str">
        <f>IFERROR(VLOOKUP(X203,'Tablas de calculos'!$AZ$4:$BE$11,6,FALSE),"")</f>
        <v/>
      </c>
    </row>
    <row r="204" spans="1:26" ht="45" x14ac:dyDescent="0.25">
      <c r="A204" s="232" t="s">
        <v>108</v>
      </c>
      <c r="B204" s="14">
        <v>84</v>
      </c>
      <c r="C204" s="14" t="str">
        <f>+VLOOKUP(Tabla9[[#This Row],[Cod. Riesgo]],Tabla_Riesgos[[Número]:[Tipo de Riesgo]],6,FALSE)</f>
        <v>Operativo</v>
      </c>
      <c r="D204" s="119" t="str">
        <f>VLOOKUP(B204,Tabla_Riesgos[#All],2,0)</f>
        <v>RECEPCIÓN Y REGISTRO</v>
      </c>
      <c r="E204" s="120" t="str">
        <f>VLOOKUP(B204,Tabla_Riesgos[#All],3,0)</f>
        <v>Puede ocurrir que la designación sea errónea o no generada</v>
      </c>
      <c r="F204" s="121">
        <v>84.04</v>
      </c>
      <c r="G204" s="125" t="s">
        <v>348</v>
      </c>
      <c r="H204" s="213"/>
      <c r="I204" s="207"/>
      <c r="J204" s="207"/>
      <c r="K204" s="207"/>
      <c r="L204" s="207"/>
      <c r="M204" s="207"/>
      <c r="N204" s="207"/>
      <c r="O204" s="207"/>
      <c r="P204" s="123">
        <f t="shared" si="12"/>
        <v>0</v>
      </c>
      <c r="Q204" s="208" t="str">
        <f t="shared" si="13"/>
        <v>Debil</v>
      </c>
      <c r="R204" s="207"/>
      <c r="S204" s="224" t="str">
        <f t="shared" si="14"/>
        <v>Debil</v>
      </c>
      <c r="T204" s="224" t="str">
        <f>IFERROR(VLOOKUP(S204,'Tablas de calculos'!$AU$16:$AV$24,2,FALSE),"")</f>
        <v/>
      </c>
      <c r="U204" s="208" t="str">
        <f>IFERROR(VLOOKUP(T204,'Tablas de calculos'!$AV$16:$AY$24,4),"")</f>
        <v/>
      </c>
      <c r="V204" s="207" t="s">
        <v>578</v>
      </c>
      <c r="W204" s="207" t="s">
        <v>578</v>
      </c>
      <c r="X204" s="123" t="str">
        <f t="shared" si="15"/>
        <v>DirectamenteDirectamente</v>
      </c>
      <c r="Y204" s="208" t="str">
        <f>IFERROR(VLOOKUP(X204,'Tablas de calculos'!$AZ$4:$BE$11,5,FALSE),"")</f>
        <v/>
      </c>
      <c r="Z204" s="208" t="str">
        <f>IFERROR(VLOOKUP(X204,'Tablas de calculos'!$AZ$4:$BE$11,6,FALSE),"")</f>
        <v/>
      </c>
    </row>
    <row r="205" spans="1:26" ht="120" x14ac:dyDescent="0.25">
      <c r="A205" s="232" t="s">
        <v>108</v>
      </c>
      <c r="B205" s="14">
        <v>84</v>
      </c>
      <c r="C205" s="14" t="str">
        <f>+VLOOKUP(Tabla9[[#This Row],[Cod. Riesgo]],Tabla_Riesgos[[Número]:[Tipo de Riesgo]],6,FALSE)</f>
        <v>Operativo</v>
      </c>
      <c r="D205" s="119" t="str">
        <f>VLOOKUP(B205,Tabla_Riesgos[#All],2,0)</f>
        <v>RECEPCIÓN Y REGISTRO</v>
      </c>
      <c r="E205" s="120" t="str">
        <f>VLOOKUP(B205,Tabla_Riesgos[#All],3,0)</f>
        <v>Puede ocurrir que la designación sea errónea o no generada</v>
      </c>
      <c r="F205" s="121">
        <v>84.05</v>
      </c>
      <c r="G205" s="125" t="s">
        <v>349</v>
      </c>
      <c r="H205" s="213"/>
      <c r="I205" s="207"/>
      <c r="J205" s="207"/>
      <c r="K205" s="207"/>
      <c r="L205" s="207"/>
      <c r="M205" s="207"/>
      <c r="N205" s="207"/>
      <c r="O205" s="207"/>
      <c r="P205" s="123">
        <f t="shared" si="12"/>
        <v>0</v>
      </c>
      <c r="Q205" s="208" t="str">
        <f t="shared" si="13"/>
        <v>Debil</v>
      </c>
      <c r="R205" s="207"/>
      <c r="S205" s="224" t="str">
        <f t="shared" si="14"/>
        <v>Debil</v>
      </c>
      <c r="T205" s="224" t="str">
        <f>IFERROR(VLOOKUP(S205,'Tablas de calculos'!$AU$16:$AV$24,2,FALSE),"")</f>
        <v/>
      </c>
      <c r="U205" s="208" t="str">
        <f>IFERROR(VLOOKUP(T205,'Tablas de calculos'!$AV$16:$AY$24,4),"")</f>
        <v/>
      </c>
      <c r="V205" s="207" t="s">
        <v>578</v>
      </c>
      <c r="W205" s="207" t="s">
        <v>578</v>
      </c>
      <c r="X205" s="123" t="str">
        <f t="shared" si="15"/>
        <v>DirectamenteDirectamente</v>
      </c>
      <c r="Y205" s="208" t="str">
        <f>IFERROR(VLOOKUP(X205,'Tablas de calculos'!$AZ$4:$BE$11,5,FALSE),"")</f>
        <v/>
      </c>
      <c r="Z205" s="208" t="str">
        <f>IFERROR(VLOOKUP(X205,'Tablas de calculos'!$AZ$4:$BE$11,6,FALSE),"")</f>
        <v/>
      </c>
    </row>
    <row r="206" spans="1:26" ht="120" x14ac:dyDescent="0.25">
      <c r="A206" s="232" t="s">
        <v>108</v>
      </c>
      <c r="B206" s="14">
        <v>85</v>
      </c>
      <c r="C206" s="14" t="str">
        <f>+VLOOKUP(Tabla9[[#This Row],[Cod. Riesgo]],Tabla_Riesgos[[Número]:[Tipo de Riesgo]],6,FALSE)</f>
        <v>Operativo</v>
      </c>
      <c r="D206" s="119" t="str">
        <f>VLOOKUP(B206,Tabla_Riesgos[#All],2,0)</f>
        <v>RECEPCIÓN Y REGISTRO</v>
      </c>
      <c r="E206" s="120" t="str">
        <f>VLOOKUP(B206,Tabla_Riesgos[#All],3,0)</f>
        <v>Puede ocurrí que no se presente la garantía (póliza de disposiciones legales) por parte de los Depositarios Provisionales y/o Liquidadores</v>
      </c>
      <c r="F206" s="121">
        <v>85.01</v>
      </c>
      <c r="G206" s="125" t="s">
        <v>350</v>
      </c>
      <c r="H206" s="213"/>
      <c r="I206" s="207"/>
      <c r="J206" s="207"/>
      <c r="K206" s="207"/>
      <c r="L206" s="207"/>
      <c r="M206" s="207"/>
      <c r="N206" s="207"/>
      <c r="O206" s="207"/>
      <c r="P206" s="123">
        <f t="shared" si="12"/>
        <v>0</v>
      </c>
      <c r="Q206" s="208" t="str">
        <f t="shared" si="13"/>
        <v>Debil</v>
      </c>
      <c r="R206" s="207"/>
      <c r="S206" s="224" t="str">
        <f t="shared" si="14"/>
        <v>Debil</v>
      </c>
      <c r="T206" s="224" t="str">
        <f>IFERROR(VLOOKUP(S206,'Tablas de calculos'!$AU$16:$AV$24,2,FALSE),"")</f>
        <v/>
      </c>
      <c r="U206" s="208" t="str">
        <f>IFERROR(VLOOKUP(T206,'Tablas de calculos'!$AV$16:$AY$24,4),"")</f>
        <v/>
      </c>
      <c r="V206" s="207" t="s">
        <v>578</v>
      </c>
      <c r="W206" s="207" t="s">
        <v>578</v>
      </c>
      <c r="X206" s="123" t="str">
        <f t="shared" si="15"/>
        <v>DirectamenteDirectamente</v>
      </c>
      <c r="Y206" s="208" t="str">
        <f>IFERROR(VLOOKUP(X206,'Tablas de calculos'!$AZ$4:$BE$11,5,FALSE),"")</f>
        <v/>
      </c>
      <c r="Z206" s="208" t="str">
        <f>IFERROR(VLOOKUP(X206,'Tablas de calculos'!$AZ$4:$BE$11,6,FALSE),"")</f>
        <v/>
      </c>
    </row>
    <row r="207" spans="1:26" ht="120" x14ac:dyDescent="0.25">
      <c r="A207" s="232" t="s">
        <v>108</v>
      </c>
      <c r="B207" s="14">
        <v>85</v>
      </c>
      <c r="C207" s="14" t="str">
        <f>+VLOOKUP(Tabla9[[#This Row],[Cod. Riesgo]],Tabla_Riesgos[[Número]:[Tipo de Riesgo]],6,FALSE)</f>
        <v>Operativo</v>
      </c>
      <c r="D207" s="119" t="str">
        <f>VLOOKUP(B207,Tabla_Riesgos[#All],2,0)</f>
        <v>RECEPCIÓN Y REGISTRO</v>
      </c>
      <c r="E207" s="120" t="str">
        <f>VLOOKUP(B207,Tabla_Riesgos[#All],3,0)</f>
        <v>Puede ocurrí que no se presente la garantía (póliza de disposiciones legales) por parte de los Depositarios Provisionales y/o Liquidadores</v>
      </c>
      <c r="F207" s="121">
        <v>85.02</v>
      </c>
      <c r="G207" s="125" t="s">
        <v>351</v>
      </c>
      <c r="H207" s="213"/>
      <c r="I207" s="207"/>
      <c r="J207" s="207"/>
      <c r="K207" s="207"/>
      <c r="L207" s="207"/>
      <c r="M207" s="207"/>
      <c r="N207" s="207"/>
      <c r="O207" s="207"/>
      <c r="P207" s="123">
        <f t="shared" si="12"/>
        <v>0</v>
      </c>
      <c r="Q207" s="208" t="str">
        <f t="shared" si="13"/>
        <v>Debil</v>
      </c>
      <c r="R207" s="207"/>
      <c r="S207" s="224" t="str">
        <f t="shared" si="14"/>
        <v>Debil</v>
      </c>
      <c r="T207" s="224" t="str">
        <f>IFERROR(VLOOKUP(S207,'Tablas de calculos'!$AU$16:$AV$24,2,FALSE),"")</f>
        <v/>
      </c>
      <c r="U207" s="208" t="str">
        <f>IFERROR(VLOOKUP(T207,'Tablas de calculos'!$AV$16:$AY$24,4),"")</f>
        <v/>
      </c>
      <c r="V207" s="207" t="s">
        <v>578</v>
      </c>
      <c r="W207" s="207" t="s">
        <v>578</v>
      </c>
      <c r="X207" s="123" t="str">
        <f t="shared" si="15"/>
        <v>DirectamenteDirectamente</v>
      </c>
      <c r="Y207" s="208" t="str">
        <f>IFERROR(VLOOKUP(X207,'Tablas de calculos'!$AZ$4:$BE$11,5,FALSE),"")</f>
        <v/>
      </c>
      <c r="Z207" s="208" t="str">
        <f>IFERROR(VLOOKUP(X207,'Tablas de calculos'!$AZ$4:$BE$11,6,FALSE),"")</f>
        <v/>
      </c>
    </row>
    <row r="208" spans="1:26" ht="165" x14ac:dyDescent="0.25">
      <c r="A208" s="232" t="s">
        <v>108</v>
      </c>
      <c r="B208" s="14">
        <v>85</v>
      </c>
      <c r="C208" s="14" t="str">
        <f>+VLOOKUP(Tabla9[[#This Row],[Cod. Riesgo]],Tabla_Riesgos[[Número]:[Tipo de Riesgo]],6,FALSE)</f>
        <v>Operativo</v>
      </c>
      <c r="D208" s="119" t="str">
        <f>VLOOKUP(B208,Tabla_Riesgos[#All],2,0)</f>
        <v>RECEPCIÓN Y REGISTRO</v>
      </c>
      <c r="E208" s="120" t="str">
        <f>VLOOKUP(B208,Tabla_Riesgos[#All],3,0)</f>
        <v>Puede ocurrí que no se presente la garantía (póliza de disposiciones legales) por parte de los Depositarios Provisionales y/o Liquidadores</v>
      </c>
      <c r="F208" s="121">
        <v>85.03</v>
      </c>
      <c r="G208" s="125" t="s">
        <v>352</v>
      </c>
      <c r="H208" s="213"/>
      <c r="I208" s="207"/>
      <c r="J208" s="207"/>
      <c r="K208" s="207"/>
      <c r="L208" s="207"/>
      <c r="M208" s="207"/>
      <c r="N208" s="207"/>
      <c r="O208" s="207"/>
      <c r="P208" s="123">
        <f t="shared" si="12"/>
        <v>0</v>
      </c>
      <c r="Q208" s="208" t="str">
        <f t="shared" si="13"/>
        <v>Debil</v>
      </c>
      <c r="R208" s="207"/>
      <c r="S208" s="224" t="str">
        <f t="shared" si="14"/>
        <v>Debil</v>
      </c>
      <c r="T208" s="224" t="str">
        <f>IFERROR(VLOOKUP(S208,'Tablas de calculos'!$AU$16:$AV$24,2,FALSE),"")</f>
        <v/>
      </c>
      <c r="U208" s="208" t="str">
        <f>IFERROR(VLOOKUP(T208,'Tablas de calculos'!$AV$16:$AY$24,4),"")</f>
        <v/>
      </c>
      <c r="V208" s="207" t="s">
        <v>578</v>
      </c>
      <c r="W208" s="207" t="s">
        <v>578</v>
      </c>
      <c r="X208" s="123" t="str">
        <f t="shared" si="15"/>
        <v>DirectamenteDirectamente</v>
      </c>
      <c r="Y208" s="208" t="str">
        <f>IFERROR(VLOOKUP(X208,'Tablas de calculos'!$AZ$4:$BE$11,5,FALSE),"")</f>
        <v/>
      </c>
      <c r="Z208" s="208" t="str">
        <f>IFERROR(VLOOKUP(X208,'Tablas de calculos'!$AZ$4:$BE$11,6,FALSE),"")</f>
        <v/>
      </c>
    </row>
    <row r="209" spans="1:26" ht="105" x14ac:dyDescent="0.25">
      <c r="A209" s="232" t="s">
        <v>108</v>
      </c>
      <c r="B209" s="14">
        <v>86</v>
      </c>
      <c r="C209" s="14" t="str">
        <f>+VLOOKUP(Tabla9[[#This Row],[Cod. Riesgo]],Tabla_Riesgos[[Número]:[Tipo de Riesgo]],6,FALSE)</f>
        <v>Operativo</v>
      </c>
      <c r="D209" s="119" t="str">
        <f>VLOOKUP(B209,Tabla_Riesgos[#All],2,0)</f>
        <v>Aprobación incorrecta o falta de aprobación de la garantía (póliza de cumplimiento) presentada por parte de los Depositarios Provisionales y/o Liquidadores</v>
      </c>
      <c r="E209" s="120" t="str">
        <f>VLOOKUP(B209,Tabla_Riesgos[#All],3,0)</f>
        <v>Puede ocurrir que se administren activos por parte de los Depositarios Provisionales y/o Liquidadores sin tener la cobertura total para el cumplimiento de sus obligaciones</v>
      </c>
      <c r="F209" s="121">
        <v>86.01</v>
      </c>
      <c r="G209" s="125" t="s">
        <v>353</v>
      </c>
      <c r="H209" s="213"/>
      <c r="I209" s="207"/>
      <c r="J209" s="207"/>
      <c r="K209" s="207"/>
      <c r="L209" s="207"/>
      <c r="M209" s="207"/>
      <c r="N209" s="207"/>
      <c r="O209" s="207"/>
      <c r="P209" s="123">
        <f t="shared" si="12"/>
        <v>0</v>
      </c>
      <c r="Q209" s="208" t="str">
        <f t="shared" si="13"/>
        <v>Debil</v>
      </c>
      <c r="R209" s="207"/>
      <c r="S209" s="224" t="str">
        <f t="shared" si="14"/>
        <v>Debil</v>
      </c>
      <c r="T209" s="224" t="str">
        <f>IFERROR(VLOOKUP(S209,'Tablas de calculos'!$AU$16:$AV$24,2,FALSE),"")</f>
        <v/>
      </c>
      <c r="U209" s="208" t="str">
        <f>IFERROR(VLOOKUP(T209,'Tablas de calculos'!$AV$16:$AY$24,4),"")</f>
        <v/>
      </c>
      <c r="V209" s="207" t="s">
        <v>578</v>
      </c>
      <c r="W209" s="207" t="s">
        <v>578</v>
      </c>
      <c r="X209" s="123" t="str">
        <f t="shared" si="15"/>
        <v>DirectamenteDirectamente</v>
      </c>
      <c r="Y209" s="208" t="str">
        <f>IFERROR(VLOOKUP(X209,'Tablas de calculos'!$AZ$4:$BE$11,5,FALSE),"")</f>
        <v/>
      </c>
      <c r="Z209" s="208" t="str">
        <f>IFERROR(VLOOKUP(X209,'Tablas de calculos'!$AZ$4:$BE$11,6,FALSE),"")</f>
        <v/>
      </c>
    </row>
    <row r="210" spans="1:26" ht="105" x14ac:dyDescent="0.25">
      <c r="A210" s="232" t="s">
        <v>108</v>
      </c>
      <c r="B210" s="14">
        <v>86</v>
      </c>
      <c r="C210" s="14" t="str">
        <f>+VLOOKUP(Tabla9[[#This Row],[Cod. Riesgo]],Tabla_Riesgos[[Número]:[Tipo de Riesgo]],6,FALSE)</f>
        <v>Operativo</v>
      </c>
      <c r="D210" s="119" t="str">
        <f>VLOOKUP(B210,Tabla_Riesgos[#All],2,0)</f>
        <v>Aprobación incorrecta o falta de aprobación de la garantía (póliza de cumplimiento) presentada por parte de los Depositarios Provisionales y/o Liquidadores</v>
      </c>
      <c r="E210" s="120" t="str">
        <f>VLOOKUP(B210,Tabla_Riesgos[#All],3,0)</f>
        <v>Puede ocurrir que se administren activos por parte de los Depositarios Provisionales y/o Liquidadores sin tener la cobertura total para el cumplimiento de sus obligaciones</v>
      </c>
      <c r="F210" s="121">
        <v>86.02</v>
      </c>
      <c r="G210" s="125" t="s">
        <v>353</v>
      </c>
      <c r="H210" s="213"/>
      <c r="I210" s="207"/>
      <c r="J210" s="207"/>
      <c r="K210" s="207"/>
      <c r="L210" s="207"/>
      <c r="M210" s="207"/>
      <c r="N210" s="207"/>
      <c r="O210" s="207"/>
      <c r="P210" s="123">
        <f t="shared" si="12"/>
        <v>0</v>
      </c>
      <c r="Q210" s="208" t="str">
        <f t="shared" si="13"/>
        <v>Debil</v>
      </c>
      <c r="R210" s="207"/>
      <c r="S210" s="224" t="str">
        <f t="shared" si="14"/>
        <v>Debil</v>
      </c>
      <c r="T210" s="224" t="str">
        <f>IFERROR(VLOOKUP(S210,'Tablas de calculos'!$AU$16:$AV$24,2,FALSE),"")</f>
        <v/>
      </c>
      <c r="U210" s="208" t="str">
        <f>IFERROR(VLOOKUP(T210,'Tablas de calculos'!$AV$16:$AY$24,4),"")</f>
        <v/>
      </c>
      <c r="V210" s="207" t="s">
        <v>578</v>
      </c>
      <c r="W210" s="207" t="s">
        <v>578</v>
      </c>
      <c r="X210" s="123" t="str">
        <f t="shared" si="15"/>
        <v>DirectamenteDirectamente</v>
      </c>
      <c r="Y210" s="208" t="str">
        <f>IFERROR(VLOOKUP(X210,'Tablas de calculos'!$AZ$4:$BE$11,5,FALSE),"")</f>
        <v/>
      </c>
      <c r="Z210" s="208" t="str">
        <f>IFERROR(VLOOKUP(X210,'Tablas de calculos'!$AZ$4:$BE$11,6,FALSE),"")</f>
        <v/>
      </c>
    </row>
    <row r="211" spans="1:26" ht="105" x14ac:dyDescent="0.25">
      <c r="A211" s="232" t="s">
        <v>108</v>
      </c>
      <c r="B211" s="14">
        <v>87</v>
      </c>
      <c r="C211" s="14" t="str">
        <f>+VLOOKUP(Tabla9[[#This Row],[Cod. Riesgo]],Tabla_Riesgos[[Número]:[Tipo de Riesgo]],6,FALSE)</f>
        <v>Operativo</v>
      </c>
      <c r="D211" s="119" t="str">
        <f>VLOOKUP(B211,Tabla_Riesgos[#All],2,0)</f>
        <v>RECEPCIÓN Y REGISTRO</v>
      </c>
      <c r="E211" s="120" t="str">
        <f>VLOOKUP(B211,Tabla_Riesgos[#All],3,0)</f>
        <v>Puede ocurrir que se generen y suscriban del Acta de posesión con datos incorrectos o incompletos</v>
      </c>
      <c r="F211" s="121">
        <v>87.01</v>
      </c>
      <c r="G211" s="125" t="s">
        <v>354</v>
      </c>
      <c r="H211" s="213"/>
      <c r="I211" s="207"/>
      <c r="J211" s="207"/>
      <c r="K211" s="207"/>
      <c r="L211" s="207"/>
      <c r="M211" s="207"/>
      <c r="N211" s="207"/>
      <c r="O211" s="207"/>
      <c r="P211" s="123">
        <f t="shared" si="12"/>
        <v>0</v>
      </c>
      <c r="Q211" s="208" t="str">
        <f t="shared" si="13"/>
        <v>Debil</v>
      </c>
      <c r="R211" s="207"/>
      <c r="S211" s="224" t="str">
        <f t="shared" si="14"/>
        <v>Debil</v>
      </c>
      <c r="T211" s="224" t="str">
        <f>IFERROR(VLOOKUP(S211,'Tablas de calculos'!$AU$16:$AV$24,2,FALSE),"")</f>
        <v/>
      </c>
      <c r="U211" s="208" t="str">
        <f>IFERROR(VLOOKUP(T211,'Tablas de calculos'!$AV$16:$AY$24,4),"")</f>
        <v/>
      </c>
      <c r="V211" s="207" t="s">
        <v>578</v>
      </c>
      <c r="W211" s="207" t="s">
        <v>578</v>
      </c>
      <c r="X211" s="123" t="str">
        <f t="shared" si="15"/>
        <v>DirectamenteDirectamente</v>
      </c>
      <c r="Y211" s="208" t="str">
        <f>IFERROR(VLOOKUP(X211,'Tablas de calculos'!$AZ$4:$BE$11,5,FALSE),"")</f>
        <v/>
      </c>
      <c r="Z211" s="208" t="str">
        <f>IFERROR(VLOOKUP(X211,'Tablas de calculos'!$AZ$4:$BE$11,6,FALSE),"")</f>
        <v/>
      </c>
    </row>
    <row r="212" spans="1:26" ht="45" x14ac:dyDescent="0.25">
      <c r="A212" s="232" t="s">
        <v>108</v>
      </c>
      <c r="B212" s="14">
        <v>87</v>
      </c>
      <c r="C212" s="14" t="str">
        <f>+VLOOKUP(Tabla9[[#This Row],[Cod. Riesgo]],Tabla_Riesgos[[Número]:[Tipo de Riesgo]],6,FALSE)</f>
        <v>Operativo</v>
      </c>
      <c r="D212" s="119" t="str">
        <f>VLOOKUP(B212,Tabla_Riesgos[#All],2,0)</f>
        <v>RECEPCIÓN Y REGISTRO</v>
      </c>
      <c r="E212" s="120" t="str">
        <f>VLOOKUP(B212,Tabla_Riesgos[#All],3,0)</f>
        <v>Puede ocurrir que se generen y suscriban del Acta de posesión con datos incorrectos o incompletos</v>
      </c>
      <c r="F212" s="121">
        <v>87.02</v>
      </c>
      <c r="G212" s="125" t="s">
        <v>348</v>
      </c>
      <c r="H212" s="213"/>
      <c r="I212" s="207"/>
      <c r="J212" s="207"/>
      <c r="K212" s="207"/>
      <c r="L212" s="207"/>
      <c r="M212" s="207"/>
      <c r="N212" s="207"/>
      <c r="O212" s="207"/>
      <c r="P212" s="123">
        <f t="shared" si="12"/>
        <v>0</v>
      </c>
      <c r="Q212" s="208" t="str">
        <f t="shared" si="13"/>
        <v>Debil</v>
      </c>
      <c r="R212" s="207"/>
      <c r="S212" s="224" t="str">
        <f t="shared" si="14"/>
        <v>Debil</v>
      </c>
      <c r="T212" s="224" t="str">
        <f>IFERROR(VLOOKUP(S212,'Tablas de calculos'!$AU$16:$AV$24,2,FALSE),"")</f>
        <v/>
      </c>
      <c r="U212" s="208" t="str">
        <f>IFERROR(VLOOKUP(T212,'Tablas de calculos'!$AV$16:$AY$24,4),"")</f>
        <v/>
      </c>
      <c r="V212" s="207" t="s">
        <v>578</v>
      </c>
      <c r="W212" s="207" t="s">
        <v>578</v>
      </c>
      <c r="X212" s="123" t="str">
        <f t="shared" si="15"/>
        <v>DirectamenteDirectamente</v>
      </c>
      <c r="Y212" s="208" t="str">
        <f>IFERROR(VLOOKUP(X212,'Tablas de calculos'!$AZ$4:$BE$11,5,FALSE),"")</f>
        <v/>
      </c>
      <c r="Z212" s="208" t="str">
        <f>IFERROR(VLOOKUP(X212,'Tablas de calculos'!$AZ$4:$BE$11,6,FALSE),"")</f>
        <v/>
      </c>
    </row>
    <row r="213" spans="1:26" ht="75" x14ac:dyDescent="0.25">
      <c r="A213" s="232" t="s">
        <v>108</v>
      </c>
      <c r="B213" s="14">
        <v>88</v>
      </c>
      <c r="C213" s="14" t="str">
        <f>+VLOOKUP(Tabla9[[#This Row],[Cod. Riesgo]],Tabla_Riesgos[[Número]:[Tipo de Riesgo]],6,FALSE)</f>
        <v>Seguridad de la Información</v>
      </c>
      <c r="D213" s="119" t="str">
        <f>VLOOKUP(B213,Tabla_Riesgos[#All],2,0)</f>
        <v>RECEPCIÓN Y REGISTRO</v>
      </c>
      <c r="E213" s="120" t="str">
        <f>VLOOKUP(B213,Tabla_Riesgos[#All],3,0)</f>
        <v>Puede ocurrir que  los Depositarios Provisionales y Liquidadores no estén registrados en las entidades de registro.</v>
      </c>
      <c r="F213" s="121">
        <v>88.01</v>
      </c>
      <c r="G213" s="125" t="s">
        <v>347</v>
      </c>
      <c r="H213" s="213"/>
      <c r="I213" s="207"/>
      <c r="J213" s="207"/>
      <c r="K213" s="207"/>
      <c r="L213" s="207"/>
      <c r="M213" s="207"/>
      <c r="N213" s="207"/>
      <c r="O213" s="207"/>
      <c r="P213" s="123">
        <f t="shared" si="12"/>
        <v>0</v>
      </c>
      <c r="Q213" s="208" t="str">
        <f t="shared" si="13"/>
        <v>Debil</v>
      </c>
      <c r="R213" s="207"/>
      <c r="S213" s="224" t="str">
        <f t="shared" si="14"/>
        <v>Debil</v>
      </c>
      <c r="T213" s="224" t="str">
        <f>IFERROR(VLOOKUP(S213,'Tablas de calculos'!$AU$16:$AV$24,2,FALSE),"")</f>
        <v/>
      </c>
      <c r="U213" s="208" t="str">
        <f>IFERROR(VLOOKUP(T213,'Tablas de calculos'!$AV$16:$AY$24,4),"")</f>
        <v/>
      </c>
      <c r="V213" s="207" t="s">
        <v>578</v>
      </c>
      <c r="W213" s="207" t="s">
        <v>578</v>
      </c>
      <c r="X213" s="123" t="str">
        <f t="shared" si="15"/>
        <v>DirectamenteDirectamente</v>
      </c>
      <c r="Y213" s="208" t="str">
        <f>IFERROR(VLOOKUP(X213,'Tablas de calculos'!$AZ$4:$BE$11,5,FALSE),"")</f>
        <v/>
      </c>
      <c r="Z213" s="208" t="str">
        <f>IFERROR(VLOOKUP(X213,'Tablas de calculos'!$AZ$4:$BE$11,6,FALSE),"")</f>
        <v/>
      </c>
    </row>
    <row r="214" spans="1:26" ht="75" x14ac:dyDescent="0.25">
      <c r="A214" s="232" t="s">
        <v>108</v>
      </c>
      <c r="B214" s="14">
        <v>88</v>
      </c>
      <c r="C214" s="14" t="str">
        <f>+VLOOKUP(Tabla9[[#This Row],[Cod. Riesgo]],Tabla_Riesgos[[Número]:[Tipo de Riesgo]],6,FALSE)</f>
        <v>Seguridad de la Información</v>
      </c>
      <c r="D214" s="119" t="str">
        <f>VLOOKUP(B214,Tabla_Riesgos[#All],2,0)</f>
        <v>RECEPCIÓN Y REGISTRO</v>
      </c>
      <c r="E214" s="120" t="str">
        <f>VLOOKUP(B214,Tabla_Riesgos[#All],3,0)</f>
        <v>Puede ocurrir que  los Depositarios Provisionales y Liquidadores no estén registrados en las entidades de registro.</v>
      </c>
      <c r="F214" s="121">
        <v>88.02</v>
      </c>
      <c r="G214" s="125" t="s">
        <v>347</v>
      </c>
      <c r="H214" s="213"/>
      <c r="I214" s="207"/>
      <c r="J214" s="207"/>
      <c r="K214" s="207"/>
      <c r="L214" s="207"/>
      <c r="M214" s="207"/>
      <c r="N214" s="207"/>
      <c r="O214" s="207"/>
      <c r="P214" s="123">
        <f t="shared" si="12"/>
        <v>0</v>
      </c>
      <c r="Q214" s="208" t="str">
        <f t="shared" si="13"/>
        <v>Debil</v>
      </c>
      <c r="R214" s="207"/>
      <c r="S214" s="224" t="str">
        <f t="shared" si="14"/>
        <v>Debil</v>
      </c>
      <c r="T214" s="224" t="str">
        <f>IFERROR(VLOOKUP(S214,'Tablas de calculos'!$AU$16:$AV$24,2,FALSE),"")</f>
        <v/>
      </c>
      <c r="U214" s="208" t="str">
        <f>IFERROR(VLOOKUP(T214,'Tablas de calculos'!$AV$16:$AY$24,4),"")</f>
        <v/>
      </c>
      <c r="V214" s="207" t="s">
        <v>578</v>
      </c>
      <c r="W214" s="207" t="s">
        <v>578</v>
      </c>
      <c r="X214" s="123" t="str">
        <f t="shared" si="15"/>
        <v>DirectamenteDirectamente</v>
      </c>
      <c r="Y214" s="208" t="str">
        <f>IFERROR(VLOOKUP(X214,'Tablas de calculos'!$AZ$4:$BE$11,5,FALSE),"")</f>
        <v/>
      </c>
      <c r="Z214" s="208" t="str">
        <f>IFERROR(VLOOKUP(X214,'Tablas de calculos'!$AZ$4:$BE$11,6,FALSE),"")</f>
        <v/>
      </c>
    </row>
    <row r="215" spans="1:26" ht="75" x14ac:dyDescent="0.25">
      <c r="A215" s="232" t="s">
        <v>108</v>
      </c>
      <c r="B215" s="14">
        <v>88</v>
      </c>
      <c r="C215" s="14" t="str">
        <f>+VLOOKUP(Tabla9[[#This Row],[Cod. Riesgo]],Tabla_Riesgos[[Número]:[Tipo de Riesgo]],6,FALSE)</f>
        <v>Seguridad de la Información</v>
      </c>
      <c r="D215" s="119" t="str">
        <f>VLOOKUP(B215,Tabla_Riesgos[#All],2,0)</f>
        <v>RECEPCIÓN Y REGISTRO</v>
      </c>
      <c r="E215" s="120" t="str">
        <f>VLOOKUP(B215,Tabla_Riesgos[#All],3,0)</f>
        <v>Puede ocurrir que  los Depositarios Provisionales y Liquidadores no estén registrados en las entidades de registro.</v>
      </c>
      <c r="F215" s="121">
        <v>88.03</v>
      </c>
      <c r="G215" s="125" t="s">
        <v>355</v>
      </c>
      <c r="H215" s="213"/>
      <c r="I215" s="207"/>
      <c r="J215" s="207"/>
      <c r="K215" s="207"/>
      <c r="L215" s="207"/>
      <c r="M215" s="207"/>
      <c r="N215" s="207"/>
      <c r="O215" s="207"/>
      <c r="P215" s="123">
        <f t="shared" si="12"/>
        <v>0</v>
      </c>
      <c r="Q215" s="208" t="str">
        <f t="shared" si="13"/>
        <v>Debil</v>
      </c>
      <c r="R215" s="207"/>
      <c r="S215" s="224" t="str">
        <f t="shared" si="14"/>
        <v>Debil</v>
      </c>
      <c r="T215" s="224" t="str">
        <f>IFERROR(VLOOKUP(S215,'Tablas de calculos'!$AU$16:$AV$24,2,FALSE),"")</f>
        <v/>
      </c>
      <c r="U215" s="208" t="str">
        <f>IFERROR(VLOOKUP(T215,'Tablas de calculos'!$AV$16:$AY$24,4),"")</f>
        <v/>
      </c>
      <c r="V215" s="207" t="s">
        <v>578</v>
      </c>
      <c r="W215" s="207" t="s">
        <v>578</v>
      </c>
      <c r="X215" s="123" t="str">
        <f t="shared" si="15"/>
        <v>DirectamenteDirectamente</v>
      </c>
      <c r="Y215" s="208" t="str">
        <f>IFERROR(VLOOKUP(X215,'Tablas de calculos'!$AZ$4:$BE$11,5,FALSE),"")</f>
        <v/>
      </c>
      <c r="Z215" s="208" t="str">
        <f>IFERROR(VLOOKUP(X215,'Tablas de calculos'!$AZ$4:$BE$11,6,FALSE),"")</f>
        <v/>
      </c>
    </row>
    <row r="216" spans="1:26" ht="90" x14ac:dyDescent="0.25">
      <c r="A216" s="232" t="s">
        <v>108</v>
      </c>
      <c r="B216" s="14">
        <v>89</v>
      </c>
      <c r="C216" s="14" t="str">
        <f>+VLOOKUP(Tabla9[[#This Row],[Cod. Riesgo]],Tabla_Riesgos[[Número]:[Tipo de Riesgo]],6,FALSE)</f>
        <v>Operativo</v>
      </c>
      <c r="D216" s="119" t="str">
        <f>VLOOKUP(B216,Tabla_Riesgos[#All],2,0)</f>
        <v>RECEPCIÓN Y REGISTRO</v>
      </c>
      <c r="E216" s="120" t="str">
        <f>VLOOKUP(B216,Tabla_Riesgos[#All],3,0)</f>
        <v>Puede ocurrir que se ingrese erróneamente información de los activos y actos administrativos en el sistema de Asignación de activos a Depositarios Provisionales y/o Liquidadores o Registro.</v>
      </c>
      <c r="F216" s="121">
        <v>89.01</v>
      </c>
      <c r="G216" s="125" t="s">
        <v>356</v>
      </c>
      <c r="H216" s="213"/>
      <c r="I216" s="207"/>
      <c r="J216" s="207"/>
      <c r="K216" s="207"/>
      <c r="L216" s="207"/>
      <c r="M216" s="207"/>
      <c r="N216" s="207"/>
      <c r="O216" s="207"/>
      <c r="P216" s="123">
        <f t="shared" si="12"/>
        <v>0</v>
      </c>
      <c r="Q216" s="208" t="str">
        <f t="shared" si="13"/>
        <v>Debil</v>
      </c>
      <c r="R216" s="207"/>
      <c r="S216" s="224" t="str">
        <f t="shared" si="14"/>
        <v>Debil</v>
      </c>
      <c r="T216" s="224" t="str">
        <f>IFERROR(VLOOKUP(S216,'Tablas de calculos'!$AU$16:$AV$24,2,FALSE),"")</f>
        <v/>
      </c>
      <c r="U216" s="208" t="str">
        <f>IFERROR(VLOOKUP(T216,'Tablas de calculos'!$AV$16:$AY$24,4),"")</f>
        <v/>
      </c>
      <c r="V216" s="207" t="s">
        <v>578</v>
      </c>
      <c r="W216" s="207" t="s">
        <v>578</v>
      </c>
      <c r="X216" s="123" t="str">
        <f t="shared" si="15"/>
        <v>DirectamenteDirectamente</v>
      </c>
      <c r="Y216" s="208" t="str">
        <f>IFERROR(VLOOKUP(X216,'Tablas de calculos'!$AZ$4:$BE$11,5,FALSE),"")</f>
        <v/>
      </c>
      <c r="Z216" s="208" t="str">
        <f>IFERROR(VLOOKUP(X216,'Tablas de calculos'!$AZ$4:$BE$11,6,FALSE),"")</f>
        <v/>
      </c>
    </row>
    <row r="217" spans="1:26" ht="135" x14ac:dyDescent="0.25">
      <c r="A217" s="232" t="s">
        <v>108</v>
      </c>
      <c r="B217" s="14">
        <v>89</v>
      </c>
      <c r="C217" s="14" t="str">
        <f>+VLOOKUP(Tabla9[[#This Row],[Cod. Riesgo]],Tabla_Riesgos[[Número]:[Tipo de Riesgo]],6,FALSE)</f>
        <v>Operativo</v>
      </c>
      <c r="D217" s="119" t="str">
        <f>VLOOKUP(B217,Tabla_Riesgos[#All],2,0)</f>
        <v>RECEPCIÓN Y REGISTRO</v>
      </c>
      <c r="E217" s="120" t="str">
        <f>VLOOKUP(B217,Tabla_Riesgos[#All],3,0)</f>
        <v>Puede ocurrir que se ingrese erróneamente información de los activos y actos administrativos en el sistema de Asignación de activos a Depositarios Provisionales y/o Liquidadores o Registro.</v>
      </c>
      <c r="F217" s="121">
        <v>89.02</v>
      </c>
      <c r="G217" s="125" t="s">
        <v>357</v>
      </c>
      <c r="H217" s="213"/>
      <c r="I217" s="207"/>
      <c r="J217" s="207"/>
      <c r="K217" s="207"/>
      <c r="L217" s="207"/>
      <c r="M217" s="207"/>
      <c r="N217" s="207"/>
      <c r="O217" s="207"/>
      <c r="P217" s="123">
        <f t="shared" si="12"/>
        <v>0</v>
      </c>
      <c r="Q217" s="208" t="str">
        <f t="shared" si="13"/>
        <v>Debil</v>
      </c>
      <c r="R217" s="207"/>
      <c r="S217" s="224" t="str">
        <f t="shared" si="14"/>
        <v>Debil</v>
      </c>
      <c r="T217" s="224" t="str">
        <f>IFERROR(VLOOKUP(S217,'Tablas de calculos'!$AU$16:$AV$24,2,FALSE),"")</f>
        <v/>
      </c>
      <c r="U217" s="208" t="str">
        <f>IFERROR(VLOOKUP(T217,'Tablas de calculos'!$AV$16:$AY$24,4),"")</f>
        <v/>
      </c>
      <c r="V217" s="207" t="s">
        <v>578</v>
      </c>
      <c r="W217" s="207" t="s">
        <v>578</v>
      </c>
      <c r="X217" s="123" t="str">
        <f t="shared" si="15"/>
        <v>DirectamenteDirectamente</v>
      </c>
      <c r="Y217" s="208" t="str">
        <f>IFERROR(VLOOKUP(X217,'Tablas de calculos'!$AZ$4:$BE$11,5,FALSE),"")</f>
        <v/>
      </c>
      <c r="Z217" s="208" t="str">
        <f>IFERROR(VLOOKUP(X217,'Tablas de calculos'!$AZ$4:$BE$11,6,FALSE),"")</f>
        <v/>
      </c>
    </row>
    <row r="218" spans="1:26" ht="90" x14ac:dyDescent="0.25">
      <c r="A218" s="232" t="s">
        <v>108</v>
      </c>
      <c r="B218" s="14">
        <v>89</v>
      </c>
      <c r="C218" s="14" t="str">
        <f>+VLOOKUP(Tabla9[[#This Row],[Cod. Riesgo]],Tabla_Riesgos[[Número]:[Tipo de Riesgo]],6,FALSE)</f>
        <v>Operativo</v>
      </c>
      <c r="D218" s="119" t="str">
        <f>VLOOKUP(B218,Tabla_Riesgos[#All],2,0)</f>
        <v>RECEPCIÓN Y REGISTRO</v>
      </c>
      <c r="E218" s="120" t="str">
        <f>VLOOKUP(B218,Tabla_Riesgos[#All],3,0)</f>
        <v>Puede ocurrir que se ingrese erróneamente información de los activos y actos administrativos en el sistema de Asignación de activos a Depositarios Provisionales y/o Liquidadores o Registro.</v>
      </c>
      <c r="F218" s="121">
        <v>89.03</v>
      </c>
      <c r="G218" s="125" t="s">
        <v>358</v>
      </c>
      <c r="H218" s="213"/>
      <c r="I218" s="207"/>
      <c r="J218" s="207"/>
      <c r="K218" s="207"/>
      <c r="L218" s="207"/>
      <c r="M218" s="207"/>
      <c r="N218" s="207"/>
      <c r="O218" s="207"/>
      <c r="P218" s="123">
        <f t="shared" si="12"/>
        <v>0</v>
      </c>
      <c r="Q218" s="208" t="str">
        <f t="shared" si="13"/>
        <v>Debil</v>
      </c>
      <c r="R218" s="207"/>
      <c r="S218" s="224" t="str">
        <f t="shared" si="14"/>
        <v>Debil</v>
      </c>
      <c r="T218" s="224" t="str">
        <f>IFERROR(VLOOKUP(S218,'Tablas de calculos'!$AU$16:$AV$24,2,FALSE),"")</f>
        <v/>
      </c>
      <c r="U218" s="208" t="str">
        <f>IFERROR(VLOOKUP(T218,'Tablas de calculos'!$AV$16:$AY$24,4),"")</f>
        <v/>
      </c>
      <c r="V218" s="207" t="s">
        <v>578</v>
      </c>
      <c r="W218" s="207" t="s">
        <v>578</v>
      </c>
      <c r="X218" s="123" t="str">
        <f t="shared" si="15"/>
        <v>DirectamenteDirectamente</v>
      </c>
      <c r="Y218" s="208" t="str">
        <f>IFERROR(VLOOKUP(X218,'Tablas de calculos'!$AZ$4:$BE$11,5,FALSE),"")</f>
        <v/>
      </c>
      <c r="Z218" s="208" t="str">
        <f>IFERROR(VLOOKUP(X218,'Tablas de calculos'!$AZ$4:$BE$11,6,FALSE),"")</f>
        <v/>
      </c>
    </row>
    <row r="219" spans="1:26" ht="120" x14ac:dyDescent="0.25">
      <c r="A219" s="232" t="s">
        <v>108</v>
      </c>
      <c r="B219" s="14">
        <v>89</v>
      </c>
      <c r="C219" s="14" t="str">
        <f>+VLOOKUP(Tabla9[[#This Row],[Cod. Riesgo]],Tabla_Riesgos[[Número]:[Tipo de Riesgo]],6,FALSE)</f>
        <v>Operativo</v>
      </c>
      <c r="D219" s="119" t="str">
        <f>VLOOKUP(B219,Tabla_Riesgos[#All],2,0)</f>
        <v>RECEPCIÓN Y REGISTRO</v>
      </c>
      <c r="E219" s="120" t="str">
        <f>VLOOKUP(B219,Tabla_Riesgos[#All],3,0)</f>
        <v>Puede ocurrir que se ingrese erróneamente información de los activos y actos administrativos en el sistema de Asignación de activos a Depositarios Provisionales y/o Liquidadores o Registro.</v>
      </c>
      <c r="F219" s="121">
        <v>89.04</v>
      </c>
      <c r="G219" s="125" t="s">
        <v>359</v>
      </c>
      <c r="H219" s="213"/>
      <c r="I219" s="207"/>
      <c r="J219" s="207"/>
      <c r="K219" s="207"/>
      <c r="L219" s="207"/>
      <c r="M219" s="207"/>
      <c r="N219" s="207"/>
      <c r="O219" s="207"/>
      <c r="P219" s="123">
        <f t="shared" si="12"/>
        <v>0</v>
      </c>
      <c r="Q219" s="208" t="str">
        <f t="shared" si="13"/>
        <v>Debil</v>
      </c>
      <c r="R219" s="207"/>
      <c r="S219" s="224" t="str">
        <f t="shared" si="14"/>
        <v>Debil</v>
      </c>
      <c r="T219" s="224" t="str">
        <f>IFERROR(VLOOKUP(S219,'Tablas de calculos'!$AU$16:$AV$24,2,FALSE),"")</f>
        <v/>
      </c>
      <c r="U219" s="208" t="str">
        <f>IFERROR(VLOOKUP(T219,'Tablas de calculos'!$AV$16:$AY$24,4),"")</f>
        <v/>
      </c>
      <c r="V219" s="207" t="s">
        <v>578</v>
      </c>
      <c r="W219" s="207" t="s">
        <v>578</v>
      </c>
      <c r="X219" s="123" t="str">
        <f t="shared" si="15"/>
        <v>DirectamenteDirectamente</v>
      </c>
      <c r="Y219" s="208" t="str">
        <f>IFERROR(VLOOKUP(X219,'Tablas de calculos'!$AZ$4:$BE$11,5,FALSE),"")</f>
        <v/>
      </c>
      <c r="Z219" s="208" t="str">
        <f>IFERROR(VLOOKUP(X219,'Tablas de calculos'!$AZ$4:$BE$11,6,FALSE),"")</f>
        <v/>
      </c>
    </row>
    <row r="220" spans="1:26" ht="30" x14ac:dyDescent="0.25">
      <c r="A220" s="232" t="s">
        <v>108</v>
      </c>
      <c r="B220" s="14">
        <v>27</v>
      </c>
      <c r="C220" s="14" t="str">
        <f>+VLOOKUP(Tabla9[[#This Row],[Cod. Riesgo]],Tabla_Riesgos[[Número]:[Tipo de Riesgo]],6,FALSE)</f>
        <v>Seguridad de la Información</v>
      </c>
      <c r="D220" s="119" t="str">
        <f>VLOOKUP(B220,Tabla_Riesgos[#All],2,0)</f>
        <v>TODOS LOS PROCESOS</v>
      </c>
      <c r="E220" s="120" t="str">
        <f>VLOOKUP(B220,Tabla_Riesgos[#All],3,0)</f>
        <v>Puede ocurrir que se filtre información privilegiada o sensible</v>
      </c>
      <c r="F220" s="121"/>
      <c r="G220" s="124"/>
      <c r="H220" s="213"/>
      <c r="I220" s="207"/>
      <c r="J220" s="207"/>
      <c r="K220" s="207"/>
      <c r="L220" s="207"/>
      <c r="M220" s="207"/>
      <c r="N220" s="207"/>
      <c r="O220" s="207"/>
      <c r="P220" s="123">
        <f t="shared" si="12"/>
        <v>0</v>
      </c>
      <c r="Q220" s="208" t="str">
        <f t="shared" si="13"/>
        <v>Debil</v>
      </c>
      <c r="R220" s="207"/>
      <c r="S220" s="224" t="str">
        <f t="shared" si="14"/>
        <v>Debil</v>
      </c>
      <c r="T220" s="224" t="str">
        <f>IFERROR(VLOOKUP(S220,'Tablas de calculos'!$AU$16:$AV$24,2,FALSE),"")</f>
        <v/>
      </c>
      <c r="U220" s="208" t="str">
        <f>IFERROR(VLOOKUP(T220,'Tablas de calculos'!$AV$16:$AY$24,4),"")</f>
        <v/>
      </c>
      <c r="V220" s="207" t="s">
        <v>578</v>
      </c>
      <c r="W220" s="207" t="s">
        <v>578</v>
      </c>
      <c r="X220" s="123" t="str">
        <f t="shared" si="15"/>
        <v>DirectamenteDirectamente</v>
      </c>
      <c r="Y220" s="208" t="str">
        <f>IFERROR(VLOOKUP(X220,'Tablas de calculos'!$AZ$4:$BE$11,5,FALSE),"")</f>
        <v/>
      </c>
      <c r="Z220" s="208" t="str">
        <f>IFERROR(VLOOKUP(X220,'Tablas de calculos'!$AZ$4:$BE$11,6,FALSE),"")</f>
        <v/>
      </c>
    </row>
    <row r="221" spans="1:26" ht="60" x14ac:dyDescent="0.25">
      <c r="A221" s="232" t="s">
        <v>108</v>
      </c>
      <c r="B221" s="137">
        <v>102</v>
      </c>
      <c r="C221" s="429" t="str">
        <f>+VLOOKUP(Tabla9[[#This Row],[Cod. Riesgo]],Tabla_Riesgos[[Número]:[Tipo de Riesgo]],6,FALSE)</f>
        <v>Operativo</v>
      </c>
      <c r="D221" s="119" t="str">
        <f>VLOOKUP(B221,Tabla_Riesgos[#All],2,0)</f>
        <v>INTELIGENCIA DE NEGOCIOS</v>
      </c>
      <c r="E221" s="120" t="str">
        <f>VLOOKUP(B221,Tabla_Riesgos[#All],3,0)</f>
        <v>Podría ocurrir que no se ejecuten las etapas del análisis de la información que se requieren para la inteligencia de negocio</v>
      </c>
      <c r="F221" s="121"/>
      <c r="G221" s="125" t="s">
        <v>1602</v>
      </c>
      <c r="H221" s="472" t="s">
        <v>544</v>
      </c>
      <c r="I221" s="207" t="s">
        <v>486</v>
      </c>
      <c r="J221" s="207" t="s">
        <v>490</v>
      </c>
      <c r="K221" s="207" t="s">
        <v>494</v>
      </c>
      <c r="L221" s="207" t="s">
        <v>499</v>
      </c>
      <c r="M221" s="207" t="s">
        <v>503</v>
      </c>
      <c r="N221" s="207" t="s">
        <v>508</v>
      </c>
      <c r="O221" s="207" t="s">
        <v>512</v>
      </c>
      <c r="P221" s="123">
        <f t="shared" ref="P221" si="16">IFERROR(IF(I221="Asignado",15,0)+IF(J221="Adecuado",15,0)+IF(K221="Oportuna",15,0)+IF(L221="Prevenir",15,0)+IF(L221="Detectar",10,0)+IF(M221="Confiable",15,0)+IF(N221="Se investigan y resuelven oportunamente",15,0)+IF(O221="Completa",10,0)+IF(O221="Incompleta",5,0),"")</f>
        <v>95</v>
      </c>
      <c r="Q221" s="208" t="str">
        <f t="shared" ref="Q221" si="17">IF(P221&lt;86,"Debil",IF(P221&lt;96,"Moderado","Fuerte"))</f>
        <v>Moderado</v>
      </c>
      <c r="R221" s="207" t="s">
        <v>371</v>
      </c>
      <c r="S221" s="224" t="str">
        <f t="shared" ref="S221" si="18">_xlfn.CONCAT(Q221,R221)</f>
        <v>ModeradoModerado</v>
      </c>
      <c r="T221" s="224">
        <f>IFERROR(VLOOKUP(S221,'Tablas de calculos'!$AU$16:$AV$24,2,FALSE),"")</f>
        <v>5</v>
      </c>
      <c r="U221" s="208" t="str">
        <f>IFERROR(VLOOKUP(T221,'Tablas de calculos'!$AV$16:$AY$24,4),"")</f>
        <v>Moderado</v>
      </c>
      <c r="V221" s="207" t="s">
        <v>578</v>
      </c>
      <c r="W221" s="207" t="s">
        <v>578</v>
      </c>
      <c r="X221" s="123" t="str">
        <f t="shared" ref="X221" si="19">CONCATENATE(U221,V221,W221)</f>
        <v>ModeradoDirectamenteDirectamente</v>
      </c>
      <c r="Y221" s="208">
        <f>IFERROR(VLOOKUP(X221,'Tablas de calculos'!$AZ$4:$BE$11,5,FALSE),"")</f>
        <v>1</v>
      </c>
      <c r="Z221" s="208">
        <f>IFERROR(VLOOKUP(X221,'Tablas de calculos'!$AZ$4:$BE$11,6,FALSE),"")</f>
        <v>1</v>
      </c>
    </row>
    <row r="222" spans="1:26" ht="105" x14ac:dyDescent="0.25">
      <c r="A222" s="232" t="s">
        <v>108</v>
      </c>
      <c r="B222" s="137">
        <v>128</v>
      </c>
      <c r="C222" s="137" t="str">
        <f>+VLOOKUP(Tabla9[[#This Row],[Cod. Riesgo]],Tabla_Riesgos[[Número]:[Tipo de Riesgo]],6,FALSE)</f>
        <v>Corrupción</v>
      </c>
      <c r="D222" s="119" t="str">
        <f>VLOOKUP(B222,Tabla_Riesgos[#All],2,0)</f>
        <v>EVALUACIÒN Y CONTROL</v>
      </c>
      <c r="E222" s="120" t="str">
        <f>VLOOKUP(B222,Tabla_Riesgos[#All],3,0)</f>
        <v>Puede ocurrir que se presente manipulación o direccionamiento de información procesada o generada en el marco de la actividad de la auditoría interna, con el fin de obtener provecho propio o de un tercero</v>
      </c>
      <c r="F222" s="121"/>
      <c r="G222" s="125" t="s">
        <v>916</v>
      </c>
      <c r="H222" s="472" t="s">
        <v>544</v>
      </c>
      <c r="I222" s="207" t="s">
        <v>486</v>
      </c>
      <c r="J222" s="207" t="s">
        <v>490</v>
      </c>
      <c r="K222" s="207" t="s">
        <v>494</v>
      </c>
      <c r="L222" s="207" t="s">
        <v>498</v>
      </c>
      <c r="M222" s="207" t="s">
        <v>503</v>
      </c>
      <c r="N222" s="207" t="s">
        <v>508</v>
      </c>
      <c r="O222" s="207" t="s">
        <v>512</v>
      </c>
      <c r="P222" s="123">
        <f t="shared" si="12"/>
        <v>100</v>
      </c>
      <c r="Q222" s="208" t="str">
        <f t="shared" si="13"/>
        <v>Fuerte</v>
      </c>
      <c r="R222" s="207" t="s">
        <v>516</v>
      </c>
      <c r="S222" s="224" t="str">
        <f t="shared" si="14"/>
        <v>FuerteFuerte</v>
      </c>
      <c r="T222" s="224">
        <f>IFERROR(VLOOKUP(S222,'Tablas de calculos'!$AU$16:$AV$24,2,FALSE),"")</f>
        <v>1</v>
      </c>
      <c r="U222" s="208" t="str">
        <f>IFERROR(VLOOKUP(T222,'Tablas de calculos'!$AV$16:$AY$24,4),"")</f>
        <v>Fuerte</v>
      </c>
      <c r="V222" s="207" t="s">
        <v>578</v>
      </c>
      <c r="W222" s="207" t="s">
        <v>578</v>
      </c>
      <c r="X222" s="123" t="str">
        <f t="shared" si="15"/>
        <v>FuerteDirectamenteDirectamente</v>
      </c>
      <c r="Y222" s="208">
        <f>IFERROR(VLOOKUP(X222,'Tablas de calculos'!$AZ$4:$BE$11,5,FALSE),"")</f>
        <v>2</v>
      </c>
      <c r="Z222" s="208">
        <f>IFERROR(VLOOKUP(X222,'Tablas de calculos'!$AZ$4:$BE$11,6,FALSE),"")</f>
        <v>2</v>
      </c>
    </row>
    <row r="223" spans="1:26" ht="54.75" customHeight="1" x14ac:dyDescent="0.25">
      <c r="A223" s="232" t="s">
        <v>108</v>
      </c>
      <c r="B223" s="203">
        <v>132</v>
      </c>
      <c r="C223" s="203" t="str">
        <f>+VLOOKUP(Tabla9[[#This Row],[Cod. Riesgo]],Tabla_Riesgos[[Número]:[Tipo de Riesgo]],6,FALSE)</f>
        <v xml:space="preserve">Continuidad del negocio </v>
      </c>
      <c r="D223" s="199" t="str">
        <f>VLOOKUP(B223,Tabla_Riesgos[#All],2,0)</f>
        <v>TODOS LOS PROCESOS</v>
      </c>
      <c r="E223" s="200" t="str">
        <f>VLOOKUP(B223,Tabla_Riesgos[#All],3,0)</f>
        <v>Puede ocurrir que se presente un desastre natural (Terremoto)- incendio, caso fortuito entre otros</v>
      </c>
      <c r="F223" s="201"/>
      <c r="G223" s="202" t="s">
        <v>780</v>
      </c>
      <c r="H223" s="472" t="s">
        <v>544</v>
      </c>
      <c r="I223" s="207"/>
      <c r="J223" s="207"/>
      <c r="K223" s="207"/>
      <c r="L223" s="207"/>
      <c r="M223" s="207"/>
      <c r="N223" s="207"/>
      <c r="O223" s="207"/>
      <c r="P223" s="123">
        <f t="shared" si="12"/>
        <v>0</v>
      </c>
      <c r="Q223" s="208" t="str">
        <f t="shared" si="13"/>
        <v>Debil</v>
      </c>
      <c r="R223" s="207"/>
      <c r="S223" s="224" t="str">
        <f t="shared" si="14"/>
        <v>Debil</v>
      </c>
      <c r="T223" s="224" t="str">
        <f>IFERROR(VLOOKUP(S223,'Tablas de calculos'!$AU$16:$AV$24,2,FALSE),"")</f>
        <v/>
      </c>
      <c r="U223" s="208" t="str">
        <f>IFERROR(VLOOKUP(T223,'Tablas de calculos'!$AV$16:$AY$24,4),"")</f>
        <v/>
      </c>
      <c r="V223" s="207" t="s">
        <v>578</v>
      </c>
      <c r="W223" s="207" t="s">
        <v>578</v>
      </c>
      <c r="X223" s="123" t="str">
        <f t="shared" si="15"/>
        <v>DirectamenteDirectamente</v>
      </c>
      <c r="Y223" s="208" t="str">
        <f>IFERROR(VLOOKUP(X223,'Tablas de calculos'!$AZ$4:$BE$11,5,FALSE),"")</f>
        <v/>
      </c>
      <c r="Z223" s="208" t="str">
        <f>IFERROR(VLOOKUP(X223,'Tablas de calculos'!$AZ$4:$BE$11,6,FALSE),"")</f>
        <v/>
      </c>
    </row>
    <row r="224" spans="1:26" ht="54.75" customHeight="1" x14ac:dyDescent="0.25">
      <c r="A224" s="232" t="s">
        <v>108</v>
      </c>
      <c r="B224" s="196">
        <v>133</v>
      </c>
      <c r="C224" s="196" t="str">
        <f>+VLOOKUP(Tabla9[[#This Row],[Cod. Riesgo]],Tabla_Riesgos[[Número]:[Tipo de Riesgo]],6,FALSE)</f>
        <v xml:space="preserve">Continuidad del negocio </v>
      </c>
      <c r="D224" s="119" t="str">
        <f>VLOOKUP(B224,Tabla_Riesgos[#All],2,0)</f>
        <v>GESTIÓN DE LA INFRAESTRUCTURA TECNOLOGICA</v>
      </c>
      <c r="E224" s="120" t="str">
        <f>VLOOKUP(B224,Tabla_Riesgos[#All],3,0)</f>
        <v>Puede ocurrir que se presente la interrupción de la tecnología (Hardware y Software)</v>
      </c>
      <c r="F224" s="121"/>
      <c r="G224" s="124"/>
      <c r="H224" s="472"/>
      <c r="I224" s="207"/>
      <c r="J224" s="207"/>
      <c r="K224" s="207"/>
      <c r="L224" s="207"/>
      <c r="M224" s="207"/>
      <c r="N224" s="207"/>
      <c r="O224" s="207"/>
      <c r="P224" s="123">
        <f t="shared" si="12"/>
        <v>0</v>
      </c>
      <c r="Q224" s="208" t="str">
        <f t="shared" si="13"/>
        <v>Debil</v>
      </c>
      <c r="R224" s="207"/>
      <c r="S224" s="224" t="str">
        <f t="shared" si="14"/>
        <v>Debil</v>
      </c>
      <c r="T224" s="224" t="str">
        <f>IFERROR(VLOOKUP(S224,'Tablas de calculos'!$AU$16:$AV$24,2,FALSE),"")</f>
        <v/>
      </c>
      <c r="U224" s="208" t="str">
        <f>IFERROR(VLOOKUP(T224,'Tablas de calculos'!$AV$16:$AY$24,4),"")</f>
        <v/>
      </c>
      <c r="V224" s="207" t="s">
        <v>578</v>
      </c>
      <c r="W224" s="207" t="s">
        <v>578</v>
      </c>
      <c r="X224" s="123" t="str">
        <f t="shared" si="15"/>
        <v>DirectamenteDirectamente</v>
      </c>
      <c r="Y224" s="208" t="str">
        <f>IFERROR(VLOOKUP(X224,'Tablas de calculos'!$AZ$4:$BE$11,5,FALSE),"")</f>
        <v/>
      </c>
      <c r="Z224" s="208" t="str">
        <f>IFERROR(VLOOKUP(X224,'Tablas de calculos'!$AZ$4:$BE$11,6,FALSE),"")</f>
        <v/>
      </c>
    </row>
    <row r="225" spans="1:26" ht="54.75" customHeight="1" x14ac:dyDescent="0.25">
      <c r="A225" s="232" t="s">
        <v>108</v>
      </c>
      <c r="B225" s="204">
        <v>134</v>
      </c>
      <c r="C225" s="204" t="str">
        <f>+VLOOKUP(Tabla9[[#This Row],[Cod. Riesgo]],Tabla_Riesgos[[Número]:[Tipo de Riesgo]],6,FALSE)</f>
        <v xml:space="preserve">Continuidad del negocio </v>
      </c>
      <c r="D225" s="119" t="str">
        <f>VLOOKUP(B225,Tabla_Riesgos[#All],2,0)</f>
        <v>DISPOSICIÓN FINAL DE ACTIVOS</v>
      </c>
      <c r="E225" s="120" t="str">
        <f>VLOOKUP(B225,Tabla_Riesgos[#All],3,0)</f>
        <v>Puede ocurrir que se destruya la información</v>
      </c>
      <c r="F225" s="121"/>
      <c r="G225" s="125" t="s">
        <v>781</v>
      </c>
      <c r="H225" s="472" t="s">
        <v>544</v>
      </c>
      <c r="I225" s="207"/>
      <c r="J225" s="207"/>
      <c r="K225" s="207"/>
      <c r="L225" s="207"/>
      <c r="M225" s="207"/>
      <c r="N225" s="207"/>
      <c r="O225" s="207"/>
      <c r="P225" s="123">
        <f t="shared" si="12"/>
        <v>0</v>
      </c>
      <c r="Q225" s="208" t="str">
        <f t="shared" si="13"/>
        <v>Debil</v>
      </c>
      <c r="R225" s="207"/>
      <c r="S225" s="224" t="str">
        <f t="shared" si="14"/>
        <v>Debil</v>
      </c>
      <c r="T225" s="224" t="str">
        <f>IFERROR(VLOOKUP(S225,'Tablas de calculos'!$AU$16:$AV$24,2,FALSE),"")</f>
        <v/>
      </c>
      <c r="U225" s="208" t="str">
        <f>IFERROR(VLOOKUP(T225,'Tablas de calculos'!$AV$16:$AY$24,4),"")</f>
        <v/>
      </c>
      <c r="V225" s="207" t="s">
        <v>578</v>
      </c>
      <c r="W225" s="207" t="s">
        <v>578</v>
      </c>
      <c r="X225" s="123" t="str">
        <f t="shared" si="15"/>
        <v>DirectamenteDirectamente</v>
      </c>
      <c r="Y225" s="208" t="str">
        <f>IFERROR(VLOOKUP(X225,'Tablas de calculos'!$AZ$4:$BE$11,5,FALSE),"")</f>
        <v/>
      </c>
      <c r="Z225" s="208" t="str">
        <f>IFERROR(VLOOKUP(X225,'Tablas de calculos'!$AZ$4:$BE$11,6,FALSE),"")</f>
        <v/>
      </c>
    </row>
    <row r="226" spans="1:26" ht="54.75" customHeight="1" x14ac:dyDescent="0.25">
      <c r="A226" s="232" t="s">
        <v>108</v>
      </c>
      <c r="B226" s="196">
        <v>135</v>
      </c>
      <c r="C226" s="196" t="str">
        <f>+VLOOKUP(Tabla9[[#This Row],[Cod. Riesgo]],Tabla_Riesgos[[Número]:[Tipo de Riesgo]],6,FALSE)</f>
        <v xml:space="preserve">Continuidad del negocio </v>
      </c>
      <c r="D226" s="119" t="str">
        <f>VLOOKUP(B226,Tabla_Riesgos[#All],2,0)</f>
        <v>GESTIÓN FINANCIERA</v>
      </c>
      <c r="E226" s="120" t="str">
        <f>VLOOKUP(B226,Tabla_Riesgos[#All],3,0)</f>
        <v>Puede ocurrir que un proveedor se encuentre suplantado</v>
      </c>
      <c r="F226" s="121"/>
      <c r="G226" s="125" t="s">
        <v>782</v>
      </c>
      <c r="H226" s="472" t="s">
        <v>544</v>
      </c>
      <c r="I226" s="207"/>
      <c r="J226" s="207"/>
      <c r="K226" s="207"/>
      <c r="L226" s="207"/>
      <c r="M226" s="207"/>
      <c r="N226" s="207"/>
      <c r="O226" s="207"/>
      <c r="P226" s="123">
        <f t="shared" si="12"/>
        <v>0</v>
      </c>
      <c r="Q226" s="208" t="str">
        <f t="shared" si="13"/>
        <v>Debil</v>
      </c>
      <c r="R226" s="207"/>
      <c r="S226" s="224" t="str">
        <f t="shared" si="14"/>
        <v>Debil</v>
      </c>
      <c r="T226" s="224" t="str">
        <f>IFERROR(VLOOKUP(S226,'Tablas de calculos'!$AU$16:$AV$24,2,FALSE),"")</f>
        <v/>
      </c>
      <c r="U226" s="208" t="str">
        <f>IFERROR(VLOOKUP(T226,'Tablas de calculos'!$AV$16:$AY$24,4),"")</f>
        <v/>
      </c>
      <c r="V226" s="207" t="s">
        <v>578</v>
      </c>
      <c r="W226" s="207" t="s">
        <v>578</v>
      </c>
      <c r="X226" s="123" t="str">
        <f t="shared" si="15"/>
        <v>DirectamenteDirectamente</v>
      </c>
      <c r="Y226" s="208" t="str">
        <f>IFERROR(VLOOKUP(X226,'Tablas de calculos'!$AZ$4:$BE$11,5,FALSE),"")</f>
        <v/>
      </c>
      <c r="Z226" s="208" t="str">
        <f>IFERROR(VLOOKUP(X226,'Tablas de calculos'!$AZ$4:$BE$11,6,FALSE),"")</f>
        <v/>
      </c>
    </row>
    <row r="227" spans="1:26" ht="54.75" customHeight="1" x14ac:dyDescent="0.25">
      <c r="A227" s="232" t="s">
        <v>108</v>
      </c>
      <c r="B227" s="196">
        <v>135</v>
      </c>
      <c r="C227" s="196" t="str">
        <f>+VLOOKUP(Tabla9[[#This Row],[Cod. Riesgo]],Tabla_Riesgos[[Número]:[Tipo de Riesgo]],6,FALSE)</f>
        <v xml:space="preserve">Continuidad del negocio </v>
      </c>
      <c r="D227" s="119" t="str">
        <f>VLOOKUP(B227,Tabla_Riesgos[#All],2,0)</f>
        <v>GESTIÓN FINANCIERA</v>
      </c>
      <c r="E227" s="120" t="str">
        <f>VLOOKUP(B227,Tabla_Riesgos[#All],3,0)</f>
        <v>Puede ocurrir que un proveedor se encuentre suplantado</v>
      </c>
      <c r="F227" s="121"/>
      <c r="G227" s="125" t="s">
        <v>783</v>
      </c>
      <c r="H227" s="472" t="s">
        <v>544</v>
      </c>
      <c r="I227" s="207"/>
      <c r="J227" s="207"/>
      <c r="K227" s="207"/>
      <c r="L227" s="207"/>
      <c r="M227" s="207"/>
      <c r="N227" s="207"/>
      <c r="O227" s="207"/>
      <c r="P227" s="123">
        <f t="shared" si="12"/>
        <v>0</v>
      </c>
      <c r="Q227" s="208" t="str">
        <f t="shared" si="13"/>
        <v>Debil</v>
      </c>
      <c r="R227" s="207"/>
      <c r="S227" s="224" t="str">
        <f t="shared" si="14"/>
        <v>Debil</v>
      </c>
      <c r="T227" s="224" t="str">
        <f>IFERROR(VLOOKUP(S227,'Tablas de calculos'!$AU$16:$AV$24,2,FALSE),"")</f>
        <v/>
      </c>
      <c r="U227" s="208" t="str">
        <f>IFERROR(VLOOKUP(T227,'Tablas de calculos'!$AV$16:$AY$24,4),"")</f>
        <v/>
      </c>
      <c r="V227" s="207" t="s">
        <v>578</v>
      </c>
      <c r="W227" s="207" t="s">
        <v>578</v>
      </c>
      <c r="X227" s="123" t="str">
        <f t="shared" si="15"/>
        <v>DirectamenteDirectamente</v>
      </c>
      <c r="Y227" s="208" t="str">
        <f>IFERROR(VLOOKUP(X227,'Tablas de calculos'!$AZ$4:$BE$11,5,FALSE),"")</f>
        <v/>
      </c>
      <c r="Z227" s="208" t="str">
        <f>IFERROR(VLOOKUP(X227,'Tablas de calculos'!$AZ$4:$BE$11,6,FALSE),"")</f>
        <v/>
      </c>
    </row>
    <row r="228" spans="1:26" ht="54.75" customHeight="1" x14ac:dyDescent="0.25">
      <c r="A228" s="232" t="s">
        <v>108</v>
      </c>
      <c r="B228" s="204">
        <v>136</v>
      </c>
      <c r="C228" s="204" t="str">
        <f>+VLOOKUP(Tabla9[[#This Row],[Cod. Riesgo]],Tabla_Riesgos[[Número]:[Tipo de Riesgo]],6,FALSE)</f>
        <v xml:space="preserve">Continuidad del negocio </v>
      </c>
      <c r="D228" s="119" t="str">
        <f>VLOOKUP(B228,Tabla_Riesgos[#All],2,0)</f>
        <v>ADMINISTRACIÓN DE BIENES DE FUNICIONAMIENTO</v>
      </c>
      <c r="E228" s="120" t="str">
        <f>VLOOKUP(B228,Tabla_Riesgos[#All],3,0)</f>
        <v>puede que se cuente con las instalaciones físicas inadecuadas</v>
      </c>
      <c r="F228" s="121"/>
      <c r="G228" s="125" t="s">
        <v>784</v>
      </c>
      <c r="H228" s="472" t="s">
        <v>544</v>
      </c>
      <c r="I228" s="207"/>
      <c r="J228" s="207"/>
      <c r="K228" s="207"/>
      <c r="L228" s="207"/>
      <c r="M228" s="207"/>
      <c r="N228" s="207"/>
      <c r="O228" s="207"/>
      <c r="P228" s="123">
        <f t="shared" si="12"/>
        <v>0</v>
      </c>
      <c r="Q228" s="208" t="str">
        <f t="shared" si="13"/>
        <v>Debil</v>
      </c>
      <c r="R228" s="207"/>
      <c r="S228" s="224" t="str">
        <f t="shared" si="14"/>
        <v>Debil</v>
      </c>
      <c r="T228" s="224" t="str">
        <f>IFERROR(VLOOKUP(S228,'Tablas de calculos'!$AU$16:$AV$24,2,FALSE),"")</f>
        <v/>
      </c>
      <c r="U228" s="208" t="str">
        <f>IFERROR(VLOOKUP(T228,'Tablas de calculos'!$AV$16:$AY$24,4),"")</f>
        <v/>
      </c>
      <c r="V228" s="207" t="s">
        <v>578</v>
      </c>
      <c r="W228" s="207" t="s">
        <v>578</v>
      </c>
      <c r="X228" s="123" t="str">
        <f t="shared" si="15"/>
        <v>DirectamenteDirectamente</v>
      </c>
      <c r="Y228" s="208" t="str">
        <f>IFERROR(VLOOKUP(X228,'Tablas de calculos'!$AZ$4:$BE$11,5,FALSE),"")</f>
        <v/>
      </c>
      <c r="Z228" s="208" t="str">
        <f>IFERROR(VLOOKUP(X228,'Tablas de calculos'!$AZ$4:$BE$11,6,FALSE),"")</f>
        <v/>
      </c>
    </row>
    <row r="229" spans="1:26" ht="54.75" customHeight="1" x14ac:dyDescent="0.25">
      <c r="A229" s="232" t="s">
        <v>108</v>
      </c>
      <c r="B229" s="204">
        <v>136</v>
      </c>
      <c r="C229" s="204" t="str">
        <f>+VLOOKUP(Tabla9[[#This Row],[Cod. Riesgo]],Tabla_Riesgos[[Número]:[Tipo de Riesgo]],6,FALSE)</f>
        <v xml:space="preserve">Continuidad del negocio </v>
      </c>
      <c r="D229" s="119" t="str">
        <f>VLOOKUP(B229,Tabla_Riesgos[#All],2,0)</f>
        <v>ADMINISTRACIÓN DE BIENES DE FUNICIONAMIENTO</v>
      </c>
      <c r="E229" s="120" t="str">
        <f>VLOOKUP(B229,Tabla_Riesgos[#All],3,0)</f>
        <v>puede que se cuente con las instalaciones físicas inadecuadas</v>
      </c>
      <c r="F229" s="121"/>
      <c r="G229" s="125" t="s">
        <v>785</v>
      </c>
      <c r="H229" s="472" t="s">
        <v>544</v>
      </c>
      <c r="I229" s="207"/>
      <c r="J229" s="207"/>
      <c r="K229" s="207"/>
      <c r="L229" s="207"/>
      <c r="M229" s="207"/>
      <c r="N229" s="207"/>
      <c r="O229" s="207"/>
      <c r="P229" s="123">
        <f t="shared" si="12"/>
        <v>0</v>
      </c>
      <c r="Q229" s="208" t="str">
        <f t="shared" si="13"/>
        <v>Debil</v>
      </c>
      <c r="R229" s="207"/>
      <c r="S229" s="224" t="str">
        <f t="shared" si="14"/>
        <v>Debil</v>
      </c>
      <c r="T229" s="224" t="str">
        <f>IFERROR(VLOOKUP(S229,'Tablas de calculos'!$AU$16:$AV$24,2,FALSE),"")</f>
        <v/>
      </c>
      <c r="U229" s="208" t="str">
        <f>IFERROR(VLOOKUP(T229,'Tablas de calculos'!$AV$16:$AY$24,4),"")</f>
        <v/>
      </c>
      <c r="V229" s="207" t="s">
        <v>578</v>
      </c>
      <c r="W229" s="207" t="s">
        <v>578</v>
      </c>
      <c r="X229" s="123" t="str">
        <f t="shared" si="15"/>
        <v>DirectamenteDirectamente</v>
      </c>
      <c r="Y229" s="208" t="str">
        <f>IFERROR(VLOOKUP(X229,'Tablas de calculos'!$AZ$4:$BE$11,5,FALSE),"")</f>
        <v/>
      </c>
      <c r="Z229" s="208" t="str">
        <f>IFERROR(VLOOKUP(X229,'Tablas de calculos'!$AZ$4:$BE$11,6,FALSE),"")</f>
        <v/>
      </c>
    </row>
    <row r="230" spans="1:26" ht="54.75" customHeight="1" x14ac:dyDescent="0.25">
      <c r="A230" s="232" t="s">
        <v>108</v>
      </c>
      <c r="B230" s="204">
        <v>136</v>
      </c>
      <c r="C230" s="204" t="str">
        <f>+VLOOKUP(Tabla9[[#This Row],[Cod. Riesgo]],Tabla_Riesgos[[Número]:[Tipo de Riesgo]],6,FALSE)</f>
        <v xml:space="preserve">Continuidad del negocio </v>
      </c>
      <c r="D230" s="119" t="str">
        <f>VLOOKUP(B230,Tabla_Riesgos[#All],2,0)</f>
        <v>ADMINISTRACIÓN DE BIENES DE FUNICIONAMIENTO</v>
      </c>
      <c r="E230" s="120" t="str">
        <f>VLOOKUP(B230,Tabla_Riesgos[#All],3,0)</f>
        <v>puede que se cuente con las instalaciones físicas inadecuadas</v>
      </c>
      <c r="F230" s="121"/>
      <c r="G230" s="125" t="s">
        <v>786</v>
      </c>
      <c r="H230" s="472" t="s">
        <v>544</v>
      </c>
      <c r="I230" s="207"/>
      <c r="J230" s="207"/>
      <c r="K230" s="207"/>
      <c r="L230" s="207"/>
      <c r="M230" s="207"/>
      <c r="N230" s="207"/>
      <c r="O230" s="207"/>
      <c r="P230" s="123">
        <f t="shared" si="12"/>
        <v>0</v>
      </c>
      <c r="Q230" s="208" t="str">
        <f t="shared" si="13"/>
        <v>Debil</v>
      </c>
      <c r="R230" s="207"/>
      <c r="S230" s="224" t="str">
        <f t="shared" si="14"/>
        <v>Debil</v>
      </c>
      <c r="T230" s="224" t="str">
        <f>IFERROR(VLOOKUP(S230,'Tablas de calculos'!$AU$16:$AV$24,2,FALSE),"")</f>
        <v/>
      </c>
      <c r="U230" s="208" t="str">
        <f>IFERROR(VLOOKUP(T230,'Tablas de calculos'!$AV$16:$AY$24,4),"")</f>
        <v/>
      </c>
      <c r="V230" s="207" t="s">
        <v>578</v>
      </c>
      <c r="W230" s="207" t="s">
        <v>578</v>
      </c>
      <c r="X230" s="123" t="str">
        <f t="shared" si="15"/>
        <v>DirectamenteDirectamente</v>
      </c>
      <c r="Y230" s="208" t="str">
        <f>IFERROR(VLOOKUP(X230,'Tablas de calculos'!$AZ$4:$BE$11,5,FALSE),"")</f>
        <v/>
      </c>
      <c r="Z230" s="208" t="str">
        <f>IFERROR(VLOOKUP(X230,'Tablas de calculos'!$AZ$4:$BE$11,6,FALSE),"")</f>
        <v/>
      </c>
    </row>
    <row r="231" spans="1:26" ht="54.75" customHeight="1" x14ac:dyDescent="0.25">
      <c r="A231" s="232" t="s">
        <v>108</v>
      </c>
      <c r="B231" s="204">
        <v>136</v>
      </c>
      <c r="C231" s="204" t="str">
        <f>+VLOOKUP(Tabla9[[#This Row],[Cod. Riesgo]],Tabla_Riesgos[[Número]:[Tipo de Riesgo]],6,FALSE)</f>
        <v xml:space="preserve">Continuidad del negocio </v>
      </c>
      <c r="D231" s="119" t="str">
        <f>VLOOKUP(B231,Tabla_Riesgos[#All],2,0)</f>
        <v>ADMINISTRACIÓN DE BIENES DE FUNICIONAMIENTO</v>
      </c>
      <c r="E231" s="120" t="str">
        <f>VLOOKUP(B231,Tabla_Riesgos[#All],3,0)</f>
        <v>puede que se cuente con las instalaciones físicas inadecuadas</v>
      </c>
      <c r="F231" s="121"/>
      <c r="G231" s="125" t="s">
        <v>787</v>
      </c>
      <c r="H231" s="472" t="s">
        <v>544</v>
      </c>
      <c r="I231" s="207"/>
      <c r="J231" s="207"/>
      <c r="K231" s="207"/>
      <c r="L231" s="207"/>
      <c r="M231" s="207"/>
      <c r="N231" s="207"/>
      <c r="O231" s="207"/>
      <c r="P231" s="123">
        <f t="shared" si="12"/>
        <v>0</v>
      </c>
      <c r="Q231" s="208" t="str">
        <f t="shared" si="13"/>
        <v>Debil</v>
      </c>
      <c r="R231" s="207"/>
      <c r="S231" s="224" t="str">
        <f t="shared" si="14"/>
        <v>Debil</v>
      </c>
      <c r="T231" s="224" t="str">
        <f>IFERROR(VLOOKUP(S231,'Tablas de calculos'!$AU$16:$AV$24,2,FALSE),"")</f>
        <v/>
      </c>
      <c r="U231" s="208" t="str">
        <f>IFERROR(VLOOKUP(T231,'Tablas de calculos'!$AV$16:$AY$24,4),"")</f>
        <v/>
      </c>
      <c r="V231" s="207" t="s">
        <v>578</v>
      </c>
      <c r="W231" s="207" t="s">
        <v>578</v>
      </c>
      <c r="X231" s="123" t="str">
        <f t="shared" si="15"/>
        <v>DirectamenteDirectamente</v>
      </c>
      <c r="Y231" s="208" t="str">
        <f>IFERROR(VLOOKUP(X231,'Tablas de calculos'!$AZ$4:$BE$11,5,FALSE),"")</f>
        <v/>
      </c>
      <c r="Z231" s="208" t="str">
        <f>IFERROR(VLOOKUP(X231,'Tablas de calculos'!$AZ$4:$BE$11,6,FALSE),"")</f>
        <v/>
      </c>
    </row>
    <row r="232" spans="1:26" ht="54.75" customHeight="1" x14ac:dyDescent="0.25">
      <c r="A232" s="232" t="s">
        <v>108</v>
      </c>
      <c r="B232" s="196">
        <v>137</v>
      </c>
      <c r="C232" s="196" t="str">
        <f>+VLOOKUP(Tabla9[[#This Row],[Cod. Riesgo]],Tabla_Riesgos[[Número]:[Tipo de Riesgo]],6,FALSE)</f>
        <v xml:space="preserve">Continuidad del negocio </v>
      </c>
      <c r="D232" s="119" t="str">
        <f>VLOOKUP(B232,Tabla_Riesgos[#All],2,0)</f>
        <v>ADMINISTRACIÓN DE BIENES DE FUNICIONAMIENTO</v>
      </c>
      <c r="E232" s="120" t="str">
        <f>VLOOKUP(B232,Tabla_Riesgos[#All],3,0)</f>
        <v>Posibilidad que se presente un evento de desorden publico</v>
      </c>
      <c r="F232" s="121"/>
      <c r="G232" s="125" t="s">
        <v>788</v>
      </c>
      <c r="H232" s="472" t="s">
        <v>544</v>
      </c>
      <c r="I232" s="207"/>
      <c r="J232" s="207"/>
      <c r="K232" s="207"/>
      <c r="L232" s="207"/>
      <c r="M232" s="207"/>
      <c r="N232" s="207"/>
      <c r="O232" s="207"/>
      <c r="P232" s="123">
        <f t="shared" si="12"/>
        <v>0</v>
      </c>
      <c r="Q232" s="208" t="str">
        <f t="shared" si="13"/>
        <v>Debil</v>
      </c>
      <c r="R232" s="207"/>
      <c r="S232" s="224" t="str">
        <f t="shared" si="14"/>
        <v>Debil</v>
      </c>
      <c r="T232" s="224" t="str">
        <f>IFERROR(VLOOKUP(S232,'Tablas de calculos'!$AU$16:$AV$24,2,FALSE),"")</f>
        <v/>
      </c>
      <c r="U232" s="208" t="str">
        <f>IFERROR(VLOOKUP(T232,'Tablas de calculos'!$AV$16:$AY$24,4),"")</f>
        <v/>
      </c>
      <c r="V232" s="207" t="s">
        <v>578</v>
      </c>
      <c r="W232" s="207" t="s">
        <v>578</v>
      </c>
      <c r="X232" s="123" t="str">
        <f t="shared" si="15"/>
        <v>DirectamenteDirectamente</v>
      </c>
      <c r="Y232" s="208" t="str">
        <f>IFERROR(VLOOKUP(X232,'Tablas de calculos'!$AZ$4:$BE$11,5,FALSE),"")</f>
        <v/>
      </c>
      <c r="Z232" s="208" t="str">
        <f>IFERROR(VLOOKUP(X232,'Tablas de calculos'!$AZ$4:$BE$11,6,FALSE),"")</f>
        <v/>
      </c>
    </row>
    <row r="233" spans="1:26" ht="54.75" customHeight="1" x14ac:dyDescent="0.25">
      <c r="A233" s="232" t="s">
        <v>108</v>
      </c>
      <c r="B233" s="205">
        <v>138</v>
      </c>
      <c r="C233" s="205" t="str">
        <f>+VLOOKUP(Tabla9[[#This Row],[Cod. Riesgo]],Tabla_Riesgos[[Número]:[Tipo de Riesgo]],6,FALSE)</f>
        <v xml:space="preserve">Continuidad del negocio </v>
      </c>
      <c r="D233" s="199" t="str">
        <f>VLOOKUP(B233,Tabla_Riesgos[#All],2,0)</f>
        <v>GESTIÓN DEL TALENTO HUMANO</v>
      </c>
      <c r="E233" s="200" t="str">
        <f>VLOOKUP(B233,Tabla_Riesgos[#All],3,0)</f>
        <v>Posibilidad de alta rotación de personal en procesos misionales</v>
      </c>
      <c r="F233" s="201"/>
      <c r="G233" s="202" t="s">
        <v>789</v>
      </c>
      <c r="H233" s="472" t="s">
        <v>544</v>
      </c>
      <c r="I233" s="207"/>
      <c r="J233" s="207"/>
      <c r="K233" s="207"/>
      <c r="L233" s="207"/>
      <c r="M233" s="207"/>
      <c r="N233" s="207"/>
      <c r="O233" s="207"/>
      <c r="P233" s="123">
        <f t="shared" si="12"/>
        <v>0</v>
      </c>
      <c r="Q233" s="208" t="str">
        <f t="shared" si="13"/>
        <v>Debil</v>
      </c>
      <c r="R233" s="207"/>
      <c r="S233" s="224" t="str">
        <f t="shared" si="14"/>
        <v>Debil</v>
      </c>
      <c r="T233" s="224" t="str">
        <f>IFERROR(VLOOKUP(S233,'Tablas de calculos'!$AU$16:$AV$24,2,FALSE),"")</f>
        <v/>
      </c>
      <c r="U233" s="208" t="str">
        <f>IFERROR(VLOOKUP(T233,'Tablas de calculos'!$AV$16:$AY$24,4),"")</f>
        <v/>
      </c>
      <c r="V233" s="207" t="s">
        <v>578</v>
      </c>
      <c r="W233" s="207" t="s">
        <v>578</v>
      </c>
      <c r="X233" s="123" t="str">
        <f t="shared" si="15"/>
        <v>DirectamenteDirectamente</v>
      </c>
      <c r="Y233" s="208" t="str">
        <f>IFERROR(VLOOKUP(X233,'Tablas de calculos'!$AZ$4:$BE$11,5,FALSE),"")</f>
        <v/>
      </c>
      <c r="Z233" s="208" t="str">
        <f>IFERROR(VLOOKUP(X233,'Tablas de calculos'!$AZ$4:$BE$11,6,FALSE),"")</f>
        <v/>
      </c>
    </row>
    <row r="234" spans="1:26" ht="60" x14ac:dyDescent="0.25">
      <c r="A234" s="232" t="s">
        <v>1130</v>
      </c>
      <c r="B234" s="61">
        <v>1</v>
      </c>
      <c r="C234" s="205" t="str">
        <f>+VLOOKUP(Tabla9[[#This Row],[Cod. Riesgo]],Tabla_Riesgos[[Número]:[Tipo de Riesgo]],6,FALSE)</f>
        <v>Corrupción</v>
      </c>
      <c r="D234" s="119" t="s">
        <v>12</v>
      </c>
      <c r="E234" s="120" t="s">
        <v>386</v>
      </c>
      <c r="F234" s="121">
        <v>1.01</v>
      </c>
      <c r="G234" s="125" t="s">
        <v>173</v>
      </c>
      <c r="H234" s="472"/>
      <c r="I234" s="207"/>
      <c r="J234" s="207"/>
      <c r="K234" s="207"/>
      <c r="L234" s="207"/>
      <c r="M234" s="207"/>
      <c r="N234" s="232"/>
      <c r="O234" s="207"/>
      <c r="P234" s="123">
        <f t="shared" si="12"/>
        <v>0</v>
      </c>
      <c r="Q234" s="208" t="str">
        <f t="shared" si="13"/>
        <v>Debil</v>
      </c>
      <c r="R234" s="207"/>
      <c r="S234" s="224" t="str">
        <f t="shared" si="14"/>
        <v>Debil</v>
      </c>
      <c r="T234" s="224" t="str">
        <f>IFERROR(VLOOKUP(S234,'Tablas de calculos'!$AU$16:$AV$24,2,FALSE),"")</f>
        <v/>
      </c>
      <c r="U234" s="208" t="str">
        <f>IFERROR(VLOOKUP(T234,'Tablas de calculos'!$AV$16:$AY$24,4),"")</f>
        <v/>
      </c>
      <c r="V234" s="207"/>
      <c r="W234" s="207"/>
      <c r="X234" s="123" t="str">
        <f t="shared" si="15"/>
        <v/>
      </c>
      <c r="Y234" s="208" t="str">
        <f>IFERROR(VLOOKUP(X234,'Tablas de calculos'!$AZ$4:$BE$11,5,FALSE),"")</f>
        <v/>
      </c>
      <c r="Z234" s="208" t="str">
        <f>IFERROR(VLOOKUP(X234,'Tablas de calculos'!$AZ$4:$BE$11,6,FALSE),"")</f>
        <v/>
      </c>
    </row>
    <row r="235" spans="1:26" ht="60" x14ac:dyDescent="0.25">
      <c r="A235" s="232" t="s">
        <v>1130</v>
      </c>
      <c r="B235" s="61">
        <v>1</v>
      </c>
      <c r="C235" s="205" t="str">
        <f>+VLOOKUP(Tabla9[[#This Row],[Cod. Riesgo]],Tabla_Riesgos[[Número]:[Tipo de Riesgo]],6,FALSE)</f>
        <v>Corrupción</v>
      </c>
      <c r="D235" s="119" t="s">
        <v>12</v>
      </c>
      <c r="E235" s="120" t="s">
        <v>386</v>
      </c>
      <c r="F235" s="121">
        <v>1.02</v>
      </c>
      <c r="G235" s="125" t="s">
        <v>174</v>
      </c>
      <c r="H235" s="472"/>
      <c r="I235" s="207"/>
      <c r="J235" s="207"/>
      <c r="K235" s="207"/>
      <c r="L235" s="207"/>
      <c r="M235" s="207"/>
      <c r="N235" s="232"/>
      <c r="O235" s="207"/>
      <c r="P235" s="123">
        <f t="shared" si="12"/>
        <v>0</v>
      </c>
      <c r="Q235" s="208" t="str">
        <f t="shared" si="13"/>
        <v>Debil</v>
      </c>
      <c r="R235" s="207"/>
      <c r="S235" s="224" t="str">
        <f t="shared" si="14"/>
        <v>Debil</v>
      </c>
      <c r="T235" s="224" t="str">
        <f>IFERROR(VLOOKUP(S235,'Tablas de calculos'!$AU$16:$AV$24,2,FALSE),"")</f>
        <v/>
      </c>
      <c r="U235" s="208" t="str">
        <f>IFERROR(VLOOKUP(T235,'Tablas de calculos'!$AV$16:$AY$24,4),"")</f>
        <v/>
      </c>
      <c r="V235" s="207"/>
      <c r="W235" s="207"/>
      <c r="X235" s="123" t="str">
        <f t="shared" si="15"/>
        <v/>
      </c>
      <c r="Y235" s="208" t="str">
        <f>IFERROR(VLOOKUP(X235,'Tablas de calculos'!$AZ$4:$BE$11,5,FALSE),"")</f>
        <v/>
      </c>
      <c r="Z235" s="208" t="str">
        <f>IFERROR(VLOOKUP(X235,'Tablas de calculos'!$AZ$4:$BE$11,6,FALSE),"")</f>
        <v/>
      </c>
    </row>
    <row r="236" spans="1:26" ht="60" x14ac:dyDescent="0.25">
      <c r="A236" s="232" t="s">
        <v>1130</v>
      </c>
      <c r="B236" s="61">
        <v>1</v>
      </c>
      <c r="C236" s="205" t="str">
        <f>+VLOOKUP(Tabla9[[#This Row],[Cod. Riesgo]],Tabla_Riesgos[[Número]:[Tipo de Riesgo]],6,FALSE)</f>
        <v>Corrupción</v>
      </c>
      <c r="D236" s="119" t="s">
        <v>12</v>
      </c>
      <c r="E236" s="120" t="s">
        <v>386</v>
      </c>
      <c r="F236" s="121">
        <v>1.03</v>
      </c>
      <c r="G236" s="125" t="s">
        <v>175</v>
      </c>
      <c r="H236" s="472"/>
      <c r="I236" s="207"/>
      <c r="J236" s="207"/>
      <c r="K236" s="207"/>
      <c r="L236" s="207"/>
      <c r="M236" s="207"/>
      <c r="N236" s="232"/>
      <c r="O236" s="207"/>
      <c r="P236" s="123">
        <f t="shared" si="12"/>
        <v>0</v>
      </c>
      <c r="Q236" s="208" t="str">
        <f t="shared" si="13"/>
        <v>Debil</v>
      </c>
      <c r="R236" s="207"/>
      <c r="S236" s="224" t="str">
        <f t="shared" si="14"/>
        <v>Debil</v>
      </c>
      <c r="T236" s="224" t="str">
        <f>IFERROR(VLOOKUP(S236,'Tablas de calculos'!$AU$16:$AV$24,2,FALSE),"")</f>
        <v/>
      </c>
      <c r="U236" s="208" t="str">
        <f>IFERROR(VLOOKUP(T236,'Tablas de calculos'!$AV$16:$AY$24,4),"")</f>
        <v/>
      </c>
      <c r="V236" s="207"/>
      <c r="W236" s="207"/>
      <c r="X236" s="123" t="str">
        <f t="shared" si="15"/>
        <v/>
      </c>
      <c r="Y236" s="208" t="str">
        <f>IFERROR(VLOOKUP(X236,'Tablas de calculos'!$AZ$4:$BE$11,5,FALSE),"")</f>
        <v/>
      </c>
      <c r="Z236" s="208" t="str">
        <f>IFERROR(VLOOKUP(X236,'Tablas de calculos'!$AZ$4:$BE$11,6,FALSE),"")</f>
        <v/>
      </c>
    </row>
    <row r="237" spans="1:26" ht="60" x14ac:dyDescent="0.25">
      <c r="A237" s="232" t="s">
        <v>1130</v>
      </c>
      <c r="B237" s="61">
        <v>1</v>
      </c>
      <c r="C237" s="205" t="str">
        <f>+VLOOKUP(Tabla9[[#This Row],[Cod. Riesgo]],Tabla_Riesgos[[Número]:[Tipo de Riesgo]],6,FALSE)</f>
        <v>Corrupción</v>
      </c>
      <c r="D237" s="199" t="s">
        <v>12</v>
      </c>
      <c r="E237" s="200" t="s">
        <v>386</v>
      </c>
      <c r="F237" s="201">
        <v>1.04</v>
      </c>
      <c r="G237" s="202" t="s">
        <v>176</v>
      </c>
      <c r="H237" s="472"/>
      <c r="I237" s="207"/>
      <c r="J237" s="207"/>
      <c r="K237" s="207"/>
      <c r="L237" s="207"/>
      <c r="M237" s="207"/>
      <c r="N237" s="232"/>
      <c r="O237" s="207"/>
      <c r="P237" s="123">
        <f t="shared" si="12"/>
        <v>0</v>
      </c>
      <c r="Q237" s="208" t="str">
        <f t="shared" si="13"/>
        <v>Debil</v>
      </c>
      <c r="R237" s="207"/>
      <c r="S237" s="224" t="str">
        <f t="shared" si="14"/>
        <v>Debil</v>
      </c>
      <c r="T237" s="224" t="str">
        <f>IFERROR(VLOOKUP(S237,'Tablas de calculos'!$AU$16:$AV$24,2,FALSE),"")</f>
        <v/>
      </c>
      <c r="U237" s="208" t="str">
        <f>IFERROR(VLOOKUP(T237,'Tablas de calculos'!$AV$16:$AY$24,4),"")</f>
        <v/>
      </c>
      <c r="V237" s="207"/>
      <c r="W237" s="207"/>
      <c r="X237" s="123" t="str">
        <f t="shared" si="15"/>
        <v/>
      </c>
      <c r="Y237" s="208" t="str">
        <f>IFERROR(VLOOKUP(X237,'Tablas de calculos'!$AZ$4:$BE$11,5,FALSE),"")</f>
        <v/>
      </c>
      <c r="Z237" s="208" t="str">
        <f>IFERROR(VLOOKUP(X237,'Tablas de calculos'!$AZ$4:$BE$11,6,FALSE),"")</f>
        <v/>
      </c>
    </row>
    <row r="238" spans="1:26" ht="60" x14ac:dyDescent="0.25">
      <c r="A238" s="232" t="s">
        <v>1130</v>
      </c>
      <c r="B238" s="61">
        <v>1</v>
      </c>
      <c r="C238" s="205" t="str">
        <f>+VLOOKUP(Tabla9[[#This Row],[Cod. Riesgo]],Tabla_Riesgos[[Número]:[Tipo de Riesgo]],6,FALSE)</f>
        <v>Corrupción</v>
      </c>
      <c r="D238" s="119" t="s">
        <v>12</v>
      </c>
      <c r="E238" s="120" t="s">
        <v>386</v>
      </c>
      <c r="F238" s="121">
        <v>1.05</v>
      </c>
      <c r="G238" s="125" t="s">
        <v>177</v>
      </c>
      <c r="H238" s="472"/>
      <c r="I238" s="207"/>
      <c r="J238" s="207"/>
      <c r="K238" s="207"/>
      <c r="L238" s="207"/>
      <c r="M238" s="207"/>
      <c r="N238" s="232"/>
      <c r="O238" s="207"/>
      <c r="P238" s="123">
        <f t="shared" si="12"/>
        <v>0</v>
      </c>
      <c r="Q238" s="208" t="str">
        <f t="shared" si="13"/>
        <v>Debil</v>
      </c>
      <c r="R238" s="207"/>
      <c r="S238" s="224" t="str">
        <f t="shared" si="14"/>
        <v>Debil</v>
      </c>
      <c r="T238" s="224" t="str">
        <f>IFERROR(VLOOKUP(S238,'Tablas de calculos'!$AU$16:$AV$24,2,FALSE),"")</f>
        <v/>
      </c>
      <c r="U238" s="208" t="str">
        <f>IFERROR(VLOOKUP(T238,'Tablas de calculos'!$AV$16:$AY$24,4),"")</f>
        <v/>
      </c>
      <c r="V238" s="207"/>
      <c r="W238" s="207"/>
      <c r="X238" s="123" t="str">
        <f t="shared" si="15"/>
        <v/>
      </c>
      <c r="Y238" s="208" t="str">
        <f>IFERROR(VLOOKUP(X238,'Tablas de calculos'!$AZ$4:$BE$11,5,FALSE),"")</f>
        <v/>
      </c>
      <c r="Z238" s="208" t="str">
        <f>IFERROR(VLOOKUP(X238,'Tablas de calculos'!$AZ$4:$BE$11,6,FALSE),"")</f>
        <v/>
      </c>
    </row>
    <row r="239" spans="1:26" ht="60" x14ac:dyDescent="0.25">
      <c r="A239" s="232" t="s">
        <v>1130</v>
      </c>
      <c r="B239" s="61">
        <v>1</v>
      </c>
      <c r="C239" s="205" t="str">
        <f>+VLOOKUP(Tabla9[[#This Row],[Cod. Riesgo]],Tabla_Riesgos[[Número]:[Tipo de Riesgo]],6,FALSE)</f>
        <v>Corrupción</v>
      </c>
      <c r="D239" s="119" t="s">
        <v>12</v>
      </c>
      <c r="E239" s="120" t="s">
        <v>386</v>
      </c>
      <c r="F239" s="121">
        <v>1.06</v>
      </c>
      <c r="G239" s="125" t="s">
        <v>178</v>
      </c>
      <c r="H239" s="472"/>
      <c r="I239" s="207"/>
      <c r="J239" s="207"/>
      <c r="K239" s="207"/>
      <c r="L239" s="207"/>
      <c r="M239" s="207"/>
      <c r="N239" s="232"/>
      <c r="O239" s="207"/>
      <c r="P239" s="123">
        <f t="shared" si="12"/>
        <v>0</v>
      </c>
      <c r="Q239" s="208" t="str">
        <f t="shared" si="13"/>
        <v>Debil</v>
      </c>
      <c r="R239" s="207"/>
      <c r="S239" s="224" t="str">
        <f t="shared" si="14"/>
        <v>Debil</v>
      </c>
      <c r="T239" s="224" t="str">
        <f>IFERROR(VLOOKUP(S239,'Tablas de calculos'!$AU$16:$AV$24,2,FALSE),"")</f>
        <v/>
      </c>
      <c r="U239" s="208" t="str">
        <f>IFERROR(VLOOKUP(T239,'Tablas de calculos'!$AV$16:$AY$24,4),"")</f>
        <v/>
      </c>
      <c r="V239" s="207"/>
      <c r="W239" s="207"/>
      <c r="X239" s="123" t="str">
        <f t="shared" si="15"/>
        <v/>
      </c>
      <c r="Y239" s="208" t="str">
        <f>IFERROR(VLOOKUP(X239,'Tablas de calculos'!$AZ$4:$BE$11,5,FALSE),"")</f>
        <v/>
      </c>
      <c r="Z239" s="208" t="str">
        <f>IFERROR(VLOOKUP(X239,'Tablas de calculos'!$AZ$4:$BE$11,6,FALSE),"")</f>
        <v/>
      </c>
    </row>
    <row r="240" spans="1:26" ht="75" x14ac:dyDescent="0.25">
      <c r="A240" s="232" t="s">
        <v>1130</v>
      </c>
      <c r="B240" s="61">
        <v>3</v>
      </c>
      <c r="C240" s="205" t="str">
        <f>+VLOOKUP(Tabla9[[#This Row],[Cod. Riesgo]],Tabla_Riesgos[[Número]:[Tipo de Riesgo]],6,FALSE)</f>
        <v>Corrupción</v>
      </c>
      <c r="D240" s="119" t="s">
        <v>12</v>
      </c>
      <c r="E240" s="120" t="s">
        <v>390</v>
      </c>
      <c r="F240" s="121">
        <v>3.01</v>
      </c>
      <c r="G240" s="125" t="s">
        <v>177</v>
      </c>
      <c r="H240" s="472"/>
      <c r="I240" s="207"/>
      <c r="J240" s="207"/>
      <c r="K240" s="207"/>
      <c r="L240" s="207"/>
      <c r="M240" s="207"/>
      <c r="N240" s="232"/>
      <c r="O240" s="207"/>
      <c r="P240" s="123">
        <f t="shared" si="12"/>
        <v>0</v>
      </c>
      <c r="Q240" s="208" t="str">
        <f t="shared" si="13"/>
        <v>Debil</v>
      </c>
      <c r="R240" s="207"/>
      <c r="S240" s="224" t="str">
        <f t="shared" si="14"/>
        <v>Debil</v>
      </c>
      <c r="T240" s="224" t="str">
        <f>IFERROR(VLOOKUP(S240,'Tablas de calculos'!$AU$16:$AV$24,2,FALSE),"")</f>
        <v/>
      </c>
      <c r="U240" s="208" t="str">
        <f>IFERROR(VLOOKUP(T240,'Tablas de calculos'!$AV$16:$AY$24,4),"")</f>
        <v/>
      </c>
      <c r="V240" s="207"/>
      <c r="W240" s="207"/>
      <c r="X240" s="123" t="str">
        <f t="shared" si="15"/>
        <v/>
      </c>
      <c r="Y240" s="208" t="str">
        <f>IFERROR(VLOOKUP(X240,'Tablas de calculos'!$AZ$4:$BE$11,5,FALSE),"")</f>
        <v/>
      </c>
      <c r="Z240" s="208" t="str">
        <f>IFERROR(VLOOKUP(X240,'Tablas de calculos'!$AZ$4:$BE$11,6,FALSE),"")</f>
        <v/>
      </c>
    </row>
    <row r="241" spans="1:26" ht="75" x14ac:dyDescent="0.25">
      <c r="A241" s="232" t="s">
        <v>1130</v>
      </c>
      <c r="B241" s="61">
        <v>3</v>
      </c>
      <c r="C241" s="205" t="str">
        <f>+VLOOKUP(Tabla9[[#This Row],[Cod. Riesgo]],Tabla_Riesgos[[Número]:[Tipo de Riesgo]],6,FALSE)</f>
        <v>Corrupción</v>
      </c>
      <c r="D241" s="119" t="s">
        <v>12</v>
      </c>
      <c r="E241" s="120" t="s">
        <v>390</v>
      </c>
      <c r="F241" s="121">
        <v>3.0199999999999996</v>
      </c>
      <c r="G241" s="125" t="s">
        <v>178</v>
      </c>
      <c r="H241" s="472"/>
      <c r="I241" s="207"/>
      <c r="J241" s="207"/>
      <c r="K241" s="207"/>
      <c r="L241" s="207"/>
      <c r="M241" s="207"/>
      <c r="N241" s="232"/>
      <c r="O241" s="207"/>
      <c r="P241" s="123">
        <f t="shared" si="12"/>
        <v>0</v>
      </c>
      <c r="Q241" s="208" t="str">
        <f t="shared" si="13"/>
        <v>Debil</v>
      </c>
      <c r="R241" s="207"/>
      <c r="S241" s="224" t="str">
        <f t="shared" si="14"/>
        <v>Debil</v>
      </c>
      <c r="T241" s="224" t="str">
        <f>IFERROR(VLOOKUP(S241,'Tablas de calculos'!$AU$16:$AV$24,2,FALSE),"")</f>
        <v/>
      </c>
      <c r="U241" s="208" t="str">
        <f>IFERROR(VLOOKUP(T241,'Tablas de calculos'!$AV$16:$AY$24,4),"")</f>
        <v/>
      </c>
      <c r="V241" s="207"/>
      <c r="W241" s="207"/>
      <c r="X241" s="123" t="str">
        <f t="shared" si="15"/>
        <v/>
      </c>
      <c r="Y241" s="208" t="str">
        <f>IFERROR(VLOOKUP(X241,'Tablas de calculos'!$AZ$4:$BE$11,5,FALSE),"")</f>
        <v/>
      </c>
      <c r="Z241" s="208" t="str">
        <f>IFERROR(VLOOKUP(X241,'Tablas de calculos'!$AZ$4:$BE$11,6,FALSE),"")</f>
        <v/>
      </c>
    </row>
    <row r="242" spans="1:26" ht="75" x14ac:dyDescent="0.25">
      <c r="A242" s="232" t="s">
        <v>1130</v>
      </c>
      <c r="B242" s="61">
        <v>3</v>
      </c>
      <c r="C242" s="205" t="str">
        <f>+VLOOKUP(Tabla9[[#This Row],[Cod. Riesgo]],Tabla_Riesgos[[Número]:[Tipo de Riesgo]],6,FALSE)</f>
        <v>Corrupción</v>
      </c>
      <c r="D242" s="119" t="s">
        <v>12</v>
      </c>
      <c r="E242" s="120" t="s">
        <v>390</v>
      </c>
      <c r="F242" s="121">
        <v>3.0299999999999994</v>
      </c>
      <c r="G242" s="125" t="s">
        <v>179</v>
      </c>
      <c r="H242" s="472"/>
      <c r="I242" s="207"/>
      <c r="J242" s="207"/>
      <c r="K242" s="207"/>
      <c r="L242" s="207"/>
      <c r="M242" s="207"/>
      <c r="N242" s="232"/>
      <c r="O242" s="207"/>
      <c r="P242" s="123">
        <f t="shared" si="12"/>
        <v>0</v>
      </c>
      <c r="Q242" s="208" t="str">
        <f t="shared" si="13"/>
        <v>Debil</v>
      </c>
      <c r="R242" s="207"/>
      <c r="S242" s="224" t="str">
        <f t="shared" si="14"/>
        <v>Debil</v>
      </c>
      <c r="T242" s="224" t="str">
        <f>IFERROR(VLOOKUP(S242,'Tablas de calculos'!$AU$16:$AV$24,2,FALSE),"")</f>
        <v/>
      </c>
      <c r="U242" s="208" t="str">
        <f>IFERROR(VLOOKUP(T242,'Tablas de calculos'!$AV$16:$AY$24,4),"")</f>
        <v/>
      </c>
      <c r="V242" s="207"/>
      <c r="W242" s="207"/>
      <c r="X242" s="123" t="str">
        <f t="shared" si="15"/>
        <v/>
      </c>
      <c r="Y242" s="208" t="str">
        <f>IFERROR(VLOOKUP(X242,'Tablas de calculos'!$AZ$4:$BE$11,5,FALSE),"")</f>
        <v/>
      </c>
      <c r="Z242" s="208" t="str">
        <f>IFERROR(VLOOKUP(X242,'Tablas de calculos'!$AZ$4:$BE$11,6,FALSE),"")</f>
        <v/>
      </c>
    </row>
    <row r="243" spans="1:26" ht="75" x14ac:dyDescent="0.25">
      <c r="A243" s="232" t="s">
        <v>1130</v>
      </c>
      <c r="B243" s="61">
        <v>3</v>
      </c>
      <c r="C243" s="205" t="str">
        <f>+VLOOKUP(Tabla9[[#This Row],[Cod. Riesgo]],Tabla_Riesgos[[Número]:[Tipo de Riesgo]],6,FALSE)</f>
        <v>Corrupción</v>
      </c>
      <c r="D243" s="119" t="s">
        <v>12</v>
      </c>
      <c r="E243" s="120" t="s">
        <v>390</v>
      </c>
      <c r="F243" s="121">
        <v>3.0399999999999991</v>
      </c>
      <c r="G243" s="125" t="s">
        <v>180</v>
      </c>
      <c r="H243" s="472"/>
      <c r="I243" s="207"/>
      <c r="J243" s="207"/>
      <c r="K243" s="207"/>
      <c r="L243" s="207"/>
      <c r="M243" s="207"/>
      <c r="N243" s="232"/>
      <c r="O243" s="207"/>
      <c r="P243" s="123">
        <f t="shared" si="12"/>
        <v>0</v>
      </c>
      <c r="Q243" s="208" t="str">
        <f t="shared" si="13"/>
        <v>Debil</v>
      </c>
      <c r="R243" s="207"/>
      <c r="S243" s="224" t="str">
        <f t="shared" si="14"/>
        <v>Debil</v>
      </c>
      <c r="T243" s="224" t="str">
        <f>IFERROR(VLOOKUP(S243,'Tablas de calculos'!$AU$16:$AV$24,2,FALSE),"")</f>
        <v/>
      </c>
      <c r="U243" s="208" t="str">
        <f>IFERROR(VLOOKUP(T243,'Tablas de calculos'!$AV$16:$AY$24,4),"")</f>
        <v/>
      </c>
      <c r="V243" s="207"/>
      <c r="W243" s="207"/>
      <c r="X243" s="123" t="str">
        <f t="shared" si="15"/>
        <v/>
      </c>
      <c r="Y243" s="208" t="str">
        <f>IFERROR(VLOOKUP(X243,'Tablas de calculos'!$AZ$4:$BE$11,5,FALSE),"")</f>
        <v/>
      </c>
      <c r="Z243" s="208" t="str">
        <f>IFERROR(VLOOKUP(X243,'Tablas de calculos'!$AZ$4:$BE$11,6,FALSE),"")</f>
        <v/>
      </c>
    </row>
    <row r="244" spans="1:26" ht="90" x14ac:dyDescent="0.25">
      <c r="A244" s="232" t="s">
        <v>1130</v>
      </c>
      <c r="B244" s="61">
        <v>4</v>
      </c>
      <c r="C244" s="205" t="str">
        <f>+VLOOKUP(Tabla9[[#This Row],[Cod. Riesgo]],Tabla_Riesgos[[Número]:[Tipo de Riesgo]],6,FALSE)</f>
        <v>Corrupción</v>
      </c>
      <c r="D244" s="119" t="s">
        <v>12</v>
      </c>
      <c r="E244" s="120" t="s">
        <v>622</v>
      </c>
      <c r="F244" s="121">
        <v>4.01</v>
      </c>
      <c r="G244" s="125" t="s">
        <v>181</v>
      </c>
      <c r="H244" s="472"/>
      <c r="I244" s="207"/>
      <c r="J244" s="207"/>
      <c r="K244" s="207"/>
      <c r="L244" s="207"/>
      <c r="M244" s="207"/>
      <c r="N244" s="232"/>
      <c r="O244" s="207"/>
      <c r="P244" s="123">
        <f t="shared" si="12"/>
        <v>0</v>
      </c>
      <c r="Q244" s="208" t="str">
        <f t="shared" si="13"/>
        <v>Debil</v>
      </c>
      <c r="R244" s="207"/>
      <c r="S244" s="224" t="str">
        <f t="shared" si="14"/>
        <v>Debil</v>
      </c>
      <c r="T244" s="224" t="str">
        <f>IFERROR(VLOOKUP(S244,'Tablas de calculos'!$AU$16:$AV$24,2,FALSE),"")</f>
        <v/>
      </c>
      <c r="U244" s="208" t="str">
        <f>IFERROR(VLOOKUP(T244,'Tablas de calculos'!$AV$16:$AY$24,4),"")</f>
        <v/>
      </c>
      <c r="V244" s="207"/>
      <c r="W244" s="207"/>
      <c r="X244" s="123" t="str">
        <f t="shared" si="15"/>
        <v/>
      </c>
      <c r="Y244" s="208" t="str">
        <f>IFERROR(VLOOKUP(X244,'Tablas de calculos'!$AZ$4:$BE$11,5,FALSE),"")</f>
        <v/>
      </c>
      <c r="Z244" s="208" t="str">
        <f>IFERROR(VLOOKUP(X244,'Tablas de calculos'!$AZ$4:$BE$11,6,FALSE),"")</f>
        <v/>
      </c>
    </row>
    <row r="245" spans="1:26" ht="90" x14ac:dyDescent="0.25">
      <c r="A245" s="232" t="s">
        <v>1130</v>
      </c>
      <c r="B245" s="61">
        <v>4</v>
      </c>
      <c r="C245" s="205" t="str">
        <f>+VLOOKUP(Tabla9[[#This Row],[Cod. Riesgo]],Tabla_Riesgos[[Número]:[Tipo de Riesgo]],6,FALSE)</f>
        <v>Corrupción</v>
      </c>
      <c r="D245" s="119" t="s">
        <v>12</v>
      </c>
      <c r="E245" s="120" t="s">
        <v>622</v>
      </c>
      <c r="F245" s="121">
        <v>4.0199999999999996</v>
      </c>
      <c r="G245" s="125" t="s">
        <v>182</v>
      </c>
      <c r="H245" s="472"/>
      <c r="I245" s="207"/>
      <c r="J245" s="207"/>
      <c r="K245" s="207"/>
      <c r="L245" s="207"/>
      <c r="M245" s="207"/>
      <c r="N245" s="232"/>
      <c r="O245" s="207"/>
      <c r="P245" s="123">
        <f t="shared" si="12"/>
        <v>0</v>
      </c>
      <c r="Q245" s="208" t="str">
        <f t="shared" si="13"/>
        <v>Debil</v>
      </c>
      <c r="R245" s="207"/>
      <c r="S245" s="224" t="str">
        <f t="shared" si="14"/>
        <v>Debil</v>
      </c>
      <c r="T245" s="224" t="str">
        <f>IFERROR(VLOOKUP(S245,'Tablas de calculos'!$AU$16:$AV$24,2,FALSE),"")</f>
        <v/>
      </c>
      <c r="U245" s="208" t="str">
        <f>IFERROR(VLOOKUP(T245,'Tablas de calculos'!$AV$16:$AY$24,4),"")</f>
        <v/>
      </c>
      <c r="V245" s="207"/>
      <c r="W245" s="207"/>
      <c r="X245" s="123" t="str">
        <f t="shared" si="15"/>
        <v/>
      </c>
      <c r="Y245" s="208" t="str">
        <f>IFERROR(VLOOKUP(X245,'Tablas de calculos'!$AZ$4:$BE$11,5,FALSE),"")</f>
        <v/>
      </c>
      <c r="Z245" s="208" t="str">
        <f>IFERROR(VLOOKUP(X245,'Tablas de calculos'!$AZ$4:$BE$11,6,FALSE),"")</f>
        <v/>
      </c>
    </row>
    <row r="246" spans="1:26" ht="90" x14ac:dyDescent="0.25">
      <c r="A246" s="232" t="s">
        <v>1130</v>
      </c>
      <c r="B246" s="61">
        <v>4</v>
      </c>
      <c r="C246" s="205" t="str">
        <f>+VLOOKUP(Tabla9[[#This Row],[Cod. Riesgo]],Tabla_Riesgos[[Número]:[Tipo de Riesgo]],6,FALSE)</f>
        <v>Corrupción</v>
      </c>
      <c r="D246" s="119" t="s">
        <v>12</v>
      </c>
      <c r="E246" s="120" t="s">
        <v>622</v>
      </c>
      <c r="F246" s="121">
        <v>4.0299999999999994</v>
      </c>
      <c r="G246" s="125" t="s">
        <v>183</v>
      </c>
      <c r="H246" s="472"/>
      <c r="I246" s="207"/>
      <c r="J246" s="207"/>
      <c r="K246" s="207"/>
      <c r="L246" s="207"/>
      <c r="M246" s="207"/>
      <c r="N246" s="232"/>
      <c r="O246" s="207"/>
      <c r="P246" s="123">
        <f t="shared" si="12"/>
        <v>0</v>
      </c>
      <c r="Q246" s="208" t="str">
        <f t="shared" si="13"/>
        <v>Debil</v>
      </c>
      <c r="R246" s="207"/>
      <c r="S246" s="224" t="str">
        <f t="shared" si="14"/>
        <v>Debil</v>
      </c>
      <c r="T246" s="224" t="str">
        <f>IFERROR(VLOOKUP(S246,'Tablas de calculos'!$AU$16:$AV$24,2,FALSE),"")</f>
        <v/>
      </c>
      <c r="U246" s="208" t="str">
        <f>IFERROR(VLOOKUP(T246,'Tablas de calculos'!$AV$16:$AY$24,4),"")</f>
        <v/>
      </c>
      <c r="V246" s="207"/>
      <c r="W246" s="207"/>
      <c r="X246" s="123" t="str">
        <f t="shared" si="15"/>
        <v/>
      </c>
      <c r="Y246" s="208" t="str">
        <f>IFERROR(VLOOKUP(X246,'Tablas de calculos'!$AZ$4:$BE$11,5,FALSE),"")</f>
        <v/>
      </c>
      <c r="Z246" s="208" t="str">
        <f>IFERROR(VLOOKUP(X246,'Tablas de calculos'!$AZ$4:$BE$11,6,FALSE),"")</f>
        <v/>
      </c>
    </row>
    <row r="247" spans="1:26" ht="60" x14ac:dyDescent="0.25">
      <c r="A247" s="232" t="s">
        <v>1130</v>
      </c>
      <c r="B247" s="61">
        <v>5</v>
      </c>
      <c r="C247" s="205" t="str">
        <f>+VLOOKUP(Tabla9[[#This Row],[Cod. Riesgo]],Tabla_Riesgos[[Número]:[Tipo de Riesgo]],6,FALSE)</f>
        <v>Operativo</v>
      </c>
      <c r="D247" s="119" t="s">
        <v>12</v>
      </c>
      <c r="E247" s="120" t="s">
        <v>624</v>
      </c>
      <c r="F247" s="121">
        <v>5.01</v>
      </c>
      <c r="G247" s="125" t="s">
        <v>184</v>
      </c>
      <c r="H247" s="472"/>
      <c r="I247" s="207"/>
      <c r="J247" s="207"/>
      <c r="K247" s="207"/>
      <c r="L247" s="207"/>
      <c r="M247" s="207"/>
      <c r="N247" s="232"/>
      <c r="O247" s="207"/>
      <c r="P247" s="123">
        <f t="shared" si="12"/>
        <v>0</v>
      </c>
      <c r="Q247" s="208" t="str">
        <f t="shared" si="13"/>
        <v>Debil</v>
      </c>
      <c r="R247" s="207"/>
      <c r="S247" s="224" t="str">
        <f t="shared" si="14"/>
        <v>Debil</v>
      </c>
      <c r="T247" s="224" t="str">
        <f>IFERROR(VLOOKUP(S247,'Tablas de calculos'!$AU$16:$AV$24,2,FALSE),"")</f>
        <v/>
      </c>
      <c r="U247" s="208" t="str">
        <f>IFERROR(VLOOKUP(T247,'Tablas de calculos'!$AV$16:$AY$24,4),"")</f>
        <v/>
      </c>
      <c r="V247" s="207"/>
      <c r="W247" s="207"/>
      <c r="X247" s="123" t="str">
        <f t="shared" si="15"/>
        <v/>
      </c>
      <c r="Y247" s="208" t="str">
        <f>IFERROR(VLOOKUP(X247,'Tablas de calculos'!$AZ$4:$BE$11,5,FALSE),"")</f>
        <v/>
      </c>
      <c r="Z247" s="208" t="str">
        <f>IFERROR(VLOOKUP(X247,'Tablas de calculos'!$AZ$4:$BE$11,6,FALSE),"")</f>
        <v/>
      </c>
    </row>
    <row r="248" spans="1:26" ht="75" x14ac:dyDescent="0.25">
      <c r="A248" s="232" t="s">
        <v>1130</v>
      </c>
      <c r="B248" s="61">
        <v>6</v>
      </c>
      <c r="C248" s="205" t="str">
        <f>+VLOOKUP(Tabla9[[#This Row],[Cod. Riesgo]],Tabla_Riesgos[[Número]:[Tipo de Riesgo]],6,FALSE)</f>
        <v>Corrupción</v>
      </c>
      <c r="D248" s="119" t="s">
        <v>12</v>
      </c>
      <c r="E248" s="120" t="s">
        <v>639</v>
      </c>
      <c r="F248" s="121">
        <v>6.01</v>
      </c>
      <c r="G248" s="125" t="s">
        <v>183</v>
      </c>
      <c r="H248" s="472"/>
      <c r="I248" s="207"/>
      <c r="J248" s="207"/>
      <c r="K248" s="207"/>
      <c r="L248" s="207"/>
      <c r="M248" s="207"/>
      <c r="N248" s="232"/>
      <c r="O248" s="207"/>
      <c r="P248" s="123">
        <f t="shared" si="12"/>
        <v>0</v>
      </c>
      <c r="Q248" s="208" t="str">
        <f t="shared" si="13"/>
        <v>Debil</v>
      </c>
      <c r="R248" s="207"/>
      <c r="S248" s="224" t="str">
        <f t="shared" si="14"/>
        <v>Debil</v>
      </c>
      <c r="T248" s="224" t="str">
        <f>IFERROR(VLOOKUP(S248,'Tablas de calculos'!$AU$16:$AV$24,2,FALSE),"")</f>
        <v/>
      </c>
      <c r="U248" s="208" t="str">
        <f>IFERROR(VLOOKUP(T248,'Tablas de calculos'!$AV$16:$AY$24,4),"")</f>
        <v/>
      </c>
      <c r="V248" s="207"/>
      <c r="W248" s="207"/>
      <c r="X248" s="123" t="str">
        <f t="shared" si="15"/>
        <v/>
      </c>
      <c r="Y248" s="208" t="str">
        <f>IFERROR(VLOOKUP(X248,'Tablas de calculos'!$AZ$4:$BE$11,5,FALSE),"")</f>
        <v/>
      </c>
      <c r="Z248" s="208" t="str">
        <f>IFERROR(VLOOKUP(X248,'Tablas de calculos'!$AZ$4:$BE$11,6,FALSE),"")</f>
        <v/>
      </c>
    </row>
    <row r="249" spans="1:26" ht="60" x14ac:dyDescent="0.25">
      <c r="A249" s="232" t="s">
        <v>1130</v>
      </c>
      <c r="B249" s="61">
        <v>6</v>
      </c>
      <c r="C249" s="205" t="str">
        <f>+VLOOKUP(Tabla9[[#This Row],[Cod. Riesgo]],Tabla_Riesgos[[Número]:[Tipo de Riesgo]],6,FALSE)</f>
        <v>Corrupción</v>
      </c>
      <c r="D249" s="119" t="s">
        <v>12</v>
      </c>
      <c r="E249" s="120" t="s">
        <v>639</v>
      </c>
      <c r="F249" s="121">
        <v>6.02</v>
      </c>
      <c r="G249" s="125" t="s">
        <v>185</v>
      </c>
      <c r="H249" s="472"/>
      <c r="I249" s="207"/>
      <c r="J249" s="207"/>
      <c r="K249" s="207"/>
      <c r="L249" s="207"/>
      <c r="M249" s="207"/>
      <c r="N249" s="232"/>
      <c r="O249" s="207"/>
      <c r="P249" s="123">
        <f t="shared" si="12"/>
        <v>0</v>
      </c>
      <c r="Q249" s="208" t="str">
        <f t="shared" si="13"/>
        <v>Debil</v>
      </c>
      <c r="R249" s="207"/>
      <c r="S249" s="224" t="str">
        <f t="shared" si="14"/>
        <v>Debil</v>
      </c>
      <c r="T249" s="224" t="str">
        <f>IFERROR(VLOOKUP(S249,'Tablas de calculos'!$AU$16:$AV$24,2,FALSE),"")</f>
        <v/>
      </c>
      <c r="U249" s="208" t="str">
        <f>IFERROR(VLOOKUP(T249,'Tablas de calculos'!$AV$16:$AY$24,4),"")</f>
        <v/>
      </c>
      <c r="V249" s="207"/>
      <c r="W249" s="207"/>
      <c r="X249" s="123" t="str">
        <f t="shared" si="15"/>
        <v/>
      </c>
      <c r="Y249" s="208" t="str">
        <f>IFERROR(VLOOKUP(X249,'Tablas de calculos'!$AZ$4:$BE$11,5,FALSE),"")</f>
        <v/>
      </c>
      <c r="Z249" s="208" t="str">
        <f>IFERROR(VLOOKUP(X249,'Tablas de calculos'!$AZ$4:$BE$11,6,FALSE),"")</f>
        <v/>
      </c>
    </row>
    <row r="250" spans="1:26" ht="60" x14ac:dyDescent="0.25">
      <c r="A250" s="232" t="s">
        <v>1130</v>
      </c>
      <c r="B250" s="61">
        <v>6</v>
      </c>
      <c r="C250" s="205" t="str">
        <f>+VLOOKUP(Tabla9[[#This Row],[Cod. Riesgo]],Tabla_Riesgos[[Número]:[Tipo de Riesgo]],6,FALSE)</f>
        <v>Corrupción</v>
      </c>
      <c r="D250" s="119" t="s">
        <v>12</v>
      </c>
      <c r="E250" s="120" t="s">
        <v>639</v>
      </c>
      <c r="F250" s="121">
        <v>6.0299999999999994</v>
      </c>
      <c r="G250" s="125" t="s">
        <v>177</v>
      </c>
      <c r="H250" s="472"/>
      <c r="I250" s="207"/>
      <c r="J250" s="207"/>
      <c r="K250" s="207"/>
      <c r="L250" s="207"/>
      <c r="M250" s="207"/>
      <c r="N250" s="232"/>
      <c r="O250" s="207"/>
      <c r="P250" s="123">
        <f t="shared" si="12"/>
        <v>0</v>
      </c>
      <c r="Q250" s="208" t="str">
        <f t="shared" si="13"/>
        <v>Debil</v>
      </c>
      <c r="R250" s="207"/>
      <c r="S250" s="224" t="str">
        <f t="shared" si="14"/>
        <v>Debil</v>
      </c>
      <c r="T250" s="224" t="str">
        <f>IFERROR(VLOOKUP(S250,'Tablas de calculos'!$AU$16:$AV$24,2,FALSE),"")</f>
        <v/>
      </c>
      <c r="U250" s="208" t="str">
        <f>IFERROR(VLOOKUP(T250,'Tablas de calculos'!$AV$16:$AY$24,4),"")</f>
        <v/>
      </c>
      <c r="V250" s="207"/>
      <c r="W250" s="207"/>
      <c r="X250" s="123" t="str">
        <f t="shared" si="15"/>
        <v/>
      </c>
      <c r="Y250" s="208" t="str">
        <f>IFERROR(VLOOKUP(X250,'Tablas de calculos'!$AZ$4:$BE$11,5,FALSE),"")</f>
        <v/>
      </c>
      <c r="Z250" s="208" t="str">
        <f>IFERROR(VLOOKUP(X250,'Tablas de calculos'!$AZ$4:$BE$11,6,FALSE),"")</f>
        <v/>
      </c>
    </row>
    <row r="251" spans="1:26" ht="60" x14ac:dyDescent="0.25">
      <c r="A251" s="232" t="s">
        <v>1130</v>
      </c>
      <c r="B251" s="61">
        <v>6</v>
      </c>
      <c r="C251" s="205" t="str">
        <f>+VLOOKUP(Tabla9[[#This Row],[Cod. Riesgo]],Tabla_Riesgos[[Número]:[Tipo de Riesgo]],6,FALSE)</f>
        <v>Corrupción</v>
      </c>
      <c r="D251" s="119" t="s">
        <v>12</v>
      </c>
      <c r="E251" s="120" t="s">
        <v>639</v>
      </c>
      <c r="F251" s="121">
        <v>6.0399999999999991</v>
      </c>
      <c r="G251" s="125" t="s">
        <v>186</v>
      </c>
      <c r="H251" s="472"/>
      <c r="I251" s="207"/>
      <c r="J251" s="207"/>
      <c r="K251" s="207"/>
      <c r="L251" s="207"/>
      <c r="M251" s="207"/>
      <c r="N251" s="232"/>
      <c r="O251" s="207"/>
      <c r="P251" s="123">
        <f t="shared" si="12"/>
        <v>0</v>
      </c>
      <c r="Q251" s="208" t="str">
        <f t="shared" si="13"/>
        <v>Debil</v>
      </c>
      <c r="R251" s="207"/>
      <c r="S251" s="224" t="str">
        <f t="shared" si="14"/>
        <v>Debil</v>
      </c>
      <c r="T251" s="224" t="str">
        <f>IFERROR(VLOOKUP(S251,'Tablas de calculos'!$AU$16:$AV$24,2,FALSE),"")</f>
        <v/>
      </c>
      <c r="U251" s="208" t="str">
        <f>IFERROR(VLOOKUP(T251,'Tablas de calculos'!$AV$16:$AY$24,4),"")</f>
        <v/>
      </c>
      <c r="V251" s="207"/>
      <c r="W251" s="207"/>
      <c r="X251" s="123" t="str">
        <f t="shared" si="15"/>
        <v/>
      </c>
      <c r="Y251" s="208" t="str">
        <f>IFERROR(VLOOKUP(X251,'Tablas de calculos'!$AZ$4:$BE$11,5,FALSE),"")</f>
        <v/>
      </c>
      <c r="Z251" s="208" t="str">
        <f>IFERROR(VLOOKUP(X251,'Tablas de calculos'!$AZ$4:$BE$11,6,FALSE),"")</f>
        <v/>
      </c>
    </row>
    <row r="252" spans="1:26" ht="75" x14ac:dyDescent="0.25">
      <c r="A252" s="232" t="s">
        <v>1130</v>
      </c>
      <c r="B252" s="61">
        <v>7</v>
      </c>
      <c r="C252" s="205" t="str">
        <f>+VLOOKUP(Tabla9[[#This Row],[Cod. Riesgo]],Tabla_Riesgos[[Número]:[Tipo de Riesgo]],6,FALSE)</f>
        <v>Corrupción</v>
      </c>
      <c r="D252" s="119" t="s">
        <v>12</v>
      </c>
      <c r="E252" s="120" t="s">
        <v>392</v>
      </c>
      <c r="F252" s="121">
        <v>7.01</v>
      </c>
      <c r="G252" s="125" t="s">
        <v>179</v>
      </c>
      <c r="H252" s="472"/>
      <c r="I252" s="207"/>
      <c r="J252" s="207"/>
      <c r="K252" s="207"/>
      <c r="L252" s="207"/>
      <c r="M252" s="207"/>
      <c r="N252" s="232"/>
      <c r="O252" s="207"/>
      <c r="P252" s="123">
        <f t="shared" si="12"/>
        <v>0</v>
      </c>
      <c r="Q252" s="208" t="str">
        <f t="shared" si="13"/>
        <v>Debil</v>
      </c>
      <c r="R252" s="207"/>
      <c r="S252" s="224" t="str">
        <f t="shared" si="14"/>
        <v>Debil</v>
      </c>
      <c r="T252" s="224" t="str">
        <f>IFERROR(VLOOKUP(S252,'Tablas de calculos'!$AU$16:$AV$24,2,FALSE),"")</f>
        <v/>
      </c>
      <c r="U252" s="208" t="str">
        <f>IFERROR(VLOOKUP(T252,'Tablas de calculos'!$AV$16:$AY$24,4),"")</f>
        <v/>
      </c>
      <c r="V252" s="207"/>
      <c r="W252" s="207"/>
      <c r="X252" s="123" t="str">
        <f t="shared" si="15"/>
        <v/>
      </c>
      <c r="Y252" s="208" t="str">
        <f>IFERROR(VLOOKUP(X252,'Tablas de calculos'!$AZ$4:$BE$11,5,FALSE),"")</f>
        <v/>
      </c>
      <c r="Z252" s="208" t="str">
        <f>IFERROR(VLOOKUP(X252,'Tablas de calculos'!$AZ$4:$BE$11,6,FALSE),"")</f>
        <v/>
      </c>
    </row>
    <row r="253" spans="1:26" ht="60" x14ac:dyDescent="0.25">
      <c r="A253" s="232" t="s">
        <v>1130</v>
      </c>
      <c r="B253" s="61">
        <v>7</v>
      </c>
      <c r="C253" s="205" t="str">
        <f>+VLOOKUP(Tabla9[[#This Row],[Cod. Riesgo]],Tabla_Riesgos[[Número]:[Tipo de Riesgo]],6,FALSE)</f>
        <v>Corrupción</v>
      </c>
      <c r="D253" s="119" t="s">
        <v>12</v>
      </c>
      <c r="E253" s="120" t="s">
        <v>392</v>
      </c>
      <c r="F253" s="121">
        <v>7.02</v>
      </c>
      <c r="G253" s="125" t="s">
        <v>177</v>
      </c>
      <c r="H253" s="472"/>
      <c r="I253" s="207"/>
      <c r="J253" s="207"/>
      <c r="K253" s="207"/>
      <c r="L253" s="207"/>
      <c r="M253" s="207"/>
      <c r="N253" s="232"/>
      <c r="O253" s="207"/>
      <c r="P253" s="123">
        <f t="shared" si="12"/>
        <v>0</v>
      </c>
      <c r="Q253" s="208" t="str">
        <f t="shared" si="13"/>
        <v>Debil</v>
      </c>
      <c r="R253" s="207"/>
      <c r="S253" s="224" t="str">
        <f t="shared" si="14"/>
        <v>Debil</v>
      </c>
      <c r="T253" s="224" t="str">
        <f>IFERROR(VLOOKUP(S253,'Tablas de calculos'!$AU$16:$AV$24,2,FALSE),"")</f>
        <v/>
      </c>
      <c r="U253" s="208" t="str">
        <f>IFERROR(VLOOKUP(T253,'Tablas de calculos'!$AV$16:$AY$24,4),"")</f>
        <v/>
      </c>
      <c r="V253" s="207"/>
      <c r="W253" s="207"/>
      <c r="X253" s="123" t="str">
        <f t="shared" si="15"/>
        <v/>
      </c>
      <c r="Y253" s="208" t="str">
        <f>IFERROR(VLOOKUP(X253,'Tablas de calculos'!$AZ$4:$BE$11,5,FALSE),"")</f>
        <v/>
      </c>
      <c r="Z253" s="208" t="str">
        <f>IFERROR(VLOOKUP(X253,'Tablas de calculos'!$AZ$4:$BE$11,6,FALSE),"")</f>
        <v/>
      </c>
    </row>
    <row r="254" spans="1:26" ht="60" x14ac:dyDescent="0.25">
      <c r="A254" s="232" t="s">
        <v>1130</v>
      </c>
      <c r="B254" s="61">
        <v>7</v>
      </c>
      <c r="C254" s="205" t="str">
        <f>+VLOOKUP(Tabla9[[#This Row],[Cod. Riesgo]],Tabla_Riesgos[[Número]:[Tipo de Riesgo]],6,FALSE)</f>
        <v>Corrupción</v>
      </c>
      <c r="D254" s="119" t="s">
        <v>12</v>
      </c>
      <c r="E254" s="120" t="s">
        <v>392</v>
      </c>
      <c r="F254" s="121">
        <v>7.0299999999999994</v>
      </c>
      <c r="G254" s="125" t="s">
        <v>186</v>
      </c>
      <c r="H254" s="472"/>
      <c r="I254" s="207"/>
      <c r="J254" s="207"/>
      <c r="K254" s="207"/>
      <c r="L254" s="207"/>
      <c r="M254" s="207"/>
      <c r="N254" s="232"/>
      <c r="O254" s="207"/>
      <c r="P254" s="123">
        <f t="shared" si="12"/>
        <v>0</v>
      </c>
      <c r="Q254" s="208" t="str">
        <f t="shared" si="13"/>
        <v>Debil</v>
      </c>
      <c r="R254" s="207"/>
      <c r="S254" s="224" t="str">
        <f t="shared" si="14"/>
        <v>Debil</v>
      </c>
      <c r="T254" s="224" t="str">
        <f>IFERROR(VLOOKUP(S254,'Tablas de calculos'!$AU$16:$AV$24,2,FALSE),"")</f>
        <v/>
      </c>
      <c r="U254" s="208" t="str">
        <f>IFERROR(VLOOKUP(T254,'Tablas de calculos'!$AV$16:$AY$24,4),"")</f>
        <v/>
      </c>
      <c r="V254" s="207"/>
      <c r="W254" s="207"/>
      <c r="X254" s="123" t="str">
        <f t="shared" si="15"/>
        <v/>
      </c>
      <c r="Y254" s="208" t="str">
        <f>IFERROR(VLOOKUP(X254,'Tablas de calculos'!$AZ$4:$BE$11,5,FALSE),"")</f>
        <v/>
      </c>
      <c r="Z254" s="208" t="str">
        <f>IFERROR(VLOOKUP(X254,'Tablas de calculos'!$AZ$4:$BE$11,6,FALSE),"")</f>
        <v/>
      </c>
    </row>
    <row r="255" spans="1:26" ht="75" x14ac:dyDescent="0.25">
      <c r="A255" s="232" t="s">
        <v>1130</v>
      </c>
      <c r="B255" s="61">
        <v>8</v>
      </c>
      <c r="C255" s="205" t="str">
        <f>+VLOOKUP(Tabla9[[#This Row],[Cod. Riesgo]],Tabla_Riesgos[[Número]:[Tipo de Riesgo]],6,FALSE)</f>
        <v>Corrupción</v>
      </c>
      <c r="D255" s="119" t="s">
        <v>12</v>
      </c>
      <c r="E255" s="120" t="s">
        <v>641</v>
      </c>
      <c r="F255" s="121">
        <v>8.01</v>
      </c>
      <c r="G255" s="125" t="s">
        <v>179</v>
      </c>
      <c r="H255" s="472"/>
      <c r="I255" s="207"/>
      <c r="J255" s="207"/>
      <c r="K255" s="207"/>
      <c r="L255" s="207"/>
      <c r="M255" s="207"/>
      <c r="N255" s="232"/>
      <c r="O255" s="207"/>
      <c r="P255" s="123">
        <f t="shared" si="12"/>
        <v>0</v>
      </c>
      <c r="Q255" s="208" t="str">
        <f t="shared" si="13"/>
        <v>Debil</v>
      </c>
      <c r="R255" s="207"/>
      <c r="S255" s="224" t="str">
        <f t="shared" si="14"/>
        <v>Debil</v>
      </c>
      <c r="T255" s="224" t="str">
        <f>IFERROR(VLOOKUP(S255,'Tablas de calculos'!$AU$16:$AV$24,2,FALSE),"")</f>
        <v/>
      </c>
      <c r="U255" s="208" t="str">
        <f>IFERROR(VLOOKUP(T255,'Tablas de calculos'!$AV$16:$AY$24,4),"")</f>
        <v/>
      </c>
      <c r="V255" s="207"/>
      <c r="W255" s="207"/>
      <c r="X255" s="123" t="str">
        <f t="shared" si="15"/>
        <v/>
      </c>
      <c r="Y255" s="208" t="str">
        <f>IFERROR(VLOOKUP(X255,'Tablas de calculos'!$AZ$4:$BE$11,5,FALSE),"")</f>
        <v/>
      </c>
      <c r="Z255" s="208" t="str">
        <f>IFERROR(VLOOKUP(X255,'Tablas de calculos'!$AZ$4:$BE$11,6,FALSE),"")</f>
        <v/>
      </c>
    </row>
    <row r="256" spans="1:26" ht="75" x14ac:dyDescent="0.25">
      <c r="A256" s="232" t="s">
        <v>1130</v>
      </c>
      <c r="B256" s="61">
        <v>8</v>
      </c>
      <c r="C256" s="205" t="str">
        <f>+VLOOKUP(Tabla9[[#This Row],[Cod. Riesgo]],Tabla_Riesgos[[Número]:[Tipo de Riesgo]],6,FALSE)</f>
        <v>Corrupción</v>
      </c>
      <c r="D256" s="119" t="s">
        <v>12</v>
      </c>
      <c r="E256" s="120" t="s">
        <v>641</v>
      </c>
      <c r="F256" s="121">
        <v>8.02</v>
      </c>
      <c r="G256" s="125" t="s">
        <v>185</v>
      </c>
      <c r="H256" s="472"/>
      <c r="I256" s="207"/>
      <c r="J256" s="207"/>
      <c r="K256" s="207"/>
      <c r="L256" s="207"/>
      <c r="M256" s="207"/>
      <c r="N256" s="232"/>
      <c r="O256" s="207"/>
      <c r="P256" s="123">
        <f t="shared" si="12"/>
        <v>0</v>
      </c>
      <c r="Q256" s="208" t="str">
        <f t="shared" si="13"/>
        <v>Debil</v>
      </c>
      <c r="R256" s="207"/>
      <c r="S256" s="224" t="str">
        <f t="shared" si="14"/>
        <v>Debil</v>
      </c>
      <c r="T256" s="224" t="str">
        <f>IFERROR(VLOOKUP(S256,'Tablas de calculos'!$AU$16:$AV$24,2,FALSE),"")</f>
        <v/>
      </c>
      <c r="U256" s="208" t="str">
        <f>IFERROR(VLOOKUP(T256,'Tablas de calculos'!$AV$16:$AY$24,4),"")</f>
        <v/>
      </c>
      <c r="V256" s="207"/>
      <c r="W256" s="207"/>
      <c r="X256" s="123" t="str">
        <f t="shared" si="15"/>
        <v/>
      </c>
      <c r="Y256" s="208" t="str">
        <f>IFERROR(VLOOKUP(X256,'Tablas de calculos'!$AZ$4:$BE$11,5,FALSE),"")</f>
        <v/>
      </c>
      <c r="Z256" s="208" t="str">
        <f>IFERROR(VLOOKUP(X256,'Tablas de calculos'!$AZ$4:$BE$11,6,FALSE),"")</f>
        <v/>
      </c>
    </row>
    <row r="257" spans="1:26" ht="75" x14ac:dyDescent="0.25">
      <c r="A257" s="232" t="s">
        <v>1130</v>
      </c>
      <c r="B257" s="61">
        <v>8</v>
      </c>
      <c r="C257" s="205" t="str">
        <f>+VLOOKUP(Tabla9[[#This Row],[Cod. Riesgo]],Tabla_Riesgos[[Número]:[Tipo de Riesgo]],6,FALSE)</f>
        <v>Corrupción</v>
      </c>
      <c r="D257" s="119" t="s">
        <v>12</v>
      </c>
      <c r="E257" s="120" t="s">
        <v>641</v>
      </c>
      <c r="F257" s="121">
        <v>8.0299999999999994</v>
      </c>
      <c r="G257" s="125" t="s">
        <v>177</v>
      </c>
      <c r="H257" s="472"/>
      <c r="I257" s="207"/>
      <c r="J257" s="207"/>
      <c r="K257" s="207"/>
      <c r="L257" s="207"/>
      <c r="M257" s="207"/>
      <c r="N257" s="232"/>
      <c r="O257" s="207"/>
      <c r="P257" s="123">
        <f t="shared" si="12"/>
        <v>0</v>
      </c>
      <c r="Q257" s="208" t="str">
        <f t="shared" si="13"/>
        <v>Debil</v>
      </c>
      <c r="R257" s="207"/>
      <c r="S257" s="224" t="str">
        <f t="shared" si="14"/>
        <v>Debil</v>
      </c>
      <c r="T257" s="224" t="str">
        <f>IFERROR(VLOOKUP(S257,'Tablas de calculos'!$AU$16:$AV$24,2,FALSE),"")</f>
        <v/>
      </c>
      <c r="U257" s="208" t="str">
        <f>IFERROR(VLOOKUP(T257,'Tablas de calculos'!$AV$16:$AY$24,4),"")</f>
        <v/>
      </c>
      <c r="V257" s="207"/>
      <c r="W257" s="207"/>
      <c r="X257" s="123" t="str">
        <f t="shared" si="15"/>
        <v/>
      </c>
      <c r="Y257" s="208" t="str">
        <f>IFERROR(VLOOKUP(X257,'Tablas de calculos'!$AZ$4:$BE$11,5,FALSE),"")</f>
        <v/>
      </c>
      <c r="Z257" s="208" t="str">
        <f>IFERROR(VLOOKUP(X257,'Tablas de calculos'!$AZ$4:$BE$11,6,FALSE),"")</f>
        <v/>
      </c>
    </row>
    <row r="258" spans="1:26" ht="75" x14ac:dyDescent="0.25">
      <c r="A258" s="232" t="s">
        <v>1130</v>
      </c>
      <c r="B258" s="61">
        <v>8</v>
      </c>
      <c r="C258" s="205" t="str">
        <f>+VLOOKUP(Tabla9[[#This Row],[Cod. Riesgo]],Tabla_Riesgos[[Número]:[Tipo de Riesgo]],6,FALSE)</f>
        <v>Corrupción</v>
      </c>
      <c r="D258" s="119" t="s">
        <v>12</v>
      </c>
      <c r="E258" s="120" t="s">
        <v>641</v>
      </c>
      <c r="F258" s="121">
        <v>8.0399999999999991</v>
      </c>
      <c r="G258" s="125" t="s">
        <v>173</v>
      </c>
      <c r="H258" s="472"/>
      <c r="I258" s="207"/>
      <c r="J258" s="207"/>
      <c r="K258" s="207"/>
      <c r="L258" s="207"/>
      <c r="M258" s="207"/>
      <c r="N258" s="232"/>
      <c r="O258" s="207"/>
      <c r="P258" s="123">
        <f t="shared" si="12"/>
        <v>0</v>
      </c>
      <c r="Q258" s="208" t="str">
        <f t="shared" si="13"/>
        <v>Debil</v>
      </c>
      <c r="R258" s="207"/>
      <c r="S258" s="224" t="str">
        <f t="shared" si="14"/>
        <v>Debil</v>
      </c>
      <c r="T258" s="224" t="str">
        <f>IFERROR(VLOOKUP(S258,'Tablas de calculos'!$AU$16:$AV$24,2,FALSE),"")</f>
        <v/>
      </c>
      <c r="U258" s="208" t="str">
        <f>IFERROR(VLOOKUP(T258,'Tablas de calculos'!$AV$16:$AY$24,4),"")</f>
        <v/>
      </c>
      <c r="V258" s="207"/>
      <c r="W258" s="207"/>
      <c r="X258" s="123" t="str">
        <f t="shared" si="15"/>
        <v/>
      </c>
      <c r="Y258" s="208" t="str">
        <f>IFERROR(VLOOKUP(X258,'Tablas de calculos'!$AZ$4:$BE$11,5,FALSE),"")</f>
        <v/>
      </c>
      <c r="Z258" s="208" t="str">
        <f>IFERROR(VLOOKUP(X258,'Tablas de calculos'!$AZ$4:$BE$11,6,FALSE),"")</f>
        <v/>
      </c>
    </row>
    <row r="259" spans="1:26" ht="75" x14ac:dyDescent="0.25">
      <c r="A259" s="232" t="s">
        <v>1130</v>
      </c>
      <c r="B259" s="61">
        <v>8</v>
      </c>
      <c r="C259" s="205" t="str">
        <f>+VLOOKUP(Tabla9[[#This Row],[Cod. Riesgo]],Tabla_Riesgos[[Número]:[Tipo de Riesgo]],6,FALSE)</f>
        <v>Corrupción</v>
      </c>
      <c r="D259" s="119" t="s">
        <v>12</v>
      </c>
      <c r="E259" s="120" t="s">
        <v>641</v>
      </c>
      <c r="F259" s="121">
        <v>8.0499999999999989</v>
      </c>
      <c r="G259" s="125" t="s">
        <v>186</v>
      </c>
      <c r="H259" s="472"/>
      <c r="I259" s="207"/>
      <c r="J259" s="207"/>
      <c r="K259" s="207"/>
      <c r="L259" s="207"/>
      <c r="M259" s="207"/>
      <c r="N259" s="232"/>
      <c r="O259" s="207"/>
      <c r="P259" s="123">
        <f t="shared" si="12"/>
        <v>0</v>
      </c>
      <c r="Q259" s="208" t="str">
        <f t="shared" si="13"/>
        <v>Debil</v>
      </c>
      <c r="R259" s="207"/>
      <c r="S259" s="224" t="str">
        <f t="shared" si="14"/>
        <v>Debil</v>
      </c>
      <c r="T259" s="224" t="str">
        <f>IFERROR(VLOOKUP(S259,'Tablas de calculos'!$AU$16:$AV$24,2,FALSE),"")</f>
        <v/>
      </c>
      <c r="U259" s="208" t="str">
        <f>IFERROR(VLOOKUP(T259,'Tablas de calculos'!$AV$16:$AY$24,4),"")</f>
        <v/>
      </c>
      <c r="V259" s="207"/>
      <c r="W259" s="207"/>
      <c r="X259" s="123" t="str">
        <f t="shared" si="15"/>
        <v/>
      </c>
      <c r="Y259" s="208" t="str">
        <f>IFERROR(VLOOKUP(X259,'Tablas de calculos'!$AZ$4:$BE$11,5,FALSE),"")</f>
        <v/>
      </c>
      <c r="Z259" s="208" t="str">
        <f>IFERROR(VLOOKUP(X259,'Tablas de calculos'!$AZ$4:$BE$11,6,FALSE),"")</f>
        <v/>
      </c>
    </row>
    <row r="260" spans="1:26" ht="75" x14ac:dyDescent="0.25">
      <c r="A260" s="232" t="s">
        <v>1130</v>
      </c>
      <c r="B260" s="61">
        <v>9</v>
      </c>
      <c r="C260" s="205" t="str">
        <f>+VLOOKUP(Tabla9[[#This Row],[Cod. Riesgo]],Tabla_Riesgos[[Número]:[Tipo de Riesgo]],6,FALSE)</f>
        <v>Corrupción</v>
      </c>
      <c r="D260" s="119" t="s">
        <v>12</v>
      </c>
      <c r="E260" s="120" t="s">
        <v>391</v>
      </c>
      <c r="F260" s="121">
        <v>9.01</v>
      </c>
      <c r="G260" s="125" t="s">
        <v>187</v>
      </c>
      <c r="H260" s="472"/>
      <c r="I260" s="207"/>
      <c r="J260" s="207"/>
      <c r="K260" s="207"/>
      <c r="L260" s="207"/>
      <c r="M260" s="207"/>
      <c r="N260" s="232"/>
      <c r="O260" s="207"/>
      <c r="P260" s="123">
        <f t="shared" si="12"/>
        <v>0</v>
      </c>
      <c r="Q260" s="208" t="str">
        <f t="shared" si="13"/>
        <v>Debil</v>
      </c>
      <c r="R260" s="207"/>
      <c r="S260" s="224" t="str">
        <f t="shared" si="14"/>
        <v>Debil</v>
      </c>
      <c r="T260" s="224" t="str">
        <f>IFERROR(VLOOKUP(S260,'Tablas de calculos'!$AU$16:$AV$24,2,FALSE),"")</f>
        <v/>
      </c>
      <c r="U260" s="208" t="str">
        <f>IFERROR(VLOOKUP(T260,'Tablas de calculos'!$AV$16:$AY$24,4),"")</f>
        <v/>
      </c>
      <c r="V260" s="207"/>
      <c r="W260" s="207"/>
      <c r="X260" s="123" t="str">
        <f t="shared" si="15"/>
        <v/>
      </c>
      <c r="Y260" s="208" t="str">
        <f>IFERROR(VLOOKUP(X260,'Tablas de calculos'!$AZ$4:$BE$11,5,FALSE),"")</f>
        <v/>
      </c>
      <c r="Z260" s="208" t="str">
        <f>IFERROR(VLOOKUP(X260,'Tablas de calculos'!$AZ$4:$BE$11,6,FALSE),"")</f>
        <v/>
      </c>
    </row>
    <row r="261" spans="1:26" ht="75" x14ac:dyDescent="0.25">
      <c r="A261" s="232" t="s">
        <v>1130</v>
      </c>
      <c r="B261" s="61">
        <v>9</v>
      </c>
      <c r="C261" s="205" t="str">
        <f>+VLOOKUP(Tabla9[[#This Row],[Cod. Riesgo]],Tabla_Riesgos[[Número]:[Tipo de Riesgo]],6,FALSE)</f>
        <v>Corrupción</v>
      </c>
      <c r="D261" s="119" t="s">
        <v>12</v>
      </c>
      <c r="E261" s="120" t="s">
        <v>391</v>
      </c>
      <c r="F261" s="121">
        <v>9.02</v>
      </c>
      <c r="G261" s="125" t="s">
        <v>188</v>
      </c>
      <c r="H261" s="472"/>
      <c r="I261" s="207"/>
      <c r="J261" s="207"/>
      <c r="K261" s="207"/>
      <c r="L261" s="207"/>
      <c r="M261" s="207"/>
      <c r="N261" s="232"/>
      <c r="O261" s="207"/>
      <c r="P261" s="123">
        <f t="shared" ref="P261:P324" si="20">IFERROR(IF(I261="Asignado",15,0)+IF(J261="Adecuado",15,0)+IF(K261="Oportuna",15,0)+IF(L261="Prevenir",15,0)+IF(L261="Detectar",10,0)+IF(M261="Confiable",15,0)+IF(N261="Se investigan y resuelven oportunamente",15,0)+IF(O261="Completa",10,0)+IF(O261="Incompleta",5,0),"")</f>
        <v>0</v>
      </c>
      <c r="Q261" s="208" t="str">
        <f t="shared" ref="Q261:Q324" si="21">IF(P261&lt;86,"Debil",IF(P261&lt;96,"Moderado","Fuerte"))</f>
        <v>Debil</v>
      </c>
      <c r="R261" s="207"/>
      <c r="S261" s="224" t="str">
        <f t="shared" ref="S261:S324" si="22">_xlfn.CONCAT(Q261,R261)</f>
        <v>Debil</v>
      </c>
      <c r="T261" s="224" t="str">
        <f>IFERROR(VLOOKUP(S261,'Tablas de calculos'!$AU$16:$AV$24,2,FALSE),"")</f>
        <v/>
      </c>
      <c r="U261" s="208" t="str">
        <f>IFERROR(VLOOKUP(T261,'Tablas de calculos'!$AV$16:$AY$24,4),"")</f>
        <v/>
      </c>
      <c r="V261" s="207"/>
      <c r="W261" s="207"/>
      <c r="X261" s="123" t="str">
        <f t="shared" ref="X261:X324" si="23">CONCATENATE(U261,V261,W261)</f>
        <v/>
      </c>
      <c r="Y261" s="208" t="str">
        <f>IFERROR(VLOOKUP(X261,'Tablas de calculos'!$AZ$4:$BE$11,5,FALSE),"")</f>
        <v/>
      </c>
      <c r="Z261" s="208" t="str">
        <f>IFERROR(VLOOKUP(X261,'Tablas de calculos'!$AZ$4:$BE$11,6,FALSE),"")</f>
        <v/>
      </c>
    </row>
    <row r="262" spans="1:26" ht="75" x14ac:dyDescent="0.25">
      <c r="A262" s="232" t="s">
        <v>1130</v>
      </c>
      <c r="B262" s="61">
        <v>9</v>
      </c>
      <c r="C262" s="205" t="str">
        <f>+VLOOKUP(Tabla9[[#This Row],[Cod. Riesgo]],Tabla_Riesgos[[Número]:[Tipo de Riesgo]],6,FALSE)</f>
        <v>Corrupción</v>
      </c>
      <c r="D262" s="119" t="s">
        <v>12</v>
      </c>
      <c r="E262" s="120" t="s">
        <v>391</v>
      </c>
      <c r="F262" s="121">
        <v>9.0299999999999994</v>
      </c>
      <c r="G262" s="125" t="s">
        <v>189</v>
      </c>
      <c r="H262" s="472"/>
      <c r="I262" s="207"/>
      <c r="J262" s="207"/>
      <c r="K262" s="207"/>
      <c r="L262" s="207"/>
      <c r="M262" s="207"/>
      <c r="N262" s="232"/>
      <c r="O262" s="207"/>
      <c r="P262" s="123">
        <f t="shared" si="20"/>
        <v>0</v>
      </c>
      <c r="Q262" s="208" t="str">
        <f t="shared" si="21"/>
        <v>Debil</v>
      </c>
      <c r="R262" s="207"/>
      <c r="S262" s="224" t="str">
        <f t="shared" si="22"/>
        <v>Debil</v>
      </c>
      <c r="T262" s="224" t="str">
        <f>IFERROR(VLOOKUP(S262,'Tablas de calculos'!$AU$16:$AV$24,2,FALSE),"")</f>
        <v/>
      </c>
      <c r="U262" s="208" t="str">
        <f>IFERROR(VLOOKUP(T262,'Tablas de calculos'!$AV$16:$AY$24,4),"")</f>
        <v/>
      </c>
      <c r="V262" s="207"/>
      <c r="W262" s="207"/>
      <c r="X262" s="123" t="str">
        <f t="shared" si="23"/>
        <v/>
      </c>
      <c r="Y262" s="208" t="str">
        <f>IFERROR(VLOOKUP(X262,'Tablas de calculos'!$AZ$4:$BE$11,5,FALSE),"")</f>
        <v/>
      </c>
      <c r="Z262" s="208" t="str">
        <f>IFERROR(VLOOKUP(X262,'Tablas de calculos'!$AZ$4:$BE$11,6,FALSE),"")</f>
        <v/>
      </c>
    </row>
    <row r="263" spans="1:26" ht="75" x14ac:dyDescent="0.25">
      <c r="A263" s="232" t="s">
        <v>1130</v>
      </c>
      <c r="B263" s="61">
        <v>9</v>
      </c>
      <c r="C263" s="205" t="str">
        <f>+VLOOKUP(Tabla9[[#This Row],[Cod. Riesgo]],Tabla_Riesgos[[Número]:[Tipo de Riesgo]],6,FALSE)</f>
        <v>Corrupción</v>
      </c>
      <c r="D263" s="119" t="s">
        <v>12</v>
      </c>
      <c r="E263" s="120" t="s">
        <v>391</v>
      </c>
      <c r="F263" s="121">
        <v>9.0399999999999991</v>
      </c>
      <c r="G263" s="125" t="s">
        <v>190</v>
      </c>
      <c r="H263" s="472"/>
      <c r="I263" s="207"/>
      <c r="J263" s="207"/>
      <c r="K263" s="207"/>
      <c r="L263" s="207"/>
      <c r="M263" s="207"/>
      <c r="N263" s="232"/>
      <c r="O263" s="207"/>
      <c r="P263" s="123">
        <f t="shared" si="20"/>
        <v>0</v>
      </c>
      <c r="Q263" s="208" t="str">
        <f t="shared" si="21"/>
        <v>Debil</v>
      </c>
      <c r="R263" s="207"/>
      <c r="S263" s="224" t="str">
        <f t="shared" si="22"/>
        <v>Debil</v>
      </c>
      <c r="T263" s="224" t="str">
        <f>IFERROR(VLOOKUP(S263,'Tablas de calculos'!$AU$16:$AV$24,2,FALSE),"")</f>
        <v/>
      </c>
      <c r="U263" s="208" t="str">
        <f>IFERROR(VLOOKUP(T263,'Tablas de calculos'!$AV$16:$AY$24,4),"")</f>
        <v/>
      </c>
      <c r="V263" s="207"/>
      <c r="W263" s="207"/>
      <c r="X263" s="123" t="str">
        <f t="shared" si="23"/>
        <v/>
      </c>
      <c r="Y263" s="208" t="str">
        <f>IFERROR(VLOOKUP(X263,'Tablas de calculos'!$AZ$4:$BE$11,5,FALSE),"")</f>
        <v/>
      </c>
      <c r="Z263" s="208" t="str">
        <f>IFERROR(VLOOKUP(X263,'Tablas de calculos'!$AZ$4:$BE$11,6,FALSE),"")</f>
        <v/>
      </c>
    </row>
    <row r="264" spans="1:26" ht="75" x14ac:dyDescent="0.25">
      <c r="A264" s="232" t="s">
        <v>1130</v>
      </c>
      <c r="B264" s="61">
        <v>9</v>
      </c>
      <c r="C264" s="205" t="str">
        <f>+VLOOKUP(Tabla9[[#This Row],[Cod. Riesgo]],Tabla_Riesgos[[Número]:[Tipo de Riesgo]],6,FALSE)</f>
        <v>Corrupción</v>
      </c>
      <c r="D264" s="119" t="s">
        <v>12</v>
      </c>
      <c r="E264" s="120" t="s">
        <v>391</v>
      </c>
      <c r="F264" s="121">
        <v>9.0499999999999989</v>
      </c>
      <c r="G264" s="125" t="s">
        <v>191</v>
      </c>
      <c r="H264" s="472"/>
      <c r="I264" s="207"/>
      <c r="J264" s="207"/>
      <c r="K264" s="207"/>
      <c r="L264" s="207"/>
      <c r="M264" s="207"/>
      <c r="N264" s="232"/>
      <c r="O264" s="207"/>
      <c r="P264" s="123">
        <f t="shared" si="20"/>
        <v>0</v>
      </c>
      <c r="Q264" s="208" t="str">
        <f t="shared" si="21"/>
        <v>Debil</v>
      </c>
      <c r="R264" s="207"/>
      <c r="S264" s="224" t="str">
        <f t="shared" si="22"/>
        <v>Debil</v>
      </c>
      <c r="T264" s="224" t="str">
        <f>IFERROR(VLOOKUP(S264,'Tablas de calculos'!$AU$16:$AV$24,2,FALSE),"")</f>
        <v/>
      </c>
      <c r="U264" s="208" t="str">
        <f>IFERROR(VLOOKUP(T264,'Tablas de calculos'!$AV$16:$AY$24,4),"")</f>
        <v/>
      </c>
      <c r="V264" s="207"/>
      <c r="W264" s="207"/>
      <c r="X264" s="123" t="str">
        <f t="shared" si="23"/>
        <v/>
      </c>
      <c r="Y264" s="208" t="str">
        <f>IFERROR(VLOOKUP(X264,'Tablas de calculos'!$AZ$4:$BE$11,5,FALSE),"")</f>
        <v/>
      </c>
      <c r="Z264" s="208" t="str">
        <f>IFERROR(VLOOKUP(X264,'Tablas de calculos'!$AZ$4:$BE$11,6,FALSE),"")</f>
        <v/>
      </c>
    </row>
    <row r="265" spans="1:26" ht="75" x14ac:dyDescent="0.25">
      <c r="A265" s="232" t="s">
        <v>1130</v>
      </c>
      <c r="B265" s="61">
        <v>9</v>
      </c>
      <c r="C265" s="205" t="str">
        <f>+VLOOKUP(Tabla9[[#This Row],[Cod. Riesgo]],Tabla_Riesgos[[Número]:[Tipo de Riesgo]],6,FALSE)</f>
        <v>Corrupción</v>
      </c>
      <c r="D265" s="119" t="s">
        <v>12</v>
      </c>
      <c r="E265" s="120" t="s">
        <v>391</v>
      </c>
      <c r="F265" s="121">
        <v>9.0599999999999987</v>
      </c>
      <c r="G265" s="125" t="s">
        <v>192</v>
      </c>
      <c r="H265" s="472"/>
      <c r="I265" s="207"/>
      <c r="J265" s="207"/>
      <c r="K265" s="207"/>
      <c r="L265" s="207"/>
      <c r="M265" s="207"/>
      <c r="N265" s="232"/>
      <c r="O265" s="207"/>
      <c r="P265" s="123">
        <f t="shared" si="20"/>
        <v>0</v>
      </c>
      <c r="Q265" s="208" t="str">
        <f t="shared" si="21"/>
        <v>Debil</v>
      </c>
      <c r="R265" s="207"/>
      <c r="S265" s="224" t="str">
        <f t="shared" si="22"/>
        <v>Debil</v>
      </c>
      <c r="T265" s="224" t="str">
        <f>IFERROR(VLOOKUP(S265,'Tablas de calculos'!$AU$16:$AV$24,2,FALSE),"")</f>
        <v/>
      </c>
      <c r="U265" s="208" t="str">
        <f>IFERROR(VLOOKUP(T265,'Tablas de calculos'!$AV$16:$AY$24,4),"")</f>
        <v/>
      </c>
      <c r="V265" s="207"/>
      <c r="W265" s="207"/>
      <c r="X265" s="123" t="str">
        <f t="shared" si="23"/>
        <v/>
      </c>
      <c r="Y265" s="208" t="str">
        <f>IFERROR(VLOOKUP(X265,'Tablas de calculos'!$AZ$4:$BE$11,5,FALSE),"")</f>
        <v/>
      </c>
      <c r="Z265" s="208" t="str">
        <f>IFERROR(VLOOKUP(X265,'Tablas de calculos'!$AZ$4:$BE$11,6,FALSE),"")</f>
        <v/>
      </c>
    </row>
    <row r="266" spans="1:26" ht="90" x14ac:dyDescent="0.25">
      <c r="A266" s="232" t="s">
        <v>1130</v>
      </c>
      <c r="B266" s="61">
        <v>10</v>
      </c>
      <c r="C266" s="205" t="str">
        <f>+VLOOKUP(Tabla9[[#This Row],[Cod. Riesgo]],Tabla_Riesgos[[Número]:[Tipo de Riesgo]],6,FALSE)</f>
        <v>Corrupción</v>
      </c>
      <c r="D266" s="119" t="s">
        <v>12</v>
      </c>
      <c r="E266" s="120" t="s">
        <v>623</v>
      </c>
      <c r="F266" s="121">
        <v>10.01</v>
      </c>
      <c r="G266" s="125" t="s">
        <v>177</v>
      </c>
      <c r="H266" s="472"/>
      <c r="I266" s="207"/>
      <c r="J266" s="207"/>
      <c r="K266" s="207"/>
      <c r="L266" s="207"/>
      <c r="M266" s="207"/>
      <c r="N266" s="232"/>
      <c r="O266" s="207"/>
      <c r="P266" s="123">
        <f t="shared" si="20"/>
        <v>0</v>
      </c>
      <c r="Q266" s="208" t="str">
        <f t="shared" si="21"/>
        <v>Debil</v>
      </c>
      <c r="R266" s="207"/>
      <c r="S266" s="224" t="str">
        <f t="shared" si="22"/>
        <v>Debil</v>
      </c>
      <c r="T266" s="224" t="str">
        <f>IFERROR(VLOOKUP(S266,'Tablas de calculos'!$AU$16:$AV$24,2,FALSE),"")</f>
        <v/>
      </c>
      <c r="U266" s="208" t="str">
        <f>IFERROR(VLOOKUP(T266,'Tablas de calculos'!$AV$16:$AY$24,4),"")</f>
        <v/>
      </c>
      <c r="V266" s="207"/>
      <c r="W266" s="207"/>
      <c r="X266" s="123" t="str">
        <f t="shared" si="23"/>
        <v/>
      </c>
      <c r="Y266" s="208" t="str">
        <f>IFERROR(VLOOKUP(X266,'Tablas de calculos'!$AZ$4:$BE$11,5,FALSE),"")</f>
        <v/>
      </c>
      <c r="Z266" s="208" t="str">
        <f>IFERROR(VLOOKUP(X266,'Tablas de calculos'!$AZ$4:$BE$11,6,FALSE),"")</f>
        <v/>
      </c>
    </row>
    <row r="267" spans="1:26" ht="60" x14ac:dyDescent="0.25">
      <c r="A267" s="232" t="s">
        <v>1130</v>
      </c>
      <c r="B267" s="61">
        <v>74</v>
      </c>
      <c r="C267" s="205" t="str">
        <f>+VLOOKUP(Tabla9[[#This Row],[Cod. Riesgo]],Tabla_Riesgos[[Número]:[Tipo de Riesgo]],6,FALSE)</f>
        <v>Seguridad de la Información</v>
      </c>
      <c r="D267" s="119" t="s">
        <v>45</v>
      </c>
      <c r="E267" s="120" t="s">
        <v>636</v>
      </c>
      <c r="F267" s="121">
        <v>74.010000000000005</v>
      </c>
      <c r="G267" s="125" t="s">
        <v>1134</v>
      </c>
      <c r="H267" s="472" t="s">
        <v>543</v>
      </c>
      <c r="I267" s="207"/>
      <c r="J267" s="207"/>
      <c r="K267" s="207"/>
      <c r="L267" s="207"/>
      <c r="M267" s="207"/>
      <c r="N267" s="232"/>
      <c r="O267" s="207"/>
      <c r="P267" s="123">
        <f t="shared" si="20"/>
        <v>0</v>
      </c>
      <c r="Q267" s="208" t="str">
        <f t="shared" si="21"/>
        <v>Debil</v>
      </c>
      <c r="R267" s="207"/>
      <c r="S267" s="224" t="str">
        <f t="shared" si="22"/>
        <v>Debil</v>
      </c>
      <c r="T267" s="224" t="str">
        <f>IFERROR(VLOOKUP(S267,'Tablas de calculos'!$AU$16:$AV$24,2,FALSE),"")</f>
        <v/>
      </c>
      <c r="U267" s="208" t="str">
        <f>IFERROR(VLOOKUP(T267,'Tablas de calculos'!$AV$16:$AY$24,4),"")</f>
        <v/>
      </c>
      <c r="V267" s="207"/>
      <c r="W267" s="207"/>
      <c r="X267" s="123" t="str">
        <f t="shared" si="23"/>
        <v/>
      </c>
      <c r="Y267" s="208" t="str">
        <f>IFERROR(VLOOKUP(X267,'Tablas de calculos'!$AZ$4:$BE$11,5,FALSE),"")</f>
        <v/>
      </c>
      <c r="Z267" s="208" t="str">
        <f>IFERROR(VLOOKUP(X267,'Tablas de calculos'!$AZ$4:$BE$11,6,FALSE),"")</f>
        <v/>
      </c>
    </row>
    <row r="268" spans="1:26" ht="60" x14ac:dyDescent="0.25">
      <c r="A268" s="232" t="s">
        <v>1130</v>
      </c>
      <c r="B268" s="61">
        <v>74</v>
      </c>
      <c r="C268" s="205" t="str">
        <f>+VLOOKUP(Tabla9[[#This Row],[Cod. Riesgo]],Tabla_Riesgos[[Número]:[Tipo de Riesgo]],6,FALSE)</f>
        <v>Seguridad de la Información</v>
      </c>
      <c r="D268" s="119" t="s">
        <v>45</v>
      </c>
      <c r="E268" s="120" t="s">
        <v>636</v>
      </c>
      <c r="F268" s="121">
        <v>74.02000000000001</v>
      </c>
      <c r="G268" s="125" t="s">
        <v>194</v>
      </c>
      <c r="H268" s="472" t="s">
        <v>544</v>
      </c>
      <c r="I268" s="207"/>
      <c r="J268" s="207"/>
      <c r="K268" s="207"/>
      <c r="L268" s="207"/>
      <c r="M268" s="207"/>
      <c r="N268" s="232"/>
      <c r="O268" s="207"/>
      <c r="P268" s="123">
        <f t="shared" si="20"/>
        <v>0</v>
      </c>
      <c r="Q268" s="208" t="str">
        <f t="shared" si="21"/>
        <v>Debil</v>
      </c>
      <c r="R268" s="207"/>
      <c r="S268" s="224" t="str">
        <f t="shared" si="22"/>
        <v>Debil</v>
      </c>
      <c r="T268" s="224" t="str">
        <f>IFERROR(VLOOKUP(S268,'Tablas de calculos'!$AU$16:$AV$24,2,FALSE),"")</f>
        <v/>
      </c>
      <c r="U268" s="208" t="str">
        <f>IFERROR(VLOOKUP(T268,'Tablas de calculos'!$AV$16:$AY$24,4),"")</f>
        <v/>
      </c>
      <c r="V268" s="207"/>
      <c r="W268" s="207"/>
      <c r="X268" s="123" t="str">
        <f t="shared" si="23"/>
        <v/>
      </c>
      <c r="Y268" s="208" t="str">
        <f>IFERROR(VLOOKUP(X268,'Tablas de calculos'!$AZ$4:$BE$11,5,FALSE),"")</f>
        <v/>
      </c>
      <c r="Z268" s="208" t="str">
        <f>IFERROR(VLOOKUP(X268,'Tablas de calculos'!$AZ$4:$BE$11,6,FALSE),"")</f>
        <v/>
      </c>
    </row>
    <row r="269" spans="1:26" ht="60" x14ac:dyDescent="0.25">
      <c r="A269" s="232" t="s">
        <v>1130</v>
      </c>
      <c r="B269" s="61">
        <v>74</v>
      </c>
      <c r="C269" s="205" t="str">
        <f>+VLOOKUP(Tabla9[[#This Row],[Cod. Riesgo]],Tabla_Riesgos[[Número]:[Tipo de Riesgo]],6,FALSE)</f>
        <v>Seguridad de la Información</v>
      </c>
      <c r="D269" s="119" t="s">
        <v>45</v>
      </c>
      <c r="E269" s="120" t="s">
        <v>636</v>
      </c>
      <c r="F269" s="121">
        <v>74.030000000000015</v>
      </c>
      <c r="G269" s="125" t="s">
        <v>195</v>
      </c>
      <c r="H269" s="472" t="s">
        <v>543</v>
      </c>
      <c r="I269" s="207"/>
      <c r="J269" s="207"/>
      <c r="K269" s="207"/>
      <c r="L269" s="207"/>
      <c r="M269" s="207"/>
      <c r="N269" s="232"/>
      <c r="O269" s="207"/>
      <c r="P269" s="123">
        <f t="shared" si="20"/>
        <v>0</v>
      </c>
      <c r="Q269" s="208" t="str">
        <f t="shared" si="21"/>
        <v>Debil</v>
      </c>
      <c r="R269" s="207"/>
      <c r="S269" s="224" t="str">
        <f t="shared" si="22"/>
        <v>Debil</v>
      </c>
      <c r="T269" s="224" t="str">
        <f>IFERROR(VLOOKUP(S269,'Tablas de calculos'!$AU$16:$AV$24,2,FALSE),"")</f>
        <v/>
      </c>
      <c r="U269" s="208" t="str">
        <f>IFERROR(VLOOKUP(T269,'Tablas de calculos'!$AV$16:$AY$24,4),"")</f>
        <v/>
      </c>
      <c r="V269" s="207"/>
      <c r="W269" s="207"/>
      <c r="X269" s="123" t="str">
        <f t="shared" si="23"/>
        <v/>
      </c>
      <c r="Y269" s="208" t="str">
        <f>IFERROR(VLOOKUP(X269,'Tablas de calculos'!$AZ$4:$BE$11,5,FALSE),"")</f>
        <v/>
      </c>
      <c r="Z269" s="208" t="str">
        <f>IFERROR(VLOOKUP(X269,'Tablas de calculos'!$AZ$4:$BE$11,6,FALSE),"")</f>
        <v/>
      </c>
    </row>
    <row r="270" spans="1:26" ht="60" x14ac:dyDescent="0.25">
      <c r="A270" s="232" t="s">
        <v>1130</v>
      </c>
      <c r="B270" s="61">
        <v>74</v>
      </c>
      <c r="C270" s="205" t="str">
        <f>+VLOOKUP(Tabla9[[#This Row],[Cod. Riesgo]],Tabla_Riesgos[[Número]:[Tipo de Riesgo]],6,FALSE)</f>
        <v>Seguridad de la Información</v>
      </c>
      <c r="D270" s="119" t="s">
        <v>45</v>
      </c>
      <c r="E270" s="120" t="s">
        <v>636</v>
      </c>
      <c r="F270" s="121">
        <v>74.04000000000002</v>
      </c>
      <c r="G270" s="125" t="s">
        <v>1135</v>
      </c>
      <c r="H270" s="472" t="s">
        <v>544</v>
      </c>
      <c r="I270" s="207"/>
      <c r="J270" s="207"/>
      <c r="K270" s="207"/>
      <c r="L270" s="207"/>
      <c r="M270" s="207"/>
      <c r="N270" s="232"/>
      <c r="O270" s="207"/>
      <c r="P270" s="123">
        <f t="shared" si="20"/>
        <v>0</v>
      </c>
      <c r="Q270" s="208" t="str">
        <f t="shared" si="21"/>
        <v>Debil</v>
      </c>
      <c r="R270" s="207"/>
      <c r="S270" s="224" t="str">
        <f t="shared" si="22"/>
        <v>Debil</v>
      </c>
      <c r="T270" s="224" t="str">
        <f>IFERROR(VLOOKUP(S270,'Tablas de calculos'!$AU$16:$AV$24,2,FALSE),"")</f>
        <v/>
      </c>
      <c r="U270" s="208" t="str">
        <f>IFERROR(VLOOKUP(T270,'Tablas de calculos'!$AV$16:$AY$24,4),"")</f>
        <v/>
      </c>
      <c r="V270" s="207"/>
      <c r="W270" s="207"/>
      <c r="X270" s="123" t="str">
        <f t="shared" si="23"/>
        <v/>
      </c>
      <c r="Y270" s="208" t="str">
        <f>IFERROR(VLOOKUP(X270,'Tablas de calculos'!$AZ$4:$BE$11,5,FALSE),"")</f>
        <v/>
      </c>
      <c r="Z270" s="208" t="str">
        <f>IFERROR(VLOOKUP(X270,'Tablas de calculos'!$AZ$4:$BE$11,6,FALSE),"")</f>
        <v/>
      </c>
    </row>
    <row r="271" spans="1:26" ht="75" x14ac:dyDescent="0.25">
      <c r="A271" s="232" t="s">
        <v>1130</v>
      </c>
      <c r="B271" s="61">
        <v>11</v>
      </c>
      <c r="C271" s="205" t="str">
        <f>+VLOOKUP(Tabla9[[#This Row],[Cod. Riesgo]],Tabla_Riesgos[[Número]:[Tipo de Riesgo]],6,FALSE)</f>
        <v>Corrupción</v>
      </c>
      <c r="D271" s="119" t="s">
        <v>12</v>
      </c>
      <c r="E271" s="120" t="s">
        <v>394</v>
      </c>
      <c r="F271" s="121">
        <v>11.01</v>
      </c>
      <c r="G271" s="125" t="s">
        <v>197</v>
      </c>
      <c r="H271" s="472"/>
      <c r="I271" s="207"/>
      <c r="J271" s="207"/>
      <c r="K271" s="207"/>
      <c r="L271" s="207"/>
      <c r="M271" s="207"/>
      <c r="N271" s="232"/>
      <c r="O271" s="207"/>
      <c r="P271" s="123">
        <f t="shared" si="20"/>
        <v>0</v>
      </c>
      <c r="Q271" s="208" t="str">
        <f t="shared" si="21"/>
        <v>Debil</v>
      </c>
      <c r="R271" s="207"/>
      <c r="S271" s="224" t="str">
        <f t="shared" si="22"/>
        <v>Debil</v>
      </c>
      <c r="T271" s="224" t="str">
        <f>IFERROR(VLOOKUP(S271,'Tablas de calculos'!$AU$16:$AV$24,2,FALSE),"")</f>
        <v/>
      </c>
      <c r="U271" s="208" t="str">
        <f>IFERROR(VLOOKUP(T271,'Tablas de calculos'!$AV$16:$AY$24,4),"")</f>
        <v/>
      </c>
      <c r="V271" s="207"/>
      <c r="W271" s="207"/>
      <c r="X271" s="123" t="str">
        <f t="shared" si="23"/>
        <v/>
      </c>
      <c r="Y271" s="208" t="str">
        <f>IFERROR(VLOOKUP(X271,'Tablas de calculos'!$AZ$4:$BE$11,5,FALSE),"")</f>
        <v/>
      </c>
      <c r="Z271" s="208" t="str">
        <f>IFERROR(VLOOKUP(X271,'Tablas de calculos'!$AZ$4:$BE$11,6,FALSE),"")</f>
        <v/>
      </c>
    </row>
    <row r="272" spans="1:26" ht="75" x14ac:dyDescent="0.25">
      <c r="A272" s="232" t="s">
        <v>1130</v>
      </c>
      <c r="B272" s="61">
        <v>11</v>
      </c>
      <c r="C272" s="205" t="str">
        <f>+VLOOKUP(Tabla9[[#This Row],[Cod. Riesgo]],Tabla_Riesgos[[Número]:[Tipo de Riesgo]],6,FALSE)</f>
        <v>Corrupción</v>
      </c>
      <c r="D272" s="119" t="s">
        <v>12</v>
      </c>
      <c r="E272" s="120" t="s">
        <v>394</v>
      </c>
      <c r="F272" s="121">
        <v>11.02</v>
      </c>
      <c r="G272" s="125" t="s">
        <v>174</v>
      </c>
      <c r="H272" s="472"/>
      <c r="I272" s="207"/>
      <c r="J272" s="207"/>
      <c r="K272" s="207"/>
      <c r="L272" s="207"/>
      <c r="M272" s="207"/>
      <c r="N272" s="232"/>
      <c r="O272" s="207"/>
      <c r="P272" s="123">
        <f t="shared" si="20"/>
        <v>0</v>
      </c>
      <c r="Q272" s="208" t="str">
        <f t="shared" si="21"/>
        <v>Debil</v>
      </c>
      <c r="R272" s="207"/>
      <c r="S272" s="224" t="str">
        <f t="shared" si="22"/>
        <v>Debil</v>
      </c>
      <c r="T272" s="224" t="str">
        <f>IFERROR(VLOOKUP(S272,'Tablas de calculos'!$AU$16:$AV$24,2,FALSE),"")</f>
        <v/>
      </c>
      <c r="U272" s="208" t="str">
        <f>IFERROR(VLOOKUP(T272,'Tablas de calculos'!$AV$16:$AY$24,4),"")</f>
        <v/>
      </c>
      <c r="V272" s="207"/>
      <c r="W272" s="207"/>
      <c r="X272" s="123" t="str">
        <f t="shared" si="23"/>
        <v/>
      </c>
      <c r="Y272" s="208" t="str">
        <f>IFERROR(VLOOKUP(X272,'Tablas de calculos'!$AZ$4:$BE$11,5,FALSE),"")</f>
        <v/>
      </c>
      <c r="Z272" s="208" t="str">
        <f>IFERROR(VLOOKUP(X272,'Tablas de calculos'!$AZ$4:$BE$11,6,FALSE),"")</f>
        <v/>
      </c>
    </row>
    <row r="273" spans="1:26" ht="75" x14ac:dyDescent="0.25">
      <c r="A273" s="232" t="s">
        <v>1130</v>
      </c>
      <c r="B273" s="61">
        <v>11</v>
      </c>
      <c r="C273" s="205" t="str">
        <f>+VLOOKUP(Tabla9[[#This Row],[Cod. Riesgo]],Tabla_Riesgos[[Número]:[Tipo de Riesgo]],6,FALSE)</f>
        <v>Corrupción</v>
      </c>
      <c r="D273" s="119" t="s">
        <v>12</v>
      </c>
      <c r="E273" s="120" t="s">
        <v>394</v>
      </c>
      <c r="F273" s="121">
        <v>11.03</v>
      </c>
      <c r="G273" s="125" t="s">
        <v>175</v>
      </c>
      <c r="H273" s="472"/>
      <c r="I273" s="207"/>
      <c r="J273" s="207"/>
      <c r="K273" s="207"/>
      <c r="L273" s="207"/>
      <c r="M273" s="207"/>
      <c r="N273" s="232"/>
      <c r="O273" s="207"/>
      <c r="P273" s="123">
        <f t="shared" si="20"/>
        <v>0</v>
      </c>
      <c r="Q273" s="208" t="str">
        <f t="shared" si="21"/>
        <v>Debil</v>
      </c>
      <c r="R273" s="207"/>
      <c r="S273" s="224" t="str">
        <f t="shared" si="22"/>
        <v>Debil</v>
      </c>
      <c r="T273" s="224" t="str">
        <f>IFERROR(VLOOKUP(S273,'Tablas de calculos'!$AU$16:$AV$24,2,FALSE),"")</f>
        <v/>
      </c>
      <c r="U273" s="208" t="str">
        <f>IFERROR(VLOOKUP(T273,'Tablas de calculos'!$AV$16:$AY$24,4),"")</f>
        <v/>
      </c>
      <c r="V273" s="207"/>
      <c r="W273" s="207"/>
      <c r="X273" s="123" t="str">
        <f t="shared" si="23"/>
        <v/>
      </c>
      <c r="Y273" s="208" t="str">
        <f>IFERROR(VLOOKUP(X273,'Tablas de calculos'!$AZ$4:$BE$11,5,FALSE),"")</f>
        <v/>
      </c>
      <c r="Z273" s="208" t="str">
        <f>IFERROR(VLOOKUP(X273,'Tablas de calculos'!$AZ$4:$BE$11,6,FALSE),"")</f>
        <v/>
      </c>
    </row>
    <row r="274" spans="1:26" ht="75" x14ac:dyDescent="0.25">
      <c r="A274" s="232" t="s">
        <v>1130</v>
      </c>
      <c r="B274" s="61">
        <v>11</v>
      </c>
      <c r="C274" s="205" t="str">
        <f>+VLOOKUP(Tabla9[[#This Row],[Cod. Riesgo]],Tabla_Riesgos[[Número]:[Tipo de Riesgo]],6,FALSE)</f>
        <v>Corrupción</v>
      </c>
      <c r="D274" s="119" t="s">
        <v>12</v>
      </c>
      <c r="E274" s="120" t="s">
        <v>394</v>
      </c>
      <c r="F274" s="121">
        <v>11.04</v>
      </c>
      <c r="G274" s="125" t="s">
        <v>198</v>
      </c>
      <c r="H274" s="472"/>
      <c r="I274" s="207"/>
      <c r="J274" s="207"/>
      <c r="K274" s="207"/>
      <c r="L274" s="207"/>
      <c r="M274" s="207"/>
      <c r="N274" s="232"/>
      <c r="O274" s="207"/>
      <c r="P274" s="123">
        <f t="shared" si="20"/>
        <v>0</v>
      </c>
      <c r="Q274" s="208" t="str">
        <f t="shared" si="21"/>
        <v>Debil</v>
      </c>
      <c r="R274" s="207"/>
      <c r="S274" s="224" t="str">
        <f t="shared" si="22"/>
        <v>Debil</v>
      </c>
      <c r="T274" s="224" t="str">
        <f>IFERROR(VLOOKUP(S274,'Tablas de calculos'!$AU$16:$AV$24,2,FALSE),"")</f>
        <v/>
      </c>
      <c r="U274" s="208" t="str">
        <f>IFERROR(VLOOKUP(T274,'Tablas de calculos'!$AV$16:$AY$24,4),"")</f>
        <v/>
      </c>
      <c r="V274" s="207"/>
      <c r="W274" s="207"/>
      <c r="X274" s="123" t="str">
        <f t="shared" si="23"/>
        <v/>
      </c>
      <c r="Y274" s="208" t="str">
        <f>IFERROR(VLOOKUP(X274,'Tablas de calculos'!$AZ$4:$BE$11,5,FALSE),"")</f>
        <v/>
      </c>
      <c r="Z274" s="208" t="str">
        <f>IFERROR(VLOOKUP(X274,'Tablas de calculos'!$AZ$4:$BE$11,6,FALSE),"")</f>
        <v/>
      </c>
    </row>
    <row r="275" spans="1:26" ht="75" x14ac:dyDescent="0.25">
      <c r="A275" s="232" t="s">
        <v>1130</v>
      </c>
      <c r="B275" s="61">
        <v>11</v>
      </c>
      <c r="C275" s="205" t="str">
        <f>+VLOOKUP(Tabla9[[#This Row],[Cod. Riesgo]],Tabla_Riesgos[[Número]:[Tipo de Riesgo]],6,FALSE)</f>
        <v>Corrupción</v>
      </c>
      <c r="D275" s="119" t="s">
        <v>12</v>
      </c>
      <c r="E275" s="120" t="s">
        <v>394</v>
      </c>
      <c r="F275" s="121">
        <v>11.049999999999999</v>
      </c>
      <c r="G275" s="125" t="s">
        <v>199</v>
      </c>
      <c r="H275" s="472"/>
      <c r="I275" s="207"/>
      <c r="J275" s="207"/>
      <c r="K275" s="207"/>
      <c r="L275" s="207"/>
      <c r="M275" s="207"/>
      <c r="N275" s="232"/>
      <c r="O275" s="207"/>
      <c r="P275" s="123">
        <f t="shared" si="20"/>
        <v>0</v>
      </c>
      <c r="Q275" s="208" t="str">
        <f t="shared" si="21"/>
        <v>Debil</v>
      </c>
      <c r="R275" s="207"/>
      <c r="S275" s="224" t="str">
        <f t="shared" si="22"/>
        <v>Debil</v>
      </c>
      <c r="T275" s="224" t="str">
        <f>IFERROR(VLOOKUP(S275,'Tablas de calculos'!$AU$16:$AV$24,2,FALSE),"")</f>
        <v/>
      </c>
      <c r="U275" s="208" t="str">
        <f>IFERROR(VLOOKUP(T275,'Tablas de calculos'!$AV$16:$AY$24,4),"")</f>
        <v/>
      </c>
      <c r="V275" s="207"/>
      <c r="W275" s="207"/>
      <c r="X275" s="123" t="str">
        <f t="shared" si="23"/>
        <v/>
      </c>
      <c r="Y275" s="208" t="str">
        <f>IFERROR(VLOOKUP(X275,'Tablas de calculos'!$AZ$4:$BE$11,5,FALSE),"")</f>
        <v/>
      </c>
      <c r="Z275" s="208" t="str">
        <f>IFERROR(VLOOKUP(X275,'Tablas de calculos'!$AZ$4:$BE$11,6,FALSE),"")</f>
        <v/>
      </c>
    </row>
    <row r="276" spans="1:26" ht="75" x14ac:dyDescent="0.25">
      <c r="A276" s="232" t="s">
        <v>1130</v>
      </c>
      <c r="B276" s="61">
        <v>12</v>
      </c>
      <c r="C276" s="205" t="str">
        <f>+VLOOKUP(Tabla9[[#This Row],[Cod. Riesgo]],Tabla_Riesgos[[Número]:[Tipo de Riesgo]],6,FALSE)</f>
        <v>Estratégico</v>
      </c>
      <c r="D276" s="119" t="s">
        <v>12</v>
      </c>
      <c r="E276" s="120" t="s">
        <v>14</v>
      </c>
      <c r="F276" s="121">
        <v>12.01</v>
      </c>
      <c r="G276" s="125" t="s">
        <v>200</v>
      </c>
      <c r="H276" s="472"/>
      <c r="I276" s="207"/>
      <c r="J276" s="207"/>
      <c r="K276" s="207"/>
      <c r="L276" s="207"/>
      <c r="M276" s="207"/>
      <c r="N276" s="232"/>
      <c r="O276" s="207"/>
      <c r="P276" s="123">
        <f t="shared" si="20"/>
        <v>0</v>
      </c>
      <c r="Q276" s="208" t="str">
        <f t="shared" si="21"/>
        <v>Debil</v>
      </c>
      <c r="R276" s="207"/>
      <c r="S276" s="224" t="str">
        <f t="shared" si="22"/>
        <v>Debil</v>
      </c>
      <c r="T276" s="224" t="str">
        <f>IFERROR(VLOOKUP(S276,'Tablas de calculos'!$AU$16:$AV$24,2,FALSE),"")</f>
        <v/>
      </c>
      <c r="U276" s="208" t="str">
        <f>IFERROR(VLOOKUP(T276,'Tablas de calculos'!$AV$16:$AY$24,4),"")</f>
        <v/>
      </c>
      <c r="V276" s="207"/>
      <c r="W276" s="207"/>
      <c r="X276" s="123" t="str">
        <f t="shared" si="23"/>
        <v/>
      </c>
      <c r="Y276" s="208" t="str">
        <f>IFERROR(VLOOKUP(X276,'Tablas de calculos'!$AZ$4:$BE$11,5,FALSE),"")</f>
        <v/>
      </c>
      <c r="Z276" s="208" t="str">
        <f>IFERROR(VLOOKUP(X276,'Tablas de calculos'!$AZ$4:$BE$11,6,FALSE),"")</f>
        <v/>
      </c>
    </row>
    <row r="277" spans="1:26" ht="75" x14ac:dyDescent="0.25">
      <c r="A277" s="232" t="s">
        <v>1130</v>
      </c>
      <c r="B277" s="61">
        <v>12</v>
      </c>
      <c r="C277" s="205" t="str">
        <f>+VLOOKUP(Tabla9[[#This Row],[Cod. Riesgo]],Tabla_Riesgos[[Número]:[Tipo de Riesgo]],6,FALSE)</f>
        <v>Estratégico</v>
      </c>
      <c r="D277" s="119" t="s">
        <v>12</v>
      </c>
      <c r="E277" s="120" t="s">
        <v>14</v>
      </c>
      <c r="F277" s="121">
        <v>12.02</v>
      </c>
      <c r="G277" s="125" t="s">
        <v>201</v>
      </c>
      <c r="H277" s="472"/>
      <c r="I277" s="207"/>
      <c r="J277" s="207"/>
      <c r="K277" s="207"/>
      <c r="L277" s="207"/>
      <c r="M277" s="207"/>
      <c r="N277" s="232"/>
      <c r="O277" s="207"/>
      <c r="P277" s="123">
        <f t="shared" si="20"/>
        <v>0</v>
      </c>
      <c r="Q277" s="208" t="str">
        <f t="shared" si="21"/>
        <v>Debil</v>
      </c>
      <c r="R277" s="207"/>
      <c r="S277" s="224" t="str">
        <f t="shared" si="22"/>
        <v>Debil</v>
      </c>
      <c r="T277" s="224" t="str">
        <f>IFERROR(VLOOKUP(S277,'Tablas de calculos'!$AU$16:$AV$24,2,FALSE),"")</f>
        <v/>
      </c>
      <c r="U277" s="208" t="str">
        <f>IFERROR(VLOOKUP(T277,'Tablas de calculos'!$AV$16:$AY$24,4),"")</f>
        <v/>
      </c>
      <c r="V277" s="207"/>
      <c r="W277" s="207"/>
      <c r="X277" s="123" t="str">
        <f t="shared" si="23"/>
        <v/>
      </c>
      <c r="Y277" s="208" t="str">
        <f>IFERROR(VLOOKUP(X277,'Tablas de calculos'!$AZ$4:$BE$11,5,FALSE),"")</f>
        <v/>
      </c>
      <c r="Z277" s="208" t="str">
        <f>IFERROR(VLOOKUP(X277,'Tablas de calculos'!$AZ$4:$BE$11,6,FALSE),"")</f>
        <v/>
      </c>
    </row>
    <row r="278" spans="1:26" ht="75" x14ac:dyDescent="0.25">
      <c r="A278" s="232" t="s">
        <v>1130</v>
      </c>
      <c r="B278" s="61">
        <v>12</v>
      </c>
      <c r="C278" s="205" t="str">
        <f>+VLOOKUP(Tabla9[[#This Row],[Cod. Riesgo]],Tabla_Riesgos[[Número]:[Tipo de Riesgo]],6,FALSE)</f>
        <v>Estratégico</v>
      </c>
      <c r="D278" s="119" t="s">
        <v>12</v>
      </c>
      <c r="E278" s="120" t="s">
        <v>14</v>
      </c>
      <c r="F278" s="121">
        <v>12.03</v>
      </c>
      <c r="G278" s="125" t="s">
        <v>202</v>
      </c>
      <c r="H278" s="472"/>
      <c r="I278" s="207"/>
      <c r="J278" s="207"/>
      <c r="K278" s="207"/>
      <c r="L278" s="207"/>
      <c r="M278" s="207"/>
      <c r="N278" s="232"/>
      <c r="O278" s="207"/>
      <c r="P278" s="123">
        <f t="shared" si="20"/>
        <v>0</v>
      </c>
      <c r="Q278" s="208" t="str">
        <f t="shared" si="21"/>
        <v>Debil</v>
      </c>
      <c r="R278" s="207"/>
      <c r="S278" s="224" t="str">
        <f t="shared" si="22"/>
        <v>Debil</v>
      </c>
      <c r="T278" s="224" t="str">
        <f>IFERROR(VLOOKUP(S278,'Tablas de calculos'!$AU$16:$AV$24,2,FALSE),"")</f>
        <v/>
      </c>
      <c r="U278" s="208" t="str">
        <f>IFERROR(VLOOKUP(T278,'Tablas de calculos'!$AV$16:$AY$24,4),"")</f>
        <v/>
      </c>
      <c r="V278" s="207"/>
      <c r="W278" s="207"/>
      <c r="X278" s="123" t="str">
        <f t="shared" si="23"/>
        <v/>
      </c>
      <c r="Y278" s="208" t="str">
        <f>IFERROR(VLOOKUP(X278,'Tablas de calculos'!$AZ$4:$BE$11,5,FALSE),"")</f>
        <v/>
      </c>
      <c r="Z278" s="208" t="str">
        <f>IFERROR(VLOOKUP(X278,'Tablas de calculos'!$AZ$4:$BE$11,6,FALSE),"")</f>
        <v/>
      </c>
    </row>
    <row r="279" spans="1:26" ht="45" x14ac:dyDescent="0.25">
      <c r="A279" s="232" t="s">
        <v>1130</v>
      </c>
      <c r="B279" s="61">
        <v>13</v>
      </c>
      <c r="C279" s="205" t="str">
        <f>+VLOOKUP(Tabla9[[#This Row],[Cod. Riesgo]],Tabla_Riesgos[[Número]:[Tipo de Riesgo]],6,FALSE)</f>
        <v>Corrupción</v>
      </c>
      <c r="D279" s="119" t="s">
        <v>12</v>
      </c>
      <c r="E279" s="120" t="s">
        <v>15</v>
      </c>
      <c r="F279" s="121">
        <v>13.01</v>
      </c>
      <c r="G279" s="125" t="s">
        <v>203</v>
      </c>
      <c r="H279" s="472"/>
      <c r="I279" s="207"/>
      <c r="J279" s="207"/>
      <c r="K279" s="207"/>
      <c r="L279" s="207"/>
      <c r="M279" s="207"/>
      <c r="N279" s="232"/>
      <c r="O279" s="207"/>
      <c r="P279" s="123">
        <f t="shared" si="20"/>
        <v>0</v>
      </c>
      <c r="Q279" s="208" t="str">
        <f t="shared" si="21"/>
        <v>Debil</v>
      </c>
      <c r="R279" s="207"/>
      <c r="S279" s="224" t="str">
        <f t="shared" si="22"/>
        <v>Debil</v>
      </c>
      <c r="T279" s="224" t="str">
        <f>IFERROR(VLOOKUP(S279,'Tablas de calculos'!$AU$16:$AV$24,2,FALSE),"")</f>
        <v/>
      </c>
      <c r="U279" s="208" t="str">
        <f>IFERROR(VLOOKUP(T279,'Tablas de calculos'!$AV$16:$AY$24,4),"")</f>
        <v/>
      </c>
      <c r="V279" s="207"/>
      <c r="W279" s="207"/>
      <c r="X279" s="123" t="str">
        <f t="shared" si="23"/>
        <v/>
      </c>
      <c r="Y279" s="208" t="str">
        <f>IFERROR(VLOOKUP(X279,'Tablas de calculos'!$AZ$4:$BE$11,5,FALSE),"")</f>
        <v/>
      </c>
      <c r="Z279" s="208" t="str">
        <f>IFERROR(VLOOKUP(X279,'Tablas de calculos'!$AZ$4:$BE$11,6,FALSE),"")</f>
        <v/>
      </c>
    </row>
    <row r="280" spans="1:26" ht="45" x14ac:dyDescent="0.25">
      <c r="A280" s="232" t="s">
        <v>1130</v>
      </c>
      <c r="B280" s="61">
        <v>13</v>
      </c>
      <c r="C280" s="205" t="str">
        <f>+VLOOKUP(Tabla9[[#This Row],[Cod. Riesgo]],Tabla_Riesgos[[Número]:[Tipo de Riesgo]],6,FALSE)</f>
        <v>Corrupción</v>
      </c>
      <c r="D280" s="119" t="s">
        <v>12</v>
      </c>
      <c r="E280" s="120" t="s">
        <v>15</v>
      </c>
      <c r="F280" s="121">
        <v>13.02</v>
      </c>
      <c r="G280" s="125" t="s">
        <v>185</v>
      </c>
      <c r="H280" s="472"/>
      <c r="I280" s="207"/>
      <c r="J280" s="207"/>
      <c r="K280" s="207"/>
      <c r="L280" s="207"/>
      <c r="M280" s="207"/>
      <c r="N280" s="232"/>
      <c r="O280" s="207"/>
      <c r="P280" s="123">
        <f t="shared" si="20"/>
        <v>0</v>
      </c>
      <c r="Q280" s="208" t="str">
        <f t="shared" si="21"/>
        <v>Debil</v>
      </c>
      <c r="R280" s="207"/>
      <c r="S280" s="224" t="str">
        <f t="shared" si="22"/>
        <v>Debil</v>
      </c>
      <c r="T280" s="224" t="str">
        <f>IFERROR(VLOOKUP(S280,'Tablas de calculos'!$AU$16:$AV$24,2,FALSE),"")</f>
        <v/>
      </c>
      <c r="U280" s="208" t="str">
        <f>IFERROR(VLOOKUP(T280,'Tablas de calculos'!$AV$16:$AY$24,4),"")</f>
        <v/>
      </c>
      <c r="V280" s="207"/>
      <c r="W280" s="207"/>
      <c r="X280" s="123" t="str">
        <f t="shared" si="23"/>
        <v/>
      </c>
      <c r="Y280" s="208" t="str">
        <f>IFERROR(VLOOKUP(X280,'Tablas de calculos'!$AZ$4:$BE$11,5,FALSE),"")</f>
        <v/>
      </c>
      <c r="Z280" s="208" t="str">
        <f>IFERROR(VLOOKUP(X280,'Tablas de calculos'!$AZ$4:$BE$11,6,FALSE),"")</f>
        <v/>
      </c>
    </row>
    <row r="281" spans="1:26" ht="45" x14ac:dyDescent="0.25">
      <c r="A281" s="232" t="s">
        <v>1130</v>
      </c>
      <c r="B281" s="61">
        <v>13</v>
      </c>
      <c r="C281" s="205" t="str">
        <f>+VLOOKUP(Tabla9[[#This Row],[Cod. Riesgo]],Tabla_Riesgos[[Número]:[Tipo de Riesgo]],6,FALSE)</f>
        <v>Corrupción</v>
      </c>
      <c r="D281" s="119" t="s">
        <v>12</v>
      </c>
      <c r="E281" s="120" t="s">
        <v>15</v>
      </c>
      <c r="F281" s="121">
        <v>13.03</v>
      </c>
      <c r="G281" s="125" t="s">
        <v>177</v>
      </c>
      <c r="H281" s="472"/>
      <c r="I281" s="207"/>
      <c r="J281" s="207"/>
      <c r="K281" s="207"/>
      <c r="L281" s="207"/>
      <c r="M281" s="207"/>
      <c r="N281" s="232"/>
      <c r="O281" s="207"/>
      <c r="P281" s="123">
        <f t="shared" si="20"/>
        <v>0</v>
      </c>
      <c r="Q281" s="208" t="str">
        <f t="shared" si="21"/>
        <v>Debil</v>
      </c>
      <c r="R281" s="207"/>
      <c r="S281" s="224" t="str">
        <f t="shared" si="22"/>
        <v>Debil</v>
      </c>
      <c r="T281" s="224" t="str">
        <f>IFERROR(VLOOKUP(S281,'Tablas de calculos'!$AU$16:$AV$24,2,FALSE),"")</f>
        <v/>
      </c>
      <c r="U281" s="208" t="str">
        <f>IFERROR(VLOOKUP(T281,'Tablas de calculos'!$AV$16:$AY$24,4),"")</f>
        <v/>
      </c>
      <c r="V281" s="207"/>
      <c r="W281" s="207"/>
      <c r="X281" s="123" t="str">
        <f t="shared" si="23"/>
        <v/>
      </c>
      <c r="Y281" s="208" t="str">
        <f>IFERROR(VLOOKUP(X281,'Tablas de calculos'!$AZ$4:$BE$11,5,FALSE),"")</f>
        <v/>
      </c>
      <c r="Z281" s="208" t="str">
        <f>IFERROR(VLOOKUP(X281,'Tablas de calculos'!$AZ$4:$BE$11,6,FALSE),"")</f>
        <v/>
      </c>
    </row>
    <row r="282" spans="1:26" ht="60" x14ac:dyDescent="0.25">
      <c r="A282" s="232" t="s">
        <v>1130</v>
      </c>
      <c r="B282" s="61">
        <v>14</v>
      </c>
      <c r="C282" s="205" t="str">
        <f>+VLOOKUP(Tabla9[[#This Row],[Cod. Riesgo]],Tabla_Riesgos[[Número]:[Tipo de Riesgo]],6,FALSE)</f>
        <v>Operativo</v>
      </c>
      <c r="D282" s="119" t="s">
        <v>35</v>
      </c>
      <c r="E282" s="120" t="s">
        <v>626</v>
      </c>
      <c r="F282" s="121">
        <v>14.01</v>
      </c>
      <c r="G282" s="125" t="s">
        <v>204</v>
      </c>
      <c r="H282" s="472"/>
      <c r="I282" s="207"/>
      <c r="J282" s="207"/>
      <c r="K282" s="207"/>
      <c r="L282" s="207"/>
      <c r="M282" s="207"/>
      <c r="N282" s="232"/>
      <c r="O282" s="207"/>
      <c r="P282" s="123">
        <f t="shared" si="20"/>
        <v>0</v>
      </c>
      <c r="Q282" s="208" t="str">
        <f t="shared" si="21"/>
        <v>Debil</v>
      </c>
      <c r="R282" s="207"/>
      <c r="S282" s="224" t="str">
        <f t="shared" si="22"/>
        <v>Debil</v>
      </c>
      <c r="T282" s="224" t="str">
        <f>IFERROR(VLOOKUP(S282,'Tablas de calculos'!$AU$16:$AV$24,2,FALSE),"")</f>
        <v/>
      </c>
      <c r="U282" s="208" t="str">
        <f>IFERROR(VLOOKUP(T282,'Tablas de calculos'!$AV$16:$AY$24,4),"")</f>
        <v/>
      </c>
      <c r="V282" s="207"/>
      <c r="W282" s="207"/>
      <c r="X282" s="123" t="str">
        <f t="shared" si="23"/>
        <v/>
      </c>
      <c r="Y282" s="208" t="str">
        <f>IFERROR(VLOOKUP(X282,'Tablas de calculos'!$AZ$4:$BE$11,5,FALSE),"")</f>
        <v/>
      </c>
      <c r="Z282" s="208" t="str">
        <f>IFERROR(VLOOKUP(X282,'Tablas de calculos'!$AZ$4:$BE$11,6,FALSE),"")</f>
        <v/>
      </c>
    </row>
    <row r="283" spans="1:26" ht="75" x14ac:dyDescent="0.25">
      <c r="A283" s="232" t="s">
        <v>1130</v>
      </c>
      <c r="B283" s="61">
        <v>14</v>
      </c>
      <c r="C283" s="205" t="str">
        <f>+VLOOKUP(Tabla9[[#This Row],[Cod. Riesgo]],Tabla_Riesgos[[Número]:[Tipo de Riesgo]],6,FALSE)</f>
        <v>Operativo</v>
      </c>
      <c r="D283" s="119" t="s">
        <v>35</v>
      </c>
      <c r="E283" s="120" t="s">
        <v>626</v>
      </c>
      <c r="F283" s="121">
        <v>14.02</v>
      </c>
      <c r="G283" s="125" t="s">
        <v>205</v>
      </c>
      <c r="H283" s="472"/>
      <c r="I283" s="207"/>
      <c r="J283" s="207"/>
      <c r="K283" s="207"/>
      <c r="L283" s="207"/>
      <c r="M283" s="207"/>
      <c r="N283" s="232"/>
      <c r="O283" s="207"/>
      <c r="P283" s="123">
        <f t="shared" si="20"/>
        <v>0</v>
      </c>
      <c r="Q283" s="208" t="str">
        <f t="shared" si="21"/>
        <v>Debil</v>
      </c>
      <c r="R283" s="207"/>
      <c r="S283" s="224" t="str">
        <f t="shared" si="22"/>
        <v>Debil</v>
      </c>
      <c r="T283" s="224" t="str">
        <f>IFERROR(VLOOKUP(S283,'Tablas de calculos'!$AU$16:$AV$24,2,FALSE),"")</f>
        <v/>
      </c>
      <c r="U283" s="208" t="str">
        <f>IFERROR(VLOOKUP(T283,'Tablas de calculos'!$AV$16:$AY$24,4),"")</f>
        <v/>
      </c>
      <c r="V283" s="207"/>
      <c r="W283" s="207"/>
      <c r="X283" s="123" t="str">
        <f t="shared" si="23"/>
        <v/>
      </c>
      <c r="Y283" s="208" t="str">
        <f>IFERROR(VLOOKUP(X283,'Tablas de calculos'!$AZ$4:$BE$11,5,FALSE),"")</f>
        <v/>
      </c>
      <c r="Z283" s="208" t="str">
        <f>IFERROR(VLOOKUP(X283,'Tablas de calculos'!$AZ$4:$BE$11,6,FALSE),"")</f>
        <v/>
      </c>
    </row>
    <row r="284" spans="1:26" ht="45" x14ac:dyDescent="0.25">
      <c r="A284" s="232" t="s">
        <v>1130</v>
      </c>
      <c r="B284" s="61">
        <v>14</v>
      </c>
      <c r="C284" s="205" t="str">
        <f>+VLOOKUP(Tabla9[[#This Row],[Cod. Riesgo]],Tabla_Riesgos[[Número]:[Tipo de Riesgo]],6,FALSE)</f>
        <v>Operativo</v>
      </c>
      <c r="D284" s="119" t="s">
        <v>35</v>
      </c>
      <c r="E284" s="120" t="s">
        <v>626</v>
      </c>
      <c r="F284" s="121">
        <v>14.03</v>
      </c>
      <c r="G284" s="125" t="s">
        <v>206</v>
      </c>
      <c r="H284" s="472"/>
      <c r="I284" s="207"/>
      <c r="J284" s="207"/>
      <c r="K284" s="207"/>
      <c r="L284" s="207"/>
      <c r="M284" s="207"/>
      <c r="N284" s="232"/>
      <c r="O284" s="207"/>
      <c r="P284" s="123">
        <f t="shared" si="20"/>
        <v>0</v>
      </c>
      <c r="Q284" s="208" t="str">
        <f t="shared" si="21"/>
        <v>Debil</v>
      </c>
      <c r="R284" s="207"/>
      <c r="S284" s="224" t="str">
        <f t="shared" si="22"/>
        <v>Debil</v>
      </c>
      <c r="T284" s="224" t="str">
        <f>IFERROR(VLOOKUP(S284,'Tablas de calculos'!$AU$16:$AV$24,2,FALSE),"")</f>
        <v/>
      </c>
      <c r="U284" s="208" t="str">
        <f>IFERROR(VLOOKUP(T284,'Tablas de calculos'!$AV$16:$AY$24,4),"")</f>
        <v/>
      </c>
      <c r="V284" s="207"/>
      <c r="W284" s="207"/>
      <c r="X284" s="123" t="str">
        <f t="shared" si="23"/>
        <v/>
      </c>
      <c r="Y284" s="208" t="str">
        <f>IFERROR(VLOOKUP(X284,'Tablas de calculos'!$AZ$4:$BE$11,5,FALSE),"")</f>
        <v/>
      </c>
      <c r="Z284" s="208" t="str">
        <f>IFERROR(VLOOKUP(X284,'Tablas de calculos'!$AZ$4:$BE$11,6,FALSE),"")</f>
        <v/>
      </c>
    </row>
    <row r="285" spans="1:26" ht="90" x14ac:dyDescent="0.25">
      <c r="A285" s="232" t="s">
        <v>1130</v>
      </c>
      <c r="B285" s="61">
        <v>15</v>
      </c>
      <c r="C285" s="205" t="str">
        <f>+VLOOKUP(Tabla9[[#This Row],[Cod. Riesgo]],Tabla_Riesgos[[Número]:[Tipo de Riesgo]],6,FALSE)</f>
        <v>Operativo</v>
      </c>
      <c r="D285" s="119" t="s">
        <v>38</v>
      </c>
      <c r="E285" s="120" t="s">
        <v>17</v>
      </c>
      <c r="F285" s="121">
        <v>15.01</v>
      </c>
      <c r="G285" s="125" t="s">
        <v>207</v>
      </c>
      <c r="H285" s="472"/>
      <c r="I285" s="207"/>
      <c r="J285" s="207"/>
      <c r="K285" s="207"/>
      <c r="L285" s="207"/>
      <c r="M285" s="207"/>
      <c r="N285" s="232"/>
      <c r="O285" s="207"/>
      <c r="P285" s="123">
        <f t="shared" si="20"/>
        <v>0</v>
      </c>
      <c r="Q285" s="208" t="str">
        <f t="shared" si="21"/>
        <v>Debil</v>
      </c>
      <c r="R285" s="207"/>
      <c r="S285" s="224" t="str">
        <f t="shared" si="22"/>
        <v>Debil</v>
      </c>
      <c r="T285" s="224" t="str">
        <f>IFERROR(VLOOKUP(S285,'Tablas de calculos'!$AU$16:$AV$24,2,FALSE),"")</f>
        <v/>
      </c>
      <c r="U285" s="208" t="str">
        <f>IFERROR(VLOOKUP(T285,'Tablas de calculos'!$AV$16:$AY$24,4),"")</f>
        <v/>
      </c>
      <c r="V285" s="207"/>
      <c r="W285" s="207"/>
      <c r="X285" s="123" t="str">
        <f t="shared" si="23"/>
        <v/>
      </c>
      <c r="Y285" s="208" t="str">
        <f>IFERROR(VLOOKUP(X285,'Tablas de calculos'!$AZ$4:$BE$11,5,FALSE),"")</f>
        <v/>
      </c>
      <c r="Z285" s="208" t="str">
        <f>IFERROR(VLOOKUP(X285,'Tablas de calculos'!$AZ$4:$BE$11,6,FALSE),"")</f>
        <v/>
      </c>
    </row>
    <row r="286" spans="1:26" ht="60" x14ac:dyDescent="0.25">
      <c r="A286" s="232" t="s">
        <v>1130</v>
      </c>
      <c r="B286" s="61">
        <v>15</v>
      </c>
      <c r="C286" s="205" t="str">
        <f>+VLOOKUP(Tabla9[[#This Row],[Cod. Riesgo]],Tabla_Riesgos[[Número]:[Tipo de Riesgo]],6,FALSE)</f>
        <v>Operativo</v>
      </c>
      <c r="D286" s="119" t="s">
        <v>38</v>
      </c>
      <c r="E286" s="120" t="s">
        <v>17</v>
      </c>
      <c r="F286" s="121">
        <v>15.02</v>
      </c>
      <c r="G286" s="125" t="s">
        <v>208</v>
      </c>
      <c r="H286" s="472"/>
      <c r="I286" s="207"/>
      <c r="J286" s="207"/>
      <c r="K286" s="207"/>
      <c r="L286" s="207"/>
      <c r="M286" s="207"/>
      <c r="N286" s="232"/>
      <c r="O286" s="207"/>
      <c r="P286" s="123">
        <f t="shared" si="20"/>
        <v>0</v>
      </c>
      <c r="Q286" s="208" t="str">
        <f t="shared" si="21"/>
        <v>Debil</v>
      </c>
      <c r="R286" s="207"/>
      <c r="S286" s="224" t="str">
        <f t="shared" si="22"/>
        <v>Debil</v>
      </c>
      <c r="T286" s="224" t="str">
        <f>IFERROR(VLOOKUP(S286,'Tablas de calculos'!$AU$16:$AV$24,2,FALSE),"")</f>
        <v/>
      </c>
      <c r="U286" s="208" t="str">
        <f>IFERROR(VLOOKUP(T286,'Tablas de calculos'!$AV$16:$AY$24,4),"")</f>
        <v/>
      </c>
      <c r="V286" s="207"/>
      <c r="W286" s="207"/>
      <c r="X286" s="123" t="str">
        <f t="shared" si="23"/>
        <v/>
      </c>
      <c r="Y286" s="208" t="str">
        <f>IFERROR(VLOOKUP(X286,'Tablas de calculos'!$AZ$4:$BE$11,5,FALSE),"")</f>
        <v/>
      </c>
      <c r="Z286" s="208" t="str">
        <f>IFERROR(VLOOKUP(X286,'Tablas de calculos'!$AZ$4:$BE$11,6,FALSE),"")</f>
        <v/>
      </c>
    </row>
    <row r="287" spans="1:26" ht="45" x14ac:dyDescent="0.25">
      <c r="A287" s="232" t="s">
        <v>1130</v>
      </c>
      <c r="B287" s="61">
        <v>15</v>
      </c>
      <c r="C287" s="205" t="str">
        <f>+VLOOKUP(Tabla9[[#This Row],[Cod. Riesgo]],Tabla_Riesgos[[Número]:[Tipo de Riesgo]],6,FALSE)</f>
        <v>Operativo</v>
      </c>
      <c r="D287" s="119" t="s">
        <v>38</v>
      </c>
      <c r="E287" s="120" t="s">
        <v>17</v>
      </c>
      <c r="F287" s="121">
        <v>15.03</v>
      </c>
      <c r="G287" s="125" t="s">
        <v>209</v>
      </c>
      <c r="H287" s="472"/>
      <c r="I287" s="207"/>
      <c r="J287" s="207"/>
      <c r="K287" s="207"/>
      <c r="L287" s="207"/>
      <c r="M287" s="207"/>
      <c r="N287" s="232"/>
      <c r="O287" s="207"/>
      <c r="P287" s="123">
        <f t="shared" si="20"/>
        <v>0</v>
      </c>
      <c r="Q287" s="208" t="str">
        <f t="shared" si="21"/>
        <v>Debil</v>
      </c>
      <c r="R287" s="207"/>
      <c r="S287" s="224" t="str">
        <f t="shared" si="22"/>
        <v>Debil</v>
      </c>
      <c r="T287" s="224" t="str">
        <f>IFERROR(VLOOKUP(S287,'Tablas de calculos'!$AU$16:$AV$24,2,FALSE),"")</f>
        <v/>
      </c>
      <c r="U287" s="208" t="str">
        <f>IFERROR(VLOOKUP(T287,'Tablas de calculos'!$AV$16:$AY$24,4),"")</f>
        <v/>
      </c>
      <c r="V287" s="207"/>
      <c r="W287" s="207"/>
      <c r="X287" s="123" t="str">
        <f t="shared" si="23"/>
        <v/>
      </c>
      <c r="Y287" s="208" t="str">
        <f>IFERROR(VLOOKUP(X287,'Tablas de calculos'!$AZ$4:$BE$11,5,FALSE),"")</f>
        <v/>
      </c>
      <c r="Z287" s="208" t="str">
        <f>IFERROR(VLOOKUP(X287,'Tablas de calculos'!$AZ$4:$BE$11,6,FALSE),"")</f>
        <v/>
      </c>
    </row>
    <row r="288" spans="1:26" ht="45" x14ac:dyDescent="0.25">
      <c r="A288" s="232" t="s">
        <v>1130</v>
      </c>
      <c r="B288" s="61">
        <v>16</v>
      </c>
      <c r="C288" s="205" t="str">
        <f>+VLOOKUP(Tabla9[[#This Row],[Cod. Riesgo]],Tabla_Riesgos[[Número]:[Tipo de Riesgo]],6,FALSE)</f>
        <v>Estratégico</v>
      </c>
      <c r="D288" s="119" t="s">
        <v>33</v>
      </c>
      <c r="E288" s="120" t="s">
        <v>19</v>
      </c>
      <c r="F288" s="121">
        <v>16.010000000000002</v>
      </c>
      <c r="G288" s="125" t="s">
        <v>210</v>
      </c>
      <c r="H288" s="472"/>
      <c r="I288" s="207"/>
      <c r="J288" s="207"/>
      <c r="K288" s="207"/>
      <c r="L288" s="207"/>
      <c r="M288" s="207"/>
      <c r="N288" s="232"/>
      <c r="O288" s="207"/>
      <c r="P288" s="123">
        <f t="shared" si="20"/>
        <v>0</v>
      </c>
      <c r="Q288" s="208" t="str">
        <f t="shared" si="21"/>
        <v>Debil</v>
      </c>
      <c r="R288" s="207"/>
      <c r="S288" s="224" t="str">
        <f t="shared" si="22"/>
        <v>Debil</v>
      </c>
      <c r="T288" s="224" t="str">
        <f>IFERROR(VLOOKUP(S288,'Tablas de calculos'!$AU$16:$AV$24,2,FALSE),"")</f>
        <v/>
      </c>
      <c r="U288" s="208" t="str">
        <f>IFERROR(VLOOKUP(T288,'Tablas de calculos'!$AV$16:$AY$24,4),"")</f>
        <v/>
      </c>
      <c r="V288" s="207"/>
      <c r="W288" s="207"/>
      <c r="X288" s="123" t="str">
        <f t="shared" si="23"/>
        <v/>
      </c>
      <c r="Y288" s="208" t="str">
        <f>IFERROR(VLOOKUP(X288,'Tablas de calculos'!$AZ$4:$BE$11,5,FALSE),"")</f>
        <v/>
      </c>
      <c r="Z288" s="208" t="str">
        <f>IFERROR(VLOOKUP(X288,'Tablas de calculos'!$AZ$4:$BE$11,6,FALSE),"")</f>
        <v/>
      </c>
    </row>
    <row r="289" spans="1:26" ht="60" x14ac:dyDescent="0.25">
      <c r="A289" s="232" t="s">
        <v>1130</v>
      </c>
      <c r="B289" s="61">
        <v>16</v>
      </c>
      <c r="C289" s="205" t="str">
        <f>+VLOOKUP(Tabla9[[#This Row],[Cod. Riesgo]],Tabla_Riesgos[[Número]:[Tipo de Riesgo]],6,FALSE)</f>
        <v>Estratégico</v>
      </c>
      <c r="D289" s="119" t="s">
        <v>33</v>
      </c>
      <c r="E289" s="120" t="s">
        <v>19</v>
      </c>
      <c r="F289" s="121">
        <v>16.020000000000003</v>
      </c>
      <c r="G289" s="125" t="s">
        <v>211</v>
      </c>
      <c r="H289" s="472"/>
      <c r="I289" s="207"/>
      <c r="J289" s="207"/>
      <c r="K289" s="207"/>
      <c r="L289" s="207"/>
      <c r="M289" s="207"/>
      <c r="N289" s="232"/>
      <c r="O289" s="207"/>
      <c r="P289" s="123">
        <f t="shared" si="20"/>
        <v>0</v>
      </c>
      <c r="Q289" s="208" t="str">
        <f t="shared" si="21"/>
        <v>Debil</v>
      </c>
      <c r="R289" s="207"/>
      <c r="S289" s="224" t="str">
        <f t="shared" si="22"/>
        <v>Debil</v>
      </c>
      <c r="T289" s="224" t="str">
        <f>IFERROR(VLOOKUP(S289,'Tablas de calculos'!$AU$16:$AV$24,2,FALSE),"")</f>
        <v/>
      </c>
      <c r="U289" s="208" t="str">
        <f>IFERROR(VLOOKUP(T289,'Tablas de calculos'!$AV$16:$AY$24,4),"")</f>
        <v/>
      </c>
      <c r="V289" s="207"/>
      <c r="W289" s="207"/>
      <c r="X289" s="123" t="str">
        <f t="shared" si="23"/>
        <v/>
      </c>
      <c r="Y289" s="208" t="str">
        <f>IFERROR(VLOOKUP(X289,'Tablas de calculos'!$AZ$4:$BE$11,5,FALSE),"")</f>
        <v/>
      </c>
      <c r="Z289" s="208" t="str">
        <f>IFERROR(VLOOKUP(X289,'Tablas de calculos'!$AZ$4:$BE$11,6,FALSE),"")</f>
        <v/>
      </c>
    </row>
    <row r="290" spans="1:26" ht="45" x14ac:dyDescent="0.25">
      <c r="A290" s="232" t="s">
        <v>1130</v>
      </c>
      <c r="B290" s="61">
        <v>16</v>
      </c>
      <c r="C290" s="205" t="str">
        <f>+VLOOKUP(Tabla9[[#This Row],[Cod. Riesgo]],Tabla_Riesgos[[Número]:[Tipo de Riesgo]],6,FALSE)</f>
        <v>Estratégico</v>
      </c>
      <c r="D290" s="119" t="s">
        <v>33</v>
      </c>
      <c r="E290" s="120" t="s">
        <v>19</v>
      </c>
      <c r="F290" s="121">
        <v>16.030000000000005</v>
      </c>
      <c r="G290" s="125" t="s">
        <v>212</v>
      </c>
      <c r="H290" s="472"/>
      <c r="I290" s="207"/>
      <c r="J290" s="207"/>
      <c r="K290" s="207"/>
      <c r="L290" s="207"/>
      <c r="M290" s="207"/>
      <c r="N290" s="232"/>
      <c r="O290" s="207"/>
      <c r="P290" s="123">
        <f t="shared" si="20"/>
        <v>0</v>
      </c>
      <c r="Q290" s="208" t="str">
        <f t="shared" si="21"/>
        <v>Debil</v>
      </c>
      <c r="R290" s="207"/>
      <c r="S290" s="224" t="str">
        <f t="shared" si="22"/>
        <v>Debil</v>
      </c>
      <c r="T290" s="224" t="str">
        <f>IFERROR(VLOOKUP(S290,'Tablas de calculos'!$AU$16:$AV$24,2,FALSE),"")</f>
        <v/>
      </c>
      <c r="U290" s="208" t="str">
        <f>IFERROR(VLOOKUP(T290,'Tablas de calculos'!$AV$16:$AY$24,4),"")</f>
        <v/>
      </c>
      <c r="V290" s="207"/>
      <c r="W290" s="207"/>
      <c r="X290" s="123" t="str">
        <f t="shared" si="23"/>
        <v/>
      </c>
      <c r="Y290" s="208" t="str">
        <f>IFERROR(VLOOKUP(X290,'Tablas de calculos'!$AZ$4:$BE$11,5,FALSE),"")</f>
        <v/>
      </c>
      <c r="Z290" s="208" t="str">
        <f>IFERROR(VLOOKUP(X290,'Tablas de calculos'!$AZ$4:$BE$11,6,FALSE),"")</f>
        <v/>
      </c>
    </row>
    <row r="291" spans="1:26" ht="45" x14ac:dyDescent="0.25">
      <c r="A291" s="232" t="s">
        <v>1130</v>
      </c>
      <c r="B291" s="61">
        <v>17</v>
      </c>
      <c r="C291" s="205" t="str">
        <f>+VLOOKUP(Tabla9[[#This Row],[Cod. Riesgo]],Tabla_Riesgos[[Número]:[Tipo de Riesgo]],6,FALSE)</f>
        <v>Operativo</v>
      </c>
      <c r="D291" s="119" t="s">
        <v>43</v>
      </c>
      <c r="E291" s="120" t="s">
        <v>20</v>
      </c>
      <c r="F291" s="121">
        <v>17.010000000000002</v>
      </c>
      <c r="G291" s="125" t="s">
        <v>213</v>
      </c>
      <c r="H291" s="472"/>
      <c r="I291" s="207"/>
      <c r="J291" s="207"/>
      <c r="K291" s="207"/>
      <c r="L291" s="207"/>
      <c r="M291" s="207"/>
      <c r="N291" s="232"/>
      <c r="O291" s="207"/>
      <c r="P291" s="123">
        <f t="shared" si="20"/>
        <v>0</v>
      </c>
      <c r="Q291" s="208" t="str">
        <f t="shared" si="21"/>
        <v>Debil</v>
      </c>
      <c r="R291" s="207"/>
      <c r="S291" s="224" t="str">
        <f t="shared" si="22"/>
        <v>Debil</v>
      </c>
      <c r="T291" s="224" t="str">
        <f>IFERROR(VLOOKUP(S291,'Tablas de calculos'!$AU$16:$AV$24,2,FALSE),"")</f>
        <v/>
      </c>
      <c r="U291" s="208" t="str">
        <f>IFERROR(VLOOKUP(T291,'Tablas de calculos'!$AV$16:$AY$24,4),"")</f>
        <v/>
      </c>
      <c r="V291" s="207"/>
      <c r="W291" s="207"/>
      <c r="X291" s="123" t="str">
        <f t="shared" si="23"/>
        <v/>
      </c>
      <c r="Y291" s="208" t="str">
        <f>IFERROR(VLOOKUP(X291,'Tablas de calculos'!$AZ$4:$BE$11,5,FALSE),"")</f>
        <v/>
      </c>
      <c r="Z291" s="208" t="str">
        <f>IFERROR(VLOOKUP(X291,'Tablas de calculos'!$AZ$4:$BE$11,6,FALSE),"")</f>
        <v/>
      </c>
    </row>
    <row r="292" spans="1:26" ht="60" x14ac:dyDescent="0.25">
      <c r="A292" s="232" t="s">
        <v>1130</v>
      </c>
      <c r="B292" s="61">
        <v>17</v>
      </c>
      <c r="C292" s="205" t="str">
        <f>+VLOOKUP(Tabla9[[#This Row],[Cod. Riesgo]],Tabla_Riesgos[[Número]:[Tipo de Riesgo]],6,FALSE)</f>
        <v>Operativo</v>
      </c>
      <c r="D292" s="119" t="s">
        <v>43</v>
      </c>
      <c r="E292" s="120" t="s">
        <v>20</v>
      </c>
      <c r="F292" s="121">
        <v>17.020000000000003</v>
      </c>
      <c r="G292" s="125" t="s">
        <v>214</v>
      </c>
      <c r="H292" s="472"/>
      <c r="I292" s="207"/>
      <c r="J292" s="207"/>
      <c r="K292" s="207"/>
      <c r="L292" s="207"/>
      <c r="M292" s="207"/>
      <c r="N292" s="232"/>
      <c r="O292" s="207"/>
      <c r="P292" s="123">
        <f t="shared" si="20"/>
        <v>0</v>
      </c>
      <c r="Q292" s="208" t="str">
        <f t="shared" si="21"/>
        <v>Debil</v>
      </c>
      <c r="R292" s="207"/>
      <c r="S292" s="224" t="str">
        <f t="shared" si="22"/>
        <v>Debil</v>
      </c>
      <c r="T292" s="224" t="str">
        <f>IFERROR(VLOOKUP(S292,'Tablas de calculos'!$AU$16:$AV$24,2,FALSE),"")</f>
        <v/>
      </c>
      <c r="U292" s="208" t="str">
        <f>IFERROR(VLOOKUP(T292,'Tablas de calculos'!$AV$16:$AY$24,4),"")</f>
        <v/>
      </c>
      <c r="V292" s="207"/>
      <c r="W292" s="207"/>
      <c r="X292" s="123" t="str">
        <f t="shared" si="23"/>
        <v/>
      </c>
      <c r="Y292" s="208" t="str">
        <f>IFERROR(VLOOKUP(X292,'Tablas de calculos'!$AZ$4:$BE$11,5,FALSE),"")</f>
        <v/>
      </c>
      <c r="Z292" s="208" t="str">
        <f>IFERROR(VLOOKUP(X292,'Tablas de calculos'!$AZ$4:$BE$11,6,FALSE),"")</f>
        <v/>
      </c>
    </row>
    <row r="293" spans="1:26" ht="60" x14ac:dyDescent="0.25">
      <c r="A293" s="232" t="s">
        <v>1130</v>
      </c>
      <c r="B293" s="61">
        <v>18</v>
      </c>
      <c r="C293" s="205" t="str">
        <f>+VLOOKUP(Tabla9[[#This Row],[Cod. Riesgo]],Tabla_Riesgos[[Número]:[Tipo de Riesgo]],6,FALSE)</f>
        <v>Estratégico</v>
      </c>
      <c r="D293" s="119" t="s">
        <v>12</v>
      </c>
      <c r="E293" s="120" t="s">
        <v>21</v>
      </c>
      <c r="F293" s="121">
        <v>18.010000000000002</v>
      </c>
      <c r="G293" s="125" t="s">
        <v>215</v>
      </c>
      <c r="H293" s="472"/>
      <c r="I293" s="207"/>
      <c r="J293" s="207"/>
      <c r="K293" s="207"/>
      <c r="L293" s="207"/>
      <c r="M293" s="207"/>
      <c r="N293" s="232"/>
      <c r="O293" s="207"/>
      <c r="P293" s="123">
        <f t="shared" si="20"/>
        <v>0</v>
      </c>
      <c r="Q293" s="208" t="str">
        <f t="shared" si="21"/>
        <v>Debil</v>
      </c>
      <c r="R293" s="207"/>
      <c r="S293" s="224" t="str">
        <f t="shared" si="22"/>
        <v>Debil</v>
      </c>
      <c r="T293" s="224" t="str">
        <f>IFERROR(VLOOKUP(S293,'Tablas de calculos'!$AU$16:$AV$24,2,FALSE),"")</f>
        <v/>
      </c>
      <c r="U293" s="208" t="str">
        <f>IFERROR(VLOOKUP(T293,'Tablas de calculos'!$AV$16:$AY$24,4),"")</f>
        <v/>
      </c>
      <c r="V293" s="207"/>
      <c r="W293" s="207"/>
      <c r="X293" s="123" t="str">
        <f t="shared" si="23"/>
        <v/>
      </c>
      <c r="Y293" s="208" t="str">
        <f>IFERROR(VLOOKUP(X293,'Tablas de calculos'!$AZ$4:$BE$11,5,FALSE),"")</f>
        <v/>
      </c>
      <c r="Z293" s="208" t="str">
        <f>IFERROR(VLOOKUP(X293,'Tablas de calculos'!$AZ$4:$BE$11,6,FALSE),"")</f>
        <v/>
      </c>
    </row>
    <row r="294" spans="1:26" ht="60" x14ac:dyDescent="0.25">
      <c r="A294" s="232" t="s">
        <v>1130</v>
      </c>
      <c r="B294" s="61">
        <v>18</v>
      </c>
      <c r="C294" s="205" t="str">
        <f>+VLOOKUP(Tabla9[[#This Row],[Cod. Riesgo]],Tabla_Riesgos[[Número]:[Tipo de Riesgo]],6,FALSE)</f>
        <v>Estratégico</v>
      </c>
      <c r="D294" s="119" t="s">
        <v>12</v>
      </c>
      <c r="E294" s="120" t="s">
        <v>21</v>
      </c>
      <c r="F294" s="121">
        <v>18.020000000000003</v>
      </c>
      <c r="G294" s="125" t="s">
        <v>216</v>
      </c>
      <c r="H294" s="472"/>
      <c r="I294" s="207"/>
      <c r="J294" s="207"/>
      <c r="K294" s="207"/>
      <c r="L294" s="207"/>
      <c r="M294" s="207"/>
      <c r="N294" s="232"/>
      <c r="O294" s="207"/>
      <c r="P294" s="123">
        <f t="shared" si="20"/>
        <v>0</v>
      </c>
      <c r="Q294" s="208" t="str">
        <f t="shared" si="21"/>
        <v>Debil</v>
      </c>
      <c r="R294" s="207"/>
      <c r="S294" s="224" t="str">
        <f t="shared" si="22"/>
        <v>Debil</v>
      </c>
      <c r="T294" s="224" t="str">
        <f>IFERROR(VLOOKUP(S294,'Tablas de calculos'!$AU$16:$AV$24,2,FALSE),"")</f>
        <v/>
      </c>
      <c r="U294" s="208" t="str">
        <f>IFERROR(VLOOKUP(T294,'Tablas de calculos'!$AV$16:$AY$24,4),"")</f>
        <v/>
      </c>
      <c r="V294" s="207"/>
      <c r="W294" s="207"/>
      <c r="X294" s="123" t="str">
        <f t="shared" si="23"/>
        <v/>
      </c>
      <c r="Y294" s="208" t="str">
        <f>IFERROR(VLOOKUP(X294,'Tablas de calculos'!$AZ$4:$BE$11,5,FALSE),"")</f>
        <v/>
      </c>
      <c r="Z294" s="208" t="str">
        <f>IFERROR(VLOOKUP(X294,'Tablas de calculos'!$AZ$4:$BE$11,6,FALSE),"")</f>
        <v/>
      </c>
    </row>
    <row r="295" spans="1:26" ht="45" x14ac:dyDescent="0.25">
      <c r="A295" s="232" t="s">
        <v>1130</v>
      </c>
      <c r="B295" s="61">
        <v>18</v>
      </c>
      <c r="C295" s="205" t="str">
        <f>+VLOOKUP(Tabla9[[#This Row],[Cod. Riesgo]],Tabla_Riesgos[[Número]:[Tipo de Riesgo]],6,FALSE)</f>
        <v>Estratégico</v>
      </c>
      <c r="D295" s="119" t="s">
        <v>12</v>
      </c>
      <c r="E295" s="120" t="s">
        <v>21</v>
      </c>
      <c r="F295" s="121">
        <v>18.030000000000005</v>
      </c>
      <c r="G295" s="125" t="s">
        <v>217</v>
      </c>
      <c r="H295" s="472"/>
      <c r="I295" s="207"/>
      <c r="J295" s="207"/>
      <c r="K295" s="207"/>
      <c r="L295" s="207"/>
      <c r="M295" s="207"/>
      <c r="N295" s="232"/>
      <c r="O295" s="207"/>
      <c r="P295" s="123">
        <f t="shared" si="20"/>
        <v>0</v>
      </c>
      <c r="Q295" s="208" t="str">
        <f t="shared" si="21"/>
        <v>Debil</v>
      </c>
      <c r="R295" s="207"/>
      <c r="S295" s="224" t="str">
        <f t="shared" si="22"/>
        <v>Debil</v>
      </c>
      <c r="T295" s="224" t="str">
        <f>IFERROR(VLOOKUP(S295,'Tablas de calculos'!$AU$16:$AV$24,2,FALSE),"")</f>
        <v/>
      </c>
      <c r="U295" s="208" t="str">
        <f>IFERROR(VLOOKUP(T295,'Tablas de calculos'!$AV$16:$AY$24,4),"")</f>
        <v/>
      </c>
      <c r="V295" s="207"/>
      <c r="W295" s="207"/>
      <c r="X295" s="123" t="str">
        <f t="shared" si="23"/>
        <v/>
      </c>
      <c r="Y295" s="208" t="str">
        <f>IFERROR(VLOOKUP(X295,'Tablas de calculos'!$AZ$4:$BE$11,5,FALSE),"")</f>
        <v/>
      </c>
      <c r="Z295" s="208" t="str">
        <f>IFERROR(VLOOKUP(X295,'Tablas de calculos'!$AZ$4:$BE$11,6,FALSE),"")</f>
        <v/>
      </c>
    </row>
    <row r="296" spans="1:26" ht="60" x14ac:dyDescent="0.25">
      <c r="A296" s="232" t="s">
        <v>1130</v>
      </c>
      <c r="B296" s="61">
        <v>19</v>
      </c>
      <c r="C296" s="205" t="str">
        <f>+VLOOKUP(Tabla9[[#This Row],[Cod. Riesgo]],Tabla_Riesgos[[Número]:[Tipo de Riesgo]],6,FALSE)</f>
        <v>Operativo</v>
      </c>
      <c r="D296" s="119" t="s">
        <v>12</v>
      </c>
      <c r="E296" s="120" t="s">
        <v>22</v>
      </c>
      <c r="F296" s="121">
        <v>19.010000000000002</v>
      </c>
      <c r="G296" s="125" t="s">
        <v>218</v>
      </c>
      <c r="H296" s="472"/>
      <c r="I296" s="207"/>
      <c r="J296" s="207"/>
      <c r="K296" s="207"/>
      <c r="L296" s="207"/>
      <c r="M296" s="207"/>
      <c r="N296" s="232"/>
      <c r="O296" s="207"/>
      <c r="P296" s="123">
        <f t="shared" si="20"/>
        <v>0</v>
      </c>
      <c r="Q296" s="208" t="str">
        <f t="shared" si="21"/>
        <v>Debil</v>
      </c>
      <c r="R296" s="207"/>
      <c r="S296" s="224" t="str">
        <f t="shared" si="22"/>
        <v>Debil</v>
      </c>
      <c r="T296" s="224" t="str">
        <f>IFERROR(VLOOKUP(S296,'Tablas de calculos'!$AU$16:$AV$24,2,FALSE),"")</f>
        <v/>
      </c>
      <c r="U296" s="208" t="str">
        <f>IFERROR(VLOOKUP(T296,'Tablas de calculos'!$AV$16:$AY$24,4),"")</f>
        <v/>
      </c>
      <c r="V296" s="207"/>
      <c r="W296" s="207"/>
      <c r="X296" s="123" t="str">
        <f t="shared" si="23"/>
        <v/>
      </c>
      <c r="Y296" s="208" t="str">
        <f>IFERROR(VLOOKUP(X296,'Tablas de calculos'!$AZ$4:$BE$11,5,FALSE),"")</f>
        <v/>
      </c>
      <c r="Z296" s="208" t="str">
        <f>IFERROR(VLOOKUP(X296,'Tablas de calculos'!$AZ$4:$BE$11,6,FALSE),"")</f>
        <v/>
      </c>
    </row>
    <row r="297" spans="1:26" ht="75" x14ac:dyDescent="0.25">
      <c r="A297" s="232" t="s">
        <v>1130</v>
      </c>
      <c r="B297" s="61">
        <v>19</v>
      </c>
      <c r="C297" s="205" t="str">
        <f>+VLOOKUP(Tabla9[[#This Row],[Cod. Riesgo]],Tabla_Riesgos[[Número]:[Tipo de Riesgo]],6,FALSE)</f>
        <v>Operativo</v>
      </c>
      <c r="D297" s="119" t="s">
        <v>12</v>
      </c>
      <c r="E297" s="120" t="s">
        <v>22</v>
      </c>
      <c r="F297" s="121">
        <v>19.020000000000003</v>
      </c>
      <c r="G297" s="125" t="s">
        <v>219</v>
      </c>
      <c r="H297" s="472"/>
      <c r="I297" s="207"/>
      <c r="J297" s="207"/>
      <c r="K297" s="207"/>
      <c r="L297" s="207"/>
      <c r="M297" s="207"/>
      <c r="N297" s="232"/>
      <c r="O297" s="207"/>
      <c r="P297" s="123">
        <f t="shared" si="20"/>
        <v>0</v>
      </c>
      <c r="Q297" s="208" t="str">
        <f t="shared" si="21"/>
        <v>Debil</v>
      </c>
      <c r="R297" s="207"/>
      <c r="S297" s="224" t="str">
        <f t="shared" si="22"/>
        <v>Debil</v>
      </c>
      <c r="T297" s="224" t="str">
        <f>IFERROR(VLOOKUP(S297,'Tablas de calculos'!$AU$16:$AV$24,2,FALSE),"")</f>
        <v/>
      </c>
      <c r="U297" s="208" t="str">
        <f>IFERROR(VLOOKUP(T297,'Tablas de calculos'!$AV$16:$AY$24,4),"")</f>
        <v/>
      </c>
      <c r="V297" s="207"/>
      <c r="W297" s="207"/>
      <c r="X297" s="123" t="str">
        <f t="shared" si="23"/>
        <v/>
      </c>
      <c r="Y297" s="208" t="str">
        <f>IFERROR(VLOOKUP(X297,'Tablas de calculos'!$AZ$4:$BE$11,5,FALSE),"")</f>
        <v/>
      </c>
      <c r="Z297" s="208" t="str">
        <f>IFERROR(VLOOKUP(X297,'Tablas de calculos'!$AZ$4:$BE$11,6,FALSE),"")</f>
        <v/>
      </c>
    </row>
    <row r="298" spans="1:26" ht="45" x14ac:dyDescent="0.25">
      <c r="A298" s="232" t="s">
        <v>1130</v>
      </c>
      <c r="B298" s="61">
        <v>20</v>
      </c>
      <c r="C298" s="205" t="str">
        <f>+VLOOKUP(Tabla9[[#This Row],[Cod. Riesgo]],Tabla_Riesgos[[Número]:[Tipo de Riesgo]],6,FALSE)</f>
        <v>Seguridad de la Información</v>
      </c>
      <c r="D298" s="119" t="s">
        <v>12</v>
      </c>
      <c r="E298" s="120" t="s">
        <v>24</v>
      </c>
      <c r="F298" s="121">
        <v>20.010000000000002</v>
      </c>
      <c r="G298" s="125" t="s">
        <v>220</v>
      </c>
      <c r="H298" s="472"/>
      <c r="I298" s="207"/>
      <c r="J298" s="207"/>
      <c r="K298" s="207"/>
      <c r="L298" s="207"/>
      <c r="M298" s="207"/>
      <c r="N298" s="232"/>
      <c r="O298" s="207"/>
      <c r="P298" s="123">
        <f t="shared" si="20"/>
        <v>0</v>
      </c>
      <c r="Q298" s="208" t="str">
        <f t="shared" si="21"/>
        <v>Debil</v>
      </c>
      <c r="R298" s="207"/>
      <c r="S298" s="224" t="str">
        <f t="shared" si="22"/>
        <v>Debil</v>
      </c>
      <c r="T298" s="224" t="str">
        <f>IFERROR(VLOOKUP(S298,'Tablas de calculos'!$AU$16:$AV$24,2,FALSE),"")</f>
        <v/>
      </c>
      <c r="U298" s="208" t="str">
        <f>IFERROR(VLOOKUP(T298,'Tablas de calculos'!$AV$16:$AY$24,4),"")</f>
        <v/>
      </c>
      <c r="V298" s="207"/>
      <c r="W298" s="207"/>
      <c r="X298" s="123" t="str">
        <f t="shared" si="23"/>
        <v/>
      </c>
      <c r="Y298" s="208" t="str">
        <f>IFERROR(VLOOKUP(X298,'Tablas de calculos'!$AZ$4:$BE$11,5,FALSE),"")</f>
        <v/>
      </c>
      <c r="Z298" s="208" t="str">
        <f>IFERROR(VLOOKUP(X298,'Tablas de calculos'!$AZ$4:$BE$11,6,FALSE),"")</f>
        <v/>
      </c>
    </row>
    <row r="299" spans="1:26" ht="60" x14ac:dyDescent="0.25">
      <c r="A299" s="232" t="s">
        <v>1130</v>
      </c>
      <c r="B299" s="61">
        <v>21</v>
      </c>
      <c r="C299" s="205" t="str">
        <f>+VLOOKUP(Tabla9[[#This Row],[Cod. Riesgo]],Tabla_Riesgos[[Número]:[Tipo de Riesgo]],6,FALSE)</f>
        <v>Estratégico</v>
      </c>
      <c r="D299" s="119" t="s">
        <v>12</v>
      </c>
      <c r="E299" s="120" t="s">
        <v>25</v>
      </c>
      <c r="F299" s="121">
        <v>21.01</v>
      </c>
      <c r="G299" s="125" t="s">
        <v>221</v>
      </c>
      <c r="H299" s="472"/>
      <c r="I299" s="207"/>
      <c r="J299" s="207"/>
      <c r="K299" s="207"/>
      <c r="L299" s="207"/>
      <c r="M299" s="207"/>
      <c r="N299" s="232"/>
      <c r="O299" s="207"/>
      <c r="P299" s="123">
        <f t="shared" si="20"/>
        <v>0</v>
      </c>
      <c r="Q299" s="208" t="str">
        <f t="shared" si="21"/>
        <v>Debil</v>
      </c>
      <c r="R299" s="207"/>
      <c r="S299" s="224" t="str">
        <f t="shared" si="22"/>
        <v>Debil</v>
      </c>
      <c r="T299" s="224" t="str">
        <f>IFERROR(VLOOKUP(S299,'Tablas de calculos'!$AU$16:$AV$24,2,FALSE),"")</f>
        <v/>
      </c>
      <c r="U299" s="208" t="str">
        <f>IFERROR(VLOOKUP(T299,'Tablas de calculos'!$AV$16:$AY$24,4),"")</f>
        <v/>
      </c>
      <c r="V299" s="207"/>
      <c r="W299" s="207"/>
      <c r="X299" s="123" t="str">
        <f t="shared" si="23"/>
        <v/>
      </c>
      <c r="Y299" s="208" t="str">
        <f>IFERROR(VLOOKUP(X299,'Tablas de calculos'!$AZ$4:$BE$11,5,FALSE),"")</f>
        <v/>
      </c>
      <c r="Z299" s="208" t="str">
        <f>IFERROR(VLOOKUP(X299,'Tablas de calculos'!$AZ$4:$BE$11,6,FALSE),"")</f>
        <v/>
      </c>
    </row>
    <row r="300" spans="1:26" ht="60" x14ac:dyDescent="0.25">
      <c r="A300" s="232" t="s">
        <v>1130</v>
      </c>
      <c r="B300" s="61">
        <v>21</v>
      </c>
      <c r="C300" s="205" t="str">
        <f>+VLOOKUP(Tabla9[[#This Row],[Cod. Riesgo]],Tabla_Riesgos[[Número]:[Tipo de Riesgo]],6,FALSE)</f>
        <v>Estratégico</v>
      </c>
      <c r="D300" s="119" t="s">
        <v>12</v>
      </c>
      <c r="E300" s="120" t="s">
        <v>25</v>
      </c>
      <c r="F300" s="121">
        <v>21.020000000000003</v>
      </c>
      <c r="G300" s="125" t="s">
        <v>216</v>
      </c>
      <c r="H300" s="472"/>
      <c r="I300" s="207"/>
      <c r="J300" s="207"/>
      <c r="K300" s="207"/>
      <c r="L300" s="207"/>
      <c r="M300" s="207"/>
      <c r="N300" s="232"/>
      <c r="O300" s="207"/>
      <c r="P300" s="123">
        <f t="shared" si="20"/>
        <v>0</v>
      </c>
      <c r="Q300" s="208" t="str">
        <f t="shared" si="21"/>
        <v>Debil</v>
      </c>
      <c r="R300" s="207"/>
      <c r="S300" s="224" t="str">
        <f t="shared" si="22"/>
        <v>Debil</v>
      </c>
      <c r="T300" s="224" t="str">
        <f>IFERROR(VLOOKUP(S300,'Tablas de calculos'!$AU$16:$AV$24,2,FALSE),"")</f>
        <v/>
      </c>
      <c r="U300" s="208" t="str">
        <f>IFERROR(VLOOKUP(T300,'Tablas de calculos'!$AV$16:$AY$24,4),"")</f>
        <v/>
      </c>
      <c r="V300" s="207"/>
      <c r="W300" s="207"/>
      <c r="X300" s="123" t="str">
        <f t="shared" si="23"/>
        <v/>
      </c>
      <c r="Y300" s="208" t="str">
        <f>IFERROR(VLOOKUP(X300,'Tablas de calculos'!$AZ$4:$BE$11,5,FALSE),"")</f>
        <v/>
      </c>
      <c r="Z300" s="208" t="str">
        <f>IFERROR(VLOOKUP(X300,'Tablas de calculos'!$AZ$4:$BE$11,6,FALSE),"")</f>
        <v/>
      </c>
    </row>
    <row r="301" spans="1:26" ht="45" x14ac:dyDescent="0.25">
      <c r="A301" s="232" t="s">
        <v>1130</v>
      </c>
      <c r="B301" s="61">
        <v>21</v>
      </c>
      <c r="C301" s="205" t="str">
        <f>+VLOOKUP(Tabla9[[#This Row],[Cod. Riesgo]],Tabla_Riesgos[[Número]:[Tipo de Riesgo]],6,FALSE)</f>
        <v>Estratégico</v>
      </c>
      <c r="D301" s="119" t="s">
        <v>12</v>
      </c>
      <c r="E301" s="120" t="s">
        <v>25</v>
      </c>
      <c r="F301" s="121">
        <v>21.030000000000005</v>
      </c>
      <c r="G301" s="125" t="s">
        <v>217</v>
      </c>
      <c r="H301" s="472"/>
      <c r="I301" s="207"/>
      <c r="J301" s="207"/>
      <c r="K301" s="207"/>
      <c r="L301" s="207"/>
      <c r="M301" s="207"/>
      <c r="N301" s="232"/>
      <c r="O301" s="207"/>
      <c r="P301" s="123">
        <f t="shared" si="20"/>
        <v>0</v>
      </c>
      <c r="Q301" s="208" t="str">
        <f t="shared" si="21"/>
        <v>Debil</v>
      </c>
      <c r="R301" s="207"/>
      <c r="S301" s="224" t="str">
        <f t="shared" si="22"/>
        <v>Debil</v>
      </c>
      <c r="T301" s="224" t="str">
        <f>IFERROR(VLOOKUP(S301,'Tablas de calculos'!$AU$16:$AV$24,2,FALSE),"")</f>
        <v/>
      </c>
      <c r="U301" s="208" t="str">
        <f>IFERROR(VLOOKUP(T301,'Tablas de calculos'!$AV$16:$AY$24,4),"")</f>
        <v/>
      </c>
      <c r="V301" s="207"/>
      <c r="W301" s="207"/>
      <c r="X301" s="123" t="str">
        <f t="shared" si="23"/>
        <v/>
      </c>
      <c r="Y301" s="208" t="str">
        <f>IFERROR(VLOOKUP(X301,'Tablas de calculos'!$AZ$4:$BE$11,5,FALSE),"")</f>
        <v/>
      </c>
      <c r="Z301" s="208" t="str">
        <f>IFERROR(VLOOKUP(X301,'Tablas de calculos'!$AZ$4:$BE$11,6,FALSE),"")</f>
        <v/>
      </c>
    </row>
    <row r="302" spans="1:26" ht="105" x14ac:dyDescent="0.25">
      <c r="A302" s="232" t="s">
        <v>1130</v>
      </c>
      <c r="B302" s="61">
        <v>22</v>
      </c>
      <c r="C302" s="205" t="str">
        <f>+VLOOKUP(Tabla9[[#This Row],[Cod. Riesgo]],Tabla_Riesgos[[Número]:[Tipo de Riesgo]],6,FALSE)</f>
        <v>Estratégico</v>
      </c>
      <c r="D302" s="119" t="s">
        <v>26</v>
      </c>
      <c r="E302" s="120" t="s">
        <v>27</v>
      </c>
      <c r="F302" s="121">
        <v>22.01</v>
      </c>
      <c r="G302" s="125" t="s">
        <v>222</v>
      </c>
      <c r="H302" s="473"/>
      <c r="I302" s="207"/>
      <c r="J302" s="207"/>
      <c r="K302" s="207"/>
      <c r="L302" s="207"/>
      <c r="M302" s="207"/>
      <c r="N302" s="232"/>
      <c r="O302" s="207"/>
      <c r="P302" s="123">
        <f t="shared" si="20"/>
        <v>0</v>
      </c>
      <c r="Q302" s="208" t="str">
        <f t="shared" si="21"/>
        <v>Debil</v>
      </c>
      <c r="R302" s="207"/>
      <c r="S302" s="224" t="str">
        <f t="shared" si="22"/>
        <v>Debil</v>
      </c>
      <c r="T302" s="224" t="str">
        <f>IFERROR(VLOOKUP(S302,'Tablas de calculos'!$AU$16:$AV$24,2,FALSE),"")</f>
        <v/>
      </c>
      <c r="U302" s="208" t="str">
        <f>IFERROR(VLOOKUP(T302,'Tablas de calculos'!$AV$16:$AY$24,4),"")</f>
        <v/>
      </c>
      <c r="V302" s="207"/>
      <c r="W302" s="207"/>
      <c r="X302" s="123" t="str">
        <f t="shared" si="23"/>
        <v/>
      </c>
      <c r="Y302" s="208" t="str">
        <f>IFERROR(VLOOKUP(X302,'Tablas de calculos'!$AZ$4:$BE$11,5,FALSE),"")</f>
        <v/>
      </c>
      <c r="Z302" s="208" t="str">
        <f>IFERROR(VLOOKUP(X302,'Tablas de calculos'!$AZ$4:$BE$11,6,FALSE),"")</f>
        <v/>
      </c>
    </row>
    <row r="303" spans="1:26" ht="105" x14ac:dyDescent="0.25">
      <c r="A303" s="232" t="s">
        <v>1130</v>
      </c>
      <c r="B303" s="61">
        <v>22</v>
      </c>
      <c r="C303" s="205" t="str">
        <f>+VLOOKUP(Tabla9[[#This Row],[Cod. Riesgo]],Tabla_Riesgos[[Número]:[Tipo de Riesgo]],6,FALSE)</f>
        <v>Estratégico</v>
      </c>
      <c r="D303" s="119" t="s">
        <v>26</v>
      </c>
      <c r="E303" s="120" t="s">
        <v>27</v>
      </c>
      <c r="F303" s="121">
        <v>22.020000000000003</v>
      </c>
      <c r="G303" s="125" t="s">
        <v>223</v>
      </c>
      <c r="H303" s="473"/>
      <c r="I303" s="207"/>
      <c r="J303" s="207"/>
      <c r="K303" s="207"/>
      <c r="L303" s="207"/>
      <c r="M303" s="207"/>
      <c r="N303" s="232"/>
      <c r="O303" s="207"/>
      <c r="P303" s="123">
        <f t="shared" si="20"/>
        <v>0</v>
      </c>
      <c r="Q303" s="208" t="str">
        <f t="shared" si="21"/>
        <v>Debil</v>
      </c>
      <c r="R303" s="207"/>
      <c r="S303" s="224" t="str">
        <f t="shared" si="22"/>
        <v>Debil</v>
      </c>
      <c r="T303" s="224" t="str">
        <f>IFERROR(VLOOKUP(S303,'Tablas de calculos'!$AU$16:$AV$24,2,FALSE),"")</f>
        <v/>
      </c>
      <c r="U303" s="208" t="str">
        <f>IFERROR(VLOOKUP(T303,'Tablas de calculos'!$AV$16:$AY$24,4),"")</f>
        <v/>
      </c>
      <c r="V303" s="207"/>
      <c r="W303" s="207"/>
      <c r="X303" s="123" t="str">
        <f t="shared" si="23"/>
        <v/>
      </c>
      <c r="Y303" s="208" t="str">
        <f>IFERROR(VLOOKUP(X303,'Tablas de calculos'!$AZ$4:$BE$11,5,FALSE),"")</f>
        <v/>
      </c>
      <c r="Z303" s="208" t="str">
        <f>IFERROR(VLOOKUP(X303,'Tablas de calculos'!$AZ$4:$BE$11,6,FALSE),"")</f>
        <v/>
      </c>
    </row>
    <row r="304" spans="1:26" ht="60" x14ac:dyDescent="0.25">
      <c r="A304" s="232" t="s">
        <v>1130</v>
      </c>
      <c r="B304" s="61">
        <v>23</v>
      </c>
      <c r="C304" s="205" t="str">
        <f>+VLOOKUP(Tabla9[[#This Row],[Cod. Riesgo]],Tabla_Riesgos[[Número]:[Tipo de Riesgo]],6,FALSE)</f>
        <v>Estratégico</v>
      </c>
      <c r="D304" s="119" t="s">
        <v>26</v>
      </c>
      <c r="E304" s="120" t="s">
        <v>28</v>
      </c>
      <c r="F304" s="121">
        <v>23.01</v>
      </c>
      <c r="G304" s="125" t="s">
        <v>224</v>
      </c>
      <c r="H304" s="472"/>
      <c r="I304" s="207"/>
      <c r="J304" s="207"/>
      <c r="K304" s="207"/>
      <c r="L304" s="207"/>
      <c r="M304" s="207"/>
      <c r="N304" s="232"/>
      <c r="O304" s="207"/>
      <c r="P304" s="123">
        <f t="shared" si="20"/>
        <v>0</v>
      </c>
      <c r="Q304" s="208" t="str">
        <f t="shared" si="21"/>
        <v>Debil</v>
      </c>
      <c r="R304" s="207"/>
      <c r="S304" s="224" t="str">
        <f t="shared" si="22"/>
        <v>Debil</v>
      </c>
      <c r="T304" s="224" t="str">
        <f>IFERROR(VLOOKUP(S304,'Tablas de calculos'!$AU$16:$AV$24,2,FALSE),"")</f>
        <v/>
      </c>
      <c r="U304" s="208" t="str">
        <f>IFERROR(VLOOKUP(T304,'Tablas de calculos'!$AV$16:$AY$24,4),"")</f>
        <v/>
      </c>
      <c r="V304" s="207"/>
      <c r="W304" s="207"/>
      <c r="X304" s="123" t="str">
        <f t="shared" si="23"/>
        <v/>
      </c>
      <c r="Y304" s="208" t="str">
        <f>IFERROR(VLOOKUP(X304,'Tablas de calculos'!$AZ$4:$BE$11,5,FALSE),"")</f>
        <v/>
      </c>
      <c r="Z304" s="208" t="str">
        <f>IFERROR(VLOOKUP(X304,'Tablas de calculos'!$AZ$4:$BE$11,6,FALSE),"")</f>
        <v/>
      </c>
    </row>
    <row r="305" spans="1:26" ht="45" x14ac:dyDescent="0.25">
      <c r="A305" s="232" t="s">
        <v>1130</v>
      </c>
      <c r="B305" s="61">
        <v>75</v>
      </c>
      <c r="C305" s="205" t="str">
        <f>+VLOOKUP(Tabla9[[#This Row],[Cod. Riesgo]],Tabla_Riesgos[[Número]:[Tipo de Riesgo]],6,FALSE)</f>
        <v>Seguridad de la Información</v>
      </c>
      <c r="D305" s="119" t="s">
        <v>26</v>
      </c>
      <c r="E305" s="120" t="s">
        <v>681</v>
      </c>
      <c r="F305" s="121">
        <v>75.010000000000005</v>
      </c>
      <c r="G305" s="125" t="s">
        <v>225</v>
      </c>
      <c r="H305" s="472"/>
      <c r="I305" s="207"/>
      <c r="J305" s="207"/>
      <c r="K305" s="207"/>
      <c r="L305" s="207"/>
      <c r="M305" s="207"/>
      <c r="N305" s="232"/>
      <c r="O305" s="207"/>
      <c r="P305" s="123">
        <f t="shared" si="20"/>
        <v>0</v>
      </c>
      <c r="Q305" s="208" t="str">
        <f t="shared" si="21"/>
        <v>Debil</v>
      </c>
      <c r="R305" s="207"/>
      <c r="S305" s="224" t="str">
        <f t="shared" si="22"/>
        <v>Debil</v>
      </c>
      <c r="T305" s="224" t="str">
        <f>IFERROR(VLOOKUP(S305,'Tablas de calculos'!$AU$16:$AV$24,2,FALSE),"")</f>
        <v/>
      </c>
      <c r="U305" s="208" t="str">
        <f>IFERROR(VLOOKUP(T305,'Tablas de calculos'!$AV$16:$AY$24,4),"")</f>
        <v/>
      </c>
      <c r="V305" s="207"/>
      <c r="W305" s="207"/>
      <c r="X305" s="123" t="str">
        <f t="shared" si="23"/>
        <v/>
      </c>
      <c r="Y305" s="208" t="str">
        <f>IFERROR(VLOOKUP(X305,'Tablas de calculos'!$AZ$4:$BE$11,5,FALSE),"")</f>
        <v/>
      </c>
      <c r="Z305" s="208" t="str">
        <f>IFERROR(VLOOKUP(X305,'Tablas de calculos'!$AZ$4:$BE$11,6,FALSE),"")</f>
        <v/>
      </c>
    </row>
    <row r="306" spans="1:26" ht="45" x14ac:dyDescent="0.25">
      <c r="A306" s="232" t="s">
        <v>1130</v>
      </c>
      <c r="B306" s="61">
        <v>75</v>
      </c>
      <c r="C306" s="205" t="str">
        <f>+VLOOKUP(Tabla9[[#This Row],[Cod. Riesgo]],Tabla_Riesgos[[Número]:[Tipo de Riesgo]],6,FALSE)</f>
        <v>Seguridad de la Información</v>
      </c>
      <c r="D306" s="119" t="s">
        <v>26</v>
      </c>
      <c r="E306" s="120" t="s">
        <v>681</v>
      </c>
      <c r="F306" s="121">
        <v>75.02000000000001</v>
      </c>
      <c r="G306" s="125" t="s">
        <v>226</v>
      </c>
      <c r="H306" s="472"/>
      <c r="I306" s="207"/>
      <c r="J306" s="207"/>
      <c r="K306" s="207"/>
      <c r="L306" s="207"/>
      <c r="M306" s="207"/>
      <c r="N306" s="232"/>
      <c r="O306" s="207"/>
      <c r="P306" s="123">
        <f t="shared" si="20"/>
        <v>0</v>
      </c>
      <c r="Q306" s="208" t="str">
        <f t="shared" si="21"/>
        <v>Debil</v>
      </c>
      <c r="R306" s="207"/>
      <c r="S306" s="224" t="str">
        <f t="shared" si="22"/>
        <v>Debil</v>
      </c>
      <c r="T306" s="224" t="str">
        <f>IFERROR(VLOOKUP(S306,'Tablas de calculos'!$AU$16:$AV$24,2,FALSE),"")</f>
        <v/>
      </c>
      <c r="U306" s="208" t="str">
        <f>IFERROR(VLOOKUP(T306,'Tablas de calculos'!$AV$16:$AY$24,4),"")</f>
        <v/>
      </c>
      <c r="V306" s="207"/>
      <c r="W306" s="207"/>
      <c r="X306" s="123" t="str">
        <f t="shared" si="23"/>
        <v/>
      </c>
      <c r="Y306" s="208" t="str">
        <f>IFERROR(VLOOKUP(X306,'Tablas de calculos'!$AZ$4:$BE$11,5,FALSE),"")</f>
        <v/>
      </c>
      <c r="Z306" s="208" t="str">
        <f>IFERROR(VLOOKUP(X306,'Tablas de calculos'!$AZ$4:$BE$11,6,FALSE),"")</f>
        <v/>
      </c>
    </row>
    <row r="307" spans="1:26" ht="165" x14ac:dyDescent="0.25">
      <c r="A307" s="232" t="s">
        <v>1130</v>
      </c>
      <c r="B307" s="61">
        <v>24</v>
      </c>
      <c r="C307" s="205" t="str">
        <f>+VLOOKUP(Tabla9[[#This Row],[Cod. Riesgo]],Tabla_Riesgos[[Número]:[Tipo de Riesgo]],6,FALSE)</f>
        <v>Operativo</v>
      </c>
      <c r="D307" s="119" t="s">
        <v>29</v>
      </c>
      <c r="E307" s="120" t="s">
        <v>30</v>
      </c>
      <c r="F307" s="121">
        <v>24.01</v>
      </c>
      <c r="G307" s="125" t="s">
        <v>227</v>
      </c>
      <c r="H307" s="472"/>
      <c r="I307" s="207"/>
      <c r="J307" s="207"/>
      <c r="K307" s="207"/>
      <c r="L307" s="207"/>
      <c r="M307" s="207"/>
      <c r="N307" s="232"/>
      <c r="O307" s="207"/>
      <c r="P307" s="123">
        <f t="shared" si="20"/>
        <v>0</v>
      </c>
      <c r="Q307" s="208" t="str">
        <f t="shared" si="21"/>
        <v>Debil</v>
      </c>
      <c r="R307" s="207"/>
      <c r="S307" s="224" t="str">
        <f t="shared" si="22"/>
        <v>Debil</v>
      </c>
      <c r="T307" s="224" t="str">
        <f>IFERROR(VLOOKUP(S307,'Tablas de calculos'!$AU$16:$AV$24,2,FALSE),"")</f>
        <v/>
      </c>
      <c r="U307" s="208" t="str">
        <f>IFERROR(VLOOKUP(T307,'Tablas de calculos'!$AV$16:$AY$24,4),"")</f>
        <v/>
      </c>
      <c r="V307" s="207"/>
      <c r="W307" s="207"/>
      <c r="X307" s="123" t="str">
        <f t="shared" si="23"/>
        <v/>
      </c>
      <c r="Y307" s="208" t="str">
        <f>IFERROR(VLOOKUP(X307,'Tablas de calculos'!$AZ$4:$BE$11,5,FALSE),"")</f>
        <v/>
      </c>
      <c r="Z307" s="208" t="str">
        <f>IFERROR(VLOOKUP(X307,'Tablas de calculos'!$AZ$4:$BE$11,6,FALSE),"")</f>
        <v/>
      </c>
    </row>
    <row r="308" spans="1:26" ht="60" x14ac:dyDescent="0.25">
      <c r="A308" s="232" t="s">
        <v>1130</v>
      </c>
      <c r="B308" s="61">
        <v>24</v>
      </c>
      <c r="C308" s="205" t="str">
        <f>+VLOOKUP(Tabla9[[#This Row],[Cod. Riesgo]],Tabla_Riesgos[[Número]:[Tipo de Riesgo]],6,FALSE)</f>
        <v>Operativo</v>
      </c>
      <c r="D308" s="119" t="s">
        <v>29</v>
      </c>
      <c r="E308" s="120" t="s">
        <v>30</v>
      </c>
      <c r="F308" s="121">
        <v>24.020000000000003</v>
      </c>
      <c r="G308" s="125" t="s">
        <v>228</v>
      </c>
      <c r="H308" s="472"/>
      <c r="I308" s="207"/>
      <c r="J308" s="207"/>
      <c r="K308" s="207"/>
      <c r="L308" s="207"/>
      <c r="M308" s="207"/>
      <c r="N308" s="232"/>
      <c r="O308" s="207"/>
      <c r="P308" s="123">
        <f t="shared" si="20"/>
        <v>0</v>
      </c>
      <c r="Q308" s="208" t="str">
        <f t="shared" si="21"/>
        <v>Debil</v>
      </c>
      <c r="R308" s="207"/>
      <c r="S308" s="224" t="str">
        <f t="shared" si="22"/>
        <v>Debil</v>
      </c>
      <c r="T308" s="224" t="str">
        <f>IFERROR(VLOOKUP(S308,'Tablas de calculos'!$AU$16:$AV$24,2,FALSE),"")</f>
        <v/>
      </c>
      <c r="U308" s="208" t="str">
        <f>IFERROR(VLOOKUP(T308,'Tablas de calculos'!$AV$16:$AY$24,4),"")</f>
        <v/>
      </c>
      <c r="V308" s="207"/>
      <c r="W308" s="207"/>
      <c r="X308" s="123" t="str">
        <f t="shared" si="23"/>
        <v/>
      </c>
      <c r="Y308" s="208" t="str">
        <f>IFERROR(VLOOKUP(X308,'Tablas de calculos'!$AZ$4:$BE$11,5,FALSE),"")</f>
        <v/>
      </c>
      <c r="Z308" s="208" t="str">
        <f>IFERROR(VLOOKUP(X308,'Tablas de calculos'!$AZ$4:$BE$11,6,FALSE),"")</f>
        <v/>
      </c>
    </row>
    <row r="309" spans="1:26" ht="30" x14ac:dyDescent="0.25">
      <c r="A309" s="232" t="s">
        <v>1130</v>
      </c>
      <c r="B309" s="61">
        <v>25</v>
      </c>
      <c r="C309" s="205" t="str">
        <f>+VLOOKUP(Tabla9[[#This Row],[Cod. Riesgo]],Tabla_Riesgos[[Número]:[Tipo de Riesgo]],6,FALSE)</f>
        <v>Operativo</v>
      </c>
      <c r="D309" s="119" t="s">
        <v>12</v>
      </c>
      <c r="E309" s="120" t="s">
        <v>31</v>
      </c>
      <c r="F309" s="121">
        <v>25.01</v>
      </c>
      <c r="G309" s="125" t="s">
        <v>229</v>
      </c>
      <c r="H309" s="472"/>
      <c r="I309" s="207"/>
      <c r="J309" s="207"/>
      <c r="K309" s="207"/>
      <c r="L309" s="207"/>
      <c r="M309" s="207"/>
      <c r="N309" s="232"/>
      <c r="O309" s="207"/>
      <c r="P309" s="123">
        <f t="shared" si="20"/>
        <v>0</v>
      </c>
      <c r="Q309" s="208" t="str">
        <f t="shared" si="21"/>
        <v>Debil</v>
      </c>
      <c r="R309" s="207"/>
      <c r="S309" s="224" t="str">
        <f t="shared" si="22"/>
        <v>Debil</v>
      </c>
      <c r="T309" s="224" t="str">
        <f>IFERROR(VLOOKUP(S309,'Tablas de calculos'!$AU$16:$AV$24,2,FALSE),"")</f>
        <v/>
      </c>
      <c r="U309" s="208" t="str">
        <f>IFERROR(VLOOKUP(T309,'Tablas de calculos'!$AV$16:$AY$24,4),"")</f>
        <v/>
      </c>
      <c r="V309" s="207"/>
      <c r="W309" s="207"/>
      <c r="X309" s="123" t="str">
        <f t="shared" si="23"/>
        <v/>
      </c>
      <c r="Y309" s="208" t="str">
        <f>IFERROR(VLOOKUP(X309,'Tablas de calculos'!$AZ$4:$BE$11,5,FALSE),"")</f>
        <v/>
      </c>
      <c r="Z309" s="208" t="str">
        <f>IFERROR(VLOOKUP(X309,'Tablas de calculos'!$AZ$4:$BE$11,6,FALSE),"")</f>
        <v/>
      </c>
    </row>
    <row r="310" spans="1:26" ht="30" x14ac:dyDescent="0.25">
      <c r="A310" s="232" t="s">
        <v>1130</v>
      </c>
      <c r="B310" s="61">
        <v>25</v>
      </c>
      <c r="C310" s="205" t="str">
        <f>+VLOOKUP(Tabla9[[#This Row],[Cod. Riesgo]],Tabla_Riesgos[[Número]:[Tipo de Riesgo]],6,FALSE)</f>
        <v>Operativo</v>
      </c>
      <c r="D310" s="119" t="s">
        <v>12</v>
      </c>
      <c r="E310" s="120" t="s">
        <v>31</v>
      </c>
      <c r="F310" s="121">
        <v>25.020000000000003</v>
      </c>
      <c r="G310" s="125" t="s">
        <v>230</v>
      </c>
      <c r="H310" s="472"/>
      <c r="I310" s="207"/>
      <c r="J310" s="207"/>
      <c r="K310" s="207"/>
      <c r="L310" s="207"/>
      <c r="M310" s="207"/>
      <c r="N310" s="232"/>
      <c r="O310" s="207"/>
      <c r="P310" s="123">
        <f t="shared" si="20"/>
        <v>0</v>
      </c>
      <c r="Q310" s="208" t="str">
        <f t="shared" si="21"/>
        <v>Debil</v>
      </c>
      <c r="R310" s="207"/>
      <c r="S310" s="224" t="str">
        <f t="shared" si="22"/>
        <v>Debil</v>
      </c>
      <c r="T310" s="224" t="str">
        <f>IFERROR(VLOOKUP(S310,'Tablas de calculos'!$AU$16:$AV$24,2,FALSE),"")</f>
        <v/>
      </c>
      <c r="U310" s="208" t="str">
        <f>IFERROR(VLOOKUP(T310,'Tablas de calculos'!$AV$16:$AY$24,4),"")</f>
        <v/>
      </c>
      <c r="V310" s="207"/>
      <c r="W310" s="207"/>
      <c r="X310" s="123" t="str">
        <f t="shared" si="23"/>
        <v/>
      </c>
      <c r="Y310" s="208" t="str">
        <f>IFERROR(VLOOKUP(X310,'Tablas de calculos'!$AZ$4:$BE$11,5,FALSE),"")</f>
        <v/>
      </c>
      <c r="Z310" s="208" t="str">
        <f>IFERROR(VLOOKUP(X310,'Tablas de calculos'!$AZ$4:$BE$11,6,FALSE),"")</f>
        <v/>
      </c>
    </row>
    <row r="311" spans="1:26" ht="45" x14ac:dyDescent="0.25">
      <c r="A311" s="232" t="s">
        <v>1130</v>
      </c>
      <c r="B311" s="61">
        <v>25</v>
      </c>
      <c r="C311" s="205" t="str">
        <f>+VLOOKUP(Tabla9[[#This Row],[Cod. Riesgo]],Tabla_Riesgos[[Número]:[Tipo de Riesgo]],6,FALSE)</f>
        <v>Operativo</v>
      </c>
      <c r="D311" s="119" t="s">
        <v>12</v>
      </c>
      <c r="E311" s="120" t="s">
        <v>31</v>
      </c>
      <c r="F311" s="121">
        <v>25.030000000000005</v>
      </c>
      <c r="G311" s="125" t="s">
        <v>231</v>
      </c>
      <c r="H311" s="472"/>
      <c r="I311" s="207"/>
      <c r="J311" s="207"/>
      <c r="K311" s="207"/>
      <c r="L311" s="207"/>
      <c r="M311" s="207"/>
      <c r="N311" s="232"/>
      <c r="O311" s="207"/>
      <c r="P311" s="123">
        <f t="shared" si="20"/>
        <v>0</v>
      </c>
      <c r="Q311" s="208" t="str">
        <f t="shared" si="21"/>
        <v>Debil</v>
      </c>
      <c r="R311" s="207"/>
      <c r="S311" s="224" t="str">
        <f t="shared" si="22"/>
        <v>Debil</v>
      </c>
      <c r="T311" s="224" t="str">
        <f>IFERROR(VLOOKUP(S311,'Tablas de calculos'!$AU$16:$AV$24,2,FALSE),"")</f>
        <v/>
      </c>
      <c r="U311" s="208" t="str">
        <f>IFERROR(VLOOKUP(T311,'Tablas de calculos'!$AV$16:$AY$24,4),"")</f>
        <v/>
      </c>
      <c r="V311" s="207"/>
      <c r="W311" s="207"/>
      <c r="X311" s="123" t="str">
        <f t="shared" si="23"/>
        <v/>
      </c>
      <c r="Y311" s="208" t="str">
        <f>IFERROR(VLOOKUP(X311,'Tablas de calculos'!$AZ$4:$BE$11,5,FALSE),"")</f>
        <v/>
      </c>
      <c r="Z311" s="208" t="str">
        <f>IFERROR(VLOOKUP(X311,'Tablas de calculos'!$AZ$4:$BE$11,6,FALSE),"")</f>
        <v/>
      </c>
    </row>
    <row r="312" spans="1:26" ht="45" x14ac:dyDescent="0.25">
      <c r="A312" s="232" t="s">
        <v>1130</v>
      </c>
      <c r="B312" s="61">
        <v>26</v>
      </c>
      <c r="C312" s="205" t="str">
        <f>+VLOOKUP(Tabla9[[#This Row],[Cod. Riesgo]],Tabla_Riesgos[[Número]:[Tipo de Riesgo]],6,FALSE)</f>
        <v>Operativo</v>
      </c>
      <c r="D312" s="119" t="s">
        <v>12</v>
      </c>
      <c r="E312" s="120" t="s">
        <v>32</v>
      </c>
      <c r="F312" s="121">
        <v>26.01</v>
      </c>
      <c r="G312" s="125" t="s">
        <v>231</v>
      </c>
      <c r="H312" s="472"/>
      <c r="I312" s="207"/>
      <c r="J312" s="207"/>
      <c r="K312" s="207"/>
      <c r="L312" s="207"/>
      <c r="M312" s="207"/>
      <c r="N312" s="232"/>
      <c r="O312" s="207"/>
      <c r="P312" s="123">
        <f t="shared" si="20"/>
        <v>0</v>
      </c>
      <c r="Q312" s="208" t="str">
        <f t="shared" si="21"/>
        <v>Debil</v>
      </c>
      <c r="R312" s="207"/>
      <c r="S312" s="224" t="str">
        <f t="shared" si="22"/>
        <v>Debil</v>
      </c>
      <c r="T312" s="224" t="str">
        <f>IFERROR(VLOOKUP(S312,'Tablas de calculos'!$AU$16:$AV$24,2,FALSE),"")</f>
        <v/>
      </c>
      <c r="U312" s="208" t="str">
        <f>IFERROR(VLOOKUP(T312,'Tablas de calculos'!$AV$16:$AY$24,4),"")</f>
        <v/>
      </c>
      <c r="V312" s="207"/>
      <c r="W312" s="207"/>
      <c r="X312" s="123" t="str">
        <f t="shared" si="23"/>
        <v/>
      </c>
      <c r="Y312" s="208" t="str">
        <f>IFERROR(VLOOKUP(X312,'Tablas de calculos'!$AZ$4:$BE$11,5,FALSE),"")</f>
        <v/>
      </c>
      <c r="Z312" s="208" t="str">
        <f>IFERROR(VLOOKUP(X312,'Tablas de calculos'!$AZ$4:$BE$11,6,FALSE),"")</f>
        <v/>
      </c>
    </row>
    <row r="313" spans="1:26" ht="60" x14ac:dyDescent="0.25">
      <c r="A313" s="232" t="s">
        <v>1130</v>
      </c>
      <c r="B313" s="61">
        <v>26</v>
      </c>
      <c r="C313" s="205" t="str">
        <f>+VLOOKUP(Tabla9[[#This Row],[Cod. Riesgo]],Tabla_Riesgos[[Número]:[Tipo de Riesgo]],6,FALSE)</f>
        <v>Operativo</v>
      </c>
      <c r="D313" s="119" t="s">
        <v>12</v>
      </c>
      <c r="E313" s="120" t="s">
        <v>32</v>
      </c>
      <c r="F313" s="121">
        <v>26.020000000000003</v>
      </c>
      <c r="G313" s="125" t="s">
        <v>232</v>
      </c>
      <c r="H313" s="472"/>
      <c r="I313" s="207"/>
      <c r="J313" s="207"/>
      <c r="K313" s="207"/>
      <c r="L313" s="207"/>
      <c r="M313" s="207"/>
      <c r="N313" s="232"/>
      <c r="O313" s="207"/>
      <c r="P313" s="123">
        <f t="shared" si="20"/>
        <v>0</v>
      </c>
      <c r="Q313" s="208" t="str">
        <f t="shared" si="21"/>
        <v>Debil</v>
      </c>
      <c r="R313" s="207"/>
      <c r="S313" s="224" t="str">
        <f t="shared" si="22"/>
        <v>Debil</v>
      </c>
      <c r="T313" s="224" t="str">
        <f>IFERROR(VLOOKUP(S313,'Tablas de calculos'!$AU$16:$AV$24,2,FALSE),"")</f>
        <v/>
      </c>
      <c r="U313" s="208" t="str">
        <f>IFERROR(VLOOKUP(T313,'Tablas de calculos'!$AV$16:$AY$24,4),"")</f>
        <v/>
      </c>
      <c r="V313" s="207"/>
      <c r="W313" s="207"/>
      <c r="X313" s="123" t="str">
        <f t="shared" si="23"/>
        <v/>
      </c>
      <c r="Y313" s="208" t="str">
        <f>IFERROR(VLOOKUP(X313,'Tablas de calculos'!$AZ$4:$BE$11,5,FALSE),"")</f>
        <v/>
      </c>
      <c r="Z313" s="208" t="str">
        <f>IFERROR(VLOOKUP(X313,'Tablas de calculos'!$AZ$4:$BE$11,6,FALSE),"")</f>
        <v/>
      </c>
    </row>
    <row r="314" spans="1:26" ht="90" x14ac:dyDescent="0.25">
      <c r="A314" s="232" t="s">
        <v>1130</v>
      </c>
      <c r="B314" s="61">
        <v>28</v>
      </c>
      <c r="C314" s="205" t="str">
        <f>+VLOOKUP(Tabla9[[#This Row],[Cod. Riesgo]],Tabla_Riesgos[[Número]:[Tipo de Riesgo]],6,FALSE)</f>
        <v>Estratégico</v>
      </c>
      <c r="D314" s="119" t="s">
        <v>26</v>
      </c>
      <c r="E314" s="120" t="s">
        <v>810</v>
      </c>
      <c r="F314" s="121">
        <v>28.01</v>
      </c>
      <c r="G314" s="125" t="s">
        <v>233</v>
      </c>
      <c r="H314" s="473"/>
      <c r="I314" s="207"/>
      <c r="J314" s="207"/>
      <c r="K314" s="207"/>
      <c r="L314" s="207"/>
      <c r="M314" s="207"/>
      <c r="N314" s="232"/>
      <c r="O314" s="207"/>
      <c r="P314" s="123">
        <f t="shared" si="20"/>
        <v>0</v>
      </c>
      <c r="Q314" s="208" t="str">
        <f t="shared" si="21"/>
        <v>Debil</v>
      </c>
      <c r="R314" s="207"/>
      <c r="S314" s="224" t="str">
        <f t="shared" si="22"/>
        <v>Debil</v>
      </c>
      <c r="T314" s="224" t="str">
        <f>IFERROR(VLOOKUP(S314,'Tablas de calculos'!$AU$16:$AV$24,2,FALSE),"")</f>
        <v/>
      </c>
      <c r="U314" s="208" t="str">
        <f>IFERROR(VLOOKUP(T314,'Tablas de calculos'!$AV$16:$AY$24,4),"")</f>
        <v/>
      </c>
      <c r="V314" s="207"/>
      <c r="W314" s="207"/>
      <c r="X314" s="123" t="str">
        <f t="shared" si="23"/>
        <v/>
      </c>
      <c r="Y314" s="208" t="str">
        <f>IFERROR(VLOOKUP(X314,'Tablas de calculos'!$AZ$4:$BE$11,5,FALSE),"")</f>
        <v/>
      </c>
      <c r="Z314" s="208" t="str">
        <f>IFERROR(VLOOKUP(X314,'Tablas de calculos'!$AZ$4:$BE$11,6,FALSE),"")</f>
        <v/>
      </c>
    </row>
    <row r="315" spans="1:26" ht="90" x14ac:dyDescent="0.25">
      <c r="A315" s="232" t="s">
        <v>1130</v>
      </c>
      <c r="B315" s="61">
        <v>28</v>
      </c>
      <c r="C315" s="205" t="str">
        <f>+VLOOKUP(Tabla9[[#This Row],[Cod. Riesgo]],Tabla_Riesgos[[Número]:[Tipo de Riesgo]],6,FALSE)</f>
        <v>Estratégico</v>
      </c>
      <c r="D315" s="119" t="s">
        <v>26</v>
      </c>
      <c r="E315" s="120" t="s">
        <v>810</v>
      </c>
      <c r="F315" s="121">
        <v>28.020000000000003</v>
      </c>
      <c r="G315" s="125" t="s">
        <v>234</v>
      </c>
      <c r="H315" s="473"/>
      <c r="I315" s="207"/>
      <c r="J315" s="207"/>
      <c r="K315" s="207"/>
      <c r="L315" s="207"/>
      <c r="M315" s="207"/>
      <c r="N315" s="232"/>
      <c r="O315" s="207"/>
      <c r="P315" s="123">
        <f t="shared" si="20"/>
        <v>0</v>
      </c>
      <c r="Q315" s="208" t="str">
        <f t="shared" si="21"/>
        <v>Debil</v>
      </c>
      <c r="R315" s="207"/>
      <c r="S315" s="224" t="str">
        <f t="shared" si="22"/>
        <v>Debil</v>
      </c>
      <c r="T315" s="224" t="str">
        <f>IFERROR(VLOOKUP(S315,'Tablas de calculos'!$AU$16:$AV$24,2,FALSE),"")</f>
        <v/>
      </c>
      <c r="U315" s="208" t="str">
        <f>IFERROR(VLOOKUP(T315,'Tablas de calculos'!$AV$16:$AY$24,4),"")</f>
        <v/>
      </c>
      <c r="V315" s="207"/>
      <c r="W315" s="207"/>
      <c r="X315" s="123" t="str">
        <f t="shared" si="23"/>
        <v/>
      </c>
      <c r="Y315" s="208" t="str">
        <f>IFERROR(VLOOKUP(X315,'Tablas de calculos'!$AZ$4:$BE$11,5,FALSE),"")</f>
        <v/>
      </c>
      <c r="Z315" s="208" t="str">
        <f>IFERROR(VLOOKUP(X315,'Tablas de calculos'!$AZ$4:$BE$11,6,FALSE),"")</f>
        <v/>
      </c>
    </row>
    <row r="316" spans="1:26" ht="90" x14ac:dyDescent="0.25">
      <c r="A316" s="232" t="s">
        <v>1130</v>
      </c>
      <c r="B316" s="61">
        <v>28</v>
      </c>
      <c r="C316" s="205" t="str">
        <f>+VLOOKUP(Tabla9[[#This Row],[Cod. Riesgo]],Tabla_Riesgos[[Número]:[Tipo de Riesgo]],6,FALSE)</f>
        <v>Estratégico</v>
      </c>
      <c r="D316" s="119" t="s">
        <v>26</v>
      </c>
      <c r="E316" s="120" t="s">
        <v>810</v>
      </c>
      <c r="F316" s="121">
        <v>28.030000000000005</v>
      </c>
      <c r="G316" s="125" t="s">
        <v>235</v>
      </c>
      <c r="H316" s="473"/>
      <c r="I316" s="207"/>
      <c r="J316" s="207"/>
      <c r="K316" s="207"/>
      <c r="L316" s="207"/>
      <c r="M316" s="207"/>
      <c r="N316" s="232"/>
      <c r="O316" s="207"/>
      <c r="P316" s="123">
        <f t="shared" si="20"/>
        <v>0</v>
      </c>
      <c r="Q316" s="208" t="str">
        <f t="shared" si="21"/>
        <v>Debil</v>
      </c>
      <c r="R316" s="207"/>
      <c r="S316" s="224" t="str">
        <f t="shared" si="22"/>
        <v>Debil</v>
      </c>
      <c r="T316" s="224" t="str">
        <f>IFERROR(VLOOKUP(S316,'Tablas de calculos'!$AU$16:$AV$24,2,FALSE),"")</f>
        <v/>
      </c>
      <c r="U316" s="208" t="str">
        <f>IFERROR(VLOOKUP(T316,'Tablas de calculos'!$AV$16:$AY$24,4),"")</f>
        <v/>
      </c>
      <c r="V316" s="207"/>
      <c r="W316" s="207"/>
      <c r="X316" s="123" t="str">
        <f t="shared" si="23"/>
        <v/>
      </c>
      <c r="Y316" s="208" t="str">
        <f>IFERROR(VLOOKUP(X316,'Tablas de calculos'!$AZ$4:$BE$11,5,FALSE),"")</f>
        <v/>
      </c>
      <c r="Z316" s="208" t="str">
        <f>IFERROR(VLOOKUP(X316,'Tablas de calculos'!$AZ$4:$BE$11,6,FALSE),"")</f>
        <v/>
      </c>
    </row>
    <row r="317" spans="1:26" ht="90" x14ac:dyDescent="0.25">
      <c r="A317" s="232" t="s">
        <v>1130</v>
      </c>
      <c r="B317" s="61">
        <v>28</v>
      </c>
      <c r="C317" s="205" t="str">
        <f>+VLOOKUP(Tabla9[[#This Row],[Cod. Riesgo]],Tabla_Riesgos[[Número]:[Tipo de Riesgo]],6,FALSE)</f>
        <v>Estratégico</v>
      </c>
      <c r="D317" s="119" t="s">
        <v>26</v>
      </c>
      <c r="E317" s="120" t="s">
        <v>810</v>
      </c>
      <c r="F317" s="121">
        <v>28.040000000000006</v>
      </c>
      <c r="G317" s="125" t="s">
        <v>236</v>
      </c>
      <c r="H317" s="473"/>
      <c r="I317" s="207"/>
      <c r="J317" s="207"/>
      <c r="K317" s="207"/>
      <c r="L317" s="207"/>
      <c r="M317" s="207"/>
      <c r="N317" s="232"/>
      <c r="O317" s="207"/>
      <c r="P317" s="123">
        <f t="shared" si="20"/>
        <v>0</v>
      </c>
      <c r="Q317" s="208" t="str">
        <f t="shared" si="21"/>
        <v>Debil</v>
      </c>
      <c r="R317" s="207"/>
      <c r="S317" s="224" t="str">
        <f t="shared" si="22"/>
        <v>Debil</v>
      </c>
      <c r="T317" s="224" t="str">
        <f>IFERROR(VLOOKUP(S317,'Tablas de calculos'!$AU$16:$AV$24,2,FALSE),"")</f>
        <v/>
      </c>
      <c r="U317" s="208" t="str">
        <f>IFERROR(VLOOKUP(T317,'Tablas de calculos'!$AV$16:$AY$24,4),"")</f>
        <v/>
      </c>
      <c r="V317" s="207"/>
      <c r="W317" s="207"/>
      <c r="X317" s="123" t="str">
        <f t="shared" si="23"/>
        <v/>
      </c>
      <c r="Y317" s="208" t="str">
        <f>IFERROR(VLOOKUP(X317,'Tablas de calculos'!$AZ$4:$BE$11,5,FALSE),"")</f>
        <v/>
      </c>
      <c r="Z317" s="208" t="str">
        <f>IFERROR(VLOOKUP(X317,'Tablas de calculos'!$AZ$4:$BE$11,6,FALSE),"")</f>
        <v/>
      </c>
    </row>
    <row r="318" spans="1:26" ht="60" x14ac:dyDescent="0.25">
      <c r="A318" s="232" t="s">
        <v>1130</v>
      </c>
      <c r="B318" s="61">
        <v>30</v>
      </c>
      <c r="C318" s="205" t="str">
        <f>+VLOOKUP(Tabla9[[#This Row],[Cod. Riesgo]],Tabla_Riesgos[[Número]:[Tipo de Riesgo]],6,FALSE)</f>
        <v>Operativo</v>
      </c>
      <c r="D318" s="119" t="s">
        <v>35</v>
      </c>
      <c r="E318" s="120" t="s">
        <v>36</v>
      </c>
      <c r="F318" s="121">
        <v>30.01</v>
      </c>
      <c r="G318" s="125" t="s">
        <v>237</v>
      </c>
      <c r="H318" s="472"/>
      <c r="I318" s="207"/>
      <c r="J318" s="207"/>
      <c r="K318" s="207"/>
      <c r="L318" s="207"/>
      <c r="M318" s="207"/>
      <c r="N318" s="232"/>
      <c r="O318" s="207"/>
      <c r="P318" s="123">
        <f t="shared" si="20"/>
        <v>0</v>
      </c>
      <c r="Q318" s="208" t="str">
        <f t="shared" si="21"/>
        <v>Debil</v>
      </c>
      <c r="R318" s="207"/>
      <c r="S318" s="224" t="str">
        <f t="shared" si="22"/>
        <v>Debil</v>
      </c>
      <c r="T318" s="224" t="str">
        <f>IFERROR(VLOOKUP(S318,'Tablas de calculos'!$AU$16:$AV$24,2,FALSE),"")</f>
        <v/>
      </c>
      <c r="U318" s="208" t="str">
        <f>IFERROR(VLOOKUP(T318,'Tablas de calculos'!$AV$16:$AY$24,4),"")</f>
        <v/>
      </c>
      <c r="V318" s="207"/>
      <c r="W318" s="207"/>
      <c r="X318" s="123" t="str">
        <f t="shared" si="23"/>
        <v/>
      </c>
      <c r="Y318" s="208" t="str">
        <f>IFERROR(VLOOKUP(X318,'Tablas de calculos'!$AZ$4:$BE$11,5,FALSE),"")</f>
        <v/>
      </c>
      <c r="Z318" s="208" t="str">
        <f>IFERROR(VLOOKUP(X318,'Tablas de calculos'!$AZ$4:$BE$11,6,FALSE),"")</f>
        <v/>
      </c>
    </row>
    <row r="319" spans="1:26" ht="60" x14ac:dyDescent="0.25">
      <c r="A319" s="232" t="s">
        <v>1130</v>
      </c>
      <c r="B319" s="61">
        <v>30</v>
      </c>
      <c r="C319" s="205" t="str">
        <f>+VLOOKUP(Tabla9[[#This Row],[Cod. Riesgo]],Tabla_Riesgos[[Número]:[Tipo de Riesgo]],6,FALSE)</f>
        <v>Operativo</v>
      </c>
      <c r="D319" s="119" t="s">
        <v>35</v>
      </c>
      <c r="E319" s="120" t="s">
        <v>36</v>
      </c>
      <c r="F319" s="121">
        <v>30.020000000000003</v>
      </c>
      <c r="G319" s="125" t="s">
        <v>238</v>
      </c>
      <c r="H319" s="472"/>
      <c r="I319" s="207"/>
      <c r="J319" s="207"/>
      <c r="K319" s="207"/>
      <c r="L319" s="207"/>
      <c r="M319" s="207"/>
      <c r="N319" s="232"/>
      <c r="O319" s="207"/>
      <c r="P319" s="123">
        <f t="shared" si="20"/>
        <v>0</v>
      </c>
      <c r="Q319" s="208" t="str">
        <f t="shared" si="21"/>
        <v>Debil</v>
      </c>
      <c r="R319" s="207"/>
      <c r="S319" s="224" t="str">
        <f t="shared" si="22"/>
        <v>Debil</v>
      </c>
      <c r="T319" s="224" t="str">
        <f>IFERROR(VLOOKUP(S319,'Tablas de calculos'!$AU$16:$AV$24,2,FALSE),"")</f>
        <v/>
      </c>
      <c r="U319" s="208" t="str">
        <f>IFERROR(VLOOKUP(T319,'Tablas de calculos'!$AV$16:$AY$24,4),"")</f>
        <v/>
      </c>
      <c r="V319" s="207"/>
      <c r="W319" s="207"/>
      <c r="X319" s="123" t="str">
        <f t="shared" si="23"/>
        <v/>
      </c>
      <c r="Y319" s="208" t="str">
        <f>IFERROR(VLOOKUP(X319,'Tablas de calculos'!$AZ$4:$BE$11,5,FALSE),"")</f>
        <v/>
      </c>
      <c r="Z319" s="208" t="str">
        <f>IFERROR(VLOOKUP(X319,'Tablas de calculos'!$AZ$4:$BE$11,6,FALSE),"")</f>
        <v/>
      </c>
    </row>
    <row r="320" spans="1:26" ht="60" x14ac:dyDescent="0.25">
      <c r="A320" s="232" t="s">
        <v>1130</v>
      </c>
      <c r="B320" s="61">
        <v>30</v>
      </c>
      <c r="C320" s="205" t="str">
        <f>+VLOOKUP(Tabla9[[#This Row],[Cod. Riesgo]],Tabla_Riesgos[[Número]:[Tipo de Riesgo]],6,FALSE)</f>
        <v>Operativo</v>
      </c>
      <c r="D320" s="119" t="s">
        <v>35</v>
      </c>
      <c r="E320" s="120" t="s">
        <v>36</v>
      </c>
      <c r="F320" s="121">
        <v>30.030000000000005</v>
      </c>
      <c r="G320" s="125" t="s">
        <v>239</v>
      </c>
      <c r="H320" s="472"/>
      <c r="I320" s="207"/>
      <c r="J320" s="207"/>
      <c r="K320" s="207"/>
      <c r="L320" s="207"/>
      <c r="M320" s="207"/>
      <c r="N320" s="232"/>
      <c r="O320" s="207"/>
      <c r="P320" s="123">
        <f t="shared" si="20"/>
        <v>0</v>
      </c>
      <c r="Q320" s="208" t="str">
        <f t="shared" si="21"/>
        <v>Debil</v>
      </c>
      <c r="R320" s="207"/>
      <c r="S320" s="224" t="str">
        <f t="shared" si="22"/>
        <v>Debil</v>
      </c>
      <c r="T320" s="224" t="str">
        <f>IFERROR(VLOOKUP(S320,'Tablas de calculos'!$AU$16:$AV$24,2,FALSE),"")</f>
        <v/>
      </c>
      <c r="U320" s="208" t="str">
        <f>IFERROR(VLOOKUP(T320,'Tablas de calculos'!$AV$16:$AY$24,4),"")</f>
        <v/>
      </c>
      <c r="V320" s="207"/>
      <c r="W320" s="207"/>
      <c r="X320" s="123" t="str">
        <f t="shared" si="23"/>
        <v/>
      </c>
      <c r="Y320" s="208" t="str">
        <f>IFERROR(VLOOKUP(X320,'Tablas de calculos'!$AZ$4:$BE$11,5,FALSE),"")</f>
        <v/>
      </c>
      <c r="Z320" s="208" t="str">
        <f>IFERROR(VLOOKUP(X320,'Tablas de calculos'!$AZ$4:$BE$11,6,FALSE),"")</f>
        <v/>
      </c>
    </row>
    <row r="321" spans="1:26" ht="60" x14ac:dyDescent="0.25">
      <c r="A321" s="232" t="s">
        <v>1130</v>
      </c>
      <c r="B321" s="61">
        <v>30</v>
      </c>
      <c r="C321" s="205" t="str">
        <f>+VLOOKUP(Tabla9[[#This Row],[Cod. Riesgo]],Tabla_Riesgos[[Número]:[Tipo de Riesgo]],6,FALSE)</f>
        <v>Operativo</v>
      </c>
      <c r="D321" s="119" t="s">
        <v>35</v>
      </c>
      <c r="E321" s="120" t="s">
        <v>36</v>
      </c>
      <c r="F321" s="121">
        <v>30.040000000000006</v>
      </c>
      <c r="G321" s="125" t="s">
        <v>240</v>
      </c>
      <c r="H321" s="472"/>
      <c r="I321" s="207"/>
      <c r="J321" s="207"/>
      <c r="K321" s="207"/>
      <c r="L321" s="207"/>
      <c r="M321" s="207"/>
      <c r="N321" s="232"/>
      <c r="O321" s="207"/>
      <c r="P321" s="123">
        <f t="shared" si="20"/>
        <v>0</v>
      </c>
      <c r="Q321" s="208" t="str">
        <f t="shared" si="21"/>
        <v>Debil</v>
      </c>
      <c r="R321" s="207"/>
      <c r="S321" s="224" t="str">
        <f t="shared" si="22"/>
        <v>Debil</v>
      </c>
      <c r="T321" s="224" t="str">
        <f>IFERROR(VLOOKUP(S321,'Tablas de calculos'!$AU$16:$AV$24,2,FALSE),"")</f>
        <v/>
      </c>
      <c r="U321" s="208" t="str">
        <f>IFERROR(VLOOKUP(T321,'Tablas de calculos'!$AV$16:$AY$24,4),"")</f>
        <v/>
      </c>
      <c r="V321" s="207"/>
      <c r="W321" s="207"/>
      <c r="X321" s="123" t="str">
        <f t="shared" si="23"/>
        <v/>
      </c>
      <c r="Y321" s="208" t="str">
        <f>IFERROR(VLOOKUP(X321,'Tablas de calculos'!$AZ$4:$BE$11,5,FALSE),"")</f>
        <v/>
      </c>
      <c r="Z321" s="208" t="str">
        <f>IFERROR(VLOOKUP(X321,'Tablas de calculos'!$AZ$4:$BE$11,6,FALSE),"")</f>
        <v/>
      </c>
    </row>
    <row r="322" spans="1:26" ht="75" x14ac:dyDescent="0.25">
      <c r="A322" s="232" t="s">
        <v>1130</v>
      </c>
      <c r="B322" s="61">
        <v>30</v>
      </c>
      <c r="C322" s="205" t="str">
        <f>+VLOOKUP(Tabla9[[#This Row],[Cod. Riesgo]],Tabla_Riesgos[[Número]:[Tipo de Riesgo]],6,FALSE)</f>
        <v>Operativo</v>
      </c>
      <c r="D322" s="119" t="s">
        <v>35</v>
      </c>
      <c r="E322" s="120" t="s">
        <v>36</v>
      </c>
      <c r="F322" s="121">
        <v>30.050000000000008</v>
      </c>
      <c r="G322" s="125" t="s">
        <v>241</v>
      </c>
      <c r="H322" s="472"/>
      <c r="I322" s="207"/>
      <c r="J322" s="207"/>
      <c r="K322" s="207"/>
      <c r="L322" s="207"/>
      <c r="M322" s="207"/>
      <c r="N322" s="232"/>
      <c r="O322" s="207"/>
      <c r="P322" s="123">
        <f t="shared" si="20"/>
        <v>0</v>
      </c>
      <c r="Q322" s="208" t="str">
        <f t="shared" si="21"/>
        <v>Debil</v>
      </c>
      <c r="R322" s="207"/>
      <c r="S322" s="224" t="str">
        <f t="shared" si="22"/>
        <v>Debil</v>
      </c>
      <c r="T322" s="224" t="str">
        <f>IFERROR(VLOOKUP(S322,'Tablas de calculos'!$AU$16:$AV$24,2,FALSE),"")</f>
        <v/>
      </c>
      <c r="U322" s="208" t="str">
        <f>IFERROR(VLOOKUP(T322,'Tablas de calculos'!$AV$16:$AY$24,4),"")</f>
        <v/>
      </c>
      <c r="V322" s="207"/>
      <c r="W322" s="207"/>
      <c r="X322" s="123" t="str">
        <f t="shared" si="23"/>
        <v/>
      </c>
      <c r="Y322" s="208" t="str">
        <f>IFERROR(VLOOKUP(X322,'Tablas de calculos'!$AZ$4:$BE$11,5,FALSE),"")</f>
        <v/>
      </c>
      <c r="Z322" s="208" t="str">
        <f>IFERROR(VLOOKUP(X322,'Tablas de calculos'!$AZ$4:$BE$11,6,FALSE),"")</f>
        <v/>
      </c>
    </row>
    <row r="323" spans="1:26" ht="60" x14ac:dyDescent="0.25">
      <c r="A323" s="232" t="s">
        <v>1130</v>
      </c>
      <c r="B323" s="61">
        <v>30</v>
      </c>
      <c r="C323" s="205" t="str">
        <f>+VLOOKUP(Tabla9[[#This Row],[Cod. Riesgo]],Tabla_Riesgos[[Número]:[Tipo de Riesgo]],6,FALSE)</f>
        <v>Operativo</v>
      </c>
      <c r="D323" s="119" t="s">
        <v>35</v>
      </c>
      <c r="E323" s="120" t="s">
        <v>36</v>
      </c>
      <c r="F323" s="121">
        <v>30.060000000000009</v>
      </c>
      <c r="G323" s="125" t="s">
        <v>242</v>
      </c>
      <c r="H323" s="472"/>
      <c r="I323" s="207"/>
      <c r="J323" s="207"/>
      <c r="K323" s="207"/>
      <c r="L323" s="207"/>
      <c r="M323" s="207"/>
      <c r="N323" s="232"/>
      <c r="O323" s="207"/>
      <c r="P323" s="123">
        <f t="shared" si="20"/>
        <v>0</v>
      </c>
      <c r="Q323" s="208" t="str">
        <f t="shared" si="21"/>
        <v>Debil</v>
      </c>
      <c r="R323" s="207"/>
      <c r="S323" s="224" t="str">
        <f t="shared" si="22"/>
        <v>Debil</v>
      </c>
      <c r="T323" s="224" t="str">
        <f>IFERROR(VLOOKUP(S323,'Tablas de calculos'!$AU$16:$AV$24,2,FALSE),"")</f>
        <v/>
      </c>
      <c r="U323" s="208" t="str">
        <f>IFERROR(VLOOKUP(T323,'Tablas de calculos'!$AV$16:$AY$24,4),"")</f>
        <v/>
      </c>
      <c r="V323" s="207"/>
      <c r="W323" s="207"/>
      <c r="X323" s="123" t="str">
        <f t="shared" si="23"/>
        <v/>
      </c>
      <c r="Y323" s="208" t="str">
        <f>IFERROR(VLOOKUP(X323,'Tablas de calculos'!$AZ$4:$BE$11,5,FALSE),"")</f>
        <v/>
      </c>
      <c r="Z323" s="208" t="str">
        <f>IFERROR(VLOOKUP(X323,'Tablas de calculos'!$AZ$4:$BE$11,6,FALSE),"")</f>
        <v/>
      </c>
    </row>
    <row r="324" spans="1:26" ht="60" x14ac:dyDescent="0.25">
      <c r="A324" s="232" t="s">
        <v>1130</v>
      </c>
      <c r="B324" s="61">
        <v>30</v>
      </c>
      <c r="C324" s="205" t="str">
        <f>+VLOOKUP(Tabla9[[#This Row],[Cod. Riesgo]],Tabla_Riesgos[[Número]:[Tipo de Riesgo]],6,FALSE)</f>
        <v>Operativo</v>
      </c>
      <c r="D324" s="119" t="s">
        <v>35</v>
      </c>
      <c r="E324" s="120" t="s">
        <v>36</v>
      </c>
      <c r="F324" s="121">
        <v>30.070000000000011</v>
      </c>
      <c r="G324" s="125" t="s">
        <v>243</v>
      </c>
      <c r="H324" s="472"/>
      <c r="I324" s="207"/>
      <c r="J324" s="207"/>
      <c r="K324" s="207"/>
      <c r="L324" s="207"/>
      <c r="M324" s="207"/>
      <c r="N324" s="232"/>
      <c r="O324" s="207"/>
      <c r="P324" s="123">
        <f t="shared" si="20"/>
        <v>0</v>
      </c>
      <c r="Q324" s="208" t="str">
        <f t="shared" si="21"/>
        <v>Debil</v>
      </c>
      <c r="R324" s="207"/>
      <c r="S324" s="224" t="str">
        <f t="shared" si="22"/>
        <v>Debil</v>
      </c>
      <c r="T324" s="224" t="str">
        <f>IFERROR(VLOOKUP(S324,'Tablas de calculos'!$AU$16:$AV$24,2,FALSE),"")</f>
        <v/>
      </c>
      <c r="U324" s="208" t="str">
        <f>IFERROR(VLOOKUP(T324,'Tablas de calculos'!$AV$16:$AY$24,4),"")</f>
        <v/>
      </c>
      <c r="V324" s="207"/>
      <c r="W324" s="207"/>
      <c r="X324" s="123" t="str">
        <f t="shared" si="23"/>
        <v/>
      </c>
      <c r="Y324" s="208" t="str">
        <f>IFERROR(VLOOKUP(X324,'Tablas de calculos'!$AZ$4:$BE$11,5,FALSE),"")</f>
        <v/>
      </c>
      <c r="Z324" s="208" t="str">
        <f>IFERROR(VLOOKUP(X324,'Tablas de calculos'!$AZ$4:$BE$11,6,FALSE),"")</f>
        <v/>
      </c>
    </row>
    <row r="325" spans="1:26" ht="60" x14ac:dyDescent="0.25">
      <c r="A325" s="232" t="s">
        <v>1130</v>
      </c>
      <c r="B325" s="61">
        <v>30</v>
      </c>
      <c r="C325" s="205" t="str">
        <f>+VLOOKUP(Tabla9[[#This Row],[Cod. Riesgo]],Tabla_Riesgos[[Número]:[Tipo de Riesgo]],6,FALSE)</f>
        <v>Operativo</v>
      </c>
      <c r="D325" s="119" t="s">
        <v>35</v>
      </c>
      <c r="E325" s="120" t="s">
        <v>36</v>
      </c>
      <c r="F325" s="121">
        <v>30.080000000000013</v>
      </c>
      <c r="G325" s="125" t="s">
        <v>244</v>
      </c>
      <c r="H325" s="472"/>
      <c r="I325" s="207"/>
      <c r="J325" s="207"/>
      <c r="K325" s="207"/>
      <c r="L325" s="207"/>
      <c r="M325" s="207"/>
      <c r="N325" s="232"/>
      <c r="O325" s="207"/>
      <c r="P325" s="123">
        <f t="shared" ref="P325:P388" si="24">IFERROR(IF(I325="Asignado",15,0)+IF(J325="Adecuado",15,0)+IF(K325="Oportuna",15,0)+IF(L325="Prevenir",15,0)+IF(L325="Detectar",10,0)+IF(M325="Confiable",15,0)+IF(N325="Se investigan y resuelven oportunamente",15,0)+IF(O325="Completa",10,0)+IF(O325="Incompleta",5,0),"")</f>
        <v>0</v>
      </c>
      <c r="Q325" s="208" t="str">
        <f t="shared" ref="Q325:Q388" si="25">IF(P325&lt;86,"Debil",IF(P325&lt;96,"Moderado","Fuerte"))</f>
        <v>Debil</v>
      </c>
      <c r="R325" s="207"/>
      <c r="S325" s="224" t="str">
        <f t="shared" ref="S325:S388" si="26">_xlfn.CONCAT(Q325,R325)</f>
        <v>Debil</v>
      </c>
      <c r="T325" s="224" t="str">
        <f>IFERROR(VLOOKUP(S325,'Tablas de calculos'!$AU$16:$AV$24,2,FALSE),"")</f>
        <v/>
      </c>
      <c r="U325" s="208" t="str">
        <f>IFERROR(VLOOKUP(T325,'Tablas de calculos'!$AV$16:$AY$24,4),"")</f>
        <v/>
      </c>
      <c r="V325" s="207"/>
      <c r="W325" s="207"/>
      <c r="X325" s="123" t="str">
        <f t="shared" ref="X325:X388" si="27">CONCATENATE(U325,V325,W325)</f>
        <v/>
      </c>
      <c r="Y325" s="208" t="str">
        <f>IFERROR(VLOOKUP(X325,'Tablas de calculos'!$AZ$4:$BE$11,5,FALSE),"")</f>
        <v/>
      </c>
      <c r="Z325" s="208" t="str">
        <f>IFERROR(VLOOKUP(X325,'Tablas de calculos'!$AZ$4:$BE$11,6,FALSE),"")</f>
        <v/>
      </c>
    </row>
    <row r="326" spans="1:26" ht="75" x14ac:dyDescent="0.25">
      <c r="A326" s="232" t="s">
        <v>1130</v>
      </c>
      <c r="B326" s="61">
        <v>31</v>
      </c>
      <c r="C326" s="205" t="str">
        <f>+VLOOKUP(Tabla9[[#This Row],[Cod. Riesgo]],Tabla_Riesgos[[Número]:[Tipo de Riesgo]],6,FALSE)</f>
        <v>Estratégico</v>
      </c>
      <c r="D326" s="119" t="s">
        <v>35</v>
      </c>
      <c r="E326" s="120" t="s">
        <v>734</v>
      </c>
      <c r="F326" s="121">
        <v>31.01</v>
      </c>
      <c r="G326" s="125" t="s">
        <v>245</v>
      </c>
      <c r="H326" s="472"/>
      <c r="I326" s="207"/>
      <c r="J326" s="207"/>
      <c r="K326" s="207"/>
      <c r="L326" s="207"/>
      <c r="M326" s="207"/>
      <c r="N326" s="232"/>
      <c r="O326" s="207"/>
      <c r="P326" s="123">
        <f t="shared" si="24"/>
        <v>0</v>
      </c>
      <c r="Q326" s="208" t="str">
        <f t="shared" si="25"/>
        <v>Debil</v>
      </c>
      <c r="R326" s="207"/>
      <c r="S326" s="224" t="str">
        <f t="shared" si="26"/>
        <v>Debil</v>
      </c>
      <c r="T326" s="224" t="str">
        <f>IFERROR(VLOOKUP(S326,'Tablas de calculos'!$AU$16:$AV$24,2,FALSE),"")</f>
        <v/>
      </c>
      <c r="U326" s="208" t="str">
        <f>IFERROR(VLOOKUP(T326,'Tablas de calculos'!$AV$16:$AY$24,4),"")</f>
        <v/>
      </c>
      <c r="V326" s="207"/>
      <c r="W326" s="207"/>
      <c r="X326" s="123" t="str">
        <f t="shared" si="27"/>
        <v/>
      </c>
      <c r="Y326" s="208" t="str">
        <f>IFERROR(VLOOKUP(X326,'Tablas de calculos'!$AZ$4:$BE$11,5,FALSE),"")</f>
        <v/>
      </c>
      <c r="Z326" s="208" t="str">
        <f>IFERROR(VLOOKUP(X326,'Tablas de calculos'!$AZ$4:$BE$11,6,FALSE),"")</f>
        <v/>
      </c>
    </row>
    <row r="327" spans="1:26" ht="75" x14ac:dyDescent="0.25">
      <c r="A327" s="232" t="s">
        <v>1130</v>
      </c>
      <c r="B327" s="61">
        <v>31</v>
      </c>
      <c r="C327" s="205" t="str">
        <f>+VLOOKUP(Tabla9[[#This Row],[Cod. Riesgo]],Tabla_Riesgos[[Número]:[Tipo de Riesgo]],6,FALSE)</f>
        <v>Estratégico</v>
      </c>
      <c r="D327" s="119" t="s">
        <v>35</v>
      </c>
      <c r="E327" s="120" t="s">
        <v>734</v>
      </c>
      <c r="F327" s="121">
        <v>31.020000000000003</v>
      </c>
      <c r="G327" s="125" t="s">
        <v>246</v>
      </c>
      <c r="H327" s="472"/>
      <c r="I327" s="207"/>
      <c r="J327" s="207"/>
      <c r="K327" s="207"/>
      <c r="L327" s="207"/>
      <c r="M327" s="207"/>
      <c r="N327" s="232"/>
      <c r="O327" s="207"/>
      <c r="P327" s="123">
        <f t="shared" si="24"/>
        <v>0</v>
      </c>
      <c r="Q327" s="208" t="str">
        <f t="shared" si="25"/>
        <v>Debil</v>
      </c>
      <c r="R327" s="207"/>
      <c r="S327" s="224" t="str">
        <f t="shared" si="26"/>
        <v>Debil</v>
      </c>
      <c r="T327" s="224" t="str">
        <f>IFERROR(VLOOKUP(S327,'Tablas de calculos'!$AU$16:$AV$24,2,FALSE),"")</f>
        <v/>
      </c>
      <c r="U327" s="208" t="str">
        <f>IFERROR(VLOOKUP(T327,'Tablas de calculos'!$AV$16:$AY$24,4),"")</f>
        <v/>
      </c>
      <c r="V327" s="207"/>
      <c r="W327" s="207"/>
      <c r="X327" s="123" t="str">
        <f t="shared" si="27"/>
        <v/>
      </c>
      <c r="Y327" s="208" t="str">
        <f>IFERROR(VLOOKUP(X327,'Tablas de calculos'!$AZ$4:$BE$11,5,FALSE),"")</f>
        <v/>
      </c>
      <c r="Z327" s="208" t="str">
        <f>IFERROR(VLOOKUP(X327,'Tablas de calculos'!$AZ$4:$BE$11,6,FALSE),"")</f>
        <v/>
      </c>
    </row>
    <row r="328" spans="1:26" ht="90" x14ac:dyDescent="0.25">
      <c r="A328" s="232" t="s">
        <v>1130</v>
      </c>
      <c r="B328" s="61">
        <v>31</v>
      </c>
      <c r="C328" s="205" t="str">
        <f>+VLOOKUP(Tabla9[[#This Row],[Cod. Riesgo]],Tabla_Riesgos[[Número]:[Tipo de Riesgo]],6,FALSE)</f>
        <v>Estratégico</v>
      </c>
      <c r="D328" s="119" t="s">
        <v>35</v>
      </c>
      <c r="E328" s="120" t="s">
        <v>734</v>
      </c>
      <c r="F328" s="121">
        <v>31.030000000000005</v>
      </c>
      <c r="G328" s="125" t="s">
        <v>247</v>
      </c>
      <c r="H328" s="472"/>
      <c r="I328" s="207"/>
      <c r="J328" s="207"/>
      <c r="K328" s="207"/>
      <c r="L328" s="207"/>
      <c r="M328" s="207"/>
      <c r="N328" s="232"/>
      <c r="O328" s="207"/>
      <c r="P328" s="123">
        <f t="shared" si="24"/>
        <v>0</v>
      </c>
      <c r="Q328" s="208" t="str">
        <f t="shared" si="25"/>
        <v>Debil</v>
      </c>
      <c r="R328" s="207"/>
      <c r="S328" s="224" t="str">
        <f t="shared" si="26"/>
        <v>Debil</v>
      </c>
      <c r="T328" s="224" t="str">
        <f>IFERROR(VLOOKUP(S328,'Tablas de calculos'!$AU$16:$AV$24,2,FALSE),"")</f>
        <v/>
      </c>
      <c r="U328" s="208" t="str">
        <f>IFERROR(VLOOKUP(T328,'Tablas de calculos'!$AV$16:$AY$24,4),"")</f>
        <v/>
      </c>
      <c r="V328" s="207"/>
      <c r="W328" s="207"/>
      <c r="X328" s="123" t="str">
        <f t="shared" si="27"/>
        <v/>
      </c>
      <c r="Y328" s="208" t="str">
        <f>IFERROR(VLOOKUP(X328,'Tablas de calculos'!$AZ$4:$BE$11,5,FALSE),"")</f>
        <v/>
      </c>
      <c r="Z328" s="208" t="str">
        <f>IFERROR(VLOOKUP(X328,'Tablas de calculos'!$AZ$4:$BE$11,6,FALSE),"")</f>
        <v/>
      </c>
    </row>
    <row r="329" spans="1:26" ht="75" x14ac:dyDescent="0.25">
      <c r="A329" s="232" t="s">
        <v>1130</v>
      </c>
      <c r="B329" s="61">
        <v>31</v>
      </c>
      <c r="C329" s="205" t="str">
        <f>+VLOOKUP(Tabla9[[#This Row],[Cod. Riesgo]],Tabla_Riesgos[[Número]:[Tipo de Riesgo]],6,FALSE)</f>
        <v>Estratégico</v>
      </c>
      <c r="D329" s="119" t="s">
        <v>35</v>
      </c>
      <c r="E329" s="120" t="s">
        <v>734</v>
      </c>
      <c r="F329" s="121">
        <v>31.040000000000006</v>
      </c>
      <c r="G329" s="125" t="s">
        <v>248</v>
      </c>
      <c r="H329" s="472"/>
      <c r="I329" s="207"/>
      <c r="J329" s="207"/>
      <c r="K329" s="207"/>
      <c r="L329" s="207"/>
      <c r="M329" s="207"/>
      <c r="N329" s="232"/>
      <c r="O329" s="207"/>
      <c r="P329" s="123">
        <f t="shared" si="24"/>
        <v>0</v>
      </c>
      <c r="Q329" s="208" t="str">
        <f t="shared" si="25"/>
        <v>Debil</v>
      </c>
      <c r="R329" s="207"/>
      <c r="S329" s="224" t="str">
        <f t="shared" si="26"/>
        <v>Debil</v>
      </c>
      <c r="T329" s="224" t="str">
        <f>IFERROR(VLOOKUP(S329,'Tablas de calculos'!$AU$16:$AV$24,2,FALSE),"")</f>
        <v/>
      </c>
      <c r="U329" s="208" t="str">
        <f>IFERROR(VLOOKUP(T329,'Tablas de calculos'!$AV$16:$AY$24,4),"")</f>
        <v/>
      </c>
      <c r="V329" s="207"/>
      <c r="W329" s="207"/>
      <c r="X329" s="123" t="str">
        <f t="shared" si="27"/>
        <v/>
      </c>
      <c r="Y329" s="208" t="str">
        <f>IFERROR(VLOOKUP(X329,'Tablas de calculos'!$AZ$4:$BE$11,5,FALSE),"")</f>
        <v/>
      </c>
      <c r="Z329" s="208" t="str">
        <f>IFERROR(VLOOKUP(X329,'Tablas de calculos'!$AZ$4:$BE$11,6,FALSE),"")</f>
        <v/>
      </c>
    </row>
    <row r="330" spans="1:26" ht="75" x14ac:dyDescent="0.25">
      <c r="A330" s="232" t="s">
        <v>1130</v>
      </c>
      <c r="B330" s="61">
        <v>31</v>
      </c>
      <c r="C330" s="205" t="str">
        <f>+VLOOKUP(Tabla9[[#This Row],[Cod. Riesgo]],Tabla_Riesgos[[Número]:[Tipo de Riesgo]],6,FALSE)</f>
        <v>Estratégico</v>
      </c>
      <c r="D330" s="119" t="s">
        <v>35</v>
      </c>
      <c r="E330" s="120" t="s">
        <v>734</v>
      </c>
      <c r="F330" s="121">
        <v>31.050000000000008</v>
      </c>
      <c r="G330" s="125" t="s">
        <v>249</v>
      </c>
      <c r="H330" s="472"/>
      <c r="I330" s="207"/>
      <c r="J330" s="207"/>
      <c r="K330" s="207"/>
      <c r="L330" s="207"/>
      <c r="M330" s="207"/>
      <c r="N330" s="232"/>
      <c r="O330" s="207"/>
      <c r="P330" s="123">
        <f t="shared" si="24"/>
        <v>0</v>
      </c>
      <c r="Q330" s="208" t="str">
        <f t="shared" si="25"/>
        <v>Debil</v>
      </c>
      <c r="R330" s="207"/>
      <c r="S330" s="224" t="str">
        <f t="shared" si="26"/>
        <v>Debil</v>
      </c>
      <c r="T330" s="224" t="str">
        <f>IFERROR(VLOOKUP(S330,'Tablas de calculos'!$AU$16:$AV$24,2,FALSE),"")</f>
        <v/>
      </c>
      <c r="U330" s="208" t="str">
        <f>IFERROR(VLOOKUP(T330,'Tablas de calculos'!$AV$16:$AY$24,4),"")</f>
        <v/>
      </c>
      <c r="V330" s="207"/>
      <c r="W330" s="207"/>
      <c r="X330" s="123" t="str">
        <f t="shared" si="27"/>
        <v/>
      </c>
      <c r="Y330" s="208" t="str">
        <f>IFERROR(VLOOKUP(X330,'Tablas de calculos'!$AZ$4:$BE$11,5,FALSE),"")</f>
        <v/>
      </c>
      <c r="Z330" s="208" t="str">
        <f>IFERROR(VLOOKUP(X330,'Tablas de calculos'!$AZ$4:$BE$11,6,FALSE),"")</f>
        <v/>
      </c>
    </row>
    <row r="331" spans="1:26" ht="75" x14ac:dyDescent="0.25">
      <c r="A331" s="232" t="s">
        <v>1130</v>
      </c>
      <c r="B331" s="61">
        <v>33</v>
      </c>
      <c r="C331" s="205" t="str">
        <f>+VLOOKUP(Tabla9[[#This Row],[Cod. Riesgo]],Tabla_Riesgos[[Número]:[Tipo de Riesgo]],6,FALSE)</f>
        <v>Estratégico</v>
      </c>
      <c r="D331" s="119" t="s">
        <v>38</v>
      </c>
      <c r="E331" s="120" t="s">
        <v>39</v>
      </c>
      <c r="F331" s="121">
        <v>33.01</v>
      </c>
      <c r="G331" s="125" t="s">
        <v>250</v>
      </c>
      <c r="H331" s="472"/>
      <c r="I331" s="207"/>
      <c r="J331" s="207"/>
      <c r="K331" s="207"/>
      <c r="L331" s="207"/>
      <c r="M331" s="207"/>
      <c r="N331" s="232"/>
      <c r="O331" s="207"/>
      <c r="P331" s="123">
        <f t="shared" si="24"/>
        <v>0</v>
      </c>
      <c r="Q331" s="208" t="str">
        <f t="shared" si="25"/>
        <v>Debil</v>
      </c>
      <c r="R331" s="207"/>
      <c r="S331" s="224" t="str">
        <f t="shared" si="26"/>
        <v>Debil</v>
      </c>
      <c r="T331" s="224" t="str">
        <f>IFERROR(VLOOKUP(S331,'Tablas de calculos'!$AU$16:$AV$24,2,FALSE),"")</f>
        <v/>
      </c>
      <c r="U331" s="208" t="str">
        <f>IFERROR(VLOOKUP(T331,'Tablas de calculos'!$AV$16:$AY$24,4),"")</f>
        <v/>
      </c>
      <c r="V331" s="207"/>
      <c r="W331" s="207"/>
      <c r="X331" s="123" t="str">
        <f t="shared" si="27"/>
        <v/>
      </c>
      <c r="Y331" s="208" t="str">
        <f>IFERROR(VLOOKUP(X331,'Tablas de calculos'!$AZ$4:$BE$11,5,FALSE),"")</f>
        <v/>
      </c>
      <c r="Z331" s="208" t="str">
        <f>IFERROR(VLOOKUP(X331,'Tablas de calculos'!$AZ$4:$BE$11,6,FALSE),"")</f>
        <v/>
      </c>
    </row>
    <row r="332" spans="1:26" ht="45" x14ac:dyDescent="0.25">
      <c r="A332" s="232" t="s">
        <v>1130</v>
      </c>
      <c r="B332" s="61">
        <v>33</v>
      </c>
      <c r="C332" s="205" t="str">
        <f>+VLOOKUP(Tabla9[[#This Row],[Cod. Riesgo]],Tabla_Riesgos[[Número]:[Tipo de Riesgo]],6,FALSE)</f>
        <v>Estratégico</v>
      </c>
      <c r="D332" s="119" t="s">
        <v>38</v>
      </c>
      <c r="E332" s="120" t="s">
        <v>39</v>
      </c>
      <c r="F332" s="121">
        <v>33.019999999999996</v>
      </c>
      <c r="G332" s="125" t="s">
        <v>251</v>
      </c>
      <c r="H332" s="472"/>
      <c r="I332" s="207"/>
      <c r="J332" s="207"/>
      <c r="K332" s="207"/>
      <c r="L332" s="207"/>
      <c r="M332" s="207"/>
      <c r="N332" s="232"/>
      <c r="O332" s="207"/>
      <c r="P332" s="123">
        <f t="shared" si="24"/>
        <v>0</v>
      </c>
      <c r="Q332" s="208" t="str">
        <f t="shared" si="25"/>
        <v>Debil</v>
      </c>
      <c r="R332" s="207"/>
      <c r="S332" s="224" t="str">
        <f t="shared" si="26"/>
        <v>Debil</v>
      </c>
      <c r="T332" s="224" t="str">
        <f>IFERROR(VLOOKUP(S332,'Tablas de calculos'!$AU$16:$AV$24,2,FALSE),"")</f>
        <v/>
      </c>
      <c r="U332" s="208" t="str">
        <f>IFERROR(VLOOKUP(T332,'Tablas de calculos'!$AV$16:$AY$24,4),"")</f>
        <v/>
      </c>
      <c r="V332" s="207"/>
      <c r="W332" s="207"/>
      <c r="X332" s="123" t="str">
        <f t="shared" si="27"/>
        <v/>
      </c>
      <c r="Y332" s="208" t="str">
        <f>IFERROR(VLOOKUP(X332,'Tablas de calculos'!$AZ$4:$BE$11,5,FALSE),"")</f>
        <v/>
      </c>
      <c r="Z332" s="208" t="str">
        <f>IFERROR(VLOOKUP(X332,'Tablas de calculos'!$AZ$4:$BE$11,6,FALSE),"")</f>
        <v/>
      </c>
    </row>
    <row r="333" spans="1:26" ht="30" x14ac:dyDescent="0.25">
      <c r="A333" s="232" t="s">
        <v>1130</v>
      </c>
      <c r="B333" s="61">
        <v>33</v>
      </c>
      <c r="C333" s="205" t="str">
        <f>+VLOOKUP(Tabla9[[#This Row],[Cod. Riesgo]],Tabla_Riesgos[[Número]:[Tipo de Riesgo]],6,FALSE)</f>
        <v>Estratégico</v>
      </c>
      <c r="D333" s="119" t="s">
        <v>38</v>
      </c>
      <c r="E333" s="120" t="s">
        <v>39</v>
      </c>
      <c r="F333" s="121">
        <v>33.029999999999994</v>
      </c>
      <c r="G333" s="125" t="s">
        <v>252</v>
      </c>
      <c r="H333" s="472"/>
      <c r="I333" s="207"/>
      <c r="J333" s="207"/>
      <c r="K333" s="207"/>
      <c r="L333" s="207"/>
      <c r="M333" s="207"/>
      <c r="N333" s="232"/>
      <c r="O333" s="207"/>
      <c r="P333" s="123">
        <f t="shared" si="24"/>
        <v>0</v>
      </c>
      <c r="Q333" s="208" t="str">
        <f t="shared" si="25"/>
        <v>Debil</v>
      </c>
      <c r="R333" s="207"/>
      <c r="S333" s="224" t="str">
        <f t="shared" si="26"/>
        <v>Debil</v>
      </c>
      <c r="T333" s="224" t="str">
        <f>IFERROR(VLOOKUP(S333,'Tablas de calculos'!$AU$16:$AV$24,2,FALSE),"")</f>
        <v/>
      </c>
      <c r="U333" s="208" t="str">
        <f>IFERROR(VLOOKUP(T333,'Tablas de calculos'!$AV$16:$AY$24,4),"")</f>
        <v/>
      </c>
      <c r="V333" s="207"/>
      <c r="W333" s="207"/>
      <c r="X333" s="123" t="str">
        <f t="shared" si="27"/>
        <v/>
      </c>
      <c r="Y333" s="208" t="str">
        <f>IFERROR(VLOOKUP(X333,'Tablas de calculos'!$AZ$4:$BE$11,5,FALSE),"")</f>
        <v/>
      </c>
      <c r="Z333" s="208" t="str">
        <f>IFERROR(VLOOKUP(X333,'Tablas de calculos'!$AZ$4:$BE$11,6,FALSE),"")</f>
        <v/>
      </c>
    </row>
    <row r="334" spans="1:26" ht="45" x14ac:dyDescent="0.25">
      <c r="A334" s="232" t="s">
        <v>1130</v>
      </c>
      <c r="B334" s="61">
        <v>33</v>
      </c>
      <c r="C334" s="205" t="str">
        <f>+VLOOKUP(Tabla9[[#This Row],[Cod. Riesgo]],Tabla_Riesgos[[Número]:[Tipo de Riesgo]],6,FALSE)</f>
        <v>Estratégico</v>
      </c>
      <c r="D334" s="119" t="s">
        <v>38</v>
      </c>
      <c r="E334" s="120" t="s">
        <v>39</v>
      </c>
      <c r="F334" s="121">
        <v>33.039999999999992</v>
      </c>
      <c r="G334" s="125" t="s">
        <v>253</v>
      </c>
      <c r="H334" s="472"/>
      <c r="I334" s="207"/>
      <c r="J334" s="207"/>
      <c r="K334" s="207"/>
      <c r="L334" s="207"/>
      <c r="M334" s="207"/>
      <c r="N334" s="232"/>
      <c r="O334" s="207"/>
      <c r="P334" s="123">
        <f t="shared" si="24"/>
        <v>0</v>
      </c>
      <c r="Q334" s="208" t="str">
        <f t="shared" si="25"/>
        <v>Debil</v>
      </c>
      <c r="R334" s="207"/>
      <c r="S334" s="224" t="str">
        <f t="shared" si="26"/>
        <v>Debil</v>
      </c>
      <c r="T334" s="224" t="str">
        <f>IFERROR(VLOOKUP(S334,'Tablas de calculos'!$AU$16:$AV$24,2,FALSE),"")</f>
        <v/>
      </c>
      <c r="U334" s="208" t="str">
        <f>IFERROR(VLOOKUP(T334,'Tablas de calculos'!$AV$16:$AY$24,4),"")</f>
        <v/>
      </c>
      <c r="V334" s="207"/>
      <c r="W334" s="207"/>
      <c r="X334" s="123" t="str">
        <f t="shared" si="27"/>
        <v/>
      </c>
      <c r="Y334" s="208" t="str">
        <f>IFERROR(VLOOKUP(X334,'Tablas de calculos'!$AZ$4:$BE$11,5,FALSE),"")</f>
        <v/>
      </c>
      <c r="Z334" s="208" t="str">
        <f>IFERROR(VLOOKUP(X334,'Tablas de calculos'!$AZ$4:$BE$11,6,FALSE),"")</f>
        <v/>
      </c>
    </row>
    <row r="335" spans="1:26" ht="45" x14ac:dyDescent="0.25">
      <c r="A335" s="232" t="s">
        <v>1130</v>
      </c>
      <c r="B335" s="61">
        <v>34</v>
      </c>
      <c r="C335" s="205" t="str">
        <f>+VLOOKUP(Tabla9[[#This Row],[Cod. Riesgo]],Tabla_Riesgos[[Número]:[Tipo de Riesgo]],6,FALSE)</f>
        <v>Operativo</v>
      </c>
      <c r="D335" s="119" t="s">
        <v>38</v>
      </c>
      <c r="E335" s="120" t="s">
        <v>662</v>
      </c>
      <c r="F335" s="121">
        <v>34.01</v>
      </c>
      <c r="G335" s="125" t="s">
        <v>254</v>
      </c>
      <c r="H335" s="472"/>
      <c r="I335" s="207"/>
      <c r="J335" s="207"/>
      <c r="K335" s="207"/>
      <c r="L335" s="207"/>
      <c r="M335" s="207"/>
      <c r="N335" s="232"/>
      <c r="O335" s="207"/>
      <c r="P335" s="123">
        <f t="shared" si="24"/>
        <v>0</v>
      </c>
      <c r="Q335" s="208" t="str">
        <f t="shared" si="25"/>
        <v>Debil</v>
      </c>
      <c r="R335" s="207"/>
      <c r="S335" s="224" t="str">
        <f t="shared" si="26"/>
        <v>Debil</v>
      </c>
      <c r="T335" s="224" t="str">
        <f>IFERROR(VLOOKUP(S335,'Tablas de calculos'!$AU$16:$AV$24,2,FALSE),"")</f>
        <v/>
      </c>
      <c r="U335" s="208" t="str">
        <f>IFERROR(VLOOKUP(T335,'Tablas de calculos'!$AV$16:$AY$24,4),"")</f>
        <v/>
      </c>
      <c r="V335" s="207"/>
      <c r="W335" s="207"/>
      <c r="X335" s="123" t="str">
        <f t="shared" si="27"/>
        <v/>
      </c>
      <c r="Y335" s="208" t="str">
        <f>IFERROR(VLOOKUP(X335,'Tablas de calculos'!$AZ$4:$BE$11,5,FALSE),"")</f>
        <v/>
      </c>
      <c r="Z335" s="208" t="str">
        <f>IFERROR(VLOOKUP(X335,'Tablas de calculos'!$AZ$4:$BE$11,6,FALSE),"")</f>
        <v/>
      </c>
    </row>
    <row r="336" spans="1:26" ht="45" x14ac:dyDescent="0.25">
      <c r="A336" s="232" t="s">
        <v>1130</v>
      </c>
      <c r="B336" s="61">
        <v>34</v>
      </c>
      <c r="C336" s="205" t="str">
        <f>+VLOOKUP(Tabla9[[#This Row],[Cod. Riesgo]],Tabla_Riesgos[[Número]:[Tipo de Riesgo]],6,FALSE)</f>
        <v>Operativo</v>
      </c>
      <c r="D336" s="119" t="s">
        <v>38</v>
      </c>
      <c r="E336" s="120" t="s">
        <v>662</v>
      </c>
      <c r="F336" s="121">
        <v>34.019999999999996</v>
      </c>
      <c r="G336" s="125" t="s">
        <v>255</v>
      </c>
      <c r="H336" s="472"/>
      <c r="I336" s="207"/>
      <c r="J336" s="207"/>
      <c r="K336" s="207"/>
      <c r="L336" s="207"/>
      <c r="M336" s="207"/>
      <c r="N336" s="232"/>
      <c r="O336" s="207"/>
      <c r="P336" s="123">
        <f t="shared" si="24"/>
        <v>0</v>
      </c>
      <c r="Q336" s="208" t="str">
        <f t="shared" si="25"/>
        <v>Debil</v>
      </c>
      <c r="R336" s="207"/>
      <c r="S336" s="224" t="str">
        <f t="shared" si="26"/>
        <v>Debil</v>
      </c>
      <c r="T336" s="224" t="str">
        <f>IFERROR(VLOOKUP(S336,'Tablas de calculos'!$AU$16:$AV$24,2,FALSE),"")</f>
        <v/>
      </c>
      <c r="U336" s="208" t="str">
        <f>IFERROR(VLOOKUP(T336,'Tablas de calculos'!$AV$16:$AY$24,4),"")</f>
        <v/>
      </c>
      <c r="V336" s="207"/>
      <c r="W336" s="207"/>
      <c r="X336" s="123" t="str">
        <f t="shared" si="27"/>
        <v/>
      </c>
      <c r="Y336" s="208" t="str">
        <f>IFERROR(VLOOKUP(X336,'Tablas de calculos'!$AZ$4:$BE$11,5,FALSE),"")</f>
        <v/>
      </c>
      <c r="Z336" s="208" t="str">
        <f>IFERROR(VLOOKUP(X336,'Tablas de calculos'!$AZ$4:$BE$11,6,FALSE),"")</f>
        <v/>
      </c>
    </row>
    <row r="337" spans="1:26" ht="60" x14ac:dyDescent="0.25">
      <c r="A337" s="232" t="s">
        <v>1130</v>
      </c>
      <c r="B337" s="61">
        <v>35</v>
      </c>
      <c r="C337" s="205" t="str">
        <f>+VLOOKUP(Tabla9[[#This Row],[Cod. Riesgo]],Tabla_Riesgos[[Número]:[Tipo de Riesgo]],6,FALSE)</f>
        <v>Operativo</v>
      </c>
      <c r="D337" s="119" t="s">
        <v>38</v>
      </c>
      <c r="E337" s="120" t="s">
        <v>40</v>
      </c>
      <c r="F337" s="121">
        <v>35.01</v>
      </c>
      <c r="G337" s="125" t="s">
        <v>256</v>
      </c>
      <c r="H337" s="472"/>
      <c r="I337" s="207"/>
      <c r="J337" s="207"/>
      <c r="K337" s="207"/>
      <c r="L337" s="207"/>
      <c r="M337" s="207"/>
      <c r="N337" s="232"/>
      <c r="O337" s="207"/>
      <c r="P337" s="123">
        <f t="shared" si="24"/>
        <v>0</v>
      </c>
      <c r="Q337" s="208" t="str">
        <f t="shared" si="25"/>
        <v>Debil</v>
      </c>
      <c r="R337" s="207"/>
      <c r="S337" s="224" t="str">
        <f t="shared" si="26"/>
        <v>Debil</v>
      </c>
      <c r="T337" s="224" t="str">
        <f>IFERROR(VLOOKUP(S337,'Tablas de calculos'!$AU$16:$AV$24,2,FALSE),"")</f>
        <v/>
      </c>
      <c r="U337" s="208" t="str">
        <f>IFERROR(VLOOKUP(T337,'Tablas de calculos'!$AV$16:$AY$24,4),"")</f>
        <v/>
      </c>
      <c r="V337" s="207"/>
      <c r="W337" s="207"/>
      <c r="X337" s="123" t="str">
        <f t="shared" si="27"/>
        <v/>
      </c>
      <c r="Y337" s="208" t="str">
        <f>IFERROR(VLOOKUP(X337,'Tablas de calculos'!$AZ$4:$BE$11,5,FALSE),"")</f>
        <v/>
      </c>
      <c r="Z337" s="208" t="str">
        <f>IFERROR(VLOOKUP(X337,'Tablas de calculos'!$AZ$4:$BE$11,6,FALSE),"")</f>
        <v/>
      </c>
    </row>
    <row r="338" spans="1:26" ht="45" x14ac:dyDescent="0.25">
      <c r="A338" s="232" t="s">
        <v>1130</v>
      </c>
      <c r="B338" s="61">
        <v>35</v>
      </c>
      <c r="C338" s="205" t="str">
        <f>+VLOOKUP(Tabla9[[#This Row],[Cod. Riesgo]],Tabla_Riesgos[[Número]:[Tipo de Riesgo]],6,FALSE)</f>
        <v>Operativo</v>
      </c>
      <c r="D338" s="119" t="s">
        <v>38</v>
      </c>
      <c r="E338" s="120" t="s">
        <v>40</v>
      </c>
      <c r="F338" s="121">
        <v>35.019999999999996</v>
      </c>
      <c r="G338" s="125" t="s">
        <v>257</v>
      </c>
      <c r="H338" s="472"/>
      <c r="I338" s="207"/>
      <c r="J338" s="207"/>
      <c r="K338" s="207"/>
      <c r="L338" s="207"/>
      <c r="M338" s="207"/>
      <c r="N338" s="232"/>
      <c r="O338" s="207"/>
      <c r="P338" s="123">
        <f t="shared" si="24"/>
        <v>0</v>
      </c>
      <c r="Q338" s="208" t="str">
        <f t="shared" si="25"/>
        <v>Debil</v>
      </c>
      <c r="R338" s="207"/>
      <c r="S338" s="224" t="str">
        <f t="shared" si="26"/>
        <v>Debil</v>
      </c>
      <c r="T338" s="224" t="str">
        <f>IFERROR(VLOOKUP(S338,'Tablas de calculos'!$AU$16:$AV$24,2,FALSE),"")</f>
        <v/>
      </c>
      <c r="U338" s="208" t="str">
        <f>IFERROR(VLOOKUP(T338,'Tablas de calculos'!$AV$16:$AY$24,4),"")</f>
        <v/>
      </c>
      <c r="V338" s="207"/>
      <c r="W338" s="207"/>
      <c r="X338" s="123" t="str">
        <f t="shared" si="27"/>
        <v/>
      </c>
      <c r="Y338" s="208" t="str">
        <f>IFERROR(VLOOKUP(X338,'Tablas de calculos'!$AZ$4:$BE$11,5,FALSE),"")</f>
        <v/>
      </c>
      <c r="Z338" s="208" t="str">
        <f>IFERROR(VLOOKUP(X338,'Tablas de calculos'!$AZ$4:$BE$11,6,FALSE),"")</f>
        <v/>
      </c>
    </row>
    <row r="339" spans="1:26" ht="60" x14ac:dyDescent="0.25">
      <c r="A339" s="232" t="s">
        <v>1130</v>
      </c>
      <c r="B339" s="61">
        <v>35</v>
      </c>
      <c r="C339" s="205" t="str">
        <f>+VLOOKUP(Tabla9[[#This Row],[Cod. Riesgo]],Tabla_Riesgos[[Número]:[Tipo de Riesgo]],6,FALSE)</f>
        <v>Operativo</v>
      </c>
      <c r="D339" s="119" t="s">
        <v>38</v>
      </c>
      <c r="E339" s="120" t="s">
        <v>40</v>
      </c>
      <c r="F339" s="121">
        <v>35.029999999999994</v>
      </c>
      <c r="G339" s="125" t="s">
        <v>258</v>
      </c>
      <c r="H339" s="472"/>
      <c r="I339" s="207"/>
      <c r="J339" s="207"/>
      <c r="K339" s="207"/>
      <c r="L339" s="207"/>
      <c r="M339" s="207"/>
      <c r="N339" s="232"/>
      <c r="O339" s="207"/>
      <c r="P339" s="123">
        <f t="shared" si="24"/>
        <v>0</v>
      </c>
      <c r="Q339" s="208" t="str">
        <f t="shared" si="25"/>
        <v>Debil</v>
      </c>
      <c r="R339" s="207"/>
      <c r="S339" s="224" t="str">
        <f t="shared" si="26"/>
        <v>Debil</v>
      </c>
      <c r="T339" s="224" t="str">
        <f>IFERROR(VLOOKUP(S339,'Tablas de calculos'!$AU$16:$AV$24,2,FALSE),"")</f>
        <v/>
      </c>
      <c r="U339" s="208" t="str">
        <f>IFERROR(VLOOKUP(T339,'Tablas de calculos'!$AV$16:$AY$24,4),"")</f>
        <v/>
      </c>
      <c r="V339" s="207"/>
      <c r="W339" s="207"/>
      <c r="X339" s="123" t="str">
        <f t="shared" si="27"/>
        <v/>
      </c>
      <c r="Y339" s="208" t="str">
        <f>IFERROR(VLOOKUP(X339,'Tablas de calculos'!$AZ$4:$BE$11,5,FALSE),"")</f>
        <v/>
      </c>
      <c r="Z339" s="208" t="str">
        <f>IFERROR(VLOOKUP(X339,'Tablas de calculos'!$AZ$4:$BE$11,6,FALSE),"")</f>
        <v/>
      </c>
    </row>
    <row r="340" spans="1:26" ht="135" x14ac:dyDescent="0.25">
      <c r="A340" s="232" t="s">
        <v>1130</v>
      </c>
      <c r="B340" s="61">
        <v>37</v>
      </c>
      <c r="C340" s="205" t="str">
        <f>+VLOOKUP(Tabla9[[#This Row],[Cod. Riesgo]],Tabla_Riesgos[[Número]:[Tipo de Riesgo]],6,FALSE)</f>
        <v>Estratégico</v>
      </c>
      <c r="D340" s="119" t="s">
        <v>38</v>
      </c>
      <c r="E340" s="120" t="s">
        <v>663</v>
      </c>
      <c r="F340" s="121">
        <v>37.01</v>
      </c>
      <c r="G340" s="125" t="s">
        <v>259</v>
      </c>
      <c r="H340" s="472"/>
      <c r="I340" s="207"/>
      <c r="J340" s="207"/>
      <c r="K340" s="207"/>
      <c r="L340" s="207"/>
      <c r="M340" s="207"/>
      <c r="N340" s="232"/>
      <c r="O340" s="207"/>
      <c r="P340" s="123">
        <f t="shared" si="24"/>
        <v>0</v>
      </c>
      <c r="Q340" s="208" t="str">
        <f t="shared" si="25"/>
        <v>Debil</v>
      </c>
      <c r="R340" s="207"/>
      <c r="S340" s="224" t="str">
        <f t="shared" si="26"/>
        <v>Debil</v>
      </c>
      <c r="T340" s="224" t="str">
        <f>IFERROR(VLOOKUP(S340,'Tablas de calculos'!$AU$16:$AV$24,2,FALSE),"")</f>
        <v/>
      </c>
      <c r="U340" s="208" t="str">
        <f>IFERROR(VLOOKUP(T340,'Tablas de calculos'!$AV$16:$AY$24,4),"")</f>
        <v/>
      </c>
      <c r="V340" s="207"/>
      <c r="W340" s="207"/>
      <c r="X340" s="123" t="str">
        <f t="shared" si="27"/>
        <v/>
      </c>
      <c r="Y340" s="208" t="str">
        <f>IFERROR(VLOOKUP(X340,'Tablas de calculos'!$AZ$4:$BE$11,5,FALSE),"")</f>
        <v/>
      </c>
      <c r="Z340" s="208" t="str">
        <f>IFERROR(VLOOKUP(X340,'Tablas de calculos'!$AZ$4:$BE$11,6,FALSE),"")</f>
        <v/>
      </c>
    </row>
    <row r="341" spans="1:26" ht="45" x14ac:dyDescent="0.25">
      <c r="A341" s="232" t="s">
        <v>1130</v>
      </c>
      <c r="B341" s="61">
        <v>38</v>
      </c>
      <c r="C341" s="205" t="str">
        <f>+VLOOKUP(Tabla9[[#This Row],[Cod. Riesgo]],Tabla_Riesgos[[Número]:[Tipo de Riesgo]],6,FALSE)</f>
        <v>Operativo</v>
      </c>
      <c r="D341" s="119" t="s">
        <v>43</v>
      </c>
      <c r="E341" s="120" t="s">
        <v>664</v>
      </c>
      <c r="F341" s="121">
        <v>38.01</v>
      </c>
      <c r="G341" s="125" t="s">
        <v>260</v>
      </c>
      <c r="H341" s="472"/>
      <c r="I341" s="207"/>
      <c r="J341" s="207"/>
      <c r="K341" s="207"/>
      <c r="L341" s="207"/>
      <c r="M341" s="207"/>
      <c r="N341" s="232"/>
      <c r="O341" s="207"/>
      <c r="P341" s="123">
        <f t="shared" si="24"/>
        <v>0</v>
      </c>
      <c r="Q341" s="208" t="str">
        <f t="shared" si="25"/>
        <v>Debil</v>
      </c>
      <c r="R341" s="207"/>
      <c r="S341" s="224" t="str">
        <f t="shared" si="26"/>
        <v>Debil</v>
      </c>
      <c r="T341" s="224" t="str">
        <f>IFERROR(VLOOKUP(S341,'Tablas de calculos'!$AU$16:$AV$24,2,FALSE),"")</f>
        <v/>
      </c>
      <c r="U341" s="208" t="str">
        <f>IFERROR(VLOOKUP(T341,'Tablas de calculos'!$AV$16:$AY$24,4),"")</f>
        <v/>
      </c>
      <c r="V341" s="207"/>
      <c r="W341" s="207"/>
      <c r="X341" s="123" t="str">
        <f t="shared" si="27"/>
        <v/>
      </c>
      <c r="Y341" s="208" t="str">
        <f>IFERROR(VLOOKUP(X341,'Tablas de calculos'!$AZ$4:$BE$11,5,FALSE),"")</f>
        <v/>
      </c>
      <c r="Z341" s="208" t="str">
        <f>IFERROR(VLOOKUP(X341,'Tablas de calculos'!$AZ$4:$BE$11,6,FALSE),"")</f>
        <v/>
      </c>
    </row>
    <row r="342" spans="1:26" ht="45" x14ac:dyDescent="0.25">
      <c r="A342" s="232" t="s">
        <v>1130</v>
      </c>
      <c r="B342" s="61">
        <v>38</v>
      </c>
      <c r="C342" s="205" t="str">
        <f>+VLOOKUP(Tabla9[[#This Row],[Cod. Riesgo]],Tabla_Riesgos[[Número]:[Tipo de Riesgo]],6,FALSE)</f>
        <v>Operativo</v>
      </c>
      <c r="D342" s="119" t="s">
        <v>43</v>
      </c>
      <c r="E342" s="120" t="s">
        <v>664</v>
      </c>
      <c r="F342" s="121">
        <v>38.019999999999996</v>
      </c>
      <c r="G342" s="125" t="s">
        <v>261</v>
      </c>
      <c r="H342" s="472"/>
      <c r="I342" s="207"/>
      <c r="J342" s="207"/>
      <c r="K342" s="207"/>
      <c r="L342" s="207"/>
      <c r="M342" s="207"/>
      <c r="N342" s="232"/>
      <c r="O342" s="207"/>
      <c r="P342" s="123">
        <f t="shared" si="24"/>
        <v>0</v>
      </c>
      <c r="Q342" s="208" t="str">
        <f t="shared" si="25"/>
        <v>Debil</v>
      </c>
      <c r="R342" s="207"/>
      <c r="S342" s="224" t="str">
        <f t="shared" si="26"/>
        <v>Debil</v>
      </c>
      <c r="T342" s="224" t="str">
        <f>IFERROR(VLOOKUP(S342,'Tablas de calculos'!$AU$16:$AV$24,2,FALSE),"")</f>
        <v/>
      </c>
      <c r="U342" s="208" t="str">
        <f>IFERROR(VLOOKUP(T342,'Tablas de calculos'!$AV$16:$AY$24,4),"")</f>
        <v/>
      </c>
      <c r="V342" s="207"/>
      <c r="W342" s="207"/>
      <c r="X342" s="123" t="str">
        <f t="shared" si="27"/>
        <v/>
      </c>
      <c r="Y342" s="208" t="str">
        <f>IFERROR(VLOOKUP(X342,'Tablas de calculos'!$AZ$4:$BE$11,5,FALSE),"")</f>
        <v/>
      </c>
      <c r="Z342" s="208" t="str">
        <f>IFERROR(VLOOKUP(X342,'Tablas de calculos'!$AZ$4:$BE$11,6,FALSE),"")</f>
        <v/>
      </c>
    </row>
    <row r="343" spans="1:26" ht="60" x14ac:dyDescent="0.25">
      <c r="A343" s="232" t="s">
        <v>1130</v>
      </c>
      <c r="B343" s="61">
        <v>39</v>
      </c>
      <c r="C343" s="205" t="str">
        <f>+VLOOKUP(Tabla9[[#This Row],[Cod. Riesgo]],Tabla_Riesgos[[Número]:[Tipo de Riesgo]],6,FALSE)</f>
        <v>Estratégico</v>
      </c>
      <c r="D343" s="119" t="s">
        <v>43</v>
      </c>
      <c r="E343" s="120" t="s">
        <v>44</v>
      </c>
      <c r="F343" s="121">
        <v>39.01</v>
      </c>
      <c r="G343" s="125" t="s">
        <v>215</v>
      </c>
      <c r="H343" s="472"/>
      <c r="I343" s="207"/>
      <c r="J343" s="207"/>
      <c r="K343" s="207"/>
      <c r="L343" s="207"/>
      <c r="M343" s="207"/>
      <c r="N343" s="232"/>
      <c r="O343" s="207"/>
      <c r="P343" s="123">
        <f t="shared" si="24"/>
        <v>0</v>
      </c>
      <c r="Q343" s="208" t="str">
        <f t="shared" si="25"/>
        <v>Debil</v>
      </c>
      <c r="R343" s="207"/>
      <c r="S343" s="224" t="str">
        <f t="shared" si="26"/>
        <v>Debil</v>
      </c>
      <c r="T343" s="224" t="str">
        <f>IFERROR(VLOOKUP(S343,'Tablas de calculos'!$AU$16:$AV$24,2,FALSE),"")</f>
        <v/>
      </c>
      <c r="U343" s="208" t="str">
        <f>IFERROR(VLOOKUP(T343,'Tablas de calculos'!$AV$16:$AY$24,4),"")</f>
        <v/>
      </c>
      <c r="V343" s="207"/>
      <c r="W343" s="207"/>
      <c r="X343" s="123" t="str">
        <f t="shared" si="27"/>
        <v/>
      </c>
      <c r="Y343" s="208" t="str">
        <f>IFERROR(VLOOKUP(X343,'Tablas de calculos'!$AZ$4:$BE$11,5,FALSE),"")</f>
        <v/>
      </c>
      <c r="Z343" s="208" t="str">
        <f>IFERROR(VLOOKUP(X343,'Tablas de calculos'!$AZ$4:$BE$11,6,FALSE),"")</f>
        <v/>
      </c>
    </row>
    <row r="344" spans="1:26" ht="60" x14ac:dyDescent="0.25">
      <c r="A344" s="232" t="s">
        <v>1130</v>
      </c>
      <c r="B344" s="61">
        <v>39</v>
      </c>
      <c r="C344" s="205" t="str">
        <f>+VLOOKUP(Tabla9[[#This Row],[Cod. Riesgo]],Tabla_Riesgos[[Número]:[Tipo de Riesgo]],6,FALSE)</f>
        <v>Estratégico</v>
      </c>
      <c r="D344" s="119" t="s">
        <v>43</v>
      </c>
      <c r="E344" s="120" t="s">
        <v>44</v>
      </c>
      <c r="F344" s="121">
        <v>39.019999999999996</v>
      </c>
      <c r="G344" s="125" t="s">
        <v>216</v>
      </c>
      <c r="H344" s="472"/>
      <c r="I344" s="207"/>
      <c r="J344" s="207"/>
      <c r="K344" s="207"/>
      <c r="L344" s="207"/>
      <c r="M344" s="207"/>
      <c r="N344" s="232"/>
      <c r="O344" s="207"/>
      <c r="P344" s="123">
        <f t="shared" si="24"/>
        <v>0</v>
      </c>
      <c r="Q344" s="208" t="str">
        <f t="shared" si="25"/>
        <v>Debil</v>
      </c>
      <c r="R344" s="207"/>
      <c r="S344" s="224" t="str">
        <f t="shared" si="26"/>
        <v>Debil</v>
      </c>
      <c r="T344" s="224" t="str">
        <f>IFERROR(VLOOKUP(S344,'Tablas de calculos'!$AU$16:$AV$24,2,FALSE),"")</f>
        <v/>
      </c>
      <c r="U344" s="208" t="str">
        <f>IFERROR(VLOOKUP(T344,'Tablas de calculos'!$AV$16:$AY$24,4),"")</f>
        <v/>
      </c>
      <c r="V344" s="207"/>
      <c r="W344" s="207"/>
      <c r="X344" s="123" t="str">
        <f t="shared" si="27"/>
        <v/>
      </c>
      <c r="Y344" s="208" t="str">
        <f>IFERROR(VLOOKUP(X344,'Tablas de calculos'!$AZ$4:$BE$11,5,FALSE),"")</f>
        <v/>
      </c>
      <c r="Z344" s="208" t="str">
        <f>IFERROR(VLOOKUP(X344,'Tablas de calculos'!$AZ$4:$BE$11,6,FALSE),"")</f>
        <v/>
      </c>
    </row>
    <row r="345" spans="1:26" ht="30" x14ac:dyDescent="0.25">
      <c r="A345" s="232" t="s">
        <v>1130</v>
      </c>
      <c r="B345" s="61">
        <v>39</v>
      </c>
      <c r="C345" s="205" t="str">
        <f>+VLOOKUP(Tabla9[[#This Row],[Cod. Riesgo]],Tabla_Riesgos[[Número]:[Tipo de Riesgo]],6,FALSE)</f>
        <v>Estratégico</v>
      </c>
      <c r="D345" s="119" t="s">
        <v>43</v>
      </c>
      <c r="E345" s="120" t="s">
        <v>44</v>
      </c>
      <c r="F345" s="121">
        <v>39.029999999999994</v>
      </c>
      <c r="G345" s="125" t="s">
        <v>217</v>
      </c>
      <c r="H345" s="472"/>
      <c r="I345" s="207"/>
      <c r="J345" s="207"/>
      <c r="K345" s="207"/>
      <c r="L345" s="207"/>
      <c r="M345" s="207"/>
      <c r="N345" s="232"/>
      <c r="O345" s="207"/>
      <c r="P345" s="123">
        <f t="shared" si="24"/>
        <v>0</v>
      </c>
      <c r="Q345" s="208" t="str">
        <f t="shared" si="25"/>
        <v>Debil</v>
      </c>
      <c r="R345" s="207"/>
      <c r="S345" s="224" t="str">
        <f t="shared" si="26"/>
        <v>Debil</v>
      </c>
      <c r="T345" s="224" t="str">
        <f>IFERROR(VLOOKUP(S345,'Tablas de calculos'!$AU$16:$AV$24,2,FALSE),"")</f>
        <v/>
      </c>
      <c r="U345" s="208" t="str">
        <f>IFERROR(VLOOKUP(T345,'Tablas de calculos'!$AV$16:$AY$24,4),"")</f>
        <v/>
      </c>
      <c r="V345" s="207"/>
      <c r="W345" s="207"/>
      <c r="X345" s="123" t="str">
        <f t="shared" si="27"/>
        <v/>
      </c>
      <c r="Y345" s="208" t="str">
        <f>IFERROR(VLOOKUP(X345,'Tablas de calculos'!$AZ$4:$BE$11,5,FALSE),"")</f>
        <v/>
      </c>
      <c r="Z345" s="208" t="str">
        <f>IFERROR(VLOOKUP(X345,'Tablas de calculos'!$AZ$4:$BE$11,6,FALSE),"")</f>
        <v/>
      </c>
    </row>
    <row r="346" spans="1:26" ht="60" x14ac:dyDescent="0.25">
      <c r="A346" s="232" t="s">
        <v>1130</v>
      </c>
      <c r="B346" s="61">
        <v>40</v>
      </c>
      <c r="C346" s="205" t="str">
        <f>+VLOOKUP(Tabla9[[#This Row],[Cod. Riesgo]],Tabla_Riesgos[[Número]:[Tipo de Riesgo]],6,FALSE)</f>
        <v>Operativo</v>
      </c>
      <c r="D346" s="119" t="s">
        <v>43</v>
      </c>
      <c r="E346" s="120" t="s">
        <v>743</v>
      </c>
      <c r="F346" s="121">
        <v>40.01</v>
      </c>
      <c r="G346" s="125" t="s">
        <v>262</v>
      </c>
      <c r="H346" s="472"/>
      <c r="I346" s="207"/>
      <c r="J346" s="207"/>
      <c r="K346" s="207"/>
      <c r="L346" s="207"/>
      <c r="M346" s="207"/>
      <c r="N346" s="232"/>
      <c r="O346" s="207"/>
      <c r="P346" s="123">
        <f t="shared" si="24"/>
        <v>0</v>
      </c>
      <c r="Q346" s="208" t="str">
        <f t="shared" si="25"/>
        <v>Debil</v>
      </c>
      <c r="R346" s="207"/>
      <c r="S346" s="224" t="str">
        <f t="shared" si="26"/>
        <v>Debil</v>
      </c>
      <c r="T346" s="224" t="str">
        <f>IFERROR(VLOOKUP(S346,'Tablas de calculos'!$AU$16:$AV$24,2,FALSE),"")</f>
        <v/>
      </c>
      <c r="U346" s="208" t="str">
        <f>IFERROR(VLOOKUP(T346,'Tablas de calculos'!$AV$16:$AY$24,4),"")</f>
        <v/>
      </c>
      <c r="V346" s="207"/>
      <c r="W346" s="207"/>
      <c r="X346" s="123" t="str">
        <f t="shared" si="27"/>
        <v/>
      </c>
      <c r="Y346" s="208" t="str">
        <f>IFERROR(VLOOKUP(X346,'Tablas de calculos'!$AZ$4:$BE$11,5,FALSE),"")</f>
        <v/>
      </c>
      <c r="Z346" s="208" t="str">
        <f>IFERROR(VLOOKUP(X346,'Tablas de calculos'!$AZ$4:$BE$11,6,FALSE),"")</f>
        <v/>
      </c>
    </row>
    <row r="347" spans="1:26" ht="45" x14ac:dyDescent="0.25">
      <c r="A347" s="232" t="s">
        <v>1130</v>
      </c>
      <c r="B347" s="61">
        <v>40</v>
      </c>
      <c r="C347" s="205" t="str">
        <f>+VLOOKUP(Tabla9[[#This Row],[Cod. Riesgo]],Tabla_Riesgos[[Número]:[Tipo de Riesgo]],6,FALSE)</f>
        <v>Operativo</v>
      </c>
      <c r="D347" s="119" t="s">
        <v>43</v>
      </c>
      <c r="E347" s="120" t="s">
        <v>743</v>
      </c>
      <c r="F347" s="121">
        <v>40.019999999999996</v>
      </c>
      <c r="G347" s="125" t="s">
        <v>251</v>
      </c>
      <c r="H347" s="472"/>
      <c r="I347" s="207"/>
      <c r="J347" s="207"/>
      <c r="K347" s="207"/>
      <c r="L347" s="207"/>
      <c r="M347" s="207"/>
      <c r="N347" s="232"/>
      <c r="O347" s="207"/>
      <c r="P347" s="123">
        <f t="shared" si="24"/>
        <v>0</v>
      </c>
      <c r="Q347" s="208" t="str">
        <f t="shared" si="25"/>
        <v>Debil</v>
      </c>
      <c r="R347" s="207"/>
      <c r="S347" s="224" t="str">
        <f t="shared" si="26"/>
        <v>Debil</v>
      </c>
      <c r="T347" s="224" t="str">
        <f>IFERROR(VLOOKUP(S347,'Tablas de calculos'!$AU$16:$AV$24,2,FALSE),"")</f>
        <v/>
      </c>
      <c r="U347" s="208" t="str">
        <f>IFERROR(VLOOKUP(T347,'Tablas de calculos'!$AV$16:$AY$24,4),"")</f>
        <v/>
      </c>
      <c r="V347" s="207"/>
      <c r="W347" s="207"/>
      <c r="X347" s="123" t="str">
        <f t="shared" si="27"/>
        <v/>
      </c>
      <c r="Y347" s="208" t="str">
        <f>IFERROR(VLOOKUP(X347,'Tablas de calculos'!$AZ$4:$BE$11,5,FALSE),"")</f>
        <v/>
      </c>
      <c r="Z347" s="208" t="str">
        <f>IFERROR(VLOOKUP(X347,'Tablas de calculos'!$AZ$4:$BE$11,6,FALSE),"")</f>
        <v/>
      </c>
    </row>
    <row r="348" spans="1:26" ht="45" x14ac:dyDescent="0.25">
      <c r="A348" s="232" t="s">
        <v>1130</v>
      </c>
      <c r="B348" s="61">
        <v>41</v>
      </c>
      <c r="C348" s="205" t="str">
        <f>+VLOOKUP(Tabla9[[#This Row],[Cod. Riesgo]],Tabla_Riesgos[[Número]:[Tipo de Riesgo]],6,FALSE)</f>
        <v>Estratégico</v>
      </c>
      <c r="D348" s="119" t="s">
        <v>43</v>
      </c>
      <c r="E348" s="120" t="s">
        <v>665</v>
      </c>
      <c r="F348" s="121">
        <v>41.01</v>
      </c>
      <c r="G348" s="125" t="s">
        <v>263</v>
      </c>
      <c r="H348" s="472"/>
      <c r="I348" s="207"/>
      <c r="J348" s="207"/>
      <c r="K348" s="207"/>
      <c r="L348" s="207"/>
      <c r="M348" s="207"/>
      <c r="N348" s="232"/>
      <c r="O348" s="207"/>
      <c r="P348" s="123">
        <f t="shared" si="24"/>
        <v>0</v>
      </c>
      <c r="Q348" s="208" t="str">
        <f t="shared" si="25"/>
        <v>Debil</v>
      </c>
      <c r="R348" s="207"/>
      <c r="S348" s="224" t="str">
        <f t="shared" si="26"/>
        <v>Debil</v>
      </c>
      <c r="T348" s="224" t="str">
        <f>IFERROR(VLOOKUP(S348,'Tablas de calculos'!$AU$16:$AV$24,2,FALSE),"")</f>
        <v/>
      </c>
      <c r="U348" s="208" t="str">
        <f>IFERROR(VLOOKUP(T348,'Tablas de calculos'!$AV$16:$AY$24,4),"")</f>
        <v/>
      </c>
      <c r="V348" s="207"/>
      <c r="W348" s="207"/>
      <c r="X348" s="123" t="str">
        <f t="shared" si="27"/>
        <v/>
      </c>
      <c r="Y348" s="208" t="str">
        <f>IFERROR(VLOOKUP(X348,'Tablas de calculos'!$AZ$4:$BE$11,5,FALSE),"")</f>
        <v/>
      </c>
      <c r="Z348" s="208" t="str">
        <f>IFERROR(VLOOKUP(X348,'Tablas de calculos'!$AZ$4:$BE$11,6,FALSE),"")</f>
        <v/>
      </c>
    </row>
    <row r="349" spans="1:26" ht="60" x14ac:dyDescent="0.25">
      <c r="A349" s="232" t="s">
        <v>1130</v>
      </c>
      <c r="B349" s="61">
        <v>42</v>
      </c>
      <c r="C349" s="205" t="str">
        <f>+VLOOKUP(Tabla9[[#This Row],[Cod. Riesgo]],Tabla_Riesgos[[Número]:[Tipo de Riesgo]],6,FALSE)</f>
        <v>Operativo</v>
      </c>
      <c r="D349" s="119" t="s">
        <v>43</v>
      </c>
      <c r="E349" s="120" t="s">
        <v>666</v>
      </c>
      <c r="F349" s="121">
        <v>42.01</v>
      </c>
      <c r="G349" s="125" t="s">
        <v>264</v>
      </c>
      <c r="H349" s="472"/>
      <c r="I349" s="207"/>
      <c r="J349" s="207"/>
      <c r="K349" s="207"/>
      <c r="L349" s="207"/>
      <c r="M349" s="207"/>
      <c r="N349" s="232"/>
      <c r="O349" s="207"/>
      <c r="P349" s="123">
        <f t="shared" si="24"/>
        <v>0</v>
      </c>
      <c r="Q349" s="208" t="str">
        <f t="shared" si="25"/>
        <v>Debil</v>
      </c>
      <c r="R349" s="207"/>
      <c r="S349" s="224" t="str">
        <f t="shared" si="26"/>
        <v>Debil</v>
      </c>
      <c r="T349" s="224" t="str">
        <f>IFERROR(VLOOKUP(S349,'Tablas de calculos'!$AU$16:$AV$24,2,FALSE),"")</f>
        <v/>
      </c>
      <c r="U349" s="208" t="str">
        <f>IFERROR(VLOOKUP(T349,'Tablas de calculos'!$AV$16:$AY$24,4),"")</f>
        <v/>
      </c>
      <c r="V349" s="207"/>
      <c r="W349" s="207"/>
      <c r="X349" s="123" t="str">
        <f t="shared" si="27"/>
        <v/>
      </c>
      <c r="Y349" s="208" t="str">
        <f>IFERROR(VLOOKUP(X349,'Tablas de calculos'!$AZ$4:$BE$11,5,FALSE),"")</f>
        <v/>
      </c>
      <c r="Z349" s="208" t="str">
        <f>IFERROR(VLOOKUP(X349,'Tablas de calculos'!$AZ$4:$BE$11,6,FALSE),"")</f>
        <v/>
      </c>
    </row>
    <row r="350" spans="1:26" ht="45" x14ac:dyDescent="0.25">
      <c r="A350" s="232" t="s">
        <v>1130</v>
      </c>
      <c r="B350" s="61">
        <v>42</v>
      </c>
      <c r="C350" s="205" t="str">
        <f>+VLOOKUP(Tabla9[[#This Row],[Cod. Riesgo]],Tabla_Riesgos[[Número]:[Tipo de Riesgo]],6,FALSE)</f>
        <v>Operativo</v>
      </c>
      <c r="D350" s="119" t="s">
        <v>43</v>
      </c>
      <c r="E350" s="120" t="s">
        <v>666</v>
      </c>
      <c r="F350" s="121">
        <v>42.019999999999996</v>
      </c>
      <c r="G350" s="125" t="s">
        <v>265</v>
      </c>
      <c r="H350" s="472"/>
      <c r="I350" s="207"/>
      <c r="J350" s="207"/>
      <c r="K350" s="207"/>
      <c r="L350" s="207"/>
      <c r="M350" s="207"/>
      <c r="N350" s="232"/>
      <c r="O350" s="207"/>
      <c r="P350" s="123">
        <f t="shared" si="24"/>
        <v>0</v>
      </c>
      <c r="Q350" s="208" t="str">
        <f t="shared" si="25"/>
        <v>Debil</v>
      </c>
      <c r="R350" s="207"/>
      <c r="S350" s="224" t="str">
        <f t="shared" si="26"/>
        <v>Debil</v>
      </c>
      <c r="T350" s="224" t="str">
        <f>IFERROR(VLOOKUP(S350,'Tablas de calculos'!$AU$16:$AV$24,2,FALSE),"")</f>
        <v/>
      </c>
      <c r="U350" s="208" t="str">
        <f>IFERROR(VLOOKUP(T350,'Tablas de calculos'!$AV$16:$AY$24,4),"")</f>
        <v/>
      </c>
      <c r="V350" s="207"/>
      <c r="W350" s="207"/>
      <c r="X350" s="123" t="str">
        <f t="shared" si="27"/>
        <v/>
      </c>
      <c r="Y350" s="208" t="str">
        <f>IFERROR(VLOOKUP(X350,'Tablas de calculos'!$AZ$4:$BE$11,5,FALSE),"")</f>
        <v/>
      </c>
      <c r="Z350" s="208" t="str">
        <f>IFERROR(VLOOKUP(X350,'Tablas de calculos'!$AZ$4:$BE$11,6,FALSE),"")</f>
        <v/>
      </c>
    </row>
    <row r="351" spans="1:26" ht="60" x14ac:dyDescent="0.25">
      <c r="A351" s="232" t="s">
        <v>1130</v>
      </c>
      <c r="B351" s="61">
        <v>43</v>
      </c>
      <c r="C351" s="205" t="str">
        <f>+VLOOKUP(Tabla9[[#This Row],[Cod. Riesgo]],Tabla_Riesgos[[Número]:[Tipo de Riesgo]],6,FALSE)</f>
        <v>Operativo</v>
      </c>
      <c r="D351" s="119" t="s">
        <v>45</v>
      </c>
      <c r="E351" s="120" t="s">
        <v>667</v>
      </c>
      <c r="F351" s="121">
        <v>43.01</v>
      </c>
      <c r="G351" s="125" t="s">
        <v>266</v>
      </c>
      <c r="H351" s="472" t="s">
        <v>543</v>
      </c>
      <c r="I351" s="207"/>
      <c r="J351" s="207"/>
      <c r="K351" s="207"/>
      <c r="L351" s="207"/>
      <c r="M351" s="207"/>
      <c r="N351" s="232"/>
      <c r="O351" s="207"/>
      <c r="P351" s="123">
        <f t="shared" si="24"/>
        <v>0</v>
      </c>
      <c r="Q351" s="208" t="str">
        <f t="shared" si="25"/>
        <v>Debil</v>
      </c>
      <c r="R351" s="207"/>
      <c r="S351" s="224" t="str">
        <f t="shared" si="26"/>
        <v>Debil</v>
      </c>
      <c r="T351" s="224" t="str">
        <f>IFERROR(VLOOKUP(S351,'Tablas de calculos'!$AU$16:$AV$24,2,FALSE),"")</f>
        <v/>
      </c>
      <c r="U351" s="208" t="str">
        <f>IFERROR(VLOOKUP(T351,'Tablas de calculos'!$AV$16:$AY$24,4),"")</f>
        <v/>
      </c>
      <c r="V351" s="207"/>
      <c r="W351" s="207"/>
      <c r="X351" s="123" t="str">
        <f t="shared" si="27"/>
        <v/>
      </c>
      <c r="Y351" s="208" t="str">
        <f>IFERROR(VLOOKUP(X351,'Tablas de calculos'!$AZ$4:$BE$11,5,FALSE),"")</f>
        <v/>
      </c>
      <c r="Z351" s="208" t="str">
        <f>IFERROR(VLOOKUP(X351,'Tablas de calculos'!$AZ$4:$BE$11,6,FALSE),"")</f>
        <v/>
      </c>
    </row>
    <row r="352" spans="1:26" ht="45" x14ac:dyDescent="0.25">
      <c r="A352" s="232" t="s">
        <v>1130</v>
      </c>
      <c r="B352" s="61">
        <v>43</v>
      </c>
      <c r="C352" s="205" t="str">
        <f>+VLOOKUP(Tabla9[[#This Row],[Cod. Riesgo]],Tabla_Riesgos[[Número]:[Tipo de Riesgo]],6,FALSE)</f>
        <v>Operativo</v>
      </c>
      <c r="D352" s="119" t="s">
        <v>45</v>
      </c>
      <c r="E352" s="120" t="s">
        <v>667</v>
      </c>
      <c r="F352" s="121">
        <v>43.019999999999996</v>
      </c>
      <c r="G352" s="125" t="s">
        <v>267</v>
      </c>
      <c r="H352" s="472" t="s">
        <v>543</v>
      </c>
      <c r="I352" s="207"/>
      <c r="J352" s="207"/>
      <c r="K352" s="207"/>
      <c r="L352" s="207"/>
      <c r="M352" s="207"/>
      <c r="N352" s="232"/>
      <c r="O352" s="207"/>
      <c r="P352" s="123">
        <f t="shared" si="24"/>
        <v>0</v>
      </c>
      <c r="Q352" s="208" t="str">
        <f t="shared" si="25"/>
        <v>Debil</v>
      </c>
      <c r="R352" s="207"/>
      <c r="S352" s="224" t="str">
        <f t="shared" si="26"/>
        <v>Debil</v>
      </c>
      <c r="T352" s="224" t="str">
        <f>IFERROR(VLOOKUP(S352,'Tablas de calculos'!$AU$16:$AV$24,2,FALSE),"")</f>
        <v/>
      </c>
      <c r="U352" s="208" t="str">
        <f>IFERROR(VLOOKUP(T352,'Tablas de calculos'!$AV$16:$AY$24,4),"")</f>
        <v/>
      </c>
      <c r="V352" s="207"/>
      <c r="W352" s="207"/>
      <c r="X352" s="123" t="str">
        <f t="shared" si="27"/>
        <v/>
      </c>
      <c r="Y352" s="208" t="str">
        <f>IFERROR(VLOOKUP(X352,'Tablas de calculos'!$AZ$4:$BE$11,5,FALSE),"")</f>
        <v/>
      </c>
      <c r="Z352" s="208" t="str">
        <f>IFERROR(VLOOKUP(X352,'Tablas de calculos'!$AZ$4:$BE$11,6,FALSE),"")</f>
        <v/>
      </c>
    </row>
    <row r="353" spans="1:26" ht="45" x14ac:dyDescent="0.25">
      <c r="A353" s="232" t="s">
        <v>1130</v>
      </c>
      <c r="B353" s="61">
        <v>43</v>
      </c>
      <c r="C353" s="205" t="str">
        <f>+VLOOKUP(Tabla9[[#This Row],[Cod. Riesgo]],Tabla_Riesgos[[Número]:[Tipo de Riesgo]],6,FALSE)</f>
        <v>Operativo</v>
      </c>
      <c r="D353" s="119" t="s">
        <v>45</v>
      </c>
      <c r="E353" s="120" t="s">
        <v>667</v>
      </c>
      <c r="F353" s="121">
        <v>43.029999999999994</v>
      </c>
      <c r="G353" s="125" t="s">
        <v>268</v>
      </c>
      <c r="H353" s="472" t="s">
        <v>543</v>
      </c>
      <c r="I353" s="207"/>
      <c r="J353" s="207"/>
      <c r="K353" s="207"/>
      <c r="L353" s="207"/>
      <c r="M353" s="207"/>
      <c r="N353" s="232"/>
      <c r="O353" s="207"/>
      <c r="P353" s="123">
        <f t="shared" si="24"/>
        <v>0</v>
      </c>
      <c r="Q353" s="208" t="str">
        <f t="shared" si="25"/>
        <v>Debil</v>
      </c>
      <c r="R353" s="207"/>
      <c r="S353" s="224" t="str">
        <f t="shared" si="26"/>
        <v>Debil</v>
      </c>
      <c r="T353" s="224" t="str">
        <f>IFERROR(VLOOKUP(S353,'Tablas de calculos'!$AU$16:$AV$24,2,FALSE),"")</f>
        <v/>
      </c>
      <c r="U353" s="208" t="str">
        <f>IFERROR(VLOOKUP(T353,'Tablas de calculos'!$AV$16:$AY$24,4),"")</f>
        <v/>
      </c>
      <c r="V353" s="207"/>
      <c r="W353" s="207"/>
      <c r="X353" s="123" t="str">
        <f t="shared" si="27"/>
        <v/>
      </c>
      <c r="Y353" s="208" t="str">
        <f>IFERROR(VLOOKUP(X353,'Tablas de calculos'!$AZ$4:$BE$11,5,FALSE),"")</f>
        <v/>
      </c>
      <c r="Z353" s="208" t="str">
        <f>IFERROR(VLOOKUP(X353,'Tablas de calculos'!$AZ$4:$BE$11,6,FALSE),"")</f>
        <v/>
      </c>
    </row>
    <row r="354" spans="1:26" ht="45" x14ac:dyDescent="0.25">
      <c r="A354" s="232" t="s">
        <v>1130</v>
      </c>
      <c r="B354" s="61">
        <v>43</v>
      </c>
      <c r="C354" s="205" t="str">
        <f>+VLOOKUP(Tabla9[[#This Row],[Cod. Riesgo]],Tabla_Riesgos[[Número]:[Tipo de Riesgo]],6,FALSE)</f>
        <v>Operativo</v>
      </c>
      <c r="D354" s="119" t="s">
        <v>45</v>
      </c>
      <c r="E354" s="120" t="s">
        <v>667</v>
      </c>
      <c r="F354" s="121">
        <v>43.039999999999992</v>
      </c>
      <c r="G354" s="125" t="s">
        <v>269</v>
      </c>
      <c r="H354" s="472" t="s">
        <v>543</v>
      </c>
      <c r="I354" s="207"/>
      <c r="J354" s="207"/>
      <c r="K354" s="207"/>
      <c r="L354" s="207"/>
      <c r="M354" s="207"/>
      <c r="N354" s="232"/>
      <c r="O354" s="207"/>
      <c r="P354" s="123">
        <f t="shared" si="24"/>
        <v>0</v>
      </c>
      <c r="Q354" s="208" t="str">
        <f t="shared" si="25"/>
        <v>Debil</v>
      </c>
      <c r="R354" s="207"/>
      <c r="S354" s="224" t="str">
        <f t="shared" si="26"/>
        <v>Debil</v>
      </c>
      <c r="T354" s="224" t="str">
        <f>IFERROR(VLOOKUP(S354,'Tablas de calculos'!$AU$16:$AV$24,2,FALSE),"")</f>
        <v/>
      </c>
      <c r="U354" s="208" t="str">
        <f>IFERROR(VLOOKUP(T354,'Tablas de calculos'!$AV$16:$AY$24,4),"")</f>
        <v/>
      </c>
      <c r="V354" s="207"/>
      <c r="W354" s="207"/>
      <c r="X354" s="123" t="str">
        <f t="shared" si="27"/>
        <v/>
      </c>
      <c r="Y354" s="208" t="str">
        <f>IFERROR(VLOOKUP(X354,'Tablas de calculos'!$AZ$4:$BE$11,5,FALSE),"")</f>
        <v/>
      </c>
      <c r="Z354" s="208" t="str">
        <f>IFERROR(VLOOKUP(X354,'Tablas de calculos'!$AZ$4:$BE$11,6,FALSE),"")</f>
        <v/>
      </c>
    </row>
    <row r="355" spans="1:26" ht="90" x14ac:dyDescent="0.25">
      <c r="A355" s="232" t="s">
        <v>1130</v>
      </c>
      <c r="B355" s="61">
        <v>43</v>
      </c>
      <c r="C355" s="205" t="str">
        <f>+VLOOKUP(Tabla9[[#This Row],[Cod. Riesgo]],Tabla_Riesgos[[Número]:[Tipo de Riesgo]],6,FALSE)</f>
        <v>Operativo</v>
      </c>
      <c r="D355" s="119" t="s">
        <v>45</v>
      </c>
      <c r="E355" s="120" t="s">
        <v>667</v>
      </c>
      <c r="F355" s="121">
        <v>43.04999999999999</v>
      </c>
      <c r="G355" s="125" t="s">
        <v>270</v>
      </c>
      <c r="H355" s="472" t="s">
        <v>543</v>
      </c>
      <c r="I355" s="207"/>
      <c r="J355" s="207"/>
      <c r="K355" s="207"/>
      <c r="L355" s="207"/>
      <c r="M355" s="207"/>
      <c r="N355" s="232"/>
      <c r="O355" s="207"/>
      <c r="P355" s="123">
        <f t="shared" si="24"/>
        <v>0</v>
      </c>
      <c r="Q355" s="208" t="str">
        <f t="shared" si="25"/>
        <v>Debil</v>
      </c>
      <c r="R355" s="207"/>
      <c r="S355" s="224" t="str">
        <f t="shared" si="26"/>
        <v>Debil</v>
      </c>
      <c r="T355" s="224" t="str">
        <f>IFERROR(VLOOKUP(S355,'Tablas de calculos'!$AU$16:$AV$24,2,FALSE),"")</f>
        <v/>
      </c>
      <c r="U355" s="208" t="str">
        <f>IFERROR(VLOOKUP(T355,'Tablas de calculos'!$AV$16:$AY$24,4),"")</f>
        <v/>
      </c>
      <c r="V355" s="207"/>
      <c r="W355" s="207"/>
      <c r="X355" s="123" t="str">
        <f t="shared" si="27"/>
        <v/>
      </c>
      <c r="Y355" s="208" t="str">
        <f>IFERROR(VLOOKUP(X355,'Tablas de calculos'!$AZ$4:$BE$11,5,FALSE),"")</f>
        <v/>
      </c>
      <c r="Z355" s="208" t="str">
        <f>IFERROR(VLOOKUP(X355,'Tablas de calculos'!$AZ$4:$BE$11,6,FALSE),"")</f>
        <v/>
      </c>
    </row>
    <row r="356" spans="1:26" ht="45" x14ac:dyDescent="0.25">
      <c r="A356" s="232" t="s">
        <v>1130</v>
      </c>
      <c r="B356" s="61">
        <v>43</v>
      </c>
      <c r="C356" s="205" t="str">
        <f>+VLOOKUP(Tabla9[[#This Row],[Cod. Riesgo]],Tabla_Riesgos[[Número]:[Tipo de Riesgo]],6,FALSE)</f>
        <v>Operativo</v>
      </c>
      <c r="D356" s="119" t="s">
        <v>45</v>
      </c>
      <c r="E356" s="120" t="s">
        <v>667</v>
      </c>
      <c r="F356" s="121">
        <v>43.059999999999988</v>
      </c>
      <c r="G356" s="125" t="s">
        <v>271</v>
      </c>
      <c r="H356" s="472" t="s">
        <v>543</v>
      </c>
      <c r="I356" s="207"/>
      <c r="J356" s="207"/>
      <c r="K356" s="207"/>
      <c r="L356" s="207"/>
      <c r="M356" s="207"/>
      <c r="N356" s="232"/>
      <c r="O356" s="207"/>
      <c r="P356" s="123">
        <f t="shared" si="24"/>
        <v>0</v>
      </c>
      <c r="Q356" s="208" t="str">
        <f t="shared" si="25"/>
        <v>Debil</v>
      </c>
      <c r="R356" s="207"/>
      <c r="S356" s="224" t="str">
        <f t="shared" si="26"/>
        <v>Debil</v>
      </c>
      <c r="T356" s="224" t="str">
        <f>IFERROR(VLOOKUP(S356,'Tablas de calculos'!$AU$16:$AV$24,2,FALSE),"")</f>
        <v/>
      </c>
      <c r="U356" s="208" t="str">
        <f>IFERROR(VLOOKUP(T356,'Tablas de calculos'!$AV$16:$AY$24,4),"")</f>
        <v/>
      </c>
      <c r="V356" s="207"/>
      <c r="W356" s="207"/>
      <c r="X356" s="123" t="str">
        <f t="shared" si="27"/>
        <v/>
      </c>
      <c r="Y356" s="208" t="str">
        <f>IFERROR(VLOOKUP(X356,'Tablas de calculos'!$AZ$4:$BE$11,5,FALSE),"")</f>
        <v/>
      </c>
      <c r="Z356" s="208" t="str">
        <f>IFERROR(VLOOKUP(X356,'Tablas de calculos'!$AZ$4:$BE$11,6,FALSE),"")</f>
        <v/>
      </c>
    </row>
    <row r="357" spans="1:26" ht="45" x14ac:dyDescent="0.25">
      <c r="A357" s="232" t="s">
        <v>1130</v>
      </c>
      <c r="B357" s="61">
        <v>44</v>
      </c>
      <c r="C357" s="205" t="str">
        <f>+VLOOKUP(Tabla9[[#This Row],[Cod. Riesgo]],Tabla_Riesgos[[Número]:[Tipo de Riesgo]],6,FALSE)</f>
        <v>Operativo</v>
      </c>
      <c r="D357" s="119" t="s">
        <v>45</v>
      </c>
      <c r="E357" s="120" t="s">
        <v>668</v>
      </c>
      <c r="F357" s="121">
        <v>44.01</v>
      </c>
      <c r="G357" s="125" t="s">
        <v>1136</v>
      </c>
      <c r="H357" s="472" t="s">
        <v>543</v>
      </c>
      <c r="I357" s="207"/>
      <c r="J357" s="207"/>
      <c r="K357" s="207"/>
      <c r="L357" s="207"/>
      <c r="M357" s="207"/>
      <c r="N357" s="232"/>
      <c r="O357" s="207"/>
      <c r="P357" s="123">
        <f t="shared" si="24"/>
        <v>0</v>
      </c>
      <c r="Q357" s="208" t="str">
        <f t="shared" si="25"/>
        <v>Debil</v>
      </c>
      <c r="R357" s="207"/>
      <c r="S357" s="224" t="str">
        <f t="shared" si="26"/>
        <v>Debil</v>
      </c>
      <c r="T357" s="224" t="str">
        <f>IFERROR(VLOOKUP(S357,'Tablas de calculos'!$AU$16:$AV$24,2,FALSE),"")</f>
        <v/>
      </c>
      <c r="U357" s="208" t="str">
        <f>IFERROR(VLOOKUP(T357,'Tablas de calculos'!$AV$16:$AY$24,4),"")</f>
        <v/>
      </c>
      <c r="V357" s="207"/>
      <c r="W357" s="207"/>
      <c r="X357" s="123" t="str">
        <f t="shared" si="27"/>
        <v/>
      </c>
      <c r="Y357" s="208" t="str">
        <f>IFERROR(VLOOKUP(X357,'Tablas de calculos'!$AZ$4:$BE$11,5,FALSE),"")</f>
        <v/>
      </c>
      <c r="Z357" s="208" t="str">
        <f>IFERROR(VLOOKUP(X357,'Tablas de calculos'!$AZ$4:$BE$11,6,FALSE),"")</f>
        <v/>
      </c>
    </row>
    <row r="358" spans="1:26" ht="45" x14ac:dyDescent="0.25">
      <c r="A358" s="232" t="s">
        <v>1130</v>
      </c>
      <c r="B358" s="61">
        <v>44</v>
      </c>
      <c r="C358" s="205" t="str">
        <f>+VLOOKUP(Tabla9[[#This Row],[Cod. Riesgo]],Tabla_Riesgos[[Número]:[Tipo de Riesgo]],6,FALSE)</f>
        <v>Operativo</v>
      </c>
      <c r="D358" s="119" t="s">
        <v>45</v>
      </c>
      <c r="E358" s="120" t="s">
        <v>668</v>
      </c>
      <c r="F358" s="121">
        <v>44.019999999999996</v>
      </c>
      <c r="G358" s="125" t="s">
        <v>1137</v>
      </c>
      <c r="H358" s="472" t="s">
        <v>543</v>
      </c>
      <c r="I358" s="207"/>
      <c r="J358" s="207"/>
      <c r="K358" s="207"/>
      <c r="L358" s="207"/>
      <c r="M358" s="207"/>
      <c r="N358" s="232"/>
      <c r="O358" s="207"/>
      <c r="P358" s="123">
        <f t="shared" si="24"/>
        <v>0</v>
      </c>
      <c r="Q358" s="208" t="str">
        <f t="shared" si="25"/>
        <v>Debil</v>
      </c>
      <c r="R358" s="207"/>
      <c r="S358" s="224" t="str">
        <f t="shared" si="26"/>
        <v>Debil</v>
      </c>
      <c r="T358" s="224" t="str">
        <f>IFERROR(VLOOKUP(S358,'Tablas de calculos'!$AU$16:$AV$24,2,FALSE),"")</f>
        <v/>
      </c>
      <c r="U358" s="208" t="str">
        <f>IFERROR(VLOOKUP(T358,'Tablas de calculos'!$AV$16:$AY$24,4),"")</f>
        <v/>
      </c>
      <c r="V358" s="207"/>
      <c r="W358" s="207"/>
      <c r="X358" s="123" t="str">
        <f t="shared" si="27"/>
        <v/>
      </c>
      <c r="Y358" s="208" t="str">
        <f>IFERROR(VLOOKUP(X358,'Tablas de calculos'!$AZ$4:$BE$11,5,FALSE),"")</f>
        <v/>
      </c>
      <c r="Z358" s="208" t="str">
        <f>IFERROR(VLOOKUP(X358,'Tablas de calculos'!$AZ$4:$BE$11,6,FALSE),"")</f>
        <v/>
      </c>
    </row>
    <row r="359" spans="1:26" ht="45" x14ac:dyDescent="0.25">
      <c r="A359" s="232" t="s">
        <v>1130</v>
      </c>
      <c r="B359" s="61">
        <v>44</v>
      </c>
      <c r="C359" s="205" t="str">
        <f>+VLOOKUP(Tabla9[[#This Row],[Cod. Riesgo]],Tabla_Riesgos[[Número]:[Tipo de Riesgo]],6,FALSE)</f>
        <v>Operativo</v>
      </c>
      <c r="D359" s="119" t="s">
        <v>45</v>
      </c>
      <c r="E359" s="120" t="s">
        <v>668</v>
      </c>
      <c r="F359" s="121">
        <v>44.029999999999994</v>
      </c>
      <c r="G359" s="125" t="s">
        <v>1138</v>
      </c>
      <c r="H359" s="472" t="s">
        <v>543</v>
      </c>
      <c r="I359" s="207"/>
      <c r="J359" s="207"/>
      <c r="K359" s="207"/>
      <c r="L359" s="207"/>
      <c r="M359" s="207"/>
      <c r="N359" s="232"/>
      <c r="O359" s="207"/>
      <c r="P359" s="123">
        <f t="shared" si="24"/>
        <v>0</v>
      </c>
      <c r="Q359" s="208" t="str">
        <f t="shared" si="25"/>
        <v>Debil</v>
      </c>
      <c r="R359" s="207"/>
      <c r="S359" s="224" t="str">
        <f t="shared" si="26"/>
        <v>Debil</v>
      </c>
      <c r="T359" s="224" t="str">
        <f>IFERROR(VLOOKUP(S359,'Tablas de calculos'!$AU$16:$AV$24,2,FALSE),"")</f>
        <v/>
      </c>
      <c r="U359" s="208" t="str">
        <f>IFERROR(VLOOKUP(T359,'Tablas de calculos'!$AV$16:$AY$24,4),"")</f>
        <v/>
      </c>
      <c r="V359" s="207"/>
      <c r="W359" s="207"/>
      <c r="X359" s="123" t="str">
        <f t="shared" si="27"/>
        <v/>
      </c>
      <c r="Y359" s="208" t="str">
        <f>IFERROR(VLOOKUP(X359,'Tablas de calculos'!$AZ$4:$BE$11,5,FALSE),"")</f>
        <v/>
      </c>
      <c r="Z359" s="208" t="str">
        <f>IFERROR(VLOOKUP(X359,'Tablas de calculos'!$AZ$4:$BE$11,6,FALSE),"")</f>
        <v/>
      </c>
    </row>
    <row r="360" spans="1:26" ht="60" x14ac:dyDescent="0.25">
      <c r="A360" s="232" t="s">
        <v>1130</v>
      </c>
      <c r="B360" s="61">
        <v>45</v>
      </c>
      <c r="C360" s="205" t="str">
        <f>+VLOOKUP(Tabla9[[#This Row],[Cod. Riesgo]],Tabla_Riesgos[[Número]:[Tipo de Riesgo]],6,FALSE)</f>
        <v>Operativo</v>
      </c>
      <c r="D360" s="119" t="s">
        <v>45</v>
      </c>
      <c r="E360" s="120" t="s">
        <v>46</v>
      </c>
      <c r="F360" s="121">
        <v>45.01</v>
      </c>
      <c r="G360" s="125" t="s">
        <v>275</v>
      </c>
      <c r="H360" s="472" t="s">
        <v>543</v>
      </c>
      <c r="I360" s="207"/>
      <c r="J360" s="207"/>
      <c r="K360" s="207"/>
      <c r="L360" s="207"/>
      <c r="M360" s="207"/>
      <c r="N360" s="232"/>
      <c r="O360" s="207"/>
      <c r="P360" s="123">
        <f t="shared" si="24"/>
        <v>0</v>
      </c>
      <c r="Q360" s="208" t="str">
        <f t="shared" si="25"/>
        <v>Debil</v>
      </c>
      <c r="R360" s="207"/>
      <c r="S360" s="224" t="str">
        <f t="shared" si="26"/>
        <v>Debil</v>
      </c>
      <c r="T360" s="224" t="str">
        <f>IFERROR(VLOOKUP(S360,'Tablas de calculos'!$AU$16:$AV$24,2,FALSE),"")</f>
        <v/>
      </c>
      <c r="U360" s="208" t="str">
        <f>IFERROR(VLOOKUP(T360,'Tablas de calculos'!$AV$16:$AY$24,4),"")</f>
        <v/>
      </c>
      <c r="V360" s="207"/>
      <c r="W360" s="207"/>
      <c r="X360" s="123" t="str">
        <f t="shared" si="27"/>
        <v/>
      </c>
      <c r="Y360" s="208" t="str">
        <f>IFERROR(VLOOKUP(X360,'Tablas de calculos'!$AZ$4:$BE$11,5,FALSE),"")</f>
        <v/>
      </c>
      <c r="Z360" s="208" t="str">
        <f>IFERROR(VLOOKUP(X360,'Tablas de calculos'!$AZ$4:$BE$11,6,FALSE),"")</f>
        <v/>
      </c>
    </row>
    <row r="361" spans="1:26" ht="45" x14ac:dyDescent="0.25">
      <c r="A361" s="232" t="s">
        <v>1130</v>
      </c>
      <c r="B361" s="61">
        <v>45</v>
      </c>
      <c r="C361" s="205" t="str">
        <f>+VLOOKUP(Tabla9[[#This Row],[Cod. Riesgo]],Tabla_Riesgos[[Número]:[Tipo de Riesgo]],6,FALSE)</f>
        <v>Operativo</v>
      </c>
      <c r="D361" s="119" t="s">
        <v>45</v>
      </c>
      <c r="E361" s="120" t="s">
        <v>46</v>
      </c>
      <c r="F361" s="121">
        <v>45.019999999999996</v>
      </c>
      <c r="G361" s="125" t="s">
        <v>276</v>
      </c>
      <c r="H361" s="472" t="s">
        <v>543</v>
      </c>
      <c r="I361" s="207"/>
      <c r="J361" s="207"/>
      <c r="K361" s="207"/>
      <c r="L361" s="207"/>
      <c r="M361" s="207"/>
      <c r="N361" s="232"/>
      <c r="O361" s="207"/>
      <c r="P361" s="123">
        <f t="shared" si="24"/>
        <v>0</v>
      </c>
      <c r="Q361" s="208" t="str">
        <f t="shared" si="25"/>
        <v>Debil</v>
      </c>
      <c r="R361" s="207"/>
      <c r="S361" s="224" t="str">
        <f t="shared" si="26"/>
        <v>Debil</v>
      </c>
      <c r="T361" s="224" t="str">
        <f>IFERROR(VLOOKUP(S361,'Tablas de calculos'!$AU$16:$AV$24,2,FALSE),"")</f>
        <v/>
      </c>
      <c r="U361" s="208" t="str">
        <f>IFERROR(VLOOKUP(T361,'Tablas de calculos'!$AV$16:$AY$24,4),"")</f>
        <v/>
      </c>
      <c r="V361" s="207"/>
      <c r="W361" s="207"/>
      <c r="X361" s="123" t="str">
        <f t="shared" si="27"/>
        <v/>
      </c>
      <c r="Y361" s="208" t="str">
        <f>IFERROR(VLOOKUP(X361,'Tablas de calculos'!$AZ$4:$BE$11,5,FALSE),"")</f>
        <v/>
      </c>
      <c r="Z361" s="208" t="str">
        <f>IFERROR(VLOOKUP(X361,'Tablas de calculos'!$AZ$4:$BE$11,6,FALSE),"")</f>
        <v/>
      </c>
    </row>
    <row r="362" spans="1:26" ht="45" x14ac:dyDescent="0.25">
      <c r="A362" s="232" t="s">
        <v>1130</v>
      </c>
      <c r="B362" s="61">
        <v>45</v>
      </c>
      <c r="C362" s="205" t="str">
        <f>+VLOOKUP(Tabla9[[#This Row],[Cod. Riesgo]],Tabla_Riesgos[[Número]:[Tipo de Riesgo]],6,FALSE)</f>
        <v>Operativo</v>
      </c>
      <c r="D362" s="119" t="s">
        <v>45</v>
      </c>
      <c r="E362" s="120" t="s">
        <v>46</v>
      </c>
      <c r="F362" s="121">
        <v>45.029999999999994</v>
      </c>
      <c r="G362" s="125" t="s">
        <v>1139</v>
      </c>
      <c r="H362" s="472" t="s">
        <v>543</v>
      </c>
      <c r="I362" s="207"/>
      <c r="J362" s="207"/>
      <c r="K362" s="207"/>
      <c r="L362" s="207"/>
      <c r="M362" s="207"/>
      <c r="N362" s="232"/>
      <c r="O362" s="207"/>
      <c r="P362" s="123">
        <f t="shared" si="24"/>
        <v>0</v>
      </c>
      <c r="Q362" s="208" t="str">
        <f t="shared" si="25"/>
        <v>Debil</v>
      </c>
      <c r="R362" s="207"/>
      <c r="S362" s="224" t="str">
        <f t="shared" si="26"/>
        <v>Debil</v>
      </c>
      <c r="T362" s="224" t="str">
        <f>IFERROR(VLOOKUP(S362,'Tablas de calculos'!$AU$16:$AV$24,2,FALSE),"")</f>
        <v/>
      </c>
      <c r="U362" s="208" t="str">
        <f>IFERROR(VLOOKUP(T362,'Tablas de calculos'!$AV$16:$AY$24,4),"")</f>
        <v/>
      </c>
      <c r="V362" s="207"/>
      <c r="W362" s="207"/>
      <c r="X362" s="123" t="str">
        <f t="shared" si="27"/>
        <v/>
      </c>
      <c r="Y362" s="208" t="str">
        <f>IFERROR(VLOOKUP(X362,'Tablas de calculos'!$AZ$4:$BE$11,5,FALSE),"")</f>
        <v/>
      </c>
      <c r="Z362" s="208" t="str">
        <f>IFERROR(VLOOKUP(X362,'Tablas de calculos'!$AZ$4:$BE$11,6,FALSE),"")</f>
        <v/>
      </c>
    </row>
    <row r="363" spans="1:26" ht="75" x14ac:dyDescent="0.25">
      <c r="A363" s="232" t="s">
        <v>1130</v>
      </c>
      <c r="B363" s="61">
        <v>45</v>
      </c>
      <c r="C363" s="205" t="str">
        <f>+VLOOKUP(Tabla9[[#This Row],[Cod. Riesgo]],Tabla_Riesgos[[Número]:[Tipo de Riesgo]],6,FALSE)</f>
        <v>Operativo</v>
      </c>
      <c r="D363" s="119" t="s">
        <v>45</v>
      </c>
      <c r="E363" s="120" t="s">
        <v>46</v>
      </c>
      <c r="F363" s="121">
        <v>45.039999999999992</v>
      </c>
      <c r="G363" s="125" t="s">
        <v>1140</v>
      </c>
      <c r="H363" s="472" t="s">
        <v>543</v>
      </c>
      <c r="I363" s="207"/>
      <c r="J363" s="207"/>
      <c r="K363" s="207"/>
      <c r="L363" s="207"/>
      <c r="M363" s="207"/>
      <c r="N363" s="232"/>
      <c r="O363" s="207"/>
      <c r="P363" s="123">
        <f t="shared" si="24"/>
        <v>0</v>
      </c>
      <c r="Q363" s="208" t="str">
        <f t="shared" si="25"/>
        <v>Debil</v>
      </c>
      <c r="R363" s="207"/>
      <c r="S363" s="224" t="str">
        <f t="shared" si="26"/>
        <v>Debil</v>
      </c>
      <c r="T363" s="224" t="str">
        <f>IFERROR(VLOOKUP(S363,'Tablas de calculos'!$AU$16:$AV$24,2,FALSE),"")</f>
        <v/>
      </c>
      <c r="U363" s="208" t="str">
        <f>IFERROR(VLOOKUP(T363,'Tablas de calculos'!$AV$16:$AY$24,4),"")</f>
        <v/>
      </c>
      <c r="V363" s="207"/>
      <c r="W363" s="207"/>
      <c r="X363" s="123" t="str">
        <f t="shared" si="27"/>
        <v/>
      </c>
      <c r="Y363" s="208" t="str">
        <f>IFERROR(VLOOKUP(X363,'Tablas de calculos'!$AZ$4:$BE$11,5,FALSE),"")</f>
        <v/>
      </c>
      <c r="Z363" s="208" t="str">
        <f>IFERROR(VLOOKUP(X363,'Tablas de calculos'!$AZ$4:$BE$11,6,FALSE),"")</f>
        <v/>
      </c>
    </row>
    <row r="364" spans="1:26" ht="135" x14ac:dyDescent="0.25">
      <c r="A364" s="232" t="s">
        <v>1130</v>
      </c>
      <c r="B364" s="61">
        <v>48</v>
      </c>
      <c r="C364" s="205" t="str">
        <f>+VLOOKUP(Tabla9[[#This Row],[Cod. Riesgo]],Tabla_Riesgos[[Número]:[Tipo de Riesgo]],6,FALSE)</f>
        <v>Operativo</v>
      </c>
      <c r="D364" s="119" t="s">
        <v>48</v>
      </c>
      <c r="E364" s="120" t="s">
        <v>52</v>
      </c>
      <c r="F364" s="121">
        <v>48.01</v>
      </c>
      <c r="G364" s="125" t="s">
        <v>279</v>
      </c>
      <c r="H364" s="472"/>
      <c r="I364" s="207"/>
      <c r="J364" s="207"/>
      <c r="K364" s="207"/>
      <c r="L364" s="207"/>
      <c r="M364" s="207"/>
      <c r="N364" s="232"/>
      <c r="O364" s="207"/>
      <c r="P364" s="123">
        <f t="shared" si="24"/>
        <v>0</v>
      </c>
      <c r="Q364" s="208" t="str">
        <f t="shared" si="25"/>
        <v>Debil</v>
      </c>
      <c r="R364" s="207"/>
      <c r="S364" s="224" t="str">
        <f t="shared" si="26"/>
        <v>Debil</v>
      </c>
      <c r="T364" s="224" t="str">
        <f>IFERROR(VLOOKUP(S364,'Tablas de calculos'!$AU$16:$AV$24,2,FALSE),"")</f>
        <v/>
      </c>
      <c r="U364" s="208" t="str">
        <f>IFERROR(VLOOKUP(T364,'Tablas de calculos'!$AV$16:$AY$24,4),"")</f>
        <v/>
      </c>
      <c r="V364" s="207"/>
      <c r="W364" s="207"/>
      <c r="X364" s="123" t="str">
        <f t="shared" si="27"/>
        <v/>
      </c>
      <c r="Y364" s="208" t="str">
        <f>IFERROR(VLOOKUP(X364,'Tablas de calculos'!$AZ$4:$BE$11,5,FALSE),"")</f>
        <v/>
      </c>
      <c r="Z364" s="208" t="str">
        <f>IFERROR(VLOOKUP(X364,'Tablas de calculos'!$AZ$4:$BE$11,6,FALSE),"")</f>
        <v/>
      </c>
    </row>
    <row r="365" spans="1:26" ht="45" x14ac:dyDescent="0.25">
      <c r="A365" s="232" t="s">
        <v>1130</v>
      </c>
      <c r="B365" s="61">
        <v>48</v>
      </c>
      <c r="C365" s="205" t="str">
        <f>+VLOOKUP(Tabla9[[#This Row],[Cod. Riesgo]],Tabla_Riesgos[[Número]:[Tipo de Riesgo]],6,FALSE)</f>
        <v>Operativo</v>
      </c>
      <c r="D365" s="119" t="s">
        <v>48</v>
      </c>
      <c r="E365" s="120" t="s">
        <v>52</v>
      </c>
      <c r="F365" s="121">
        <v>48.019999999999996</v>
      </c>
      <c r="G365" s="125" t="s">
        <v>280</v>
      </c>
      <c r="H365" s="472"/>
      <c r="I365" s="207"/>
      <c r="J365" s="207"/>
      <c r="K365" s="207"/>
      <c r="L365" s="207"/>
      <c r="M365" s="207"/>
      <c r="N365" s="232"/>
      <c r="O365" s="207"/>
      <c r="P365" s="123">
        <f t="shared" si="24"/>
        <v>0</v>
      </c>
      <c r="Q365" s="208" t="str">
        <f t="shared" si="25"/>
        <v>Debil</v>
      </c>
      <c r="R365" s="207"/>
      <c r="S365" s="224" t="str">
        <f t="shared" si="26"/>
        <v>Debil</v>
      </c>
      <c r="T365" s="224" t="str">
        <f>IFERROR(VLOOKUP(S365,'Tablas de calculos'!$AU$16:$AV$24,2,FALSE),"")</f>
        <v/>
      </c>
      <c r="U365" s="208" t="str">
        <f>IFERROR(VLOOKUP(T365,'Tablas de calculos'!$AV$16:$AY$24,4),"")</f>
        <v/>
      </c>
      <c r="V365" s="207"/>
      <c r="W365" s="207"/>
      <c r="X365" s="123" t="str">
        <f t="shared" si="27"/>
        <v/>
      </c>
      <c r="Y365" s="208" t="str">
        <f>IFERROR(VLOOKUP(X365,'Tablas de calculos'!$AZ$4:$BE$11,5,FALSE),"")</f>
        <v/>
      </c>
      <c r="Z365" s="208" t="str">
        <f>IFERROR(VLOOKUP(X365,'Tablas de calculos'!$AZ$4:$BE$11,6,FALSE),"")</f>
        <v/>
      </c>
    </row>
    <row r="366" spans="1:26" ht="60" x14ac:dyDescent="0.25">
      <c r="A366" s="232" t="s">
        <v>1130</v>
      </c>
      <c r="B366" s="61">
        <v>48</v>
      </c>
      <c r="C366" s="205" t="str">
        <f>+VLOOKUP(Tabla9[[#This Row],[Cod. Riesgo]],Tabla_Riesgos[[Número]:[Tipo de Riesgo]],6,FALSE)</f>
        <v>Operativo</v>
      </c>
      <c r="D366" s="119" t="s">
        <v>48</v>
      </c>
      <c r="E366" s="120" t="s">
        <v>52</v>
      </c>
      <c r="F366" s="121">
        <v>48.029999999999994</v>
      </c>
      <c r="G366" s="125" t="s">
        <v>281</v>
      </c>
      <c r="H366" s="472"/>
      <c r="I366" s="207"/>
      <c r="J366" s="207"/>
      <c r="K366" s="207"/>
      <c r="L366" s="207"/>
      <c r="M366" s="207"/>
      <c r="N366" s="232"/>
      <c r="O366" s="207"/>
      <c r="P366" s="123">
        <f t="shared" si="24"/>
        <v>0</v>
      </c>
      <c r="Q366" s="208" t="str">
        <f t="shared" si="25"/>
        <v>Debil</v>
      </c>
      <c r="R366" s="207"/>
      <c r="S366" s="224" t="str">
        <f t="shared" si="26"/>
        <v>Debil</v>
      </c>
      <c r="T366" s="224" t="str">
        <f>IFERROR(VLOOKUP(S366,'Tablas de calculos'!$AU$16:$AV$24,2,FALSE),"")</f>
        <v/>
      </c>
      <c r="U366" s="208" t="str">
        <f>IFERROR(VLOOKUP(T366,'Tablas de calculos'!$AV$16:$AY$24,4),"")</f>
        <v/>
      </c>
      <c r="V366" s="207"/>
      <c r="W366" s="207"/>
      <c r="X366" s="123" t="str">
        <f t="shared" si="27"/>
        <v/>
      </c>
      <c r="Y366" s="208" t="str">
        <f>IFERROR(VLOOKUP(X366,'Tablas de calculos'!$AZ$4:$BE$11,5,FALSE),"")</f>
        <v/>
      </c>
      <c r="Z366" s="208" t="str">
        <f>IFERROR(VLOOKUP(X366,'Tablas de calculos'!$AZ$4:$BE$11,6,FALSE),"")</f>
        <v/>
      </c>
    </row>
    <row r="367" spans="1:26" ht="45" x14ac:dyDescent="0.25">
      <c r="A367" s="232" t="s">
        <v>1130</v>
      </c>
      <c r="B367" s="61">
        <v>48</v>
      </c>
      <c r="C367" s="205" t="str">
        <f>+VLOOKUP(Tabla9[[#This Row],[Cod. Riesgo]],Tabla_Riesgos[[Número]:[Tipo de Riesgo]],6,FALSE)</f>
        <v>Operativo</v>
      </c>
      <c r="D367" s="119" t="s">
        <v>48</v>
      </c>
      <c r="E367" s="120" t="s">
        <v>52</v>
      </c>
      <c r="F367" s="121">
        <v>48.039999999999992</v>
      </c>
      <c r="G367" s="125" t="s">
        <v>282</v>
      </c>
      <c r="H367" s="472"/>
      <c r="I367" s="207"/>
      <c r="J367" s="207"/>
      <c r="K367" s="207"/>
      <c r="L367" s="207"/>
      <c r="M367" s="207"/>
      <c r="N367" s="232"/>
      <c r="O367" s="207"/>
      <c r="P367" s="123">
        <f t="shared" si="24"/>
        <v>0</v>
      </c>
      <c r="Q367" s="208" t="str">
        <f t="shared" si="25"/>
        <v>Debil</v>
      </c>
      <c r="R367" s="207"/>
      <c r="S367" s="224" t="str">
        <f t="shared" si="26"/>
        <v>Debil</v>
      </c>
      <c r="T367" s="224" t="str">
        <f>IFERROR(VLOOKUP(S367,'Tablas de calculos'!$AU$16:$AV$24,2,FALSE),"")</f>
        <v/>
      </c>
      <c r="U367" s="208" t="str">
        <f>IFERROR(VLOOKUP(T367,'Tablas de calculos'!$AV$16:$AY$24,4),"")</f>
        <v/>
      </c>
      <c r="V367" s="207"/>
      <c r="W367" s="207"/>
      <c r="X367" s="123" t="str">
        <f t="shared" si="27"/>
        <v/>
      </c>
      <c r="Y367" s="208" t="str">
        <f>IFERROR(VLOOKUP(X367,'Tablas de calculos'!$AZ$4:$BE$11,5,FALSE),"")</f>
        <v/>
      </c>
      <c r="Z367" s="208" t="str">
        <f>IFERROR(VLOOKUP(X367,'Tablas de calculos'!$AZ$4:$BE$11,6,FALSE),"")</f>
        <v/>
      </c>
    </row>
    <row r="368" spans="1:26" ht="60" x14ac:dyDescent="0.25">
      <c r="A368" s="232" t="s">
        <v>1130</v>
      </c>
      <c r="B368" s="61">
        <v>49</v>
      </c>
      <c r="C368" s="205" t="str">
        <f>+VLOOKUP(Tabla9[[#This Row],[Cod. Riesgo]],Tabla_Riesgos[[Número]:[Tipo de Riesgo]],6,FALSE)</f>
        <v>Operativo</v>
      </c>
      <c r="D368" s="119" t="s">
        <v>48</v>
      </c>
      <c r="E368" s="120" t="s">
        <v>54</v>
      </c>
      <c r="F368" s="121">
        <v>49.01</v>
      </c>
      <c r="G368" s="125" t="s">
        <v>283</v>
      </c>
      <c r="H368" s="472"/>
      <c r="I368" s="207"/>
      <c r="J368" s="207"/>
      <c r="K368" s="207"/>
      <c r="L368" s="207"/>
      <c r="M368" s="207"/>
      <c r="N368" s="232"/>
      <c r="O368" s="207"/>
      <c r="P368" s="123">
        <f t="shared" si="24"/>
        <v>0</v>
      </c>
      <c r="Q368" s="208" t="str">
        <f t="shared" si="25"/>
        <v>Debil</v>
      </c>
      <c r="R368" s="207"/>
      <c r="S368" s="224" t="str">
        <f t="shared" si="26"/>
        <v>Debil</v>
      </c>
      <c r="T368" s="224" t="str">
        <f>IFERROR(VLOOKUP(S368,'Tablas de calculos'!$AU$16:$AV$24,2,FALSE),"")</f>
        <v/>
      </c>
      <c r="U368" s="208" t="str">
        <f>IFERROR(VLOOKUP(T368,'Tablas de calculos'!$AV$16:$AY$24,4),"")</f>
        <v/>
      </c>
      <c r="V368" s="207"/>
      <c r="W368" s="207"/>
      <c r="X368" s="123" t="str">
        <f t="shared" si="27"/>
        <v/>
      </c>
      <c r="Y368" s="208" t="str">
        <f>IFERROR(VLOOKUP(X368,'Tablas de calculos'!$AZ$4:$BE$11,5,FALSE),"")</f>
        <v/>
      </c>
      <c r="Z368" s="208" t="str">
        <f>IFERROR(VLOOKUP(X368,'Tablas de calculos'!$AZ$4:$BE$11,6,FALSE),"")</f>
        <v/>
      </c>
    </row>
    <row r="369" spans="1:26" ht="45" x14ac:dyDescent="0.25">
      <c r="A369" s="232" t="s">
        <v>1130</v>
      </c>
      <c r="B369" s="61">
        <v>49</v>
      </c>
      <c r="C369" s="205" t="str">
        <f>+VLOOKUP(Tabla9[[#This Row],[Cod. Riesgo]],Tabla_Riesgos[[Número]:[Tipo de Riesgo]],6,FALSE)</f>
        <v>Operativo</v>
      </c>
      <c r="D369" s="119" t="s">
        <v>48</v>
      </c>
      <c r="E369" s="120" t="s">
        <v>54</v>
      </c>
      <c r="F369" s="121">
        <v>49.019999999999996</v>
      </c>
      <c r="G369" s="125" t="s">
        <v>280</v>
      </c>
      <c r="H369" s="472"/>
      <c r="I369" s="207"/>
      <c r="J369" s="207"/>
      <c r="K369" s="207"/>
      <c r="L369" s="207"/>
      <c r="M369" s="207"/>
      <c r="N369" s="232"/>
      <c r="O369" s="207"/>
      <c r="P369" s="123">
        <f t="shared" si="24"/>
        <v>0</v>
      </c>
      <c r="Q369" s="208" t="str">
        <f t="shared" si="25"/>
        <v>Debil</v>
      </c>
      <c r="R369" s="207"/>
      <c r="S369" s="224" t="str">
        <f t="shared" si="26"/>
        <v>Debil</v>
      </c>
      <c r="T369" s="224" t="str">
        <f>IFERROR(VLOOKUP(S369,'Tablas de calculos'!$AU$16:$AV$24,2,FALSE),"")</f>
        <v/>
      </c>
      <c r="U369" s="208" t="str">
        <f>IFERROR(VLOOKUP(T369,'Tablas de calculos'!$AV$16:$AY$24,4),"")</f>
        <v/>
      </c>
      <c r="V369" s="207"/>
      <c r="W369" s="207"/>
      <c r="X369" s="123" t="str">
        <f t="shared" si="27"/>
        <v/>
      </c>
      <c r="Y369" s="208" t="str">
        <f>IFERROR(VLOOKUP(X369,'Tablas de calculos'!$AZ$4:$BE$11,5,FALSE),"")</f>
        <v/>
      </c>
      <c r="Z369" s="208" t="str">
        <f>IFERROR(VLOOKUP(X369,'Tablas de calculos'!$AZ$4:$BE$11,6,FALSE),"")</f>
        <v/>
      </c>
    </row>
    <row r="370" spans="1:26" ht="60" x14ac:dyDescent="0.25">
      <c r="A370" s="232" t="s">
        <v>1130</v>
      </c>
      <c r="B370" s="61">
        <v>49</v>
      </c>
      <c r="C370" s="205" t="str">
        <f>+VLOOKUP(Tabla9[[#This Row],[Cod. Riesgo]],Tabla_Riesgos[[Número]:[Tipo de Riesgo]],6,FALSE)</f>
        <v>Operativo</v>
      </c>
      <c r="D370" s="119" t="s">
        <v>48</v>
      </c>
      <c r="E370" s="120" t="s">
        <v>54</v>
      </c>
      <c r="F370" s="121">
        <v>49.029999999999994</v>
      </c>
      <c r="G370" s="125" t="s">
        <v>284</v>
      </c>
      <c r="H370" s="472"/>
      <c r="I370" s="207"/>
      <c r="J370" s="207"/>
      <c r="K370" s="207"/>
      <c r="L370" s="207"/>
      <c r="M370" s="207"/>
      <c r="N370" s="232"/>
      <c r="O370" s="207"/>
      <c r="P370" s="123">
        <f t="shared" si="24"/>
        <v>0</v>
      </c>
      <c r="Q370" s="208" t="str">
        <f t="shared" si="25"/>
        <v>Debil</v>
      </c>
      <c r="R370" s="207"/>
      <c r="S370" s="224" t="str">
        <f t="shared" si="26"/>
        <v>Debil</v>
      </c>
      <c r="T370" s="224" t="str">
        <f>IFERROR(VLOOKUP(S370,'Tablas de calculos'!$AU$16:$AV$24,2,FALSE),"")</f>
        <v/>
      </c>
      <c r="U370" s="208" t="str">
        <f>IFERROR(VLOOKUP(T370,'Tablas de calculos'!$AV$16:$AY$24,4),"")</f>
        <v/>
      </c>
      <c r="V370" s="207"/>
      <c r="W370" s="207"/>
      <c r="X370" s="123" t="str">
        <f t="shared" si="27"/>
        <v/>
      </c>
      <c r="Y370" s="208" t="str">
        <f>IFERROR(VLOOKUP(X370,'Tablas de calculos'!$AZ$4:$BE$11,5,FALSE),"")</f>
        <v/>
      </c>
      <c r="Z370" s="208" t="str">
        <f>IFERROR(VLOOKUP(X370,'Tablas de calculos'!$AZ$4:$BE$11,6,FALSE),"")</f>
        <v/>
      </c>
    </row>
    <row r="371" spans="1:26" ht="45" x14ac:dyDescent="0.25">
      <c r="A371" s="232" t="s">
        <v>1130</v>
      </c>
      <c r="B371" s="61">
        <v>49</v>
      </c>
      <c r="C371" s="205" t="str">
        <f>+VLOOKUP(Tabla9[[#This Row],[Cod. Riesgo]],Tabla_Riesgos[[Número]:[Tipo de Riesgo]],6,FALSE)</f>
        <v>Operativo</v>
      </c>
      <c r="D371" s="119" t="s">
        <v>48</v>
      </c>
      <c r="E371" s="120" t="s">
        <v>54</v>
      </c>
      <c r="F371" s="121">
        <v>49.039999999999992</v>
      </c>
      <c r="G371" s="125" t="s">
        <v>282</v>
      </c>
      <c r="H371" s="472"/>
      <c r="I371" s="207"/>
      <c r="J371" s="207"/>
      <c r="K371" s="207"/>
      <c r="L371" s="207"/>
      <c r="M371" s="207"/>
      <c r="N371" s="232"/>
      <c r="O371" s="207"/>
      <c r="P371" s="123">
        <f t="shared" si="24"/>
        <v>0</v>
      </c>
      <c r="Q371" s="208" t="str">
        <f t="shared" si="25"/>
        <v>Debil</v>
      </c>
      <c r="R371" s="207"/>
      <c r="S371" s="224" t="str">
        <f t="shared" si="26"/>
        <v>Debil</v>
      </c>
      <c r="T371" s="224" t="str">
        <f>IFERROR(VLOOKUP(S371,'Tablas de calculos'!$AU$16:$AV$24,2,FALSE),"")</f>
        <v/>
      </c>
      <c r="U371" s="208" t="str">
        <f>IFERROR(VLOOKUP(T371,'Tablas de calculos'!$AV$16:$AY$24,4),"")</f>
        <v/>
      </c>
      <c r="V371" s="207"/>
      <c r="W371" s="207"/>
      <c r="X371" s="123" t="str">
        <f t="shared" si="27"/>
        <v/>
      </c>
      <c r="Y371" s="208" t="str">
        <f>IFERROR(VLOOKUP(X371,'Tablas de calculos'!$AZ$4:$BE$11,5,FALSE),"")</f>
        <v/>
      </c>
      <c r="Z371" s="208" t="str">
        <f>IFERROR(VLOOKUP(X371,'Tablas de calculos'!$AZ$4:$BE$11,6,FALSE),"")</f>
        <v/>
      </c>
    </row>
    <row r="372" spans="1:26" ht="135" x14ac:dyDescent="0.25">
      <c r="A372" s="232" t="s">
        <v>1130</v>
      </c>
      <c r="B372" s="61">
        <v>50</v>
      </c>
      <c r="C372" s="205" t="str">
        <f>+VLOOKUP(Tabla9[[#This Row],[Cod. Riesgo]],Tabla_Riesgos[[Número]:[Tipo de Riesgo]],6,FALSE)</f>
        <v>Operativo</v>
      </c>
      <c r="D372" s="119" t="s">
        <v>55</v>
      </c>
      <c r="E372" s="120" t="s">
        <v>670</v>
      </c>
      <c r="F372" s="121">
        <v>50.01</v>
      </c>
      <c r="G372" s="125" t="s">
        <v>285</v>
      </c>
      <c r="H372" s="472"/>
      <c r="I372" s="207"/>
      <c r="J372" s="207"/>
      <c r="K372" s="207"/>
      <c r="L372" s="207"/>
      <c r="M372" s="207"/>
      <c r="N372" s="232"/>
      <c r="O372" s="207"/>
      <c r="P372" s="123">
        <f t="shared" si="24"/>
        <v>0</v>
      </c>
      <c r="Q372" s="208" t="str">
        <f t="shared" si="25"/>
        <v>Debil</v>
      </c>
      <c r="R372" s="207"/>
      <c r="S372" s="224" t="str">
        <f t="shared" si="26"/>
        <v>Debil</v>
      </c>
      <c r="T372" s="224" t="str">
        <f>IFERROR(VLOOKUP(S372,'Tablas de calculos'!$AU$16:$AV$24,2,FALSE),"")</f>
        <v/>
      </c>
      <c r="U372" s="208" t="str">
        <f>IFERROR(VLOOKUP(T372,'Tablas de calculos'!$AV$16:$AY$24,4),"")</f>
        <v/>
      </c>
      <c r="V372" s="207"/>
      <c r="W372" s="207"/>
      <c r="X372" s="123" t="str">
        <f t="shared" si="27"/>
        <v/>
      </c>
      <c r="Y372" s="208" t="str">
        <f>IFERROR(VLOOKUP(X372,'Tablas de calculos'!$AZ$4:$BE$11,5,FALSE),"")</f>
        <v/>
      </c>
      <c r="Z372" s="208" t="str">
        <f>IFERROR(VLOOKUP(X372,'Tablas de calculos'!$AZ$4:$BE$11,6,FALSE),"")</f>
        <v/>
      </c>
    </row>
    <row r="373" spans="1:26" ht="45" x14ac:dyDescent="0.25">
      <c r="A373" s="232" t="s">
        <v>1130</v>
      </c>
      <c r="B373" s="61">
        <v>50</v>
      </c>
      <c r="C373" s="205" t="str">
        <f>+VLOOKUP(Tabla9[[#This Row],[Cod. Riesgo]],Tabla_Riesgos[[Número]:[Tipo de Riesgo]],6,FALSE)</f>
        <v>Operativo</v>
      </c>
      <c r="D373" s="119" t="s">
        <v>55</v>
      </c>
      <c r="E373" s="120" t="s">
        <v>670</v>
      </c>
      <c r="F373" s="121">
        <v>50.019999999999996</v>
      </c>
      <c r="G373" s="125" t="s">
        <v>231</v>
      </c>
      <c r="H373" s="472"/>
      <c r="I373" s="207"/>
      <c r="J373" s="207"/>
      <c r="K373" s="207"/>
      <c r="L373" s="207"/>
      <c r="M373" s="207"/>
      <c r="N373" s="232"/>
      <c r="O373" s="207"/>
      <c r="P373" s="123">
        <f t="shared" si="24"/>
        <v>0</v>
      </c>
      <c r="Q373" s="208" t="str">
        <f t="shared" si="25"/>
        <v>Debil</v>
      </c>
      <c r="R373" s="207"/>
      <c r="S373" s="224" t="str">
        <f t="shared" si="26"/>
        <v>Debil</v>
      </c>
      <c r="T373" s="224" t="str">
        <f>IFERROR(VLOOKUP(S373,'Tablas de calculos'!$AU$16:$AV$24,2,FALSE),"")</f>
        <v/>
      </c>
      <c r="U373" s="208" t="str">
        <f>IFERROR(VLOOKUP(T373,'Tablas de calculos'!$AV$16:$AY$24,4),"")</f>
        <v/>
      </c>
      <c r="V373" s="207"/>
      <c r="W373" s="207"/>
      <c r="X373" s="123" t="str">
        <f t="shared" si="27"/>
        <v/>
      </c>
      <c r="Y373" s="208" t="str">
        <f>IFERROR(VLOOKUP(X373,'Tablas de calculos'!$AZ$4:$BE$11,5,FALSE),"")</f>
        <v/>
      </c>
      <c r="Z373" s="208" t="str">
        <f>IFERROR(VLOOKUP(X373,'Tablas de calculos'!$AZ$4:$BE$11,6,FALSE),"")</f>
        <v/>
      </c>
    </row>
    <row r="374" spans="1:26" ht="45" x14ac:dyDescent="0.25">
      <c r="A374" s="232" t="s">
        <v>1130</v>
      </c>
      <c r="B374" s="61">
        <v>50</v>
      </c>
      <c r="C374" s="205" t="str">
        <f>+VLOOKUP(Tabla9[[#This Row],[Cod. Riesgo]],Tabla_Riesgos[[Número]:[Tipo de Riesgo]],6,FALSE)</f>
        <v>Operativo</v>
      </c>
      <c r="D374" s="119" t="s">
        <v>55</v>
      </c>
      <c r="E374" s="120" t="s">
        <v>670</v>
      </c>
      <c r="F374" s="121">
        <v>50.029999999999994</v>
      </c>
      <c r="G374" s="125" t="s">
        <v>189</v>
      </c>
      <c r="H374" s="472"/>
      <c r="I374" s="207"/>
      <c r="J374" s="207"/>
      <c r="K374" s="207"/>
      <c r="L374" s="207"/>
      <c r="M374" s="207"/>
      <c r="N374" s="232"/>
      <c r="O374" s="207"/>
      <c r="P374" s="123">
        <f t="shared" si="24"/>
        <v>0</v>
      </c>
      <c r="Q374" s="208" t="str">
        <f t="shared" si="25"/>
        <v>Debil</v>
      </c>
      <c r="R374" s="207"/>
      <c r="S374" s="224" t="str">
        <f t="shared" si="26"/>
        <v>Debil</v>
      </c>
      <c r="T374" s="224" t="str">
        <f>IFERROR(VLOOKUP(S374,'Tablas de calculos'!$AU$16:$AV$24,2,FALSE),"")</f>
        <v/>
      </c>
      <c r="U374" s="208" t="str">
        <f>IFERROR(VLOOKUP(T374,'Tablas de calculos'!$AV$16:$AY$24,4),"")</f>
        <v/>
      </c>
      <c r="V374" s="207"/>
      <c r="W374" s="207"/>
      <c r="X374" s="123" t="str">
        <f t="shared" si="27"/>
        <v/>
      </c>
      <c r="Y374" s="208" t="str">
        <f>IFERROR(VLOOKUP(X374,'Tablas de calculos'!$AZ$4:$BE$11,5,FALSE),"")</f>
        <v/>
      </c>
      <c r="Z374" s="208" t="str">
        <f>IFERROR(VLOOKUP(X374,'Tablas de calculos'!$AZ$4:$BE$11,6,FALSE),"")</f>
        <v/>
      </c>
    </row>
    <row r="375" spans="1:26" ht="60" x14ac:dyDescent="0.25">
      <c r="A375" s="232" t="s">
        <v>1130</v>
      </c>
      <c r="B375" s="61">
        <v>50</v>
      </c>
      <c r="C375" s="205" t="str">
        <f>+VLOOKUP(Tabla9[[#This Row],[Cod. Riesgo]],Tabla_Riesgos[[Número]:[Tipo de Riesgo]],6,FALSE)</f>
        <v>Operativo</v>
      </c>
      <c r="D375" s="119" t="s">
        <v>55</v>
      </c>
      <c r="E375" s="120" t="s">
        <v>670</v>
      </c>
      <c r="F375" s="121">
        <v>50.039999999999992</v>
      </c>
      <c r="G375" s="125" t="s">
        <v>221</v>
      </c>
      <c r="H375" s="472"/>
      <c r="I375" s="207"/>
      <c r="J375" s="207"/>
      <c r="K375" s="207"/>
      <c r="L375" s="207"/>
      <c r="M375" s="207"/>
      <c r="N375" s="232"/>
      <c r="O375" s="207"/>
      <c r="P375" s="123">
        <f t="shared" si="24"/>
        <v>0</v>
      </c>
      <c r="Q375" s="208" t="str">
        <f t="shared" si="25"/>
        <v>Debil</v>
      </c>
      <c r="R375" s="207"/>
      <c r="S375" s="224" t="str">
        <f t="shared" si="26"/>
        <v>Debil</v>
      </c>
      <c r="T375" s="224" t="str">
        <f>IFERROR(VLOOKUP(S375,'Tablas de calculos'!$AU$16:$AV$24,2,FALSE),"")</f>
        <v/>
      </c>
      <c r="U375" s="208" t="str">
        <f>IFERROR(VLOOKUP(T375,'Tablas de calculos'!$AV$16:$AY$24,4),"")</f>
        <v/>
      </c>
      <c r="V375" s="207"/>
      <c r="W375" s="207"/>
      <c r="X375" s="123" t="str">
        <f t="shared" si="27"/>
        <v/>
      </c>
      <c r="Y375" s="208" t="str">
        <f>IFERROR(VLOOKUP(X375,'Tablas de calculos'!$AZ$4:$BE$11,5,FALSE),"")</f>
        <v/>
      </c>
      <c r="Z375" s="208" t="str">
        <f>IFERROR(VLOOKUP(X375,'Tablas de calculos'!$AZ$4:$BE$11,6,FALSE),"")</f>
        <v/>
      </c>
    </row>
    <row r="376" spans="1:26" ht="60" x14ac:dyDescent="0.25">
      <c r="A376" s="232" t="s">
        <v>1130</v>
      </c>
      <c r="B376" s="61">
        <v>51</v>
      </c>
      <c r="C376" s="205" t="str">
        <f>+VLOOKUP(Tabla9[[#This Row],[Cod. Riesgo]],Tabla_Riesgos[[Número]:[Tipo de Riesgo]],6,FALSE)</f>
        <v>Operativo</v>
      </c>
      <c r="D376" s="119" t="s">
        <v>55</v>
      </c>
      <c r="E376" s="120" t="s">
        <v>671</v>
      </c>
      <c r="F376" s="121">
        <v>51.01</v>
      </c>
      <c r="G376" s="125" t="s">
        <v>286</v>
      </c>
      <c r="H376" s="472"/>
      <c r="I376" s="207"/>
      <c r="J376" s="207"/>
      <c r="K376" s="207"/>
      <c r="L376" s="207"/>
      <c r="M376" s="207"/>
      <c r="N376" s="232"/>
      <c r="O376" s="207"/>
      <c r="P376" s="123">
        <f t="shared" si="24"/>
        <v>0</v>
      </c>
      <c r="Q376" s="208" t="str">
        <f t="shared" si="25"/>
        <v>Debil</v>
      </c>
      <c r="R376" s="207"/>
      <c r="S376" s="224" t="str">
        <f t="shared" si="26"/>
        <v>Debil</v>
      </c>
      <c r="T376" s="224" t="str">
        <f>IFERROR(VLOOKUP(S376,'Tablas de calculos'!$AU$16:$AV$24,2,FALSE),"")</f>
        <v/>
      </c>
      <c r="U376" s="208" t="str">
        <f>IFERROR(VLOOKUP(T376,'Tablas de calculos'!$AV$16:$AY$24,4),"")</f>
        <v/>
      </c>
      <c r="V376" s="207"/>
      <c r="W376" s="207"/>
      <c r="X376" s="123" t="str">
        <f t="shared" si="27"/>
        <v/>
      </c>
      <c r="Y376" s="208" t="str">
        <f>IFERROR(VLOOKUP(X376,'Tablas de calculos'!$AZ$4:$BE$11,5,FALSE),"")</f>
        <v/>
      </c>
      <c r="Z376" s="208" t="str">
        <f>IFERROR(VLOOKUP(X376,'Tablas de calculos'!$AZ$4:$BE$11,6,FALSE),"")</f>
        <v/>
      </c>
    </row>
    <row r="377" spans="1:26" ht="120" x14ac:dyDescent="0.25">
      <c r="A377" s="232" t="s">
        <v>1130</v>
      </c>
      <c r="B377" s="61">
        <v>52</v>
      </c>
      <c r="C377" s="205" t="str">
        <f>+VLOOKUP(Tabla9[[#This Row],[Cod. Riesgo]],Tabla_Riesgos[[Número]:[Tipo de Riesgo]],6,FALSE)</f>
        <v>Operativo</v>
      </c>
      <c r="D377" s="119" t="s">
        <v>55</v>
      </c>
      <c r="E377" s="120" t="s">
        <v>56</v>
      </c>
      <c r="F377" s="121">
        <v>52.01</v>
      </c>
      <c r="G377" s="125" t="s">
        <v>287</v>
      </c>
      <c r="H377" s="472"/>
      <c r="I377" s="207"/>
      <c r="J377" s="207"/>
      <c r="K377" s="207"/>
      <c r="L377" s="207"/>
      <c r="M377" s="207"/>
      <c r="N377" s="232"/>
      <c r="O377" s="207"/>
      <c r="P377" s="123">
        <f t="shared" si="24"/>
        <v>0</v>
      </c>
      <c r="Q377" s="208" t="str">
        <f t="shared" si="25"/>
        <v>Debil</v>
      </c>
      <c r="R377" s="207"/>
      <c r="S377" s="224" t="str">
        <f t="shared" si="26"/>
        <v>Debil</v>
      </c>
      <c r="T377" s="224" t="str">
        <f>IFERROR(VLOOKUP(S377,'Tablas de calculos'!$AU$16:$AV$24,2,FALSE),"")</f>
        <v/>
      </c>
      <c r="U377" s="208" t="str">
        <f>IFERROR(VLOOKUP(T377,'Tablas de calculos'!$AV$16:$AY$24,4),"")</f>
        <v/>
      </c>
      <c r="V377" s="207"/>
      <c r="W377" s="207"/>
      <c r="X377" s="123" t="str">
        <f t="shared" si="27"/>
        <v/>
      </c>
      <c r="Y377" s="208" t="str">
        <f>IFERROR(VLOOKUP(X377,'Tablas de calculos'!$AZ$4:$BE$11,5,FALSE),"")</f>
        <v/>
      </c>
      <c r="Z377" s="208" t="str">
        <f>IFERROR(VLOOKUP(X377,'Tablas de calculos'!$AZ$4:$BE$11,6,FALSE),"")</f>
        <v/>
      </c>
    </row>
    <row r="378" spans="1:26" ht="105" x14ac:dyDescent="0.25">
      <c r="A378" s="232" t="s">
        <v>1130</v>
      </c>
      <c r="B378" s="61">
        <v>53</v>
      </c>
      <c r="C378" s="205" t="str">
        <f>+VLOOKUP(Tabla9[[#This Row],[Cod. Riesgo]],Tabla_Riesgos[[Número]:[Tipo de Riesgo]],6,FALSE)</f>
        <v>Seguridad de la Información</v>
      </c>
      <c r="D378" s="119" t="s">
        <v>57</v>
      </c>
      <c r="E378" s="120" t="s">
        <v>58</v>
      </c>
      <c r="F378" s="121">
        <v>53.01</v>
      </c>
      <c r="G378" s="125" t="s">
        <v>288</v>
      </c>
      <c r="H378" s="472"/>
      <c r="I378" s="207"/>
      <c r="J378" s="207"/>
      <c r="K378" s="207"/>
      <c r="L378" s="207"/>
      <c r="M378" s="207"/>
      <c r="N378" s="232"/>
      <c r="O378" s="207"/>
      <c r="P378" s="123">
        <f t="shared" si="24"/>
        <v>0</v>
      </c>
      <c r="Q378" s="208" t="str">
        <f t="shared" si="25"/>
        <v>Debil</v>
      </c>
      <c r="R378" s="207"/>
      <c r="S378" s="224" t="str">
        <f t="shared" si="26"/>
        <v>Debil</v>
      </c>
      <c r="T378" s="224" t="str">
        <f>IFERROR(VLOOKUP(S378,'Tablas de calculos'!$AU$16:$AV$24,2,FALSE),"")</f>
        <v/>
      </c>
      <c r="U378" s="208" t="str">
        <f>IFERROR(VLOOKUP(T378,'Tablas de calculos'!$AV$16:$AY$24,4),"")</f>
        <v/>
      </c>
      <c r="V378" s="207"/>
      <c r="W378" s="207"/>
      <c r="X378" s="123" t="str">
        <f t="shared" si="27"/>
        <v/>
      </c>
      <c r="Y378" s="208" t="str">
        <f>IFERROR(VLOOKUP(X378,'Tablas de calculos'!$AZ$4:$BE$11,5,FALSE),"")</f>
        <v/>
      </c>
      <c r="Z378" s="208" t="str">
        <f>IFERROR(VLOOKUP(X378,'Tablas de calculos'!$AZ$4:$BE$11,6,FALSE),"")</f>
        <v/>
      </c>
    </row>
    <row r="379" spans="1:26" ht="165" x14ac:dyDescent="0.25">
      <c r="A379" s="232" t="s">
        <v>1130</v>
      </c>
      <c r="B379" s="61">
        <v>54</v>
      </c>
      <c r="C379" s="205" t="str">
        <f>+VLOOKUP(Tabla9[[#This Row],[Cod. Riesgo]],Tabla_Riesgos[[Número]:[Tipo de Riesgo]],6,FALSE)</f>
        <v>Operativo</v>
      </c>
      <c r="D379" s="119" t="s">
        <v>57</v>
      </c>
      <c r="E379" s="120" t="s">
        <v>59</v>
      </c>
      <c r="F379" s="121">
        <v>54.01</v>
      </c>
      <c r="G379" s="125" t="s">
        <v>289</v>
      </c>
      <c r="H379" s="472"/>
      <c r="I379" s="207"/>
      <c r="J379" s="207"/>
      <c r="K379" s="207"/>
      <c r="L379" s="207"/>
      <c r="M379" s="207"/>
      <c r="N379" s="232"/>
      <c r="O379" s="207"/>
      <c r="P379" s="123">
        <f t="shared" si="24"/>
        <v>0</v>
      </c>
      <c r="Q379" s="208" t="str">
        <f t="shared" si="25"/>
        <v>Debil</v>
      </c>
      <c r="R379" s="207"/>
      <c r="S379" s="224" t="str">
        <f t="shared" si="26"/>
        <v>Debil</v>
      </c>
      <c r="T379" s="224" t="str">
        <f>IFERROR(VLOOKUP(S379,'Tablas de calculos'!$AU$16:$AV$24,2,FALSE),"")</f>
        <v/>
      </c>
      <c r="U379" s="208" t="str">
        <f>IFERROR(VLOOKUP(T379,'Tablas de calculos'!$AV$16:$AY$24,4),"")</f>
        <v/>
      </c>
      <c r="V379" s="207"/>
      <c r="W379" s="207"/>
      <c r="X379" s="123" t="str">
        <f t="shared" si="27"/>
        <v/>
      </c>
      <c r="Y379" s="208" t="str">
        <f>IFERROR(VLOOKUP(X379,'Tablas de calculos'!$AZ$4:$BE$11,5,FALSE),"")</f>
        <v/>
      </c>
      <c r="Z379" s="208" t="str">
        <f>IFERROR(VLOOKUP(X379,'Tablas de calculos'!$AZ$4:$BE$11,6,FALSE),"")</f>
        <v/>
      </c>
    </row>
    <row r="380" spans="1:26" ht="120" x14ac:dyDescent="0.25">
      <c r="A380" s="232" t="s">
        <v>1130</v>
      </c>
      <c r="B380" s="61">
        <v>54</v>
      </c>
      <c r="C380" s="205" t="str">
        <f>+VLOOKUP(Tabla9[[#This Row],[Cod. Riesgo]],Tabla_Riesgos[[Número]:[Tipo de Riesgo]],6,FALSE)</f>
        <v>Operativo</v>
      </c>
      <c r="D380" s="119" t="s">
        <v>57</v>
      </c>
      <c r="E380" s="120" t="s">
        <v>59</v>
      </c>
      <c r="F380" s="121">
        <v>54.019999999999996</v>
      </c>
      <c r="G380" s="125" t="s">
        <v>290</v>
      </c>
      <c r="H380" s="472"/>
      <c r="I380" s="207"/>
      <c r="J380" s="207"/>
      <c r="K380" s="207"/>
      <c r="L380" s="207"/>
      <c r="M380" s="207"/>
      <c r="N380" s="232"/>
      <c r="O380" s="207"/>
      <c r="P380" s="123">
        <f t="shared" si="24"/>
        <v>0</v>
      </c>
      <c r="Q380" s="208" t="str">
        <f t="shared" si="25"/>
        <v>Debil</v>
      </c>
      <c r="R380" s="207"/>
      <c r="S380" s="224" t="str">
        <f t="shared" si="26"/>
        <v>Debil</v>
      </c>
      <c r="T380" s="224" t="str">
        <f>IFERROR(VLOOKUP(S380,'Tablas de calculos'!$AU$16:$AV$24,2,FALSE),"")</f>
        <v/>
      </c>
      <c r="U380" s="208" t="str">
        <f>IFERROR(VLOOKUP(T380,'Tablas de calculos'!$AV$16:$AY$24,4),"")</f>
        <v/>
      </c>
      <c r="V380" s="207"/>
      <c r="W380" s="207"/>
      <c r="X380" s="123" t="str">
        <f t="shared" si="27"/>
        <v/>
      </c>
      <c r="Y380" s="208" t="str">
        <f>IFERROR(VLOOKUP(X380,'Tablas de calculos'!$AZ$4:$BE$11,5,FALSE),"")</f>
        <v/>
      </c>
      <c r="Z380" s="208" t="str">
        <f>IFERROR(VLOOKUP(X380,'Tablas de calculos'!$AZ$4:$BE$11,6,FALSE),"")</f>
        <v/>
      </c>
    </row>
    <row r="381" spans="1:26" ht="75" x14ac:dyDescent="0.25">
      <c r="A381" s="232" t="s">
        <v>1130</v>
      </c>
      <c r="B381" s="61">
        <v>55</v>
      </c>
      <c r="C381" s="205" t="str">
        <f>+VLOOKUP(Tabla9[[#This Row],[Cod. Riesgo]],Tabla_Riesgos[[Número]:[Tipo de Riesgo]],6,FALSE)</f>
        <v>Operativo</v>
      </c>
      <c r="D381" s="119" t="s">
        <v>60</v>
      </c>
      <c r="E381" s="120" t="s">
        <v>61</v>
      </c>
      <c r="F381" s="121">
        <v>55.01</v>
      </c>
      <c r="G381" s="125" t="s">
        <v>291</v>
      </c>
      <c r="H381" s="472"/>
      <c r="I381" s="207"/>
      <c r="J381" s="207"/>
      <c r="K381" s="207"/>
      <c r="L381" s="207"/>
      <c r="M381" s="207"/>
      <c r="N381" s="232"/>
      <c r="O381" s="207"/>
      <c r="P381" s="123">
        <f t="shared" si="24"/>
        <v>0</v>
      </c>
      <c r="Q381" s="208" t="str">
        <f t="shared" si="25"/>
        <v>Debil</v>
      </c>
      <c r="R381" s="207"/>
      <c r="S381" s="224" t="str">
        <f t="shared" si="26"/>
        <v>Debil</v>
      </c>
      <c r="T381" s="224" t="str">
        <f>IFERROR(VLOOKUP(S381,'Tablas de calculos'!$AU$16:$AV$24,2,FALSE),"")</f>
        <v/>
      </c>
      <c r="U381" s="208" t="str">
        <f>IFERROR(VLOOKUP(T381,'Tablas de calculos'!$AV$16:$AY$24,4),"")</f>
        <v/>
      </c>
      <c r="V381" s="207"/>
      <c r="W381" s="207"/>
      <c r="X381" s="123" t="str">
        <f t="shared" si="27"/>
        <v/>
      </c>
      <c r="Y381" s="208" t="str">
        <f>IFERROR(VLOOKUP(X381,'Tablas de calculos'!$AZ$4:$BE$11,5,FALSE),"")</f>
        <v/>
      </c>
      <c r="Z381" s="208" t="str">
        <f>IFERROR(VLOOKUP(X381,'Tablas de calculos'!$AZ$4:$BE$11,6,FALSE),"")</f>
        <v/>
      </c>
    </row>
    <row r="382" spans="1:26" ht="90" x14ac:dyDescent="0.25">
      <c r="A382" s="232" t="s">
        <v>1130</v>
      </c>
      <c r="B382" s="61">
        <v>56</v>
      </c>
      <c r="C382" s="205" t="str">
        <f>+VLOOKUP(Tabla9[[#This Row],[Cod. Riesgo]],Tabla_Riesgos[[Número]:[Tipo de Riesgo]],6,FALSE)</f>
        <v>Operativo</v>
      </c>
      <c r="D382" s="119" t="s">
        <v>60</v>
      </c>
      <c r="E382" s="120" t="s">
        <v>64</v>
      </c>
      <c r="F382" s="121">
        <v>56.01</v>
      </c>
      <c r="G382" s="125" t="s">
        <v>292</v>
      </c>
      <c r="H382" s="472"/>
      <c r="I382" s="207"/>
      <c r="J382" s="207"/>
      <c r="K382" s="207"/>
      <c r="L382" s="207"/>
      <c r="M382" s="207"/>
      <c r="N382" s="232"/>
      <c r="O382" s="207"/>
      <c r="P382" s="123">
        <f t="shared" si="24"/>
        <v>0</v>
      </c>
      <c r="Q382" s="208" t="str">
        <f t="shared" si="25"/>
        <v>Debil</v>
      </c>
      <c r="R382" s="207"/>
      <c r="S382" s="224" t="str">
        <f t="shared" si="26"/>
        <v>Debil</v>
      </c>
      <c r="T382" s="224" t="str">
        <f>IFERROR(VLOOKUP(S382,'Tablas de calculos'!$AU$16:$AV$24,2,FALSE),"")</f>
        <v/>
      </c>
      <c r="U382" s="208" t="str">
        <f>IFERROR(VLOOKUP(T382,'Tablas de calculos'!$AV$16:$AY$24,4),"")</f>
        <v/>
      </c>
      <c r="V382" s="207"/>
      <c r="W382" s="207"/>
      <c r="X382" s="123" t="str">
        <f t="shared" si="27"/>
        <v/>
      </c>
      <c r="Y382" s="208" t="str">
        <f>IFERROR(VLOOKUP(X382,'Tablas de calculos'!$AZ$4:$BE$11,5,FALSE),"")</f>
        <v/>
      </c>
      <c r="Z382" s="208" t="str">
        <f>IFERROR(VLOOKUP(X382,'Tablas de calculos'!$AZ$4:$BE$11,6,FALSE),"")</f>
        <v/>
      </c>
    </row>
    <row r="383" spans="1:26" ht="105" x14ac:dyDescent="0.25">
      <c r="A383" s="232" t="s">
        <v>1130</v>
      </c>
      <c r="B383" s="61">
        <v>57</v>
      </c>
      <c r="C383" s="205" t="str">
        <f>+VLOOKUP(Tabla9[[#This Row],[Cod. Riesgo]],Tabla_Riesgos[[Número]:[Tipo de Riesgo]],6,FALSE)</f>
        <v>Operativo</v>
      </c>
      <c r="D383" s="119" t="s">
        <v>66</v>
      </c>
      <c r="E383" s="120" t="s">
        <v>67</v>
      </c>
      <c r="F383" s="121">
        <v>57.01</v>
      </c>
      <c r="G383" s="125" t="s">
        <v>293</v>
      </c>
      <c r="H383" s="472"/>
      <c r="I383" s="207"/>
      <c r="J383" s="207"/>
      <c r="K383" s="207"/>
      <c r="L383" s="207"/>
      <c r="M383" s="207"/>
      <c r="N383" s="232"/>
      <c r="O383" s="207"/>
      <c r="P383" s="123">
        <f t="shared" si="24"/>
        <v>0</v>
      </c>
      <c r="Q383" s="208" t="str">
        <f t="shared" si="25"/>
        <v>Debil</v>
      </c>
      <c r="R383" s="207"/>
      <c r="S383" s="224" t="str">
        <f t="shared" si="26"/>
        <v>Debil</v>
      </c>
      <c r="T383" s="224" t="str">
        <f>IFERROR(VLOOKUP(S383,'Tablas de calculos'!$AU$16:$AV$24,2,FALSE),"")</f>
        <v/>
      </c>
      <c r="U383" s="208" t="str">
        <f>IFERROR(VLOOKUP(T383,'Tablas de calculos'!$AV$16:$AY$24,4),"")</f>
        <v/>
      </c>
      <c r="V383" s="207"/>
      <c r="W383" s="207"/>
      <c r="X383" s="123" t="str">
        <f t="shared" si="27"/>
        <v/>
      </c>
      <c r="Y383" s="208" t="str">
        <f>IFERROR(VLOOKUP(X383,'Tablas de calculos'!$AZ$4:$BE$11,5,FALSE),"")</f>
        <v/>
      </c>
      <c r="Z383" s="208" t="str">
        <f>IFERROR(VLOOKUP(X383,'Tablas de calculos'!$AZ$4:$BE$11,6,FALSE),"")</f>
        <v/>
      </c>
    </row>
    <row r="384" spans="1:26" ht="75" x14ac:dyDescent="0.25">
      <c r="A384" s="232" t="s">
        <v>1130</v>
      </c>
      <c r="B384" s="61">
        <v>57</v>
      </c>
      <c r="C384" s="205" t="str">
        <f>+VLOOKUP(Tabla9[[#This Row],[Cod. Riesgo]],Tabla_Riesgos[[Número]:[Tipo de Riesgo]],6,FALSE)</f>
        <v>Operativo</v>
      </c>
      <c r="D384" s="119" t="s">
        <v>66</v>
      </c>
      <c r="E384" s="120" t="s">
        <v>67</v>
      </c>
      <c r="F384" s="121">
        <v>57.019999999999996</v>
      </c>
      <c r="G384" s="125" t="s">
        <v>294</v>
      </c>
      <c r="H384" s="472"/>
      <c r="I384" s="207"/>
      <c r="J384" s="207"/>
      <c r="K384" s="207"/>
      <c r="L384" s="207"/>
      <c r="M384" s="207"/>
      <c r="N384" s="232"/>
      <c r="O384" s="207"/>
      <c r="P384" s="123">
        <f t="shared" si="24"/>
        <v>0</v>
      </c>
      <c r="Q384" s="208" t="str">
        <f t="shared" si="25"/>
        <v>Debil</v>
      </c>
      <c r="R384" s="207"/>
      <c r="S384" s="224" t="str">
        <f t="shared" si="26"/>
        <v>Debil</v>
      </c>
      <c r="T384" s="224" t="str">
        <f>IFERROR(VLOOKUP(S384,'Tablas de calculos'!$AU$16:$AV$24,2,FALSE),"")</f>
        <v/>
      </c>
      <c r="U384" s="208" t="str">
        <f>IFERROR(VLOOKUP(T384,'Tablas de calculos'!$AV$16:$AY$24,4),"")</f>
        <v/>
      </c>
      <c r="V384" s="207"/>
      <c r="W384" s="207"/>
      <c r="X384" s="123" t="str">
        <f t="shared" si="27"/>
        <v/>
      </c>
      <c r="Y384" s="208" t="str">
        <f>IFERROR(VLOOKUP(X384,'Tablas de calculos'!$AZ$4:$BE$11,5,FALSE),"")</f>
        <v/>
      </c>
      <c r="Z384" s="208" t="str">
        <f>IFERROR(VLOOKUP(X384,'Tablas de calculos'!$AZ$4:$BE$11,6,FALSE),"")</f>
        <v/>
      </c>
    </row>
    <row r="385" spans="1:26" ht="45" x14ac:dyDescent="0.25">
      <c r="A385" s="232" t="s">
        <v>1130</v>
      </c>
      <c r="B385" s="61">
        <v>57</v>
      </c>
      <c r="C385" s="205" t="str">
        <f>+VLOOKUP(Tabla9[[#This Row],[Cod. Riesgo]],Tabla_Riesgos[[Número]:[Tipo de Riesgo]],6,FALSE)</f>
        <v>Operativo</v>
      </c>
      <c r="D385" s="119" t="s">
        <v>66</v>
      </c>
      <c r="E385" s="120" t="s">
        <v>67</v>
      </c>
      <c r="F385" s="121">
        <v>57.029999999999994</v>
      </c>
      <c r="G385" s="125" t="s">
        <v>295</v>
      </c>
      <c r="H385" s="472"/>
      <c r="I385" s="207"/>
      <c r="J385" s="207"/>
      <c r="K385" s="207"/>
      <c r="L385" s="207"/>
      <c r="M385" s="207"/>
      <c r="N385" s="232"/>
      <c r="O385" s="207"/>
      <c r="P385" s="123">
        <f t="shared" si="24"/>
        <v>0</v>
      </c>
      <c r="Q385" s="208" t="str">
        <f t="shared" si="25"/>
        <v>Debil</v>
      </c>
      <c r="R385" s="207"/>
      <c r="S385" s="224" t="str">
        <f t="shared" si="26"/>
        <v>Debil</v>
      </c>
      <c r="T385" s="224" t="str">
        <f>IFERROR(VLOOKUP(S385,'Tablas de calculos'!$AU$16:$AV$24,2,FALSE),"")</f>
        <v/>
      </c>
      <c r="U385" s="208" t="str">
        <f>IFERROR(VLOOKUP(T385,'Tablas de calculos'!$AV$16:$AY$24,4),"")</f>
        <v/>
      </c>
      <c r="V385" s="207"/>
      <c r="W385" s="207"/>
      <c r="X385" s="123" t="str">
        <f t="shared" si="27"/>
        <v/>
      </c>
      <c r="Y385" s="208" t="str">
        <f>IFERROR(VLOOKUP(X385,'Tablas de calculos'!$AZ$4:$BE$11,5,FALSE),"")</f>
        <v/>
      </c>
      <c r="Z385" s="208" t="str">
        <f>IFERROR(VLOOKUP(X385,'Tablas de calculos'!$AZ$4:$BE$11,6,FALSE),"")</f>
        <v/>
      </c>
    </row>
    <row r="386" spans="1:26" ht="105" x14ac:dyDescent="0.25">
      <c r="A386" s="232" t="s">
        <v>1130</v>
      </c>
      <c r="B386" s="61">
        <v>58</v>
      </c>
      <c r="C386" s="205" t="str">
        <f>+VLOOKUP(Tabla9[[#This Row],[Cod. Riesgo]],Tabla_Riesgos[[Número]:[Tipo de Riesgo]],6,FALSE)</f>
        <v>Operativo</v>
      </c>
      <c r="D386" s="119" t="s">
        <v>66</v>
      </c>
      <c r="E386" s="120" t="s">
        <v>68</v>
      </c>
      <c r="F386" s="121">
        <v>58.01</v>
      </c>
      <c r="G386" s="125" t="s">
        <v>296</v>
      </c>
      <c r="H386" s="472"/>
      <c r="I386" s="207"/>
      <c r="J386" s="207"/>
      <c r="K386" s="207"/>
      <c r="L386" s="207"/>
      <c r="M386" s="207"/>
      <c r="N386" s="232"/>
      <c r="O386" s="207"/>
      <c r="P386" s="123">
        <f t="shared" si="24"/>
        <v>0</v>
      </c>
      <c r="Q386" s="208" t="str">
        <f t="shared" si="25"/>
        <v>Debil</v>
      </c>
      <c r="R386" s="207"/>
      <c r="S386" s="224" t="str">
        <f t="shared" si="26"/>
        <v>Debil</v>
      </c>
      <c r="T386" s="224" t="str">
        <f>IFERROR(VLOOKUP(S386,'Tablas de calculos'!$AU$16:$AV$24,2,FALSE),"")</f>
        <v/>
      </c>
      <c r="U386" s="208" t="str">
        <f>IFERROR(VLOOKUP(T386,'Tablas de calculos'!$AV$16:$AY$24,4),"")</f>
        <v/>
      </c>
      <c r="V386" s="207"/>
      <c r="W386" s="207"/>
      <c r="X386" s="123" t="str">
        <f t="shared" si="27"/>
        <v/>
      </c>
      <c r="Y386" s="208" t="str">
        <f>IFERROR(VLOOKUP(X386,'Tablas de calculos'!$AZ$4:$BE$11,5,FALSE),"")</f>
        <v/>
      </c>
      <c r="Z386" s="208" t="str">
        <f>IFERROR(VLOOKUP(X386,'Tablas de calculos'!$AZ$4:$BE$11,6,FALSE),"")</f>
        <v/>
      </c>
    </row>
    <row r="387" spans="1:26" ht="75" x14ac:dyDescent="0.25">
      <c r="A387" s="232" t="s">
        <v>1130</v>
      </c>
      <c r="B387" s="61">
        <v>59</v>
      </c>
      <c r="C387" s="205" t="str">
        <f>+VLOOKUP(Tabla9[[#This Row],[Cod. Riesgo]],Tabla_Riesgos[[Número]:[Tipo de Riesgo]],6,FALSE)</f>
        <v>Operativo</v>
      </c>
      <c r="D387" s="119" t="s">
        <v>66</v>
      </c>
      <c r="E387" s="120" t="s">
        <v>71</v>
      </c>
      <c r="F387" s="121">
        <v>59.01</v>
      </c>
      <c r="G387" s="125" t="s">
        <v>297</v>
      </c>
      <c r="H387" s="472"/>
      <c r="I387" s="207"/>
      <c r="J387" s="207"/>
      <c r="K387" s="207"/>
      <c r="L387" s="207"/>
      <c r="M387" s="207"/>
      <c r="N387" s="232"/>
      <c r="O387" s="207"/>
      <c r="P387" s="123">
        <f t="shared" si="24"/>
        <v>0</v>
      </c>
      <c r="Q387" s="208" t="str">
        <f t="shared" si="25"/>
        <v>Debil</v>
      </c>
      <c r="R387" s="207"/>
      <c r="S387" s="224" t="str">
        <f t="shared" si="26"/>
        <v>Debil</v>
      </c>
      <c r="T387" s="224" t="str">
        <f>IFERROR(VLOOKUP(S387,'Tablas de calculos'!$AU$16:$AV$24,2,FALSE),"")</f>
        <v/>
      </c>
      <c r="U387" s="208" t="str">
        <f>IFERROR(VLOOKUP(T387,'Tablas de calculos'!$AV$16:$AY$24,4),"")</f>
        <v/>
      </c>
      <c r="V387" s="207"/>
      <c r="W387" s="207"/>
      <c r="X387" s="123" t="str">
        <f t="shared" si="27"/>
        <v/>
      </c>
      <c r="Y387" s="208" t="str">
        <f>IFERROR(VLOOKUP(X387,'Tablas de calculos'!$AZ$4:$BE$11,5,FALSE),"")</f>
        <v/>
      </c>
      <c r="Z387" s="208" t="str">
        <f>IFERROR(VLOOKUP(X387,'Tablas de calculos'!$AZ$4:$BE$11,6,FALSE),"")</f>
        <v/>
      </c>
    </row>
    <row r="388" spans="1:26" ht="45" x14ac:dyDescent="0.25">
      <c r="A388" s="232" t="s">
        <v>1130</v>
      </c>
      <c r="B388" s="61">
        <v>59</v>
      </c>
      <c r="C388" s="205" t="str">
        <f>+VLOOKUP(Tabla9[[#This Row],[Cod. Riesgo]],Tabla_Riesgos[[Número]:[Tipo de Riesgo]],6,FALSE)</f>
        <v>Operativo</v>
      </c>
      <c r="D388" s="119" t="s">
        <v>66</v>
      </c>
      <c r="E388" s="120" t="s">
        <v>71</v>
      </c>
      <c r="F388" s="121">
        <v>59.019999999999996</v>
      </c>
      <c r="G388" s="125" t="s">
        <v>298</v>
      </c>
      <c r="H388" s="472"/>
      <c r="I388" s="207"/>
      <c r="J388" s="207"/>
      <c r="K388" s="207"/>
      <c r="L388" s="207"/>
      <c r="M388" s="207"/>
      <c r="N388" s="232"/>
      <c r="O388" s="207"/>
      <c r="P388" s="123">
        <f t="shared" si="24"/>
        <v>0</v>
      </c>
      <c r="Q388" s="208" t="str">
        <f t="shared" si="25"/>
        <v>Debil</v>
      </c>
      <c r="R388" s="207"/>
      <c r="S388" s="224" t="str">
        <f t="shared" si="26"/>
        <v>Debil</v>
      </c>
      <c r="T388" s="224" t="str">
        <f>IFERROR(VLOOKUP(S388,'Tablas de calculos'!$AU$16:$AV$24,2,FALSE),"")</f>
        <v/>
      </c>
      <c r="U388" s="208" t="str">
        <f>IFERROR(VLOOKUP(T388,'Tablas de calculos'!$AV$16:$AY$24,4),"")</f>
        <v/>
      </c>
      <c r="V388" s="207"/>
      <c r="W388" s="207"/>
      <c r="X388" s="123" t="str">
        <f t="shared" si="27"/>
        <v/>
      </c>
      <c r="Y388" s="208" t="str">
        <f>IFERROR(VLOOKUP(X388,'Tablas de calculos'!$AZ$4:$BE$11,5,FALSE),"")</f>
        <v/>
      </c>
      <c r="Z388" s="208" t="str">
        <f>IFERROR(VLOOKUP(X388,'Tablas de calculos'!$AZ$4:$BE$11,6,FALSE),"")</f>
        <v/>
      </c>
    </row>
    <row r="389" spans="1:26" ht="105" x14ac:dyDescent="0.25">
      <c r="A389" s="232" t="s">
        <v>1130</v>
      </c>
      <c r="B389" s="61">
        <v>59</v>
      </c>
      <c r="C389" s="205" t="str">
        <f>+VLOOKUP(Tabla9[[#This Row],[Cod. Riesgo]],Tabla_Riesgos[[Número]:[Tipo de Riesgo]],6,FALSE)</f>
        <v>Operativo</v>
      </c>
      <c r="D389" s="119" t="s">
        <v>66</v>
      </c>
      <c r="E389" s="120" t="s">
        <v>71</v>
      </c>
      <c r="F389" s="121">
        <v>59.029999999999994</v>
      </c>
      <c r="G389" s="125" t="s">
        <v>299</v>
      </c>
      <c r="H389" s="472"/>
      <c r="I389" s="207"/>
      <c r="J389" s="207"/>
      <c r="K389" s="207"/>
      <c r="L389" s="207"/>
      <c r="M389" s="207"/>
      <c r="N389" s="232"/>
      <c r="O389" s="207"/>
      <c r="P389" s="123">
        <f t="shared" ref="P389:P452" si="28">IFERROR(IF(I389="Asignado",15,0)+IF(J389="Adecuado",15,0)+IF(K389="Oportuna",15,0)+IF(L389="Prevenir",15,0)+IF(L389="Detectar",10,0)+IF(M389="Confiable",15,0)+IF(N389="Se investigan y resuelven oportunamente",15,0)+IF(O389="Completa",10,0)+IF(O389="Incompleta",5,0),"")</f>
        <v>0</v>
      </c>
      <c r="Q389" s="208" t="str">
        <f t="shared" ref="Q389:Q452" si="29">IF(P389&lt;86,"Debil",IF(P389&lt;96,"Moderado","Fuerte"))</f>
        <v>Debil</v>
      </c>
      <c r="R389" s="207"/>
      <c r="S389" s="224" t="str">
        <f t="shared" ref="S389:S452" si="30">_xlfn.CONCAT(Q389,R389)</f>
        <v>Debil</v>
      </c>
      <c r="T389" s="224" t="str">
        <f>IFERROR(VLOOKUP(S389,'Tablas de calculos'!$AU$16:$AV$24,2,FALSE),"")</f>
        <v/>
      </c>
      <c r="U389" s="208" t="str">
        <f>IFERROR(VLOOKUP(T389,'Tablas de calculos'!$AV$16:$AY$24,4),"")</f>
        <v/>
      </c>
      <c r="V389" s="207"/>
      <c r="W389" s="207"/>
      <c r="X389" s="123" t="str">
        <f t="shared" ref="X389:X452" si="31">CONCATENATE(U389,V389,W389)</f>
        <v/>
      </c>
      <c r="Y389" s="208" t="str">
        <f>IFERROR(VLOOKUP(X389,'Tablas de calculos'!$AZ$4:$BE$11,5,FALSE),"")</f>
        <v/>
      </c>
      <c r="Z389" s="208" t="str">
        <f>IFERROR(VLOOKUP(X389,'Tablas de calculos'!$AZ$4:$BE$11,6,FALSE),"")</f>
        <v/>
      </c>
    </row>
    <row r="390" spans="1:26" ht="45" x14ac:dyDescent="0.25">
      <c r="A390" s="232" t="s">
        <v>1130</v>
      </c>
      <c r="B390" s="61">
        <v>60</v>
      </c>
      <c r="C390" s="205" t="str">
        <f>+VLOOKUP(Tabla9[[#This Row],[Cod. Riesgo]],Tabla_Riesgos[[Número]:[Tipo de Riesgo]],6,FALSE)</f>
        <v>Operativo</v>
      </c>
      <c r="D390" s="119" t="s">
        <v>66</v>
      </c>
      <c r="E390" s="120" t="s">
        <v>72</v>
      </c>
      <c r="F390" s="121">
        <v>60.01</v>
      </c>
      <c r="G390" s="125" t="s">
        <v>300</v>
      </c>
      <c r="H390" s="472"/>
      <c r="I390" s="207"/>
      <c r="J390" s="207"/>
      <c r="K390" s="207"/>
      <c r="L390" s="207"/>
      <c r="M390" s="207"/>
      <c r="N390" s="232"/>
      <c r="O390" s="207"/>
      <c r="P390" s="123">
        <f t="shared" si="28"/>
        <v>0</v>
      </c>
      <c r="Q390" s="208" t="str">
        <f t="shared" si="29"/>
        <v>Debil</v>
      </c>
      <c r="R390" s="207"/>
      <c r="S390" s="224" t="str">
        <f t="shared" si="30"/>
        <v>Debil</v>
      </c>
      <c r="T390" s="224" t="str">
        <f>IFERROR(VLOOKUP(S390,'Tablas de calculos'!$AU$16:$AV$24,2,FALSE),"")</f>
        <v/>
      </c>
      <c r="U390" s="208" t="str">
        <f>IFERROR(VLOOKUP(T390,'Tablas de calculos'!$AV$16:$AY$24,4),"")</f>
        <v/>
      </c>
      <c r="V390" s="207"/>
      <c r="W390" s="207"/>
      <c r="X390" s="123" t="str">
        <f t="shared" si="31"/>
        <v/>
      </c>
      <c r="Y390" s="208" t="str">
        <f>IFERROR(VLOOKUP(X390,'Tablas de calculos'!$AZ$4:$BE$11,5,FALSE),"")</f>
        <v/>
      </c>
      <c r="Z390" s="208" t="str">
        <f>IFERROR(VLOOKUP(X390,'Tablas de calculos'!$AZ$4:$BE$11,6,FALSE),"")</f>
        <v/>
      </c>
    </row>
    <row r="391" spans="1:26" ht="60" x14ac:dyDescent="0.25">
      <c r="A391" s="232" t="s">
        <v>1130</v>
      </c>
      <c r="B391" s="61">
        <v>61</v>
      </c>
      <c r="C391" s="205" t="str">
        <f>+VLOOKUP(Tabla9[[#This Row],[Cod. Riesgo]],Tabla_Riesgos[[Número]:[Tipo de Riesgo]],6,FALSE)</f>
        <v>Operativo</v>
      </c>
      <c r="D391" s="119" t="s">
        <v>101</v>
      </c>
      <c r="E391" s="120" t="s">
        <v>674</v>
      </c>
      <c r="F391" s="121">
        <v>61.01</v>
      </c>
      <c r="G391" s="125" t="s">
        <v>301</v>
      </c>
      <c r="H391" s="472"/>
      <c r="I391" s="207"/>
      <c r="J391" s="207"/>
      <c r="K391" s="207"/>
      <c r="L391" s="207"/>
      <c r="M391" s="207"/>
      <c r="N391" s="232"/>
      <c r="O391" s="207"/>
      <c r="P391" s="123">
        <f t="shared" si="28"/>
        <v>0</v>
      </c>
      <c r="Q391" s="208" t="str">
        <f t="shared" si="29"/>
        <v>Debil</v>
      </c>
      <c r="R391" s="207"/>
      <c r="S391" s="224" t="str">
        <f t="shared" si="30"/>
        <v>Debil</v>
      </c>
      <c r="T391" s="224" t="str">
        <f>IFERROR(VLOOKUP(S391,'Tablas de calculos'!$AU$16:$AV$24,2,FALSE),"")</f>
        <v/>
      </c>
      <c r="U391" s="208" t="str">
        <f>IFERROR(VLOOKUP(T391,'Tablas de calculos'!$AV$16:$AY$24,4),"")</f>
        <v/>
      </c>
      <c r="V391" s="207"/>
      <c r="W391" s="207"/>
      <c r="X391" s="123" t="str">
        <f t="shared" si="31"/>
        <v/>
      </c>
      <c r="Y391" s="208" t="str">
        <f>IFERROR(VLOOKUP(X391,'Tablas de calculos'!$AZ$4:$BE$11,5,FALSE),"")</f>
        <v/>
      </c>
      <c r="Z391" s="208" t="str">
        <f>IFERROR(VLOOKUP(X391,'Tablas de calculos'!$AZ$4:$BE$11,6,FALSE),"")</f>
        <v/>
      </c>
    </row>
    <row r="392" spans="1:26" ht="105" x14ac:dyDescent="0.25">
      <c r="A392" s="232" t="s">
        <v>1130</v>
      </c>
      <c r="B392" s="61">
        <v>61</v>
      </c>
      <c r="C392" s="205" t="str">
        <f>+VLOOKUP(Tabla9[[#This Row],[Cod. Riesgo]],Tabla_Riesgos[[Número]:[Tipo de Riesgo]],6,FALSE)</f>
        <v>Operativo</v>
      </c>
      <c r="D392" s="119" t="s">
        <v>101</v>
      </c>
      <c r="E392" s="120" t="s">
        <v>674</v>
      </c>
      <c r="F392" s="121">
        <v>61.019999999999996</v>
      </c>
      <c r="G392" s="125" t="s">
        <v>302</v>
      </c>
      <c r="H392" s="472"/>
      <c r="I392" s="207"/>
      <c r="J392" s="207"/>
      <c r="K392" s="207"/>
      <c r="L392" s="207"/>
      <c r="M392" s="207"/>
      <c r="N392" s="232"/>
      <c r="O392" s="207"/>
      <c r="P392" s="123">
        <f t="shared" si="28"/>
        <v>0</v>
      </c>
      <c r="Q392" s="208" t="str">
        <f t="shared" si="29"/>
        <v>Debil</v>
      </c>
      <c r="R392" s="207"/>
      <c r="S392" s="224" t="str">
        <f t="shared" si="30"/>
        <v>Debil</v>
      </c>
      <c r="T392" s="224" t="str">
        <f>IFERROR(VLOOKUP(S392,'Tablas de calculos'!$AU$16:$AV$24,2,FALSE),"")</f>
        <v/>
      </c>
      <c r="U392" s="208" t="str">
        <f>IFERROR(VLOOKUP(T392,'Tablas de calculos'!$AV$16:$AY$24,4),"")</f>
        <v/>
      </c>
      <c r="V392" s="207"/>
      <c r="W392" s="207"/>
      <c r="X392" s="123" t="str">
        <f t="shared" si="31"/>
        <v/>
      </c>
      <c r="Y392" s="208" t="str">
        <f>IFERROR(VLOOKUP(X392,'Tablas de calculos'!$AZ$4:$BE$11,5,FALSE),"")</f>
        <v/>
      </c>
      <c r="Z392" s="208" t="str">
        <f>IFERROR(VLOOKUP(X392,'Tablas de calculos'!$AZ$4:$BE$11,6,FALSE),"")</f>
        <v/>
      </c>
    </row>
    <row r="393" spans="1:26" ht="75" x14ac:dyDescent="0.25">
      <c r="A393" s="232" t="s">
        <v>1130</v>
      </c>
      <c r="B393" s="61">
        <v>61</v>
      </c>
      <c r="C393" s="205" t="str">
        <f>+VLOOKUP(Tabla9[[#This Row],[Cod. Riesgo]],Tabla_Riesgos[[Número]:[Tipo de Riesgo]],6,FALSE)</f>
        <v>Operativo</v>
      </c>
      <c r="D393" s="119" t="s">
        <v>101</v>
      </c>
      <c r="E393" s="120" t="s">
        <v>674</v>
      </c>
      <c r="F393" s="121">
        <v>61.029999999999994</v>
      </c>
      <c r="G393" s="125" t="s">
        <v>303</v>
      </c>
      <c r="H393" s="472"/>
      <c r="I393" s="207"/>
      <c r="J393" s="207"/>
      <c r="K393" s="207"/>
      <c r="L393" s="207"/>
      <c r="M393" s="207"/>
      <c r="N393" s="232"/>
      <c r="O393" s="207"/>
      <c r="P393" s="123">
        <f t="shared" si="28"/>
        <v>0</v>
      </c>
      <c r="Q393" s="208" t="str">
        <f t="shared" si="29"/>
        <v>Debil</v>
      </c>
      <c r="R393" s="207"/>
      <c r="S393" s="224" t="str">
        <f t="shared" si="30"/>
        <v>Debil</v>
      </c>
      <c r="T393" s="224" t="str">
        <f>IFERROR(VLOOKUP(S393,'Tablas de calculos'!$AU$16:$AV$24,2,FALSE),"")</f>
        <v/>
      </c>
      <c r="U393" s="208" t="str">
        <f>IFERROR(VLOOKUP(T393,'Tablas de calculos'!$AV$16:$AY$24,4),"")</f>
        <v/>
      </c>
      <c r="V393" s="207"/>
      <c r="W393" s="207"/>
      <c r="X393" s="123" t="str">
        <f t="shared" si="31"/>
        <v/>
      </c>
      <c r="Y393" s="208" t="str">
        <f>IFERROR(VLOOKUP(X393,'Tablas de calculos'!$AZ$4:$BE$11,5,FALSE),"")</f>
        <v/>
      </c>
      <c r="Z393" s="208" t="str">
        <f>IFERROR(VLOOKUP(X393,'Tablas de calculos'!$AZ$4:$BE$11,6,FALSE),"")</f>
        <v/>
      </c>
    </row>
    <row r="394" spans="1:26" ht="30" x14ac:dyDescent="0.25">
      <c r="A394" s="232" t="s">
        <v>1130</v>
      </c>
      <c r="B394" s="61">
        <v>62</v>
      </c>
      <c r="C394" s="205" t="str">
        <f>+VLOOKUP(Tabla9[[#This Row],[Cod. Riesgo]],Tabla_Riesgos[[Número]:[Tipo de Riesgo]],6,FALSE)</f>
        <v>Operativo</v>
      </c>
      <c r="D394" s="119" t="s">
        <v>101</v>
      </c>
      <c r="E394" s="120" t="s">
        <v>675</v>
      </c>
      <c r="F394" s="121">
        <v>62.01</v>
      </c>
      <c r="G394" s="125" t="s">
        <v>304</v>
      </c>
      <c r="H394" s="472"/>
      <c r="I394" s="207"/>
      <c r="J394" s="207"/>
      <c r="K394" s="207"/>
      <c r="L394" s="207"/>
      <c r="M394" s="207"/>
      <c r="N394" s="232"/>
      <c r="O394" s="207"/>
      <c r="P394" s="123">
        <f t="shared" si="28"/>
        <v>0</v>
      </c>
      <c r="Q394" s="208" t="str">
        <f t="shared" si="29"/>
        <v>Debil</v>
      </c>
      <c r="R394" s="207"/>
      <c r="S394" s="224" t="str">
        <f t="shared" si="30"/>
        <v>Debil</v>
      </c>
      <c r="T394" s="224" t="str">
        <f>IFERROR(VLOOKUP(S394,'Tablas de calculos'!$AU$16:$AV$24,2,FALSE),"")</f>
        <v/>
      </c>
      <c r="U394" s="208" t="str">
        <f>IFERROR(VLOOKUP(T394,'Tablas de calculos'!$AV$16:$AY$24,4),"")</f>
        <v/>
      </c>
      <c r="V394" s="207"/>
      <c r="W394" s="207"/>
      <c r="X394" s="123" t="str">
        <f t="shared" si="31"/>
        <v/>
      </c>
      <c r="Y394" s="208" t="str">
        <f>IFERROR(VLOOKUP(X394,'Tablas de calculos'!$AZ$4:$BE$11,5,FALSE),"")</f>
        <v/>
      </c>
      <c r="Z394" s="208" t="str">
        <f>IFERROR(VLOOKUP(X394,'Tablas de calculos'!$AZ$4:$BE$11,6,FALSE),"")</f>
        <v/>
      </c>
    </row>
    <row r="395" spans="1:26" ht="45" x14ac:dyDescent="0.25">
      <c r="A395" s="232" t="s">
        <v>1130</v>
      </c>
      <c r="B395" s="61">
        <v>63</v>
      </c>
      <c r="C395" s="205" t="str">
        <f>+VLOOKUP(Tabla9[[#This Row],[Cod. Riesgo]],Tabla_Riesgos[[Número]:[Tipo de Riesgo]],6,FALSE)</f>
        <v>Operativo</v>
      </c>
      <c r="D395" s="119" t="s">
        <v>101</v>
      </c>
      <c r="E395" s="120" t="s">
        <v>73</v>
      </c>
      <c r="F395" s="121">
        <v>63.01</v>
      </c>
      <c r="G395" s="125" t="s">
        <v>305</v>
      </c>
      <c r="H395" s="472"/>
      <c r="I395" s="207"/>
      <c r="J395" s="207"/>
      <c r="K395" s="207"/>
      <c r="L395" s="207"/>
      <c r="M395" s="207"/>
      <c r="N395" s="232"/>
      <c r="O395" s="207"/>
      <c r="P395" s="123">
        <f t="shared" si="28"/>
        <v>0</v>
      </c>
      <c r="Q395" s="208" t="str">
        <f t="shared" si="29"/>
        <v>Debil</v>
      </c>
      <c r="R395" s="207"/>
      <c r="S395" s="224" t="str">
        <f t="shared" si="30"/>
        <v>Debil</v>
      </c>
      <c r="T395" s="224" t="str">
        <f>IFERROR(VLOOKUP(S395,'Tablas de calculos'!$AU$16:$AV$24,2,FALSE),"")</f>
        <v/>
      </c>
      <c r="U395" s="208" t="str">
        <f>IFERROR(VLOOKUP(T395,'Tablas de calculos'!$AV$16:$AY$24,4),"")</f>
        <v/>
      </c>
      <c r="V395" s="207"/>
      <c r="W395" s="207"/>
      <c r="X395" s="123" t="str">
        <f t="shared" si="31"/>
        <v/>
      </c>
      <c r="Y395" s="208" t="str">
        <f>IFERROR(VLOOKUP(X395,'Tablas de calculos'!$AZ$4:$BE$11,5,FALSE),"")</f>
        <v/>
      </c>
      <c r="Z395" s="208" t="str">
        <f>IFERROR(VLOOKUP(X395,'Tablas de calculos'!$AZ$4:$BE$11,6,FALSE),"")</f>
        <v/>
      </c>
    </row>
    <row r="396" spans="1:26" ht="60" x14ac:dyDescent="0.25">
      <c r="A396" s="232" t="s">
        <v>1130</v>
      </c>
      <c r="B396" s="61">
        <v>64</v>
      </c>
      <c r="C396" s="205" t="str">
        <f>+VLOOKUP(Tabla9[[#This Row],[Cod. Riesgo]],Tabla_Riesgos[[Número]:[Tipo de Riesgo]],6,FALSE)</f>
        <v>Operativo</v>
      </c>
      <c r="D396" s="119" t="s">
        <v>76</v>
      </c>
      <c r="E396" s="120" t="s">
        <v>77</v>
      </c>
      <c r="F396" s="121">
        <v>64.010000000000005</v>
      </c>
      <c r="G396" s="125" t="s">
        <v>306</v>
      </c>
      <c r="H396" s="472"/>
      <c r="I396" s="207"/>
      <c r="J396" s="207"/>
      <c r="K396" s="207"/>
      <c r="L396" s="207"/>
      <c r="M396" s="207"/>
      <c r="N396" s="232"/>
      <c r="O396" s="207"/>
      <c r="P396" s="123">
        <f t="shared" si="28"/>
        <v>0</v>
      </c>
      <c r="Q396" s="208" t="str">
        <f t="shared" si="29"/>
        <v>Debil</v>
      </c>
      <c r="R396" s="207"/>
      <c r="S396" s="224" t="str">
        <f t="shared" si="30"/>
        <v>Debil</v>
      </c>
      <c r="T396" s="224" t="str">
        <f>IFERROR(VLOOKUP(S396,'Tablas de calculos'!$AU$16:$AV$24,2,FALSE),"")</f>
        <v/>
      </c>
      <c r="U396" s="208" t="str">
        <f>IFERROR(VLOOKUP(T396,'Tablas de calculos'!$AV$16:$AY$24,4),"")</f>
        <v/>
      </c>
      <c r="V396" s="207"/>
      <c r="W396" s="207"/>
      <c r="X396" s="123" t="str">
        <f t="shared" si="31"/>
        <v/>
      </c>
      <c r="Y396" s="208" t="str">
        <f>IFERROR(VLOOKUP(X396,'Tablas de calculos'!$AZ$4:$BE$11,5,FALSE),"")</f>
        <v/>
      </c>
      <c r="Z396" s="208" t="str">
        <f>IFERROR(VLOOKUP(X396,'Tablas de calculos'!$AZ$4:$BE$11,6,FALSE),"")</f>
        <v/>
      </c>
    </row>
    <row r="397" spans="1:26" ht="75" x14ac:dyDescent="0.25">
      <c r="A397" s="232" t="s">
        <v>1130</v>
      </c>
      <c r="B397" s="61">
        <v>65</v>
      </c>
      <c r="C397" s="205" t="str">
        <f>+VLOOKUP(Tabla9[[#This Row],[Cod. Riesgo]],Tabla_Riesgos[[Número]:[Tipo de Riesgo]],6,FALSE)</f>
        <v>Operativo</v>
      </c>
      <c r="D397" s="119" t="s">
        <v>76</v>
      </c>
      <c r="E397" s="120" t="s">
        <v>78</v>
      </c>
      <c r="F397" s="121">
        <v>65.010000000000005</v>
      </c>
      <c r="G397" s="125" t="s">
        <v>307</v>
      </c>
      <c r="H397" s="472"/>
      <c r="I397" s="207"/>
      <c r="J397" s="207"/>
      <c r="K397" s="207"/>
      <c r="L397" s="207"/>
      <c r="M397" s="207"/>
      <c r="N397" s="232"/>
      <c r="O397" s="207"/>
      <c r="P397" s="123">
        <f t="shared" si="28"/>
        <v>0</v>
      </c>
      <c r="Q397" s="208" t="str">
        <f t="shared" si="29"/>
        <v>Debil</v>
      </c>
      <c r="R397" s="207"/>
      <c r="S397" s="224" t="str">
        <f t="shared" si="30"/>
        <v>Debil</v>
      </c>
      <c r="T397" s="224" t="str">
        <f>IFERROR(VLOOKUP(S397,'Tablas de calculos'!$AU$16:$AV$24,2,FALSE),"")</f>
        <v/>
      </c>
      <c r="U397" s="208" t="str">
        <f>IFERROR(VLOOKUP(T397,'Tablas de calculos'!$AV$16:$AY$24,4),"")</f>
        <v/>
      </c>
      <c r="V397" s="207"/>
      <c r="W397" s="207"/>
      <c r="X397" s="123" t="str">
        <f t="shared" si="31"/>
        <v/>
      </c>
      <c r="Y397" s="208" t="str">
        <f>IFERROR(VLOOKUP(X397,'Tablas de calculos'!$AZ$4:$BE$11,5,FALSE),"")</f>
        <v/>
      </c>
      <c r="Z397" s="208" t="str">
        <f>IFERROR(VLOOKUP(X397,'Tablas de calculos'!$AZ$4:$BE$11,6,FALSE),"")</f>
        <v/>
      </c>
    </row>
    <row r="398" spans="1:26" ht="75" x14ac:dyDescent="0.25">
      <c r="A398" s="232" t="s">
        <v>1130</v>
      </c>
      <c r="B398" s="61">
        <v>65</v>
      </c>
      <c r="C398" s="205" t="str">
        <f>+VLOOKUP(Tabla9[[#This Row],[Cod. Riesgo]],Tabla_Riesgos[[Número]:[Tipo de Riesgo]],6,FALSE)</f>
        <v>Operativo</v>
      </c>
      <c r="D398" s="119" t="s">
        <v>76</v>
      </c>
      <c r="E398" s="120" t="s">
        <v>78</v>
      </c>
      <c r="F398" s="121">
        <v>65.02000000000001</v>
      </c>
      <c r="G398" s="125" t="s">
        <v>308</v>
      </c>
      <c r="H398" s="472"/>
      <c r="I398" s="207"/>
      <c r="J398" s="207"/>
      <c r="K398" s="207"/>
      <c r="L398" s="207"/>
      <c r="M398" s="207"/>
      <c r="N398" s="232"/>
      <c r="O398" s="207"/>
      <c r="P398" s="123">
        <f t="shared" si="28"/>
        <v>0</v>
      </c>
      <c r="Q398" s="208" t="str">
        <f t="shared" si="29"/>
        <v>Debil</v>
      </c>
      <c r="R398" s="207"/>
      <c r="S398" s="224" t="str">
        <f t="shared" si="30"/>
        <v>Debil</v>
      </c>
      <c r="T398" s="224" t="str">
        <f>IFERROR(VLOOKUP(S398,'Tablas de calculos'!$AU$16:$AV$24,2,FALSE),"")</f>
        <v/>
      </c>
      <c r="U398" s="208" t="str">
        <f>IFERROR(VLOOKUP(T398,'Tablas de calculos'!$AV$16:$AY$24,4),"")</f>
        <v/>
      </c>
      <c r="V398" s="207"/>
      <c r="W398" s="207"/>
      <c r="X398" s="123" t="str">
        <f t="shared" si="31"/>
        <v/>
      </c>
      <c r="Y398" s="208" t="str">
        <f>IFERROR(VLOOKUP(X398,'Tablas de calculos'!$AZ$4:$BE$11,5,FALSE),"")</f>
        <v/>
      </c>
      <c r="Z398" s="208" t="str">
        <f>IFERROR(VLOOKUP(X398,'Tablas de calculos'!$AZ$4:$BE$11,6,FALSE),"")</f>
        <v/>
      </c>
    </row>
    <row r="399" spans="1:26" ht="60" x14ac:dyDescent="0.25">
      <c r="A399" s="232" t="s">
        <v>1130</v>
      </c>
      <c r="B399" s="61">
        <v>65</v>
      </c>
      <c r="C399" s="205" t="str">
        <f>+VLOOKUP(Tabla9[[#This Row],[Cod. Riesgo]],Tabla_Riesgos[[Número]:[Tipo de Riesgo]],6,FALSE)</f>
        <v>Operativo</v>
      </c>
      <c r="D399" s="119" t="s">
        <v>76</v>
      </c>
      <c r="E399" s="120" t="s">
        <v>78</v>
      </c>
      <c r="F399" s="121">
        <v>65.030000000000015</v>
      </c>
      <c r="G399" s="125" t="s">
        <v>309</v>
      </c>
      <c r="H399" s="472"/>
      <c r="I399" s="207"/>
      <c r="J399" s="207"/>
      <c r="K399" s="207"/>
      <c r="L399" s="207"/>
      <c r="M399" s="207"/>
      <c r="N399" s="232"/>
      <c r="O399" s="207"/>
      <c r="P399" s="123">
        <f t="shared" si="28"/>
        <v>0</v>
      </c>
      <c r="Q399" s="208" t="str">
        <f t="shared" si="29"/>
        <v>Debil</v>
      </c>
      <c r="R399" s="207"/>
      <c r="S399" s="224" t="str">
        <f t="shared" si="30"/>
        <v>Debil</v>
      </c>
      <c r="T399" s="224" t="str">
        <f>IFERROR(VLOOKUP(S399,'Tablas de calculos'!$AU$16:$AV$24,2,FALSE),"")</f>
        <v/>
      </c>
      <c r="U399" s="208" t="str">
        <f>IFERROR(VLOOKUP(T399,'Tablas de calculos'!$AV$16:$AY$24,4),"")</f>
        <v/>
      </c>
      <c r="V399" s="207"/>
      <c r="W399" s="207"/>
      <c r="X399" s="123" t="str">
        <f t="shared" si="31"/>
        <v/>
      </c>
      <c r="Y399" s="208" t="str">
        <f>IFERROR(VLOOKUP(X399,'Tablas de calculos'!$AZ$4:$BE$11,5,FALSE),"")</f>
        <v/>
      </c>
      <c r="Z399" s="208" t="str">
        <f>IFERROR(VLOOKUP(X399,'Tablas de calculos'!$AZ$4:$BE$11,6,FALSE),"")</f>
        <v/>
      </c>
    </row>
    <row r="400" spans="1:26" ht="60" x14ac:dyDescent="0.25">
      <c r="A400" s="232" t="s">
        <v>1130</v>
      </c>
      <c r="B400" s="61">
        <v>66</v>
      </c>
      <c r="C400" s="205" t="str">
        <f>+VLOOKUP(Tabla9[[#This Row],[Cod. Riesgo]],Tabla_Riesgos[[Número]:[Tipo de Riesgo]],6,FALSE)</f>
        <v>Operativo</v>
      </c>
      <c r="D400" s="119" t="s">
        <v>76</v>
      </c>
      <c r="E400" s="120" t="s">
        <v>79</v>
      </c>
      <c r="F400" s="121">
        <v>66.010000000000005</v>
      </c>
      <c r="G400" s="125" t="s">
        <v>310</v>
      </c>
      <c r="H400" s="472"/>
      <c r="I400" s="207"/>
      <c r="J400" s="207"/>
      <c r="K400" s="207"/>
      <c r="L400" s="207"/>
      <c r="M400" s="207"/>
      <c r="N400" s="232"/>
      <c r="O400" s="207"/>
      <c r="P400" s="123">
        <f t="shared" si="28"/>
        <v>0</v>
      </c>
      <c r="Q400" s="208" t="str">
        <f t="shared" si="29"/>
        <v>Debil</v>
      </c>
      <c r="R400" s="207"/>
      <c r="S400" s="224" t="str">
        <f t="shared" si="30"/>
        <v>Debil</v>
      </c>
      <c r="T400" s="224" t="str">
        <f>IFERROR(VLOOKUP(S400,'Tablas de calculos'!$AU$16:$AV$24,2,FALSE),"")</f>
        <v/>
      </c>
      <c r="U400" s="208" t="str">
        <f>IFERROR(VLOOKUP(T400,'Tablas de calculos'!$AV$16:$AY$24,4),"")</f>
        <v/>
      </c>
      <c r="V400" s="207"/>
      <c r="W400" s="207"/>
      <c r="X400" s="123" t="str">
        <f t="shared" si="31"/>
        <v/>
      </c>
      <c r="Y400" s="208" t="str">
        <f>IFERROR(VLOOKUP(X400,'Tablas de calculos'!$AZ$4:$BE$11,5,FALSE),"")</f>
        <v/>
      </c>
      <c r="Z400" s="208" t="str">
        <f>IFERROR(VLOOKUP(X400,'Tablas de calculos'!$AZ$4:$BE$11,6,FALSE),"")</f>
        <v/>
      </c>
    </row>
    <row r="401" spans="1:26" ht="105" x14ac:dyDescent="0.25">
      <c r="A401" s="232" t="s">
        <v>1130</v>
      </c>
      <c r="B401" s="61">
        <v>67</v>
      </c>
      <c r="C401" s="205" t="str">
        <f>+VLOOKUP(Tabla9[[#This Row],[Cod. Riesgo]],Tabla_Riesgos[[Número]:[Tipo de Riesgo]],6,FALSE)</f>
        <v>Seguridad de la Información</v>
      </c>
      <c r="D401" s="119" t="s">
        <v>676</v>
      </c>
      <c r="E401" s="120" t="s">
        <v>677</v>
      </c>
      <c r="F401" s="121" t="s">
        <v>311</v>
      </c>
      <c r="G401" s="125" t="s">
        <v>312</v>
      </c>
      <c r="H401" s="472"/>
      <c r="I401" s="207"/>
      <c r="J401" s="207"/>
      <c r="K401" s="207"/>
      <c r="L401" s="207"/>
      <c r="M401" s="207"/>
      <c r="N401" s="232"/>
      <c r="O401" s="207"/>
      <c r="P401" s="123">
        <f t="shared" si="28"/>
        <v>0</v>
      </c>
      <c r="Q401" s="208" t="str">
        <f t="shared" si="29"/>
        <v>Debil</v>
      </c>
      <c r="R401" s="207"/>
      <c r="S401" s="224" t="str">
        <f t="shared" si="30"/>
        <v>Debil</v>
      </c>
      <c r="T401" s="224" t="str">
        <f>IFERROR(VLOOKUP(S401,'Tablas de calculos'!$AU$16:$AV$24,2,FALSE),"")</f>
        <v/>
      </c>
      <c r="U401" s="208" t="str">
        <f>IFERROR(VLOOKUP(T401,'Tablas de calculos'!$AV$16:$AY$24,4),"")</f>
        <v/>
      </c>
      <c r="V401" s="207"/>
      <c r="W401" s="207"/>
      <c r="X401" s="123" t="str">
        <f t="shared" si="31"/>
        <v/>
      </c>
      <c r="Y401" s="208" t="str">
        <f>IFERROR(VLOOKUP(X401,'Tablas de calculos'!$AZ$4:$BE$11,5,FALSE),"")</f>
        <v/>
      </c>
      <c r="Z401" s="208" t="str">
        <f>IFERROR(VLOOKUP(X401,'Tablas de calculos'!$AZ$4:$BE$11,6,FALSE),"")</f>
        <v/>
      </c>
    </row>
    <row r="402" spans="1:26" ht="60" x14ac:dyDescent="0.25">
      <c r="A402" s="232" t="s">
        <v>1130</v>
      </c>
      <c r="B402" s="61">
        <v>67</v>
      </c>
      <c r="C402" s="205" t="str">
        <f>+VLOOKUP(Tabla9[[#This Row],[Cod. Riesgo]],Tabla_Riesgos[[Número]:[Tipo de Riesgo]],6,FALSE)</f>
        <v>Seguridad de la Información</v>
      </c>
      <c r="D402" s="119" t="s">
        <v>676</v>
      </c>
      <c r="E402" s="120" t="s">
        <v>677</v>
      </c>
      <c r="F402" s="121" t="s">
        <v>313</v>
      </c>
      <c r="G402" s="125" t="s">
        <v>314</v>
      </c>
      <c r="H402" s="472"/>
      <c r="I402" s="207"/>
      <c r="J402" s="207"/>
      <c r="K402" s="207"/>
      <c r="L402" s="207"/>
      <c r="M402" s="207"/>
      <c r="N402" s="232"/>
      <c r="O402" s="207"/>
      <c r="P402" s="123">
        <f t="shared" si="28"/>
        <v>0</v>
      </c>
      <c r="Q402" s="208" t="str">
        <f t="shared" si="29"/>
        <v>Debil</v>
      </c>
      <c r="R402" s="207"/>
      <c r="S402" s="224" t="str">
        <f t="shared" si="30"/>
        <v>Debil</v>
      </c>
      <c r="T402" s="224" t="str">
        <f>IFERROR(VLOOKUP(S402,'Tablas de calculos'!$AU$16:$AV$24,2,FALSE),"")</f>
        <v/>
      </c>
      <c r="U402" s="208" t="str">
        <f>IFERROR(VLOOKUP(T402,'Tablas de calculos'!$AV$16:$AY$24,4),"")</f>
        <v/>
      </c>
      <c r="V402" s="207"/>
      <c r="W402" s="207"/>
      <c r="X402" s="123" t="str">
        <f t="shared" si="31"/>
        <v/>
      </c>
      <c r="Y402" s="208" t="str">
        <f>IFERROR(VLOOKUP(X402,'Tablas de calculos'!$AZ$4:$BE$11,5,FALSE),"")</f>
        <v/>
      </c>
      <c r="Z402" s="208" t="str">
        <f>IFERROR(VLOOKUP(X402,'Tablas de calculos'!$AZ$4:$BE$11,6,FALSE),"")</f>
        <v/>
      </c>
    </row>
    <row r="403" spans="1:26" ht="60" x14ac:dyDescent="0.25">
      <c r="A403" s="232" t="s">
        <v>1130</v>
      </c>
      <c r="B403" s="61">
        <v>67</v>
      </c>
      <c r="C403" s="205" t="str">
        <f>+VLOOKUP(Tabla9[[#This Row],[Cod. Riesgo]],Tabla_Riesgos[[Número]:[Tipo de Riesgo]],6,FALSE)</f>
        <v>Seguridad de la Información</v>
      </c>
      <c r="D403" s="119" t="s">
        <v>676</v>
      </c>
      <c r="E403" s="120" t="s">
        <v>677</v>
      </c>
      <c r="F403" s="121" t="s">
        <v>315</v>
      </c>
      <c r="G403" s="125" t="s">
        <v>231</v>
      </c>
      <c r="H403" s="472"/>
      <c r="I403" s="207"/>
      <c r="J403" s="207"/>
      <c r="K403" s="207"/>
      <c r="L403" s="207"/>
      <c r="M403" s="207"/>
      <c r="N403" s="232"/>
      <c r="O403" s="207"/>
      <c r="P403" s="123">
        <f t="shared" si="28"/>
        <v>0</v>
      </c>
      <c r="Q403" s="208" t="str">
        <f t="shared" si="29"/>
        <v>Debil</v>
      </c>
      <c r="R403" s="207"/>
      <c r="S403" s="224" t="str">
        <f t="shared" si="30"/>
        <v>Debil</v>
      </c>
      <c r="T403" s="224" t="str">
        <f>IFERROR(VLOOKUP(S403,'Tablas de calculos'!$AU$16:$AV$24,2,FALSE),"")</f>
        <v/>
      </c>
      <c r="U403" s="208" t="str">
        <f>IFERROR(VLOOKUP(T403,'Tablas de calculos'!$AV$16:$AY$24,4),"")</f>
        <v/>
      </c>
      <c r="V403" s="207"/>
      <c r="W403" s="207"/>
      <c r="X403" s="123" t="str">
        <f t="shared" si="31"/>
        <v/>
      </c>
      <c r="Y403" s="208" t="str">
        <f>IFERROR(VLOOKUP(X403,'Tablas de calculos'!$AZ$4:$BE$11,5,FALSE),"")</f>
        <v/>
      </c>
      <c r="Z403" s="208" t="str">
        <f>IFERROR(VLOOKUP(X403,'Tablas de calculos'!$AZ$4:$BE$11,6,FALSE),"")</f>
        <v/>
      </c>
    </row>
    <row r="404" spans="1:26" ht="75" x14ac:dyDescent="0.25">
      <c r="A404" s="232" t="s">
        <v>1130</v>
      </c>
      <c r="B404" s="61">
        <v>67</v>
      </c>
      <c r="C404" s="205" t="str">
        <f>+VLOOKUP(Tabla9[[#This Row],[Cod. Riesgo]],Tabla_Riesgos[[Número]:[Tipo de Riesgo]],6,FALSE)</f>
        <v>Seguridad de la Información</v>
      </c>
      <c r="D404" s="119" t="s">
        <v>676</v>
      </c>
      <c r="E404" s="120" t="s">
        <v>677</v>
      </c>
      <c r="F404" s="121" t="s">
        <v>316</v>
      </c>
      <c r="G404" s="125" t="s">
        <v>317</v>
      </c>
      <c r="H404" s="472"/>
      <c r="I404" s="207"/>
      <c r="J404" s="207"/>
      <c r="K404" s="207"/>
      <c r="L404" s="207"/>
      <c r="M404" s="207"/>
      <c r="N404" s="232"/>
      <c r="O404" s="207"/>
      <c r="P404" s="123">
        <f t="shared" si="28"/>
        <v>0</v>
      </c>
      <c r="Q404" s="208" t="str">
        <f t="shared" si="29"/>
        <v>Debil</v>
      </c>
      <c r="R404" s="207"/>
      <c r="S404" s="224" t="str">
        <f t="shared" si="30"/>
        <v>Debil</v>
      </c>
      <c r="T404" s="224" t="str">
        <f>IFERROR(VLOOKUP(S404,'Tablas de calculos'!$AU$16:$AV$24,2,FALSE),"")</f>
        <v/>
      </c>
      <c r="U404" s="208" t="str">
        <f>IFERROR(VLOOKUP(T404,'Tablas de calculos'!$AV$16:$AY$24,4),"")</f>
        <v/>
      </c>
      <c r="V404" s="207"/>
      <c r="W404" s="207"/>
      <c r="X404" s="123" t="str">
        <f t="shared" si="31"/>
        <v/>
      </c>
      <c r="Y404" s="208" t="str">
        <f>IFERROR(VLOOKUP(X404,'Tablas de calculos'!$AZ$4:$BE$11,5,FALSE),"")</f>
        <v/>
      </c>
      <c r="Z404" s="208" t="str">
        <f>IFERROR(VLOOKUP(X404,'Tablas de calculos'!$AZ$4:$BE$11,6,FALSE),"")</f>
        <v/>
      </c>
    </row>
    <row r="405" spans="1:26" ht="45" x14ac:dyDescent="0.25">
      <c r="A405" s="232" t="s">
        <v>1130</v>
      </c>
      <c r="B405" s="61">
        <v>68</v>
      </c>
      <c r="C405" s="205" t="str">
        <f>+VLOOKUP(Tabla9[[#This Row],[Cod. Riesgo]],Tabla_Riesgos[[Número]:[Tipo de Riesgo]],6,FALSE)</f>
        <v>Seguridad de la Información</v>
      </c>
      <c r="D405" s="119" t="s">
        <v>102</v>
      </c>
      <c r="E405" s="120" t="s">
        <v>81</v>
      </c>
      <c r="F405" s="121" t="s">
        <v>318</v>
      </c>
      <c r="G405" s="125" t="s">
        <v>319</v>
      </c>
      <c r="H405" s="472"/>
      <c r="I405" s="207"/>
      <c r="J405" s="207"/>
      <c r="K405" s="207"/>
      <c r="L405" s="207"/>
      <c r="M405" s="207"/>
      <c r="N405" s="232"/>
      <c r="O405" s="207"/>
      <c r="P405" s="123">
        <f t="shared" si="28"/>
        <v>0</v>
      </c>
      <c r="Q405" s="208" t="str">
        <f t="shared" si="29"/>
        <v>Debil</v>
      </c>
      <c r="R405" s="207"/>
      <c r="S405" s="224" t="str">
        <f t="shared" si="30"/>
        <v>Debil</v>
      </c>
      <c r="T405" s="224" t="str">
        <f>IFERROR(VLOOKUP(S405,'Tablas de calculos'!$AU$16:$AV$24,2,FALSE),"")</f>
        <v/>
      </c>
      <c r="U405" s="208" t="str">
        <f>IFERROR(VLOOKUP(T405,'Tablas de calculos'!$AV$16:$AY$24,4),"")</f>
        <v/>
      </c>
      <c r="V405" s="207"/>
      <c r="W405" s="207"/>
      <c r="X405" s="123" t="str">
        <f t="shared" si="31"/>
        <v/>
      </c>
      <c r="Y405" s="208" t="str">
        <f>IFERROR(VLOOKUP(X405,'Tablas de calculos'!$AZ$4:$BE$11,5,FALSE),"")</f>
        <v/>
      </c>
      <c r="Z405" s="208" t="str">
        <f>IFERROR(VLOOKUP(X405,'Tablas de calculos'!$AZ$4:$BE$11,6,FALSE),"")</f>
        <v/>
      </c>
    </row>
    <row r="406" spans="1:26" ht="90" x14ac:dyDescent="0.25">
      <c r="A406" s="232" t="s">
        <v>1130</v>
      </c>
      <c r="B406" s="61">
        <v>70</v>
      </c>
      <c r="C406" s="205" t="str">
        <f>+VLOOKUP(Tabla9[[#This Row],[Cod. Riesgo]],Tabla_Riesgos[[Número]:[Tipo de Riesgo]],6,FALSE)</f>
        <v>Seguridad de la Información</v>
      </c>
      <c r="D406" s="119" t="s">
        <v>102</v>
      </c>
      <c r="E406" s="120" t="s">
        <v>678</v>
      </c>
      <c r="F406" s="121" t="s">
        <v>320</v>
      </c>
      <c r="G406" s="125" t="s">
        <v>321</v>
      </c>
      <c r="H406" s="472"/>
      <c r="I406" s="207"/>
      <c r="J406" s="207"/>
      <c r="K406" s="207"/>
      <c r="L406" s="207"/>
      <c r="M406" s="207"/>
      <c r="N406" s="232"/>
      <c r="O406" s="207"/>
      <c r="P406" s="123">
        <f t="shared" si="28"/>
        <v>0</v>
      </c>
      <c r="Q406" s="208" t="str">
        <f t="shared" si="29"/>
        <v>Debil</v>
      </c>
      <c r="R406" s="207"/>
      <c r="S406" s="224" t="str">
        <f t="shared" si="30"/>
        <v>Debil</v>
      </c>
      <c r="T406" s="224" t="str">
        <f>IFERROR(VLOOKUP(S406,'Tablas de calculos'!$AU$16:$AV$24,2,FALSE),"")</f>
        <v/>
      </c>
      <c r="U406" s="208" t="str">
        <f>IFERROR(VLOOKUP(T406,'Tablas de calculos'!$AV$16:$AY$24,4),"")</f>
        <v/>
      </c>
      <c r="V406" s="207"/>
      <c r="W406" s="207"/>
      <c r="X406" s="123" t="str">
        <f t="shared" si="31"/>
        <v/>
      </c>
      <c r="Y406" s="208" t="str">
        <f>IFERROR(VLOOKUP(X406,'Tablas de calculos'!$AZ$4:$BE$11,5,FALSE),"")</f>
        <v/>
      </c>
      <c r="Z406" s="208" t="str">
        <f>IFERROR(VLOOKUP(X406,'Tablas de calculos'!$AZ$4:$BE$11,6,FALSE),"")</f>
        <v/>
      </c>
    </row>
    <row r="407" spans="1:26" ht="60" x14ac:dyDescent="0.25">
      <c r="A407" s="232" t="s">
        <v>1130</v>
      </c>
      <c r="B407" s="61">
        <v>70</v>
      </c>
      <c r="C407" s="205" t="str">
        <f>+VLOOKUP(Tabla9[[#This Row],[Cod. Riesgo]],Tabla_Riesgos[[Número]:[Tipo de Riesgo]],6,FALSE)</f>
        <v>Seguridad de la Información</v>
      </c>
      <c r="D407" s="119" t="s">
        <v>102</v>
      </c>
      <c r="E407" s="120" t="s">
        <v>678</v>
      </c>
      <c r="F407" s="121" t="s">
        <v>322</v>
      </c>
      <c r="G407" s="125" t="s">
        <v>323</v>
      </c>
      <c r="H407" s="472"/>
      <c r="I407" s="207"/>
      <c r="J407" s="207"/>
      <c r="K407" s="207"/>
      <c r="L407" s="207"/>
      <c r="M407" s="207"/>
      <c r="N407" s="232"/>
      <c r="O407" s="207"/>
      <c r="P407" s="123">
        <f t="shared" si="28"/>
        <v>0</v>
      </c>
      <c r="Q407" s="208" t="str">
        <f t="shared" si="29"/>
        <v>Debil</v>
      </c>
      <c r="R407" s="207"/>
      <c r="S407" s="224" t="str">
        <f t="shared" si="30"/>
        <v>Debil</v>
      </c>
      <c r="T407" s="224" t="str">
        <f>IFERROR(VLOOKUP(S407,'Tablas de calculos'!$AU$16:$AV$24,2,FALSE),"")</f>
        <v/>
      </c>
      <c r="U407" s="208" t="str">
        <f>IFERROR(VLOOKUP(T407,'Tablas de calculos'!$AV$16:$AY$24,4),"")</f>
        <v/>
      </c>
      <c r="V407" s="207"/>
      <c r="W407" s="207"/>
      <c r="X407" s="123" t="str">
        <f t="shared" si="31"/>
        <v/>
      </c>
      <c r="Y407" s="208" t="str">
        <f>IFERROR(VLOOKUP(X407,'Tablas de calculos'!$AZ$4:$BE$11,5,FALSE),"")</f>
        <v/>
      </c>
      <c r="Z407" s="208" t="str">
        <f>IFERROR(VLOOKUP(X407,'Tablas de calculos'!$AZ$4:$BE$11,6,FALSE),"")</f>
        <v/>
      </c>
    </row>
    <row r="408" spans="1:26" ht="30" x14ac:dyDescent="0.25">
      <c r="A408" s="232" t="s">
        <v>1130</v>
      </c>
      <c r="B408" s="61">
        <v>70</v>
      </c>
      <c r="C408" s="205" t="str">
        <f>+VLOOKUP(Tabla9[[#This Row],[Cod. Riesgo]],Tabla_Riesgos[[Número]:[Tipo de Riesgo]],6,FALSE)</f>
        <v>Seguridad de la Información</v>
      </c>
      <c r="D408" s="119" t="s">
        <v>102</v>
      </c>
      <c r="E408" s="120" t="s">
        <v>678</v>
      </c>
      <c r="F408" s="121" t="s">
        <v>324</v>
      </c>
      <c r="G408" s="125" t="s">
        <v>325</v>
      </c>
      <c r="H408" s="472"/>
      <c r="I408" s="207"/>
      <c r="J408" s="207"/>
      <c r="K408" s="207"/>
      <c r="L408" s="207"/>
      <c r="M408" s="207"/>
      <c r="N408" s="232"/>
      <c r="O408" s="207"/>
      <c r="P408" s="123">
        <f t="shared" si="28"/>
        <v>0</v>
      </c>
      <c r="Q408" s="208" t="str">
        <f t="shared" si="29"/>
        <v>Debil</v>
      </c>
      <c r="R408" s="207"/>
      <c r="S408" s="224" t="str">
        <f t="shared" si="30"/>
        <v>Debil</v>
      </c>
      <c r="T408" s="224" t="str">
        <f>IFERROR(VLOOKUP(S408,'Tablas de calculos'!$AU$16:$AV$24,2,FALSE),"")</f>
        <v/>
      </c>
      <c r="U408" s="208" t="str">
        <f>IFERROR(VLOOKUP(T408,'Tablas de calculos'!$AV$16:$AY$24,4),"")</f>
        <v/>
      </c>
      <c r="V408" s="207"/>
      <c r="W408" s="207"/>
      <c r="X408" s="123" t="str">
        <f t="shared" si="31"/>
        <v/>
      </c>
      <c r="Y408" s="208" t="str">
        <f>IFERROR(VLOOKUP(X408,'Tablas de calculos'!$AZ$4:$BE$11,5,FALSE),"")</f>
        <v/>
      </c>
      <c r="Z408" s="208" t="str">
        <f>IFERROR(VLOOKUP(X408,'Tablas de calculos'!$AZ$4:$BE$11,6,FALSE),"")</f>
        <v/>
      </c>
    </row>
    <row r="409" spans="1:26" ht="30" x14ac:dyDescent="0.25">
      <c r="A409" s="232" t="s">
        <v>1130</v>
      </c>
      <c r="B409" s="61">
        <v>70</v>
      </c>
      <c r="C409" s="205" t="str">
        <f>+VLOOKUP(Tabla9[[#This Row],[Cod. Riesgo]],Tabla_Riesgos[[Número]:[Tipo de Riesgo]],6,FALSE)</f>
        <v>Seguridad de la Información</v>
      </c>
      <c r="D409" s="119" t="s">
        <v>102</v>
      </c>
      <c r="E409" s="120" t="s">
        <v>678</v>
      </c>
      <c r="F409" s="121" t="s">
        <v>326</v>
      </c>
      <c r="G409" s="125" t="s">
        <v>327</v>
      </c>
      <c r="H409" s="472"/>
      <c r="I409" s="207"/>
      <c r="J409" s="207"/>
      <c r="K409" s="207"/>
      <c r="L409" s="207"/>
      <c r="M409" s="207"/>
      <c r="N409" s="232"/>
      <c r="O409" s="207"/>
      <c r="P409" s="123">
        <f t="shared" si="28"/>
        <v>0</v>
      </c>
      <c r="Q409" s="208" t="str">
        <f t="shared" si="29"/>
        <v>Debil</v>
      </c>
      <c r="R409" s="207"/>
      <c r="S409" s="224" t="str">
        <f t="shared" si="30"/>
        <v>Debil</v>
      </c>
      <c r="T409" s="224" t="str">
        <f>IFERROR(VLOOKUP(S409,'Tablas de calculos'!$AU$16:$AV$24,2,FALSE),"")</f>
        <v/>
      </c>
      <c r="U409" s="208" t="str">
        <f>IFERROR(VLOOKUP(T409,'Tablas de calculos'!$AV$16:$AY$24,4),"")</f>
        <v/>
      </c>
      <c r="V409" s="207"/>
      <c r="W409" s="207"/>
      <c r="X409" s="123" t="str">
        <f t="shared" si="31"/>
        <v/>
      </c>
      <c r="Y409" s="208" t="str">
        <f>IFERROR(VLOOKUP(X409,'Tablas de calculos'!$AZ$4:$BE$11,5,FALSE),"")</f>
        <v/>
      </c>
      <c r="Z409" s="208" t="str">
        <f>IFERROR(VLOOKUP(X409,'Tablas de calculos'!$AZ$4:$BE$11,6,FALSE),"")</f>
        <v/>
      </c>
    </row>
    <row r="410" spans="1:26" ht="30" x14ac:dyDescent="0.25">
      <c r="A410" s="232" t="s">
        <v>1130</v>
      </c>
      <c r="B410" s="61">
        <v>71</v>
      </c>
      <c r="C410" s="205" t="str">
        <f>+VLOOKUP(Tabla9[[#This Row],[Cod. Riesgo]],Tabla_Riesgos[[Número]:[Tipo de Riesgo]],6,FALSE)</f>
        <v>Operativo</v>
      </c>
      <c r="D410" s="119" t="s">
        <v>82</v>
      </c>
      <c r="E410" s="120" t="s">
        <v>83</v>
      </c>
      <c r="F410" s="121" t="s">
        <v>328</v>
      </c>
      <c r="G410" s="125" t="s">
        <v>329</v>
      </c>
      <c r="H410" s="472"/>
      <c r="I410" s="207"/>
      <c r="J410" s="207"/>
      <c r="K410" s="207"/>
      <c r="L410" s="207"/>
      <c r="M410" s="207"/>
      <c r="N410" s="232"/>
      <c r="O410" s="207"/>
      <c r="P410" s="123">
        <f t="shared" si="28"/>
        <v>0</v>
      </c>
      <c r="Q410" s="208" t="str">
        <f t="shared" si="29"/>
        <v>Debil</v>
      </c>
      <c r="R410" s="207"/>
      <c r="S410" s="224" t="str">
        <f t="shared" si="30"/>
        <v>Debil</v>
      </c>
      <c r="T410" s="224" t="str">
        <f>IFERROR(VLOOKUP(S410,'Tablas de calculos'!$AU$16:$AV$24,2,FALSE),"")</f>
        <v/>
      </c>
      <c r="U410" s="208" t="str">
        <f>IFERROR(VLOOKUP(T410,'Tablas de calculos'!$AV$16:$AY$24,4),"")</f>
        <v/>
      </c>
      <c r="V410" s="207"/>
      <c r="W410" s="207"/>
      <c r="X410" s="123" t="str">
        <f t="shared" si="31"/>
        <v/>
      </c>
      <c r="Y410" s="208" t="str">
        <f>IFERROR(VLOOKUP(X410,'Tablas de calculos'!$AZ$4:$BE$11,5,FALSE),"")</f>
        <v/>
      </c>
      <c r="Z410" s="208" t="str">
        <f>IFERROR(VLOOKUP(X410,'Tablas de calculos'!$AZ$4:$BE$11,6,FALSE),"")</f>
        <v/>
      </c>
    </row>
    <row r="411" spans="1:26" ht="30" x14ac:dyDescent="0.25">
      <c r="A411" s="232" t="s">
        <v>1130</v>
      </c>
      <c r="B411" s="61">
        <v>71</v>
      </c>
      <c r="C411" s="205" t="str">
        <f>+VLOOKUP(Tabla9[[#This Row],[Cod. Riesgo]],Tabla_Riesgos[[Número]:[Tipo de Riesgo]],6,FALSE)</f>
        <v>Operativo</v>
      </c>
      <c r="D411" s="119" t="s">
        <v>82</v>
      </c>
      <c r="E411" s="120" t="s">
        <v>83</v>
      </c>
      <c r="F411" s="121" t="s">
        <v>330</v>
      </c>
      <c r="G411" s="125" t="s">
        <v>331</v>
      </c>
      <c r="H411" s="472"/>
      <c r="I411" s="207"/>
      <c r="J411" s="207"/>
      <c r="K411" s="207"/>
      <c r="L411" s="207"/>
      <c r="M411" s="207"/>
      <c r="N411" s="232"/>
      <c r="O411" s="207"/>
      <c r="P411" s="123">
        <f t="shared" si="28"/>
        <v>0</v>
      </c>
      <c r="Q411" s="208" t="str">
        <f t="shared" si="29"/>
        <v>Debil</v>
      </c>
      <c r="R411" s="207"/>
      <c r="S411" s="224" t="str">
        <f t="shared" si="30"/>
        <v>Debil</v>
      </c>
      <c r="T411" s="224" t="str">
        <f>IFERROR(VLOOKUP(S411,'Tablas de calculos'!$AU$16:$AV$24,2,FALSE),"")</f>
        <v/>
      </c>
      <c r="U411" s="208" t="str">
        <f>IFERROR(VLOOKUP(T411,'Tablas de calculos'!$AV$16:$AY$24,4),"")</f>
        <v/>
      </c>
      <c r="V411" s="207"/>
      <c r="W411" s="207"/>
      <c r="X411" s="123" t="str">
        <f t="shared" si="31"/>
        <v/>
      </c>
      <c r="Y411" s="208" t="str">
        <f>IFERROR(VLOOKUP(X411,'Tablas de calculos'!$AZ$4:$BE$11,5,FALSE),"")</f>
        <v/>
      </c>
      <c r="Z411" s="208" t="str">
        <f>IFERROR(VLOOKUP(X411,'Tablas de calculos'!$AZ$4:$BE$11,6,FALSE),"")</f>
        <v/>
      </c>
    </row>
    <row r="412" spans="1:26" ht="60" x14ac:dyDescent="0.25">
      <c r="A412" s="232" t="s">
        <v>1130</v>
      </c>
      <c r="B412" s="61">
        <v>72</v>
      </c>
      <c r="C412" s="205" t="str">
        <f>+VLOOKUP(Tabla9[[#This Row],[Cod. Riesgo]],Tabla_Riesgos[[Número]:[Tipo de Riesgo]],6,FALSE)</f>
        <v>Operativo</v>
      </c>
      <c r="D412" s="119" t="s">
        <v>676</v>
      </c>
      <c r="E412" s="120" t="s">
        <v>679</v>
      </c>
      <c r="F412" s="121">
        <v>72.010000000000005</v>
      </c>
      <c r="G412" s="125" t="s">
        <v>332</v>
      </c>
      <c r="H412" s="472"/>
      <c r="I412" s="207"/>
      <c r="J412" s="207"/>
      <c r="K412" s="207"/>
      <c r="L412" s="207"/>
      <c r="M412" s="207"/>
      <c r="N412" s="232"/>
      <c r="O412" s="207"/>
      <c r="P412" s="123">
        <f t="shared" si="28"/>
        <v>0</v>
      </c>
      <c r="Q412" s="208" t="str">
        <f t="shared" si="29"/>
        <v>Debil</v>
      </c>
      <c r="R412" s="207"/>
      <c r="S412" s="224" t="str">
        <f t="shared" si="30"/>
        <v>Debil</v>
      </c>
      <c r="T412" s="224" t="str">
        <f>IFERROR(VLOOKUP(S412,'Tablas de calculos'!$AU$16:$AV$24,2,FALSE),"")</f>
        <v/>
      </c>
      <c r="U412" s="208" t="str">
        <f>IFERROR(VLOOKUP(T412,'Tablas de calculos'!$AV$16:$AY$24,4),"")</f>
        <v/>
      </c>
      <c r="V412" s="207"/>
      <c r="W412" s="207"/>
      <c r="X412" s="123" t="str">
        <f t="shared" si="31"/>
        <v/>
      </c>
      <c r="Y412" s="208" t="str">
        <f>IFERROR(VLOOKUP(X412,'Tablas de calculos'!$AZ$4:$BE$11,5,FALSE),"")</f>
        <v/>
      </c>
      <c r="Z412" s="208" t="str">
        <f>IFERROR(VLOOKUP(X412,'Tablas de calculos'!$AZ$4:$BE$11,6,FALSE),"")</f>
        <v/>
      </c>
    </row>
    <row r="413" spans="1:26" ht="45" x14ac:dyDescent="0.25">
      <c r="A413" s="232" t="s">
        <v>1130</v>
      </c>
      <c r="B413" s="61">
        <v>73</v>
      </c>
      <c r="C413" s="205" t="str">
        <f>+VLOOKUP(Tabla9[[#This Row],[Cod. Riesgo]],Tabla_Riesgos[[Número]:[Tipo de Riesgo]],6,FALSE)</f>
        <v>Seguridad de la Información</v>
      </c>
      <c r="D413" s="119" t="s">
        <v>102</v>
      </c>
      <c r="E413" s="120" t="s">
        <v>86</v>
      </c>
      <c r="F413" s="121">
        <v>73.010000000000005</v>
      </c>
      <c r="G413" s="125" t="s">
        <v>333</v>
      </c>
      <c r="H413" s="472"/>
      <c r="I413" s="207"/>
      <c r="J413" s="207"/>
      <c r="K413" s="207"/>
      <c r="L413" s="207"/>
      <c r="M413" s="207"/>
      <c r="N413" s="232"/>
      <c r="O413" s="207"/>
      <c r="P413" s="123">
        <f t="shared" si="28"/>
        <v>0</v>
      </c>
      <c r="Q413" s="208" t="str">
        <f t="shared" si="29"/>
        <v>Debil</v>
      </c>
      <c r="R413" s="207"/>
      <c r="S413" s="224" t="str">
        <f t="shared" si="30"/>
        <v>Debil</v>
      </c>
      <c r="T413" s="224" t="str">
        <f>IFERROR(VLOOKUP(S413,'Tablas de calculos'!$AU$16:$AV$24,2,FALSE),"")</f>
        <v/>
      </c>
      <c r="U413" s="208" t="str">
        <f>IFERROR(VLOOKUP(T413,'Tablas de calculos'!$AV$16:$AY$24,4),"")</f>
        <v/>
      </c>
      <c r="V413" s="207"/>
      <c r="W413" s="207"/>
      <c r="X413" s="123" t="str">
        <f t="shared" si="31"/>
        <v/>
      </c>
      <c r="Y413" s="208" t="str">
        <f>IFERROR(VLOOKUP(X413,'Tablas de calculos'!$AZ$4:$BE$11,5,FALSE),"")</f>
        <v/>
      </c>
      <c r="Z413" s="208" t="str">
        <f>IFERROR(VLOOKUP(X413,'Tablas de calculos'!$AZ$4:$BE$11,6,FALSE),"")</f>
        <v/>
      </c>
    </row>
    <row r="414" spans="1:26" ht="60" x14ac:dyDescent="0.25">
      <c r="A414" s="232" t="s">
        <v>1130</v>
      </c>
      <c r="B414" s="61">
        <v>76</v>
      </c>
      <c r="C414" s="205" t="str">
        <f>+VLOOKUP(Tabla9[[#This Row],[Cod. Riesgo]],Tabla_Riesgos[[Número]:[Tipo de Riesgo]],6,FALSE)</f>
        <v>Operativo</v>
      </c>
      <c r="D414" s="119" t="s">
        <v>26</v>
      </c>
      <c r="E414" s="120" t="s">
        <v>747</v>
      </c>
      <c r="F414" s="121">
        <v>76.010000000000005</v>
      </c>
      <c r="G414" s="125"/>
      <c r="H414" s="472"/>
      <c r="I414" s="207"/>
      <c r="J414" s="207"/>
      <c r="K414" s="207"/>
      <c r="L414" s="207"/>
      <c r="M414" s="207"/>
      <c r="N414" s="232"/>
      <c r="O414" s="207"/>
      <c r="P414" s="123">
        <f t="shared" si="28"/>
        <v>0</v>
      </c>
      <c r="Q414" s="208" t="str">
        <f t="shared" si="29"/>
        <v>Debil</v>
      </c>
      <c r="R414" s="207"/>
      <c r="S414" s="224" t="str">
        <f t="shared" si="30"/>
        <v>Debil</v>
      </c>
      <c r="T414" s="224" t="str">
        <f>IFERROR(VLOOKUP(S414,'Tablas de calculos'!$AU$16:$AV$24,2,FALSE),"")</f>
        <v/>
      </c>
      <c r="U414" s="208" t="str">
        <f>IFERROR(VLOOKUP(T414,'Tablas de calculos'!$AV$16:$AY$24,4),"")</f>
        <v/>
      </c>
      <c r="V414" s="207"/>
      <c r="W414" s="207"/>
      <c r="X414" s="123" t="str">
        <f t="shared" si="31"/>
        <v/>
      </c>
      <c r="Y414" s="208" t="str">
        <f>IFERROR(VLOOKUP(X414,'Tablas de calculos'!$AZ$4:$BE$11,5,FALSE),"")</f>
        <v/>
      </c>
      <c r="Z414" s="208" t="str">
        <f>IFERROR(VLOOKUP(X414,'Tablas de calculos'!$AZ$4:$BE$11,6,FALSE),"")</f>
        <v/>
      </c>
    </row>
    <row r="415" spans="1:26" ht="75" x14ac:dyDescent="0.25">
      <c r="A415" s="232" t="s">
        <v>1130</v>
      </c>
      <c r="B415" s="61">
        <v>77</v>
      </c>
      <c r="C415" s="205" t="str">
        <f>+VLOOKUP(Tabla9[[#This Row],[Cod. Riesgo]],Tabla_Riesgos[[Número]:[Tipo de Riesgo]],6,FALSE)</f>
        <v>Operativo</v>
      </c>
      <c r="D415" s="119" t="s">
        <v>12</v>
      </c>
      <c r="E415" s="120" t="s">
        <v>89</v>
      </c>
      <c r="F415" s="121">
        <v>77.010000000000005</v>
      </c>
      <c r="G415" s="125"/>
      <c r="H415" s="472"/>
      <c r="I415" s="207"/>
      <c r="J415" s="207"/>
      <c r="K415" s="207"/>
      <c r="L415" s="207"/>
      <c r="M415" s="207"/>
      <c r="N415" s="232"/>
      <c r="O415" s="207"/>
      <c r="P415" s="123">
        <f t="shared" si="28"/>
        <v>0</v>
      </c>
      <c r="Q415" s="208" t="str">
        <f t="shared" si="29"/>
        <v>Debil</v>
      </c>
      <c r="R415" s="207"/>
      <c r="S415" s="224" t="str">
        <f t="shared" si="30"/>
        <v>Debil</v>
      </c>
      <c r="T415" s="224" t="str">
        <f>IFERROR(VLOOKUP(S415,'Tablas de calculos'!$AU$16:$AV$24,2,FALSE),"")</f>
        <v/>
      </c>
      <c r="U415" s="208" t="str">
        <f>IFERROR(VLOOKUP(T415,'Tablas de calculos'!$AV$16:$AY$24,4),"")</f>
        <v/>
      </c>
      <c r="V415" s="207"/>
      <c r="W415" s="207"/>
      <c r="X415" s="123" t="str">
        <f t="shared" si="31"/>
        <v/>
      </c>
      <c r="Y415" s="208" t="str">
        <f>IFERROR(VLOOKUP(X415,'Tablas de calculos'!$AZ$4:$BE$11,5,FALSE),"")</f>
        <v/>
      </c>
      <c r="Z415" s="208" t="str">
        <f>IFERROR(VLOOKUP(X415,'Tablas de calculos'!$AZ$4:$BE$11,6,FALSE),"")</f>
        <v/>
      </c>
    </row>
    <row r="416" spans="1:26" ht="60" x14ac:dyDescent="0.25">
      <c r="A416" s="232" t="s">
        <v>1130</v>
      </c>
      <c r="B416" s="61">
        <v>78</v>
      </c>
      <c r="C416" s="205" t="str">
        <f>+VLOOKUP(Tabla9[[#This Row],[Cod. Riesgo]],Tabla_Riesgos[[Número]:[Tipo de Riesgo]],6,FALSE)</f>
        <v>Seguridad de la Información</v>
      </c>
      <c r="D416" s="119" t="s">
        <v>26</v>
      </c>
      <c r="E416" s="120" t="s">
        <v>682</v>
      </c>
      <c r="F416" s="121">
        <v>78.010000000000005</v>
      </c>
      <c r="G416" s="125"/>
      <c r="H416" s="472"/>
      <c r="I416" s="207"/>
      <c r="J416" s="207"/>
      <c r="K416" s="207"/>
      <c r="L416" s="207"/>
      <c r="M416" s="207"/>
      <c r="N416" s="232"/>
      <c r="O416" s="207"/>
      <c r="P416" s="123">
        <f t="shared" si="28"/>
        <v>0</v>
      </c>
      <c r="Q416" s="208" t="str">
        <f t="shared" si="29"/>
        <v>Debil</v>
      </c>
      <c r="R416" s="207"/>
      <c r="S416" s="224" t="str">
        <f t="shared" si="30"/>
        <v>Debil</v>
      </c>
      <c r="T416" s="224" t="str">
        <f>IFERROR(VLOOKUP(S416,'Tablas de calculos'!$AU$16:$AV$24,2,FALSE),"")</f>
        <v/>
      </c>
      <c r="U416" s="208" t="str">
        <f>IFERROR(VLOOKUP(T416,'Tablas de calculos'!$AV$16:$AY$24,4),"")</f>
        <v/>
      </c>
      <c r="V416" s="207"/>
      <c r="W416" s="207"/>
      <c r="X416" s="123" t="str">
        <f t="shared" si="31"/>
        <v/>
      </c>
      <c r="Y416" s="208" t="str">
        <f>IFERROR(VLOOKUP(X416,'Tablas de calculos'!$AZ$4:$BE$11,5,FALSE),"")</f>
        <v/>
      </c>
      <c r="Z416" s="208" t="str">
        <f>IFERROR(VLOOKUP(X416,'Tablas de calculos'!$AZ$4:$BE$11,6,FALSE),"")</f>
        <v/>
      </c>
    </row>
    <row r="417" spans="1:26" ht="45" x14ac:dyDescent="0.25">
      <c r="A417" s="232" t="s">
        <v>1130</v>
      </c>
      <c r="B417" s="61">
        <v>79</v>
      </c>
      <c r="C417" s="205" t="str">
        <f>+VLOOKUP(Tabla9[[#This Row],[Cod. Riesgo]],Tabla_Riesgos[[Número]:[Tipo de Riesgo]],6,FALSE)</f>
        <v>Operativo</v>
      </c>
      <c r="D417" s="119" t="s">
        <v>12</v>
      </c>
      <c r="E417" s="120" t="s">
        <v>637</v>
      </c>
      <c r="F417" s="121">
        <v>79.010000000000005</v>
      </c>
      <c r="G417" s="125"/>
      <c r="H417" s="472"/>
      <c r="I417" s="207"/>
      <c r="J417" s="207"/>
      <c r="K417" s="207"/>
      <c r="L417" s="207"/>
      <c r="M417" s="207"/>
      <c r="N417" s="232"/>
      <c r="O417" s="207"/>
      <c r="P417" s="123">
        <f t="shared" si="28"/>
        <v>0</v>
      </c>
      <c r="Q417" s="208" t="str">
        <f t="shared" si="29"/>
        <v>Debil</v>
      </c>
      <c r="R417" s="207"/>
      <c r="S417" s="224" t="str">
        <f t="shared" si="30"/>
        <v>Debil</v>
      </c>
      <c r="T417" s="224" t="str">
        <f>IFERROR(VLOOKUP(S417,'Tablas de calculos'!$AU$16:$AV$24,2,FALSE),"")</f>
        <v/>
      </c>
      <c r="U417" s="208" t="str">
        <f>IFERROR(VLOOKUP(T417,'Tablas de calculos'!$AV$16:$AY$24,4),"")</f>
        <v/>
      </c>
      <c r="V417" s="207"/>
      <c r="W417" s="207"/>
      <c r="X417" s="123" t="str">
        <f t="shared" si="31"/>
        <v/>
      </c>
      <c r="Y417" s="208" t="str">
        <f>IFERROR(VLOOKUP(X417,'Tablas de calculos'!$AZ$4:$BE$11,5,FALSE),"")</f>
        <v/>
      </c>
      <c r="Z417" s="208" t="str">
        <f>IFERROR(VLOOKUP(X417,'Tablas de calculos'!$AZ$4:$BE$11,6,FALSE),"")</f>
        <v/>
      </c>
    </row>
    <row r="418" spans="1:26" ht="30" x14ac:dyDescent="0.25">
      <c r="A418" s="232" t="s">
        <v>1130</v>
      </c>
      <c r="B418" s="61">
        <v>80</v>
      </c>
      <c r="C418" s="205" t="str">
        <f>+VLOOKUP(Tabla9[[#This Row],[Cod. Riesgo]],Tabla_Riesgos[[Número]:[Tipo de Riesgo]],6,FALSE)</f>
        <v>Operativo</v>
      </c>
      <c r="D418" s="119" t="s">
        <v>55</v>
      </c>
      <c r="E418" s="120" t="s">
        <v>90</v>
      </c>
      <c r="F418" s="121">
        <v>80.010000000000005</v>
      </c>
      <c r="G418" s="125"/>
      <c r="H418" s="472"/>
      <c r="I418" s="207"/>
      <c r="J418" s="207"/>
      <c r="K418" s="207"/>
      <c r="L418" s="207"/>
      <c r="M418" s="207"/>
      <c r="N418" s="232"/>
      <c r="O418" s="207"/>
      <c r="P418" s="123">
        <f t="shared" si="28"/>
        <v>0</v>
      </c>
      <c r="Q418" s="208" t="str">
        <f t="shared" si="29"/>
        <v>Debil</v>
      </c>
      <c r="R418" s="207"/>
      <c r="S418" s="224" t="str">
        <f t="shared" si="30"/>
        <v>Debil</v>
      </c>
      <c r="T418" s="224" t="str">
        <f>IFERROR(VLOOKUP(S418,'Tablas de calculos'!$AU$16:$AV$24,2,FALSE),"")</f>
        <v/>
      </c>
      <c r="U418" s="208" t="str">
        <f>IFERROR(VLOOKUP(T418,'Tablas de calculos'!$AV$16:$AY$24,4),"")</f>
        <v/>
      </c>
      <c r="V418" s="207"/>
      <c r="W418" s="207"/>
      <c r="X418" s="123" t="str">
        <f t="shared" si="31"/>
        <v/>
      </c>
      <c r="Y418" s="208" t="str">
        <f>IFERROR(VLOOKUP(X418,'Tablas de calculos'!$AZ$4:$BE$11,5,FALSE),"")</f>
        <v/>
      </c>
      <c r="Z418" s="208" t="str">
        <f>IFERROR(VLOOKUP(X418,'Tablas de calculos'!$AZ$4:$BE$11,6,FALSE),"")</f>
        <v/>
      </c>
    </row>
    <row r="419" spans="1:26" ht="45" x14ac:dyDescent="0.25">
      <c r="A419" s="232" t="s">
        <v>1130</v>
      </c>
      <c r="B419" s="14">
        <v>81</v>
      </c>
      <c r="C419" s="205" t="str">
        <f>+VLOOKUP(Tabla9[[#This Row],[Cod. Riesgo]],Tabla_Riesgos[[Número]:[Tipo de Riesgo]],6,FALSE)</f>
        <v>Operativo</v>
      </c>
      <c r="D419" s="119" t="s">
        <v>26</v>
      </c>
      <c r="E419" s="120" t="s">
        <v>751</v>
      </c>
      <c r="F419" s="121">
        <v>81.010000000000005</v>
      </c>
      <c r="G419" s="125" t="s">
        <v>334</v>
      </c>
      <c r="H419" s="473"/>
      <c r="I419" s="207"/>
      <c r="J419" s="207"/>
      <c r="K419" s="207"/>
      <c r="L419" s="207"/>
      <c r="M419" s="207"/>
      <c r="N419" s="232"/>
      <c r="O419" s="207"/>
      <c r="P419" s="123">
        <f t="shared" si="28"/>
        <v>0</v>
      </c>
      <c r="Q419" s="208" t="str">
        <f t="shared" si="29"/>
        <v>Debil</v>
      </c>
      <c r="R419" s="207"/>
      <c r="S419" s="224" t="str">
        <f t="shared" si="30"/>
        <v>Debil</v>
      </c>
      <c r="T419" s="224" t="str">
        <f>IFERROR(VLOOKUP(S419,'Tablas de calculos'!$AU$16:$AV$24,2,FALSE),"")</f>
        <v/>
      </c>
      <c r="U419" s="208" t="str">
        <f>IFERROR(VLOOKUP(T419,'Tablas de calculos'!$AV$16:$AY$24,4),"")</f>
        <v/>
      </c>
      <c r="V419" s="207"/>
      <c r="W419" s="207"/>
      <c r="X419" s="123" t="str">
        <f t="shared" si="31"/>
        <v/>
      </c>
      <c r="Y419" s="208" t="str">
        <f>IFERROR(VLOOKUP(X419,'Tablas de calculos'!$AZ$4:$BE$11,5,FALSE),"")</f>
        <v/>
      </c>
      <c r="Z419" s="208" t="str">
        <f>IFERROR(VLOOKUP(X419,'Tablas de calculos'!$AZ$4:$BE$11,6,FALSE),"")</f>
        <v/>
      </c>
    </row>
    <row r="420" spans="1:26" ht="60" x14ac:dyDescent="0.25">
      <c r="A420" s="232" t="s">
        <v>1130</v>
      </c>
      <c r="B420" s="14">
        <v>81</v>
      </c>
      <c r="C420" s="205" t="str">
        <f>+VLOOKUP(Tabla9[[#This Row],[Cod. Riesgo]],Tabla_Riesgos[[Número]:[Tipo de Riesgo]],6,FALSE)</f>
        <v>Operativo</v>
      </c>
      <c r="D420" s="119" t="s">
        <v>26</v>
      </c>
      <c r="E420" s="120" t="s">
        <v>751</v>
      </c>
      <c r="F420" s="121">
        <v>81.02</v>
      </c>
      <c r="G420" s="125" t="s">
        <v>335</v>
      </c>
      <c r="H420" s="473"/>
      <c r="I420" s="207"/>
      <c r="J420" s="207"/>
      <c r="K420" s="207"/>
      <c r="L420" s="207"/>
      <c r="M420" s="207"/>
      <c r="N420" s="232"/>
      <c r="O420" s="207"/>
      <c r="P420" s="123">
        <f t="shared" si="28"/>
        <v>0</v>
      </c>
      <c r="Q420" s="208" t="str">
        <f t="shared" si="29"/>
        <v>Debil</v>
      </c>
      <c r="R420" s="207"/>
      <c r="S420" s="224" t="str">
        <f t="shared" si="30"/>
        <v>Debil</v>
      </c>
      <c r="T420" s="224" t="str">
        <f>IFERROR(VLOOKUP(S420,'Tablas de calculos'!$AU$16:$AV$24,2,FALSE),"")</f>
        <v/>
      </c>
      <c r="U420" s="208" t="str">
        <f>IFERROR(VLOOKUP(T420,'Tablas de calculos'!$AV$16:$AY$24,4),"")</f>
        <v/>
      </c>
      <c r="V420" s="207"/>
      <c r="W420" s="207"/>
      <c r="X420" s="123" t="str">
        <f t="shared" si="31"/>
        <v/>
      </c>
      <c r="Y420" s="208" t="str">
        <f>IFERROR(VLOOKUP(X420,'Tablas de calculos'!$AZ$4:$BE$11,5,FALSE),"")</f>
        <v/>
      </c>
      <c r="Z420" s="208" t="str">
        <f>IFERROR(VLOOKUP(X420,'Tablas de calculos'!$AZ$4:$BE$11,6,FALSE),"")</f>
        <v/>
      </c>
    </row>
    <row r="421" spans="1:26" ht="75" x14ac:dyDescent="0.25">
      <c r="A421" s="232" t="s">
        <v>1130</v>
      </c>
      <c r="B421" s="14">
        <v>81</v>
      </c>
      <c r="C421" s="205" t="str">
        <f>+VLOOKUP(Tabla9[[#This Row],[Cod. Riesgo]],Tabla_Riesgos[[Número]:[Tipo de Riesgo]],6,FALSE)</f>
        <v>Operativo</v>
      </c>
      <c r="D421" s="119" t="s">
        <v>26</v>
      </c>
      <c r="E421" s="120" t="s">
        <v>751</v>
      </c>
      <c r="F421" s="121">
        <v>81.03</v>
      </c>
      <c r="G421" s="125" t="s">
        <v>336</v>
      </c>
      <c r="H421" s="473"/>
      <c r="I421" s="207"/>
      <c r="J421" s="207"/>
      <c r="K421" s="207"/>
      <c r="L421" s="207"/>
      <c r="M421" s="207"/>
      <c r="N421" s="232"/>
      <c r="O421" s="207"/>
      <c r="P421" s="123">
        <f t="shared" si="28"/>
        <v>0</v>
      </c>
      <c r="Q421" s="208" t="str">
        <f t="shared" si="29"/>
        <v>Debil</v>
      </c>
      <c r="R421" s="207"/>
      <c r="S421" s="224" t="str">
        <f t="shared" si="30"/>
        <v>Debil</v>
      </c>
      <c r="T421" s="224" t="str">
        <f>IFERROR(VLOOKUP(S421,'Tablas de calculos'!$AU$16:$AV$24,2,FALSE),"")</f>
        <v/>
      </c>
      <c r="U421" s="208" t="str">
        <f>IFERROR(VLOOKUP(T421,'Tablas de calculos'!$AV$16:$AY$24,4),"")</f>
        <v/>
      </c>
      <c r="V421" s="207"/>
      <c r="W421" s="207"/>
      <c r="X421" s="123" t="str">
        <f t="shared" si="31"/>
        <v/>
      </c>
      <c r="Y421" s="208" t="str">
        <f>IFERROR(VLOOKUP(X421,'Tablas de calculos'!$AZ$4:$BE$11,5,FALSE),"")</f>
        <v/>
      </c>
      <c r="Z421" s="208" t="str">
        <f>IFERROR(VLOOKUP(X421,'Tablas de calculos'!$AZ$4:$BE$11,6,FALSE),"")</f>
        <v/>
      </c>
    </row>
    <row r="422" spans="1:26" ht="75" x14ac:dyDescent="0.25">
      <c r="A422" s="232" t="s">
        <v>1130</v>
      </c>
      <c r="B422" s="14">
        <v>81</v>
      </c>
      <c r="C422" s="205" t="str">
        <f>+VLOOKUP(Tabla9[[#This Row],[Cod. Riesgo]],Tabla_Riesgos[[Número]:[Tipo de Riesgo]],6,FALSE)</f>
        <v>Operativo</v>
      </c>
      <c r="D422" s="119" t="s">
        <v>26</v>
      </c>
      <c r="E422" s="120" t="s">
        <v>751</v>
      </c>
      <c r="F422" s="121">
        <v>81.040000000000006</v>
      </c>
      <c r="G422" s="125" t="s">
        <v>337</v>
      </c>
      <c r="H422" s="473"/>
      <c r="I422" s="207"/>
      <c r="J422" s="207"/>
      <c r="K422" s="207"/>
      <c r="L422" s="207"/>
      <c r="M422" s="207"/>
      <c r="N422" s="232"/>
      <c r="O422" s="207"/>
      <c r="P422" s="123">
        <f t="shared" si="28"/>
        <v>0</v>
      </c>
      <c r="Q422" s="208" t="str">
        <f t="shared" si="29"/>
        <v>Debil</v>
      </c>
      <c r="R422" s="207"/>
      <c r="S422" s="224" t="str">
        <f t="shared" si="30"/>
        <v>Debil</v>
      </c>
      <c r="T422" s="224" t="str">
        <f>IFERROR(VLOOKUP(S422,'Tablas de calculos'!$AU$16:$AV$24,2,FALSE),"")</f>
        <v/>
      </c>
      <c r="U422" s="208" t="str">
        <f>IFERROR(VLOOKUP(T422,'Tablas de calculos'!$AV$16:$AY$24,4),"")</f>
        <v/>
      </c>
      <c r="V422" s="207"/>
      <c r="W422" s="207"/>
      <c r="X422" s="123" t="str">
        <f t="shared" si="31"/>
        <v/>
      </c>
      <c r="Y422" s="208" t="str">
        <f>IFERROR(VLOOKUP(X422,'Tablas de calculos'!$AZ$4:$BE$11,5,FALSE),"")</f>
        <v/>
      </c>
      <c r="Z422" s="208" t="str">
        <f>IFERROR(VLOOKUP(X422,'Tablas de calculos'!$AZ$4:$BE$11,6,FALSE),"")</f>
        <v/>
      </c>
    </row>
    <row r="423" spans="1:26" ht="75" x14ac:dyDescent="0.25">
      <c r="A423" s="232" t="s">
        <v>1130</v>
      </c>
      <c r="B423" s="14">
        <v>82</v>
      </c>
      <c r="C423" s="205" t="str">
        <f>+VLOOKUP(Tabla9[[#This Row],[Cod. Riesgo]],Tabla_Riesgos[[Número]:[Tipo de Riesgo]],6,FALSE)</f>
        <v>Operativo</v>
      </c>
      <c r="D423" s="119" t="s">
        <v>26</v>
      </c>
      <c r="E423" s="120" t="s">
        <v>813</v>
      </c>
      <c r="F423" s="121">
        <v>82.01</v>
      </c>
      <c r="G423" s="125" t="s">
        <v>338</v>
      </c>
      <c r="H423" s="473"/>
      <c r="I423" s="207"/>
      <c r="J423" s="207"/>
      <c r="K423" s="207"/>
      <c r="L423" s="207"/>
      <c r="M423" s="207"/>
      <c r="N423" s="232"/>
      <c r="O423" s="207"/>
      <c r="P423" s="123">
        <f t="shared" si="28"/>
        <v>0</v>
      </c>
      <c r="Q423" s="208" t="str">
        <f t="shared" si="29"/>
        <v>Debil</v>
      </c>
      <c r="R423" s="207"/>
      <c r="S423" s="224" t="str">
        <f t="shared" si="30"/>
        <v>Debil</v>
      </c>
      <c r="T423" s="224" t="str">
        <f>IFERROR(VLOOKUP(S423,'Tablas de calculos'!$AU$16:$AV$24,2,FALSE),"")</f>
        <v/>
      </c>
      <c r="U423" s="208" t="str">
        <f>IFERROR(VLOOKUP(T423,'Tablas de calculos'!$AV$16:$AY$24,4),"")</f>
        <v/>
      </c>
      <c r="V423" s="207"/>
      <c r="W423" s="207"/>
      <c r="X423" s="123" t="str">
        <f t="shared" si="31"/>
        <v/>
      </c>
      <c r="Y423" s="208" t="str">
        <f>IFERROR(VLOOKUP(X423,'Tablas de calculos'!$AZ$4:$BE$11,5,FALSE),"")</f>
        <v/>
      </c>
      <c r="Z423" s="208" t="str">
        <f>IFERROR(VLOOKUP(X423,'Tablas de calculos'!$AZ$4:$BE$11,6,FALSE),"")</f>
        <v/>
      </c>
    </row>
    <row r="424" spans="1:26" ht="75" x14ac:dyDescent="0.25">
      <c r="A424" s="232" t="s">
        <v>1130</v>
      </c>
      <c r="B424" s="14">
        <v>82</v>
      </c>
      <c r="C424" s="205" t="str">
        <f>+VLOOKUP(Tabla9[[#This Row],[Cod. Riesgo]],Tabla_Riesgos[[Número]:[Tipo de Riesgo]],6,FALSE)</f>
        <v>Operativo</v>
      </c>
      <c r="D424" s="119" t="s">
        <v>26</v>
      </c>
      <c r="E424" s="120" t="s">
        <v>813</v>
      </c>
      <c r="F424" s="121">
        <v>82.02</v>
      </c>
      <c r="G424" s="125" t="s">
        <v>339</v>
      </c>
      <c r="H424" s="473"/>
      <c r="I424" s="207"/>
      <c r="J424" s="207"/>
      <c r="K424" s="207"/>
      <c r="L424" s="207"/>
      <c r="M424" s="207"/>
      <c r="N424" s="232"/>
      <c r="O424" s="207"/>
      <c r="P424" s="123">
        <f t="shared" si="28"/>
        <v>0</v>
      </c>
      <c r="Q424" s="208" t="str">
        <f t="shared" si="29"/>
        <v>Debil</v>
      </c>
      <c r="R424" s="207"/>
      <c r="S424" s="224" t="str">
        <f t="shared" si="30"/>
        <v>Debil</v>
      </c>
      <c r="T424" s="224" t="str">
        <f>IFERROR(VLOOKUP(S424,'Tablas de calculos'!$AU$16:$AV$24,2,FALSE),"")</f>
        <v/>
      </c>
      <c r="U424" s="208" t="str">
        <f>IFERROR(VLOOKUP(T424,'Tablas de calculos'!$AV$16:$AY$24,4),"")</f>
        <v/>
      </c>
      <c r="V424" s="207"/>
      <c r="W424" s="207"/>
      <c r="X424" s="123" t="str">
        <f t="shared" si="31"/>
        <v/>
      </c>
      <c r="Y424" s="208" t="str">
        <f>IFERROR(VLOOKUP(X424,'Tablas de calculos'!$AZ$4:$BE$11,5,FALSE),"")</f>
        <v/>
      </c>
      <c r="Z424" s="208" t="str">
        <f>IFERROR(VLOOKUP(X424,'Tablas de calculos'!$AZ$4:$BE$11,6,FALSE),"")</f>
        <v/>
      </c>
    </row>
    <row r="425" spans="1:26" ht="75" x14ac:dyDescent="0.25">
      <c r="A425" s="232" t="s">
        <v>1130</v>
      </c>
      <c r="B425" s="14">
        <v>82</v>
      </c>
      <c r="C425" s="205" t="str">
        <f>+VLOOKUP(Tabla9[[#This Row],[Cod. Riesgo]],Tabla_Riesgos[[Número]:[Tipo de Riesgo]],6,FALSE)</f>
        <v>Operativo</v>
      </c>
      <c r="D425" s="119" t="s">
        <v>26</v>
      </c>
      <c r="E425" s="120" t="s">
        <v>813</v>
      </c>
      <c r="F425" s="121">
        <v>82.03</v>
      </c>
      <c r="G425" s="125" t="s">
        <v>340</v>
      </c>
      <c r="H425" s="473"/>
      <c r="I425" s="207"/>
      <c r="J425" s="207"/>
      <c r="K425" s="207"/>
      <c r="L425" s="207"/>
      <c r="M425" s="207"/>
      <c r="N425" s="232"/>
      <c r="O425" s="207"/>
      <c r="P425" s="123">
        <f t="shared" si="28"/>
        <v>0</v>
      </c>
      <c r="Q425" s="208" t="str">
        <f t="shared" si="29"/>
        <v>Debil</v>
      </c>
      <c r="R425" s="207"/>
      <c r="S425" s="224" t="str">
        <f t="shared" si="30"/>
        <v>Debil</v>
      </c>
      <c r="T425" s="224" t="str">
        <f>IFERROR(VLOOKUP(S425,'Tablas de calculos'!$AU$16:$AV$24,2,FALSE),"")</f>
        <v/>
      </c>
      <c r="U425" s="208" t="str">
        <f>IFERROR(VLOOKUP(T425,'Tablas de calculos'!$AV$16:$AY$24,4),"")</f>
        <v/>
      </c>
      <c r="V425" s="207"/>
      <c r="W425" s="207"/>
      <c r="X425" s="123" t="str">
        <f t="shared" si="31"/>
        <v/>
      </c>
      <c r="Y425" s="208" t="str">
        <f>IFERROR(VLOOKUP(X425,'Tablas de calculos'!$AZ$4:$BE$11,5,FALSE),"")</f>
        <v/>
      </c>
      <c r="Z425" s="208" t="str">
        <f>IFERROR(VLOOKUP(X425,'Tablas de calculos'!$AZ$4:$BE$11,6,FALSE),"")</f>
        <v/>
      </c>
    </row>
    <row r="426" spans="1:26" ht="75" x14ac:dyDescent="0.25">
      <c r="A426" s="232" t="s">
        <v>1130</v>
      </c>
      <c r="B426" s="14">
        <v>82</v>
      </c>
      <c r="C426" s="205" t="str">
        <f>+VLOOKUP(Tabla9[[#This Row],[Cod. Riesgo]],Tabla_Riesgos[[Número]:[Tipo de Riesgo]],6,FALSE)</f>
        <v>Operativo</v>
      </c>
      <c r="D426" s="119" t="s">
        <v>26</v>
      </c>
      <c r="E426" s="120" t="s">
        <v>813</v>
      </c>
      <c r="F426" s="121">
        <v>82.04</v>
      </c>
      <c r="G426" s="125" t="s">
        <v>338</v>
      </c>
      <c r="H426" s="473"/>
      <c r="I426" s="207"/>
      <c r="J426" s="207"/>
      <c r="K426" s="207"/>
      <c r="L426" s="207"/>
      <c r="M426" s="207"/>
      <c r="N426" s="232"/>
      <c r="O426" s="207"/>
      <c r="P426" s="123">
        <f t="shared" si="28"/>
        <v>0</v>
      </c>
      <c r="Q426" s="208" t="str">
        <f t="shared" si="29"/>
        <v>Debil</v>
      </c>
      <c r="R426" s="207"/>
      <c r="S426" s="224" t="str">
        <f t="shared" si="30"/>
        <v>Debil</v>
      </c>
      <c r="T426" s="224" t="str">
        <f>IFERROR(VLOOKUP(S426,'Tablas de calculos'!$AU$16:$AV$24,2,FALSE),"")</f>
        <v/>
      </c>
      <c r="U426" s="208" t="str">
        <f>IFERROR(VLOOKUP(T426,'Tablas de calculos'!$AV$16:$AY$24,4),"")</f>
        <v/>
      </c>
      <c r="V426" s="207"/>
      <c r="W426" s="207"/>
      <c r="X426" s="123" t="str">
        <f t="shared" si="31"/>
        <v/>
      </c>
      <c r="Y426" s="208" t="str">
        <f>IFERROR(VLOOKUP(X426,'Tablas de calculos'!$AZ$4:$BE$11,5,FALSE),"")</f>
        <v/>
      </c>
      <c r="Z426" s="208" t="str">
        <f>IFERROR(VLOOKUP(X426,'Tablas de calculos'!$AZ$4:$BE$11,6,FALSE),"")</f>
        <v/>
      </c>
    </row>
    <row r="427" spans="1:26" ht="60" x14ac:dyDescent="0.25">
      <c r="A427" s="232" t="s">
        <v>1130</v>
      </c>
      <c r="B427" s="14">
        <v>83</v>
      </c>
      <c r="C427" s="205" t="str">
        <f>+VLOOKUP(Tabla9[[#This Row],[Cod. Riesgo]],Tabla_Riesgos[[Número]:[Tipo de Riesgo]],6,FALSE)</f>
        <v>Operativo</v>
      </c>
      <c r="D427" s="119" t="s">
        <v>26</v>
      </c>
      <c r="E427" s="120" t="s">
        <v>820</v>
      </c>
      <c r="F427" s="121">
        <v>83.01</v>
      </c>
      <c r="G427" s="125" t="s">
        <v>341</v>
      </c>
      <c r="H427" s="473"/>
      <c r="I427" s="207"/>
      <c r="J427" s="207"/>
      <c r="K427" s="207"/>
      <c r="L427" s="207"/>
      <c r="M427" s="207"/>
      <c r="N427" s="232"/>
      <c r="O427" s="207"/>
      <c r="P427" s="123">
        <f t="shared" si="28"/>
        <v>0</v>
      </c>
      <c r="Q427" s="208" t="str">
        <f t="shared" si="29"/>
        <v>Debil</v>
      </c>
      <c r="R427" s="207"/>
      <c r="S427" s="224" t="str">
        <f t="shared" si="30"/>
        <v>Debil</v>
      </c>
      <c r="T427" s="224" t="str">
        <f>IFERROR(VLOOKUP(S427,'Tablas de calculos'!$AU$16:$AV$24,2,FALSE),"")</f>
        <v/>
      </c>
      <c r="U427" s="208" t="str">
        <f>IFERROR(VLOOKUP(T427,'Tablas de calculos'!$AV$16:$AY$24,4),"")</f>
        <v/>
      </c>
      <c r="V427" s="207"/>
      <c r="W427" s="207"/>
      <c r="X427" s="123" t="str">
        <f t="shared" si="31"/>
        <v/>
      </c>
      <c r="Y427" s="208" t="str">
        <f>IFERROR(VLOOKUP(X427,'Tablas de calculos'!$AZ$4:$BE$11,5,FALSE),"")</f>
        <v/>
      </c>
      <c r="Z427" s="208" t="str">
        <f>IFERROR(VLOOKUP(X427,'Tablas de calculos'!$AZ$4:$BE$11,6,FALSE),"")</f>
        <v/>
      </c>
    </row>
    <row r="428" spans="1:26" ht="90" x14ac:dyDescent="0.25">
      <c r="A428" s="232" t="s">
        <v>1130</v>
      </c>
      <c r="B428" s="14">
        <v>83</v>
      </c>
      <c r="C428" s="205" t="str">
        <f>+VLOOKUP(Tabla9[[#This Row],[Cod. Riesgo]],Tabla_Riesgos[[Número]:[Tipo de Riesgo]],6,FALSE)</f>
        <v>Operativo</v>
      </c>
      <c r="D428" s="119" t="s">
        <v>26</v>
      </c>
      <c r="E428" s="120" t="s">
        <v>820</v>
      </c>
      <c r="F428" s="121">
        <v>83.02</v>
      </c>
      <c r="G428" s="125" t="s">
        <v>342</v>
      </c>
      <c r="H428" s="473"/>
      <c r="I428" s="207"/>
      <c r="J428" s="207"/>
      <c r="K428" s="207"/>
      <c r="L428" s="207"/>
      <c r="M428" s="207"/>
      <c r="N428" s="232"/>
      <c r="O428" s="207"/>
      <c r="P428" s="123">
        <f t="shared" si="28"/>
        <v>0</v>
      </c>
      <c r="Q428" s="208" t="str">
        <f t="shared" si="29"/>
        <v>Debil</v>
      </c>
      <c r="R428" s="207"/>
      <c r="S428" s="224" t="str">
        <f t="shared" si="30"/>
        <v>Debil</v>
      </c>
      <c r="T428" s="224" t="str">
        <f>IFERROR(VLOOKUP(S428,'Tablas de calculos'!$AU$16:$AV$24,2,FALSE),"")</f>
        <v/>
      </c>
      <c r="U428" s="208" t="str">
        <f>IFERROR(VLOOKUP(T428,'Tablas de calculos'!$AV$16:$AY$24,4),"")</f>
        <v/>
      </c>
      <c r="V428" s="207"/>
      <c r="W428" s="207"/>
      <c r="X428" s="123" t="str">
        <f t="shared" si="31"/>
        <v/>
      </c>
      <c r="Y428" s="208" t="str">
        <f>IFERROR(VLOOKUP(X428,'Tablas de calculos'!$AZ$4:$BE$11,5,FALSE),"")</f>
        <v/>
      </c>
      <c r="Z428" s="208" t="str">
        <f>IFERROR(VLOOKUP(X428,'Tablas de calculos'!$AZ$4:$BE$11,6,FALSE),"")</f>
        <v/>
      </c>
    </row>
    <row r="429" spans="1:26" ht="105" x14ac:dyDescent="0.25">
      <c r="A429" s="232" t="s">
        <v>1130</v>
      </c>
      <c r="B429" s="14">
        <v>83</v>
      </c>
      <c r="C429" s="205" t="str">
        <f>+VLOOKUP(Tabla9[[#This Row],[Cod. Riesgo]],Tabla_Riesgos[[Número]:[Tipo de Riesgo]],6,FALSE)</f>
        <v>Operativo</v>
      </c>
      <c r="D429" s="119" t="s">
        <v>26</v>
      </c>
      <c r="E429" s="120" t="s">
        <v>820</v>
      </c>
      <c r="F429" s="121">
        <v>83.03</v>
      </c>
      <c r="G429" s="125" t="s">
        <v>343</v>
      </c>
      <c r="H429" s="473"/>
      <c r="I429" s="207"/>
      <c r="J429" s="207"/>
      <c r="K429" s="207"/>
      <c r="L429" s="207"/>
      <c r="M429" s="207"/>
      <c r="N429" s="232"/>
      <c r="O429" s="207"/>
      <c r="P429" s="123">
        <f t="shared" si="28"/>
        <v>0</v>
      </c>
      <c r="Q429" s="208" t="str">
        <f t="shared" si="29"/>
        <v>Debil</v>
      </c>
      <c r="R429" s="207"/>
      <c r="S429" s="224" t="str">
        <f t="shared" si="30"/>
        <v>Debil</v>
      </c>
      <c r="T429" s="224" t="str">
        <f>IFERROR(VLOOKUP(S429,'Tablas de calculos'!$AU$16:$AV$24,2,FALSE),"")</f>
        <v/>
      </c>
      <c r="U429" s="208" t="str">
        <f>IFERROR(VLOOKUP(T429,'Tablas de calculos'!$AV$16:$AY$24,4),"")</f>
        <v/>
      </c>
      <c r="V429" s="207"/>
      <c r="W429" s="207"/>
      <c r="X429" s="123" t="str">
        <f t="shared" si="31"/>
        <v/>
      </c>
      <c r="Y429" s="208" t="str">
        <f>IFERROR(VLOOKUP(X429,'Tablas de calculos'!$AZ$4:$BE$11,5,FALSE),"")</f>
        <v/>
      </c>
      <c r="Z429" s="208" t="str">
        <f>IFERROR(VLOOKUP(X429,'Tablas de calculos'!$AZ$4:$BE$11,6,FALSE),"")</f>
        <v/>
      </c>
    </row>
    <row r="430" spans="1:26" ht="150" x14ac:dyDescent="0.25">
      <c r="A430" s="232" t="s">
        <v>1130</v>
      </c>
      <c r="B430" s="14">
        <v>83</v>
      </c>
      <c r="C430" s="205" t="str">
        <f>+VLOOKUP(Tabla9[[#This Row],[Cod. Riesgo]],Tabla_Riesgos[[Número]:[Tipo de Riesgo]],6,FALSE)</f>
        <v>Operativo</v>
      </c>
      <c r="D430" s="119" t="s">
        <v>26</v>
      </c>
      <c r="E430" s="120" t="s">
        <v>820</v>
      </c>
      <c r="F430" s="121">
        <v>83.04</v>
      </c>
      <c r="G430" s="125" t="s">
        <v>344</v>
      </c>
      <c r="H430" s="473"/>
      <c r="I430" s="207"/>
      <c r="J430" s="207"/>
      <c r="K430" s="207"/>
      <c r="L430" s="207"/>
      <c r="M430" s="207"/>
      <c r="N430" s="232"/>
      <c r="O430" s="207"/>
      <c r="P430" s="123">
        <f t="shared" si="28"/>
        <v>0</v>
      </c>
      <c r="Q430" s="208" t="str">
        <f t="shared" si="29"/>
        <v>Debil</v>
      </c>
      <c r="R430" s="207"/>
      <c r="S430" s="224" t="str">
        <f t="shared" si="30"/>
        <v>Debil</v>
      </c>
      <c r="T430" s="224" t="str">
        <f>IFERROR(VLOOKUP(S430,'Tablas de calculos'!$AU$16:$AV$24,2,FALSE),"")</f>
        <v/>
      </c>
      <c r="U430" s="208" t="str">
        <f>IFERROR(VLOOKUP(T430,'Tablas de calculos'!$AV$16:$AY$24,4),"")</f>
        <v/>
      </c>
      <c r="V430" s="207"/>
      <c r="W430" s="207"/>
      <c r="X430" s="123" t="str">
        <f t="shared" si="31"/>
        <v/>
      </c>
      <c r="Y430" s="208" t="str">
        <f>IFERROR(VLOOKUP(X430,'Tablas de calculos'!$AZ$4:$BE$11,5,FALSE),"")</f>
        <v/>
      </c>
      <c r="Z430" s="208" t="str">
        <f>IFERROR(VLOOKUP(X430,'Tablas de calculos'!$AZ$4:$BE$11,6,FALSE),"")</f>
        <v/>
      </c>
    </row>
    <row r="431" spans="1:26" ht="45" x14ac:dyDescent="0.25">
      <c r="A431" s="232" t="s">
        <v>1130</v>
      </c>
      <c r="B431" s="14">
        <v>84</v>
      </c>
      <c r="C431" s="205" t="str">
        <f>+VLOOKUP(Tabla9[[#This Row],[Cod. Riesgo]],Tabla_Riesgos[[Número]:[Tipo de Riesgo]],6,FALSE)</f>
        <v>Operativo</v>
      </c>
      <c r="D431" s="119" t="s">
        <v>26</v>
      </c>
      <c r="E431" s="120" t="s">
        <v>821</v>
      </c>
      <c r="F431" s="121">
        <v>84.01</v>
      </c>
      <c r="G431" s="125" t="s">
        <v>345</v>
      </c>
      <c r="H431" s="473"/>
      <c r="I431" s="207"/>
      <c r="J431" s="207"/>
      <c r="K431" s="207"/>
      <c r="L431" s="207"/>
      <c r="M431" s="207"/>
      <c r="N431" s="232"/>
      <c r="O431" s="207"/>
      <c r="P431" s="123">
        <f t="shared" si="28"/>
        <v>0</v>
      </c>
      <c r="Q431" s="208" t="str">
        <f t="shared" si="29"/>
        <v>Debil</v>
      </c>
      <c r="R431" s="207"/>
      <c r="S431" s="224" t="str">
        <f t="shared" si="30"/>
        <v>Debil</v>
      </c>
      <c r="T431" s="224" t="str">
        <f>IFERROR(VLOOKUP(S431,'Tablas de calculos'!$AU$16:$AV$24,2,FALSE),"")</f>
        <v/>
      </c>
      <c r="U431" s="208" t="str">
        <f>IFERROR(VLOOKUP(T431,'Tablas de calculos'!$AV$16:$AY$24,4),"")</f>
        <v/>
      </c>
      <c r="V431" s="207"/>
      <c r="W431" s="207"/>
      <c r="X431" s="123" t="str">
        <f t="shared" si="31"/>
        <v/>
      </c>
      <c r="Y431" s="208" t="str">
        <f>IFERROR(VLOOKUP(X431,'Tablas de calculos'!$AZ$4:$BE$11,5,FALSE),"")</f>
        <v/>
      </c>
      <c r="Z431" s="208" t="str">
        <f>IFERROR(VLOOKUP(X431,'Tablas de calculos'!$AZ$4:$BE$11,6,FALSE),"")</f>
        <v/>
      </c>
    </row>
    <row r="432" spans="1:26" ht="135" x14ac:dyDescent="0.25">
      <c r="A432" s="232" t="s">
        <v>1130</v>
      </c>
      <c r="B432" s="14">
        <v>84</v>
      </c>
      <c r="C432" s="205" t="str">
        <f>+VLOOKUP(Tabla9[[#This Row],[Cod. Riesgo]],Tabla_Riesgos[[Número]:[Tipo de Riesgo]],6,FALSE)</f>
        <v>Operativo</v>
      </c>
      <c r="D432" s="119" t="s">
        <v>26</v>
      </c>
      <c r="E432" s="120" t="s">
        <v>821</v>
      </c>
      <c r="F432" s="121">
        <v>84.02</v>
      </c>
      <c r="G432" s="125" t="s">
        <v>346</v>
      </c>
      <c r="H432" s="473"/>
      <c r="I432" s="207"/>
      <c r="J432" s="207"/>
      <c r="K432" s="207"/>
      <c r="L432" s="207"/>
      <c r="M432" s="207"/>
      <c r="N432" s="232"/>
      <c r="O432" s="207"/>
      <c r="P432" s="123">
        <f t="shared" si="28"/>
        <v>0</v>
      </c>
      <c r="Q432" s="208" t="str">
        <f t="shared" si="29"/>
        <v>Debil</v>
      </c>
      <c r="R432" s="207"/>
      <c r="S432" s="224" t="str">
        <f t="shared" si="30"/>
        <v>Debil</v>
      </c>
      <c r="T432" s="224" t="str">
        <f>IFERROR(VLOOKUP(S432,'Tablas de calculos'!$AU$16:$AV$24,2,FALSE),"")</f>
        <v/>
      </c>
      <c r="U432" s="208" t="str">
        <f>IFERROR(VLOOKUP(T432,'Tablas de calculos'!$AV$16:$AY$24,4),"")</f>
        <v/>
      </c>
      <c r="V432" s="207"/>
      <c r="W432" s="207"/>
      <c r="X432" s="123" t="str">
        <f t="shared" si="31"/>
        <v/>
      </c>
      <c r="Y432" s="208" t="str">
        <f>IFERROR(VLOOKUP(X432,'Tablas de calculos'!$AZ$4:$BE$11,5,FALSE),"")</f>
        <v/>
      </c>
      <c r="Z432" s="208" t="str">
        <f>IFERROR(VLOOKUP(X432,'Tablas de calculos'!$AZ$4:$BE$11,6,FALSE),"")</f>
        <v/>
      </c>
    </row>
    <row r="433" spans="1:26" ht="75" x14ac:dyDescent="0.25">
      <c r="A433" s="232" t="s">
        <v>1130</v>
      </c>
      <c r="B433" s="14">
        <v>84</v>
      </c>
      <c r="C433" s="205" t="str">
        <f>+VLOOKUP(Tabla9[[#This Row],[Cod. Riesgo]],Tabla_Riesgos[[Número]:[Tipo de Riesgo]],6,FALSE)</f>
        <v>Operativo</v>
      </c>
      <c r="D433" s="119" t="s">
        <v>26</v>
      </c>
      <c r="E433" s="120" t="s">
        <v>821</v>
      </c>
      <c r="F433" s="121">
        <v>84.03</v>
      </c>
      <c r="G433" s="125" t="s">
        <v>347</v>
      </c>
      <c r="H433" s="473"/>
      <c r="I433" s="207"/>
      <c r="J433" s="207"/>
      <c r="K433" s="207"/>
      <c r="L433" s="207"/>
      <c r="M433" s="207"/>
      <c r="N433" s="232"/>
      <c r="O433" s="207"/>
      <c r="P433" s="123">
        <f t="shared" si="28"/>
        <v>0</v>
      </c>
      <c r="Q433" s="208" t="str">
        <f t="shared" si="29"/>
        <v>Debil</v>
      </c>
      <c r="R433" s="207"/>
      <c r="S433" s="224" t="str">
        <f t="shared" si="30"/>
        <v>Debil</v>
      </c>
      <c r="T433" s="224" t="str">
        <f>IFERROR(VLOOKUP(S433,'Tablas de calculos'!$AU$16:$AV$24,2,FALSE),"")</f>
        <v/>
      </c>
      <c r="U433" s="208" t="str">
        <f>IFERROR(VLOOKUP(T433,'Tablas de calculos'!$AV$16:$AY$24,4),"")</f>
        <v/>
      </c>
      <c r="V433" s="207"/>
      <c r="W433" s="207"/>
      <c r="X433" s="123" t="str">
        <f t="shared" si="31"/>
        <v/>
      </c>
      <c r="Y433" s="208" t="str">
        <f>IFERROR(VLOOKUP(X433,'Tablas de calculos'!$AZ$4:$BE$11,5,FALSE),"")</f>
        <v/>
      </c>
      <c r="Z433" s="208" t="str">
        <f>IFERROR(VLOOKUP(X433,'Tablas de calculos'!$AZ$4:$BE$11,6,FALSE),"")</f>
        <v/>
      </c>
    </row>
    <row r="434" spans="1:26" ht="45" x14ac:dyDescent="0.25">
      <c r="A434" s="232" t="s">
        <v>1130</v>
      </c>
      <c r="B434" s="14">
        <v>84</v>
      </c>
      <c r="C434" s="205" t="str">
        <f>+VLOOKUP(Tabla9[[#This Row],[Cod. Riesgo]],Tabla_Riesgos[[Número]:[Tipo de Riesgo]],6,FALSE)</f>
        <v>Operativo</v>
      </c>
      <c r="D434" s="119" t="s">
        <v>26</v>
      </c>
      <c r="E434" s="120" t="s">
        <v>821</v>
      </c>
      <c r="F434" s="121">
        <v>84.04</v>
      </c>
      <c r="G434" s="125" t="s">
        <v>348</v>
      </c>
      <c r="H434" s="473"/>
      <c r="I434" s="207"/>
      <c r="J434" s="207"/>
      <c r="K434" s="207"/>
      <c r="L434" s="207"/>
      <c r="M434" s="207"/>
      <c r="N434" s="232"/>
      <c r="O434" s="207"/>
      <c r="P434" s="123">
        <f t="shared" si="28"/>
        <v>0</v>
      </c>
      <c r="Q434" s="208" t="str">
        <f t="shared" si="29"/>
        <v>Debil</v>
      </c>
      <c r="R434" s="207"/>
      <c r="S434" s="224" t="str">
        <f t="shared" si="30"/>
        <v>Debil</v>
      </c>
      <c r="T434" s="224" t="str">
        <f>IFERROR(VLOOKUP(S434,'Tablas de calculos'!$AU$16:$AV$24,2,FALSE),"")</f>
        <v/>
      </c>
      <c r="U434" s="208" t="str">
        <f>IFERROR(VLOOKUP(T434,'Tablas de calculos'!$AV$16:$AY$24,4),"")</f>
        <v/>
      </c>
      <c r="V434" s="207"/>
      <c r="W434" s="207"/>
      <c r="X434" s="123" t="str">
        <f t="shared" si="31"/>
        <v/>
      </c>
      <c r="Y434" s="208" t="str">
        <f>IFERROR(VLOOKUP(X434,'Tablas de calculos'!$AZ$4:$BE$11,5,FALSE),"")</f>
        <v/>
      </c>
      <c r="Z434" s="208" t="str">
        <f>IFERROR(VLOOKUP(X434,'Tablas de calculos'!$AZ$4:$BE$11,6,FALSE),"")</f>
        <v/>
      </c>
    </row>
    <row r="435" spans="1:26" ht="120" x14ac:dyDescent="0.25">
      <c r="A435" s="232" t="s">
        <v>1130</v>
      </c>
      <c r="B435" s="14">
        <v>84</v>
      </c>
      <c r="C435" s="205" t="str">
        <f>+VLOOKUP(Tabla9[[#This Row],[Cod. Riesgo]],Tabla_Riesgos[[Número]:[Tipo de Riesgo]],6,FALSE)</f>
        <v>Operativo</v>
      </c>
      <c r="D435" s="119" t="s">
        <v>26</v>
      </c>
      <c r="E435" s="120" t="s">
        <v>821</v>
      </c>
      <c r="F435" s="121">
        <v>84.05</v>
      </c>
      <c r="G435" s="125" t="s">
        <v>349</v>
      </c>
      <c r="H435" s="473"/>
      <c r="I435" s="207"/>
      <c r="J435" s="207"/>
      <c r="K435" s="207"/>
      <c r="L435" s="207"/>
      <c r="M435" s="207"/>
      <c r="N435" s="232"/>
      <c r="O435" s="207"/>
      <c r="P435" s="123">
        <f t="shared" si="28"/>
        <v>0</v>
      </c>
      <c r="Q435" s="208" t="str">
        <f t="shared" si="29"/>
        <v>Debil</v>
      </c>
      <c r="R435" s="207"/>
      <c r="S435" s="224" t="str">
        <f t="shared" si="30"/>
        <v>Debil</v>
      </c>
      <c r="T435" s="224" t="str">
        <f>IFERROR(VLOOKUP(S435,'Tablas de calculos'!$AU$16:$AV$24,2,FALSE),"")</f>
        <v/>
      </c>
      <c r="U435" s="208" t="str">
        <f>IFERROR(VLOOKUP(T435,'Tablas de calculos'!$AV$16:$AY$24,4),"")</f>
        <v/>
      </c>
      <c r="V435" s="207"/>
      <c r="W435" s="207"/>
      <c r="X435" s="123" t="str">
        <f t="shared" si="31"/>
        <v/>
      </c>
      <c r="Y435" s="208" t="str">
        <f>IFERROR(VLOOKUP(X435,'Tablas de calculos'!$AZ$4:$BE$11,5,FALSE),"")</f>
        <v/>
      </c>
      <c r="Z435" s="208" t="str">
        <f>IFERROR(VLOOKUP(X435,'Tablas de calculos'!$AZ$4:$BE$11,6,FALSE),"")</f>
        <v/>
      </c>
    </row>
    <row r="436" spans="1:26" ht="120" x14ac:dyDescent="0.25">
      <c r="A436" s="232" t="s">
        <v>1130</v>
      </c>
      <c r="B436" s="14">
        <v>85</v>
      </c>
      <c r="C436" s="205" t="str">
        <f>+VLOOKUP(Tabla9[[#This Row],[Cod. Riesgo]],Tabla_Riesgos[[Número]:[Tipo de Riesgo]],6,FALSE)</f>
        <v>Operativo</v>
      </c>
      <c r="D436" s="119" t="s">
        <v>26</v>
      </c>
      <c r="E436" s="120" t="s">
        <v>819</v>
      </c>
      <c r="F436" s="121">
        <v>85.01</v>
      </c>
      <c r="G436" s="125" t="s">
        <v>350</v>
      </c>
      <c r="H436" s="473"/>
      <c r="I436" s="207"/>
      <c r="J436" s="207"/>
      <c r="K436" s="207"/>
      <c r="L436" s="207"/>
      <c r="M436" s="207"/>
      <c r="N436" s="232"/>
      <c r="O436" s="207"/>
      <c r="P436" s="123">
        <f t="shared" si="28"/>
        <v>0</v>
      </c>
      <c r="Q436" s="208" t="str">
        <f t="shared" si="29"/>
        <v>Debil</v>
      </c>
      <c r="R436" s="207"/>
      <c r="S436" s="224" t="str">
        <f t="shared" si="30"/>
        <v>Debil</v>
      </c>
      <c r="T436" s="224" t="str">
        <f>IFERROR(VLOOKUP(S436,'Tablas de calculos'!$AU$16:$AV$24,2,FALSE),"")</f>
        <v/>
      </c>
      <c r="U436" s="208" t="str">
        <f>IFERROR(VLOOKUP(T436,'Tablas de calculos'!$AV$16:$AY$24,4),"")</f>
        <v/>
      </c>
      <c r="V436" s="207"/>
      <c r="W436" s="207"/>
      <c r="X436" s="123" t="str">
        <f t="shared" si="31"/>
        <v/>
      </c>
      <c r="Y436" s="208" t="str">
        <f>IFERROR(VLOOKUP(X436,'Tablas de calculos'!$AZ$4:$BE$11,5,FALSE),"")</f>
        <v/>
      </c>
      <c r="Z436" s="208" t="str">
        <f>IFERROR(VLOOKUP(X436,'Tablas de calculos'!$AZ$4:$BE$11,6,FALSE),"")</f>
        <v/>
      </c>
    </row>
    <row r="437" spans="1:26" ht="120" x14ac:dyDescent="0.25">
      <c r="A437" s="232" t="s">
        <v>1130</v>
      </c>
      <c r="B437" s="14">
        <v>85</v>
      </c>
      <c r="C437" s="205" t="str">
        <f>+VLOOKUP(Tabla9[[#This Row],[Cod. Riesgo]],Tabla_Riesgos[[Número]:[Tipo de Riesgo]],6,FALSE)</f>
        <v>Operativo</v>
      </c>
      <c r="D437" s="119" t="s">
        <v>26</v>
      </c>
      <c r="E437" s="120" t="s">
        <v>819</v>
      </c>
      <c r="F437" s="121">
        <v>85.02</v>
      </c>
      <c r="G437" s="125" t="s">
        <v>351</v>
      </c>
      <c r="H437" s="473"/>
      <c r="I437" s="207"/>
      <c r="J437" s="207"/>
      <c r="K437" s="207"/>
      <c r="L437" s="207"/>
      <c r="M437" s="207"/>
      <c r="N437" s="232"/>
      <c r="O437" s="207"/>
      <c r="P437" s="123">
        <f t="shared" si="28"/>
        <v>0</v>
      </c>
      <c r="Q437" s="208" t="str">
        <f t="shared" si="29"/>
        <v>Debil</v>
      </c>
      <c r="R437" s="207"/>
      <c r="S437" s="224" t="str">
        <f t="shared" si="30"/>
        <v>Debil</v>
      </c>
      <c r="T437" s="224" t="str">
        <f>IFERROR(VLOOKUP(S437,'Tablas de calculos'!$AU$16:$AV$24,2,FALSE),"")</f>
        <v/>
      </c>
      <c r="U437" s="208" t="str">
        <f>IFERROR(VLOOKUP(T437,'Tablas de calculos'!$AV$16:$AY$24,4),"")</f>
        <v/>
      </c>
      <c r="V437" s="207"/>
      <c r="W437" s="207"/>
      <c r="X437" s="123" t="str">
        <f t="shared" si="31"/>
        <v/>
      </c>
      <c r="Y437" s="208" t="str">
        <f>IFERROR(VLOOKUP(X437,'Tablas de calculos'!$AZ$4:$BE$11,5,FALSE),"")</f>
        <v/>
      </c>
      <c r="Z437" s="208" t="str">
        <f>IFERROR(VLOOKUP(X437,'Tablas de calculos'!$AZ$4:$BE$11,6,FALSE),"")</f>
        <v/>
      </c>
    </row>
    <row r="438" spans="1:26" ht="165" x14ac:dyDescent="0.25">
      <c r="A438" s="232" t="s">
        <v>1130</v>
      </c>
      <c r="B438" s="14">
        <v>85</v>
      </c>
      <c r="C438" s="205" t="str">
        <f>+VLOOKUP(Tabla9[[#This Row],[Cod. Riesgo]],Tabla_Riesgos[[Número]:[Tipo de Riesgo]],6,FALSE)</f>
        <v>Operativo</v>
      </c>
      <c r="D438" s="119" t="s">
        <v>26</v>
      </c>
      <c r="E438" s="120" t="s">
        <v>819</v>
      </c>
      <c r="F438" s="121">
        <v>85.03</v>
      </c>
      <c r="G438" s="125" t="s">
        <v>352</v>
      </c>
      <c r="H438" s="473"/>
      <c r="I438" s="207"/>
      <c r="J438" s="207"/>
      <c r="K438" s="207"/>
      <c r="L438" s="207"/>
      <c r="M438" s="207"/>
      <c r="N438" s="232"/>
      <c r="O438" s="207"/>
      <c r="P438" s="123">
        <f t="shared" si="28"/>
        <v>0</v>
      </c>
      <c r="Q438" s="208" t="str">
        <f t="shared" si="29"/>
        <v>Debil</v>
      </c>
      <c r="R438" s="207"/>
      <c r="S438" s="224" t="str">
        <f t="shared" si="30"/>
        <v>Debil</v>
      </c>
      <c r="T438" s="224" t="str">
        <f>IFERROR(VLOOKUP(S438,'Tablas de calculos'!$AU$16:$AV$24,2,FALSE),"")</f>
        <v/>
      </c>
      <c r="U438" s="208" t="str">
        <f>IFERROR(VLOOKUP(T438,'Tablas de calculos'!$AV$16:$AY$24,4),"")</f>
        <v/>
      </c>
      <c r="V438" s="207"/>
      <c r="W438" s="207"/>
      <c r="X438" s="123" t="str">
        <f t="shared" si="31"/>
        <v/>
      </c>
      <c r="Y438" s="208" t="str">
        <f>IFERROR(VLOOKUP(X438,'Tablas de calculos'!$AZ$4:$BE$11,5,FALSE),"")</f>
        <v/>
      </c>
      <c r="Z438" s="208" t="str">
        <f>IFERROR(VLOOKUP(X438,'Tablas de calculos'!$AZ$4:$BE$11,6,FALSE),"")</f>
        <v/>
      </c>
    </row>
    <row r="439" spans="1:26" ht="105" x14ac:dyDescent="0.25">
      <c r="A439" s="232" t="s">
        <v>1130</v>
      </c>
      <c r="B439" s="14">
        <v>86</v>
      </c>
      <c r="C439" s="205" t="str">
        <f>+VLOOKUP(Tabla9[[#This Row],[Cod. Riesgo]],Tabla_Riesgos[[Número]:[Tipo de Riesgo]],6,FALSE)</f>
        <v>Operativo</v>
      </c>
      <c r="D439" s="119" t="s">
        <v>811</v>
      </c>
      <c r="E439" s="120" t="s">
        <v>814</v>
      </c>
      <c r="F439" s="121">
        <v>86.01</v>
      </c>
      <c r="G439" s="125" t="s">
        <v>353</v>
      </c>
      <c r="H439" s="473"/>
      <c r="I439" s="207"/>
      <c r="J439" s="207"/>
      <c r="K439" s="207"/>
      <c r="L439" s="207"/>
      <c r="M439" s="207"/>
      <c r="N439" s="232"/>
      <c r="O439" s="207"/>
      <c r="P439" s="123">
        <f t="shared" si="28"/>
        <v>0</v>
      </c>
      <c r="Q439" s="208" t="str">
        <f t="shared" si="29"/>
        <v>Debil</v>
      </c>
      <c r="R439" s="207"/>
      <c r="S439" s="224" t="str">
        <f t="shared" si="30"/>
        <v>Debil</v>
      </c>
      <c r="T439" s="224" t="str">
        <f>IFERROR(VLOOKUP(S439,'Tablas de calculos'!$AU$16:$AV$24,2,FALSE),"")</f>
        <v/>
      </c>
      <c r="U439" s="208" t="str">
        <f>IFERROR(VLOOKUP(T439,'Tablas de calculos'!$AV$16:$AY$24,4),"")</f>
        <v/>
      </c>
      <c r="V439" s="207"/>
      <c r="W439" s="207"/>
      <c r="X439" s="123" t="str">
        <f t="shared" si="31"/>
        <v/>
      </c>
      <c r="Y439" s="208" t="str">
        <f>IFERROR(VLOOKUP(X439,'Tablas de calculos'!$AZ$4:$BE$11,5,FALSE),"")</f>
        <v/>
      </c>
      <c r="Z439" s="208" t="str">
        <f>IFERROR(VLOOKUP(X439,'Tablas de calculos'!$AZ$4:$BE$11,6,FALSE),"")</f>
        <v/>
      </c>
    </row>
    <row r="440" spans="1:26" ht="105" x14ac:dyDescent="0.25">
      <c r="A440" s="232" t="s">
        <v>1130</v>
      </c>
      <c r="B440" s="14">
        <v>86</v>
      </c>
      <c r="C440" s="205" t="str">
        <f>+VLOOKUP(Tabla9[[#This Row],[Cod. Riesgo]],Tabla_Riesgos[[Número]:[Tipo de Riesgo]],6,FALSE)</f>
        <v>Operativo</v>
      </c>
      <c r="D440" s="119" t="s">
        <v>811</v>
      </c>
      <c r="E440" s="120" t="s">
        <v>814</v>
      </c>
      <c r="F440" s="121">
        <v>86.02</v>
      </c>
      <c r="G440" s="125" t="s">
        <v>353</v>
      </c>
      <c r="H440" s="473"/>
      <c r="I440" s="207"/>
      <c r="J440" s="207"/>
      <c r="K440" s="207"/>
      <c r="L440" s="207"/>
      <c r="M440" s="207"/>
      <c r="N440" s="232"/>
      <c r="O440" s="207"/>
      <c r="P440" s="123">
        <f t="shared" si="28"/>
        <v>0</v>
      </c>
      <c r="Q440" s="208" t="str">
        <f t="shared" si="29"/>
        <v>Debil</v>
      </c>
      <c r="R440" s="207"/>
      <c r="S440" s="224" t="str">
        <f t="shared" si="30"/>
        <v>Debil</v>
      </c>
      <c r="T440" s="224" t="str">
        <f>IFERROR(VLOOKUP(S440,'Tablas de calculos'!$AU$16:$AV$24,2,FALSE),"")</f>
        <v/>
      </c>
      <c r="U440" s="208" t="str">
        <f>IFERROR(VLOOKUP(T440,'Tablas de calculos'!$AV$16:$AY$24,4),"")</f>
        <v/>
      </c>
      <c r="V440" s="207"/>
      <c r="W440" s="207"/>
      <c r="X440" s="123" t="str">
        <f t="shared" si="31"/>
        <v/>
      </c>
      <c r="Y440" s="208" t="str">
        <f>IFERROR(VLOOKUP(X440,'Tablas de calculos'!$AZ$4:$BE$11,5,FALSE),"")</f>
        <v/>
      </c>
      <c r="Z440" s="208" t="str">
        <f>IFERROR(VLOOKUP(X440,'Tablas de calculos'!$AZ$4:$BE$11,6,FALSE),"")</f>
        <v/>
      </c>
    </row>
    <row r="441" spans="1:26" ht="105" x14ac:dyDescent="0.25">
      <c r="A441" s="232" t="s">
        <v>1130</v>
      </c>
      <c r="B441" s="14">
        <v>87</v>
      </c>
      <c r="C441" s="205" t="str">
        <f>+VLOOKUP(Tabla9[[#This Row],[Cod. Riesgo]],Tabla_Riesgos[[Número]:[Tipo de Riesgo]],6,FALSE)</f>
        <v>Operativo</v>
      </c>
      <c r="D441" s="119" t="s">
        <v>26</v>
      </c>
      <c r="E441" s="120" t="s">
        <v>818</v>
      </c>
      <c r="F441" s="121">
        <v>87.01</v>
      </c>
      <c r="G441" s="125" t="s">
        <v>354</v>
      </c>
      <c r="H441" s="473"/>
      <c r="I441" s="207"/>
      <c r="J441" s="207"/>
      <c r="K441" s="207"/>
      <c r="L441" s="207"/>
      <c r="M441" s="207"/>
      <c r="N441" s="232"/>
      <c r="O441" s="207"/>
      <c r="P441" s="123">
        <f t="shared" si="28"/>
        <v>0</v>
      </c>
      <c r="Q441" s="208" t="str">
        <f t="shared" si="29"/>
        <v>Debil</v>
      </c>
      <c r="R441" s="207"/>
      <c r="S441" s="224" t="str">
        <f t="shared" si="30"/>
        <v>Debil</v>
      </c>
      <c r="T441" s="224" t="str">
        <f>IFERROR(VLOOKUP(S441,'Tablas de calculos'!$AU$16:$AV$24,2,FALSE),"")</f>
        <v/>
      </c>
      <c r="U441" s="208" t="str">
        <f>IFERROR(VLOOKUP(T441,'Tablas de calculos'!$AV$16:$AY$24,4),"")</f>
        <v/>
      </c>
      <c r="V441" s="207"/>
      <c r="W441" s="207"/>
      <c r="X441" s="123" t="str">
        <f t="shared" si="31"/>
        <v/>
      </c>
      <c r="Y441" s="208" t="str">
        <f>IFERROR(VLOOKUP(X441,'Tablas de calculos'!$AZ$4:$BE$11,5,FALSE),"")</f>
        <v/>
      </c>
      <c r="Z441" s="208" t="str">
        <f>IFERROR(VLOOKUP(X441,'Tablas de calculos'!$AZ$4:$BE$11,6,FALSE),"")</f>
        <v/>
      </c>
    </row>
    <row r="442" spans="1:26" ht="45" x14ac:dyDescent="0.25">
      <c r="A442" s="232" t="s">
        <v>1130</v>
      </c>
      <c r="B442" s="14">
        <v>87</v>
      </c>
      <c r="C442" s="205" t="str">
        <f>+VLOOKUP(Tabla9[[#This Row],[Cod. Riesgo]],Tabla_Riesgos[[Número]:[Tipo de Riesgo]],6,FALSE)</f>
        <v>Operativo</v>
      </c>
      <c r="D442" s="119" t="s">
        <v>26</v>
      </c>
      <c r="E442" s="120" t="s">
        <v>818</v>
      </c>
      <c r="F442" s="121">
        <v>87.02</v>
      </c>
      <c r="G442" s="125" t="s">
        <v>348</v>
      </c>
      <c r="H442" s="473"/>
      <c r="I442" s="207"/>
      <c r="J442" s="207"/>
      <c r="K442" s="207"/>
      <c r="L442" s="207"/>
      <c r="M442" s="207"/>
      <c r="N442" s="232"/>
      <c r="O442" s="207"/>
      <c r="P442" s="123">
        <f t="shared" si="28"/>
        <v>0</v>
      </c>
      <c r="Q442" s="208" t="str">
        <f t="shared" si="29"/>
        <v>Debil</v>
      </c>
      <c r="R442" s="207"/>
      <c r="S442" s="224" t="str">
        <f t="shared" si="30"/>
        <v>Debil</v>
      </c>
      <c r="T442" s="224" t="str">
        <f>IFERROR(VLOOKUP(S442,'Tablas de calculos'!$AU$16:$AV$24,2,FALSE),"")</f>
        <v/>
      </c>
      <c r="U442" s="208" t="str">
        <f>IFERROR(VLOOKUP(T442,'Tablas de calculos'!$AV$16:$AY$24,4),"")</f>
        <v/>
      </c>
      <c r="V442" s="207"/>
      <c r="W442" s="207"/>
      <c r="X442" s="123" t="str">
        <f t="shared" si="31"/>
        <v/>
      </c>
      <c r="Y442" s="208" t="str">
        <f>IFERROR(VLOOKUP(X442,'Tablas de calculos'!$AZ$4:$BE$11,5,FALSE),"")</f>
        <v/>
      </c>
      <c r="Z442" s="208" t="str">
        <f>IFERROR(VLOOKUP(X442,'Tablas de calculos'!$AZ$4:$BE$11,6,FALSE),"")</f>
        <v/>
      </c>
    </row>
    <row r="443" spans="1:26" ht="105" x14ac:dyDescent="0.25">
      <c r="A443" s="232" t="s">
        <v>1130</v>
      </c>
      <c r="B443" s="14">
        <v>88</v>
      </c>
      <c r="C443" s="205" t="str">
        <f>+VLOOKUP(Tabla9[[#This Row],[Cod. Riesgo]],Tabla_Riesgos[[Número]:[Tipo de Riesgo]],6,FALSE)</f>
        <v>Seguridad de la Información</v>
      </c>
      <c r="D443" s="119" t="s">
        <v>26</v>
      </c>
      <c r="E443" s="120" t="s">
        <v>815</v>
      </c>
      <c r="F443" s="121">
        <v>88.01</v>
      </c>
      <c r="G443" s="125" t="s">
        <v>347</v>
      </c>
      <c r="H443" s="473"/>
      <c r="I443" s="207"/>
      <c r="J443" s="207"/>
      <c r="K443" s="207"/>
      <c r="L443" s="207"/>
      <c r="M443" s="207"/>
      <c r="N443" s="232"/>
      <c r="O443" s="207"/>
      <c r="P443" s="123">
        <f t="shared" si="28"/>
        <v>0</v>
      </c>
      <c r="Q443" s="208" t="str">
        <f t="shared" si="29"/>
        <v>Debil</v>
      </c>
      <c r="R443" s="207"/>
      <c r="S443" s="224" t="str">
        <f t="shared" si="30"/>
        <v>Debil</v>
      </c>
      <c r="T443" s="224" t="str">
        <f>IFERROR(VLOOKUP(S443,'Tablas de calculos'!$AU$16:$AV$24,2,FALSE),"")</f>
        <v/>
      </c>
      <c r="U443" s="208" t="str">
        <f>IFERROR(VLOOKUP(T443,'Tablas de calculos'!$AV$16:$AY$24,4),"")</f>
        <v/>
      </c>
      <c r="V443" s="207"/>
      <c r="W443" s="207"/>
      <c r="X443" s="123" t="str">
        <f t="shared" si="31"/>
        <v/>
      </c>
      <c r="Y443" s="208" t="str">
        <f>IFERROR(VLOOKUP(X443,'Tablas de calculos'!$AZ$4:$BE$11,5,FALSE),"")</f>
        <v/>
      </c>
      <c r="Z443" s="208" t="str">
        <f>IFERROR(VLOOKUP(X443,'Tablas de calculos'!$AZ$4:$BE$11,6,FALSE),"")</f>
        <v/>
      </c>
    </row>
    <row r="444" spans="1:26" ht="105" x14ac:dyDescent="0.25">
      <c r="A444" s="232" t="s">
        <v>1130</v>
      </c>
      <c r="B444" s="14">
        <v>88</v>
      </c>
      <c r="C444" s="205" t="str">
        <f>+VLOOKUP(Tabla9[[#This Row],[Cod. Riesgo]],Tabla_Riesgos[[Número]:[Tipo de Riesgo]],6,FALSE)</f>
        <v>Seguridad de la Información</v>
      </c>
      <c r="D444" s="119" t="s">
        <v>26</v>
      </c>
      <c r="E444" s="120" t="s">
        <v>815</v>
      </c>
      <c r="F444" s="121">
        <v>88.02</v>
      </c>
      <c r="G444" s="125" t="s">
        <v>347</v>
      </c>
      <c r="H444" s="472"/>
      <c r="I444" s="207"/>
      <c r="J444" s="207"/>
      <c r="K444" s="207"/>
      <c r="L444" s="207"/>
      <c r="M444" s="207"/>
      <c r="N444" s="232"/>
      <c r="O444" s="207"/>
      <c r="P444" s="123">
        <f t="shared" si="28"/>
        <v>0</v>
      </c>
      <c r="Q444" s="208" t="str">
        <f t="shared" si="29"/>
        <v>Debil</v>
      </c>
      <c r="R444" s="207"/>
      <c r="S444" s="224" t="str">
        <f t="shared" si="30"/>
        <v>Debil</v>
      </c>
      <c r="T444" s="224" t="str">
        <f>IFERROR(VLOOKUP(S444,'Tablas de calculos'!$AU$16:$AV$24,2,FALSE),"")</f>
        <v/>
      </c>
      <c r="U444" s="208" t="str">
        <f>IFERROR(VLOOKUP(T444,'Tablas de calculos'!$AV$16:$AY$24,4),"")</f>
        <v/>
      </c>
      <c r="V444" s="207"/>
      <c r="W444" s="207"/>
      <c r="X444" s="123" t="str">
        <f t="shared" si="31"/>
        <v/>
      </c>
      <c r="Y444" s="208" t="str">
        <f>IFERROR(VLOOKUP(X444,'Tablas de calculos'!$AZ$4:$BE$11,5,FALSE),"")</f>
        <v/>
      </c>
      <c r="Z444" s="208" t="str">
        <f>IFERROR(VLOOKUP(X444,'Tablas de calculos'!$AZ$4:$BE$11,6,FALSE),"")</f>
        <v/>
      </c>
    </row>
    <row r="445" spans="1:26" ht="105" x14ac:dyDescent="0.25">
      <c r="A445" s="232" t="s">
        <v>1130</v>
      </c>
      <c r="B445" s="14">
        <v>88</v>
      </c>
      <c r="C445" s="205" t="str">
        <f>+VLOOKUP(Tabla9[[#This Row],[Cod. Riesgo]],Tabla_Riesgos[[Número]:[Tipo de Riesgo]],6,FALSE)</f>
        <v>Seguridad de la Información</v>
      </c>
      <c r="D445" s="119" t="s">
        <v>26</v>
      </c>
      <c r="E445" s="120" t="s">
        <v>815</v>
      </c>
      <c r="F445" s="121">
        <v>88.03</v>
      </c>
      <c r="G445" s="125" t="s">
        <v>355</v>
      </c>
      <c r="H445" s="472"/>
      <c r="I445" s="207"/>
      <c r="J445" s="207"/>
      <c r="K445" s="207"/>
      <c r="L445" s="207"/>
      <c r="M445" s="207"/>
      <c r="N445" s="232"/>
      <c r="O445" s="207"/>
      <c r="P445" s="123">
        <f t="shared" si="28"/>
        <v>0</v>
      </c>
      <c r="Q445" s="208" t="str">
        <f t="shared" si="29"/>
        <v>Debil</v>
      </c>
      <c r="R445" s="207"/>
      <c r="S445" s="224" t="str">
        <f t="shared" si="30"/>
        <v>Debil</v>
      </c>
      <c r="T445" s="224" t="str">
        <f>IFERROR(VLOOKUP(S445,'Tablas de calculos'!$AU$16:$AV$24,2,FALSE),"")</f>
        <v/>
      </c>
      <c r="U445" s="208" t="str">
        <f>IFERROR(VLOOKUP(T445,'Tablas de calculos'!$AV$16:$AY$24,4),"")</f>
        <v/>
      </c>
      <c r="V445" s="207"/>
      <c r="W445" s="207"/>
      <c r="X445" s="123" t="str">
        <f t="shared" si="31"/>
        <v/>
      </c>
      <c r="Y445" s="208" t="str">
        <f>IFERROR(VLOOKUP(X445,'Tablas de calculos'!$AZ$4:$BE$11,5,FALSE),"")</f>
        <v/>
      </c>
      <c r="Z445" s="208" t="str">
        <f>IFERROR(VLOOKUP(X445,'Tablas de calculos'!$AZ$4:$BE$11,6,FALSE),"")</f>
        <v/>
      </c>
    </row>
    <row r="446" spans="1:26" ht="90" x14ac:dyDescent="0.25">
      <c r="A446" s="232" t="s">
        <v>1130</v>
      </c>
      <c r="B446" s="14">
        <v>89</v>
      </c>
      <c r="C446" s="205" t="str">
        <f>+VLOOKUP(Tabla9[[#This Row],[Cod. Riesgo]],Tabla_Riesgos[[Número]:[Tipo de Riesgo]],6,FALSE)</f>
        <v>Operativo</v>
      </c>
      <c r="D446" s="119" t="s">
        <v>26</v>
      </c>
      <c r="E446" s="120" t="s">
        <v>816</v>
      </c>
      <c r="F446" s="121">
        <v>89.01</v>
      </c>
      <c r="G446" s="125" t="s">
        <v>356</v>
      </c>
      <c r="H446" s="472"/>
      <c r="I446" s="207"/>
      <c r="J446" s="207"/>
      <c r="K446" s="207"/>
      <c r="L446" s="207"/>
      <c r="M446" s="207"/>
      <c r="N446" s="232"/>
      <c r="O446" s="207"/>
      <c r="P446" s="123">
        <f t="shared" si="28"/>
        <v>0</v>
      </c>
      <c r="Q446" s="208" t="str">
        <f t="shared" si="29"/>
        <v>Debil</v>
      </c>
      <c r="R446" s="207"/>
      <c r="S446" s="224" t="str">
        <f t="shared" si="30"/>
        <v>Debil</v>
      </c>
      <c r="T446" s="224" t="str">
        <f>IFERROR(VLOOKUP(S446,'Tablas de calculos'!$AU$16:$AV$24,2,FALSE),"")</f>
        <v/>
      </c>
      <c r="U446" s="208" t="str">
        <f>IFERROR(VLOOKUP(T446,'Tablas de calculos'!$AV$16:$AY$24,4),"")</f>
        <v/>
      </c>
      <c r="V446" s="207"/>
      <c r="W446" s="207"/>
      <c r="X446" s="123" t="str">
        <f t="shared" si="31"/>
        <v/>
      </c>
      <c r="Y446" s="208" t="str">
        <f>IFERROR(VLOOKUP(X446,'Tablas de calculos'!$AZ$4:$BE$11,5,FALSE),"")</f>
        <v/>
      </c>
      <c r="Z446" s="208" t="str">
        <f>IFERROR(VLOOKUP(X446,'Tablas de calculos'!$AZ$4:$BE$11,6,FALSE),"")</f>
        <v/>
      </c>
    </row>
    <row r="447" spans="1:26" ht="135" x14ac:dyDescent="0.25">
      <c r="A447" s="232" t="s">
        <v>1130</v>
      </c>
      <c r="B447" s="14">
        <v>89</v>
      </c>
      <c r="C447" s="205" t="str">
        <f>+VLOOKUP(Tabla9[[#This Row],[Cod. Riesgo]],Tabla_Riesgos[[Número]:[Tipo de Riesgo]],6,FALSE)</f>
        <v>Operativo</v>
      </c>
      <c r="D447" s="119" t="s">
        <v>26</v>
      </c>
      <c r="E447" s="120" t="s">
        <v>816</v>
      </c>
      <c r="F447" s="121">
        <v>89.02</v>
      </c>
      <c r="G447" s="125" t="s">
        <v>357</v>
      </c>
      <c r="H447" s="472"/>
      <c r="I447" s="207"/>
      <c r="J447" s="207"/>
      <c r="K447" s="207"/>
      <c r="L447" s="207"/>
      <c r="M447" s="207"/>
      <c r="N447" s="232"/>
      <c r="O447" s="207"/>
      <c r="P447" s="123">
        <f t="shared" si="28"/>
        <v>0</v>
      </c>
      <c r="Q447" s="208" t="str">
        <f t="shared" si="29"/>
        <v>Debil</v>
      </c>
      <c r="R447" s="207"/>
      <c r="S447" s="224" t="str">
        <f t="shared" si="30"/>
        <v>Debil</v>
      </c>
      <c r="T447" s="224" t="str">
        <f>IFERROR(VLOOKUP(S447,'Tablas de calculos'!$AU$16:$AV$24,2,FALSE),"")</f>
        <v/>
      </c>
      <c r="U447" s="208" t="str">
        <f>IFERROR(VLOOKUP(T447,'Tablas de calculos'!$AV$16:$AY$24,4),"")</f>
        <v/>
      </c>
      <c r="V447" s="207"/>
      <c r="W447" s="207"/>
      <c r="X447" s="123" t="str">
        <f t="shared" si="31"/>
        <v/>
      </c>
      <c r="Y447" s="208" t="str">
        <f>IFERROR(VLOOKUP(X447,'Tablas de calculos'!$AZ$4:$BE$11,5,FALSE),"")</f>
        <v/>
      </c>
      <c r="Z447" s="208" t="str">
        <f>IFERROR(VLOOKUP(X447,'Tablas de calculos'!$AZ$4:$BE$11,6,FALSE),"")</f>
        <v/>
      </c>
    </row>
    <row r="448" spans="1:26" ht="90" x14ac:dyDescent="0.25">
      <c r="A448" s="232" t="s">
        <v>1130</v>
      </c>
      <c r="B448" s="14">
        <v>89</v>
      </c>
      <c r="C448" s="205" t="str">
        <f>+VLOOKUP(Tabla9[[#This Row],[Cod. Riesgo]],Tabla_Riesgos[[Número]:[Tipo de Riesgo]],6,FALSE)</f>
        <v>Operativo</v>
      </c>
      <c r="D448" s="119" t="s">
        <v>26</v>
      </c>
      <c r="E448" s="120" t="s">
        <v>816</v>
      </c>
      <c r="F448" s="121">
        <v>89.03</v>
      </c>
      <c r="G448" s="125" t="s">
        <v>358</v>
      </c>
      <c r="H448" s="472"/>
      <c r="I448" s="207"/>
      <c r="J448" s="207"/>
      <c r="K448" s="207"/>
      <c r="L448" s="207"/>
      <c r="M448" s="207"/>
      <c r="N448" s="232"/>
      <c r="O448" s="207"/>
      <c r="P448" s="123">
        <f t="shared" si="28"/>
        <v>0</v>
      </c>
      <c r="Q448" s="208" t="str">
        <f t="shared" si="29"/>
        <v>Debil</v>
      </c>
      <c r="R448" s="207"/>
      <c r="S448" s="224" t="str">
        <f t="shared" si="30"/>
        <v>Debil</v>
      </c>
      <c r="T448" s="224" t="str">
        <f>IFERROR(VLOOKUP(S448,'Tablas de calculos'!$AU$16:$AV$24,2,FALSE),"")</f>
        <v/>
      </c>
      <c r="U448" s="208" t="str">
        <f>IFERROR(VLOOKUP(T448,'Tablas de calculos'!$AV$16:$AY$24,4),"")</f>
        <v/>
      </c>
      <c r="V448" s="207"/>
      <c r="W448" s="207"/>
      <c r="X448" s="123" t="str">
        <f t="shared" si="31"/>
        <v/>
      </c>
      <c r="Y448" s="208" t="str">
        <f>IFERROR(VLOOKUP(X448,'Tablas de calculos'!$AZ$4:$BE$11,5,FALSE),"")</f>
        <v/>
      </c>
      <c r="Z448" s="208" t="str">
        <f>IFERROR(VLOOKUP(X448,'Tablas de calculos'!$AZ$4:$BE$11,6,FALSE),"")</f>
        <v/>
      </c>
    </row>
    <row r="449" spans="1:26" ht="120" x14ac:dyDescent="0.25">
      <c r="A449" s="232" t="s">
        <v>1130</v>
      </c>
      <c r="B449" s="14">
        <v>89</v>
      </c>
      <c r="C449" s="205" t="str">
        <f>+VLOOKUP(Tabla9[[#This Row],[Cod. Riesgo]],Tabla_Riesgos[[Número]:[Tipo de Riesgo]],6,FALSE)</f>
        <v>Operativo</v>
      </c>
      <c r="D449" s="119" t="s">
        <v>26</v>
      </c>
      <c r="E449" s="120" t="s">
        <v>816</v>
      </c>
      <c r="F449" s="121">
        <v>89.04</v>
      </c>
      <c r="G449" s="125" t="s">
        <v>359</v>
      </c>
      <c r="H449" s="472"/>
      <c r="I449" s="207"/>
      <c r="J449" s="207"/>
      <c r="K449" s="207"/>
      <c r="L449" s="207"/>
      <c r="M449" s="207"/>
      <c r="N449" s="232"/>
      <c r="O449" s="207"/>
      <c r="P449" s="123">
        <f t="shared" si="28"/>
        <v>0</v>
      </c>
      <c r="Q449" s="208" t="str">
        <f t="shared" si="29"/>
        <v>Debil</v>
      </c>
      <c r="R449" s="207"/>
      <c r="S449" s="224" t="str">
        <f t="shared" si="30"/>
        <v>Debil</v>
      </c>
      <c r="T449" s="224" t="str">
        <f>IFERROR(VLOOKUP(S449,'Tablas de calculos'!$AU$16:$AV$24,2,FALSE),"")</f>
        <v/>
      </c>
      <c r="U449" s="208" t="str">
        <f>IFERROR(VLOOKUP(T449,'Tablas de calculos'!$AV$16:$AY$24,4),"")</f>
        <v/>
      </c>
      <c r="V449" s="207"/>
      <c r="W449" s="207"/>
      <c r="X449" s="123" t="str">
        <f t="shared" si="31"/>
        <v/>
      </c>
      <c r="Y449" s="208" t="str">
        <f>IFERROR(VLOOKUP(X449,'Tablas de calculos'!$AZ$4:$BE$11,5,FALSE),"")</f>
        <v/>
      </c>
      <c r="Z449" s="208" t="str">
        <f>IFERROR(VLOOKUP(X449,'Tablas de calculos'!$AZ$4:$BE$11,6,FALSE),"")</f>
        <v/>
      </c>
    </row>
    <row r="450" spans="1:26" ht="30" x14ac:dyDescent="0.25">
      <c r="A450" s="232" t="s">
        <v>1130</v>
      </c>
      <c r="B450" s="14">
        <v>27</v>
      </c>
      <c r="C450" s="205" t="str">
        <f>+VLOOKUP(Tabla9[[#This Row],[Cod. Riesgo]],Tabla_Riesgos[[Número]:[Tipo de Riesgo]],6,FALSE)</f>
        <v>Seguridad de la Información</v>
      </c>
      <c r="D450" s="119" t="s">
        <v>12</v>
      </c>
      <c r="E450" s="120" t="s">
        <v>661</v>
      </c>
      <c r="F450" s="121"/>
      <c r="G450" s="125"/>
      <c r="H450" s="472"/>
      <c r="I450" s="207"/>
      <c r="J450" s="207"/>
      <c r="K450" s="207"/>
      <c r="L450" s="207"/>
      <c r="M450" s="207"/>
      <c r="N450" s="232"/>
      <c r="O450" s="207"/>
      <c r="P450" s="123">
        <f t="shared" si="28"/>
        <v>0</v>
      </c>
      <c r="Q450" s="208" t="str">
        <f t="shared" si="29"/>
        <v>Debil</v>
      </c>
      <c r="R450" s="207"/>
      <c r="S450" s="224" t="str">
        <f t="shared" si="30"/>
        <v>Debil</v>
      </c>
      <c r="T450" s="224" t="str">
        <f>IFERROR(VLOOKUP(S450,'Tablas de calculos'!$AU$16:$AV$24,2,FALSE),"")</f>
        <v/>
      </c>
      <c r="U450" s="208" t="str">
        <f>IFERROR(VLOOKUP(T450,'Tablas de calculos'!$AV$16:$AY$24,4),"")</f>
        <v/>
      </c>
      <c r="V450" s="207"/>
      <c r="W450" s="207"/>
      <c r="X450" s="123" t="str">
        <f t="shared" si="31"/>
        <v/>
      </c>
      <c r="Y450" s="208" t="str">
        <f>IFERROR(VLOOKUP(X450,'Tablas de calculos'!$AZ$4:$BE$11,5,FALSE),"")</f>
        <v/>
      </c>
      <c r="Z450" s="208" t="str">
        <f>IFERROR(VLOOKUP(X450,'Tablas de calculos'!$AZ$4:$BE$11,6,FALSE),"")</f>
        <v/>
      </c>
    </row>
    <row r="451" spans="1:26" ht="45" x14ac:dyDescent="0.25">
      <c r="A451" s="232" t="s">
        <v>1130</v>
      </c>
      <c r="B451" s="203">
        <v>132</v>
      </c>
      <c r="C451" s="205" t="str">
        <f>+VLOOKUP(Tabla9[[#This Row],[Cod. Riesgo]],Tabla_Riesgos[[Número]:[Tipo de Riesgo]],6,FALSE)</f>
        <v xml:space="preserve">Continuidad del negocio </v>
      </c>
      <c r="D451" s="119" t="s">
        <v>12</v>
      </c>
      <c r="E451" s="120" t="s">
        <v>729</v>
      </c>
      <c r="F451" s="121"/>
      <c r="G451" s="125" t="s">
        <v>780</v>
      </c>
      <c r="H451" s="472" t="s">
        <v>544</v>
      </c>
      <c r="I451" s="207"/>
      <c r="J451" s="207"/>
      <c r="K451" s="207"/>
      <c r="L451" s="207"/>
      <c r="M451" s="207"/>
      <c r="N451" s="232"/>
      <c r="O451" s="207"/>
      <c r="P451" s="123">
        <f t="shared" si="28"/>
        <v>0</v>
      </c>
      <c r="Q451" s="208" t="str">
        <f t="shared" si="29"/>
        <v>Debil</v>
      </c>
      <c r="R451" s="207"/>
      <c r="S451" s="224" t="str">
        <f t="shared" si="30"/>
        <v>Debil</v>
      </c>
      <c r="T451" s="224" t="str">
        <f>IFERROR(VLOOKUP(S451,'Tablas de calculos'!$AU$16:$AV$24,2,FALSE),"")</f>
        <v/>
      </c>
      <c r="U451" s="208" t="str">
        <f>IFERROR(VLOOKUP(T451,'Tablas de calculos'!$AV$16:$AY$24,4),"")</f>
        <v/>
      </c>
      <c r="V451" s="207"/>
      <c r="W451" s="207"/>
      <c r="X451" s="123" t="str">
        <f t="shared" si="31"/>
        <v/>
      </c>
      <c r="Y451" s="208" t="str">
        <f>IFERROR(VLOOKUP(X451,'Tablas de calculos'!$AZ$4:$BE$11,5,FALSE),"")</f>
        <v/>
      </c>
      <c r="Z451" s="208" t="str">
        <f>IFERROR(VLOOKUP(X451,'Tablas de calculos'!$AZ$4:$BE$11,6,FALSE),"")</f>
        <v/>
      </c>
    </row>
    <row r="452" spans="1:26" ht="45" x14ac:dyDescent="0.25">
      <c r="A452" s="232" t="s">
        <v>1130</v>
      </c>
      <c r="B452" s="196">
        <v>133</v>
      </c>
      <c r="C452" s="205" t="str">
        <f>+VLOOKUP(Tabla9[[#This Row],[Cod. Riesgo]],Tabla_Riesgos[[Número]:[Tipo de Riesgo]],6,FALSE)</f>
        <v xml:space="preserve">Continuidad del negocio </v>
      </c>
      <c r="D452" s="119" t="s">
        <v>102</v>
      </c>
      <c r="E452" s="120" t="s">
        <v>772</v>
      </c>
      <c r="F452" s="121"/>
      <c r="G452" s="125"/>
      <c r="H452" s="472"/>
      <c r="I452" s="207"/>
      <c r="J452" s="207"/>
      <c r="K452" s="207"/>
      <c r="L452" s="207"/>
      <c r="M452" s="207"/>
      <c r="N452" s="232"/>
      <c r="O452" s="207"/>
      <c r="P452" s="123">
        <f t="shared" si="28"/>
        <v>0</v>
      </c>
      <c r="Q452" s="208" t="str">
        <f t="shared" si="29"/>
        <v>Debil</v>
      </c>
      <c r="R452" s="207"/>
      <c r="S452" s="224" t="str">
        <f t="shared" si="30"/>
        <v>Debil</v>
      </c>
      <c r="T452" s="224" t="str">
        <f>IFERROR(VLOOKUP(S452,'Tablas de calculos'!$AU$16:$AV$24,2,FALSE),"")</f>
        <v/>
      </c>
      <c r="U452" s="208" t="str">
        <f>IFERROR(VLOOKUP(T452,'Tablas de calculos'!$AV$16:$AY$24,4),"")</f>
        <v/>
      </c>
      <c r="V452" s="207"/>
      <c r="W452" s="207"/>
      <c r="X452" s="123" t="str">
        <f t="shared" si="31"/>
        <v/>
      </c>
      <c r="Y452" s="208" t="str">
        <f>IFERROR(VLOOKUP(X452,'Tablas de calculos'!$AZ$4:$BE$11,5,FALSE),"")</f>
        <v/>
      </c>
      <c r="Z452" s="208" t="str">
        <f>IFERROR(VLOOKUP(X452,'Tablas de calculos'!$AZ$4:$BE$11,6,FALSE),"")</f>
        <v/>
      </c>
    </row>
    <row r="453" spans="1:26" ht="30" x14ac:dyDescent="0.25">
      <c r="A453" s="232" t="s">
        <v>1130</v>
      </c>
      <c r="B453" s="204">
        <v>134</v>
      </c>
      <c r="C453" s="205" t="str">
        <f>+VLOOKUP(Tabla9[[#This Row],[Cod. Riesgo]],Tabla_Riesgos[[Número]:[Tipo de Riesgo]],6,FALSE)</f>
        <v xml:space="preserve">Continuidad del negocio </v>
      </c>
      <c r="D453" s="119" t="s">
        <v>38</v>
      </c>
      <c r="E453" s="120" t="s">
        <v>726</v>
      </c>
      <c r="F453" s="121"/>
      <c r="G453" s="125" t="s">
        <v>781</v>
      </c>
      <c r="H453" s="472" t="s">
        <v>544</v>
      </c>
      <c r="I453" s="207"/>
      <c r="J453" s="207"/>
      <c r="K453" s="207"/>
      <c r="L453" s="207"/>
      <c r="M453" s="207"/>
      <c r="N453" s="232"/>
      <c r="O453" s="207"/>
      <c r="P453" s="123">
        <f t="shared" ref="P453:P516" si="32">IFERROR(IF(I453="Asignado",15,0)+IF(J453="Adecuado",15,0)+IF(K453="Oportuna",15,0)+IF(L453="Prevenir",15,0)+IF(L453="Detectar",10,0)+IF(M453="Confiable",15,0)+IF(N453="Se investigan y resuelven oportunamente",15,0)+IF(O453="Completa",10,0)+IF(O453="Incompleta",5,0),"")</f>
        <v>0</v>
      </c>
      <c r="Q453" s="208" t="str">
        <f t="shared" ref="Q453:Q516" si="33">IF(P453&lt;86,"Debil",IF(P453&lt;96,"Moderado","Fuerte"))</f>
        <v>Debil</v>
      </c>
      <c r="R453" s="207"/>
      <c r="S453" s="224" t="str">
        <f t="shared" ref="S453:S516" si="34">_xlfn.CONCAT(Q453,R453)</f>
        <v>Debil</v>
      </c>
      <c r="T453" s="224" t="str">
        <f>IFERROR(VLOOKUP(S453,'Tablas de calculos'!$AU$16:$AV$24,2,FALSE),"")</f>
        <v/>
      </c>
      <c r="U453" s="208" t="str">
        <f>IFERROR(VLOOKUP(T453,'Tablas de calculos'!$AV$16:$AY$24,4),"")</f>
        <v/>
      </c>
      <c r="V453" s="207"/>
      <c r="W453" s="207"/>
      <c r="X453" s="123" t="str">
        <f t="shared" ref="X453:X516" si="35">CONCATENATE(U453,V453,W453)</f>
        <v/>
      </c>
      <c r="Y453" s="208" t="str">
        <f>IFERROR(VLOOKUP(X453,'Tablas de calculos'!$AZ$4:$BE$11,5,FALSE),"")</f>
        <v/>
      </c>
      <c r="Z453" s="208" t="str">
        <f>IFERROR(VLOOKUP(X453,'Tablas de calculos'!$AZ$4:$BE$11,6,FALSE),"")</f>
        <v/>
      </c>
    </row>
    <row r="454" spans="1:26" ht="30" x14ac:dyDescent="0.25">
      <c r="A454" s="232" t="s">
        <v>1130</v>
      </c>
      <c r="B454" s="196">
        <v>135</v>
      </c>
      <c r="C454" s="205" t="str">
        <f>+VLOOKUP(Tabla9[[#This Row],[Cod. Riesgo]],Tabla_Riesgos[[Número]:[Tipo de Riesgo]],6,FALSE)</f>
        <v xml:space="preserve">Continuidad del negocio </v>
      </c>
      <c r="D454" s="119" t="s">
        <v>43</v>
      </c>
      <c r="E454" s="120" t="s">
        <v>730</v>
      </c>
      <c r="F454" s="121"/>
      <c r="G454" s="125" t="s">
        <v>782</v>
      </c>
      <c r="H454" s="472" t="s">
        <v>544</v>
      </c>
      <c r="I454" s="207"/>
      <c r="J454" s="207"/>
      <c r="K454" s="207"/>
      <c r="L454" s="207"/>
      <c r="M454" s="207"/>
      <c r="N454" s="232"/>
      <c r="O454" s="207"/>
      <c r="P454" s="123">
        <f t="shared" si="32"/>
        <v>0</v>
      </c>
      <c r="Q454" s="208" t="str">
        <f t="shared" si="33"/>
        <v>Debil</v>
      </c>
      <c r="R454" s="207"/>
      <c r="S454" s="224" t="str">
        <f t="shared" si="34"/>
        <v>Debil</v>
      </c>
      <c r="T454" s="224" t="str">
        <f>IFERROR(VLOOKUP(S454,'Tablas de calculos'!$AU$16:$AV$24,2,FALSE),"")</f>
        <v/>
      </c>
      <c r="U454" s="208" t="str">
        <f>IFERROR(VLOOKUP(T454,'Tablas de calculos'!$AV$16:$AY$24,4),"")</f>
        <v/>
      </c>
      <c r="V454" s="207"/>
      <c r="W454" s="207"/>
      <c r="X454" s="123" t="str">
        <f t="shared" si="35"/>
        <v/>
      </c>
      <c r="Y454" s="208" t="str">
        <f>IFERROR(VLOOKUP(X454,'Tablas de calculos'!$AZ$4:$BE$11,5,FALSE),"")</f>
        <v/>
      </c>
      <c r="Z454" s="208" t="str">
        <f>IFERROR(VLOOKUP(X454,'Tablas de calculos'!$AZ$4:$BE$11,6,FALSE),"")</f>
        <v/>
      </c>
    </row>
    <row r="455" spans="1:26" ht="30" x14ac:dyDescent="0.25">
      <c r="A455" s="232" t="s">
        <v>1130</v>
      </c>
      <c r="B455" s="196">
        <v>135</v>
      </c>
      <c r="C455" s="205" t="str">
        <f>+VLOOKUP(Tabla9[[#This Row],[Cod. Riesgo]],Tabla_Riesgos[[Número]:[Tipo de Riesgo]],6,FALSE)</f>
        <v xml:space="preserve">Continuidad del negocio </v>
      </c>
      <c r="D455" s="119" t="s">
        <v>43</v>
      </c>
      <c r="E455" s="120" t="s">
        <v>730</v>
      </c>
      <c r="F455" s="121"/>
      <c r="G455" s="125" t="s">
        <v>783</v>
      </c>
      <c r="H455" s="472" t="s">
        <v>544</v>
      </c>
      <c r="I455" s="207"/>
      <c r="J455" s="207"/>
      <c r="K455" s="207"/>
      <c r="L455" s="207"/>
      <c r="M455" s="207"/>
      <c r="N455" s="232"/>
      <c r="O455" s="207"/>
      <c r="P455" s="123">
        <f t="shared" si="32"/>
        <v>0</v>
      </c>
      <c r="Q455" s="208" t="str">
        <f t="shared" si="33"/>
        <v>Debil</v>
      </c>
      <c r="R455" s="207"/>
      <c r="S455" s="224" t="str">
        <f t="shared" si="34"/>
        <v>Debil</v>
      </c>
      <c r="T455" s="224" t="str">
        <f>IFERROR(VLOOKUP(S455,'Tablas de calculos'!$AU$16:$AV$24,2,FALSE),"")</f>
        <v/>
      </c>
      <c r="U455" s="208" t="str">
        <f>IFERROR(VLOOKUP(T455,'Tablas de calculos'!$AV$16:$AY$24,4),"")</f>
        <v/>
      </c>
      <c r="V455" s="207"/>
      <c r="W455" s="207"/>
      <c r="X455" s="123" t="str">
        <f t="shared" si="35"/>
        <v/>
      </c>
      <c r="Y455" s="208" t="str">
        <f>IFERROR(VLOOKUP(X455,'Tablas de calculos'!$AZ$4:$BE$11,5,FALSE),"")</f>
        <v/>
      </c>
      <c r="Z455" s="208" t="str">
        <f>IFERROR(VLOOKUP(X455,'Tablas de calculos'!$AZ$4:$BE$11,6,FALSE),"")</f>
        <v/>
      </c>
    </row>
    <row r="456" spans="1:26" ht="30" x14ac:dyDescent="0.25">
      <c r="A456" s="232" t="s">
        <v>1130</v>
      </c>
      <c r="B456" s="204">
        <v>136</v>
      </c>
      <c r="C456" s="205" t="str">
        <f>+VLOOKUP(Tabla9[[#This Row],[Cod. Riesgo]],Tabla_Riesgos[[Número]:[Tipo de Riesgo]],6,FALSE)</f>
        <v xml:space="preserve">Continuidad del negocio </v>
      </c>
      <c r="D456" s="242" t="s">
        <v>66</v>
      </c>
      <c r="E456" s="243" t="s">
        <v>774</v>
      </c>
      <c r="F456" s="121"/>
      <c r="G456" s="293" t="s">
        <v>784</v>
      </c>
      <c r="H456" s="473" t="s">
        <v>544</v>
      </c>
      <c r="I456" s="224"/>
      <c r="J456" s="224"/>
      <c r="K456" s="224"/>
      <c r="L456" s="224"/>
      <c r="M456" s="224"/>
      <c r="N456" s="244"/>
      <c r="O456" s="224"/>
      <c r="P456" s="123">
        <f t="shared" si="32"/>
        <v>0</v>
      </c>
      <c r="Q456" s="208" t="str">
        <f t="shared" si="33"/>
        <v>Debil</v>
      </c>
      <c r="R456" s="224"/>
      <c r="S456" s="224" t="str">
        <f t="shared" si="34"/>
        <v>Debil</v>
      </c>
      <c r="T456" s="224" t="str">
        <f>IFERROR(VLOOKUP(S456,'Tablas de calculos'!$AU$16:$AV$24,2,FALSE),"")</f>
        <v/>
      </c>
      <c r="U456" s="208" t="str">
        <f>IFERROR(VLOOKUP(T456,'Tablas de calculos'!$AV$16:$AY$24,4),"")</f>
        <v/>
      </c>
      <c r="V456" s="224"/>
      <c r="W456" s="224"/>
      <c r="X456" s="123" t="str">
        <f t="shared" si="35"/>
        <v/>
      </c>
      <c r="Y456" s="208" t="str">
        <f>IFERROR(VLOOKUP(X456,'Tablas de calculos'!$AZ$4:$BE$11,5,FALSE),"")</f>
        <v/>
      </c>
      <c r="Z456" s="208" t="str">
        <f>IFERROR(VLOOKUP(X456,'Tablas de calculos'!$AZ$4:$BE$11,6,FALSE),"")</f>
        <v/>
      </c>
    </row>
    <row r="457" spans="1:26" ht="30" x14ac:dyDescent="0.25">
      <c r="A457" s="232" t="s">
        <v>1130</v>
      </c>
      <c r="B457" s="204">
        <v>136</v>
      </c>
      <c r="C457" s="205" t="str">
        <f>+VLOOKUP(Tabla9[[#This Row],[Cod. Riesgo]],Tabla_Riesgos[[Número]:[Tipo de Riesgo]],6,FALSE)</f>
        <v xml:space="preserve">Continuidad del negocio </v>
      </c>
      <c r="D457" s="242" t="s">
        <v>66</v>
      </c>
      <c r="E457" s="243" t="s">
        <v>774</v>
      </c>
      <c r="F457" s="292"/>
      <c r="G457" s="293" t="s">
        <v>785</v>
      </c>
      <c r="H457" s="473" t="s">
        <v>544</v>
      </c>
      <c r="I457" s="224"/>
      <c r="J457" s="224"/>
      <c r="K457" s="224"/>
      <c r="L457" s="224"/>
      <c r="M457" s="224"/>
      <c r="N457" s="244"/>
      <c r="O457" s="224"/>
      <c r="P457" s="123">
        <f t="shared" si="32"/>
        <v>0</v>
      </c>
      <c r="Q457" s="208" t="str">
        <f t="shared" si="33"/>
        <v>Debil</v>
      </c>
      <c r="R457" s="224"/>
      <c r="S457" s="224" t="str">
        <f t="shared" si="34"/>
        <v>Debil</v>
      </c>
      <c r="T457" s="224" t="str">
        <f>IFERROR(VLOOKUP(S457,'Tablas de calculos'!$AU$16:$AV$24,2,FALSE),"")</f>
        <v/>
      </c>
      <c r="U457" s="208" t="str">
        <f>IFERROR(VLOOKUP(T457,'Tablas de calculos'!$AV$16:$AY$24,4),"")</f>
        <v/>
      </c>
      <c r="V457" s="224"/>
      <c r="W457" s="224"/>
      <c r="X457" s="123" t="str">
        <f t="shared" si="35"/>
        <v/>
      </c>
      <c r="Y457" s="208" t="str">
        <f>IFERROR(VLOOKUP(X457,'Tablas de calculos'!$AZ$4:$BE$11,5,FALSE),"")</f>
        <v/>
      </c>
      <c r="Z457" s="208" t="str">
        <f>IFERROR(VLOOKUP(X457,'Tablas de calculos'!$AZ$4:$BE$11,6,FALSE),"")</f>
        <v/>
      </c>
    </row>
    <row r="458" spans="1:26" ht="30" x14ac:dyDescent="0.25">
      <c r="A458" s="232" t="s">
        <v>1130</v>
      </c>
      <c r="B458" s="204">
        <v>136</v>
      </c>
      <c r="C458" s="205" t="str">
        <f>+VLOOKUP(Tabla9[[#This Row],[Cod. Riesgo]],Tabla_Riesgos[[Número]:[Tipo de Riesgo]],6,FALSE)</f>
        <v xml:space="preserve">Continuidad del negocio </v>
      </c>
      <c r="D458" s="119" t="s">
        <v>66</v>
      </c>
      <c r="E458" s="120" t="s">
        <v>774</v>
      </c>
      <c r="F458" s="121"/>
      <c r="G458" s="125" t="s">
        <v>786</v>
      </c>
      <c r="H458" s="472" t="s">
        <v>544</v>
      </c>
      <c r="I458" s="207"/>
      <c r="J458" s="207"/>
      <c r="K458" s="207"/>
      <c r="L458" s="207"/>
      <c r="M458" s="207"/>
      <c r="N458" s="207"/>
      <c r="O458" s="207"/>
      <c r="P458" s="123">
        <f t="shared" si="32"/>
        <v>0</v>
      </c>
      <c r="Q458" s="208" t="str">
        <f t="shared" si="33"/>
        <v>Debil</v>
      </c>
      <c r="R458" s="207"/>
      <c r="S458" s="224" t="str">
        <f t="shared" si="34"/>
        <v>Debil</v>
      </c>
      <c r="T458" s="224" t="str">
        <f>IFERROR(VLOOKUP(S458,'Tablas de calculos'!$AU$16:$AV$24,2,FALSE),"")</f>
        <v/>
      </c>
      <c r="U458" s="208" t="str">
        <f>IFERROR(VLOOKUP(T458,'Tablas de calculos'!$AV$16:$AY$24,4),"")</f>
        <v/>
      </c>
      <c r="V458" s="207"/>
      <c r="W458" s="207"/>
      <c r="X458" s="123" t="str">
        <f t="shared" si="35"/>
        <v/>
      </c>
      <c r="Y458" s="208" t="str">
        <f>IFERROR(VLOOKUP(X458,'Tablas de calculos'!$AZ$4:$BE$11,5,FALSE),"")</f>
        <v/>
      </c>
      <c r="Z458" s="208" t="str">
        <f>IFERROR(VLOOKUP(X458,'Tablas de calculos'!$AZ$4:$BE$11,6,FALSE),"")</f>
        <v/>
      </c>
    </row>
    <row r="459" spans="1:26" ht="30" x14ac:dyDescent="0.25">
      <c r="A459" s="232" t="s">
        <v>1130</v>
      </c>
      <c r="B459" s="204">
        <v>136</v>
      </c>
      <c r="C459" s="205" t="str">
        <f>+VLOOKUP(Tabla9[[#This Row],[Cod. Riesgo]],Tabla_Riesgos[[Número]:[Tipo de Riesgo]],6,FALSE)</f>
        <v xml:space="preserve">Continuidad del negocio </v>
      </c>
      <c r="D459" s="119" t="s">
        <v>66</v>
      </c>
      <c r="E459" s="120" t="s">
        <v>774</v>
      </c>
      <c r="F459" s="121"/>
      <c r="G459" s="125" t="s">
        <v>787</v>
      </c>
      <c r="H459" s="472" t="s">
        <v>544</v>
      </c>
      <c r="I459" s="207"/>
      <c r="J459" s="207"/>
      <c r="K459" s="207"/>
      <c r="L459" s="207"/>
      <c r="M459" s="207"/>
      <c r="N459" s="207"/>
      <c r="O459" s="207"/>
      <c r="P459" s="123">
        <f t="shared" si="32"/>
        <v>0</v>
      </c>
      <c r="Q459" s="208" t="str">
        <f t="shared" si="33"/>
        <v>Debil</v>
      </c>
      <c r="R459" s="207"/>
      <c r="S459" s="224" t="str">
        <f t="shared" si="34"/>
        <v>Debil</v>
      </c>
      <c r="T459" s="224" t="str">
        <f>IFERROR(VLOOKUP(S459,'Tablas de calculos'!$AU$16:$AV$24,2,FALSE),"")</f>
        <v/>
      </c>
      <c r="U459" s="208" t="str">
        <f>IFERROR(VLOOKUP(T459,'Tablas de calculos'!$AV$16:$AY$24,4),"")</f>
        <v/>
      </c>
      <c r="V459" s="207"/>
      <c r="W459" s="207"/>
      <c r="X459" s="123" t="str">
        <f t="shared" si="35"/>
        <v/>
      </c>
      <c r="Y459" s="208" t="str">
        <f>IFERROR(VLOOKUP(X459,'Tablas de calculos'!$AZ$4:$BE$11,5,FALSE),"")</f>
        <v/>
      </c>
      <c r="Z459" s="208" t="str">
        <f>IFERROR(VLOOKUP(X459,'Tablas de calculos'!$AZ$4:$BE$11,6,FALSE),"")</f>
        <v/>
      </c>
    </row>
    <row r="460" spans="1:26" ht="30" x14ac:dyDescent="0.25">
      <c r="A460" s="232" t="s">
        <v>1130</v>
      </c>
      <c r="B460" s="196">
        <v>137</v>
      </c>
      <c r="C460" s="205" t="str">
        <f>+VLOOKUP(Tabla9[[#This Row],[Cod. Riesgo]],Tabla_Riesgos[[Número]:[Tipo de Riesgo]],6,FALSE)</f>
        <v xml:space="preserve">Continuidad del negocio </v>
      </c>
      <c r="D460" s="119" t="s">
        <v>66</v>
      </c>
      <c r="E460" s="120" t="s">
        <v>736</v>
      </c>
      <c r="F460" s="121"/>
      <c r="G460" s="125" t="s">
        <v>788</v>
      </c>
      <c r="H460" s="472" t="s">
        <v>544</v>
      </c>
      <c r="I460" s="207"/>
      <c r="J460" s="207"/>
      <c r="K460" s="207"/>
      <c r="L460" s="207"/>
      <c r="M460" s="207"/>
      <c r="N460" s="207"/>
      <c r="O460" s="207"/>
      <c r="P460" s="123">
        <f t="shared" si="32"/>
        <v>0</v>
      </c>
      <c r="Q460" s="208" t="str">
        <f t="shared" si="33"/>
        <v>Debil</v>
      </c>
      <c r="R460" s="207"/>
      <c r="S460" s="224" t="str">
        <f t="shared" si="34"/>
        <v>Debil</v>
      </c>
      <c r="T460" s="224" t="str">
        <f>IFERROR(VLOOKUP(S460,'Tablas de calculos'!$AU$16:$AV$24,2,FALSE),"")</f>
        <v/>
      </c>
      <c r="U460" s="208" t="str">
        <f>IFERROR(VLOOKUP(T460,'Tablas de calculos'!$AV$16:$AY$24,4),"")</f>
        <v/>
      </c>
      <c r="V460" s="207"/>
      <c r="W460" s="207"/>
      <c r="X460" s="123" t="str">
        <f t="shared" si="35"/>
        <v/>
      </c>
      <c r="Y460" s="208" t="str">
        <f>IFERROR(VLOOKUP(X460,'Tablas de calculos'!$AZ$4:$BE$11,5,FALSE),"")</f>
        <v/>
      </c>
      <c r="Z460" s="208" t="str">
        <f>IFERROR(VLOOKUP(X460,'Tablas de calculos'!$AZ$4:$BE$11,6,FALSE),"")</f>
        <v/>
      </c>
    </row>
    <row r="461" spans="1:26" ht="30" x14ac:dyDescent="0.25">
      <c r="A461" s="232" t="s">
        <v>1130</v>
      </c>
      <c r="B461" s="205">
        <v>138</v>
      </c>
      <c r="C461" s="205" t="str">
        <f>+VLOOKUP(Tabla9[[#This Row],[Cod. Riesgo]],Tabla_Riesgos[[Número]:[Tipo de Riesgo]],6,FALSE)</f>
        <v xml:space="preserve">Continuidad del negocio </v>
      </c>
      <c r="D461" s="119" t="s">
        <v>66</v>
      </c>
      <c r="E461" s="120" t="s">
        <v>738</v>
      </c>
      <c r="F461" s="121"/>
      <c r="G461" s="125" t="s">
        <v>789</v>
      </c>
      <c r="H461" s="472" t="s">
        <v>544</v>
      </c>
      <c r="I461" s="207"/>
      <c r="J461" s="207"/>
      <c r="K461" s="207"/>
      <c r="L461" s="207"/>
      <c r="M461" s="207"/>
      <c r="N461" s="207"/>
      <c r="O461" s="207"/>
      <c r="P461" s="123">
        <f t="shared" si="32"/>
        <v>0</v>
      </c>
      <c r="Q461" s="208" t="str">
        <f t="shared" si="33"/>
        <v>Debil</v>
      </c>
      <c r="R461" s="207"/>
      <c r="S461" s="224" t="str">
        <f t="shared" si="34"/>
        <v>Debil</v>
      </c>
      <c r="T461" s="224" t="str">
        <f>IFERROR(VLOOKUP(S461,'Tablas de calculos'!$AU$16:$AV$24,2,FALSE),"")</f>
        <v/>
      </c>
      <c r="U461" s="208" t="str">
        <f>IFERROR(VLOOKUP(T461,'Tablas de calculos'!$AV$16:$AY$24,4),"")</f>
        <v/>
      </c>
      <c r="V461" s="207"/>
      <c r="W461" s="207"/>
      <c r="X461" s="123" t="str">
        <f t="shared" si="35"/>
        <v/>
      </c>
      <c r="Y461" s="208" t="str">
        <f>IFERROR(VLOOKUP(X461,'Tablas de calculos'!$AZ$4:$BE$11,5,FALSE),"")</f>
        <v/>
      </c>
      <c r="Z461" s="208" t="str">
        <f>IFERROR(VLOOKUP(X461,'Tablas de calculos'!$AZ$4:$BE$11,6,FALSE),"")</f>
        <v/>
      </c>
    </row>
    <row r="462" spans="1:26" ht="60" x14ac:dyDescent="0.25">
      <c r="A462" s="232" t="s">
        <v>1141</v>
      </c>
      <c r="B462" s="137">
        <v>1</v>
      </c>
      <c r="C462" s="205" t="str">
        <f>+VLOOKUP(Tabla9[[#This Row],[Cod. Riesgo]],Tabla_Riesgos[[Número]:[Tipo de Riesgo]],6,FALSE)</f>
        <v>Corrupción</v>
      </c>
      <c r="D462" s="119" t="s">
        <v>12</v>
      </c>
      <c r="E462" s="120" t="s">
        <v>386</v>
      </c>
      <c r="F462" s="121">
        <v>1.01</v>
      </c>
      <c r="G462" s="125" t="s">
        <v>173</v>
      </c>
      <c r="H462" s="472"/>
      <c r="I462" s="461"/>
      <c r="J462" s="461"/>
      <c r="K462" s="461"/>
      <c r="L462" s="461"/>
      <c r="M462" s="461"/>
      <c r="N462" s="461"/>
      <c r="O462" s="461"/>
      <c r="P462" s="123">
        <f t="shared" si="32"/>
        <v>0</v>
      </c>
      <c r="Q462" s="208" t="str">
        <f t="shared" si="33"/>
        <v>Debil</v>
      </c>
      <c r="R462" s="461" t="s">
        <v>371</v>
      </c>
      <c r="S462" s="224" t="str">
        <f t="shared" si="34"/>
        <v>DebilModerado</v>
      </c>
      <c r="T462" s="224">
        <f>IFERROR(VLOOKUP(S462,'Tablas de calculos'!$AU$16:$AV$24,2,FALSE),"")</f>
        <v>8</v>
      </c>
      <c r="U462" s="208" t="str">
        <f>IFERROR(VLOOKUP(T462,'Tablas de calculos'!$AV$16:$AY$24,4),"")</f>
        <v>Débil</v>
      </c>
      <c r="V462" s="461" t="s">
        <v>578</v>
      </c>
      <c r="W462" s="461" t="s">
        <v>575</v>
      </c>
      <c r="X462" s="123" t="str">
        <f t="shared" si="35"/>
        <v>DébilDirectamenteIndirectamente</v>
      </c>
      <c r="Y462" s="208" t="str">
        <f>IFERROR(VLOOKUP(X462,'Tablas de calculos'!$AZ$4:$BE$11,5,FALSE),"")</f>
        <v/>
      </c>
      <c r="Z462" s="208" t="str">
        <f>IFERROR(VLOOKUP(X462,'Tablas de calculos'!$AZ$4:$BE$11,6,FALSE),"")</f>
        <v/>
      </c>
    </row>
    <row r="463" spans="1:26" ht="60" x14ac:dyDescent="0.25">
      <c r="A463" s="232" t="s">
        <v>1141</v>
      </c>
      <c r="B463" s="137">
        <v>1</v>
      </c>
      <c r="C463" s="205" t="str">
        <f>+VLOOKUP(Tabla9[[#This Row],[Cod. Riesgo]],Tabla_Riesgos[[Número]:[Tipo de Riesgo]],6,FALSE)</f>
        <v>Corrupción</v>
      </c>
      <c r="D463" s="119" t="s">
        <v>12</v>
      </c>
      <c r="E463" s="120" t="s">
        <v>386</v>
      </c>
      <c r="F463" s="121">
        <v>1.02</v>
      </c>
      <c r="G463" s="125" t="s">
        <v>174</v>
      </c>
      <c r="H463" s="472"/>
      <c r="I463" s="461"/>
      <c r="J463" s="461"/>
      <c r="K463" s="461"/>
      <c r="L463" s="461"/>
      <c r="M463" s="461"/>
      <c r="N463" s="461"/>
      <c r="O463" s="461"/>
      <c r="P463" s="123">
        <f t="shared" si="32"/>
        <v>0</v>
      </c>
      <c r="Q463" s="208" t="str">
        <f t="shared" si="33"/>
        <v>Debil</v>
      </c>
      <c r="R463" s="461" t="s">
        <v>516</v>
      </c>
      <c r="S463" s="224" t="str">
        <f t="shared" si="34"/>
        <v>DebilFuerte</v>
      </c>
      <c r="T463" s="224">
        <f>IFERROR(VLOOKUP(S463,'Tablas de calculos'!$AU$16:$AV$24,2,FALSE),"")</f>
        <v>7</v>
      </c>
      <c r="U463" s="208" t="str">
        <f>IFERROR(VLOOKUP(T463,'Tablas de calculos'!$AV$16:$AY$24,4),"")</f>
        <v>Débil</v>
      </c>
      <c r="V463" s="461" t="s">
        <v>578</v>
      </c>
      <c r="W463" s="461" t="s">
        <v>575</v>
      </c>
      <c r="X463" s="123" t="str">
        <f t="shared" si="35"/>
        <v>DébilDirectamenteIndirectamente</v>
      </c>
      <c r="Y463" s="208" t="str">
        <f>IFERROR(VLOOKUP(X463,'Tablas de calculos'!$AZ$4:$BE$11,5,FALSE),"")</f>
        <v/>
      </c>
      <c r="Z463" s="208" t="str">
        <f>IFERROR(VLOOKUP(X463,'Tablas de calculos'!$AZ$4:$BE$11,6,FALSE),"")</f>
        <v/>
      </c>
    </row>
    <row r="464" spans="1:26" ht="60" x14ac:dyDescent="0.25">
      <c r="A464" s="232" t="s">
        <v>1141</v>
      </c>
      <c r="B464" s="137">
        <v>1</v>
      </c>
      <c r="C464" s="205" t="str">
        <f>+VLOOKUP(Tabla9[[#This Row],[Cod. Riesgo]],Tabla_Riesgos[[Número]:[Tipo de Riesgo]],6,FALSE)</f>
        <v>Corrupción</v>
      </c>
      <c r="D464" s="119" t="s">
        <v>12</v>
      </c>
      <c r="E464" s="120" t="s">
        <v>386</v>
      </c>
      <c r="F464" s="121">
        <v>1.03</v>
      </c>
      <c r="G464" s="125" t="s">
        <v>175</v>
      </c>
      <c r="H464" s="472"/>
      <c r="I464" s="461"/>
      <c r="J464" s="461"/>
      <c r="K464" s="461"/>
      <c r="L464" s="461"/>
      <c r="M464" s="461"/>
      <c r="N464" s="461"/>
      <c r="O464" s="461"/>
      <c r="P464" s="123">
        <f t="shared" si="32"/>
        <v>0</v>
      </c>
      <c r="Q464" s="208" t="str">
        <f t="shared" si="33"/>
        <v>Debil</v>
      </c>
      <c r="R464" s="461" t="s">
        <v>371</v>
      </c>
      <c r="S464" s="224" t="str">
        <f t="shared" si="34"/>
        <v>DebilModerado</v>
      </c>
      <c r="T464" s="224">
        <f>IFERROR(VLOOKUP(S464,'Tablas de calculos'!$AU$16:$AV$24,2,FALSE),"")</f>
        <v>8</v>
      </c>
      <c r="U464" s="208" t="str">
        <f>IFERROR(VLOOKUP(T464,'Tablas de calculos'!$AV$16:$AY$24,4),"")</f>
        <v>Débil</v>
      </c>
      <c r="V464" s="461" t="s">
        <v>576</v>
      </c>
      <c r="W464" s="461" t="s">
        <v>578</v>
      </c>
      <c r="X464" s="123" t="str">
        <f t="shared" si="35"/>
        <v>DébilNo disminuyeDirectamente</v>
      </c>
      <c r="Y464" s="208" t="str">
        <f>IFERROR(VLOOKUP(X464,'Tablas de calculos'!$AZ$4:$BE$11,5,FALSE),"")</f>
        <v/>
      </c>
      <c r="Z464" s="208" t="str">
        <f>IFERROR(VLOOKUP(X464,'Tablas de calculos'!$AZ$4:$BE$11,6,FALSE),"")</f>
        <v/>
      </c>
    </row>
    <row r="465" spans="1:26" ht="60" x14ac:dyDescent="0.25">
      <c r="A465" s="232" t="s">
        <v>1141</v>
      </c>
      <c r="B465" s="137">
        <v>1</v>
      </c>
      <c r="C465" s="205" t="str">
        <f>+VLOOKUP(Tabla9[[#This Row],[Cod. Riesgo]],Tabla_Riesgos[[Número]:[Tipo de Riesgo]],6,FALSE)</f>
        <v>Corrupción</v>
      </c>
      <c r="D465" s="119" t="s">
        <v>12</v>
      </c>
      <c r="E465" s="120" t="s">
        <v>386</v>
      </c>
      <c r="F465" s="121">
        <v>1.04</v>
      </c>
      <c r="G465" s="125" t="s">
        <v>176</v>
      </c>
      <c r="H465" s="472"/>
      <c r="I465" s="461"/>
      <c r="J465" s="461"/>
      <c r="K465" s="461"/>
      <c r="L465" s="461"/>
      <c r="M465" s="461"/>
      <c r="N465" s="461"/>
      <c r="O465" s="461"/>
      <c r="P465" s="123">
        <f t="shared" si="32"/>
        <v>0</v>
      </c>
      <c r="Q465" s="208" t="str">
        <f t="shared" si="33"/>
        <v>Debil</v>
      </c>
      <c r="R465" s="461" t="s">
        <v>516</v>
      </c>
      <c r="S465" s="224" t="str">
        <f t="shared" si="34"/>
        <v>DebilFuerte</v>
      </c>
      <c r="T465" s="224">
        <f>IFERROR(VLOOKUP(S465,'Tablas de calculos'!$AU$16:$AV$24,2,FALSE),"")</f>
        <v>7</v>
      </c>
      <c r="U465" s="208" t="str">
        <f>IFERROR(VLOOKUP(T465,'Tablas de calculos'!$AV$16:$AY$24,4),"")</f>
        <v>Débil</v>
      </c>
      <c r="V465" s="461" t="s">
        <v>576</v>
      </c>
      <c r="W465" s="461" t="s">
        <v>578</v>
      </c>
      <c r="X465" s="123" t="str">
        <f t="shared" si="35"/>
        <v>DébilNo disminuyeDirectamente</v>
      </c>
      <c r="Y465" s="208" t="str">
        <f>IFERROR(VLOOKUP(X465,'Tablas de calculos'!$AZ$4:$BE$11,5,FALSE),"")</f>
        <v/>
      </c>
      <c r="Z465" s="208" t="str">
        <f>IFERROR(VLOOKUP(X465,'Tablas de calculos'!$AZ$4:$BE$11,6,FALSE),"")</f>
        <v/>
      </c>
    </row>
    <row r="466" spans="1:26" ht="60" x14ac:dyDescent="0.25">
      <c r="A466" s="232" t="s">
        <v>1141</v>
      </c>
      <c r="B466" s="137">
        <v>1</v>
      </c>
      <c r="C466" s="205" t="str">
        <f>+VLOOKUP(Tabla9[[#This Row],[Cod. Riesgo]],Tabla_Riesgos[[Número]:[Tipo de Riesgo]],6,FALSE)</f>
        <v>Corrupción</v>
      </c>
      <c r="D466" s="119" t="s">
        <v>12</v>
      </c>
      <c r="E466" s="120" t="s">
        <v>386</v>
      </c>
      <c r="F466" s="121">
        <v>1.05</v>
      </c>
      <c r="G466" s="125" t="s">
        <v>177</v>
      </c>
      <c r="H466" s="472"/>
      <c r="I466" s="461"/>
      <c r="J466" s="461"/>
      <c r="K466" s="461"/>
      <c r="L466" s="461"/>
      <c r="M466" s="461"/>
      <c r="N466" s="461"/>
      <c r="O466" s="461"/>
      <c r="P466" s="123">
        <f t="shared" si="32"/>
        <v>0</v>
      </c>
      <c r="Q466" s="208" t="str">
        <f t="shared" si="33"/>
        <v>Debil</v>
      </c>
      <c r="R466" s="461" t="s">
        <v>516</v>
      </c>
      <c r="S466" s="224" t="str">
        <f t="shared" si="34"/>
        <v>DebilFuerte</v>
      </c>
      <c r="T466" s="224">
        <f>IFERROR(VLOOKUP(S466,'Tablas de calculos'!$AU$16:$AV$24,2,FALSE),"")</f>
        <v>7</v>
      </c>
      <c r="U466" s="208" t="str">
        <f>IFERROR(VLOOKUP(T466,'Tablas de calculos'!$AV$16:$AY$24,4),"")</f>
        <v>Débil</v>
      </c>
      <c r="V466" s="461" t="s">
        <v>578</v>
      </c>
      <c r="W466" s="461" t="s">
        <v>575</v>
      </c>
      <c r="X466" s="123" t="str">
        <f t="shared" si="35"/>
        <v>DébilDirectamenteIndirectamente</v>
      </c>
      <c r="Y466" s="208" t="str">
        <f>IFERROR(VLOOKUP(X466,'Tablas de calculos'!$AZ$4:$BE$11,5,FALSE),"")</f>
        <v/>
      </c>
      <c r="Z466" s="208" t="str">
        <f>IFERROR(VLOOKUP(X466,'Tablas de calculos'!$AZ$4:$BE$11,6,FALSE),"")</f>
        <v/>
      </c>
    </row>
    <row r="467" spans="1:26" ht="60" x14ac:dyDescent="0.25">
      <c r="A467" s="232" t="s">
        <v>1141</v>
      </c>
      <c r="B467" s="137">
        <v>1</v>
      </c>
      <c r="C467" s="205" t="str">
        <f>+VLOOKUP(Tabla9[[#This Row],[Cod. Riesgo]],Tabla_Riesgos[[Número]:[Tipo de Riesgo]],6,FALSE)</f>
        <v>Corrupción</v>
      </c>
      <c r="D467" s="119" t="s">
        <v>12</v>
      </c>
      <c r="E467" s="120" t="s">
        <v>386</v>
      </c>
      <c r="F467" s="121">
        <v>1.06</v>
      </c>
      <c r="G467" s="125" t="s">
        <v>178</v>
      </c>
      <c r="H467" s="472"/>
      <c r="I467" s="461"/>
      <c r="J467" s="461"/>
      <c r="K467" s="461"/>
      <c r="L467" s="461"/>
      <c r="M467" s="461"/>
      <c r="N467" s="461"/>
      <c r="O467" s="461"/>
      <c r="P467" s="123">
        <f t="shared" si="32"/>
        <v>0</v>
      </c>
      <c r="Q467" s="208" t="str">
        <f t="shared" si="33"/>
        <v>Debil</v>
      </c>
      <c r="R467" s="461" t="s">
        <v>516</v>
      </c>
      <c r="S467" s="224" t="str">
        <f t="shared" si="34"/>
        <v>DebilFuerte</v>
      </c>
      <c r="T467" s="224">
        <f>IFERROR(VLOOKUP(S467,'Tablas de calculos'!$AU$16:$AV$24,2,FALSE),"")</f>
        <v>7</v>
      </c>
      <c r="U467" s="208" t="str">
        <f>IFERROR(VLOOKUP(T467,'Tablas de calculos'!$AV$16:$AY$24,4),"")</f>
        <v>Débil</v>
      </c>
      <c r="V467" s="461" t="s">
        <v>576</v>
      </c>
      <c r="W467" s="461" t="s">
        <v>578</v>
      </c>
      <c r="X467" s="123" t="str">
        <f t="shared" si="35"/>
        <v>DébilNo disminuyeDirectamente</v>
      </c>
      <c r="Y467" s="208" t="str">
        <f>IFERROR(VLOOKUP(X467,'Tablas de calculos'!$AZ$4:$BE$11,5,FALSE),"")</f>
        <v/>
      </c>
      <c r="Z467" s="208" t="str">
        <f>IFERROR(VLOOKUP(X467,'Tablas de calculos'!$AZ$4:$BE$11,6,FALSE),"")</f>
        <v/>
      </c>
    </row>
    <row r="468" spans="1:26" ht="75" x14ac:dyDescent="0.25">
      <c r="A468" s="232" t="s">
        <v>1141</v>
      </c>
      <c r="B468" s="137">
        <v>3</v>
      </c>
      <c r="C468" s="205" t="str">
        <f>+VLOOKUP(Tabla9[[#This Row],[Cod. Riesgo]],Tabla_Riesgos[[Número]:[Tipo de Riesgo]],6,FALSE)</f>
        <v>Corrupción</v>
      </c>
      <c r="D468" s="119" t="s">
        <v>12</v>
      </c>
      <c r="E468" s="120" t="s">
        <v>390</v>
      </c>
      <c r="F468" s="121">
        <v>3.01</v>
      </c>
      <c r="G468" s="125" t="s">
        <v>177</v>
      </c>
      <c r="H468" s="472"/>
      <c r="I468" s="461"/>
      <c r="J468" s="461"/>
      <c r="K468" s="461"/>
      <c r="L468" s="461"/>
      <c r="M468" s="461"/>
      <c r="N468" s="461"/>
      <c r="O468" s="461"/>
      <c r="P468" s="123">
        <f t="shared" si="32"/>
        <v>0</v>
      </c>
      <c r="Q468" s="208" t="str">
        <f t="shared" si="33"/>
        <v>Debil</v>
      </c>
      <c r="R468" s="461" t="s">
        <v>516</v>
      </c>
      <c r="S468" s="224" t="str">
        <f t="shared" si="34"/>
        <v>DebilFuerte</v>
      </c>
      <c r="T468" s="224">
        <f>IFERROR(VLOOKUP(S468,'Tablas de calculos'!$AU$16:$AV$24,2,FALSE),"")</f>
        <v>7</v>
      </c>
      <c r="U468" s="208" t="str">
        <f>IFERROR(VLOOKUP(T468,'Tablas de calculos'!$AV$16:$AY$24,4),"")</f>
        <v>Débil</v>
      </c>
      <c r="V468" s="461" t="s">
        <v>576</v>
      </c>
      <c r="W468" s="461" t="s">
        <v>578</v>
      </c>
      <c r="X468" s="123" t="str">
        <f t="shared" si="35"/>
        <v>DébilNo disminuyeDirectamente</v>
      </c>
      <c r="Y468" s="208" t="str">
        <f>IFERROR(VLOOKUP(X468,'Tablas de calculos'!$AZ$4:$BE$11,5,FALSE),"")</f>
        <v/>
      </c>
      <c r="Z468" s="208" t="str">
        <f>IFERROR(VLOOKUP(X468,'Tablas de calculos'!$AZ$4:$BE$11,6,FALSE),"")</f>
        <v/>
      </c>
    </row>
    <row r="469" spans="1:26" ht="75" x14ac:dyDescent="0.25">
      <c r="A469" s="232" t="s">
        <v>1141</v>
      </c>
      <c r="B469" s="137">
        <v>3</v>
      </c>
      <c r="C469" s="205" t="str">
        <f>+VLOOKUP(Tabla9[[#This Row],[Cod. Riesgo]],Tabla_Riesgos[[Número]:[Tipo de Riesgo]],6,FALSE)</f>
        <v>Corrupción</v>
      </c>
      <c r="D469" s="119" t="s">
        <v>12</v>
      </c>
      <c r="E469" s="120" t="s">
        <v>390</v>
      </c>
      <c r="F469" s="121">
        <v>3.0199999999999996</v>
      </c>
      <c r="G469" s="125" t="s">
        <v>178</v>
      </c>
      <c r="H469" s="472"/>
      <c r="I469" s="461"/>
      <c r="J469" s="461"/>
      <c r="K469" s="461"/>
      <c r="L469" s="461"/>
      <c r="M469" s="461"/>
      <c r="N469" s="461"/>
      <c r="O469" s="461"/>
      <c r="P469" s="123">
        <f t="shared" si="32"/>
        <v>0</v>
      </c>
      <c r="Q469" s="208" t="str">
        <f t="shared" si="33"/>
        <v>Debil</v>
      </c>
      <c r="R469" s="461" t="s">
        <v>516</v>
      </c>
      <c r="S469" s="224" t="str">
        <f t="shared" si="34"/>
        <v>DebilFuerte</v>
      </c>
      <c r="T469" s="224">
        <f>IFERROR(VLOOKUP(S469,'Tablas de calculos'!$AU$16:$AV$24,2,FALSE),"")</f>
        <v>7</v>
      </c>
      <c r="U469" s="208" t="str">
        <f>IFERROR(VLOOKUP(T469,'Tablas de calculos'!$AV$16:$AY$24,4),"")</f>
        <v>Débil</v>
      </c>
      <c r="V469" s="461" t="s">
        <v>576</v>
      </c>
      <c r="W469" s="461" t="s">
        <v>578</v>
      </c>
      <c r="X469" s="123" t="str">
        <f t="shared" si="35"/>
        <v>DébilNo disminuyeDirectamente</v>
      </c>
      <c r="Y469" s="208" t="str">
        <f>IFERROR(VLOOKUP(X469,'Tablas de calculos'!$AZ$4:$BE$11,5,FALSE),"")</f>
        <v/>
      </c>
      <c r="Z469" s="208" t="str">
        <f>IFERROR(VLOOKUP(X469,'Tablas de calculos'!$AZ$4:$BE$11,6,FALSE),"")</f>
        <v/>
      </c>
    </row>
    <row r="470" spans="1:26" ht="75" x14ac:dyDescent="0.25">
      <c r="A470" s="232" t="s">
        <v>1141</v>
      </c>
      <c r="B470" s="137">
        <v>3</v>
      </c>
      <c r="C470" s="205" t="str">
        <f>+VLOOKUP(Tabla9[[#This Row],[Cod. Riesgo]],Tabla_Riesgos[[Número]:[Tipo de Riesgo]],6,FALSE)</f>
        <v>Corrupción</v>
      </c>
      <c r="D470" s="119" t="s">
        <v>12</v>
      </c>
      <c r="E470" s="120" t="s">
        <v>390</v>
      </c>
      <c r="F470" s="121">
        <v>3.0299999999999994</v>
      </c>
      <c r="G470" s="125" t="s">
        <v>179</v>
      </c>
      <c r="H470" s="472"/>
      <c r="I470" s="461"/>
      <c r="J470" s="461"/>
      <c r="K470" s="461"/>
      <c r="L470" s="461"/>
      <c r="M470" s="461"/>
      <c r="N470" s="461"/>
      <c r="O470" s="461"/>
      <c r="P470" s="123">
        <f t="shared" si="32"/>
        <v>0</v>
      </c>
      <c r="Q470" s="208" t="str">
        <f t="shared" si="33"/>
        <v>Debil</v>
      </c>
      <c r="R470" s="461" t="s">
        <v>516</v>
      </c>
      <c r="S470" s="224" t="str">
        <f t="shared" si="34"/>
        <v>DebilFuerte</v>
      </c>
      <c r="T470" s="224">
        <f>IFERROR(VLOOKUP(S470,'Tablas de calculos'!$AU$16:$AV$24,2,FALSE),"")</f>
        <v>7</v>
      </c>
      <c r="U470" s="208" t="str">
        <f>IFERROR(VLOOKUP(T470,'Tablas de calculos'!$AV$16:$AY$24,4),"")</f>
        <v>Débil</v>
      </c>
      <c r="V470" s="461" t="s">
        <v>578</v>
      </c>
      <c r="W470" s="461" t="s">
        <v>578</v>
      </c>
      <c r="X470" s="123" t="str">
        <f t="shared" si="35"/>
        <v>DébilDirectamenteDirectamente</v>
      </c>
      <c r="Y470" s="208" t="str">
        <f>IFERROR(VLOOKUP(X470,'Tablas de calculos'!$AZ$4:$BE$11,5,FALSE),"")</f>
        <v/>
      </c>
      <c r="Z470" s="208" t="str">
        <f>IFERROR(VLOOKUP(X470,'Tablas de calculos'!$AZ$4:$BE$11,6,FALSE),"")</f>
        <v/>
      </c>
    </row>
    <row r="471" spans="1:26" ht="75" x14ac:dyDescent="0.25">
      <c r="A471" s="232" t="s">
        <v>1141</v>
      </c>
      <c r="B471" s="137">
        <v>3</v>
      </c>
      <c r="C471" s="205" t="str">
        <f>+VLOOKUP(Tabla9[[#This Row],[Cod. Riesgo]],Tabla_Riesgos[[Número]:[Tipo de Riesgo]],6,FALSE)</f>
        <v>Corrupción</v>
      </c>
      <c r="D471" s="119" t="s">
        <v>12</v>
      </c>
      <c r="E471" s="120" t="s">
        <v>390</v>
      </c>
      <c r="F471" s="121">
        <v>3.0399999999999991</v>
      </c>
      <c r="G471" s="125" t="s">
        <v>180</v>
      </c>
      <c r="H471" s="472"/>
      <c r="I471" s="461"/>
      <c r="J471" s="461"/>
      <c r="K471" s="461"/>
      <c r="L471" s="461"/>
      <c r="M471" s="461"/>
      <c r="N471" s="461"/>
      <c r="O471" s="461"/>
      <c r="P471" s="123">
        <f t="shared" si="32"/>
        <v>0</v>
      </c>
      <c r="Q471" s="208" t="str">
        <f t="shared" si="33"/>
        <v>Debil</v>
      </c>
      <c r="R471" s="461" t="s">
        <v>516</v>
      </c>
      <c r="S471" s="224" t="str">
        <f t="shared" si="34"/>
        <v>DebilFuerte</v>
      </c>
      <c r="T471" s="224">
        <f>IFERROR(VLOOKUP(S471,'Tablas de calculos'!$AU$16:$AV$24,2,FALSE),"")</f>
        <v>7</v>
      </c>
      <c r="U471" s="208" t="str">
        <f>IFERROR(VLOOKUP(T471,'Tablas de calculos'!$AV$16:$AY$24,4),"")</f>
        <v>Débil</v>
      </c>
      <c r="V471" s="461" t="s">
        <v>578</v>
      </c>
      <c r="W471" s="461" t="s">
        <v>578</v>
      </c>
      <c r="X471" s="123" t="str">
        <f t="shared" si="35"/>
        <v>DébilDirectamenteDirectamente</v>
      </c>
      <c r="Y471" s="208" t="str">
        <f>IFERROR(VLOOKUP(X471,'Tablas de calculos'!$AZ$4:$BE$11,5,FALSE),"")</f>
        <v/>
      </c>
      <c r="Z471" s="208" t="str">
        <f>IFERROR(VLOOKUP(X471,'Tablas de calculos'!$AZ$4:$BE$11,6,FALSE),"")</f>
        <v/>
      </c>
    </row>
    <row r="472" spans="1:26" ht="90" x14ac:dyDescent="0.25">
      <c r="A472" s="232" t="s">
        <v>1141</v>
      </c>
      <c r="B472" s="137">
        <v>4</v>
      </c>
      <c r="C472" s="205" t="str">
        <f>+VLOOKUP(Tabla9[[#This Row],[Cod. Riesgo]],Tabla_Riesgos[[Número]:[Tipo de Riesgo]],6,FALSE)</f>
        <v>Corrupción</v>
      </c>
      <c r="D472" s="119" t="s">
        <v>12</v>
      </c>
      <c r="E472" s="120" t="s">
        <v>622</v>
      </c>
      <c r="F472" s="121">
        <v>4.01</v>
      </c>
      <c r="G472" s="125" t="s">
        <v>181</v>
      </c>
      <c r="H472" s="472"/>
      <c r="I472" s="461"/>
      <c r="J472" s="461"/>
      <c r="K472" s="461"/>
      <c r="L472" s="461"/>
      <c r="M472" s="461"/>
      <c r="N472" s="461"/>
      <c r="O472" s="461"/>
      <c r="P472" s="123">
        <f t="shared" si="32"/>
        <v>0</v>
      </c>
      <c r="Q472" s="208" t="str">
        <f t="shared" si="33"/>
        <v>Debil</v>
      </c>
      <c r="R472" s="461" t="s">
        <v>516</v>
      </c>
      <c r="S472" s="224" t="str">
        <f t="shared" si="34"/>
        <v>DebilFuerte</v>
      </c>
      <c r="T472" s="224">
        <f>IFERROR(VLOOKUP(S472,'Tablas de calculos'!$AU$16:$AV$24,2,FALSE),"")</f>
        <v>7</v>
      </c>
      <c r="U472" s="208" t="str">
        <f>IFERROR(VLOOKUP(T472,'Tablas de calculos'!$AV$16:$AY$24,4),"")</f>
        <v>Débil</v>
      </c>
      <c r="V472" s="461" t="s">
        <v>578</v>
      </c>
      <c r="W472" s="461" t="s">
        <v>578</v>
      </c>
      <c r="X472" s="123" t="str">
        <f t="shared" si="35"/>
        <v>DébilDirectamenteDirectamente</v>
      </c>
      <c r="Y472" s="208" t="str">
        <f>IFERROR(VLOOKUP(X472,'Tablas de calculos'!$AZ$4:$BE$11,5,FALSE),"")</f>
        <v/>
      </c>
      <c r="Z472" s="208" t="str">
        <f>IFERROR(VLOOKUP(X472,'Tablas de calculos'!$AZ$4:$BE$11,6,FALSE),"")</f>
        <v/>
      </c>
    </row>
    <row r="473" spans="1:26" ht="90" x14ac:dyDescent="0.25">
      <c r="A473" s="232" t="s">
        <v>1141</v>
      </c>
      <c r="B473" s="137">
        <v>4</v>
      </c>
      <c r="C473" s="205" t="str">
        <f>+VLOOKUP(Tabla9[[#This Row],[Cod. Riesgo]],Tabla_Riesgos[[Número]:[Tipo de Riesgo]],6,FALSE)</f>
        <v>Corrupción</v>
      </c>
      <c r="D473" s="119" t="s">
        <v>12</v>
      </c>
      <c r="E473" s="120" t="s">
        <v>622</v>
      </c>
      <c r="F473" s="121">
        <v>4.0199999999999996</v>
      </c>
      <c r="G473" s="125" t="s">
        <v>182</v>
      </c>
      <c r="H473" s="472"/>
      <c r="I473" s="461"/>
      <c r="J473" s="461"/>
      <c r="K473" s="461"/>
      <c r="L473" s="461"/>
      <c r="M473" s="461"/>
      <c r="N473" s="461"/>
      <c r="O473" s="461"/>
      <c r="P473" s="123">
        <f t="shared" si="32"/>
        <v>0</v>
      </c>
      <c r="Q473" s="208" t="str">
        <f t="shared" si="33"/>
        <v>Debil</v>
      </c>
      <c r="R473" s="461" t="s">
        <v>516</v>
      </c>
      <c r="S473" s="224" t="str">
        <f t="shared" si="34"/>
        <v>DebilFuerte</v>
      </c>
      <c r="T473" s="224">
        <f>IFERROR(VLOOKUP(S473,'Tablas de calculos'!$AU$16:$AV$24,2,FALSE),"")</f>
        <v>7</v>
      </c>
      <c r="U473" s="208" t="str">
        <f>IFERROR(VLOOKUP(T473,'Tablas de calculos'!$AV$16:$AY$24,4),"")</f>
        <v>Débil</v>
      </c>
      <c r="V473" s="461" t="s">
        <v>576</v>
      </c>
      <c r="W473" s="461" t="s">
        <v>578</v>
      </c>
      <c r="X473" s="123" t="str">
        <f t="shared" si="35"/>
        <v>DébilNo disminuyeDirectamente</v>
      </c>
      <c r="Y473" s="208" t="str">
        <f>IFERROR(VLOOKUP(X473,'Tablas de calculos'!$AZ$4:$BE$11,5,FALSE),"")</f>
        <v/>
      </c>
      <c r="Z473" s="208" t="str">
        <f>IFERROR(VLOOKUP(X473,'Tablas de calculos'!$AZ$4:$BE$11,6,FALSE),"")</f>
        <v/>
      </c>
    </row>
    <row r="474" spans="1:26" ht="90" x14ac:dyDescent="0.25">
      <c r="A474" s="232" t="s">
        <v>1141</v>
      </c>
      <c r="B474" s="137">
        <v>4</v>
      </c>
      <c r="C474" s="205" t="str">
        <f>+VLOOKUP(Tabla9[[#This Row],[Cod. Riesgo]],Tabla_Riesgos[[Número]:[Tipo de Riesgo]],6,FALSE)</f>
        <v>Corrupción</v>
      </c>
      <c r="D474" s="119" t="s">
        <v>12</v>
      </c>
      <c r="E474" s="120" t="s">
        <v>622</v>
      </c>
      <c r="F474" s="121">
        <v>4.0299999999999994</v>
      </c>
      <c r="G474" s="125" t="s">
        <v>183</v>
      </c>
      <c r="H474" s="472"/>
      <c r="I474" s="461"/>
      <c r="J474" s="461"/>
      <c r="K474" s="461"/>
      <c r="L474" s="461"/>
      <c r="M474" s="461"/>
      <c r="N474" s="461"/>
      <c r="O474" s="461"/>
      <c r="P474" s="123">
        <f t="shared" si="32"/>
        <v>0</v>
      </c>
      <c r="Q474" s="208" t="str">
        <f t="shared" si="33"/>
        <v>Debil</v>
      </c>
      <c r="R474" s="461" t="s">
        <v>516</v>
      </c>
      <c r="S474" s="224" t="str">
        <f t="shared" si="34"/>
        <v>DebilFuerte</v>
      </c>
      <c r="T474" s="224">
        <f>IFERROR(VLOOKUP(S474,'Tablas de calculos'!$AU$16:$AV$24,2,FALSE),"")</f>
        <v>7</v>
      </c>
      <c r="U474" s="208" t="str">
        <f>IFERROR(VLOOKUP(T474,'Tablas de calculos'!$AV$16:$AY$24,4),"")</f>
        <v>Débil</v>
      </c>
      <c r="V474" s="461" t="s">
        <v>576</v>
      </c>
      <c r="W474" s="461" t="s">
        <v>578</v>
      </c>
      <c r="X474" s="123" t="str">
        <f t="shared" si="35"/>
        <v>DébilNo disminuyeDirectamente</v>
      </c>
      <c r="Y474" s="208" t="str">
        <f>IFERROR(VLOOKUP(X474,'Tablas de calculos'!$AZ$4:$BE$11,5,FALSE),"")</f>
        <v/>
      </c>
      <c r="Z474" s="208" t="str">
        <f>IFERROR(VLOOKUP(X474,'Tablas de calculos'!$AZ$4:$BE$11,6,FALSE),"")</f>
        <v/>
      </c>
    </row>
    <row r="475" spans="1:26" ht="60" x14ac:dyDescent="0.25">
      <c r="A475" s="232" t="s">
        <v>1141</v>
      </c>
      <c r="B475" s="137">
        <v>5</v>
      </c>
      <c r="C475" s="205" t="str">
        <f>+VLOOKUP(Tabla9[[#This Row],[Cod. Riesgo]],Tabla_Riesgos[[Número]:[Tipo de Riesgo]],6,FALSE)</f>
        <v>Operativo</v>
      </c>
      <c r="D475" s="119" t="s">
        <v>12</v>
      </c>
      <c r="E475" s="120" t="s">
        <v>624</v>
      </c>
      <c r="F475" s="121">
        <v>5.01</v>
      </c>
      <c r="G475" s="125" t="s">
        <v>184</v>
      </c>
      <c r="H475" s="472"/>
      <c r="I475" s="461"/>
      <c r="J475" s="461"/>
      <c r="K475" s="461"/>
      <c r="L475" s="461"/>
      <c r="M475" s="461"/>
      <c r="N475" s="461"/>
      <c r="O475" s="461"/>
      <c r="P475" s="123">
        <f t="shared" si="32"/>
        <v>0</v>
      </c>
      <c r="Q475" s="208" t="str">
        <f t="shared" si="33"/>
        <v>Debil</v>
      </c>
      <c r="R475" s="461" t="s">
        <v>516</v>
      </c>
      <c r="S475" s="224" t="str">
        <f t="shared" si="34"/>
        <v>DebilFuerte</v>
      </c>
      <c r="T475" s="224">
        <f>IFERROR(VLOOKUP(S475,'Tablas de calculos'!$AU$16:$AV$24,2,FALSE),"")</f>
        <v>7</v>
      </c>
      <c r="U475" s="208" t="str">
        <f>IFERROR(VLOOKUP(T475,'Tablas de calculos'!$AV$16:$AY$24,4),"")</f>
        <v>Débil</v>
      </c>
      <c r="V475" s="461" t="s">
        <v>576</v>
      </c>
      <c r="W475" s="461" t="s">
        <v>578</v>
      </c>
      <c r="X475" s="123" t="str">
        <f t="shared" si="35"/>
        <v>DébilNo disminuyeDirectamente</v>
      </c>
      <c r="Y475" s="208" t="str">
        <f>IFERROR(VLOOKUP(X475,'Tablas de calculos'!$AZ$4:$BE$11,5,FALSE),"")</f>
        <v/>
      </c>
      <c r="Z475" s="208" t="str">
        <f>IFERROR(VLOOKUP(X475,'Tablas de calculos'!$AZ$4:$BE$11,6,FALSE),"")</f>
        <v/>
      </c>
    </row>
    <row r="476" spans="1:26" ht="75" x14ac:dyDescent="0.25">
      <c r="A476" s="232" t="s">
        <v>1141</v>
      </c>
      <c r="B476" s="137">
        <v>6</v>
      </c>
      <c r="C476" s="205" t="str">
        <f>+VLOOKUP(Tabla9[[#This Row],[Cod. Riesgo]],Tabla_Riesgos[[Número]:[Tipo de Riesgo]],6,FALSE)</f>
        <v>Corrupción</v>
      </c>
      <c r="D476" s="119" t="s">
        <v>12</v>
      </c>
      <c r="E476" s="120" t="s">
        <v>639</v>
      </c>
      <c r="F476" s="121">
        <v>6.01</v>
      </c>
      <c r="G476" s="125" t="s">
        <v>183</v>
      </c>
      <c r="H476" s="472"/>
      <c r="I476" s="461"/>
      <c r="J476" s="461"/>
      <c r="K476" s="461"/>
      <c r="L476" s="461"/>
      <c r="M476" s="461"/>
      <c r="N476" s="461"/>
      <c r="O476" s="461"/>
      <c r="P476" s="123">
        <f t="shared" si="32"/>
        <v>0</v>
      </c>
      <c r="Q476" s="208" t="str">
        <f t="shared" si="33"/>
        <v>Debil</v>
      </c>
      <c r="R476" s="461" t="s">
        <v>516</v>
      </c>
      <c r="S476" s="224" t="str">
        <f t="shared" si="34"/>
        <v>DebilFuerte</v>
      </c>
      <c r="T476" s="224">
        <f>IFERROR(VLOOKUP(S476,'Tablas de calculos'!$AU$16:$AV$24,2,FALSE),"")</f>
        <v>7</v>
      </c>
      <c r="U476" s="208" t="str">
        <f>IFERROR(VLOOKUP(T476,'Tablas de calculos'!$AV$16:$AY$24,4),"")</f>
        <v>Débil</v>
      </c>
      <c r="V476" s="461" t="s">
        <v>576</v>
      </c>
      <c r="W476" s="461" t="s">
        <v>578</v>
      </c>
      <c r="X476" s="123" t="str">
        <f t="shared" si="35"/>
        <v>DébilNo disminuyeDirectamente</v>
      </c>
      <c r="Y476" s="208" t="str">
        <f>IFERROR(VLOOKUP(X476,'Tablas de calculos'!$AZ$4:$BE$11,5,FALSE),"")</f>
        <v/>
      </c>
      <c r="Z476" s="208" t="str">
        <f>IFERROR(VLOOKUP(X476,'Tablas de calculos'!$AZ$4:$BE$11,6,FALSE),"")</f>
        <v/>
      </c>
    </row>
    <row r="477" spans="1:26" ht="60" x14ac:dyDescent="0.25">
      <c r="A477" s="232" t="s">
        <v>1141</v>
      </c>
      <c r="B477" s="137">
        <v>6</v>
      </c>
      <c r="C477" s="205" t="str">
        <f>+VLOOKUP(Tabla9[[#This Row],[Cod. Riesgo]],Tabla_Riesgos[[Número]:[Tipo de Riesgo]],6,FALSE)</f>
        <v>Corrupción</v>
      </c>
      <c r="D477" s="119" t="s">
        <v>12</v>
      </c>
      <c r="E477" s="120" t="s">
        <v>639</v>
      </c>
      <c r="F477" s="121">
        <v>6.02</v>
      </c>
      <c r="G477" s="125" t="s">
        <v>185</v>
      </c>
      <c r="H477" s="472"/>
      <c r="I477" s="461"/>
      <c r="J477" s="461"/>
      <c r="K477" s="461"/>
      <c r="L477" s="461"/>
      <c r="M477" s="461"/>
      <c r="N477" s="461"/>
      <c r="O477" s="461"/>
      <c r="P477" s="123">
        <f t="shared" si="32"/>
        <v>0</v>
      </c>
      <c r="Q477" s="208" t="str">
        <f t="shared" si="33"/>
        <v>Debil</v>
      </c>
      <c r="R477" s="461" t="s">
        <v>516</v>
      </c>
      <c r="S477" s="224" t="str">
        <f t="shared" si="34"/>
        <v>DebilFuerte</v>
      </c>
      <c r="T477" s="224">
        <f>IFERROR(VLOOKUP(S477,'Tablas de calculos'!$AU$16:$AV$24,2,FALSE),"")</f>
        <v>7</v>
      </c>
      <c r="U477" s="208" t="str">
        <f>IFERROR(VLOOKUP(T477,'Tablas de calculos'!$AV$16:$AY$24,4),"")</f>
        <v>Débil</v>
      </c>
      <c r="V477" s="461" t="s">
        <v>576</v>
      </c>
      <c r="W477" s="461" t="s">
        <v>578</v>
      </c>
      <c r="X477" s="123" t="str">
        <f t="shared" si="35"/>
        <v>DébilNo disminuyeDirectamente</v>
      </c>
      <c r="Y477" s="208" t="str">
        <f>IFERROR(VLOOKUP(X477,'Tablas de calculos'!$AZ$4:$BE$11,5,FALSE),"")</f>
        <v/>
      </c>
      <c r="Z477" s="208" t="str">
        <f>IFERROR(VLOOKUP(X477,'Tablas de calculos'!$AZ$4:$BE$11,6,FALSE),"")</f>
        <v/>
      </c>
    </row>
    <row r="478" spans="1:26" ht="60" x14ac:dyDescent="0.25">
      <c r="A478" s="232" t="s">
        <v>1141</v>
      </c>
      <c r="B478" s="137">
        <v>6</v>
      </c>
      <c r="C478" s="205" t="str">
        <f>+VLOOKUP(Tabla9[[#This Row],[Cod. Riesgo]],Tabla_Riesgos[[Número]:[Tipo de Riesgo]],6,FALSE)</f>
        <v>Corrupción</v>
      </c>
      <c r="D478" s="119" t="s">
        <v>12</v>
      </c>
      <c r="E478" s="120" t="s">
        <v>639</v>
      </c>
      <c r="F478" s="121">
        <v>6.0299999999999994</v>
      </c>
      <c r="G478" s="125" t="s">
        <v>177</v>
      </c>
      <c r="H478" s="472"/>
      <c r="I478" s="461"/>
      <c r="J478" s="461"/>
      <c r="K478" s="461"/>
      <c r="L478" s="461"/>
      <c r="M478" s="461"/>
      <c r="N478" s="461"/>
      <c r="O478" s="461"/>
      <c r="P478" s="123">
        <f t="shared" si="32"/>
        <v>0</v>
      </c>
      <c r="Q478" s="208" t="str">
        <f t="shared" si="33"/>
        <v>Debil</v>
      </c>
      <c r="R478" s="461" t="s">
        <v>516</v>
      </c>
      <c r="S478" s="224" t="str">
        <f t="shared" si="34"/>
        <v>DebilFuerte</v>
      </c>
      <c r="T478" s="224">
        <f>IFERROR(VLOOKUP(S478,'Tablas de calculos'!$AU$16:$AV$24,2,FALSE),"")</f>
        <v>7</v>
      </c>
      <c r="U478" s="208" t="str">
        <f>IFERROR(VLOOKUP(T478,'Tablas de calculos'!$AV$16:$AY$24,4),"")</f>
        <v>Débil</v>
      </c>
      <c r="V478" s="461" t="s">
        <v>576</v>
      </c>
      <c r="W478" s="461" t="s">
        <v>578</v>
      </c>
      <c r="X478" s="123" t="str">
        <f t="shared" si="35"/>
        <v>DébilNo disminuyeDirectamente</v>
      </c>
      <c r="Y478" s="208" t="str">
        <f>IFERROR(VLOOKUP(X478,'Tablas de calculos'!$AZ$4:$BE$11,5,FALSE),"")</f>
        <v/>
      </c>
      <c r="Z478" s="208" t="str">
        <f>IFERROR(VLOOKUP(X478,'Tablas de calculos'!$AZ$4:$BE$11,6,FALSE),"")</f>
        <v/>
      </c>
    </row>
    <row r="479" spans="1:26" ht="60" x14ac:dyDescent="0.25">
      <c r="A479" s="232" t="s">
        <v>1141</v>
      </c>
      <c r="B479" s="137">
        <v>6</v>
      </c>
      <c r="C479" s="205" t="str">
        <f>+VLOOKUP(Tabla9[[#This Row],[Cod. Riesgo]],Tabla_Riesgos[[Número]:[Tipo de Riesgo]],6,FALSE)</f>
        <v>Corrupción</v>
      </c>
      <c r="D479" s="119" t="s">
        <v>12</v>
      </c>
      <c r="E479" s="120" t="s">
        <v>639</v>
      </c>
      <c r="F479" s="121">
        <v>6.0399999999999991</v>
      </c>
      <c r="G479" s="125" t="s">
        <v>186</v>
      </c>
      <c r="H479" s="472"/>
      <c r="I479" s="461"/>
      <c r="J479" s="461"/>
      <c r="K479" s="461"/>
      <c r="L479" s="461"/>
      <c r="M479" s="461"/>
      <c r="N479" s="461"/>
      <c r="O479" s="461"/>
      <c r="P479" s="123">
        <f t="shared" si="32"/>
        <v>0</v>
      </c>
      <c r="Q479" s="208" t="str">
        <f t="shared" si="33"/>
        <v>Debil</v>
      </c>
      <c r="R479" s="461" t="s">
        <v>516</v>
      </c>
      <c r="S479" s="224" t="str">
        <f t="shared" si="34"/>
        <v>DebilFuerte</v>
      </c>
      <c r="T479" s="224">
        <f>IFERROR(VLOOKUP(S479,'Tablas de calculos'!$AU$16:$AV$24,2,FALSE),"")</f>
        <v>7</v>
      </c>
      <c r="U479" s="208" t="str">
        <f>IFERROR(VLOOKUP(T479,'Tablas de calculos'!$AV$16:$AY$24,4),"")</f>
        <v>Débil</v>
      </c>
      <c r="V479" s="461" t="s">
        <v>576</v>
      </c>
      <c r="W479" s="461" t="s">
        <v>578</v>
      </c>
      <c r="X479" s="123" t="str">
        <f t="shared" si="35"/>
        <v>DébilNo disminuyeDirectamente</v>
      </c>
      <c r="Y479" s="208" t="str">
        <f>IFERROR(VLOOKUP(X479,'Tablas de calculos'!$AZ$4:$BE$11,5,FALSE),"")</f>
        <v/>
      </c>
      <c r="Z479" s="208" t="str">
        <f>IFERROR(VLOOKUP(X479,'Tablas de calculos'!$AZ$4:$BE$11,6,FALSE),"")</f>
        <v/>
      </c>
    </row>
    <row r="480" spans="1:26" ht="75" x14ac:dyDescent="0.25">
      <c r="A480" s="232" t="s">
        <v>1141</v>
      </c>
      <c r="B480" s="137">
        <v>7</v>
      </c>
      <c r="C480" s="205" t="str">
        <f>+VLOOKUP(Tabla9[[#This Row],[Cod. Riesgo]],Tabla_Riesgos[[Número]:[Tipo de Riesgo]],6,FALSE)</f>
        <v>Corrupción</v>
      </c>
      <c r="D480" s="119" t="s">
        <v>12</v>
      </c>
      <c r="E480" s="120" t="s">
        <v>392</v>
      </c>
      <c r="F480" s="121">
        <v>7.01</v>
      </c>
      <c r="G480" s="125" t="s">
        <v>179</v>
      </c>
      <c r="H480" s="472"/>
      <c r="I480" s="461"/>
      <c r="J480" s="461"/>
      <c r="K480" s="461"/>
      <c r="L480" s="461"/>
      <c r="M480" s="461"/>
      <c r="N480" s="461"/>
      <c r="O480" s="461"/>
      <c r="P480" s="123">
        <f t="shared" si="32"/>
        <v>0</v>
      </c>
      <c r="Q480" s="208" t="str">
        <f t="shared" si="33"/>
        <v>Debil</v>
      </c>
      <c r="R480" s="461" t="s">
        <v>516</v>
      </c>
      <c r="S480" s="224" t="str">
        <f t="shared" si="34"/>
        <v>DebilFuerte</v>
      </c>
      <c r="T480" s="224">
        <f>IFERROR(VLOOKUP(S480,'Tablas de calculos'!$AU$16:$AV$24,2,FALSE),"")</f>
        <v>7</v>
      </c>
      <c r="U480" s="208" t="str">
        <f>IFERROR(VLOOKUP(T480,'Tablas de calculos'!$AV$16:$AY$24,4),"")</f>
        <v>Débil</v>
      </c>
      <c r="V480" s="461" t="s">
        <v>576</v>
      </c>
      <c r="W480" s="461" t="s">
        <v>578</v>
      </c>
      <c r="X480" s="123" t="str">
        <f t="shared" si="35"/>
        <v>DébilNo disminuyeDirectamente</v>
      </c>
      <c r="Y480" s="208" t="str">
        <f>IFERROR(VLOOKUP(X480,'Tablas de calculos'!$AZ$4:$BE$11,5,FALSE),"")</f>
        <v/>
      </c>
      <c r="Z480" s="208" t="str">
        <f>IFERROR(VLOOKUP(X480,'Tablas de calculos'!$AZ$4:$BE$11,6,FALSE),"")</f>
        <v/>
      </c>
    </row>
    <row r="481" spans="1:26" ht="60" x14ac:dyDescent="0.25">
      <c r="A481" s="232" t="s">
        <v>1141</v>
      </c>
      <c r="B481" s="137">
        <v>7</v>
      </c>
      <c r="C481" s="205" t="str">
        <f>+VLOOKUP(Tabla9[[#This Row],[Cod. Riesgo]],Tabla_Riesgos[[Número]:[Tipo de Riesgo]],6,FALSE)</f>
        <v>Corrupción</v>
      </c>
      <c r="D481" s="119" t="s">
        <v>12</v>
      </c>
      <c r="E481" s="120" t="s">
        <v>392</v>
      </c>
      <c r="F481" s="121">
        <v>7.02</v>
      </c>
      <c r="G481" s="125" t="s">
        <v>177</v>
      </c>
      <c r="H481" s="472"/>
      <c r="I481" s="461"/>
      <c r="J481" s="461"/>
      <c r="K481" s="461"/>
      <c r="L481" s="461"/>
      <c r="M481" s="461"/>
      <c r="N481" s="461"/>
      <c r="O481" s="461"/>
      <c r="P481" s="123">
        <f t="shared" si="32"/>
        <v>0</v>
      </c>
      <c r="Q481" s="208" t="str">
        <f t="shared" si="33"/>
        <v>Debil</v>
      </c>
      <c r="R481" s="461" t="s">
        <v>516</v>
      </c>
      <c r="S481" s="224" t="str">
        <f t="shared" si="34"/>
        <v>DebilFuerte</v>
      </c>
      <c r="T481" s="224">
        <f>IFERROR(VLOOKUP(S481,'Tablas de calculos'!$AU$16:$AV$24,2,FALSE),"")</f>
        <v>7</v>
      </c>
      <c r="U481" s="208" t="str">
        <f>IFERROR(VLOOKUP(T481,'Tablas de calculos'!$AV$16:$AY$24,4),"")</f>
        <v>Débil</v>
      </c>
      <c r="V481" s="461" t="s">
        <v>576</v>
      </c>
      <c r="W481" s="461" t="s">
        <v>578</v>
      </c>
      <c r="X481" s="123" t="str">
        <f t="shared" si="35"/>
        <v>DébilNo disminuyeDirectamente</v>
      </c>
      <c r="Y481" s="208" t="str">
        <f>IFERROR(VLOOKUP(X481,'Tablas de calculos'!$AZ$4:$BE$11,5,FALSE),"")</f>
        <v/>
      </c>
      <c r="Z481" s="208" t="str">
        <f>IFERROR(VLOOKUP(X481,'Tablas de calculos'!$AZ$4:$BE$11,6,FALSE),"")</f>
        <v/>
      </c>
    </row>
    <row r="482" spans="1:26" ht="60" x14ac:dyDescent="0.25">
      <c r="A482" s="232" t="s">
        <v>1141</v>
      </c>
      <c r="B482" s="137">
        <v>7</v>
      </c>
      <c r="C482" s="205" t="str">
        <f>+VLOOKUP(Tabla9[[#This Row],[Cod. Riesgo]],Tabla_Riesgos[[Número]:[Tipo de Riesgo]],6,FALSE)</f>
        <v>Corrupción</v>
      </c>
      <c r="D482" s="119" t="s">
        <v>12</v>
      </c>
      <c r="E482" s="120" t="s">
        <v>392</v>
      </c>
      <c r="F482" s="121">
        <v>7.0299999999999994</v>
      </c>
      <c r="G482" s="125" t="s">
        <v>186</v>
      </c>
      <c r="H482" s="472"/>
      <c r="I482" s="461"/>
      <c r="J482" s="461"/>
      <c r="K482" s="461"/>
      <c r="L482" s="461"/>
      <c r="M482" s="461"/>
      <c r="N482" s="461"/>
      <c r="O482" s="461"/>
      <c r="P482" s="123">
        <f t="shared" si="32"/>
        <v>0</v>
      </c>
      <c r="Q482" s="208" t="str">
        <f t="shared" si="33"/>
        <v>Debil</v>
      </c>
      <c r="R482" s="461" t="s">
        <v>516</v>
      </c>
      <c r="S482" s="224" t="str">
        <f t="shared" si="34"/>
        <v>DebilFuerte</v>
      </c>
      <c r="T482" s="224">
        <f>IFERROR(VLOOKUP(S482,'Tablas de calculos'!$AU$16:$AV$24,2,FALSE),"")</f>
        <v>7</v>
      </c>
      <c r="U482" s="208" t="str">
        <f>IFERROR(VLOOKUP(T482,'Tablas de calculos'!$AV$16:$AY$24,4),"")</f>
        <v>Débil</v>
      </c>
      <c r="V482" s="461" t="s">
        <v>576</v>
      </c>
      <c r="W482" s="461" t="s">
        <v>578</v>
      </c>
      <c r="X482" s="123" t="str">
        <f t="shared" si="35"/>
        <v>DébilNo disminuyeDirectamente</v>
      </c>
      <c r="Y482" s="208" t="str">
        <f>IFERROR(VLOOKUP(X482,'Tablas de calculos'!$AZ$4:$BE$11,5,FALSE),"")</f>
        <v/>
      </c>
      <c r="Z482" s="208" t="str">
        <f>IFERROR(VLOOKUP(X482,'Tablas de calculos'!$AZ$4:$BE$11,6,FALSE),"")</f>
        <v/>
      </c>
    </row>
    <row r="483" spans="1:26" ht="75" x14ac:dyDescent="0.25">
      <c r="A483" s="232" t="s">
        <v>1141</v>
      </c>
      <c r="B483" s="137">
        <v>8</v>
      </c>
      <c r="C483" s="205" t="str">
        <f>+VLOOKUP(Tabla9[[#This Row],[Cod. Riesgo]],Tabla_Riesgos[[Número]:[Tipo de Riesgo]],6,FALSE)</f>
        <v>Corrupción</v>
      </c>
      <c r="D483" s="119" t="s">
        <v>12</v>
      </c>
      <c r="E483" s="120" t="s">
        <v>641</v>
      </c>
      <c r="F483" s="121">
        <v>8.01</v>
      </c>
      <c r="G483" s="125" t="s">
        <v>179</v>
      </c>
      <c r="H483" s="472"/>
      <c r="I483" s="461"/>
      <c r="J483" s="461"/>
      <c r="K483" s="461"/>
      <c r="L483" s="461"/>
      <c r="M483" s="461"/>
      <c r="N483" s="461"/>
      <c r="O483" s="461"/>
      <c r="P483" s="123">
        <f t="shared" si="32"/>
        <v>0</v>
      </c>
      <c r="Q483" s="208" t="str">
        <f t="shared" si="33"/>
        <v>Debil</v>
      </c>
      <c r="R483" s="461" t="s">
        <v>516</v>
      </c>
      <c r="S483" s="224" t="str">
        <f t="shared" si="34"/>
        <v>DebilFuerte</v>
      </c>
      <c r="T483" s="224">
        <f>IFERROR(VLOOKUP(S483,'Tablas de calculos'!$AU$16:$AV$24,2,FALSE),"")</f>
        <v>7</v>
      </c>
      <c r="U483" s="208" t="str">
        <f>IFERROR(VLOOKUP(T483,'Tablas de calculos'!$AV$16:$AY$24,4),"")</f>
        <v>Débil</v>
      </c>
      <c r="V483" s="461" t="s">
        <v>578</v>
      </c>
      <c r="W483" s="461" t="s">
        <v>578</v>
      </c>
      <c r="X483" s="123" t="str">
        <f t="shared" si="35"/>
        <v>DébilDirectamenteDirectamente</v>
      </c>
      <c r="Y483" s="208" t="str">
        <f>IFERROR(VLOOKUP(X483,'Tablas de calculos'!$AZ$4:$BE$11,5,FALSE),"")</f>
        <v/>
      </c>
      <c r="Z483" s="208" t="str">
        <f>IFERROR(VLOOKUP(X483,'Tablas de calculos'!$AZ$4:$BE$11,6,FALSE),"")</f>
        <v/>
      </c>
    </row>
    <row r="484" spans="1:26" ht="75" x14ac:dyDescent="0.25">
      <c r="A484" s="232" t="s">
        <v>1141</v>
      </c>
      <c r="B484" s="137">
        <v>8</v>
      </c>
      <c r="C484" s="205" t="str">
        <f>+VLOOKUP(Tabla9[[#This Row],[Cod. Riesgo]],Tabla_Riesgos[[Número]:[Tipo de Riesgo]],6,FALSE)</f>
        <v>Corrupción</v>
      </c>
      <c r="D484" s="119" t="s">
        <v>12</v>
      </c>
      <c r="E484" s="120" t="s">
        <v>641</v>
      </c>
      <c r="F484" s="121">
        <v>8.02</v>
      </c>
      <c r="G484" s="125" t="s">
        <v>185</v>
      </c>
      <c r="H484" s="472"/>
      <c r="I484" s="461"/>
      <c r="J484" s="461"/>
      <c r="K484" s="461"/>
      <c r="L484" s="461"/>
      <c r="M484" s="461"/>
      <c r="N484" s="461"/>
      <c r="O484" s="461"/>
      <c r="P484" s="123">
        <f t="shared" si="32"/>
        <v>0</v>
      </c>
      <c r="Q484" s="208" t="str">
        <f t="shared" si="33"/>
        <v>Debil</v>
      </c>
      <c r="R484" s="461" t="s">
        <v>516</v>
      </c>
      <c r="S484" s="224" t="str">
        <f t="shared" si="34"/>
        <v>DebilFuerte</v>
      </c>
      <c r="T484" s="224">
        <f>IFERROR(VLOOKUP(S484,'Tablas de calculos'!$AU$16:$AV$24,2,FALSE),"")</f>
        <v>7</v>
      </c>
      <c r="U484" s="208" t="str">
        <f>IFERROR(VLOOKUP(T484,'Tablas de calculos'!$AV$16:$AY$24,4),"")</f>
        <v>Débil</v>
      </c>
      <c r="V484" s="461" t="s">
        <v>578</v>
      </c>
      <c r="W484" s="461" t="s">
        <v>578</v>
      </c>
      <c r="X484" s="123" t="str">
        <f t="shared" si="35"/>
        <v>DébilDirectamenteDirectamente</v>
      </c>
      <c r="Y484" s="208" t="str">
        <f>IFERROR(VLOOKUP(X484,'Tablas de calculos'!$AZ$4:$BE$11,5,FALSE),"")</f>
        <v/>
      </c>
      <c r="Z484" s="208" t="str">
        <f>IFERROR(VLOOKUP(X484,'Tablas de calculos'!$AZ$4:$BE$11,6,FALSE),"")</f>
        <v/>
      </c>
    </row>
    <row r="485" spans="1:26" ht="75" x14ac:dyDescent="0.25">
      <c r="A485" s="232" t="s">
        <v>1141</v>
      </c>
      <c r="B485" s="137">
        <v>8</v>
      </c>
      <c r="C485" s="205" t="str">
        <f>+VLOOKUP(Tabla9[[#This Row],[Cod. Riesgo]],Tabla_Riesgos[[Número]:[Tipo de Riesgo]],6,FALSE)</f>
        <v>Corrupción</v>
      </c>
      <c r="D485" s="119" t="s">
        <v>12</v>
      </c>
      <c r="E485" s="120" t="s">
        <v>641</v>
      </c>
      <c r="F485" s="121">
        <v>8.0299999999999994</v>
      </c>
      <c r="G485" s="125" t="s">
        <v>177</v>
      </c>
      <c r="H485" s="472"/>
      <c r="I485" s="461"/>
      <c r="J485" s="461"/>
      <c r="K485" s="461"/>
      <c r="L485" s="461"/>
      <c r="M485" s="461"/>
      <c r="N485" s="461"/>
      <c r="O485" s="461"/>
      <c r="P485" s="123">
        <f t="shared" si="32"/>
        <v>0</v>
      </c>
      <c r="Q485" s="208" t="str">
        <f t="shared" si="33"/>
        <v>Debil</v>
      </c>
      <c r="R485" s="461" t="s">
        <v>516</v>
      </c>
      <c r="S485" s="224" t="str">
        <f t="shared" si="34"/>
        <v>DebilFuerte</v>
      </c>
      <c r="T485" s="224">
        <f>IFERROR(VLOOKUP(S485,'Tablas de calculos'!$AU$16:$AV$24,2,FALSE),"")</f>
        <v>7</v>
      </c>
      <c r="U485" s="208" t="str">
        <f>IFERROR(VLOOKUP(T485,'Tablas de calculos'!$AV$16:$AY$24,4),"")</f>
        <v>Débil</v>
      </c>
      <c r="V485" s="461" t="s">
        <v>578</v>
      </c>
      <c r="W485" s="461" t="s">
        <v>575</v>
      </c>
      <c r="X485" s="123" t="str">
        <f t="shared" si="35"/>
        <v>DébilDirectamenteIndirectamente</v>
      </c>
      <c r="Y485" s="208" t="str">
        <f>IFERROR(VLOOKUP(X485,'Tablas de calculos'!$AZ$4:$BE$11,5,FALSE),"")</f>
        <v/>
      </c>
      <c r="Z485" s="208" t="str">
        <f>IFERROR(VLOOKUP(X485,'Tablas de calculos'!$AZ$4:$BE$11,6,FALSE),"")</f>
        <v/>
      </c>
    </row>
    <row r="486" spans="1:26" ht="75" x14ac:dyDescent="0.25">
      <c r="A486" s="232" t="s">
        <v>1141</v>
      </c>
      <c r="B486" s="137">
        <v>8</v>
      </c>
      <c r="C486" s="205" t="str">
        <f>+VLOOKUP(Tabla9[[#This Row],[Cod. Riesgo]],Tabla_Riesgos[[Número]:[Tipo de Riesgo]],6,FALSE)</f>
        <v>Corrupción</v>
      </c>
      <c r="D486" s="119" t="s">
        <v>12</v>
      </c>
      <c r="E486" s="120" t="s">
        <v>641</v>
      </c>
      <c r="F486" s="121">
        <v>8.0399999999999991</v>
      </c>
      <c r="G486" s="125" t="s">
        <v>173</v>
      </c>
      <c r="H486" s="472"/>
      <c r="I486" s="461"/>
      <c r="J486" s="461"/>
      <c r="K486" s="461"/>
      <c r="L486" s="461"/>
      <c r="M486" s="461"/>
      <c r="N486" s="461"/>
      <c r="O486" s="461"/>
      <c r="P486" s="123">
        <f t="shared" si="32"/>
        <v>0</v>
      </c>
      <c r="Q486" s="208" t="str">
        <f t="shared" si="33"/>
        <v>Debil</v>
      </c>
      <c r="R486" s="461" t="s">
        <v>516</v>
      </c>
      <c r="S486" s="224" t="str">
        <f t="shared" si="34"/>
        <v>DebilFuerte</v>
      </c>
      <c r="T486" s="224">
        <f>IFERROR(VLOOKUP(S486,'Tablas de calculos'!$AU$16:$AV$24,2,FALSE),"")</f>
        <v>7</v>
      </c>
      <c r="U486" s="208" t="str">
        <f>IFERROR(VLOOKUP(T486,'Tablas de calculos'!$AV$16:$AY$24,4),"")</f>
        <v>Débil</v>
      </c>
      <c r="V486" s="461" t="s">
        <v>578</v>
      </c>
      <c r="W486" s="461" t="s">
        <v>575</v>
      </c>
      <c r="X486" s="123" t="str">
        <f t="shared" si="35"/>
        <v>DébilDirectamenteIndirectamente</v>
      </c>
      <c r="Y486" s="208" t="str">
        <f>IFERROR(VLOOKUP(X486,'Tablas de calculos'!$AZ$4:$BE$11,5,FALSE),"")</f>
        <v/>
      </c>
      <c r="Z486" s="208" t="str">
        <f>IFERROR(VLOOKUP(X486,'Tablas de calculos'!$AZ$4:$BE$11,6,FALSE),"")</f>
        <v/>
      </c>
    </row>
    <row r="487" spans="1:26" ht="75" x14ac:dyDescent="0.25">
      <c r="A487" s="232" t="s">
        <v>1141</v>
      </c>
      <c r="B487" s="137">
        <v>8</v>
      </c>
      <c r="C487" s="205" t="str">
        <f>+VLOOKUP(Tabla9[[#This Row],[Cod. Riesgo]],Tabla_Riesgos[[Número]:[Tipo de Riesgo]],6,FALSE)</f>
        <v>Corrupción</v>
      </c>
      <c r="D487" s="119" t="s">
        <v>12</v>
      </c>
      <c r="E487" s="120" t="s">
        <v>641</v>
      </c>
      <c r="F487" s="121">
        <v>8.0499999999999989</v>
      </c>
      <c r="G487" s="125" t="s">
        <v>186</v>
      </c>
      <c r="H487" s="472"/>
      <c r="I487" s="461"/>
      <c r="J487" s="461"/>
      <c r="K487" s="461"/>
      <c r="L487" s="461"/>
      <c r="M487" s="461"/>
      <c r="N487" s="461"/>
      <c r="O487" s="461"/>
      <c r="P487" s="123">
        <f t="shared" si="32"/>
        <v>0</v>
      </c>
      <c r="Q487" s="208" t="str">
        <f t="shared" si="33"/>
        <v>Debil</v>
      </c>
      <c r="R487" s="461" t="s">
        <v>516</v>
      </c>
      <c r="S487" s="224" t="str">
        <f t="shared" si="34"/>
        <v>DebilFuerte</v>
      </c>
      <c r="T487" s="224">
        <f>IFERROR(VLOOKUP(S487,'Tablas de calculos'!$AU$16:$AV$24,2,FALSE),"")</f>
        <v>7</v>
      </c>
      <c r="U487" s="208" t="str">
        <f>IFERROR(VLOOKUP(T487,'Tablas de calculos'!$AV$16:$AY$24,4),"")</f>
        <v>Débil</v>
      </c>
      <c r="V487" s="461" t="s">
        <v>576</v>
      </c>
      <c r="W487" s="461" t="s">
        <v>578</v>
      </c>
      <c r="X487" s="123" t="str">
        <f t="shared" si="35"/>
        <v>DébilNo disminuyeDirectamente</v>
      </c>
      <c r="Y487" s="208" t="str">
        <f>IFERROR(VLOOKUP(X487,'Tablas de calculos'!$AZ$4:$BE$11,5,FALSE),"")</f>
        <v/>
      </c>
      <c r="Z487" s="208" t="str">
        <f>IFERROR(VLOOKUP(X487,'Tablas de calculos'!$AZ$4:$BE$11,6,FALSE),"")</f>
        <v/>
      </c>
    </row>
    <row r="488" spans="1:26" ht="75" x14ac:dyDescent="0.25">
      <c r="A488" s="232" t="s">
        <v>1141</v>
      </c>
      <c r="B488" s="137">
        <v>9</v>
      </c>
      <c r="C488" s="205" t="str">
        <f>+VLOOKUP(Tabla9[[#This Row],[Cod. Riesgo]],Tabla_Riesgos[[Número]:[Tipo de Riesgo]],6,FALSE)</f>
        <v>Corrupción</v>
      </c>
      <c r="D488" s="119" t="s">
        <v>12</v>
      </c>
      <c r="E488" s="120" t="s">
        <v>391</v>
      </c>
      <c r="F488" s="121">
        <v>9.01</v>
      </c>
      <c r="G488" s="125" t="s">
        <v>187</v>
      </c>
      <c r="H488" s="472"/>
      <c r="I488" s="461"/>
      <c r="J488" s="461"/>
      <c r="K488" s="461"/>
      <c r="L488" s="461"/>
      <c r="M488" s="461"/>
      <c r="N488" s="461"/>
      <c r="O488" s="461"/>
      <c r="P488" s="123">
        <f t="shared" si="32"/>
        <v>0</v>
      </c>
      <c r="Q488" s="208" t="str">
        <f t="shared" si="33"/>
        <v>Debil</v>
      </c>
      <c r="R488" s="461" t="s">
        <v>516</v>
      </c>
      <c r="S488" s="224" t="str">
        <f t="shared" si="34"/>
        <v>DebilFuerte</v>
      </c>
      <c r="T488" s="224">
        <f>IFERROR(VLOOKUP(S488,'Tablas de calculos'!$AU$16:$AV$24,2,FALSE),"")</f>
        <v>7</v>
      </c>
      <c r="U488" s="208" t="str">
        <f>IFERROR(VLOOKUP(T488,'Tablas de calculos'!$AV$16:$AY$24,4),"")</f>
        <v>Débil</v>
      </c>
      <c r="V488" s="461" t="s">
        <v>576</v>
      </c>
      <c r="W488" s="461" t="s">
        <v>578</v>
      </c>
      <c r="X488" s="123" t="str">
        <f t="shared" si="35"/>
        <v>DébilNo disminuyeDirectamente</v>
      </c>
      <c r="Y488" s="208" t="str">
        <f>IFERROR(VLOOKUP(X488,'Tablas de calculos'!$AZ$4:$BE$11,5,FALSE),"")</f>
        <v/>
      </c>
      <c r="Z488" s="208" t="str">
        <f>IFERROR(VLOOKUP(X488,'Tablas de calculos'!$AZ$4:$BE$11,6,FALSE),"")</f>
        <v/>
      </c>
    </row>
    <row r="489" spans="1:26" ht="75" x14ac:dyDescent="0.25">
      <c r="A489" s="232" t="s">
        <v>1141</v>
      </c>
      <c r="B489" s="137">
        <v>9</v>
      </c>
      <c r="C489" s="205" t="str">
        <f>+VLOOKUP(Tabla9[[#This Row],[Cod. Riesgo]],Tabla_Riesgos[[Número]:[Tipo de Riesgo]],6,FALSE)</f>
        <v>Corrupción</v>
      </c>
      <c r="D489" s="119" t="s">
        <v>12</v>
      </c>
      <c r="E489" s="120" t="s">
        <v>391</v>
      </c>
      <c r="F489" s="121">
        <v>9.02</v>
      </c>
      <c r="G489" s="125" t="s">
        <v>188</v>
      </c>
      <c r="H489" s="472"/>
      <c r="I489" s="461"/>
      <c r="J489" s="461"/>
      <c r="K489" s="461"/>
      <c r="L489" s="461"/>
      <c r="M489" s="461"/>
      <c r="N489" s="461"/>
      <c r="O489" s="461"/>
      <c r="P489" s="123">
        <f t="shared" si="32"/>
        <v>0</v>
      </c>
      <c r="Q489" s="208" t="str">
        <f t="shared" si="33"/>
        <v>Debil</v>
      </c>
      <c r="R489" s="461" t="s">
        <v>516</v>
      </c>
      <c r="S489" s="224" t="str">
        <f t="shared" si="34"/>
        <v>DebilFuerte</v>
      </c>
      <c r="T489" s="224">
        <f>IFERROR(VLOOKUP(S489,'Tablas de calculos'!$AU$16:$AV$24,2,FALSE),"")</f>
        <v>7</v>
      </c>
      <c r="U489" s="208" t="str">
        <f>IFERROR(VLOOKUP(T489,'Tablas de calculos'!$AV$16:$AY$24,4),"")</f>
        <v>Débil</v>
      </c>
      <c r="V489" s="461" t="s">
        <v>576</v>
      </c>
      <c r="W489" s="461" t="s">
        <v>578</v>
      </c>
      <c r="X489" s="123" t="str">
        <f t="shared" si="35"/>
        <v>DébilNo disminuyeDirectamente</v>
      </c>
      <c r="Y489" s="208" t="str">
        <f>IFERROR(VLOOKUP(X489,'Tablas de calculos'!$AZ$4:$BE$11,5,FALSE),"")</f>
        <v/>
      </c>
      <c r="Z489" s="208" t="str">
        <f>IFERROR(VLOOKUP(X489,'Tablas de calculos'!$AZ$4:$BE$11,6,FALSE),"")</f>
        <v/>
      </c>
    </row>
    <row r="490" spans="1:26" ht="75" x14ac:dyDescent="0.25">
      <c r="A490" s="232" t="s">
        <v>1141</v>
      </c>
      <c r="B490" s="137">
        <v>9</v>
      </c>
      <c r="C490" s="205" t="str">
        <f>+VLOOKUP(Tabla9[[#This Row],[Cod. Riesgo]],Tabla_Riesgos[[Número]:[Tipo de Riesgo]],6,FALSE)</f>
        <v>Corrupción</v>
      </c>
      <c r="D490" s="119" t="s">
        <v>12</v>
      </c>
      <c r="E490" s="120" t="s">
        <v>391</v>
      </c>
      <c r="F490" s="121">
        <v>9.0299999999999994</v>
      </c>
      <c r="G490" s="125" t="s">
        <v>189</v>
      </c>
      <c r="H490" s="472"/>
      <c r="I490" s="461"/>
      <c r="J490" s="461"/>
      <c r="K490" s="461"/>
      <c r="L490" s="461"/>
      <c r="M490" s="461"/>
      <c r="N490" s="461"/>
      <c r="O490" s="461"/>
      <c r="P490" s="123">
        <f t="shared" si="32"/>
        <v>0</v>
      </c>
      <c r="Q490" s="208" t="str">
        <f t="shared" si="33"/>
        <v>Debil</v>
      </c>
      <c r="R490" s="461" t="s">
        <v>516</v>
      </c>
      <c r="S490" s="224" t="str">
        <f t="shared" si="34"/>
        <v>DebilFuerte</v>
      </c>
      <c r="T490" s="224">
        <f>IFERROR(VLOOKUP(S490,'Tablas de calculos'!$AU$16:$AV$24,2,FALSE),"")</f>
        <v>7</v>
      </c>
      <c r="U490" s="208" t="str">
        <f>IFERROR(VLOOKUP(T490,'Tablas de calculos'!$AV$16:$AY$24,4),"")</f>
        <v>Débil</v>
      </c>
      <c r="V490" s="461" t="s">
        <v>576</v>
      </c>
      <c r="W490" s="461" t="s">
        <v>578</v>
      </c>
      <c r="X490" s="123" t="str">
        <f t="shared" si="35"/>
        <v>DébilNo disminuyeDirectamente</v>
      </c>
      <c r="Y490" s="208" t="str">
        <f>IFERROR(VLOOKUP(X490,'Tablas de calculos'!$AZ$4:$BE$11,5,FALSE),"")</f>
        <v/>
      </c>
      <c r="Z490" s="208" t="str">
        <f>IFERROR(VLOOKUP(X490,'Tablas de calculos'!$AZ$4:$BE$11,6,FALSE),"")</f>
        <v/>
      </c>
    </row>
    <row r="491" spans="1:26" ht="75" x14ac:dyDescent="0.25">
      <c r="A491" s="232" t="s">
        <v>1141</v>
      </c>
      <c r="B491" s="137">
        <v>9</v>
      </c>
      <c r="C491" s="205" t="str">
        <f>+VLOOKUP(Tabla9[[#This Row],[Cod. Riesgo]],Tabla_Riesgos[[Número]:[Tipo de Riesgo]],6,FALSE)</f>
        <v>Corrupción</v>
      </c>
      <c r="D491" s="119" t="s">
        <v>12</v>
      </c>
      <c r="E491" s="120" t="s">
        <v>391</v>
      </c>
      <c r="F491" s="121">
        <v>9.0399999999999991</v>
      </c>
      <c r="G491" s="125" t="s">
        <v>190</v>
      </c>
      <c r="H491" s="472"/>
      <c r="I491" s="461"/>
      <c r="J491" s="461"/>
      <c r="K491" s="461"/>
      <c r="L491" s="461"/>
      <c r="M491" s="461"/>
      <c r="N491" s="461"/>
      <c r="O491" s="461"/>
      <c r="P491" s="123">
        <f t="shared" si="32"/>
        <v>0</v>
      </c>
      <c r="Q491" s="208" t="str">
        <f t="shared" si="33"/>
        <v>Debil</v>
      </c>
      <c r="R491" s="461" t="s">
        <v>516</v>
      </c>
      <c r="S491" s="224" t="str">
        <f t="shared" si="34"/>
        <v>DebilFuerte</v>
      </c>
      <c r="T491" s="224">
        <f>IFERROR(VLOOKUP(S491,'Tablas de calculos'!$AU$16:$AV$24,2,FALSE),"")</f>
        <v>7</v>
      </c>
      <c r="U491" s="208" t="str">
        <f>IFERROR(VLOOKUP(T491,'Tablas de calculos'!$AV$16:$AY$24,4),"")</f>
        <v>Débil</v>
      </c>
      <c r="V491" s="461" t="s">
        <v>576</v>
      </c>
      <c r="W491" s="461" t="s">
        <v>578</v>
      </c>
      <c r="X491" s="123" t="str">
        <f t="shared" si="35"/>
        <v>DébilNo disminuyeDirectamente</v>
      </c>
      <c r="Y491" s="208" t="str">
        <f>IFERROR(VLOOKUP(X491,'Tablas de calculos'!$AZ$4:$BE$11,5,FALSE),"")</f>
        <v/>
      </c>
      <c r="Z491" s="208" t="str">
        <f>IFERROR(VLOOKUP(X491,'Tablas de calculos'!$AZ$4:$BE$11,6,FALSE),"")</f>
        <v/>
      </c>
    </row>
    <row r="492" spans="1:26" ht="75" x14ac:dyDescent="0.25">
      <c r="A492" s="232" t="s">
        <v>1141</v>
      </c>
      <c r="B492" s="137">
        <v>9</v>
      </c>
      <c r="C492" s="205" t="str">
        <f>+VLOOKUP(Tabla9[[#This Row],[Cod. Riesgo]],Tabla_Riesgos[[Número]:[Tipo de Riesgo]],6,FALSE)</f>
        <v>Corrupción</v>
      </c>
      <c r="D492" s="119" t="s">
        <v>12</v>
      </c>
      <c r="E492" s="120" t="s">
        <v>391</v>
      </c>
      <c r="F492" s="121">
        <v>9.0499999999999989</v>
      </c>
      <c r="G492" s="125" t="s">
        <v>191</v>
      </c>
      <c r="H492" s="472"/>
      <c r="I492" s="461"/>
      <c r="J492" s="461"/>
      <c r="K492" s="461"/>
      <c r="L492" s="461"/>
      <c r="M492" s="461"/>
      <c r="N492" s="461"/>
      <c r="O492" s="461"/>
      <c r="P492" s="123">
        <f t="shared" si="32"/>
        <v>0</v>
      </c>
      <c r="Q492" s="208" t="str">
        <f t="shared" si="33"/>
        <v>Debil</v>
      </c>
      <c r="R492" s="461" t="s">
        <v>516</v>
      </c>
      <c r="S492" s="224" t="str">
        <f t="shared" si="34"/>
        <v>DebilFuerte</v>
      </c>
      <c r="T492" s="224">
        <f>IFERROR(VLOOKUP(S492,'Tablas de calculos'!$AU$16:$AV$24,2,FALSE),"")</f>
        <v>7</v>
      </c>
      <c r="U492" s="208" t="str">
        <f>IFERROR(VLOOKUP(T492,'Tablas de calculos'!$AV$16:$AY$24,4),"")</f>
        <v>Débil</v>
      </c>
      <c r="V492" s="461" t="s">
        <v>576</v>
      </c>
      <c r="W492" s="461" t="s">
        <v>578</v>
      </c>
      <c r="X492" s="123" t="str">
        <f t="shared" si="35"/>
        <v>DébilNo disminuyeDirectamente</v>
      </c>
      <c r="Y492" s="208" t="str">
        <f>IFERROR(VLOOKUP(X492,'Tablas de calculos'!$AZ$4:$BE$11,5,FALSE),"")</f>
        <v/>
      </c>
      <c r="Z492" s="208" t="str">
        <f>IFERROR(VLOOKUP(X492,'Tablas de calculos'!$AZ$4:$BE$11,6,FALSE),"")</f>
        <v/>
      </c>
    </row>
    <row r="493" spans="1:26" ht="75" x14ac:dyDescent="0.25">
      <c r="A493" s="232" t="s">
        <v>1141</v>
      </c>
      <c r="B493" s="137">
        <v>9</v>
      </c>
      <c r="C493" s="205" t="str">
        <f>+VLOOKUP(Tabla9[[#This Row],[Cod. Riesgo]],Tabla_Riesgos[[Número]:[Tipo de Riesgo]],6,FALSE)</f>
        <v>Corrupción</v>
      </c>
      <c r="D493" s="119" t="s">
        <v>12</v>
      </c>
      <c r="E493" s="120" t="s">
        <v>391</v>
      </c>
      <c r="F493" s="121">
        <v>9.0599999999999987</v>
      </c>
      <c r="G493" s="125" t="s">
        <v>192</v>
      </c>
      <c r="H493" s="472"/>
      <c r="I493" s="461"/>
      <c r="J493" s="461"/>
      <c r="K493" s="461"/>
      <c r="L493" s="461"/>
      <c r="M493" s="461"/>
      <c r="N493" s="461"/>
      <c r="O493" s="461"/>
      <c r="P493" s="123">
        <f t="shared" si="32"/>
        <v>0</v>
      </c>
      <c r="Q493" s="208" t="str">
        <f t="shared" si="33"/>
        <v>Debil</v>
      </c>
      <c r="R493" s="461" t="s">
        <v>516</v>
      </c>
      <c r="S493" s="224" t="str">
        <f t="shared" si="34"/>
        <v>DebilFuerte</v>
      </c>
      <c r="T493" s="224">
        <f>IFERROR(VLOOKUP(S493,'Tablas de calculos'!$AU$16:$AV$24,2,FALSE),"")</f>
        <v>7</v>
      </c>
      <c r="U493" s="208" t="str">
        <f>IFERROR(VLOOKUP(T493,'Tablas de calculos'!$AV$16:$AY$24,4),"")</f>
        <v>Débil</v>
      </c>
      <c r="V493" s="461" t="s">
        <v>576</v>
      </c>
      <c r="W493" s="461" t="s">
        <v>578</v>
      </c>
      <c r="X493" s="123" t="str">
        <f t="shared" si="35"/>
        <v>DébilNo disminuyeDirectamente</v>
      </c>
      <c r="Y493" s="208" t="str">
        <f>IFERROR(VLOOKUP(X493,'Tablas de calculos'!$AZ$4:$BE$11,5,FALSE),"")</f>
        <v/>
      </c>
      <c r="Z493" s="208" t="str">
        <f>IFERROR(VLOOKUP(X493,'Tablas de calculos'!$AZ$4:$BE$11,6,FALSE),"")</f>
        <v/>
      </c>
    </row>
    <row r="494" spans="1:26" ht="90" x14ac:dyDescent="0.25">
      <c r="A494" s="232" t="s">
        <v>1141</v>
      </c>
      <c r="B494" s="137">
        <v>10</v>
      </c>
      <c r="C494" s="205" t="str">
        <f>+VLOOKUP(Tabla9[[#This Row],[Cod. Riesgo]],Tabla_Riesgos[[Número]:[Tipo de Riesgo]],6,FALSE)</f>
        <v>Corrupción</v>
      </c>
      <c r="D494" s="119" t="s">
        <v>12</v>
      </c>
      <c r="E494" s="120" t="s">
        <v>623</v>
      </c>
      <c r="F494" s="121">
        <v>10.01</v>
      </c>
      <c r="G494" s="125" t="s">
        <v>177</v>
      </c>
      <c r="H494" s="472"/>
      <c r="I494" s="461"/>
      <c r="J494" s="461"/>
      <c r="K494" s="461"/>
      <c r="L494" s="461"/>
      <c r="M494" s="461"/>
      <c r="N494" s="461"/>
      <c r="O494" s="461"/>
      <c r="P494" s="123">
        <f t="shared" si="32"/>
        <v>0</v>
      </c>
      <c r="Q494" s="208" t="str">
        <f t="shared" si="33"/>
        <v>Debil</v>
      </c>
      <c r="R494" s="461" t="s">
        <v>516</v>
      </c>
      <c r="S494" s="224" t="str">
        <f t="shared" si="34"/>
        <v>DebilFuerte</v>
      </c>
      <c r="T494" s="224">
        <f>IFERROR(VLOOKUP(S494,'Tablas de calculos'!$AU$16:$AV$24,2,FALSE),"")</f>
        <v>7</v>
      </c>
      <c r="U494" s="208" t="str">
        <f>IFERROR(VLOOKUP(T494,'Tablas de calculos'!$AV$16:$AY$24,4),"")</f>
        <v>Débil</v>
      </c>
      <c r="V494" s="461" t="s">
        <v>576</v>
      </c>
      <c r="W494" s="461" t="s">
        <v>578</v>
      </c>
      <c r="X494" s="123" t="str">
        <f t="shared" si="35"/>
        <v>DébilNo disminuyeDirectamente</v>
      </c>
      <c r="Y494" s="208" t="str">
        <f>IFERROR(VLOOKUP(X494,'Tablas de calculos'!$AZ$4:$BE$11,5,FALSE),"")</f>
        <v/>
      </c>
      <c r="Z494" s="208" t="str">
        <f>IFERROR(VLOOKUP(X494,'Tablas de calculos'!$AZ$4:$BE$11,6,FALSE),"")</f>
        <v/>
      </c>
    </row>
    <row r="495" spans="1:26" ht="60" x14ac:dyDescent="0.25">
      <c r="A495" s="232" t="s">
        <v>1141</v>
      </c>
      <c r="B495" s="137">
        <v>74</v>
      </c>
      <c r="C495" s="205" t="str">
        <f>+VLOOKUP(Tabla9[[#This Row],[Cod. Riesgo]],Tabla_Riesgos[[Número]:[Tipo de Riesgo]],6,FALSE)</f>
        <v>Seguridad de la Información</v>
      </c>
      <c r="D495" s="119" t="s">
        <v>45</v>
      </c>
      <c r="E495" s="120" t="s">
        <v>636</v>
      </c>
      <c r="F495" s="121">
        <v>74.010000000000005</v>
      </c>
      <c r="G495" s="125" t="s">
        <v>193</v>
      </c>
      <c r="H495" s="472"/>
      <c r="I495" s="461"/>
      <c r="J495" s="461"/>
      <c r="K495" s="461"/>
      <c r="L495" s="461"/>
      <c r="M495" s="461"/>
      <c r="N495" s="461"/>
      <c r="O495" s="461"/>
      <c r="P495" s="123">
        <f t="shared" si="32"/>
        <v>0</v>
      </c>
      <c r="Q495" s="208" t="str">
        <f t="shared" si="33"/>
        <v>Debil</v>
      </c>
      <c r="R495" s="461" t="s">
        <v>516</v>
      </c>
      <c r="S495" s="224" t="str">
        <f t="shared" si="34"/>
        <v>DebilFuerte</v>
      </c>
      <c r="T495" s="224">
        <f>IFERROR(VLOOKUP(S495,'Tablas de calculos'!$AU$16:$AV$24,2,FALSE),"")</f>
        <v>7</v>
      </c>
      <c r="U495" s="208" t="str">
        <f>IFERROR(VLOOKUP(T495,'Tablas de calculos'!$AV$16:$AY$24,4),"")</f>
        <v>Débil</v>
      </c>
      <c r="V495" s="461" t="s">
        <v>576</v>
      </c>
      <c r="W495" s="461" t="s">
        <v>578</v>
      </c>
      <c r="X495" s="123" t="str">
        <f t="shared" si="35"/>
        <v>DébilNo disminuyeDirectamente</v>
      </c>
      <c r="Y495" s="208" t="str">
        <f>IFERROR(VLOOKUP(X495,'Tablas de calculos'!$AZ$4:$BE$11,5,FALSE),"")</f>
        <v/>
      </c>
      <c r="Z495" s="208" t="str">
        <f>IFERROR(VLOOKUP(X495,'Tablas de calculos'!$AZ$4:$BE$11,6,FALSE),"")</f>
        <v/>
      </c>
    </row>
    <row r="496" spans="1:26" ht="60" x14ac:dyDescent="0.25">
      <c r="A496" s="232" t="s">
        <v>1141</v>
      </c>
      <c r="B496" s="137">
        <v>74</v>
      </c>
      <c r="C496" s="205" t="str">
        <f>+VLOOKUP(Tabla9[[#This Row],[Cod. Riesgo]],Tabla_Riesgos[[Número]:[Tipo de Riesgo]],6,FALSE)</f>
        <v>Seguridad de la Información</v>
      </c>
      <c r="D496" s="119" t="s">
        <v>45</v>
      </c>
      <c r="E496" s="120" t="s">
        <v>636</v>
      </c>
      <c r="F496" s="121">
        <v>74.02000000000001</v>
      </c>
      <c r="G496" s="125" t="s">
        <v>194</v>
      </c>
      <c r="H496" s="472"/>
      <c r="I496" s="461"/>
      <c r="J496" s="461"/>
      <c r="K496" s="461"/>
      <c r="L496" s="461"/>
      <c r="M496" s="461"/>
      <c r="N496" s="461"/>
      <c r="O496" s="461"/>
      <c r="P496" s="123">
        <f t="shared" si="32"/>
        <v>0</v>
      </c>
      <c r="Q496" s="208" t="str">
        <f t="shared" si="33"/>
        <v>Debil</v>
      </c>
      <c r="R496" s="461" t="s">
        <v>516</v>
      </c>
      <c r="S496" s="224" t="str">
        <f t="shared" si="34"/>
        <v>DebilFuerte</v>
      </c>
      <c r="T496" s="224">
        <f>IFERROR(VLOOKUP(S496,'Tablas de calculos'!$AU$16:$AV$24,2,FALSE),"")</f>
        <v>7</v>
      </c>
      <c r="U496" s="208" t="str">
        <f>IFERROR(VLOOKUP(T496,'Tablas de calculos'!$AV$16:$AY$24,4),"")</f>
        <v>Débil</v>
      </c>
      <c r="V496" s="461" t="s">
        <v>576</v>
      </c>
      <c r="W496" s="461" t="s">
        <v>578</v>
      </c>
      <c r="X496" s="123" t="str">
        <f t="shared" si="35"/>
        <v>DébilNo disminuyeDirectamente</v>
      </c>
      <c r="Y496" s="208" t="str">
        <f>IFERROR(VLOOKUP(X496,'Tablas de calculos'!$AZ$4:$BE$11,5,FALSE),"")</f>
        <v/>
      </c>
      <c r="Z496" s="208" t="str">
        <f>IFERROR(VLOOKUP(X496,'Tablas de calculos'!$AZ$4:$BE$11,6,FALSE),"")</f>
        <v/>
      </c>
    </row>
    <row r="497" spans="1:26" ht="60" x14ac:dyDescent="0.25">
      <c r="A497" s="232" t="s">
        <v>1141</v>
      </c>
      <c r="B497" s="137">
        <v>74</v>
      </c>
      <c r="C497" s="205" t="str">
        <f>+VLOOKUP(Tabla9[[#This Row],[Cod. Riesgo]],Tabla_Riesgos[[Número]:[Tipo de Riesgo]],6,FALSE)</f>
        <v>Seguridad de la Información</v>
      </c>
      <c r="D497" s="119" t="s">
        <v>45</v>
      </c>
      <c r="E497" s="120" t="s">
        <v>636</v>
      </c>
      <c r="F497" s="121">
        <v>74.030000000000015</v>
      </c>
      <c r="G497" s="125" t="s">
        <v>195</v>
      </c>
      <c r="H497" s="472"/>
      <c r="I497" s="461"/>
      <c r="J497" s="461"/>
      <c r="K497" s="461"/>
      <c r="L497" s="461"/>
      <c r="M497" s="461"/>
      <c r="N497" s="461"/>
      <c r="O497" s="461"/>
      <c r="P497" s="123">
        <f t="shared" si="32"/>
        <v>0</v>
      </c>
      <c r="Q497" s="208" t="str">
        <f t="shared" si="33"/>
        <v>Debil</v>
      </c>
      <c r="R497" s="461" t="s">
        <v>516</v>
      </c>
      <c r="S497" s="224" t="str">
        <f t="shared" si="34"/>
        <v>DebilFuerte</v>
      </c>
      <c r="T497" s="224">
        <f>IFERROR(VLOOKUP(S497,'Tablas de calculos'!$AU$16:$AV$24,2,FALSE),"")</f>
        <v>7</v>
      </c>
      <c r="U497" s="208" t="str">
        <f>IFERROR(VLOOKUP(T497,'Tablas de calculos'!$AV$16:$AY$24,4),"")</f>
        <v>Débil</v>
      </c>
      <c r="V497" s="461" t="s">
        <v>576</v>
      </c>
      <c r="W497" s="461" t="s">
        <v>578</v>
      </c>
      <c r="X497" s="123" t="str">
        <f t="shared" si="35"/>
        <v>DébilNo disminuyeDirectamente</v>
      </c>
      <c r="Y497" s="208" t="str">
        <f>IFERROR(VLOOKUP(X497,'Tablas de calculos'!$AZ$4:$BE$11,5,FALSE),"")</f>
        <v/>
      </c>
      <c r="Z497" s="208" t="str">
        <f>IFERROR(VLOOKUP(X497,'Tablas de calculos'!$AZ$4:$BE$11,6,FALSE),"")</f>
        <v/>
      </c>
    </row>
    <row r="498" spans="1:26" ht="60" x14ac:dyDescent="0.25">
      <c r="A498" s="232" t="s">
        <v>1141</v>
      </c>
      <c r="B498" s="137">
        <v>74</v>
      </c>
      <c r="C498" s="205" t="str">
        <f>+VLOOKUP(Tabla9[[#This Row],[Cod. Riesgo]],Tabla_Riesgos[[Número]:[Tipo de Riesgo]],6,FALSE)</f>
        <v>Seguridad de la Información</v>
      </c>
      <c r="D498" s="119" t="s">
        <v>45</v>
      </c>
      <c r="E498" s="120" t="s">
        <v>636</v>
      </c>
      <c r="F498" s="121">
        <v>74.04000000000002</v>
      </c>
      <c r="G498" s="125" t="s">
        <v>196</v>
      </c>
      <c r="H498" s="472"/>
      <c r="I498" s="461"/>
      <c r="J498" s="461"/>
      <c r="K498" s="461"/>
      <c r="L498" s="461"/>
      <c r="M498" s="461"/>
      <c r="N498" s="461"/>
      <c r="O498" s="461"/>
      <c r="P498" s="123">
        <f t="shared" si="32"/>
        <v>0</v>
      </c>
      <c r="Q498" s="208" t="str">
        <f t="shared" si="33"/>
        <v>Debil</v>
      </c>
      <c r="R498" s="461" t="s">
        <v>516</v>
      </c>
      <c r="S498" s="224" t="str">
        <f t="shared" si="34"/>
        <v>DebilFuerte</v>
      </c>
      <c r="T498" s="224">
        <f>IFERROR(VLOOKUP(S498,'Tablas de calculos'!$AU$16:$AV$24,2,FALSE),"")</f>
        <v>7</v>
      </c>
      <c r="U498" s="208" t="str">
        <f>IFERROR(VLOOKUP(T498,'Tablas de calculos'!$AV$16:$AY$24,4),"")</f>
        <v>Débil</v>
      </c>
      <c r="V498" s="461" t="s">
        <v>576</v>
      </c>
      <c r="W498" s="461" t="s">
        <v>578</v>
      </c>
      <c r="X498" s="123" t="str">
        <f t="shared" si="35"/>
        <v>DébilNo disminuyeDirectamente</v>
      </c>
      <c r="Y498" s="208" t="str">
        <f>IFERROR(VLOOKUP(X498,'Tablas de calculos'!$AZ$4:$BE$11,5,FALSE),"")</f>
        <v/>
      </c>
      <c r="Z498" s="208" t="str">
        <f>IFERROR(VLOOKUP(X498,'Tablas de calculos'!$AZ$4:$BE$11,6,FALSE),"")</f>
        <v/>
      </c>
    </row>
    <row r="499" spans="1:26" ht="75" x14ac:dyDescent="0.25">
      <c r="A499" s="232" t="s">
        <v>1141</v>
      </c>
      <c r="B499" s="137">
        <v>11</v>
      </c>
      <c r="C499" s="205" t="str">
        <f>+VLOOKUP(Tabla9[[#This Row],[Cod. Riesgo]],Tabla_Riesgos[[Número]:[Tipo de Riesgo]],6,FALSE)</f>
        <v>Corrupción</v>
      </c>
      <c r="D499" s="119" t="s">
        <v>12</v>
      </c>
      <c r="E499" s="120" t="s">
        <v>394</v>
      </c>
      <c r="F499" s="121">
        <v>11.01</v>
      </c>
      <c r="G499" s="125" t="s">
        <v>197</v>
      </c>
      <c r="H499" s="472"/>
      <c r="I499" s="461"/>
      <c r="J499" s="461"/>
      <c r="K499" s="461"/>
      <c r="L499" s="461"/>
      <c r="M499" s="461"/>
      <c r="N499" s="461"/>
      <c r="O499" s="461"/>
      <c r="P499" s="123">
        <f t="shared" si="32"/>
        <v>0</v>
      </c>
      <c r="Q499" s="208" t="str">
        <f t="shared" si="33"/>
        <v>Debil</v>
      </c>
      <c r="R499" s="461" t="s">
        <v>516</v>
      </c>
      <c r="S499" s="224" t="str">
        <f t="shared" si="34"/>
        <v>DebilFuerte</v>
      </c>
      <c r="T499" s="224">
        <f>IFERROR(VLOOKUP(S499,'Tablas de calculos'!$AU$16:$AV$24,2,FALSE),"")</f>
        <v>7</v>
      </c>
      <c r="U499" s="208" t="str">
        <f>IFERROR(VLOOKUP(T499,'Tablas de calculos'!$AV$16:$AY$24,4),"")</f>
        <v>Débil</v>
      </c>
      <c r="V499" s="461" t="s">
        <v>576</v>
      </c>
      <c r="W499" s="461" t="s">
        <v>578</v>
      </c>
      <c r="X499" s="123" t="str">
        <f t="shared" si="35"/>
        <v>DébilNo disminuyeDirectamente</v>
      </c>
      <c r="Y499" s="208" t="str">
        <f>IFERROR(VLOOKUP(X499,'Tablas de calculos'!$AZ$4:$BE$11,5,FALSE),"")</f>
        <v/>
      </c>
      <c r="Z499" s="208" t="str">
        <f>IFERROR(VLOOKUP(X499,'Tablas de calculos'!$AZ$4:$BE$11,6,FALSE),"")</f>
        <v/>
      </c>
    </row>
    <row r="500" spans="1:26" ht="75" x14ac:dyDescent="0.25">
      <c r="A500" s="232" t="s">
        <v>1141</v>
      </c>
      <c r="B500" s="137">
        <v>11</v>
      </c>
      <c r="C500" s="205" t="str">
        <f>+VLOOKUP(Tabla9[[#This Row],[Cod. Riesgo]],Tabla_Riesgos[[Número]:[Tipo de Riesgo]],6,FALSE)</f>
        <v>Corrupción</v>
      </c>
      <c r="D500" s="119" t="s">
        <v>12</v>
      </c>
      <c r="E500" s="120" t="s">
        <v>394</v>
      </c>
      <c r="F500" s="121">
        <v>11.02</v>
      </c>
      <c r="G500" s="125" t="s">
        <v>174</v>
      </c>
      <c r="H500" s="472"/>
      <c r="I500" s="461"/>
      <c r="J500" s="461"/>
      <c r="K500" s="461"/>
      <c r="L500" s="461"/>
      <c r="M500" s="461"/>
      <c r="N500" s="461"/>
      <c r="O500" s="461"/>
      <c r="P500" s="123">
        <f t="shared" si="32"/>
        <v>0</v>
      </c>
      <c r="Q500" s="208" t="str">
        <f t="shared" si="33"/>
        <v>Debil</v>
      </c>
      <c r="R500" s="461" t="s">
        <v>516</v>
      </c>
      <c r="S500" s="224" t="str">
        <f t="shared" si="34"/>
        <v>DebilFuerte</v>
      </c>
      <c r="T500" s="224">
        <f>IFERROR(VLOOKUP(S500,'Tablas de calculos'!$AU$16:$AV$24,2,FALSE),"")</f>
        <v>7</v>
      </c>
      <c r="U500" s="208" t="str">
        <f>IFERROR(VLOOKUP(T500,'Tablas de calculos'!$AV$16:$AY$24,4),"")</f>
        <v>Débil</v>
      </c>
      <c r="V500" s="461" t="s">
        <v>576</v>
      </c>
      <c r="W500" s="461" t="s">
        <v>578</v>
      </c>
      <c r="X500" s="123" t="str">
        <f t="shared" si="35"/>
        <v>DébilNo disminuyeDirectamente</v>
      </c>
      <c r="Y500" s="208" t="str">
        <f>IFERROR(VLOOKUP(X500,'Tablas de calculos'!$AZ$4:$BE$11,5,FALSE),"")</f>
        <v/>
      </c>
      <c r="Z500" s="208" t="str">
        <f>IFERROR(VLOOKUP(X500,'Tablas de calculos'!$AZ$4:$BE$11,6,FALSE),"")</f>
        <v/>
      </c>
    </row>
    <row r="501" spans="1:26" ht="75" x14ac:dyDescent="0.25">
      <c r="A501" s="232" t="s">
        <v>1141</v>
      </c>
      <c r="B501" s="137">
        <v>11</v>
      </c>
      <c r="C501" s="205" t="str">
        <f>+VLOOKUP(Tabla9[[#This Row],[Cod. Riesgo]],Tabla_Riesgos[[Número]:[Tipo de Riesgo]],6,FALSE)</f>
        <v>Corrupción</v>
      </c>
      <c r="D501" s="119" t="s">
        <v>12</v>
      </c>
      <c r="E501" s="120" t="s">
        <v>394</v>
      </c>
      <c r="F501" s="121">
        <v>11.03</v>
      </c>
      <c r="G501" s="125" t="s">
        <v>175</v>
      </c>
      <c r="H501" s="472"/>
      <c r="I501" s="461"/>
      <c r="J501" s="461"/>
      <c r="K501" s="461"/>
      <c r="L501" s="461"/>
      <c r="M501" s="461"/>
      <c r="N501" s="461"/>
      <c r="O501" s="461"/>
      <c r="P501" s="123">
        <f t="shared" si="32"/>
        <v>0</v>
      </c>
      <c r="Q501" s="208" t="str">
        <f t="shared" si="33"/>
        <v>Debil</v>
      </c>
      <c r="R501" s="461" t="s">
        <v>516</v>
      </c>
      <c r="S501" s="224" t="str">
        <f t="shared" si="34"/>
        <v>DebilFuerte</v>
      </c>
      <c r="T501" s="224">
        <f>IFERROR(VLOOKUP(S501,'Tablas de calculos'!$AU$16:$AV$24,2,FALSE),"")</f>
        <v>7</v>
      </c>
      <c r="U501" s="208" t="str">
        <f>IFERROR(VLOOKUP(T501,'Tablas de calculos'!$AV$16:$AY$24,4),"")</f>
        <v>Débil</v>
      </c>
      <c r="V501" s="461" t="s">
        <v>576</v>
      </c>
      <c r="W501" s="461" t="s">
        <v>578</v>
      </c>
      <c r="X501" s="123" t="str">
        <f t="shared" si="35"/>
        <v>DébilNo disminuyeDirectamente</v>
      </c>
      <c r="Y501" s="208" t="str">
        <f>IFERROR(VLOOKUP(X501,'Tablas de calculos'!$AZ$4:$BE$11,5,FALSE),"")</f>
        <v/>
      </c>
      <c r="Z501" s="208" t="str">
        <f>IFERROR(VLOOKUP(X501,'Tablas de calculos'!$AZ$4:$BE$11,6,FALSE),"")</f>
        <v/>
      </c>
    </row>
    <row r="502" spans="1:26" ht="75" x14ac:dyDescent="0.25">
      <c r="A502" s="232" t="s">
        <v>1141</v>
      </c>
      <c r="B502" s="137">
        <v>11</v>
      </c>
      <c r="C502" s="205" t="str">
        <f>+VLOOKUP(Tabla9[[#This Row],[Cod. Riesgo]],Tabla_Riesgos[[Número]:[Tipo de Riesgo]],6,FALSE)</f>
        <v>Corrupción</v>
      </c>
      <c r="D502" s="119" t="s">
        <v>12</v>
      </c>
      <c r="E502" s="120" t="s">
        <v>394</v>
      </c>
      <c r="F502" s="121">
        <v>11.04</v>
      </c>
      <c r="G502" s="125" t="s">
        <v>198</v>
      </c>
      <c r="H502" s="472"/>
      <c r="I502" s="461"/>
      <c r="J502" s="461"/>
      <c r="K502" s="461"/>
      <c r="L502" s="461"/>
      <c r="M502" s="461"/>
      <c r="N502" s="461"/>
      <c r="O502" s="461"/>
      <c r="P502" s="123">
        <f t="shared" si="32"/>
        <v>0</v>
      </c>
      <c r="Q502" s="208" t="str">
        <f t="shared" si="33"/>
        <v>Debil</v>
      </c>
      <c r="R502" s="461" t="s">
        <v>516</v>
      </c>
      <c r="S502" s="224" t="str">
        <f t="shared" si="34"/>
        <v>DebilFuerte</v>
      </c>
      <c r="T502" s="224">
        <f>IFERROR(VLOOKUP(S502,'Tablas de calculos'!$AU$16:$AV$24,2,FALSE),"")</f>
        <v>7</v>
      </c>
      <c r="U502" s="208" t="str">
        <f>IFERROR(VLOOKUP(T502,'Tablas de calculos'!$AV$16:$AY$24,4),"")</f>
        <v>Débil</v>
      </c>
      <c r="V502" s="461" t="s">
        <v>576</v>
      </c>
      <c r="W502" s="461" t="s">
        <v>578</v>
      </c>
      <c r="X502" s="123" t="str">
        <f t="shared" si="35"/>
        <v>DébilNo disminuyeDirectamente</v>
      </c>
      <c r="Y502" s="208" t="str">
        <f>IFERROR(VLOOKUP(X502,'Tablas de calculos'!$AZ$4:$BE$11,5,FALSE),"")</f>
        <v/>
      </c>
      <c r="Z502" s="208" t="str">
        <f>IFERROR(VLOOKUP(X502,'Tablas de calculos'!$AZ$4:$BE$11,6,FALSE),"")</f>
        <v/>
      </c>
    </row>
    <row r="503" spans="1:26" ht="75" x14ac:dyDescent="0.25">
      <c r="A503" s="232" t="s">
        <v>1141</v>
      </c>
      <c r="B503" s="137">
        <v>11</v>
      </c>
      <c r="C503" s="205" t="str">
        <f>+VLOOKUP(Tabla9[[#This Row],[Cod. Riesgo]],Tabla_Riesgos[[Número]:[Tipo de Riesgo]],6,FALSE)</f>
        <v>Corrupción</v>
      </c>
      <c r="D503" s="119" t="s">
        <v>12</v>
      </c>
      <c r="E503" s="120" t="s">
        <v>394</v>
      </c>
      <c r="F503" s="121">
        <v>11.049999999999999</v>
      </c>
      <c r="G503" s="125" t="s">
        <v>199</v>
      </c>
      <c r="H503" s="472"/>
      <c r="I503" s="461"/>
      <c r="J503" s="461"/>
      <c r="K503" s="461"/>
      <c r="L503" s="461"/>
      <c r="M503" s="461"/>
      <c r="N503" s="461"/>
      <c r="O503" s="461"/>
      <c r="P503" s="123">
        <f t="shared" si="32"/>
        <v>0</v>
      </c>
      <c r="Q503" s="208" t="str">
        <f t="shared" si="33"/>
        <v>Debil</v>
      </c>
      <c r="R503" s="461" t="s">
        <v>516</v>
      </c>
      <c r="S503" s="224" t="str">
        <f t="shared" si="34"/>
        <v>DebilFuerte</v>
      </c>
      <c r="T503" s="224">
        <f>IFERROR(VLOOKUP(S503,'Tablas de calculos'!$AU$16:$AV$24,2,FALSE),"")</f>
        <v>7</v>
      </c>
      <c r="U503" s="208" t="str">
        <f>IFERROR(VLOOKUP(T503,'Tablas de calculos'!$AV$16:$AY$24,4),"")</f>
        <v>Débil</v>
      </c>
      <c r="V503" s="461" t="s">
        <v>576</v>
      </c>
      <c r="W503" s="461" t="s">
        <v>578</v>
      </c>
      <c r="X503" s="123" t="str">
        <f t="shared" si="35"/>
        <v>DébilNo disminuyeDirectamente</v>
      </c>
      <c r="Y503" s="208" t="str">
        <f>IFERROR(VLOOKUP(X503,'Tablas de calculos'!$AZ$4:$BE$11,5,FALSE),"")</f>
        <v/>
      </c>
      <c r="Z503" s="208" t="str">
        <f>IFERROR(VLOOKUP(X503,'Tablas de calculos'!$AZ$4:$BE$11,6,FALSE),"")</f>
        <v/>
      </c>
    </row>
    <row r="504" spans="1:26" ht="75" x14ac:dyDescent="0.25">
      <c r="A504" s="232" t="s">
        <v>1141</v>
      </c>
      <c r="B504" s="137">
        <v>12</v>
      </c>
      <c r="C504" s="205" t="str">
        <f>+VLOOKUP(Tabla9[[#This Row],[Cod. Riesgo]],Tabla_Riesgos[[Número]:[Tipo de Riesgo]],6,FALSE)</f>
        <v>Estratégico</v>
      </c>
      <c r="D504" s="119" t="s">
        <v>12</v>
      </c>
      <c r="E504" s="120" t="s">
        <v>14</v>
      </c>
      <c r="F504" s="121">
        <v>12.01</v>
      </c>
      <c r="G504" s="125" t="s">
        <v>200</v>
      </c>
      <c r="H504" s="472"/>
      <c r="I504" s="461"/>
      <c r="J504" s="461"/>
      <c r="K504" s="461"/>
      <c r="L504" s="461"/>
      <c r="M504" s="461"/>
      <c r="N504" s="461"/>
      <c r="O504" s="461"/>
      <c r="P504" s="123">
        <f t="shared" si="32"/>
        <v>0</v>
      </c>
      <c r="Q504" s="208" t="str">
        <f t="shared" si="33"/>
        <v>Debil</v>
      </c>
      <c r="R504" s="461" t="s">
        <v>516</v>
      </c>
      <c r="S504" s="224" t="str">
        <f t="shared" si="34"/>
        <v>DebilFuerte</v>
      </c>
      <c r="T504" s="224">
        <f>IFERROR(VLOOKUP(S504,'Tablas de calculos'!$AU$16:$AV$24,2,FALSE),"")</f>
        <v>7</v>
      </c>
      <c r="U504" s="208" t="str">
        <f>IFERROR(VLOOKUP(T504,'Tablas de calculos'!$AV$16:$AY$24,4),"")</f>
        <v>Débil</v>
      </c>
      <c r="V504" s="461" t="s">
        <v>576</v>
      </c>
      <c r="W504" s="461" t="s">
        <v>578</v>
      </c>
      <c r="X504" s="123" t="str">
        <f t="shared" si="35"/>
        <v>DébilNo disminuyeDirectamente</v>
      </c>
      <c r="Y504" s="208" t="str">
        <f>IFERROR(VLOOKUP(X504,'Tablas de calculos'!$AZ$4:$BE$11,5,FALSE),"")</f>
        <v/>
      </c>
      <c r="Z504" s="208" t="str">
        <f>IFERROR(VLOOKUP(X504,'Tablas de calculos'!$AZ$4:$BE$11,6,FALSE),"")</f>
        <v/>
      </c>
    </row>
    <row r="505" spans="1:26" ht="75" x14ac:dyDescent="0.25">
      <c r="A505" s="232" t="s">
        <v>1141</v>
      </c>
      <c r="B505" s="137">
        <v>12</v>
      </c>
      <c r="C505" s="205" t="str">
        <f>+VLOOKUP(Tabla9[[#This Row],[Cod. Riesgo]],Tabla_Riesgos[[Número]:[Tipo de Riesgo]],6,FALSE)</f>
        <v>Estratégico</v>
      </c>
      <c r="D505" s="119" t="s">
        <v>12</v>
      </c>
      <c r="E505" s="120" t="s">
        <v>14</v>
      </c>
      <c r="F505" s="121">
        <v>12.02</v>
      </c>
      <c r="G505" s="125" t="s">
        <v>201</v>
      </c>
      <c r="H505" s="472"/>
      <c r="I505" s="461"/>
      <c r="J505" s="461"/>
      <c r="K505" s="461"/>
      <c r="L505" s="461"/>
      <c r="M505" s="461"/>
      <c r="N505" s="461"/>
      <c r="O505" s="461"/>
      <c r="P505" s="123">
        <f t="shared" si="32"/>
        <v>0</v>
      </c>
      <c r="Q505" s="208" t="str">
        <f t="shared" si="33"/>
        <v>Debil</v>
      </c>
      <c r="R505" s="461" t="s">
        <v>516</v>
      </c>
      <c r="S505" s="224" t="str">
        <f t="shared" si="34"/>
        <v>DebilFuerte</v>
      </c>
      <c r="T505" s="224">
        <f>IFERROR(VLOOKUP(S505,'Tablas de calculos'!$AU$16:$AV$24,2,FALSE),"")</f>
        <v>7</v>
      </c>
      <c r="U505" s="208" t="str">
        <f>IFERROR(VLOOKUP(T505,'Tablas de calculos'!$AV$16:$AY$24,4),"")</f>
        <v>Débil</v>
      </c>
      <c r="V505" s="461" t="s">
        <v>576</v>
      </c>
      <c r="W505" s="461" t="s">
        <v>578</v>
      </c>
      <c r="X505" s="123" t="str">
        <f t="shared" si="35"/>
        <v>DébilNo disminuyeDirectamente</v>
      </c>
      <c r="Y505" s="208" t="str">
        <f>IFERROR(VLOOKUP(X505,'Tablas de calculos'!$AZ$4:$BE$11,5,FALSE),"")</f>
        <v/>
      </c>
      <c r="Z505" s="208" t="str">
        <f>IFERROR(VLOOKUP(X505,'Tablas de calculos'!$AZ$4:$BE$11,6,FALSE),"")</f>
        <v/>
      </c>
    </row>
    <row r="506" spans="1:26" ht="75" x14ac:dyDescent="0.25">
      <c r="A506" s="232" t="s">
        <v>1141</v>
      </c>
      <c r="B506" s="137">
        <v>12</v>
      </c>
      <c r="C506" s="205" t="str">
        <f>+VLOOKUP(Tabla9[[#This Row],[Cod. Riesgo]],Tabla_Riesgos[[Número]:[Tipo de Riesgo]],6,FALSE)</f>
        <v>Estratégico</v>
      </c>
      <c r="D506" s="119" t="s">
        <v>12</v>
      </c>
      <c r="E506" s="120" t="s">
        <v>14</v>
      </c>
      <c r="F506" s="121">
        <v>12.03</v>
      </c>
      <c r="G506" s="125" t="s">
        <v>202</v>
      </c>
      <c r="H506" s="472"/>
      <c r="I506" s="461"/>
      <c r="J506" s="461"/>
      <c r="K506" s="461"/>
      <c r="L506" s="461"/>
      <c r="M506" s="461"/>
      <c r="N506" s="461"/>
      <c r="O506" s="461"/>
      <c r="P506" s="123">
        <f t="shared" si="32"/>
        <v>0</v>
      </c>
      <c r="Q506" s="208" t="str">
        <f t="shared" si="33"/>
        <v>Debil</v>
      </c>
      <c r="R506" s="461" t="s">
        <v>516</v>
      </c>
      <c r="S506" s="224" t="str">
        <f t="shared" si="34"/>
        <v>DebilFuerte</v>
      </c>
      <c r="T506" s="224">
        <f>IFERROR(VLOOKUP(S506,'Tablas de calculos'!$AU$16:$AV$24,2,FALSE),"")</f>
        <v>7</v>
      </c>
      <c r="U506" s="208" t="str">
        <f>IFERROR(VLOOKUP(T506,'Tablas de calculos'!$AV$16:$AY$24,4),"")</f>
        <v>Débil</v>
      </c>
      <c r="V506" s="461" t="s">
        <v>576</v>
      </c>
      <c r="W506" s="461" t="s">
        <v>578</v>
      </c>
      <c r="X506" s="123" t="str">
        <f t="shared" si="35"/>
        <v>DébilNo disminuyeDirectamente</v>
      </c>
      <c r="Y506" s="208" t="str">
        <f>IFERROR(VLOOKUP(X506,'Tablas de calculos'!$AZ$4:$BE$11,5,FALSE),"")</f>
        <v/>
      </c>
      <c r="Z506" s="208" t="str">
        <f>IFERROR(VLOOKUP(X506,'Tablas de calculos'!$AZ$4:$BE$11,6,FALSE),"")</f>
        <v/>
      </c>
    </row>
    <row r="507" spans="1:26" ht="45" x14ac:dyDescent="0.25">
      <c r="A507" s="232" t="s">
        <v>1141</v>
      </c>
      <c r="B507" s="137">
        <v>13</v>
      </c>
      <c r="C507" s="205" t="str">
        <f>+VLOOKUP(Tabla9[[#This Row],[Cod. Riesgo]],Tabla_Riesgos[[Número]:[Tipo de Riesgo]],6,FALSE)</f>
        <v>Corrupción</v>
      </c>
      <c r="D507" s="119" t="s">
        <v>12</v>
      </c>
      <c r="E507" s="120" t="s">
        <v>15</v>
      </c>
      <c r="F507" s="121">
        <v>13.01</v>
      </c>
      <c r="G507" s="125" t="s">
        <v>203</v>
      </c>
      <c r="H507" s="472"/>
      <c r="I507" s="461"/>
      <c r="J507" s="461"/>
      <c r="K507" s="461"/>
      <c r="L507" s="461"/>
      <c r="M507" s="461"/>
      <c r="N507" s="461"/>
      <c r="O507" s="461"/>
      <c r="P507" s="123">
        <f t="shared" si="32"/>
        <v>0</v>
      </c>
      <c r="Q507" s="208" t="str">
        <f t="shared" si="33"/>
        <v>Debil</v>
      </c>
      <c r="R507" s="461" t="s">
        <v>516</v>
      </c>
      <c r="S507" s="224" t="str">
        <f t="shared" si="34"/>
        <v>DebilFuerte</v>
      </c>
      <c r="T507" s="224">
        <f>IFERROR(VLOOKUP(S507,'Tablas de calculos'!$AU$16:$AV$24,2,FALSE),"")</f>
        <v>7</v>
      </c>
      <c r="U507" s="208" t="str">
        <f>IFERROR(VLOOKUP(T507,'Tablas de calculos'!$AV$16:$AY$24,4),"")</f>
        <v>Débil</v>
      </c>
      <c r="V507" s="461" t="s">
        <v>576</v>
      </c>
      <c r="W507" s="461" t="s">
        <v>578</v>
      </c>
      <c r="X507" s="123" t="str">
        <f t="shared" si="35"/>
        <v>DébilNo disminuyeDirectamente</v>
      </c>
      <c r="Y507" s="208" t="str">
        <f>IFERROR(VLOOKUP(X507,'Tablas de calculos'!$AZ$4:$BE$11,5,FALSE),"")</f>
        <v/>
      </c>
      <c r="Z507" s="208" t="str">
        <f>IFERROR(VLOOKUP(X507,'Tablas de calculos'!$AZ$4:$BE$11,6,FALSE),"")</f>
        <v/>
      </c>
    </row>
    <row r="508" spans="1:26" ht="45" x14ac:dyDescent="0.25">
      <c r="A508" s="232" t="s">
        <v>1141</v>
      </c>
      <c r="B508" s="137">
        <v>13</v>
      </c>
      <c r="C508" s="205" t="str">
        <f>+VLOOKUP(Tabla9[[#This Row],[Cod. Riesgo]],Tabla_Riesgos[[Número]:[Tipo de Riesgo]],6,FALSE)</f>
        <v>Corrupción</v>
      </c>
      <c r="D508" s="119" t="s">
        <v>12</v>
      </c>
      <c r="E508" s="120" t="s">
        <v>15</v>
      </c>
      <c r="F508" s="121">
        <v>13.02</v>
      </c>
      <c r="G508" s="125" t="s">
        <v>185</v>
      </c>
      <c r="H508" s="472"/>
      <c r="I508" s="461"/>
      <c r="J508" s="461"/>
      <c r="K508" s="461"/>
      <c r="L508" s="461"/>
      <c r="M508" s="461"/>
      <c r="N508" s="461"/>
      <c r="O508" s="461"/>
      <c r="P508" s="123">
        <f t="shared" si="32"/>
        <v>0</v>
      </c>
      <c r="Q508" s="208" t="str">
        <f t="shared" si="33"/>
        <v>Debil</v>
      </c>
      <c r="R508" s="461" t="s">
        <v>516</v>
      </c>
      <c r="S508" s="224" t="str">
        <f t="shared" si="34"/>
        <v>DebilFuerte</v>
      </c>
      <c r="T508" s="224">
        <f>IFERROR(VLOOKUP(S508,'Tablas de calculos'!$AU$16:$AV$24,2,FALSE),"")</f>
        <v>7</v>
      </c>
      <c r="U508" s="208" t="str">
        <f>IFERROR(VLOOKUP(T508,'Tablas de calculos'!$AV$16:$AY$24,4),"")</f>
        <v>Débil</v>
      </c>
      <c r="V508" s="461" t="s">
        <v>576</v>
      </c>
      <c r="W508" s="461" t="s">
        <v>578</v>
      </c>
      <c r="X508" s="123" t="str">
        <f t="shared" si="35"/>
        <v>DébilNo disminuyeDirectamente</v>
      </c>
      <c r="Y508" s="208" t="str">
        <f>IFERROR(VLOOKUP(X508,'Tablas de calculos'!$AZ$4:$BE$11,5,FALSE),"")</f>
        <v/>
      </c>
      <c r="Z508" s="208" t="str">
        <f>IFERROR(VLOOKUP(X508,'Tablas de calculos'!$AZ$4:$BE$11,6,FALSE),"")</f>
        <v/>
      </c>
    </row>
    <row r="509" spans="1:26" ht="45" x14ac:dyDescent="0.25">
      <c r="A509" s="232" t="s">
        <v>1141</v>
      </c>
      <c r="B509" s="137">
        <v>13</v>
      </c>
      <c r="C509" s="205" t="str">
        <f>+VLOOKUP(Tabla9[[#This Row],[Cod. Riesgo]],Tabla_Riesgos[[Número]:[Tipo de Riesgo]],6,FALSE)</f>
        <v>Corrupción</v>
      </c>
      <c r="D509" s="119" t="s">
        <v>12</v>
      </c>
      <c r="E509" s="120" t="s">
        <v>15</v>
      </c>
      <c r="F509" s="121">
        <v>13.03</v>
      </c>
      <c r="G509" s="125" t="s">
        <v>177</v>
      </c>
      <c r="H509" s="472"/>
      <c r="I509" s="461"/>
      <c r="J509" s="461"/>
      <c r="K509" s="461"/>
      <c r="L509" s="461"/>
      <c r="M509" s="461"/>
      <c r="N509" s="461"/>
      <c r="O509" s="461"/>
      <c r="P509" s="123">
        <f t="shared" si="32"/>
        <v>0</v>
      </c>
      <c r="Q509" s="208" t="str">
        <f t="shared" si="33"/>
        <v>Debil</v>
      </c>
      <c r="R509" s="461" t="s">
        <v>516</v>
      </c>
      <c r="S509" s="224" t="str">
        <f t="shared" si="34"/>
        <v>DebilFuerte</v>
      </c>
      <c r="T509" s="224">
        <f>IFERROR(VLOOKUP(S509,'Tablas de calculos'!$AU$16:$AV$24,2,FALSE),"")</f>
        <v>7</v>
      </c>
      <c r="U509" s="208" t="str">
        <f>IFERROR(VLOOKUP(T509,'Tablas de calculos'!$AV$16:$AY$24,4),"")</f>
        <v>Débil</v>
      </c>
      <c r="V509" s="461" t="s">
        <v>576</v>
      </c>
      <c r="W509" s="461" t="s">
        <v>578</v>
      </c>
      <c r="X509" s="123" t="str">
        <f t="shared" si="35"/>
        <v>DébilNo disminuyeDirectamente</v>
      </c>
      <c r="Y509" s="208" t="str">
        <f>IFERROR(VLOOKUP(X509,'Tablas de calculos'!$AZ$4:$BE$11,5,FALSE),"")</f>
        <v/>
      </c>
      <c r="Z509" s="208" t="str">
        <f>IFERROR(VLOOKUP(X509,'Tablas de calculos'!$AZ$4:$BE$11,6,FALSE),"")</f>
        <v/>
      </c>
    </row>
    <row r="510" spans="1:26" ht="60" x14ac:dyDescent="0.25">
      <c r="A510" s="232" t="s">
        <v>1141</v>
      </c>
      <c r="B510" s="137">
        <v>14</v>
      </c>
      <c r="C510" s="205" t="str">
        <f>+VLOOKUP(Tabla9[[#This Row],[Cod. Riesgo]],Tabla_Riesgos[[Número]:[Tipo de Riesgo]],6,FALSE)</f>
        <v>Operativo</v>
      </c>
      <c r="D510" s="119" t="s">
        <v>35</v>
      </c>
      <c r="E510" s="120" t="s">
        <v>626</v>
      </c>
      <c r="F510" s="121">
        <v>14.01</v>
      </c>
      <c r="G510" s="125" t="s">
        <v>204</v>
      </c>
      <c r="H510" s="472"/>
      <c r="I510" s="461"/>
      <c r="J510" s="461"/>
      <c r="K510" s="461"/>
      <c r="L510" s="461"/>
      <c r="M510" s="461"/>
      <c r="N510" s="461"/>
      <c r="O510" s="461"/>
      <c r="P510" s="123">
        <f t="shared" si="32"/>
        <v>0</v>
      </c>
      <c r="Q510" s="208" t="str">
        <f t="shared" si="33"/>
        <v>Debil</v>
      </c>
      <c r="R510" s="461" t="s">
        <v>516</v>
      </c>
      <c r="S510" s="224" t="str">
        <f t="shared" si="34"/>
        <v>DebilFuerte</v>
      </c>
      <c r="T510" s="224">
        <f>IFERROR(VLOOKUP(S510,'Tablas de calculos'!$AU$16:$AV$24,2,FALSE),"")</f>
        <v>7</v>
      </c>
      <c r="U510" s="208" t="str">
        <f>IFERROR(VLOOKUP(T510,'Tablas de calculos'!$AV$16:$AY$24,4),"")</f>
        <v>Débil</v>
      </c>
      <c r="V510" s="461" t="s">
        <v>576</v>
      </c>
      <c r="W510" s="461" t="s">
        <v>578</v>
      </c>
      <c r="X510" s="123" t="str">
        <f t="shared" si="35"/>
        <v>DébilNo disminuyeDirectamente</v>
      </c>
      <c r="Y510" s="208" t="str">
        <f>IFERROR(VLOOKUP(X510,'Tablas de calculos'!$AZ$4:$BE$11,5,FALSE),"")</f>
        <v/>
      </c>
      <c r="Z510" s="208" t="str">
        <f>IFERROR(VLOOKUP(X510,'Tablas de calculos'!$AZ$4:$BE$11,6,FALSE),"")</f>
        <v/>
      </c>
    </row>
    <row r="511" spans="1:26" ht="75" x14ac:dyDescent="0.25">
      <c r="A511" s="232" t="s">
        <v>1141</v>
      </c>
      <c r="B511" s="137">
        <v>14</v>
      </c>
      <c r="C511" s="205" t="str">
        <f>+VLOOKUP(Tabla9[[#This Row],[Cod. Riesgo]],Tabla_Riesgos[[Número]:[Tipo de Riesgo]],6,FALSE)</f>
        <v>Operativo</v>
      </c>
      <c r="D511" s="119" t="s">
        <v>35</v>
      </c>
      <c r="E511" s="120" t="s">
        <v>626</v>
      </c>
      <c r="F511" s="121">
        <v>14.02</v>
      </c>
      <c r="G511" s="125" t="s">
        <v>205</v>
      </c>
      <c r="H511" s="472"/>
      <c r="I511" s="461"/>
      <c r="J511" s="461"/>
      <c r="K511" s="461"/>
      <c r="L511" s="461"/>
      <c r="M511" s="461"/>
      <c r="N511" s="461"/>
      <c r="O511" s="461"/>
      <c r="P511" s="123">
        <f t="shared" si="32"/>
        <v>0</v>
      </c>
      <c r="Q511" s="208" t="str">
        <f t="shared" si="33"/>
        <v>Debil</v>
      </c>
      <c r="R511" s="461" t="s">
        <v>516</v>
      </c>
      <c r="S511" s="224" t="str">
        <f t="shared" si="34"/>
        <v>DebilFuerte</v>
      </c>
      <c r="T511" s="224">
        <f>IFERROR(VLOOKUP(S511,'Tablas de calculos'!$AU$16:$AV$24,2,FALSE),"")</f>
        <v>7</v>
      </c>
      <c r="U511" s="208" t="str">
        <f>IFERROR(VLOOKUP(T511,'Tablas de calculos'!$AV$16:$AY$24,4),"")</f>
        <v>Débil</v>
      </c>
      <c r="V511" s="461" t="s">
        <v>576</v>
      </c>
      <c r="W511" s="461" t="s">
        <v>578</v>
      </c>
      <c r="X511" s="123" t="str">
        <f t="shared" si="35"/>
        <v>DébilNo disminuyeDirectamente</v>
      </c>
      <c r="Y511" s="208" t="str">
        <f>IFERROR(VLOOKUP(X511,'Tablas de calculos'!$AZ$4:$BE$11,5,FALSE),"")</f>
        <v/>
      </c>
      <c r="Z511" s="208" t="str">
        <f>IFERROR(VLOOKUP(X511,'Tablas de calculos'!$AZ$4:$BE$11,6,FALSE),"")</f>
        <v/>
      </c>
    </row>
    <row r="512" spans="1:26" ht="45" x14ac:dyDescent="0.25">
      <c r="A512" s="232" t="s">
        <v>1141</v>
      </c>
      <c r="B512" s="137">
        <v>14</v>
      </c>
      <c r="C512" s="205" t="str">
        <f>+VLOOKUP(Tabla9[[#This Row],[Cod. Riesgo]],Tabla_Riesgos[[Número]:[Tipo de Riesgo]],6,FALSE)</f>
        <v>Operativo</v>
      </c>
      <c r="D512" s="119" t="s">
        <v>35</v>
      </c>
      <c r="E512" s="120" t="s">
        <v>626</v>
      </c>
      <c r="F512" s="121">
        <v>14.03</v>
      </c>
      <c r="G512" s="125" t="s">
        <v>206</v>
      </c>
      <c r="H512" s="472"/>
      <c r="I512" s="461"/>
      <c r="J512" s="461"/>
      <c r="K512" s="461"/>
      <c r="L512" s="461"/>
      <c r="M512" s="461"/>
      <c r="N512" s="461"/>
      <c r="O512" s="461"/>
      <c r="P512" s="123">
        <f t="shared" si="32"/>
        <v>0</v>
      </c>
      <c r="Q512" s="208" t="str">
        <f t="shared" si="33"/>
        <v>Debil</v>
      </c>
      <c r="R512" s="461" t="s">
        <v>516</v>
      </c>
      <c r="S512" s="224" t="str">
        <f t="shared" si="34"/>
        <v>DebilFuerte</v>
      </c>
      <c r="T512" s="224">
        <f>IFERROR(VLOOKUP(S512,'Tablas de calculos'!$AU$16:$AV$24,2,FALSE),"")</f>
        <v>7</v>
      </c>
      <c r="U512" s="208" t="str">
        <f>IFERROR(VLOOKUP(T512,'Tablas de calculos'!$AV$16:$AY$24,4),"")</f>
        <v>Débil</v>
      </c>
      <c r="V512" s="461" t="s">
        <v>576</v>
      </c>
      <c r="W512" s="461" t="s">
        <v>578</v>
      </c>
      <c r="X512" s="123" t="str">
        <f t="shared" si="35"/>
        <v>DébilNo disminuyeDirectamente</v>
      </c>
      <c r="Y512" s="208" t="str">
        <f>IFERROR(VLOOKUP(X512,'Tablas de calculos'!$AZ$4:$BE$11,5,FALSE),"")</f>
        <v/>
      </c>
      <c r="Z512" s="208" t="str">
        <f>IFERROR(VLOOKUP(X512,'Tablas de calculos'!$AZ$4:$BE$11,6,FALSE),"")</f>
        <v/>
      </c>
    </row>
    <row r="513" spans="1:26" ht="90" x14ac:dyDescent="0.25">
      <c r="A513" s="232" t="s">
        <v>1141</v>
      </c>
      <c r="B513" s="137">
        <v>15</v>
      </c>
      <c r="C513" s="205" t="str">
        <f>+VLOOKUP(Tabla9[[#This Row],[Cod. Riesgo]],Tabla_Riesgos[[Número]:[Tipo de Riesgo]],6,FALSE)</f>
        <v>Operativo</v>
      </c>
      <c r="D513" s="119" t="s">
        <v>38</v>
      </c>
      <c r="E513" s="120" t="s">
        <v>17</v>
      </c>
      <c r="F513" s="121">
        <v>15.01</v>
      </c>
      <c r="G513" s="125" t="s">
        <v>207</v>
      </c>
      <c r="H513" s="472"/>
      <c r="I513" s="461"/>
      <c r="J513" s="461"/>
      <c r="K513" s="461"/>
      <c r="L513" s="461"/>
      <c r="M513" s="461"/>
      <c r="N513" s="461"/>
      <c r="O513" s="461"/>
      <c r="P513" s="123">
        <f t="shared" si="32"/>
        <v>0</v>
      </c>
      <c r="Q513" s="208" t="str">
        <f t="shared" si="33"/>
        <v>Debil</v>
      </c>
      <c r="R513" s="461" t="s">
        <v>516</v>
      </c>
      <c r="S513" s="224" t="str">
        <f t="shared" si="34"/>
        <v>DebilFuerte</v>
      </c>
      <c r="T513" s="224">
        <f>IFERROR(VLOOKUP(S513,'Tablas de calculos'!$AU$16:$AV$24,2,FALSE),"")</f>
        <v>7</v>
      </c>
      <c r="U513" s="208" t="str">
        <f>IFERROR(VLOOKUP(T513,'Tablas de calculos'!$AV$16:$AY$24,4),"")</f>
        <v>Débil</v>
      </c>
      <c r="V513" s="461" t="s">
        <v>576</v>
      </c>
      <c r="W513" s="461" t="s">
        <v>578</v>
      </c>
      <c r="X513" s="123" t="str">
        <f t="shared" si="35"/>
        <v>DébilNo disminuyeDirectamente</v>
      </c>
      <c r="Y513" s="208" t="str">
        <f>IFERROR(VLOOKUP(X513,'Tablas de calculos'!$AZ$4:$BE$11,5,FALSE),"")</f>
        <v/>
      </c>
      <c r="Z513" s="208" t="str">
        <f>IFERROR(VLOOKUP(X513,'Tablas de calculos'!$AZ$4:$BE$11,6,FALSE),"")</f>
        <v/>
      </c>
    </row>
    <row r="514" spans="1:26" ht="60" x14ac:dyDescent="0.25">
      <c r="A514" s="232" t="s">
        <v>1141</v>
      </c>
      <c r="B514" s="137">
        <v>15</v>
      </c>
      <c r="C514" s="205" t="str">
        <f>+VLOOKUP(Tabla9[[#This Row],[Cod. Riesgo]],Tabla_Riesgos[[Número]:[Tipo de Riesgo]],6,FALSE)</f>
        <v>Operativo</v>
      </c>
      <c r="D514" s="119" t="s">
        <v>38</v>
      </c>
      <c r="E514" s="120" t="s">
        <v>17</v>
      </c>
      <c r="F514" s="121">
        <v>15.02</v>
      </c>
      <c r="G514" s="125" t="s">
        <v>208</v>
      </c>
      <c r="H514" s="472"/>
      <c r="I514" s="461"/>
      <c r="J514" s="461"/>
      <c r="K514" s="461"/>
      <c r="L514" s="461"/>
      <c r="M514" s="461"/>
      <c r="N514" s="461"/>
      <c r="O514" s="461"/>
      <c r="P514" s="123">
        <f t="shared" si="32"/>
        <v>0</v>
      </c>
      <c r="Q514" s="208" t="str">
        <f t="shared" si="33"/>
        <v>Debil</v>
      </c>
      <c r="R514" s="461" t="s">
        <v>516</v>
      </c>
      <c r="S514" s="224" t="str">
        <f t="shared" si="34"/>
        <v>DebilFuerte</v>
      </c>
      <c r="T514" s="224">
        <f>IFERROR(VLOOKUP(S514,'Tablas de calculos'!$AU$16:$AV$24,2,FALSE),"")</f>
        <v>7</v>
      </c>
      <c r="U514" s="208" t="str">
        <f>IFERROR(VLOOKUP(T514,'Tablas de calculos'!$AV$16:$AY$24,4),"")</f>
        <v>Débil</v>
      </c>
      <c r="V514" s="461" t="s">
        <v>576</v>
      </c>
      <c r="W514" s="461" t="s">
        <v>578</v>
      </c>
      <c r="X514" s="123" t="str">
        <f t="shared" si="35"/>
        <v>DébilNo disminuyeDirectamente</v>
      </c>
      <c r="Y514" s="208" t="str">
        <f>IFERROR(VLOOKUP(X514,'Tablas de calculos'!$AZ$4:$BE$11,5,FALSE),"")</f>
        <v/>
      </c>
      <c r="Z514" s="208" t="str">
        <f>IFERROR(VLOOKUP(X514,'Tablas de calculos'!$AZ$4:$BE$11,6,FALSE),"")</f>
        <v/>
      </c>
    </row>
    <row r="515" spans="1:26" ht="45" x14ac:dyDescent="0.25">
      <c r="A515" s="232" t="s">
        <v>1141</v>
      </c>
      <c r="B515" s="137">
        <v>15</v>
      </c>
      <c r="C515" s="205" t="str">
        <f>+VLOOKUP(Tabla9[[#This Row],[Cod. Riesgo]],Tabla_Riesgos[[Número]:[Tipo de Riesgo]],6,FALSE)</f>
        <v>Operativo</v>
      </c>
      <c r="D515" s="119" t="s">
        <v>38</v>
      </c>
      <c r="E515" s="120" t="s">
        <v>17</v>
      </c>
      <c r="F515" s="121">
        <v>15.03</v>
      </c>
      <c r="G515" s="125" t="s">
        <v>209</v>
      </c>
      <c r="H515" s="472"/>
      <c r="I515" s="461"/>
      <c r="J515" s="461"/>
      <c r="K515" s="461"/>
      <c r="L515" s="461"/>
      <c r="M515" s="461"/>
      <c r="N515" s="461"/>
      <c r="O515" s="461"/>
      <c r="P515" s="123">
        <f t="shared" si="32"/>
        <v>0</v>
      </c>
      <c r="Q515" s="208" t="str">
        <f t="shared" si="33"/>
        <v>Debil</v>
      </c>
      <c r="R515" s="461" t="s">
        <v>516</v>
      </c>
      <c r="S515" s="224" t="str">
        <f t="shared" si="34"/>
        <v>DebilFuerte</v>
      </c>
      <c r="T515" s="224">
        <f>IFERROR(VLOOKUP(S515,'Tablas de calculos'!$AU$16:$AV$24,2,FALSE),"")</f>
        <v>7</v>
      </c>
      <c r="U515" s="208" t="str">
        <f>IFERROR(VLOOKUP(T515,'Tablas de calculos'!$AV$16:$AY$24,4),"")</f>
        <v>Débil</v>
      </c>
      <c r="V515" s="461" t="s">
        <v>576</v>
      </c>
      <c r="W515" s="461" t="s">
        <v>578</v>
      </c>
      <c r="X515" s="123" t="str">
        <f t="shared" si="35"/>
        <v>DébilNo disminuyeDirectamente</v>
      </c>
      <c r="Y515" s="208" t="str">
        <f>IFERROR(VLOOKUP(X515,'Tablas de calculos'!$AZ$4:$BE$11,5,FALSE),"")</f>
        <v/>
      </c>
      <c r="Z515" s="208" t="str">
        <f>IFERROR(VLOOKUP(X515,'Tablas de calculos'!$AZ$4:$BE$11,6,FALSE),"")</f>
        <v/>
      </c>
    </row>
    <row r="516" spans="1:26" ht="45" x14ac:dyDescent="0.25">
      <c r="A516" s="232" t="s">
        <v>1141</v>
      </c>
      <c r="B516" s="137">
        <v>16</v>
      </c>
      <c r="C516" s="205" t="str">
        <f>+VLOOKUP(Tabla9[[#This Row],[Cod. Riesgo]],Tabla_Riesgos[[Número]:[Tipo de Riesgo]],6,FALSE)</f>
        <v>Estratégico</v>
      </c>
      <c r="D516" s="119" t="s">
        <v>33</v>
      </c>
      <c r="E516" s="120" t="s">
        <v>19</v>
      </c>
      <c r="F516" s="121">
        <v>16.010000000000002</v>
      </c>
      <c r="G516" s="125" t="s">
        <v>210</v>
      </c>
      <c r="H516" s="472"/>
      <c r="I516" s="461"/>
      <c r="J516" s="461"/>
      <c r="K516" s="461"/>
      <c r="L516" s="461"/>
      <c r="M516" s="461"/>
      <c r="N516" s="461"/>
      <c r="O516" s="461"/>
      <c r="P516" s="123">
        <f t="shared" si="32"/>
        <v>0</v>
      </c>
      <c r="Q516" s="208" t="str">
        <f t="shared" si="33"/>
        <v>Debil</v>
      </c>
      <c r="R516" s="461" t="s">
        <v>516</v>
      </c>
      <c r="S516" s="224" t="str">
        <f t="shared" si="34"/>
        <v>DebilFuerte</v>
      </c>
      <c r="T516" s="224">
        <f>IFERROR(VLOOKUP(S516,'Tablas de calculos'!$AU$16:$AV$24,2,FALSE),"")</f>
        <v>7</v>
      </c>
      <c r="U516" s="208" t="str">
        <f>IFERROR(VLOOKUP(T516,'Tablas de calculos'!$AV$16:$AY$24,4),"")</f>
        <v>Débil</v>
      </c>
      <c r="V516" s="461" t="s">
        <v>576</v>
      </c>
      <c r="W516" s="461" t="s">
        <v>578</v>
      </c>
      <c r="X516" s="123" t="str">
        <f t="shared" si="35"/>
        <v>DébilNo disminuyeDirectamente</v>
      </c>
      <c r="Y516" s="208" t="str">
        <f>IFERROR(VLOOKUP(X516,'Tablas de calculos'!$AZ$4:$BE$11,5,FALSE),"")</f>
        <v/>
      </c>
      <c r="Z516" s="208" t="str">
        <f>IFERROR(VLOOKUP(X516,'Tablas de calculos'!$AZ$4:$BE$11,6,FALSE),"")</f>
        <v/>
      </c>
    </row>
    <row r="517" spans="1:26" ht="60" x14ac:dyDescent="0.25">
      <c r="A517" s="232" t="s">
        <v>1141</v>
      </c>
      <c r="B517" s="137">
        <v>16</v>
      </c>
      <c r="C517" s="205" t="str">
        <f>+VLOOKUP(Tabla9[[#This Row],[Cod. Riesgo]],Tabla_Riesgos[[Número]:[Tipo de Riesgo]],6,FALSE)</f>
        <v>Estratégico</v>
      </c>
      <c r="D517" s="119" t="s">
        <v>33</v>
      </c>
      <c r="E517" s="120" t="s">
        <v>19</v>
      </c>
      <c r="F517" s="121">
        <v>16.020000000000003</v>
      </c>
      <c r="G517" s="125" t="s">
        <v>211</v>
      </c>
      <c r="H517" s="472"/>
      <c r="I517" s="461"/>
      <c r="J517" s="461"/>
      <c r="K517" s="461"/>
      <c r="L517" s="461"/>
      <c r="M517" s="461"/>
      <c r="N517" s="461"/>
      <c r="O517" s="461"/>
      <c r="P517" s="123">
        <f t="shared" ref="P517:P580" si="36">IFERROR(IF(I517="Asignado",15,0)+IF(J517="Adecuado",15,0)+IF(K517="Oportuna",15,0)+IF(L517="Prevenir",15,0)+IF(L517="Detectar",10,0)+IF(M517="Confiable",15,0)+IF(N517="Se investigan y resuelven oportunamente",15,0)+IF(O517="Completa",10,0)+IF(O517="Incompleta",5,0),"")</f>
        <v>0</v>
      </c>
      <c r="Q517" s="208" t="str">
        <f t="shared" ref="Q517:Q580" si="37">IF(P517&lt;86,"Debil",IF(P517&lt;96,"Moderado","Fuerte"))</f>
        <v>Debil</v>
      </c>
      <c r="R517" s="461" t="s">
        <v>516</v>
      </c>
      <c r="S517" s="224" t="str">
        <f t="shared" ref="S517:S580" si="38">_xlfn.CONCAT(Q517,R517)</f>
        <v>DebilFuerte</v>
      </c>
      <c r="T517" s="224">
        <f>IFERROR(VLOOKUP(S517,'Tablas de calculos'!$AU$16:$AV$24,2,FALSE),"")</f>
        <v>7</v>
      </c>
      <c r="U517" s="208" t="str">
        <f>IFERROR(VLOOKUP(T517,'Tablas de calculos'!$AV$16:$AY$24,4),"")</f>
        <v>Débil</v>
      </c>
      <c r="V517" s="461" t="s">
        <v>576</v>
      </c>
      <c r="W517" s="461" t="s">
        <v>578</v>
      </c>
      <c r="X517" s="123" t="str">
        <f t="shared" ref="X517:X580" si="39">CONCATENATE(U517,V517,W517)</f>
        <v>DébilNo disminuyeDirectamente</v>
      </c>
      <c r="Y517" s="208" t="str">
        <f>IFERROR(VLOOKUP(X517,'Tablas de calculos'!$AZ$4:$BE$11,5,FALSE),"")</f>
        <v/>
      </c>
      <c r="Z517" s="208" t="str">
        <f>IFERROR(VLOOKUP(X517,'Tablas de calculos'!$AZ$4:$BE$11,6,FALSE),"")</f>
        <v/>
      </c>
    </row>
    <row r="518" spans="1:26" ht="45" x14ac:dyDescent="0.25">
      <c r="A518" s="232" t="s">
        <v>1141</v>
      </c>
      <c r="B518" s="137">
        <v>16</v>
      </c>
      <c r="C518" s="205" t="str">
        <f>+VLOOKUP(Tabla9[[#This Row],[Cod. Riesgo]],Tabla_Riesgos[[Número]:[Tipo de Riesgo]],6,FALSE)</f>
        <v>Estratégico</v>
      </c>
      <c r="D518" s="119" t="s">
        <v>33</v>
      </c>
      <c r="E518" s="120" t="s">
        <v>19</v>
      </c>
      <c r="F518" s="121">
        <v>16.030000000000005</v>
      </c>
      <c r="G518" s="125" t="s">
        <v>212</v>
      </c>
      <c r="H518" s="472"/>
      <c r="I518" s="461"/>
      <c r="J518" s="461"/>
      <c r="K518" s="461"/>
      <c r="L518" s="461"/>
      <c r="M518" s="461"/>
      <c r="N518" s="461"/>
      <c r="O518" s="461"/>
      <c r="P518" s="123">
        <f t="shared" si="36"/>
        <v>0</v>
      </c>
      <c r="Q518" s="208" t="str">
        <f t="shared" si="37"/>
        <v>Debil</v>
      </c>
      <c r="R518" s="461" t="s">
        <v>516</v>
      </c>
      <c r="S518" s="224" t="str">
        <f t="shared" si="38"/>
        <v>DebilFuerte</v>
      </c>
      <c r="T518" s="224">
        <f>IFERROR(VLOOKUP(S518,'Tablas de calculos'!$AU$16:$AV$24,2,FALSE),"")</f>
        <v>7</v>
      </c>
      <c r="U518" s="208" t="str">
        <f>IFERROR(VLOOKUP(T518,'Tablas de calculos'!$AV$16:$AY$24,4),"")</f>
        <v>Débil</v>
      </c>
      <c r="V518" s="461" t="s">
        <v>576</v>
      </c>
      <c r="W518" s="461" t="s">
        <v>578</v>
      </c>
      <c r="X518" s="123" t="str">
        <f t="shared" si="39"/>
        <v>DébilNo disminuyeDirectamente</v>
      </c>
      <c r="Y518" s="208" t="str">
        <f>IFERROR(VLOOKUP(X518,'Tablas de calculos'!$AZ$4:$BE$11,5,FALSE),"")</f>
        <v/>
      </c>
      <c r="Z518" s="208" t="str">
        <f>IFERROR(VLOOKUP(X518,'Tablas de calculos'!$AZ$4:$BE$11,6,FALSE),"")</f>
        <v/>
      </c>
    </row>
    <row r="519" spans="1:26" ht="45" x14ac:dyDescent="0.25">
      <c r="A519" s="232" t="s">
        <v>1141</v>
      </c>
      <c r="B519" s="137">
        <v>17</v>
      </c>
      <c r="C519" s="205" t="str">
        <f>+VLOOKUP(Tabla9[[#This Row],[Cod. Riesgo]],Tabla_Riesgos[[Número]:[Tipo de Riesgo]],6,FALSE)</f>
        <v>Operativo</v>
      </c>
      <c r="D519" s="119" t="s">
        <v>43</v>
      </c>
      <c r="E519" s="120" t="s">
        <v>20</v>
      </c>
      <c r="F519" s="121">
        <v>17.010000000000002</v>
      </c>
      <c r="G519" s="125" t="s">
        <v>213</v>
      </c>
      <c r="H519" s="472"/>
      <c r="I519" s="461"/>
      <c r="J519" s="461"/>
      <c r="K519" s="461"/>
      <c r="L519" s="461"/>
      <c r="M519" s="461"/>
      <c r="N519" s="461"/>
      <c r="O519" s="461"/>
      <c r="P519" s="123">
        <f t="shared" si="36"/>
        <v>0</v>
      </c>
      <c r="Q519" s="208" t="str">
        <f t="shared" si="37"/>
        <v>Debil</v>
      </c>
      <c r="R519" s="461" t="s">
        <v>516</v>
      </c>
      <c r="S519" s="224" t="str">
        <f t="shared" si="38"/>
        <v>DebilFuerte</v>
      </c>
      <c r="T519" s="224">
        <f>IFERROR(VLOOKUP(S519,'Tablas de calculos'!$AU$16:$AV$24,2,FALSE),"")</f>
        <v>7</v>
      </c>
      <c r="U519" s="208" t="str">
        <f>IFERROR(VLOOKUP(T519,'Tablas de calculos'!$AV$16:$AY$24,4),"")</f>
        <v>Débil</v>
      </c>
      <c r="V519" s="461" t="s">
        <v>576</v>
      </c>
      <c r="W519" s="461" t="s">
        <v>578</v>
      </c>
      <c r="X519" s="123" t="str">
        <f t="shared" si="39"/>
        <v>DébilNo disminuyeDirectamente</v>
      </c>
      <c r="Y519" s="208" t="str">
        <f>IFERROR(VLOOKUP(X519,'Tablas de calculos'!$AZ$4:$BE$11,5,FALSE),"")</f>
        <v/>
      </c>
      <c r="Z519" s="208" t="str">
        <f>IFERROR(VLOOKUP(X519,'Tablas de calculos'!$AZ$4:$BE$11,6,FALSE),"")</f>
        <v/>
      </c>
    </row>
    <row r="520" spans="1:26" ht="60" x14ac:dyDescent="0.25">
      <c r="A520" s="232" t="s">
        <v>1141</v>
      </c>
      <c r="B520" s="137">
        <v>17</v>
      </c>
      <c r="C520" s="205" t="str">
        <f>+VLOOKUP(Tabla9[[#This Row],[Cod. Riesgo]],Tabla_Riesgos[[Número]:[Tipo de Riesgo]],6,FALSE)</f>
        <v>Operativo</v>
      </c>
      <c r="D520" s="119" t="s">
        <v>43</v>
      </c>
      <c r="E520" s="120" t="s">
        <v>20</v>
      </c>
      <c r="F520" s="121">
        <v>17.020000000000003</v>
      </c>
      <c r="G520" s="125" t="s">
        <v>214</v>
      </c>
      <c r="H520" s="472"/>
      <c r="I520" s="461"/>
      <c r="J520" s="461"/>
      <c r="K520" s="461"/>
      <c r="L520" s="461"/>
      <c r="M520" s="461"/>
      <c r="N520" s="461"/>
      <c r="O520" s="461"/>
      <c r="P520" s="123">
        <f t="shared" si="36"/>
        <v>0</v>
      </c>
      <c r="Q520" s="208" t="str">
        <f t="shared" si="37"/>
        <v>Debil</v>
      </c>
      <c r="R520" s="461" t="s">
        <v>516</v>
      </c>
      <c r="S520" s="224" t="str">
        <f t="shared" si="38"/>
        <v>DebilFuerte</v>
      </c>
      <c r="T520" s="224">
        <f>IFERROR(VLOOKUP(S520,'Tablas de calculos'!$AU$16:$AV$24,2,FALSE),"")</f>
        <v>7</v>
      </c>
      <c r="U520" s="208" t="str">
        <f>IFERROR(VLOOKUP(T520,'Tablas de calculos'!$AV$16:$AY$24,4),"")</f>
        <v>Débil</v>
      </c>
      <c r="V520" s="461" t="s">
        <v>576</v>
      </c>
      <c r="W520" s="461" t="s">
        <v>578</v>
      </c>
      <c r="X520" s="123" t="str">
        <f t="shared" si="39"/>
        <v>DébilNo disminuyeDirectamente</v>
      </c>
      <c r="Y520" s="208" t="str">
        <f>IFERROR(VLOOKUP(X520,'Tablas de calculos'!$AZ$4:$BE$11,5,FALSE),"")</f>
        <v/>
      </c>
      <c r="Z520" s="208" t="str">
        <f>IFERROR(VLOOKUP(X520,'Tablas de calculos'!$AZ$4:$BE$11,6,FALSE),"")</f>
        <v/>
      </c>
    </row>
    <row r="521" spans="1:26" ht="60" x14ac:dyDescent="0.25">
      <c r="A521" s="232" t="s">
        <v>1141</v>
      </c>
      <c r="B521" s="137">
        <v>18</v>
      </c>
      <c r="C521" s="205" t="str">
        <f>+VLOOKUP(Tabla9[[#This Row],[Cod. Riesgo]],Tabla_Riesgos[[Número]:[Tipo de Riesgo]],6,FALSE)</f>
        <v>Estratégico</v>
      </c>
      <c r="D521" s="119" t="s">
        <v>12</v>
      </c>
      <c r="E521" s="120" t="s">
        <v>21</v>
      </c>
      <c r="F521" s="121">
        <v>18.010000000000002</v>
      </c>
      <c r="G521" s="125" t="s">
        <v>215</v>
      </c>
      <c r="H521" s="472"/>
      <c r="I521" s="461"/>
      <c r="J521" s="461"/>
      <c r="K521" s="461"/>
      <c r="L521" s="461"/>
      <c r="M521" s="461"/>
      <c r="N521" s="461"/>
      <c r="O521" s="461"/>
      <c r="P521" s="123">
        <f t="shared" si="36"/>
        <v>0</v>
      </c>
      <c r="Q521" s="208" t="str">
        <f t="shared" si="37"/>
        <v>Debil</v>
      </c>
      <c r="R521" s="461" t="s">
        <v>516</v>
      </c>
      <c r="S521" s="224" t="str">
        <f t="shared" si="38"/>
        <v>DebilFuerte</v>
      </c>
      <c r="T521" s="224">
        <f>IFERROR(VLOOKUP(S521,'Tablas de calculos'!$AU$16:$AV$24,2,FALSE),"")</f>
        <v>7</v>
      </c>
      <c r="U521" s="208" t="str">
        <f>IFERROR(VLOOKUP(T521,'Tablas de calculos'!$AV$16:$AY$24,4),"")</f>
        <v>Débil</v>
      </c>
      <c r="V521" s="461" t="s">
        <v>576</v>
      </c>
      <c r="W521" s="461" t="s">
        <v>578</v>
      </c>
      <c r="X521" s="123" t="str">
        <f t="shared" si="39"/>
        <v>DébilNo disminuyeDirectamente</v>
      </c>
      <c r="Y521" s="208" t="str">
        <f>IFERROR(VLOOKUP(X521,'Tablas de calculos'!$AZ$4:$BE$11,5,FALSE),"")</f>
        <v/>
      </c>
      <c r="Z521" s="208" t="str">
        <f>IFERROR(VLOOKUP(X521,'Tablas de calculos'!$AZ$4:$BE$11,6,FALSE),"")</f>
        <v/>
      </c>
    </row>
    <row r="522" spans="1:26" ht="60" x14ac:dyDescent="0.25">
      <c r="A522" s="232" t="s">
        <v>1141</v>
      </c>
      <c r="B522" s="137">
        <v>18</v>
      </c>
      <c r="C522" s="205" t="str">
        <f>+VLOOKUP(Tabla9[[#This Row],[Cod. Riesgo]],Tabla_Riesgos[[Número]:[Tipo de Riesgo]],6,FALSE)</f>
        <v>Estratégico</v>
      </c>
      <c r="D522" s="119" t="s">
        <v>12</v>
      </c>
      <c r="E522" s="120" t="s">
        <v>21</v>
      </c>
      <c r="F522" s="121">
        <v>18.020000000000003</v>
      </c>
      <c r="G522" s="125" t="s">
        <v>216</v>
      </c>
      <c r="H522" s="472"/>
      <c r="I522" s="461"/>
      <c r="J522" s="461"/>
      <c r="K522" s="461"/>
      <c r="L522" s="461"/>
      <c r="M522" s="461"/>
      <c r="N522" s="461"/>
      <c r="O522" s="461"/>
      <c r="P522" s="123">
        <f t="shared" si="36"/>
        <v>0</v>
      </c>
      <c r="Q522" s="208" t="str">
        <f t="shared" si="37"/>
        <v>Debil</v>
      </c>
      <c r="R522" s="461" t="s">
        <v>516</v>
      </c>
      <c r="S522" s="224" t="str">
        <f t="shared" si="38"/>
        <v>DebilFuerte</v>
      </c>
      <c r="T522" s="224">
        <f>IFERROR(VLOOKUP(S522,'Tablas de calculos'!$AU$16:$AV$24,2,FALSE),"")</f>
        <v>7</v>
      </c>
      <c r="U522" s="208" t="str">
        <f>IFERROR(VLOOKUP(T522,'Tablas de calculos'!$AV$16:$AY$24,4),"")</f>
        <v>Débil</v>
      </c>
      <c r="V522" s="461" t="s">
        <v>576</v>
      </c>
      <c r="W522" s="461" t="s">
        <v>578</v>
      </c>
      <c r="X522" s="123" t="str">
        <f t="shared" si="39"/>
        <v>DébilNo disminuyeDirectamente</v>
      </c>
      <c r="Y522" s="208" t="str">
        <f>IFERROR(VLOOKUP(X522,'Tablas de calculos'!$AZ$4:$BE$11,5,FALSE),"")</f>
        <v/>
      </c>
      <c r="Z522" s="208" t="str">
        <f>IFERROR(VLOOKUP(X522,'Tablas de calculos'!$AZ$4:$BE$11,6,FALSE),"")</f>
        <v/>
      </c>
    </row>
    <row r="523" spans="1:26" ht="45" x14ac:dyDescent="0.25">
      <c r="A523" s="232" t="s">
        <v>1141</v>
      </c>
      <c r="B523" s="137">
        <v>18</v>
      </c>
      <c r="C523" s="205" t="str">
        <f>+VLOOKUP(Tabla9[[#This Row],[Cod. Riesgo]],Tabla_Riesgos[[Número]:[Tipo de Riesgo]],6,FALSE)</f>
        <v>Estratégico</v>
      </c>
      <c r="D523" s="119" t="s">
        <v>12</v>
      </c>
      <c r="E523" s="120" t="s">
        <v>21</v>
      </c>
      <c r="F523" s="121">
        <v>18.030000000000005</v>
      </c>
      <c r="G523" s="125" t="s">
        <v>217</v>
      </c>
      <c r="H523" s="472"/>
      <c r="I523" s="461"/>
      <c r="J523" s="461"/>
      <c r="K523" s="461"/>
      <c r="L523" s="461"/>
      <c r="M523" s="461"/>
      <c r="N523" s="461"/>
      <c r="O523" s="461"/>
      <c r="P523" s="123">
        <f t="shared" si="36"/>
        <v>0</v>
      </c>
      <c r="Q523" s="208" t="str">
        <f t="shared" si="37"/>
        <v>Debil</v>
      </c>
      <c r="R523" s="461" t="s">
        <v>516</v>
      </c>
      <c r="S523" s="224" t="str">
        <f t="shared" si="38"/>
        <v>DebilFuerte</v>
      </c>
      <c r="T523" s="224">
        <f>IFERROR(VLOOKUP(S523,'Tablas de calculos'!$AU$16:$AV$24,2,FALSE),"")</f>
        <v>7</v>
      </c>
      <c r="U523" s="208" t="str">
        <f>IFERROR(VLOOKUP(T523,'Tablas de calculos'!$AV$16:$AY$24,4),"")</f>
        <v>Débil</v>
      </c>
      <c r="V523" s="461" t="s">
        <v>576</v>
      </c>
      <c r="W523" s="461" t="s">
        <v>578</v>
      </c>
      <c r="X523" s="123" t="str">
        <f t="shared" si="39"/>
        <v>DébilNo disminuyeDirectamente</v>
      </c>
      <c r="Y523" s="208" t="str">
        <f>IFERROR(VLOOKUP(X523,'Tablas de calculos'!$AZ$4:$BE$11,5,FALSE),"")</f>
        <v/>
      </c>
      <c r="Z523" s="208" t="str">
        <f>IFERROR(VLOOKUP(X523,'Tablas de calculos'!$AZ$4:$BE$11,6,FALSE),"")</f>
        <v/>
      </c>
    </row>
    <row r="524" spans="1:26" ht="60" x14ac:dyDescent="0.25">
      <c r="A524" s="232" t="s">
        <v>1141</v>
      </c>
      <c r="B524" s="137">
        <v>19</v>
      </c>
      <c r="C524" s="205" t="str">
        <f>+VLOOKUP(Tabla9[[#This Row],[Cod. Riesgo]],Tabla_Riesgos[[Número]:[Tipo de Riesgo]],6,FALSE)</f>
        <v>Operativo</v>
      </c>
      <c r="D524" s="119" t="s">
        <v>12</v>
      </c>
      <c r="E524" s="120" t="s">
        <v>22</v>
      </c>
      <c r="F524" s="121">
        <v>19.010000000000002</v>
      </c>
      <c r="G524" s="125" t="s">
        <v>218</v>
      </c>
      <c r="H524" s="472"/>
      <c r="I524" s="461"/>
      <c r="J524" s="461"/>
      <c r="K524" s="461"/>
      <c r="L524" s="461"/>
      <c r="M524" s="461"/>
      <c r="N524" s="461"/>
      <c r="O524" s="461"/>
      <c r="P524" s="123">
        <f t="shared" si="36"/>
        <v>0</v>
      </c>
      <c r="Q524" s="208" t="str">
        <f t="shared" si="37"/>
        <v>Debil</v>
      </c>
      <c r="R524" s="461" t="s">
        <v>516</v>
      </c>
      <c r="S524" s="224" t="str">
        <f t="shared" si="38"/>
        <v>DebilFuerte</v>
      </c>
      <c r="T524" s="224">
        <f>IFERROR(VLOOKUP(S524,'Tablas de calculos'!$AU$16:$AV$24,2,FALSE),"")</f>
        <v>7</v>
      </c>
      <c r="U524" s="208" t="str">
        <f>IFERROR(VLOOKUP(T524,'Tablas de calculos'!$AV$16:$AY$24,4),"")</f>
        <v>Débil</v>
      </c>
      <c r="V524" s="461" t="s">
        <v>576</v>
      </c>
      <c r="W524" s="461" t="s">
        <v>578</v>
      </c>
      <c r="X524" s="123" t="str">
        <f t="shared" si="39"/>
        <v>DébilNo disminuyeDirectamente</v>
      </c>
      <c r="Y524" s="208" t="str">
        <f>IFERROR(VLOOKUP(X524,'Tablas de calculos'!$AZ$4:$BE$11,5,FALSE),"")</f>
        <v/>
      </c>
      <c r="Z524" s="208" t="str">
        <f>IFERROR(VLOOKUP(X524,'Tablas de calculos'!$AZ$4:$BE$11,6,FALSE),"")</f>
        <v/>
      </c>
    </row>
    <row r="525" spans="1:26" ht="75" x14ac:dyDescent="0.25">
      <c r="A525" s="232" t="s">
        <v>1141</v>
      </c>
      <c r="B525" s="137">
        <v>19</v>
      </c>
      <c r="C525" s="205" t="str">
        <f>+VLOOKUP(Tabla9[[#This Row],[Cod. Riesgo]],Tabla_Riesgos[[Número]:[Tipo de Riesgo]],6,FALSE)</f>
        <v>Operativo</v>
      </c>
      <c r="D525" s="119" t="s">
        <v>12</v>
      </c>
      <c r="E525" s="120" t="s">
        <v>22</v>
      </c>
      <c r="F525" s="121">
        <v>19.020000000000003</v>
      </c>
      <c r="G525" s="125" t="s">
        <v>219</v>
      </c>
      <c r="H525" s="472"/>
      <c r="I525" s="461"/>
      <c r="J525" s="461"/>
      <c r="K525" s="461"/>
      <c r="L525" s="461"/>
      <c r="M525" s="461"/>
      <c r="N525" s="461"/>
      <c r="O525" s="461"/>
      <c r="P525" s="123">
        <f t="shared" si="36"/>
        <v>0</v>
      </c>
      <c r="Q525" s="208" t="str">
        <f t="shared" si="37"/>
        <v>Debil</v>
      </c>
      <c r="R525" s="461" t="s">
        <v>516</v>
      </c>
      <c r="S525" s="224" t="str">
        <f t="shared" si="38"/>
        <v>DebilFuerte</v>
      </c>
      <c r="T525" s="224">
        <f>IFERROR(VLOOKUP(S525,'Tablas de calculos'!$AU$16:$AV$24,2,FALSE),"")</f>
        <v>7</v>
      </c>
      <c r="U525" s="208" t="str">
        <f>IFERROR(VLOOKUP(T525,'Tablas de calculos'!$AV$16:$AY$24,4),"")</f>
        <v>Débil</v>
      </c>
      <c r="V525" s="461" t="s">
        <v>576</v>
      </c>
      <c r="W525" s="461" t="s">
        <v>578</v>
      </c>
      <c r="X525" s="123" t="str">
        <f t="shared" si="39"/>
        <v>DébilNo disminuyeDirectamente</v>
      </c>
      <c r="Y525" s="208" t="str">
        <f>IFERROR(VLOOKUP(X525,'Tablas de calculos'!$AZ$4:$BE$11,5,FALSE),"")</f>
        <v/>
      </c>
      <c r="Z525" s="208" t="str">
        <f>IFERROR(VLOOKUP(X525,'Tablas de calculos'!$AZ$4:$BE$11,6,FALSE),"")</f>
        <v/>
      </c>
    </row>
    <row r="526" spans="1:26" ht="45" x14ac:dyDescent="0.25">
      <c r="A526" s="232" t="s">
        <v>1141</v>
      </c>
      <c r="B526" s="137">
        <v>20</v>
      </c>
      <c r="C526" s="205" t="str">
        <f>+VLOOKUP(Tabla9[[#This Row],[Cod. Riesgo]],Tabla_Riesgos[[Número]:[Tipo de Riesgo]],6,FALSE)</f>
        <v>Seguridad de la Información</v>
      </c>
      <c r="D526" s="119" t="s">
        <v>12</v>
      </c>
      <c r="E526" s="120" t="s">
        <v>24</v>
      </c>
      <c r="F526" s="121">
        <v>20.010000000000002</v>
      </c>
      <c r="G526" s="125" t="s">
        <v>220</v>
      </c>
      <c r="H526" s="472"/>
      <c r="I526" s="461"/>
      <c r="J526" s="461"/>
      <c r="K526" s="461"/>
      <c r="L526" s="461"/>
      <c r="M526" s="461"/>
      <c r="N526" s="461"/>
      <c r="O526" s="461"/>
      <c r="P526" s="123">
        <f t="shared" si="36"/>
        <v>0</v>
      </c>
      <c r="Q526" s="208" t="str">
        <f t="shared" si="37"/>
        <v>Debil</v>
      </c>
      <c r="R526" s="461" t="s">
        <v>516</v>
      </c>
      <c r="S526" s="224" t="str">
        <f t="shared" si="38"/>
        <v>DebilFuerte</v>
      </c>
      <c r="T526" s="224">
        <f>IFERROR(VLOOKUP(S526,'Tablas de calculos'!$AU$16:$AV$24,2,FALSE),"")</f>
        <v>7</v>
      </c>
      <c r="U526" s="208" t="str">
        <f>IFERROR(VLOOKUP(T526,'Tablas de calculos'!$AV$16:$AY$24,4),"")</f>
        <v>Débil</v>
      </c>
      <c r="V526" s="461" t="s">
        <v>576</v>
      </c>
      <c r="W526" s="461" t="s">
        <v>578</v>
      </c>
      <c r="X526" s="123" t="str">
        <f t="shared" si="39"/>
        <v>DébilNo disminuyeDirectamente</v>
      </c>
      <c r="Y526" s="208" t="str">
        <f>IFERROR(VLOOKUP(X526,'Tablas de calculos'!$AZ$4:$BE$11,5,FALSE),"")</f>
        <v/>
      </c>
      <c r="Z526" s="208" t="str">
        <f>IFERROR(VLOOKUP(X526,'Tablas de calculos'!$AZ$4:$BE$11,6,FALSE),"")</f>
        <v/>
      </c>
    </row>
    <row r="527" spans="1:26" ht="60" x14ac:dyDescent="0.25">
      <c r="A527" s="232" t="s">
        <v>1141</v>
      </c>
      <c r="B527" s="137">
        <v>21</v>
      </c>
      <c r="C527" s="205" t="str">
        <f>+VLOOKUP(Tabla9[[#This Row],[Cod. Riesgo]],Tabla_Riesgos[[Número]:[Tipo de Riesgo]],6,FALSE)</f>
        <v>Estratégico</v>
      </c>
      <c r="D527" s="119" t="s">
        <v>12</v>
      </c>
      <c r="E527" s="120" t="s">
        <v>25</v>
      </c>
      <c r="F527" s="121">
        <v>21.01</v>
      </c>
      <c r="G527" s="125" t="s">
        <v>221</v>
      </c>
      <c r="H527" s="472"/>
      <c r="I527" s="461"/>
      <c r="J527" s="461"/>
      <c r="K527" s="461"/>
      <c r="L527" s="461"/>
      <c r="M527" s="461"/>
      <c r="N527" s="461"/>
      <c r="O527" s="461"/>
      <c r="P527" s="123">
        <f t="shared" si="36"/>
        <v>0</v>
      </c>
      <c r="Q527" s="208" t="str">
        <f t="shared" si="37"/>
        <v>Debil</v>
      </c>
      <c r="R527" s="461" t="s">
        <v>516</v>
      </c>
      <c r="S527" s="224" t="str">
        <f t="shared" si="38"/>
        <v>DebilFuerte</v>
      </c>
      <c r="T527" s="224">
        <f>IFERROR(VLOOKUP(S527,'Tablas de calculos'!$AU$16:$AV$24,2,FALSE),"")</f>
        <v>7</v>
      </c>
      <c r="U527" s="208" t="str">
        <f>IFERROR(VLOOKUP(T527,'Tablas de calculos'!$AV$16:$AY$24,4),"")</f>
        <v>Débil</v>
      </c>
      <c r="V527" s="461" t="s">
        <v>576</v>
      </c>
      <c r="W527" s="461" t="s">
        <v>578</v>
      </c>
      <c r="X527" s="123" t="str">
        <f t="shared" si="39"/>
        <v>DébilNo disminuyeDirectamente</v>
      </c>
      <c r="Y527" s="208" t="str">
        <f>IFERROR(VLOOKUP(X527,'Tablas de calculos'!$AZ$4:$BE$11,5,FALSE),"")</f>
        <v/>
      </c>
      <c r="Z527" s="208" t="str">
        <f>IFERROR(VLOOKUP(X527,'Tablas de calculos'!$AZ$4:$BE$11,6,FALSE),"")</f>
        <v/>
      </c>
    </row>
    <row r="528" spans="1:26" ht="60" x14ac:dyDescent="0.25">
      <c r="A528" s="232" t="s">
        <v>1141</v>
      </c>
      <c r="B528" s="137">
        <v>21</v>
      </c>
      <c r="C528" s="205" t="str">
        <f>+VLOOKUP(Tabla9[[#This Row],[Cod. Riesgo]],Tabla_Riesgos[[Número]:[Tipo de Riesgo]],6,FALSE)</f>
        <v>Estratégico</v>
      </c>
      <c r="D528" s="119" t="s">
        <v>12</v>
      </c>
      <c r="E528" s="120" t="s">
        <v>25</v>
      </c>
      <c r="F528" s="121">
        <v>21.020000000000003</v>
      </c>
      <c r="G528" s="125" t="s">
        <v>216</v>
      </c>
      <c r="H528" s="472"/>
      <c r="I528" s="461"/>
      <c r="J528" s="461"/>
      <c r="K528" s="461"/>
      <c r="L528" s="461"/>
      <c r="M528" s="461"/>
      <c r="N528" s="461"/>
      <c r="O528" s="461"/>
      <c r="P528" s="123">
        <f t="shared" si="36"/>
        <v>0</v>
      </c>
      <c r="Q528" s="208" t="str">
        <f t="shared" si="37"/>
        <v>Debil</v>
      </c>
      <c r="R528" s="461" t="s">
        <v>516</v>
      </c>
      <c r="S528" s="224" t="str">
        <f t="shared" si="38"/>
        <v>DebilFuerte</v>
      </c>
      <c r="T528" s="224">
        <f>IFERROR(VLOOKUP(S528,'Tablas de calculos'!$AU$16:$AV$24,2,FALSE),"")</f>
        <v>7</v>
      </c>
      <c r="U528" s="208" t="str">
        <f>IFERROR(VLOOKUP(T528,'Tablas de calculos'!$AV$16:$AY$24,4),"")</f>
        <v>Débil</v>
      </c>
      <c r="V528" s="461" t="s">
        <v>576</v>
      </c>
      <c r="W528" s="461" t="s">
        <v>578</v>
      </c>
      <c r="X528" s="123" t="str">
        <f t="shared" si="39"/>
        <v>DébilNo disminuyeDirectamente</v>
      </c>
      <c r="Y528" s="208" t="str">
        <f>IFERROR(VLOOKUP(X528,'Tablas de calculos'!$AZ$4:$BE$11,5,FALSE),"")</f>
        <v/>
      </c>
      <c r="Z528" s="208" t="str">
        <f>IFERROR(VLOOKUP(X528,'Tablas de calculos'!$AZ$4:$BE$11,6,FALSE),"")</f>
        <v/>
      </c>
    </row>
    <row r="529" spans="1:26" ht="45" x14ac:dyDescent="0.25">
      <c r="A529" s="232" t="s">
        <v>1141</v>
      </c>
      <c r="B529" s="137">
        <v>21</v>
      </c>
      <c r="C529" s="205" t="str">
        <f>+VLOOKUP(Tabla9[[#This Row],[Cod. Riesgo]],Tabla_Riesgos[[Número]:[Tipo de Riesgo]],6,FALSE)</f>
        <v>Estratégico</v>
      </c>
      <c r="D529" s="119" t="s">
        <v>12</v>
      </c>
      <c r="E529" s="120" t="s">
        <v>25</v>
      </c>
      <c r="F529" s="121">
        <v>21.030000000000005</v>
      </c>
      <c r="G529" s="125" t="s">
        <v>217</v>
      </c>
      <c r="H529" s="472"/>
      <c r="I529" s="461"/>
      <c r="J529" s="461"/>
      <c r="K529" s="461"/>
      <c r="L529" s="461"/>
      <c r="M529" s="461"/>
      <c r="N529" s="461"/>
      <c r="O529" s="461"/>
      <c r="P529" s="123">
        <f t="shared" si="36"/>
        <v>0</v>
      </c>
      <c r="Q529" s="208" t="str">
        <f t="shared" si="37"/>
        <v>Debil</v>
      </c>
      <c r="R529" s="461" t="s">
        <v>516</v>
      </c>
      <c r="S529" s="224" t="str">
        <f t="shared" si="38"/>
        <v>DebilFuerte</v>
      </c>
      <c r="T529" s="224">
        <f>IFERROR(VLOOKUP(S529,'Tablas de calculos'!$AU$16:$AV$24,2,FALSE),"")</f>
        <v>7</v>
      </c>
      <c r="U529" s="208" t="str">
        <f>IFERROR(VLOOKUP(T529,'Tablas de calculos'!$AV$16:$AY$24,4),"")</f>
        <v>Débil</v>
      </c>
      <c r="V529" s="461" t="s">
        <v>576</v>
      </c>
      <c r="W529" s="461" t="s">
        <v>578</v>
      </c>
      <c r="X529" s="123" t="str">
        <f t="shared" si="39"/>
        <v>DébilNo disminuyeDirectamente</v>
      </c>
      <c r="Y529" s="208" t="str">
        <f>IFERROR(VLOOKUP(X529,'Tablas de calculos'!$AZ$4:$BE$11,5,FALSE),"")</f>
        <v/>
      </c>
      <c r="Z529" s="208" t="str">
        <f>IFERROR(VLOOKUP(X529,'Tablas de calculos'!$AZ$4:$BE$11,6,FALSE),"")</f>
        <v/>
      </c>
    </row>
    <row r="530" spans="1:26" ht="105" x14ac:dyDescent="0.25">
      <c r="A530" s="232" t="s">
        <v>1141</v>
      </c>
      <c r="B530" s="137">
        <v>22</v>
      </c>
      <c r="C530" s="205" t="str">
        <f>+VLOOKUP(Tabla9[[#This Row],[Cod. Riesgo]],Tabla_Riesgos[[Número]:[Tipo de Riesgo]],6,FALSE)</f>
        <v>Estratégico</v>
      </c>
      <c r="D530" s="119" t="s">
        <v>26</v>
      </c>
      <c r="E530" s="120" t="s">
        <v>27</v>
      </c>
      <c r="F530" s="121">
        <v>22.01</v>
      </c>
      <c r="G530" s="125" t="s">
        <v>222</v>
      </c>
      <c r="H530" s="472"/>
      <c r="I530" s="461"/>
      <c r="J530" s="461"/>
      <c r="K530" s="461"/>
      <c r="L530" s="461"/>
      <c r="M530" s="461"/>
      <c r="N530" s="461"/>
      <c r="O530" s="461"/>
      <c r="P530" s="123">
        <f t="shared" si="36"/>
        <v>0</v>
      </c>
      <c r="Q530" s="208" t="str">
        <f t="shared" si="37"/>
        <v>Debil</v>
      </c>
      <c r="R530" s="461" t="s">
        <v>516</v>
      </c>
      <c r="S530" s="224" t="str">
        <f t="shared" si="38"/>
        <v>DebilFuerte</v>
      </c>
      <c r="T530" s="224">
        <f>IFERROR(VLOOKUP(S530,'Tablas de calculos'!$AU$16:$AV$24,2,FALSE),"")</f>
        <v>7</v>
      </c>
      <c r="U530" s="208" t="str">
        <f>IFERROR(VLOOKUP(T530,'Tablas de calculos'!$AV$16:$AY$24,4),"")</f>
        <v>Débil</v>
      </c>
      <c r="V530" s="461" t="s">
        <v>576</v>
      </c>
      <c r="W530" s="461" t="s">
        <v>578</v>
      </c>
      <c r="X530" s="123" t="str">
        <f t="shared" si="39"/>
        <v>DébilNo disminuyeDirectamente</v>
      </c>
      <c r="Y530" s="208" t="str">
        <f>IFERROR(VLOOKUP(X530,'Tablas de calculos'!$AZ$4:$BE$11,5,FALSE),"")</f>
        <v/>
      </c>
      <c r="Z530" s="208" t="str">
        <f>IFERROR(VLOOKUP(X530,'Tablas de calculos'!$AZ$4:$BE$11,6,FALSE),"")</f>
        <v/>
      </c>
    </row>
    <row r="531" spans="1:26" ht="105" x14ac:dyDescent="0.25">
      <c r="A531" s="232" t="s">
        <v>1141</v>
      </c>
      <c r="B531" s="137">
        <v>22</v>
      </c>
      <c r="C531" s="205" t="str">
        <f>+VLOOKUP(Tabla9[[#This Row],[Cod. Riesgo]],Tabla_Riesgos[[Número]:[Tipo de Riesgo]],6,FALSE)</f>
        <v>Estratégico</v>
      </c>
      <c r="D531" s="119" t="s">
        <v>26</v>
      </c>
      <c r="E531" s="120" t="s">
        <v>27</v>
      </c>
      <c r="F531" s="121">
        <v>22.020000000000003</v>
      </c>
      <c r="G531" s="125" t="s">
        <v>223</v>
      </c>
      <c r="H531" s="472"/>
      <c r="I531" s="461"/>
      <c r="J531" s="461"/>
      <c r="K531" s="461"/>
      <c r="L531" s="461"/>
      <c r="M531" s="461"/>
      <c r="N531" s="461"/>
      <c r="O531" s="461"/>
      <c r="P531" s="123">
        <f t="shared" si="36"/>
        <v>0</v>
      </c>
      <c r="Q531" s="208" t="str">
        <f t="shared" si="37"/>
        <v>Debil</v>
      </c>
      <c r="R531" s="461" t="s">
        <v>516</v>
      </c>
      <c r="S531" s="224" t="str">
        <f t="shared" si="38"/>
        <v>DebilFuerte</v>
      </c>
      <c r="T531" s="224">
        <f>IFERROR(VLOOKUP(S531,'Tablas de calculos'!$AU$16:$AV$24,2,FALSE),"")</f>
        <v>7</v>
      </c>
      <c r="U531" s="208" t="str">
        <f>IFERROR(VLOOKUP(T531,'Tablas de calculos'!$AV$16:$AY$24,4),"")</f>
        <v>Débil</v>
      </c>
      <c r="V531" s="461" t="s">
        <v>576</v>
      </c>
      <c r="W531" s="461" t="s">
        <v>578</v>
      </c>
      <c r="X531" s="123" t="str">
        <f t="shared" si="39"/>
        <v>DébilNo disminuyeDirectamente</v>
      </c>
      <c r="Y531" s="208" t="str">
        <f>IFERROR(VLOOKUP(X531,'Tablas de calculos'!$AZ$4:$BE$11,5,FALSE),"")</f>
        <v/>
      </c>
      <c r="Z531" s="208" t="str">
        <f>IFERROR(VLOOKUP(X531,'Tablas de calculos'!$AZ$4:$BE$11,6,FALSE),"")</f>
        <v/>
      </c>
    </row>
    <row r="532" spans="1:26" ht="60" x14ac:dyDescent="0.25">
      <c r="A532" s="232" t="s">
        <v>1141</v>
      </c>
      <c r="B532" s="137">
        <v>23</v>
      </c>
      <c r="C532" s="205" t="str">
        <f>+VLOOKUP(Tabla9[[#This Row],[Cod. Riesgo]],Tabla_Riesgos[[Número]:[Tipo de Riesgo]],6,FALSE)</f>
        <v>Estratégico</v>
      </c>
      <c r="D532" s="119" t="s">
        <v>26</v>
      </c>
      <c r="E532" s="120" t="s">
        <v>28</v>
      </c>
      <c r="F532" s="121">
        <v>23.01</v>
      </c>
      <c r="G532" s="125" t="s">
        <v>224</v>
      </c>
      <c r="H532" s="472"/>
      <c r="I532" s="461"/>
      <c r="J532" s="461"/>
      <c r="K532" s="461"/>
      <c r="L532" s="461"/>
      <c r="M532" s="461"/>
      <c r="N532" s="461"/>
      <c r="O532" s="461"/>
      <c r="P532" s="123">
        <f t="shared" si="36"/>
        <v>0</v>
      </c>
      <c r="Q532" s="208" t="str">
        <f t="shared" si="37"/>
        <v>Debil</v>
      </c>
      <c r="R532" s="461" t="s">
        <v>516</v>
      </c>
      <c r="S532" s="224" t="str">
        <f t="shared" si="38"/>
        <v>DebilFuerte</v>
      </c>
      <c r="T532" s="224">
        <f>IFERROR(VLOOKUP(S532,'Tablas de calculos'!$AU$16:$AV$24,2,FALSE),"")</f>
        <v>7</v>
      </c>
      <c r="U532" s="208" t="str">
        <f>IFERROR(VLOOKUP(T532,'Tablas de calculos'!$AV$16:$AY$24,4),"")</f>
        <v>Débil</v>
      </c>
      <c r="V532" s="461" t="s">
        <v>576</v>
      </c>
      <c r="W532" s="461" t="s">
        <v>578</v>
      </c>
      <c r="X532" s="123" t="str">
        <f t="shared" si="39"/>
        <v>DébilNo disminuyeDirectamente</v>
      </c>
      <c r="Y532" s="208" t="str">
        <f>IFERROR(VLOOKUP(X532,'Tablas de calculos'!$AZ$4:$BE$11,5,FALSE),"")</f>
        <v/>
      </c>
      <c r="Z532" s="208" t="str">
        <f>IFERROR(VLOOKUP(X532,'Tablas de calculos'!$AZ$4:$BE$11,6,FALSE),"")</f>
        <v/>
      </c>
    </row>
    <row r="533" spans="1:26" ht="45" x14ac:dyDescent="0.25">
      <c r="A533" s="232" t="s">
        <v>1141</v>
      </c>
      <c r="B533" s="137">
        <v>75</v>
      </c>
      <c r="C533" s="205" t="str">
        <f>+VLOOKUP(Tabla9[[#This Row],[Cod. Riesgo]],Tabla_Riesgos[[Número]:[Tipo de Riesgo]],6,FALSE)</f>
        <v>Seguridad de la Información</v>
      </c>
      <c r="D533" s="119" t="s">
        <v>26</v>
      </c>
      <c r="E533" s="120" t="s">
        <v>681</v>
      </c>
      <c r="F533" s="121">
        <v>75.010000000000005</v>
      </c>
      <c r="G533" s="125" t="s">
        <v>225</v>
      </c>
      <c r="H533" s="472"/>
      <c r="I533" s="461"/>
      <c r="J533" s="461"/>
      <c r="K533" s="461"/>
      <c r="L533" s="461"/>
      <c r="M533" s="461"/>
      <c r="N533" s="461"/>
      <c r="O533" s="461"/>
      <c r="P533" s="123">
        <f t="shared" si="36"/>
        <v>0</v>
      </c>
      <c r="Q533" s="208" t="str">
        <f t="shared" si="37"/>
        <v>Debil</v>
      </c>
      <c r="R533" s="461" t="s">
        <v>516</v>
      </c>
      <c r="S533" s="224" t="str">
        <f t="shared" si="38"/>
        <v>DebilFuerte</v>
      </c>
      <c r="T533" s="224">
        <f>IFERROR(VLOOKUP(S533,'Tablas de calculos'!$AU$16:$AV$24,2,FALSE),"")</f>
        <v>7</v>
      </c>
      <c r="U533" s="208" t="str">
        <f>IFERROR(VLOOKUP(T533,'Tablas de calculos'!$AV$16:$AY$24,4),"")</f>
        <v>Débil</v>
      </c>
      <c r="V533" s="461" t="s">
        <v>576</v>
      </c>
      <c r="W533" s="461" t="s">
        <v>578</v>
      </c>
      <c r="X533" s="123" t="str">
        <f t="shared" si="39"/>
        <v>DébilNo disminuyeDirectamente</v>
      </c>
      <c r="Y533" s="208" t="str">
        <f>IFERROR(VLOOKUP(X533,'Tablas de calculos'!$AZ$4:$BE$11,5,FALSE),"")</f>
        <v/>
      </c>
      <c r="Z533" s="208" t="str">
        <f>IFERROR(VLOOKUP(X533,'Tablas de calculos'!$AZ$4:$BE$11,6,FALSE),"")</f>
        <v/>
      </c>
    </row>
    <row r="534" spans="1:26" ht="45" x14ac:dyDescent="0.25">
      <c r="A534" s="232" t="s">
        <v>1141</v>
      </c>
      <c r="B534" s="137">
        <v>75</v>
      </c>
      <c r="C534" s="205" t="str">
        <f>+VLOOKUP(Tabla9[[#This Row],[Cod. Riesgo]],Tabla_Riesgos[[Número]:[Tipo de Riesgo]],6,FALSE)</f>
        <v>Seguridad de la Información</v>
      </c>
      <c r="D534" s="119" t="s">
        <v>26</v>
      </c>
      <c r="E534" s="120" t="s">
        <v>681</v>
      </c>
      <c r="F534" s="121">
        <v>75.02000000000001</v>
      </c>
      <c r="G534" s="125" t="s">
        <v>226</v>
      </c>
      <c r="H534" s="472"/>
      <c r="I534" s="461"/>
      <c r="J534" s="461"/>
      <c r="K534" s="461"/>
      <c r="L534" s="461"/>
      <c r="M534" s="461"/>
      <c r="N534" s="461"/>
      <c r="O534" s="461"/>
      <c r="P534" s="123">
        <f t="shared" si="36"/>
        <v>0</v>
      </c>
      <c r="Q534" s="208" t="str">
        <f t="shared" si="37"/>
        <v>Debil</v>
      </c>
      <c r="R534" s="461" t="s">
        <v>516</v>
      </c>
      <c r="S534" s="224" t="str">
        <f t="shared" si="38"/>
        <v>DebilFuerte</v>
      </c>
      <c r="T534" s="224">
        <f>IFERROR(VLOOKUP(S534,'Tablas de calculos'!$AU$16:$AV$24,2,FALSE),"")</f>
        <v>7</v>
      </c>
      <c r="U534" s="208" t="str">
        <f>IFERROR(VLOOKUP(T534,'Tablas de calculos'!$AV$16:$AY$24,4),"")</f>
        <v>Débil</v>
      </c>
      <c r="V534" s="461" t="s">
        <v>576</v>
      </c>
      <c r="W534" s="461" t="s">
        <v>578</v>
      </c>
      <c r="X534" s="123" t="str">
        <f t="shared" si="39"/>
        <v>DébilNo disminuyeDirectamente</v>
      </c>
      <c r="Y534" s="208" t="str">
        <f>IFERROR(VLOOKUP(X534,'Tablas de calculos'!$AZ$4:$BE$11,5,FALSE),"")</f>
        <v/>
      </c>
      <c r="Z534" s="208" t="str">
        <f>IFERROR(VLOOKUP(X534,'Tablas de calculos'!$AZ$4:$BE$11,6,FALSE),"")</f>
        <v/>
      </c>
    </row>
    <row r="535" spans="1:26" ht="165" x14ac:dyDescent="0.25">
      <c r="A535" s="232" t="s">
        <v>1141</v>
      </c>
      <c r="B535" s="137">
        <v>24</v>
      </c>
      <c r="C535" s="205" t="str">
        <f>+VLOOKUP(Tabla9[[#This Row],[Cod. Riesgo]],Tabla_Riesgos[[Número]:[Tipo de Riesgo]],6,FALSE)</f>
        <v>Operativo</v>
      </c>
      <c r="D535" s="119" t="s">
        <v>29</v>
      </c>
      <c r="E535" s="120" t="s">
        <v>30</v>
      </c>
      <c r="F535" s="121">
        <v>24.01</v>
      </c>
      <c r="G535" s="125" t="s">
        <v>227</v>
      </c>
      <c r="H535" s="472"/>
      <c r="I535" s="461"/>
      <c r="J535" s="461"/>
      <c r="K535" s="461"/>
      <c r="L535" s="461"/>
      <c r="M535" s="461"/>
      <c r="N535" s="461"/>
      <c r="O535" s="461"/>
      <c r="P535" s="123">
        <f t="shared" si="36"/>
        <v>0</v>
      </c>
      <c r="Q535" s="208" t="str">
        <f t="shared" si="37"/>
        <v>Debil</v>
      </c>
      <c r="R535" s="461" t="s">
        <v>516</v>
      </c>
      <c r="S535" s="224" t="str">
        <f t="shared" si="38"/>
        <v>DebilFuerte</v>
      </c>
      <c r="T535" s="224">
        <f>IFERROR(VLOOKUP(S535,'Tablas de calculos'!$AU$16:$AV$24,2,FALSE),"")</f>
        <v>7</v>
      </c>
      <c r="U535" s="208" t="str">
        <f>IFERROR(VLOOKUP(T535,'Tablas de calculos'!$AV$16:$AY$24,4),"")</f>
        <v>Débil</v>
      </c>
      <c r="V535" s="461" t="s">
        <v>576</v>
      </c>
      <c r="W535" s="461" t="s">
        <v>578</v>
      </c>
      <c r="X535" s="123" t="str">
        <f t="shared" si="39"/>
        <v>DébilNo disminuyeDirectamente</v>
      </c>
      <c r="Y535" s="208" t="str">
        <f>IFERROR(VLOOKUP(X535,'Tablas de calculos'!$AZ$4:$BE$11,5,FALSE),"")</f>
        <v/>
      </c>
      <c r="Z535" s="208" t="str">
        <f>IFERROR(VLOOKUP(X535,'Tablas de calculos'!$AZ$4:$BE$11,6,FALSE),"")</f>
        <v/>
      </c>
    </row>
    <row r="536" spans="1:26" ht="60" x14ac:dyDescent="0.25">
      <c r="A536" s="232" t="s">
        <v>1141</v>
      </c>
      <c r="B536" s="137">
        <v>24</v>
      </c>
      <c r="C536" s="205" t="str">
        <f>+VLOOKUP(Tabla9[[#This Row],[Cod. Riesgo]],Tabla_Riesgos[[Número]:[Tipo de Riesgo]],6,FALSE)</f>
        <v>Operativo</v>
      </c>
      <c r="D536" s="119" t="s">
        <v>29</v>
      </c>
      <c r="E536" s="120" t="s">
        <v>30</v>
      </c>
      <c r="F536" s="121">
        <v>24.020000000000003</v>
      </c>
      <c r="G536" s="125" t="s">
        <v>228</v>
      </c>
      <c r="H536" s="472"/>
      <c r="I536" s="461"/>
      <c r="J536" s="461"/>
      <c r="K536" s="461"/>
      <c r="L536" s="461"/>
      <c r="M536" s="461"/>
      <c r="N536" s="461"/>
      <c r="O536" s="461"/>
      <c r="P536" s="123">
        <f t="shared" si="36"/>
        <v>0</v>
      </c>
      <c r="Q536" s="208" t="str">
        <f t="shared" si="37"/>
        <v>Debil</v>
      </c>
      <c r="R536" s="461" t="s">
        <v>516</v>
      </c>
      <c r="S536" s="224" t="str">
        <f t="shared" si="38"/>
        <v>DebilFuerte</v>
      </c>
      <c r="T536" s="224">
        <f>IFERROR(VLOOKUP(S536,'Tablas de calculos'!$AU$16:$AV$24,2,FALSE),"")</f>
        <v>7</v>
      </c>
      <c r="U536" s="208" t="str">
        <f>IFERROR(VLOOKUP(T536,'Tablas de calculos'!$AV$16:$AY$24,4),"")</f>
        <v>Débil</v>
      </c>
      <c r="V536" s="461" t="s">
        <v>576</v>
      </c>
      <c r="W536" s="461" t="s">
        <v>578</v>
      </c>
      <c r="X536" s="123" t="str">
        <f t="shared" si="39"/>
        <v>DébilNo disminuyeDirectamente</v>
      </c>
      <c r="Y536" s="208" t="str">
        <f>IFERROR(VLOOKUP(X536,'Tablas de calculos'!$AZ$4:$BE$11,5,FALSE),"")</f>
        <v/>
      </c>
      <c r="Z536" s="208" t="str">
        <f>IFERROR(VLOOKUP(X536,'Tablas de calculos'!$AZ$4:$BE$11,6,FALSE),"")</f>
        <v/>
      </c>
    </row>
    <row r="537" spans="1:26" ht="30" x14ac:dyDescent="0.25">
      <c r="A537" s="232" t="s">
        <v>1141</v>
      </c>
      <c r="B537" s="137">
        <v>25</v>
      </c>
      <c r="C537" s="205" t="str">
        <f>+VLOOKUP(Tabla9[[#This Row],[Cod. Riesgo]],Tabla_Riesgos[[Número]:[Tipo de Riesgo]],6,FALSE)</f>
        <v>Operativo</v>
      </c>
      <c r="D537" s="119" t="s">
        <v>12</v>
      </c>
      <c r="E537" s="120" t="s">
        <v>31</v>
      </c>
      <c r="F537" s="121">
        <v>25.01</v>
      </c>
      <c r="G537" s="125" t="s">
        <v>229</v>
      </c>
      <c r="H537" s="472"/>
      <c r="I537" s="461"/>
      <c r="J537" s="461"/>
      <c r="K537" s="461"/>
      <c r="L537" s="461"/>
      <c r="M537" s="461"/>
      <c r="N537" s="461"/>
      <c r="O537" s="461"/>
      <c r="P537" s="123">
        <f t="shared" si="36"/>
        <v>0</v>
      </c>
      <c r="Q537" s="208" t="str">
        <f t="shared" si="37"/>
        <v>Debil</v>
      </c>
      <c r="R537" s="461" t="s">
        <v>516</v>
      </c>
      <c r="S537" s="224" t="str">
        <f t="shared" si="38"/>
        <v>DebilFuerte</v>
      </c>
      <c r="T537" s="224">
        <f>IFERROR(VLOOKUP(S537,'Tablas de calculos'!$AU$16:$AV$24,2,FALSE),"")</f>
        <v>7</v>
      </c>
      <c r="U537" s="208" t="str">
        <f>IFERROR(VLOOKUP(T537,'Tablas de calculos'!$AV$16:$AY$24,4),"")</f>
        <v>Débil</v>
      </c>
      <c r="V537" s="461" t="s">
        <v>576</v>
      </c>
      <c r="W537" s="461" t="s">
        <v>578</v>
      </c>
      <c r="X537" s="123" t="str">
        <f t="shared" si="39"/>
        <v>DébilNo disminuyeDirectamente</v>
      </c>
      <c r="Y537" s="208" t="str">
        <f>IFERROR(VLOOKUP(X537,'Tablas de calculos'!$AZ$4:$BE$11,5,FALSE),"")</f>
        <v/>
      </c>
      <c r="Z537" s="208" t="str">
        <f>IFERROR(VLOOKUP(X537,'Tablas de calculos'!$AZ$4:$BE$11,6,FALSE),"")</f>
        <v/>
      </c>
    </row>
    <row r="538" spans="1:26" ht="30" x14ac:dyDescent="0.25">
      <c r="A538" s="232" t="s">
        <v>1141</v>
      </c>
      <c r="B538" s="137">
        <v>25</v>
      </c>
      <c r="C538" s="205" t="str">
        <f>+VLOOKUP(Tabla9[[#This Row],[Cod. Riesgo]],Tabla_Riesgos[[Número]:[Tipo de Riesgo]],6,FALSE)</f>
        <v>Operativo</v>
      </c>
      <c r="D538" s="119" t="s">
        <v>12</v>
      </c>
      <c r="E538" s="120" t="s">
        <v>31</v>
      </c>
      <c r="F538" s="121">
        <v>25.020000000000003</v>
      </c>
      <c r="G538" s="125" t="s">
        <v>230</v>
      </c>
      <c r="H538" s="472"/>
      <c r="I538" s="461"/>
      <c r="J538" s="461"/>
      <c r="K538" s="461"/>
      <c r="L538" s="461"/>
      <c r="M538" s="461"/>
      <c r="N538" s="461"/>
      <c r="O538" s="461"/>
      <c r="P538" s="123">
        <f t="shared" si="36"/>
        <v>0</v>
      </c>
      <c r="Q538" s="208" t="str">
        <f t="shared" si="37"/>
        <v>Debil</v>
      </c>
      <c r="R538" s="461" t="s">
        <v>516</v>
      </c>
      <c r="S538" s="224" t="str">
        <f t="shared" si="38"/>
        <v>DebilFuerte</v>
      </c>
      <c r="T538" s="224">
        <f>IFERROR(VLOOKUP(S538,'Tablas de calculos'!$AU$16:$AV$24,2,FALSE),"")</f>
        <v>7</v>
      </c>
      <c r="U538" s="208" t="str">
        <f>IFERROR(VLOOKUP(T538,'Tablas de calculos'!$AV$16:$AY$24,4),"")</f>
        <v>Débil</v>
      </c>
      <c r="V538" s="461" t="s">
        <v>576</v>
      </c>
      <c r="W538" s="461" t="s">
        <v>578</v>
      </c>
      <c r="X538" s="123" t="str">
        <f t="shared" si="39"/>
        <v>DébilNo disminuyeDirectamente</v>
      </c>
      <c r="Y538" s="208" t="str">
        <f>IFERROR(VLOOKUP(X538,'Tablas de calculos'!$AZ$4:$BE$11,5,FALSE),"")</f>
        <v/>
      </c>
      <c r="Z538" s="208" t="str">
        <f>IFERROR(VLOOKUP(X538,'Tablas de calculos'!$AZ$4:$BE$11,6,FALSE),"")</f>
        <v/>
      </c>
    </row>
    <row r="539" spans="1:26" ht="45" x14ac:dyDescent="0.25">
      <c r="A539" s="232" t="s">
        <v>1141</v>
      </c>
      <c r="B539" s="137">
        <v>25</v>
      </c>
      <c r="C539" s="205" t="str">
        <f>+VLOOKUP(Tabla9[[#This Row],[Cod. Riesgo]],Tabla_Riesgos[[Número]:[Tipo de Riesgo]],6,FALSE)</f>
        <v>Operativo</v>
      </c>
      <c r="D539" s="119" t="s">
        <v>12</v>
      </c>
      <c r="E539" s="120" t="s">
        <v>31</v>
      </c>
      <c r="F539" s="121">
        <v>25.030000000000005</v>
      </c>
      <c r="G539" s="125" t="s">
        <v>231</v>
      </c>
      <c r="H539" s="472"/>
      <c r="I539" s="461"/>
      <c r="J539" s="461"/>
      <c r="K539" s="461"/>
      <c r="L539" s="461"/>
      <c r="M539" s="461"/>
      <c r="N539" s="461"/>
      <c r="O539" s="461"/>
      <c r="P539" s="123">
        <f t="shared" si="36"/>
        <v>0</v>
      </c>
      <c r="Q539" s="208" t="str">
        <f t="shared" si="37"/>
        <v>Debil</v>
      </c>
      <c r="R539" s="461" t="s">
        <v>516</v>
      </c>
      <c r="S539" s="224" t="str">
        <f t="shared" si="38"/>
        <v>DebilFuerte</v>
      </c>
      <c r="T539" s="224">
        <f>IFERROR(VLOOKUP(S539,'Tablas de calculos'!$AU$16:$AV$24,2,FALSE),"")</f>
        <v>7</v>
      </c>
      <c r="U539" s="208" t="str">
        <f>IFERROR(VLOOKUP(T539,'Tablas de calculos'!$AV$16:$AY$24,4),"")</f>
        <v>Débil</v>
      </c>
      <c r="V539" s="461" t="s">
        <v>576</v>
      </c>
      <c r="W539" s="461" t="s">
        <v>578</v>
      </c>
      <c r="X539" s="123" t="str">
        <f t="shared" si="39"/>
        <v>DébilNo disminuyeDirectamente</v>
      </c>
      <c r="Y539" s="208" t="str">
        <f>IFERROR(VLOOKUP(X539,'Tablas de calculos'!$AZ$4:$BE$11,5,FALSE),"")</f>
        <v/>
      </c>
      <c r="Z539" s="208" t="str">
        <f>IFERROR(VLOOKUP(X539,'Tablas de calculos'!$AZ$4:$BE$11,6,FALSE),"")</f>
        <v/>
      </c>
    </row>
    <row r="540" spans="1:26" ht="45" x14ac:dyDescent="0.25">
      <c r="A540" s="232" t="s">
        <v>1141</v>
      </c>
      <c r="B540" s="137">
        <v>26</v>
      </c>
      <c r="C540" s="205" t="str">
        <f>+VLOOKUP(Tabla9[[#This Row],[Cod. Riesgo]],Tabla_Riesgos[[Número]:[Tipo de Riesgo]],6,FALSE)</f>
        <v>Operativo</v>
      </c>
      <c r="D540" s="119" t="s">
        <v>12</v>
      </c>
      <c r="E540" s="120" t="s">
        <v>32</v>
      </c>
      <c r="F540" s="121">
        <v>26.01</v>
      </c>
      <c r="G540" s="125" t="s">
        <v>231</v>
      </c>
      <c r="H540" s="472"/>
      <c r="I540" s="461"/>
      <c r="J540" s="461"/>
      <c r="K540" s="461"/>
      <c r="L540" s="461"/>
      <c r="M540" s="461"/>
      <c r="N540" s="461"/>
      <c r="O540" s="461"/>
      <c r="P540" s="123">
        <f t="shared" si="36"/>
        <v>0</v>
      </c>
      <c r="Q540" s="208" t="str">
        <f t="shared" si="37"/>
        <v>Debil</v>
      </c>
      <c r="R540" s="461" t="s">
        <v>516</v>
      </c>
      <c r="S540" s="224" t="str">
        <f t="shared" si="38"/>
        <v>DebilFuerte</v>
      </c>
      <c r="T540" s="224">
        <f>IFERROR(VLOOKUP(S540,'Tablas de calculos'!$AU$16:$AV$24,2,FALSE),"")</f>
        <v>7</v>
      </c>
      <c r="U540" s="208" t="str">
        <f>IFERROR(VLOOKUP(T540,'Tablas de calculos'!$AV$16:$AY$24,4),"")</f>
        <v>Débil</v>
      </c>
      <c r="V540" s="461" t="s">
        <v>576</v>
      </c>
      <c r="W540" s="461" t="s">
        <v>578</v>
      </c>
      <c r="X540" s="123" t="str">
        <f t="shared" si="39"/>
        <v>DébilNo disminuyeDirectamente</v>
      </c>
      <c r="Y540" s="208" t="str">
        <f>IFERROR(VLOOKUP(X540,'Tablas de calculos'!$AZ$4:$BE$11,5,FALSE),"")</f>
        <v/>
      </c>
      <c r="Z540" s="208" t="str">
        <f>IFERROR(VLOOKUP(X540,'Tablas de calculos'!$AZ$4:$BE$11,6,FALSE),"")</f>
        <v/>
      </c>
    </row>
    <row r="541" spans="1:26" ht="60" x14ac:dyDescent="0.25">
      <c r="A541" s="232" t="s">
        <v>1141</v>
      </c>
      <c r="B541" s="137">
        <v>26</v>
      </c>
      <c r="C541" s="205" t="str">
        <f>+VLOOKUP(Tabla9[[#This Row],[Cod. Riesgo]],Tabla_Riesgos[[Número]:[Tipo de Riesgo]],6,FALSE)</f>
        <v>Operativo</v>
      </c>
      <c r="D541" s="119" t="s">
        <v>12</v>
      </c>
      <c r="E541" s="120" t="s">
        <v>32</v>
      </c>
      <c r="F541" s="121">
        <v>26.020000000000003</v>
      </c>
      <c r="G541" s="125" t="s">
        <v>232</v>
      </c>
      <c r="H541" s="472"/>
      <c r="I541" s="461"/>
      <c r="J541" s="461"/>
      <c r="K541" s="461"/>
      <c r="L541" s="461"/>
      <c r="M541" s="461"/>
      <c r="N541" s="461"/>
      <c r="O541" s="461"/>
      <c r="P541" s="123">
        <f t="shared" si="36"/>
        <v>0</v>
      </c>
      <c r="Q541" s="208" t="str">
        <f t="shared" si="37"/>
        <v>Debil</v>
      </c>
      <c r="R541" s="461" t="s">
        <v>516</v>
      </c>
      <c r="S541" s="224" t="str">
        <f t="shared" si="38"/>
        <v>DebilFuerte</v>
      </c>
      <c r="T541" s="224">
        <f>IFERROR(VLOOKUP(S541,'Tablas de calculos'!$AU$16:$AV$24,2,FALSE),"")</f>
        <v>7</v>
      </c>
      <c r="U541" s="208" t="str">
        <f>IFERROR(VLOOKUP(T541,'Tablas de calculos'!$AV$16:$AY$24,4),"")</f>
        <v>Débil</v>
      </c>
      <c r="V541" s="461" t="s">
        <v>576</v>
      </c>
      <c r="W541" s="461" t="s">
        <v>578</v>
      </c>
      <c r="X541" s="123" t="str">
        <f t="shared" si="39"/>
        <v>DébilNo disminuyeDirectamente</v>
      </c>
      <c r="Y541" s="208" t="str">
        <f>IFERROR(VLOOKUP(X541,'Tablas de calculos'!$AZ$4:$BE$11,5,FALSE),"")</f>
        <v/>
      </c>
      <c r="Z541" s="208" t="str">
        <f>IFERROR(VLOOKUP(X541,'Tablas de calculos'!$AZ$4:$BE$11,6,FALSE),"")</f>
        <v/>
      </c>
    </row>
    <row r="542" spans="1:26" ht="75" x14ac:dyDescent="0.25">
      <c r="A542" s="232" t="s">
        <v>1141</v>
      </c>
      <c r="B542" s="137">
        <v>28</v>
      </c>
      <c r="C542" s="205" t="str">
        <f>+VLOOKUP(Tabla9[[#This Row],[Cod. Riesgo]],Tabla_Riesgos[[Número]:[Tipo de Riesgo]],6,FALSE)</f>
        <v>Estratégico</v>
      </c>
      <c r="D542" s="119" t="s">
        <v>26</v>
      </c>
      <c r="E542" s="120" t="s">
        <v>1155</v>
      </c>
      <c r="F542" s="121">
        <v>28.01</v>
      </c>
      <c r="G542" s="125" t="s">
        <v>233</v>
      </c>
      <c r="H542" s="472"/>
      <c r="I542" s="461"/>
      <c r="J542" s="461"/>
      <c r="K542" s="461"/>
      <c r="L542" s="461"/>
      <c r="M542" s="461"/>
      <c r="N542" s="461"/>
      <c r="O542" s="461"/>
      <c r="P542" s="123">
        <f t="shared" si="36"/>
        <v>0</v>
      </c>
      <c r="Q542" s="208" t="str">
        <f t="shared" si="37"/>
        <v>Debil</v>
      </c>
      <c r="R542" s="461" t="s">
        <v>516</v>
      </c>
      <c r="S542" s="224" t="str">
        <f t="shared" si="38"/>
        <v>DebilFuerte</v>
      </c>
      <c r="T542" s="224">
        <f>IFERROR(VLOOKUP(S542,'Tablas de calculos'!$AU$16:$AV$24,2,FALSE),"")</f>
        <v>7</v>
      </c>
      <c r="U542" s="208" t="str">
        <f>IFERROR(VLOOKUP(T542,'Tablas de calculos'!$AV$16:$AY$24,4),"")</f>
        <v>Débil</v>
      </c>
      <c r="V542" s="461" t="s">
        <v>576</v>
      </c>
      <c r="W542" s="461" t="s">
        <v>578</v>
      </c>
      <c r="X542" s="123" t="str">
        <f t="shared" si="39"/>
        <v>DébilNo disminuyeDirectamente</v>
      </c>
      <c r="Y542" s="208" t="str">
        <f>IFERROR(VLOOKUP(X542,'Tablas de calculos'!$AZ$4:$BE$11,5,FALSE),"")</f>
        <v/>
      </c>
      <c r="Z542" s="208" t="str">
        <f>IFERROR(VLOOKUP(X542,'Tablas de calculos'!$AZ$4:$BE$11,6,FALSE),"")</f>
        <v/>
      </c>
    </row>
    <row r="543" spans="1:26" ht="75" x14ac:dyDescent="0.25">
      <c r="A543" s="232" t="s">
        <v>1141</v>
      </c>
      <c r="B543" s="137">
        <v>28</v>
      </c>
      <c r="C543" s="205" t="str">
        <f>+VLOOKUP(Tabla9[[#This Row],[Cod. Riesgo]],Tabla_Riesgos[[Número]:[Tipo de Riesgo]],6,FALSE)</f>
        <v>Estratégico</v>
      </c>
      <c r="D543" s="119" t="s">
        <v>26</v>
      </c>
      <c r="E543" s="120" t="s">
        <v>1155</v>
      </c>
      <c r="F543" s="121">
        <v>28.020000000000003</v>
      </c>
      <c r="G543" s="125" t="s">
        <v>234</v>
      </c>
      <c r="H543" s="472"/>
      <c r="I543" s="461"/>
      <c r="J543" s="461"/>
      <c r="K543" s="461"/>
      <c r="L543" s="461"/>
      <c r="M543" s="461"/>
      <c r="N543" s="461"/>
      <c r="O543" s="461"/>
      <c r="P543" s="123">
        <f t="shared" si="36"/>
        <v>0</v>
      </c>
      <c r="Q543" s="208" t="str">
        <f t="shared" si="37"/>
        <v>Debil</v>
      </c>
      <c r="R543" s="461" t="s">
        <v>516</v>
      </c>
      <c r="S543" s="224" t="str">
        <f t="shared" si="38"/>
        <v>DebilFuerte</v>
      </c>
      <c r="T543" s="224">
        <f>IFERROR(VLOOKUP(S543,'Tablas de calculos'!$AU$16:$AV$24,2,FALSE),"")</f>
        <v>7</v>
      </c>
      <c r="U543" s="208" t="str">
        <f>IFERROR(VLOOKUP(T543,'Tablas de calculos'!$AV$16:$AY$24,4),"")</f>
        <v>Débil</v>
      </c>
      <c r="V543" s="461" t="s">
        <v>576</v>
      </c>
      <c r="W543" s="461" t="s">
        <v>578</v>
      </c>
      <c r="X543" s="123" t="str">
        <f t="shared" si="39"/>
        <v>DébilNo disminuyeDirectamente</v>
      </c>
      <c r="Y543" s="208" t="str">
        <f>IFERROR(VLOOKUP(X543,'Tablas de calculos'!$AZ$4:$BE$11,5,FALSE),"")</f>
        <v/>
      </c>
      <c r="Z543" s="208" t="str">
        <f>IFERROR(VLOOKUP(X543,'Tablas de calculos'!$AZ$4:$BE$11,6,FALSE),"")</f>
        <v/>
      </c>
    </row>
    <row r="544" spans="1:26" ht="75" x14ac:dyDescent="0.25">
      <c r="A544" s="232" t="s">
        <v>1141</v>
      </c>
      <c r="B544" s="137">
        <v>28</v>
      </c>
      <c r="C544" s="205" t="str">
        <f>+VLOOKUP(Tabla9[[#This Row],[Cod. Riesgo]],Tabla_Riesgos[[Número]:[Tipo de Riesgo]],6,FALSE)</f>
        <v>Estratégico</v>
      </c>
      <c r="D544" s="119" t="s">
        <v>26</v>
      </c>
      <c r="E544" s="120" t="s">
        <v>1155</v>
      </c>
      <c r="F544" s="121">
        <v>28.030000000000005</v>
      </c>
      <c r="G544" s="125" t="s">
        <v>235</v>
      </c>
      <c r="H544" s="472"/>
      <c r="I544" s="461"/>
      <c r="J544" s="461"/>
      <c r="K544" s="461"/>
      <c r="L544" s="461"/>
      <c r="M544" s="461"/>
      <c r="N544" s="461"/>
      <c r="O544" s="461"/>
      <c r="P544" s="123">
        <f t="shared" si="36"/>
        <v>0</v>
      </c>
      <c r="Q544" s="208" t="str">
        <f t="shared" si="37"/>
        <v>Debil</v>
      </c>
      <c r="R544" s="461" t="s">
        <v>516</v>
      </c>
      <c r="S544" s="224" t="str">
        <f t="shared" si="38"/>
        <v>DebilFuerte</v>
      </c>
      <c r="T544" s="224">
        <f>IFERROR(VLOOKUP(S544,'Tablas de calculos'!$AU$16:$AV$24,2,FALSE),"")</f>
        <v>7</v>
      </c>
      <c r="U544" s="208" t="str">
        <f>IFERROR(VLOOKUP(T544,'Tablas de calculos'!$AV$16:$AY$24,4),"")</f>
        <v>Débil</v>
      </c>
      <c r="V544" s="461" t="s">
        <v>576</v>
      </c>
      <c r="W544" s="461" t="s">
        <v>578</v>
      </c>
      <c r="X544" s="123" t="str">
        <f t="shared" si="39"/>
        <v>DébilNo disminuyeDirectamente</v>
      </c>
      <c r="Y544" s="208" t="str">
        <f>IFERROR(VLOOKUP(X544,'Tablas de calculos'!$AZ$4:$BE$11,5,FALSE),"")</f>
        <v/>
      </c>
      <c r="Z544" s="208" t="str">
        <f>IFERROR(VLOOKUP(X544,'Tablas de calculos'!$AZ$4:$BE$11,6,FALSE),"")</f>
        <v/>
      </c>
    </row>
    <row r="545" spans="1:26" ht="75" x14ac:dyDescent="0.25">
      <c r="A545" s="232" t="s">
        <v>1141</v>
      </c>
      <c r="B545" s="137">
        <v>28</v>
      </c>
      <c r="C545" s="205" t="str">
        <f>+VLOOKUP(Tabla9[[#This Row],[Cod. Riesgo]],Tabla_Riesgos[[Número]:[Tipo de Riesgo]],6,FALSE)</f>
        <v>Estratégico</v>
      </c>
      <c r="D545" s="119" t="s">
        <v>26</v>
      </c>
      <c r="E545" s="120" t="s">
        <v>1155</v>
      </c>
      <c r="F545" s="121">
        <v>28.040000000000006</v>
      </c>
      <c r="G545" s="125" t="s">
        <v>236</v>
      </c>
      <c r="H545" s="472"/>
      <c r="I545" s="461"/>
      <c r="J545" s="461"/>
      <c r="K545" s="461"/>
      <c r="L545" s="461"/>
      <c r="M545" s="461"/>
      <c r="N545" s="461"/>
      <c r="O545" s="461"/>
      <c r="P545" s="123">
        <f t="shared" si="36"/>
        <v>0</v>
      </c>
      <c r="Q545" s="208" t="str">
        <f t="shared" si="37"/>
        <v>Debil</v>
      </c>
      <c r="R545" s="461" t="s">
        <v>516</v>
      </c>
      <c r="S545" s="224" t="str">
        <f t="shared" si="38"/>
        <v>DebilFuerte</v>
      </c>
      <c r="T545" s="224">
        <f>IFERROR(VLOOKUP(S545,'Tablas de calculos'!$AU$16:$AV$24,2,FALSE),"")</f>
        <v>7</v>
      </c>
      <c r="U545" s="208" t="str">
        <f>IFERROR(VLOOKUP(T545,'Tablas de calculos'!$AV$16:$AY$24,4),"")</f>
        <v>Débil</v>
      </c>
      <c r="V545" s="461" t="s">
        <v>576</v>
      </c>
      <c r="W545" s="461" t="s">
        <v>578</v>
      </c>
      <c r="X545" s="123" t="str">
        <f t="shared" si="39"/>
        <v>DébilNo disminuyeDirectamente</v>
      </c>
      <c r="Y545" s="208" t="str">
        <f>IFERROR(VLOOKUP(X545,'Tablas de calculos'!$AZ$4:$BE$11,5,FALSE),"")</f>
        <v/>
      </c>
      <c r="Z545" s="208" t="str">
        <f>IFERROR(VLOOKUP(X545,'Tablas de calculos'!$AZ$4:$BE$11,6,FALSE),"")</f>
        <v/>
      </c>
    </row>
    <row r="546" spans="1:26" ht="60" x14ac:dyDescent="0.25">
      <c r="A546" s="232" t="s">
        <v>1141</v>
      </c>
      <c r="B546" s="137">
        <v>30</v>
      </c>
      <c r="C546" s="205" t="str">
        <f>+VLOOKUP(Tabla9[[#This Row],[Cod. Riesgo]],Tabla_Riesgos[[Número]:[Tipo de Riesgo]],6,FALSE)</f>
        <v>Operativo</v>
      </c>
      <c r="D546" s="119" t="s">
        <v>35</v>
      </c>
      <c r="E546" s="120" t="s">
        <v>36</v>
      </c>
      <c r="F546" s="121">
        <v>30.01</v>
      </c>
      <c r="G546" s="125" t="s">
        <v>237</v>
      </c>
      <c r="H546" s="472"/>
      <c r="I546" s="461"/>
      <c r="J546" s="461"/>
      <c r="K546" s="461"/>
      <c r="L546" s="461"/>
      <c r="M546" s="461"/>
      <c r="N546" s="461"/>
      <c r="O546" s="461"/>
      <c r="P546" s="123">
        <f t="shared" si="36"/>
        <v>0</v>
      </c>
      <c r="Q546" s="208" t="str">
        <f t="shared" si="37"/>
        <v>Debil</v>
      </c>
      <c r="R546" s="461" t="s">
        <v>516</v>
      </c>
      <c r="S546" s="224" t="str">
        <f t="shared" si="38"/>
        <v>DebilFuerte</v>
      </c>
      <c r="T546" s="224">
        <f>IFERROR(VLOOKUP(S546,'Tablas de calculos'!$AU$16:$AV$24,2,FALSE),"")</f>
        <v>7</v>
      </c>
      <c r="U546" s="208" t="str">
        <f>IFERROR(VLOOKUP(T546,'Tablas de calculos'!$AV$16:$AY$24,4),"")</f>
        <v>Débil</v>
      </c>
      <c r="V546" s="461" t="s">
        <v>576</v>
      </c>
      <c r="W546" s="461" t="s">
        <v>578</v>
      </c>
      <c r="X546" s="123" t="str">
        <f t="shared" si="39"/>
        <v>DébilNo disminuyeDirectamente</v>
      </c>
      <c r="Y546" s="208" t="str">
        <f>IFERROR(VLOOKUP(X546,'Tablas de calculos'!$AZ$4:$BE$11,5,FALSE),"")</f>
        <v/>
      </c>
      <c r="Z546" s="208" t="str">
        <f>IFERROR(VLOOKUP(X546,'Tablas de calculos'!$AZ$4:$BE$11,6,FALSE),"")</f>
        <v/>
      </c>
    </row>
    <row r="547" spans="1:26" ht="60" x14ac:dyDescent="0.25">
      <c r="A547" s="232" t="s">
        <v>1141</v>
      </c>
      <c r="B547" s="137">
        <v>30</v>
      </c>
      <c r="C547" s="205" t="str">
        <f>+VLOOKUP(Tabla9[[#This Row],[Cod. Riesgo]],Tabla_Riesgos[[Número]:[Tipo de Riesgo]],6,FALSE)</f>
        <v>Operativo</v>
      </c>
      <c r="D547" s="119" t="s">
        <v>35</v>
      </c>
      <c r="E547" s="120" t="s">
        <v>36</v>
      </c>
      <c r="F547" s="121">
        <v>30.020000000000003</v>
      </c>
      <c r="G547" s="125" t="s">
        <v>238</v>
      </c>
      <c r="H547" s="472"/>
      <c r="I547" s="461"/>
      <c r="J547" s="461"/>
      <c r="K547" s="461"/>
      <c r="L547" s="461"/>
      <c r="M547" s="461"/>
      <c r="N547" s="461"/>
      <c r="O547" s="461"/>
      <c r="P547" s="123">
        <f t="shared" si="36"/>
        <v>0</v>
      </c>
      <c r="Q547" s="208" t="str">
        <f t="shared" si="37"/>
        <v>Debil</v>
      </c>
      <c r="R547" s="461" t="s">
        <v>516</v>
      </c>
      <c r="S547" s="224" t="str">
        <f t="shared" si="38"/>
        <v>DebilFuerte</v>
      </c>
      <c r="T547" s="224">
        <f>IFERROR(VLOOKUP(S547,'Tablas de calculos'!$AU$16:$AV$24,2,FALSE),"")</f>
        <v>7</v>
      </c>
      <c r="U547" s="208" t="str">
        <f>IFERROR(VLOOKUP(T547,'Tablas de calculos'!$AV$16:$AY$24,4),"")</f>
        <v>Débil</v>
      </c>
      <c r="V547" s="461" t="s">
        <v>576</v>
      </c>
      <c r="W547" s="461" t="s">
        <v>578</v>
      </c>
      <c r="X547" s="123" t="str">
        <f t="shared" si="39"/>
        <v>DébilNo disminuyeDirectamente</v>
      </c>
      <c r="Y547" s="208" t="str">
        <f>IFERROR(VLOOKUP(X547,'Tablas de calculos'!$AZ$4:$BE$11,5,FALSE),"")</f>
        <v/>
      </c>
      <c r="Z547" s="208" t="str">
        <f>IFERROR(VLOOKUP(X547,'Tablas de calculos'!$AZ$4:$BE$11,6,FALSE),"")</f>
        <v/>
      </c>
    </row>
    <row r="548" spans="1:26" ht="60" x14ac:dyDescent="0.25">
      <c r="A548" s="232" t="s">
        <v>1141</v>
      </c>
      <c r="B548" s="137">
        <v>30</v>
      </c>
      <c r="C548" s="205" t="str">
        <f>+VLOOKUP(Tabla9[[#This Row],[Cod. Riesgo]],Tabla_Riesgos[[Número]:[Tipo de Riesgo]],6,FALSE)</f>
        <v>Operativo</v>
      </c>
      <c r="D548" s="119" t="s">
        <v>35</v>
      </c>
      <c r="E548" s="120" t="s">
        <v>36</v>
      </c>
      <c r="F548" s="121">
        <v>30.030000000000005</v>
      </c>
      <c r="G548" s="125" t="s">
        <v>239</v>
      </c>
      <c r="H548" s="472"/>
      <c r="I548" s="461"/>
      <c r="J548" s="461"/>
      <c r="K548" s="461"/>
      <c r="L548" s="461"/>
      <c r="M548" s="461"/>
      <c r="N548" s="461"/>
      <c r="O548" s="461"/>
      <c r="P548" s="123">
        <f t="shared" si="36"/>
        <v>0</v>
      </c>
      <c r="Q548" s="208" t="str">
        <f t="shared" si="37"/>
        <v>Debil</v>
      </c>
      <c r="R548" s="461" t="s">
        <v>516</v>
      </c>
      <c r="S548" s="224" t="str">
        <f t="shared" si="38"/>
        <v>DebilFuerte</v>
      </c>
      <c r="T548" s="224">
        <f>IFERROR(VLOOKUP(S548,'Tablas de calculos'!$AU$16:$AV$24,2,FALSE),"")</f>
        <v>7</v>
      </c>
      <c r="U548" s="208" t="str">
        <f>IFERROR(VLOOKUP(T548,'Tablas de calculos'!$AV$16:$AY$24,4),"")</f>
        <v>Débil</v>
      </c>
      <c r="V548" s="461" t="s">
        <v>576</v>
      </c>
      <c r="W548" s="461" t="s">
        <v>578</v>
      </c>
      <c r="X548" s="123" t="str">
        <f t="shared" si="39"/>
        <v>DébilNo disminuyeDirectamente</v>
      </c>
      <c r="Y548" s="208" t="str">
        <f>IFERROR(VLOOKUP(X548,'Tablas de calculos'!$AZ$4:$BE$11,5,FALSE),"")</f>
        <v/>
      </c>
      <c r="Z548" s="208" t="str">
        <f>IFERROR(VLOOKUP(X548,'Tablas de calculos'!$AZ$4:$BE$11,6,FALSE),"")</f>
        <v/>
      </c>
    </row>
    <row r="549" spans="1:26" ht="60" x14ac:dyDescent="0.25">
      <c r="A549" s="232" t="s">
        <v>1141</v>
      </c>
      <c r="B549" s="137">
        <v>30</v>
      </c>
      <c r="C549" s="205" t="str">
        <f>+VLOOKUP(Tabla9[[#This Row],[Cod. Riesgo]],Tabla_Riesgos[[Número]:[Tipo de Riesgo]],6,FALSE)</f>
        <v>Operativo</v>
      </c>
      <c r="D549" s="119" t="s">
        <v>35</v>
      </c>
      <c r="E549" s="120" t="s">
        <v>36</v>
      </c>
      <c r="F549" s="121">
        <v>30.040000000000006</v>
      </c>
      <c r="G549" s="125" t="s">
        <v>240</v>
      </c>
      <c r="H549" s="472"/>
      <c r="I549" s="461"/>
      <c r="J549" s="461"/>
      <c r="K549" s="461"/>
      <c r="L549" s="461"/>
      <c r="M549" s="461"/>
      <c r="N549" s="461"/>
      <c r="O549" s="461"/>
      <c r="P549" s="123">
        <f t="shared" si="36"/>
        <v>0</v>
      </c>
      <c r="Q549" s="208" t="str">
        <f t="shared" si="37"/>
        <v>Debil</v>
      </c>
      <c r="R549" s="461" t="s">
        <v>516</v>
      </c>
      <c r="S549" s="224" t="str">
        <f t="shared" si="38"/>
        <v>DebilFuerte</v>
      </c>
      <c r="T549" s="224">
        <f>IFERROR(VLOOKUP(S549,'Tablas de calculos'!$AU$16:$AV$24,2,FALSE),"")</f>
        <v>7</v>
      </c>
      <c r="U549" s="208" t="str">
        <f>IFERROR(VLOOKUP(T549,'Tablas de calculos'!$AV$16:$AY$24,4),"")</f>
        <v>Débil</v>
      </c>
      <c r="V549" s="461" t="s">
        <v>576</v>
      </c>
      <c r="W549" s="461" t="s">
        <v>578</v>
      </c>
      <c r="X549" s="123" t="str">
        <f t="shared" si="39"/>
        <v>DébilNo disminuyeDirectamente</v>
      </c>
      <c r="Y549" s="208" t="str">
        <f>IFERROR(VLOOKUP(X549,'Tablas de calculos'!$AZ$4:$BE$11,5,FALSE),"")</f>
        <v/>
      </c>
      <c r="Z549" s="208" t="str">
        <f>IFERROR(VLOOKUP(X549,'Tablas de calculos'!$AZ$4:$BE$11,6,FALSE),"")</f>
        <v/>
      </c>
    </row>
    <row r="550" spans="1:26" ht="75" x14ac:dyDescent="0.25">
      <c r="A550" s="232" t="s">
        <v>1141</v>
      </c>
      <c r="B550" s="137">
        <v>30</v>
      </c>
      <c r="C550" s="205" t="str">
        <f>+VLOOKUP(Tabla9[[#This Row],[Cod. Riesgo]],Tabla_Riesgos[[Número]:[Tipo de Riesgo]],6,FALSE)</f>
        <v>Operativo</v>
      </c>
      <c r="D550" s="119" t="s">
        <v>35</v>
      </c>
      <c r="E550" s="120" t="s">
        <v>36</v>
      </c>
      <c r="F550" s="121">
        <v>30.050000000000008</v>
      </c>
      <c r="G550" s="125" t="s">
        <v>241</v>
      </c>
      <c r="H550" s="472"/>
      <c r="I550" s="461"/>
      <c r="J550" s="461"/>
      <c r="K550" s="461"/>
      <c r="L550" s="461"/>
      <c r="M550" s="461"/>
      <c r="N550" s="461"/>
      <c r="O550" s="461"/>
      <c r="P550" s="123">
        <f t="shared" si="36"/>
        <v>0</v>
      </c>
      <c r="Q550" s="208" t="str">
        <f t="shared" si="37"/>
        <v>Debil</v>
      </c>
      <c r="R550" s="461" t="s">
        <v>516</v>
      </c>
      <c r="S550" s="224" t="str">
        <f t="shared" si="38"/>
        <v>DebilFuerte</v>
      </c>
      <c r="T550" s="224">
        <f>IFERROR(VLOOKUP(S550,'Tablas de calculos'!$AU$16:$AV$24,2,FALSE),"")</f>
        <v>7</v>
      </c>
      <c r="U550" s="208" t="str">
        <f>IFERROR(VLOOKUP(T550,'Tablas de calculos'!$AV$16:$AY$24,4),"")</f>
        <v>Débil</v>
      </c>
      <c r="V550" s="461" t="s">
        <v>576</v>
      </c>
      <c r="W550" s="461" t="s">
        <v>578</v>
      </c>
      <c r="X550" s="123" t="str">
        <f t="shared" si="39"/>
        <v>DébilNo disminuyeDirectamente</v>
      </c>
      <c r="Y550" s="208" t="str">
        <f>IFERROR(VLOOKUP(X550,'Tablas de calculos'!$AZ$4:$BE$11,5,FALSE),"")</f>
        <v/>
      </c>
      <c r="Z550" s="208" t="str">
        <f>IFERROR(VLOOKUP(X550,'Tablas de calculos'!$AZ$4:$BE$11,6,FALSE),"")</f>
        <v/>
      </c>
    </row>
    <row r="551" spans="1:26" ht="60" x14ac:dyDescent="0.25">
      <c r="A551" s="232" t="s">
        <v>1141</v>
      </c>
      <c r="B551" s="137">
        <v>30</v>
      </c>
      <c r="C551" s="205" t="str">
        <f>+VLOOKUP(Tabla9[[#This Row],[Cod. Riesgo]],Tabla_Riesgos[[Número]:[Tipo de Riesgo]],6,FALSE)</f>
        <v>Operativo</v>
      </c>
      <c r="D551" s="119" t="s">
        <v>35</v>
      </c>
      <c r="E551" s="120" t="s">
        <v>36</v>
      </c>
      <c r="F551" s="121">
        <v>30.060000000000009</v>
      </c>
      <c r="G551" s="125" t="s">
        <v>242</v>
      </c>
      <c r="H551" s="472"/>
      <c r="I551" s="461"/>
      <c r="J551" s="461"/>
      <c r="K551" s="461"/>
      <c r="L551" s="461"/>
      <c r="M551" s="461"/>
      <c r="N551" s="461"/>
      <c r="O551" s="461"/>
      <c r="P551" s="123">
        <f t="shared" si="36"/>
        <v>0</v>
      </c>
      <c r="Q551" s="208" t="str">
        <f t="shared" si="37"/>
        <v>Debil</v>
      </c>
      <c r="R551" s="461" t="s">
        <v>516</v>
      </c>
      <c r="S551" s="224" t="str">
        <f t="shared" si="38"/>
        <v>DebilFuerte</v>
      </c>
      <c r="T551" s="224">
        <f>IFERROR(VLOOKUP(S551,'Tablas de calculos'!$AU$16:$AV$24,2,FALSE),"")</f>
        <v>7</v>
      </c>
      <c r="U551" s="208" t="str">
        <f>IFERROR(VLOOKUP(T551,'Tablas de calculos'!$AV$16:$AY$24,4),"")</f>
        <v>Débil</v>
      </c>
      <c r="V551" s="461" t="s">
        <v>576</v>
      </c>
      <c r="W551" s="461" t="s">
        <v>578</v>
      </c>
      <c r="X551" s="123" t="str">
        <f t="shared" si="39"/>
        <v>DébilNo disminuyeDirectamente</v>
      </c>
      <c r="Y551" s="208" t="str">
        <f>IFERROR(VLOOKUP(X551,'Tablas de calculos'!$AZ$4:$BE$11,5,FALSE),"")</f>
        <v/>
      </c>
      <c r="Z551" s="208" t="str">
        <f>IFERROR(VLOOKUP(X551,'Tablas de calculos'!$AZ$4:$BE$11,6,FALSE),"")</f>
        <v/>
      </c>
    </row>
    <row r="552" spans="1:26" ht="60" x14ac:dyDescent="0.25">
      <c r="A552" s="232" t="s">
        <v>1141</v>
      </c>
      <c r="B552" s="137">
        <v>30</v>
      </c>
      <c r="C552" s="205" t="str">
        <f>+VLOOKUP(Tabla9[[#This Row],[Cod. Riesgo]],Tabla_Riesgos[[Número]:[Tipo de Riesgo]],6,FALSE)</f>
        <v>Operativo</v>
      </c>
      <c r="D552" s="119" t="s">
        <v>35</v>
      </c>
      <c r="E552" s="120" t="s">
        <v>36</v>
      </c>
      <c r="F552" s="121">
        <v>30.070000000000011</v>
      </c>
      <c r="G552" s="125" t="s">
        <v>243</v>
      </c>
      <c r="H552" s="472"/>
      <c r="I552" s="461"/>
      <c r="J552" s="461"/>
      <c r="K552" s="461"/>
      <c r="L552" s="461"/>
      <c r="M552" s="461"/>
      <c r="N552" s="461"/>
      <c r="O552" s="461"/>
      <c r="P552" s="123">
        <f t="shared" si="36"/>
        <v>0</v>
      </c>
      <c r="Q552" s="208" t="str">
        <f t="shared" si="37"/>
        <v>Debil</v>
      </c>
      <c r="R552" s="461" t="s">
        <v>516</v>
      </c>
      <c r="S552" s="224" t="str">
        <f t="shared" si="38"/>
        <v>DebilFuerte</v>
      </c>
      <c r="T552" s="224">
        <f>IFERROR(VLOOKUP(S552,'Tablas de calculos'!$AU$16:$AV$24,2,FALSE),"")</f>
        <v>7</v>
      </c>
      <c r="U552" s="208" t="str">
        <f>IFERROR(VLOOKUP(T552,'Tablas de calculos'!$AV$16:$AY$24,4),"")</f>
        <v>Débil</v>
      </c>
      <c r="V552" s="461" t="s">
        <v>576</v>
      </c>
      <c r="W552" s="461" t="s">
        <v>578</v>
      </c>
      <c r="X552" s="123" t="str">
        <f t="shared" si="39"/>
        <v>DébilNo disminuyeDirectamente</v>
      </c>
      <c r="Y552" s="208" t="str">
        <f>IFERROR(VLOOKUP(X552,'Tablas de calculos'!$AZ$4:$BE$11,5,FALSE),"")</f>
        <v/>
      </c>
      <c r="Z552" s="208" t="str">
        <f>IFERROR(VLOOKUP(X552,'Tablas de calculos'!$AZ$4:$BE$11,6,FALSE),"")</f>
        <v/>
      </c>
    </row>
    <row r="553" spans="1:26" ht="60" x14ac:dyDescent="0.25">
      <c r="A553" s="232" t="s">
        <v>1141</v>
      </c>
      <c r="B553" s="137">
        <v>30</v>
      </c>
      <c r="C553" s="205" t="str">
        <f>+VLOOKUP(Tabla9[[#This Row],[Cod. Riesgo]],Tabla_Riesgos[[Número]:[Tipo de Riesgo]],6,FALSE)</f>
        <v>Operativo</v>
      </c>
      <c r="D553" s="119" t="s">
        <v>35</v>
      </c>
      <c r="E553" s="120" t="s">
        <v>36</v>
      </c>
      <c r="F553" s="121">
        <v>30.080000000000013</v>
      </c>
      <c r="G553" s="125" t="s">
        <v>244</v>
      </c>
      <c r="H553" s="472"/>
      <c r="I553" s="461"/>
      <c r="J553" s="461"/>
      <c r="K553" s="461"/>
      <c r="L553" s="461"/>
      <c r="M553" s="461"/>
      <c r="N553" s="461"/>
      <c r="O553" s="461"/>
      <c r="P553" s="123">
        <f t="shared" si="36"/>
        <v>0</v>
      </c>
      <c r="Q553" s="208" t="str">
        <f t="shared" si="37"/>
        <v>Debil</v>
      </c>
      <c r="R553" s="461" t="s">
        <v>516</v>
      </c>
      <c r="S553" s="224" t="str">
        <f t="shared" si="38"/>
        <v>DebilFuerte</v>
      </c>
      <c r="T553" s="224">
        <f>IFERROR(VLOOKUP(S553,'Tablas de calculos'!$AU$16:$AV$24,2,FALSE),"")</f>
        <v>7</v>
      </c>
      <c r="U553" s="208" t="str">
        <f>IFERROR(VLOOKUP(T553,'Tablas de calculos'!$AV$16:$AY$24,4),"")</f>
        <v>Débil</v>
      </c>
      <c r="V553" s="461" t="s">
        <v>576</v>
      </c>
      <c r="W553" s="461" t="s">
        <v>578</v>
      </c>
      <c r="X553" s="123" t="str">
        <f t="shared" si="39"/>
        <v>DébilNo disminuyeDirectamente</v>
      </c>
      <c r="Y553" s="208" t="str">
        <f>IFERROR(VLOOKUP(X553,'Tablas de calculos'!$AZ$4:$BE$11,5,FALSE),"")</f>
        <v/>
      </c>
      <c r="Z553" s="208" t="str">
        <f>IFERROR(VLOOKUP(X553,'Tablas de calculos'!$AZ$4:$BE$11,6,FALSE),"")</f>
        <v/>
      </c>
    </row>
    <row r="554" spans="1:26" ht="75" x14ac:dyDescent="0.25">
      <c r="A554" s="232" t="s">
        <v>1141</v>
      </c>
      <c r="B554" s="137">
        <v>31</v>
      </c>
      <c r="C554" s="205" t="str">
        <f>+VLOOKUP(Tabla9[[#This Row],[Cod. Riesgo]],Tabla_Riesgos[[Número]:[Tipo de Riesgo]],6,FALSE)</f>
        <v>Estratégico</v>
      </c>
      <c r="D554" s="119" t="s">
        <v>35</v>
      </c>
      <c r="E554" s="120" t="s">
        <v>734</v>
      </c>
      <c r="F554" s="121">
        <v>31.01</v>
      </c>
      <c r="G554" s="125" t="s">
        <v>245</v>
      </c>
      <c r="H554" s="472"/>
      <c r="I554" s="461"/>
      <c r="J554" s="461"/>
      <c r="K554" s="461"/>
      <c r="L554" s="461"/>
      <c r="M554" s="461"/>
      <c r="N554" s="461"/>
      <c r="O554" s="461"/>
      <c r="P554" s="123">
        <f t="shared" si="36"/>
        <v>0</v>
      </c>
      <c r="Q554" s="208" t="str">
        <f t="shared" si="37"/>
        <v>Debil</v>
      </c>
      <c r="R554" s="461" t="s">
        <v>516</v>
      </c>
      <c r="S554" s="224" t="str">
        <f t="shared" si="38"/>
        <v>DebilFuerte</v>
      </c>
      <c r="T554" s="224">
        <f>IFERROR(VLOOKUP(S554,'Tablas de calculos'!$AU$16:$AV$24,2,FALSE),"")</f>
        <v>7</v>
      </c>
      <c r="U554" s="208" t="str">
        <f>IFERROR(VLOOKUP(T554,'Tablas de calculos'!$AV$16:$AY$24,4),"")</f>
        <v>Débil</v>
      </c>
      <c r="V554" s="461" t="s">
        <v>576</v>
      </c>
      <c r="W554" s="461" t="s">
        <v>578</v>
      </c>
      <c r="X554" s="123" t="str">
        <f t="shared" si="39"/>
        <v>DébilNo disminuyeDirectamente</v>
      </c>
      <c r="Y554" s="208" t="str">
        <f>IFERROR(VLOOKUP(X554,'Tablas de calculos'!$AZ$4:$BE$11,5,FALSE),"")</f>
        <v/>
      </c>
      <c r="Z554" s="208" t="str">
        <f>IFERROR(VLOOKUP(X554,'Tablas de calculos'!$AZ$4:$BE$11,6,FALSE),"")</f>
        <v/>
      </c>
    </row>
    <row r="555" spans="1:26" ht="75" x14ac:dyDescent="0.25">
      <c r="A555" s="232" t="s">
        <v>1141</v>
      </c>
      <c r="B555" s="137">
        <v>31</v>
      </c>
      <c r="C555" s="205" t="str">
        <f>+VLOOKUP(Tabla9[[#This Row],[Cod. Riesgo]],Tabla_Riesgos[[Número]:[Tipo de Riesgo]],6,FALSE)</f>
        <v>Estratégico</v>
      </c>
      <c r="D555" s="119" t="s">
        <v>35</v>
      </c>
      <c r="E555" s="120" t="s">
        <v>734</v>
      </c>
      <c r="F555" s="121">
        <v>31.020000000000003</v>
      </c>
      <c r="G555" s="125" t="s">
        <v>246</v>
      </c>
      <c r="H555" s="472"/>
      <c r="I555" s="461"/>
      <c r="J555" s="461"/>
      <c r="K555" s="461"/>
      <c r="L555" s="461"/>
      <c r="M555" s="461"/>
      <c r="N555" s="461"/>
      <c r="O555" s="461"/>
      <c r="P555" s="123">
        <f t="shared" si="36"/>
        <v>0</v>
      </c>
      <c r="Q555" s="208" t="str">
        <f t="shared" si="37"/>
        <v>Debil</v>
      </c>
      <c r="R555" s="461" t="s">
        <v>516</v>
      </c>
      <c r="S555" s="224" t="str">
        <f t="shared" si="38"/>
        <v>DebilFuerte</v>
      </c>
      <c r="T555" s="224">
        <f>IFERROR(VLOOKUP(S555,'Tablas de calculos'!$AU$16:$AV$24,2,FALSE),"")</f>
        <v>7</v>
      </c>
      <c r="U555" s="208" t="str">
        <f>IFERROR(VLOOKUP(T555,'Tablas de calculos'!$AV$16:$AY$24,4),"")</f>
        <v>Débil</v>
      </c>
      <c r="V555" s="461" t="s">
        <v>576</v>
      </c>
      <c r="W555" s="461" t="s">
        <v>578</v>
      </c>
      <c r="X555" s="123" t="str">
        <f t="shared" si="39"/>
        <v>DébilNo disminuyeDirectamente</v>
      </c>
      <c r="Y555" s="208" t="str">
        <f>IFERROR(VLOOKUP(X555,'Tablas de calculos'!$AZ$4:$BE$11,5,FALSE),"")</f>
        <v/>
      </c>
      <c r="Z555" s="208" t="str">
        <f>IFERROR(VLOOKUP(X555,'Tablas de calculos'!$AZ$4:$BE$11,6,FALSE),"")</f>
        <v/>
      </c>
    </row>
    <row r="556" spans="1:26" ht="90" x14ac:dyDescent="0.25">
      <c r="A556" s="232" t="s">
        <v>1141</v>
      </c>
      <c r="B556" s="137">
        <v>31</v>
      </c>
      <c r="C556" s="205" t="str">
        <f>+VLOOKUP(Tabla9[[#This Row],[Cod. Riesgo]],Tabla_Riesgos[[Número]:[Tipo de Riesgo]],6,FALSE)</f>
        <v>Estratégico</v>
      </c>
      <c r="D556" s="119" t="s">
        <v>35</v>
      </c>
      <c r="E556" s="120" t="s">
        <v>734</v>
      </c>
      <c r="F556" s="121">
        <v>31.030000000000005</v>
      </c>
      <c r="G556" s="125" t="s">
        <v>247</v>
      </c>
      <c r="H556" s="472"/>
      <c r="I556" s="461"/>
      <c r="J556" s="461"/>
      <c r="K556" s="461"/>
      <c r="L556" s="461"/>
      <c r="M556" s="461"/>
      <c r="N556" s="461"/>
      <c r="O556" s="461"/>
      <c r="P556" s="123">
        <f t="shared" si="36"/>
        <v>0</v>
      </c>
      <c r="Q556" s="208" t="str">
        <f t="shared" si="37"/>
        <v>Debil</v>
      </c>
      <c r="R556" s="461" t="s">
        <v>516</v>
      </c>
      <c r="S556" s="224" t="str">
        <f t="shared" si="38"/>
        <v>DebilFuerte</v>
      </c>
      <c r="T556" s="224">
        <f>IFERROR(VLOOKUP(S556,'Tablas de calculos'!$AU$16:$AV$24,2,FALSE),"")</f>
        <v>7</v>
      </c>
      <c r="U556" s="208" t="str">
        <f>IFERROR(VLOOKUP(T556,'Tablas de calculos'!$AV$16:$AY$24,4),"")</f>
        <v>Débil</v>
      </c>
      <c r="V556" s="461" t="s">
        <v>576</v>
      </c>
      <c r="W556" s="461" t="s">
        <v>578</v>
      </c>
      <c r="X556" s="123" t="str">
        <f t="shared" si="39"/>
        <v>DébilNo disminuyeDirectamente</v>
      </c>
      <c r="Y556" s="208" t="str">
        <f>IFERROR(VLOOKUP(X556,'Tablas de calculos'!$AZ$4:$BE$11,5,FALSE),"")</f>
        <v/>
      </c>
      <c r="Z556" s="208" t="str">
        <f>IFERROR(VLOOKUP(X556,'Tablas de calculos'!$AZ$4:$BE$11,6,FALSE),"")</f>
        <v/>
      </c>
    </row>
    <row r="557" spans="1:26" ht="75" x14ac:dyDescent="0.25">
      <c r="A557" s="232" t="s">
        <v>1141</v>
      </c>
      <c r="B557" s="137">
        <v>31</v>
      </c>
      <c r="C557" s="205" t="str">
        <f>+VLOOKUP(Tabla9[[#This Row],[Cod. Riesgo]],Tabla_Riesgos[[Número]:[Tipo de Riesgo]],6,FALSE)</f>
        <v>Estratégico</v>
      </c>
      <c r="D557" s="119" t="s">
        <v>35</v>
      </c>
      <c r="E557" s="120" t="s">
        <v>734</v>
      </c>
      <c r="F557" s="121">
        <v>31.040000000000006</v>
      </c>
      <c r="G557" s="125" t="s">
        <v>248</v>
      </c>
      <c r="H557" s="472"/>
      <c r="I557" s="461"/>
      <c r="J557" s="461"/>
      <c r="K557" s="461"/>
      <c r="L557" s="461"/>
      <c r="M557" s="461"/>
      <c r="N557" s="461"/>
      <c r="O557" s="461"/>
      <c r="P557" s="123">
        <f t="shared" si="36"/>
        <v>0</v>
      </c>
      <c r="Q557" s="208" t="str">
        <f t="shared" si="37"/>
        <v>Debil</v>
      </c>
      <c r="R557" s="461" t="s">
        <v>516</v>
      </c>
      <c r="S557" s="224" t="str">
        <f t="shared" si="38"/>
        <v>DebilFuerte</v>
      </c>
      <c r="T557" s="224">
        <f>IFERROR(VLOOKUP(S557,'Tablas de calculos'!$AU$16:$AV$24,2,FALSE),"")</f>
        <v>7</v>
      </c>
      <c r="U557" s="208" t="str">
        <f>IFERROR(VLOOKUP(T557,'Tablas de calculos'!$AV$16:$AY$24,4),"")</f>
        <v>Débil</v>
      </c>
      <c r="V557" s="461" t="s">
        <v>576</v>
      </c>
      <c r="W557" s="461" t="s">
        <v>578</v>
      </c>
      <c r="X557" s="123" t="str">
        <f t="shared" si="39"/>
        <v>DébilNo disminuyeDirectamente</v>
      </c>
      <c r="Y557" s="208" t="str">
        <f>IFERROR(VLOOKUP(X557,'Tablas de calculos'!$AZ$4:$BE$11,5,FALSE),"")</f>
        <v/>
      </c>
      <c r="Z557" s="208" t="str">
        <f>IFERROR(VLOOKUP(X557,'Tablas de calculos'!$AZ$4:$BE$11,6,FALSE),"")</f>
        <v/>
      </c>
    </row>
    <row r="558" spans="1:26" ht="75" x14ac:dyDescent="0.25">
      <c r="A558" s="232" t="s">
        <v>1141</v>
      </c>
      <c r="B558" s="137">
        <v>31</v>
      </c>
      <c r="C558" s="205" t="str">
        <f>+VLOOKUP(Tabla9[[#This Row],[Cod. Riesgo]],Tabla_Riesgos[[Número]:[Tipo de Riesgo]],6,FALSE)</f>
        <v>Estratégico</v>
      </c>
      <c r="D558" s="119" t="s">
        <v>35</v>
      </c>
      <c r="E558" s="120" t="s">
        <v>734</v>
      </c>
      <c r="F558" s="121">
        <v>31.050000000000008</v>
      </c>
      <c r="G558" s="125" t="s">
        <v>249</v>
      </c>
      <c r="H558" s="472"/>
      <c r="I558" s="461"/>
      <c r="J558" s="461"/>
      <c r="K558" s="461"/>
      <c r="L558" s="461"/>
      <c r="M558" s="461"/>
      <c r="N558" s="461"/>
      <c r="O558" s="461"/>
      <c r="P558" s="123">
        <f t="shared" si="36"/>
        <v>0</v>
      </c>
      <c r="Q558" s="208" t="str">
        <f t="shared" si="37"/>
        <v>Debil</v>
      </c>
      <c r="R558" s="461" t="s">
        <v>516</v>
      </c>
      <c r="S558" s="224" t="str">
        <f t="shared" si="38"/>
        <v>DebilFuerte</v>
      </c>
      <c r="T558" s="224">
        <f>IFERROR(VLOOKUP(S558,'Tablas de calculos'!$AU$16:$AV$24,2,FALSE),"")</f>
        <v>7</v>
      </c>
      <c r="U558" s="208" t="str">
        <f>IFERROR(VLOOKUP(T558,'Tablas de calculos'!$AV$16:$AY$24,4),"")</f>
        <v>Débil</v>
      </c>
      <c r="V558" s="461" t="s">
        <v>576</v>
      </c>
      <c r="W558" s="461" t="s">
        <v>578</v>
      </c>
      <c r="X558" s="123" t="str">
        <f t="shared" si="39"/>
        <v>DébilNo disminuyeDirectamente</v>
      </c>
      <c r="Y558" s="208" t="str">
        <f>IFERROR(VLOOKUP(X558,'Tablas de calculos'!$AZ$4:$BE$11,5,FALSE),"")</f>
        <v/>
      </c>
      <c r="Z558" s="208" t="str">
        <f>IFERROR(VLOOKUP(X558,'Tablas de calculos'!$AZ$4:$BE$11,6,FALSE),"")</f>
        <v/>
      </c>
    </row>
    <row r="559" spans="1:26" ht="75" x14ac:dyDescent="0.25">
      <c r="A559" s="232" t="s">
        <v>1141</v>
      </c>
      <c r="B559" s="137">
        <v>33</v>
      </c>
      <c r="C559" s="205" t="str">
        <f>+VLOOKUP(Tabla9[[#This Row],[Cod. Riesgo]],Tabla_Riesgos[[Número]:[Tipo de Riesgo]],6,FALSE)</f>
        <v>Estratégico</v>
      </c>
      <c r="D559" s="119" t="s">
        <v>38</v>
      </c>
      <c r="E559" s="120" t="s">
        <v>39</v>
      </c>
      <c r="F559" s="121">
        <v>33.01</v>
      </c>
      <c r="G559" s="125" t="s">
        <v>250</v>
      </c>
      <c r="H559" s="472"/>
      <c r="I559" s="461"/>
      <c r="J559" s="461"/>
      <c r="K559" s="461"/>
      <c r="L559" s="461"/>
      <c r="M559" s="461"/>
      <c r="N559" s="461"/>
      <c r="O559" s="461"/>
      <c r="P559" s="123">
        <f t="shared" si="36"/>
        <v>0</v>
      </c>
      <c r="Q559" s="208" t="str">
        <f t="shared" si="37"/>
        <v>Debil</v>
      </c>
      <c r="R559" s="461" t="s">
        <v>516</v>
      </c>
      <c r="S559" s="224" t="str">
        <f t="shared" si="38"/>
        <v>DebilFuerte</v>
      </c>
      <c r="T559" s="224">
        <f>IFERROR(VLOOKUP(S559,'Tablas de calculos'!$AU$16:$AV$24,2,FALSE),"")</f>
        <v>7</v>
      </c>
      <c r="U559" s="208" t="str">
        <f>IFERROR(VLOOKUP(T559,'Tablas de calculos'!$AV$16:$AY$24,4),"")</f>
        <v>Débil</v>
      </c>
      <c r="V559" s="461" t="s">
        <v>576</v>
      </c>
      <c r="W559" s="461" t="s">
        <v>578</v>
      </c>
      <c r="X559" s="123" t="str">
        <f t="shared" si="39"/>
        <v>DébilNo disminuyeDirectamente</v>
      </c>
      <c r="Y559" s="208" t="str">
        <f>IFERROR(VLOOKUP(X559,'Tablas de calculos'!$AZ$4:$BE$11,5,FALSE),"")</f>
        <v/>
      </c>
      <c r="Z559" s="208" t="str">
        <f>IFERROR(VLOOKUP(X559,'Tablas de calculos'!$AZ$4:$BE$11,6,FALSE),"")</f>
        <v/>
      </c>
    </row>
    <row r="560" spans="1:26" ht="45" x14ac:dyDescent="0.25">
      <c r="A560" s="232" t="s">
        <v>1141</v>
      </c>
      <c r="B560" s="137">
        <v>33</v>
      </c>
      <c r="C560" s="205" t="str">
        <f>+VLOOKUP(Tabla9[[#This Row],[Cod. Riesgo]],Tabla_Riesgos[[Número]:[Tipo de Riesgo]],6,FALSE)</f>
        <v>Estratégico</v>
      </c>
      <c r="D560" s="119" t="s">
        <v>38</v>
      </c>
      <c r="E560" s="120" t="s">
        <v>39</v>
      </c>
      <c r="F560" s="121">
        <v>33.019999999999996</v>
      </c>
      <c r="G560" s="125" t="s">
        <v>251</v>
      </c>
      <c r="H560" s="472"/>
      <c r="I560" s="461"/>
      <c r="J560" s="461"/>
      <c r="K560" s="461"/>
      <c r="L560" s="461"/>
      <c r="M560" s="461"/>
      <c r="N560" s="461"/>
      <c r="O560" s="461"/>
      <c r="P560" s="123">
        <f t="shared" si="36"/>
        <v>0</v>
      </c>
      <c r="Q560" s="208" t="str">
        <f t="shared" si="37"/>
        <v>Debil</v>
      </c>
      <c r="R560" s="461" t="s">
        <v>516</v>
      </c>
      <c r="S560" s="224" t="str">
        <f t="shared" si="38"/>
        <v>DebilFuerte</v>
      </c>
      <c r="T560" s="224">
        <f>IFERROR(VLOOKUP(S560,'Tablas de calculos'!$AU$16:$AV$24,2,FALSE),"")</f>
        <v>7</v>
      </c>
      <c r="U560" s="208" t="str">
        <f>IFERROR(VLOOKUP(T560,'Tablas de calculos'!$AV$16:$AY$24,4),"")</f>
        <v>Débil</v>
      </c>
      <c r="V560" s="461" t="s">
        <v>576</v>
      </c>
      <c r="W560" s="461" t="s">
        <v>578</v>
      </c>
      <c r="X560" s="123" t="str">
        <f t="shared" si="39"/>
        <v>DébilNo disminuyeDirectamente</v>
      </c>
      <c r="Y560" s="208" t="str">
        <f>IFERROR(VLOOKUP(X560,'Tablas de calculos'!$AZ$4:$BE$11,5,FALSE),"")</f>
        <v/>
      </c>
      <c r="Z560" s="208" t="str">
        <f>IFERROR(VLOOKUP(X560,'Tablas de calculos'!$AZ$4:$BE$11,6,FALSE),"")</f>
        <v/>
      </c>
    </row>
    <row r="561" spans="1:26" ht="30" x14ac:dyDescent="0.25">
      <c r="A561" s="232" t="s">
        <v>1141</v>
      </c>
      <c r="B561" s="137">
        <v>33</v>
      </c>
      <c r="C561" s="205" t="str">
        <f>+VLOOKUP(Tabla9[[#This Row],[Cod. Riesgo]],Tabla_Riesgos[[Número]:[Tipo de Riesgo]],6,FALSE)</f>
        <v>Estratégico</v>
      </c>
      <c r="D561" s="119" t="s">
        <v>38</v>
      </c>
      <c r="E561" s="120" t="s">
        <v>39</v>
      </c>
      <c r="F561" s="121">
        <v>33.029999999999994</v>
      </c>
      <c r="G561" s="125" t="s">
        <v>252</v>
      </c>
      <c r="H561" s="472"/>
      <c r="I561" s="461"/>
      <c r="J561" s="461"/>
      <c r="K561" s="461"/>
      <c r="L561" s="461"/>
      <c r="M561" s="461"/>
      <c r="N561" s="461"/>
      <c r="O561" s="461"/>
      <c r="P561" s="123">
        <f t="shared" si="36"/>
        <v>0</v>
      </c>
      <c r="Q561" s="208" t="str">
        <f t="shared" si="37"/>
        <v>Debil</v>
      </c>
      <c r="R561" s="461" t="s">
        <v>516</v>
      </c>
      <c r="S561" s="224" t="str">
        <f t="shared" si="38"/>
        <v>DebilFuerte</v>
      </c>
      <c r="T561" s="224">
        <f>IFERROR(VLOOKUP(S561,'Tablas de calculos'!$AU$16:$AV$24,2,FALSE),"")</f>
        <v>7</v>
      </c>
      <c r="U561" s="208" t="str">
        <f>IFERROR(VLOOKUP(T561,'Tablas de calculos'!$AV$16:$AY$24,4),"")</f>
        <v>Débil</v>
      </c>
      <c r="V561" s="461" t="s">
        <v>576</v>
      </c>
      <c r="W561" s="461" t="s">
        <v>578</v>
      </c>
      <c r="X561" s="123" t="str">
        <f t="shared" si="39"/>
        <v>DébilNo disminuyeDirectamente</v>
      </c>
      <c r="Y561" s="208" t="str">
        <f>IFERROR(VLOOKUP(X561,'Tablas de calculos'!$AZ$4:$BE$11,5,FALSE),"")</f>
        <v/>
      </c>
      <c r="Z561" s="208" t="str">
        <f>IFERROR(VLOOKUP(X561,'Tablas de calculos'!$AZ$4:$BE$11,6,FALSE),"")</f>
        <v/>
      </c>
    </row>
    <row r="562" spans="1:26" ht="45" x14ac:dyDescent="0.25">
      <c r="A562" s="232" t="s">
        <v>1141</v>
      </c>
      <c r="B562" s="137">
        <v>33</v>
      </c>
      <c r="C562" s="205" t="str">
        <f>+VLOOKUP(Tabla9[[#This Row],[Cod. Riesgo]],Tabla_Riesgos[[Número]:[Tipo de Riesgo]],6,FALSE)</f>
        <v>Estratégico</v>
      </c>
      <c r="D562" s="119" t="s">
        <v>38</v>
      </c>
      <c r="E562" s="120" t="s">
        <v>39</v>
      </c>
      <c r="F562" s="121">
        <v>33.039999999999992</v>
      </c>
      <c r="G562" s="125" t="s">
        <v>253</v>
      </c>
      <c r="H562" s="472"/>
      <c r="I562" s="461"/>
      <c r="J562" s="461"/>
      <c r="K562" s="461"/>
      <c r="L562" s="461"/>
      <c r="M562" s="461"/>
      <c r="N562" s="461"/>
      <c r="O562" s="461"/>
      <c r="P562" s="123">
        <f t="shared" si="36"/>
        <v>0</v>
      </c>
      <c r="Q562" s="208" t="str">
        <f t="shared" si="37"/>
        <v>Debil</v>
      </c>
      <c r="R562" s="461" t="s">
        <v>516</v>
      </c>
      <c r="S562" s="224" t="str">
        <f t="shared" si="38"/>
        <v>DebilFuerte</v>
      </c>
      <c r="T562" s="224">
        <f>IFERROR(VLOOKUP(S562,'Tablas de calculos'!$AU$16:$AV$24,2,FALSE),"")</f>
        <v>7</v>
      </c>
      <c r="U562" s="208" t="str">
        <f>IFERROR(VLOOKUP(T562,'Tablas de calculos'!$AV$16:$AY$24,4),"")</f>
        <v>Débil</v>
      </c>
      <c r="V562" s="461" t="s">
        <v>576</v>
      </c>
      <c r="W562" s="461" t="s">
        <v>578</v>
      </c>
      <c r="X562" s="123" t="str">
        <f t="shared" si="39"/>
        <v>DébilNo disminuyeDirectamente</v>
      </c>
      <c r="Y562" s="208" t="str">
        <f>IFERROR(VLOOKUP(X562,'Tablas de calculos'!$AZ$4:$BE$11,5,FALSE),"")</f>
        <v/>
      </c>
      <c r="Z562" s="208" t="str">
        <f>IFERROR(VLOOKUP(X562,'Tablas de calculos'!$AZ$4:$BE$11,6,FALSE),"")</f>
        <v/>
      </c>
    </row>
    <row r="563" spans="1:26" ht="45" x14ac:dyDescent="0.25">
      <c r="A563" s="232" t="s">
        <v>1141</v>
      </c>
      <c r="B563" s="137">
        <v>34</v>
      </c>
      <c r="C563" s="205" t="str">
        <f>+VLOOKUP(Tabla9[[#This Row],[Cod. Riesgo]],Tabla_Riesgos[[Número]:[Tipo de Riesgo]],6,FALSE)</f>
        <v>Operativo</v>
      </c>
      <c r="D563" s="119" t="s">
        <v>38</v>
      </c>
      <c r="E563" s="120" t="s">
        <v>662</v>
      </c>
      <c r="F563" s="121">
        <v>34.01</v>
      </c>
      <c r="G563" s="125" t="s">
        <v>254</v>
      </c>
      <c r="H563" s="472"/>
      <c r="I563" s="461"/>
      <c r="J563" s="461"/>
      <c r="K563" s="461"/>
      <c r="L563" s="461"/>
      <c r="M563" s="461"/>
      <c r="N563" s="461"/>
      <c r="O563" s="461"/>
      <c r="P563" s="123">
        <f t="shared" si="36"/>
        <v>0</v>
      </c>
      <c r="Q563" s="208" t="str">
        <f t="shared" si="37"/>
        <v>Debil</v>
      </c>
      <c r="R563" s="461" t="s">
        <v>516</v>
      </c>
      <c r="S563" s="224" t="str">
        <f t="shared" si="38"/>
        <v>DebilFuerte</v>
      </c>
      <c r="T563" s="224">
        <f>IFERROR(VLOOKUP(S563,'Tablas de calculos'!$AU$16:$AV$24,2,FALSE),"")</f>
        <v>7</v>
      </c>
      <c r="U563" s="208" t="str">
        <f>IFERROR(VLOOKUP(T563,'Tablas de calculos'!$AV$16:$AY$24,4),"")</f>
        <v>Débil</v>
      </c>
      <c r="V563" s="461" t="s">
        <v>576</v>
      </c>
      <c r="W563" s="461" t="s">
        <v>578</v>
      </c>
      <c r="X563" s="123" t="str">
        <f t="shared" si="39"/>
        <v>DébilNo disminuyeDirectamente</v>
      </c>
      <c r="Y563" s="208" t="str">
        <f>IFERROR(VLOOKUP(X563,'Tablas de calculos'!$AZ$4:$BE$11,5,FALSE),"")</f>
        <v/>
      </c>
      <c r="Z563" s="208" t="str">
        <f>IFERROR(VLOOKUP(X563,'Tablas de calculos'!$AZ$4:$BE$11,6,FALSE),"")</f>
        <v/>
      </c>
    </row>
    <row r="564" spans="1:26" ht="45" x14ac:dyDescent="0.25">
      <c r="A564" s="232" t="s">
        <v>1141</v>
      </c>
      <c r="B564" s="137">
        <v>34</v>
      </c>
      <c r="C564" s="205" t="str">
        <f>+VLOOKUP(Tabla9[[#This Row],[Cod. Riesgo]],Tabla_Riesgos[[Número]:[Tipo de Riesgo]],6,FALSE)</f>
        <v>Operativo</v>
      </c>
      <c r="D564" s="119" t="s">
        <v>38</v>
      </c>
      <c r="E564" s="120" t="s">
        <v>662</v>
      </c>
      <c r="F564" s="121">
        <v>34.019999999999996</v>
      </c>
      <c r="G564" s="125" t="s">
        <v>255</v>
      </c>
      <c r="H564" s="472"/>
      <c r="I564" s="461"/>
      <c r="J564" s="461"/>
      <c r="K564" s="461"/>
      <c r="L564" s="461"/>
      <c r="M564" s="461"/>
      <c r="N564" s="461"/>
      <c r="O564" s="461"/>
      <c r="P564" s="123">
        <f t="shared" si="36"/>
        <v>0</v>
      </c>
      <c r="Q564" s="208" t="str">
        <f t="shared" si="37"/>
        <v>Debil</v>
      </c>
      <c r="R564" s="461" t="s">
        <v>516</v>
      </c>
      <c r="S564" s="224" t="str">
        <f t="shared" si="38"/>
        <v>DebilFuerte</v>
      </c>
      <c r="T564" s="224">
        <f>IFERROR(VLOOKUP(S564,'Tablas de calculos'!$AU$16:$AV$24,2,FALSE),"")</f>
        <v>7</v>
      </c>
      <c r="U564" s="208" t="str">
        <f>IFERROR(VLOOKUP(T564,'Tablas de calculos'!$AV$16:$AY$24,4),"")</f>
        <v>Débil</v>
      </c>
      <c r="V564" s="461" t="s">
        <v>576</v>
      </c>
      <c r="W564" s="461" t="s">
        <v>578</v>
      </c>
      <c r="X564" s="123" t="str">
        <f t="shared" si="39"/>
        <v>DébilNo disminuyeDirectamente</v>
      </c>
      <c r="Y564" s="208" t="str">
        <f>IFERROR(VLOOKUP(X564,'Tablas de calculos'!$AZ$4:$BE$11,5,FALSE),"")</f>
        <v/>
      </c>
      <c r="Z564" s="208" t="str">
        <f>IFERROR(VLOOKUP(X564,'Tablas de calculos'!$AZ$4:$BE$11,6,FALSE),"")</f>
        <v/>
      </c>
    </row>
    <row r="565" spans="1:26" ht="60" x14ac:dyDescent="0.25">
      <c r="A565" s="232" t="s">
        <v>1141</v>
      </c>
      <c r="B565" s="137">
        <v>35</v>
      </c>
      <c r="C565" s="205" t="str">
        <f>+VLOOKUP(Tabla9[[#This Row],[Cod. Riesgo]],Tabla_Riesgos[[Número]:[Tipo de Riesgo]],6,FALSE)</f>
        <v>Operativo</v>
      </c>
      <c r="D565" s="119" t="s">
        <v>38</v>
      </c>
      <c r="E565" s="120" t="s">
        <v>40</v>
      </c>
      <c r="F565" s="121">
        <v>35.01</v>
      </c>
      <c r="G565" s="125" t="s">
        <v>256</v>
      </c>
      <c r="H565" s="472"/>
      <c r="I565" s="461"/>
      <c r="J565" s="461"/>
      <c r="K565" s="461"/>
      <c r="L565" s="461"/>
      <c r="M565" s="461"/>
      <c r="N565" s="461"/>
      <c r="O565" s="461"/>
      <c r="P565" s="123">
        <f t="shared" si="36"/>
        <v>0</v>
      </c>
      <c r="Q565" s="208" t="str">
        <f t="shared" si="37"/>
        <v>Debil</v>
      </c>
      <c r="R565" s="461" t="s">
        <v>516</v>
      </c>
      <c r="S565" s="224" t="str">
        <f t="shared" si="38"/>
        <v>DebilFuerte</v>
      </c>
      <c r="T565" s="224">
        <f>IFERROR(VLOOKUP(S565,'Tablas de calculos'!$AU$16:$AV$24,2,FALSE),"")</f>
        <v>7</v>
      </c>
      <c r="U565" s="208" t="str">
        <f>IFERROR(VLOOKUP(T565,'Tablas de calculos'!$AV$16:$AY$24,4),"")</f>
        <v>Débil</v>
      </c>
      <c r="V565" s="461" t="s">
        <v>576</v>
      </c>
      <c r="W565" s="461" t="s">
        <v>578</v>
      </c>
      <c r="X565" s="123" t="str">
        <f t="shared" si="39"/>
        <v>DébilNo disminuyeDirectamente</v>
      </c>
      <c r="Y565" s="208" t="str">
        <f>IFERROR(VLOOKUP(X565,'Tablas de calculos'!$AZ$4:$BE$11,5,FALSE),"")</f>
        <v/>
      </c>
      <c r="Z565" s="208" t="str">
        <f>IFERROR(VLOOKUP(X565,'Tablas de calculos'!$AZ$4:$BE$11,6,FALSE),"")</f>
        <v/>
      </c>
    </row>
    <row r="566" spans="1:26" ht="45" x14ac:dyDescent="0.25">
      <c r="A566" s="232" t="s">
        <v>1141</v>
      </c>
      <c r="B566" s="137">
        <v>35</v>
      </c>
      <c r="C566" s="205" t="str">
        <f>+VLOOKUP(Tabla9[[#This Row],[Cod. Riesgo]],Tabla_Riesgos[[Número]:[Tipo de Riesgo]],6,FALSE)</f>
        <v>Operativo</v>
      </c>
      <c r="D566" s="119" t="s">
        <v>38</v>
      </c>
      <c r="E566" s="120" t="s">
        <v>40</v>
      </c>
      <c r="F566" s="121">
        <v>35.019999999999996</v>
      </c>
      <c r="G566" s="125" t="s">
        <v>257</v>
      </c>
      <c r="H566" s="472"/>
      <c r="I566" s="461"/>
      <c r="J566" s="461"/>
      <c r="K566" s="461"/>
      <c r="L566" s="461"/>
      <c r="M566" s="461"/>
      <c r="N566" s="461"/>
      <c r="O566" s="461"/>
      <c r="P566" s="123">
        <f t="shared" si="36"/>
        <v>0</v>
      </c>
      <c r="Q566" s="208" t="str">
        <f t="shared" si="37"/>
        <v>Debil</v>
      </c>
      <c r="R566" s="461" t="s">
        <v>516</v>
      </c>
      <c r="S566" s="224" t="str">
        <f t="shared" si="38"/>
        <v>DebilFuerte</v>
      </c>
      <c r="T566" s="224">
        <f>IFERROR(VLOOKUP(S566,'Tablas de calculos'!$AU$16:$AV$24,2,FALSE),"")</f>
        <v>7</v>
      </c>
      <c r="U566" s="208" t="str">
        <f>IFERROR(VLOOKUP(T566,'Tablas de calculos'!$AV$16:$AY$24,4),"")</f>
        <v>Débil</v>
      </c>
      <c r="V566" s="461" t="s">
        <v>576</v>
      </c>
      <c r="W566" s="461" t="s">
        <v>578</v>
      </c>
      <c r="X566" s="123" t="str">
        <f t="shared" si="39"/>
        <v>DébilNo disminuyeDirectamente</v>
      </c>
      <c r="Y566" s="208" t="str">
        <f>IFERROR(VLOOKUP(X566,'Tablas de calculos'!$AZ$4:$BE$11,5,FALSE),"")</f>
        <v/>
      </c>
      <c r="Z566" s="208" t="str">
        <f>IFERROR(VLOOKUP(X566,'Tablas de calculos'!$AZ$4:$BE$11,6,FALSE),"")</f>
        <v/>
      </c>
    </row>
    <row r="567" spans="1:26" ht="60" x14ac:dyDescent="0.25">
      <c r="A567" s="232" t="s">
        <v>1141</v>
      </c>
      <c r="B567" s="137">
        <v>35</v>
      </c>
      <c r="C567" s="205" t="str">
        <f>+VLOOKUP(Tabla9[[#This Row],[Cod. Riesgo]],Tabla_Riesgos[[Número]:[Tipo de Riesgo]],6,FALSE)</f>
        <v>Operativo</v>
      </c>
      <c r="D567" s="119" t="s">
        <v>38</v>
      </c>
      <c r="E567" s="120" t="s">
        <v>40</v>
      </c>
      <c r="F567" s="121">
        <v>35.029999999999994</v>
      </c>
      <c r="G567" s="125" t="s">
        <v>258</v>
      </c>
      <c r="H567" s="472"/>
      <c r="I567" s="461"/>
      <c r="J567" s="461"/>
      <c r="K567" s="461"/>
      <c r="L567" s="461"/>
      <c r="M567" s="461"/>
      <c r="N567" s="461"/>
      <c r="O567" s="461"/>
      <c r="P567" s="123">
        <f t="shared" si="36"/>
        <v>0</v>
      </c>
      <c r="Q567" s="208" t="str">
        <f t="shared" si="37"/>
        <v>Debil</v>
      </c>
      <c r="R567" s="461" t="s">
        <v>516</v>
      </c>
      <c r="S567" s="224" t="str">
        <f t="shared" si="38"/>
        <v>DebilFuerte</v>
      </c>
      <c r="T567" s="224">
        <f>IFERROR(VLOOKUP(S567,'Tablas de calculos'!$AU$16:$AV$24,2,FALSE),"")</f>
        <v>7</v>
      </c>
      <c r="U567" s="208" t="str">
        <f>IFERROR(VLOOKUP(T567,'Tablas de calculos'!$AV$16:$AY$24,4),"")</f>
        <v>Débil</v>
      </c>
      <c r="V567" s="461" t="s">
        <v>576</v>
      </c>
      <c r="W567" s="461" t="s">
        <v>578</v>
      </c>
      <c r="X567" s="123" t="str">
        <f t="shared" si="39"/>
        <v>DébilNo disminuyeDirectamente</v>
      </c>
      <c r="Y567" s="208" t="str">
        <f>IFERROR(VLOOKUP(X567,'Tablas de calculos'!$AZ$4:$BE$11,5,FALSE),"")</f>
        <v/>
      </c>
      <c r="Z567" s="208" t="str">
        <f>IFERROR(VLOOKUP(X567,'Tablas de calculos'!$AZ$4:$BE$11,6,FALSE),"")</f>
        <v/>
      </c>
    </row>
    <row r="568" spans="1:26" ht="135" x14ac:dyDescent="0.25">
      <c r="A568" s="232" t="s">
        <v>1141</v>
      </c>
      <c r="B568" s="137">
        <v>37</v>
      </c>
      <c r="C568" s="205" t="str">
        <f>+VLOOKUP(Tabla9[[#This Row],[Cod. Riesgo]],Tabla_Riesgos[[Número]:[Tipo de Riesgo]],6,FALSE)</f>
        <v>Estratégico</v>
      </c>
      <c r="D568" s="119" t="s">
        <v>38</v>
      </c>
      <c r="E568" s="120" t="s">
        <v>663</v>
      </c>
      <c r="F568" s="121">
        <v>37.01</v>
      </c>
      <c r="G568" s="125" t="s">
        <v>259</v>
      </c>
      <c r="H568" s="472"/>
      <c r="I568" s="461"/>
      <c r="J568" s="461"/>
      <c r="K568" s="461"/>
      <c r="L568" s="461"/>
      <c r="M568" s="461"/>
      <c r="N568" s="461"/>
      <c r="O568" s="461"/>
      <c r="P568" s="123">
        <f t="shared" si="36"/>
        <v>0</v>
      </c>
      <c r="Q568" s="208" t="str">
        <f t="shared" si="37"/>
        <v>Debil</v>
      </c>
      <c r="R568" s="461" t="s">
        <v>516</v>
      </c>
      <c r="S568" s="224" t="str">
        <f t="shared" si="38"/>
        <v>DebilFuerte</v>
      </c>
      <c r="T568" s="224">
        <f>IFERROR(VLOOKUP(S568,'Tablas de calculos'!$AU$16:$AV$24,2,FALSE),"")</f>
        <v>7</v>
      </c>
      <c r="U568" s="208" t="str">
        <f>IFERROR(VLOOKUP(T568,'Tablas de calculos'!$AV$16:$AY$24,4),"")</f>
        <v>Débil</v>
      </c>
      <c r="V568" s="461" t="s">
        <v>576</v>
      </c>
      <c r="W568" s="461" t="s">
        <v>578</v>
      </c>
      <c r="X568" s="123" t="str">
        <f t="shared" si="39"/>
        <v>DébilNo disminuyeDirectamente</v>
      </c>
      <c r="Y568" s="208" t="str">
        <f>IFERROR(VLOOKUP(X568,'Tablas de calculos'!$AZ$4:$BE$11,5,FALSE),"")</f>
        <v/>
      </c>
      <c r="Z568" s="208" t="str">
        <f>IFERROR(VLOOKUP(X568,'Tablas de calculos'!$AZ$4:$BE$11,6,FALSE),"")</f>
        <v/>
      </c>
    </row>
    <row r="569" spans="1:26" ht="45" x14ac:dyDescent="0.25">
      <c r="A569" s="232" t="s">
        <v>1141</v>
      </c>
      <c r="B569" s="137">
        <v>38</v>
      </c>
      <c r="C569" s="205" t="str">
        <f>+VLOOKUP(Tabla9[[#This Row],[Cod. Riesgo]],Tabla_Riesgos[[Número]:[Tipo de Riesgo]],6,FALSE)</f>
        <v>Operativo</v>
      </c>
      <c r="D569" s="119" t="s">
        <v>43</v>
      </c>
      <c r="E569" s="120" t="s">
        <v>664</v>
      </c>
      <c r="F569" s="121">
        <v>38.01</v>
      </c>
      <c r="G569" s="125" t="s">
        <v>260</v>
      </c>
      <c r="H569" s="472"/>
      <c r="I569" s="461"/>
      <c r="J569" s="461"/>
      <c r="K569" s="461"/>
      <c r="L569" s="461"/>
      <c r="M569" s="461"/>
      <c r="N569" s="461"/>
      <c r="O569" s="461"/>
      <c r="P569" s="123">
        <f t="shared" si="36"/>
        <v>0</v>
      </c>
      <c r="Q569" s="208" t="str">
        <f t="shared" si="37"/>
        <v>Debil</v>
      </c>
      <c r="R569" s="461" t="s">
        <v>516</v>
      </c>
      <c r="S569" s="224" t="str">
        <f t="shared" si="38"/>
        <v>DebilFuerte</v>
      </c>
      <c r="T569" s="224">
        <f>IFERROR(VLOOKUP(S569,'Tablas de calculos'!$AU$16:$AV$24,2,FALSE),"")</f>
        <v>7</v>
      </c>
      <c r="U569" s="208" t="str">
        <f>IFERROR(VLOOKUP(T569,'Tablas de calculos'!$AV$16:$AY$24,4),"")</f>
        <v>Débil</v>
      </c>
      <c r="V569" s="461" t="s">
        <v>576</v>
      </c>
      <c r="W569" s="461" t="s">
        <v>578</v>
      </c>
      <c r="X569" s="123" t="str">
        <f t="shared" si="39"/>
        <v>DébilNo disminuyeDirectamente</v>
      </c>
      <c r="Y569" s="208" t="str">
        <f>IFERROR(VLOOKUP(X569,'Tablas de calculos'!$AZ$4:$BE$11,5,FALSE),"")</f>
        <v/>
      </c>
      <c r="Z569" s="208" t="str">
        <f>IFERROR(VLOOKUP(X569,'Tablas de calculos'!$AZ$4:$BE$11,6,FALSE),"")</f>
        <v/>
      </c>
    </row>
    <row r="570" spans="1:26" ht="45" x14ac:dyDescent="0.25">
      <c r="A570" s="232" t="s">
        <v>1141</v>
      </c>
      <c r="B570" s="137">
        <v>38</v>
      </c>
      <c r="C570" s="205" t="str">
        <f>+VLOOKUP(Tabla9[[#This Row],[Cod. Riesgo]],Tabla_Riesgos[[Número]:[Tipo de Riesgo]],6,FALSE)</f>
        <v>Operativo</v>
      </c>
      <c r="D570" s="119" t="s">
        <v>43</v>
      </c>
      <c r="E570" s="120" t="s">
        <v>664</v>
      </c>
      <c r="F570" s="121">
        <v>38.019999999999996</v>
      </c>
      <c r="G570" s="125" t="s">
        <v>261</v>
      </c>
      <c r="H570" s="472"/>
      <c r="I570" s="461"/>
      <c r="J570" s="461"/>
      <c r="K570" s="461"/>
      <c r="L570" s="461"/>
      <c r="M570" s="461"/>
      <c r="N570" s="461"/>
      <c r="O570" s="461"/>
      <c r="P570" s="123">
        <f t="shared" si="36"/>
        <v>0</v>
      </c>
      <c r="Q570" s="208" t="str">
        <f t="shared" si="37"/>
        <v>Debil</v>
      </c>
      <c r="R570" s="461" t="s">
        <v>516</v>
      </c>
      <c r="S570" s="224" t="str">
        <f t="shared" si="38"/>
        <v>DebilFuerte</v>
      </c>
      <c r="T570" s="224">
        <f>IFERROR(VLOOKUP(S570,'Tablas de calculos'!$AU$16:$AV$24,2,FALSE),"")</f>
        <v>7</v>
      </c>
      <c r="U570" s="208" t="str">
        <f>IFERROR(VLOOKUP(T570,'Tablas de calculos'!$AV$16:$AY$24,4),"")</f>
        <v>Débil</v>
      </c>
      <c r="V570" s="461" t="s">
        <v>576</v>
      </c>
      <c r="W570" s="461" t="s">
        <v>578</v>
      </c>
      <c r="X570" s="123" t="str">
        <f t="shared" si="39"/>
        <v>DébilNo disminuyeDirectamente</v>
      </c>
      <c r="Y570" s="208" t="str">
        <f>IFERROR(VLOOKUP(X570,'Tablas de calculos'!$AZ$4:$BE$11,5,FALSE),"")</f>
        <v/>
      </c>
      <c r="Z570" s="208" t="str">
        <f>IFERROR(VLOOKUP(X570,'Tablas de calculos'!$AZ$4:$BE$11,6,FALSE),"")</f>
        <v/>
      </c>
    </row>
    <row r="571" spans="1:26" ht="60" x14ac:dyDescent="0.25">
      <c r="A571" s="232" t="s">
        <v>1141</v>
      </c>
      <c r="B571" s="137">
        <v>39</v>
      </c>
      <c r="C571" s="205" t="str">
        <f>+VLOOKUP(Tabla9[[#This Row],[Cod. Riesgo]],Tabla_Riesgos[[Número]:[Tipo de Riesgo]],6,FALSE)</f>
        <v>Estratégico</v>
      </c>
      <c r="D571" s="119" t="s">
        <v>43</v>
      </c>
      <c r="E571" s="120" t="s">
        <v>44</v>
      </c>
      <c r="F571" s="121">
        <v>39.01</v>
      </c>
      <c r="G571" s="125" t="s">
        <v>215</v>
      </c>
      <c r="H571" s="472"/>
      <c r="I571" s="461"/>
      <c r="J571" s="461"/>
      <c r="K571" s="461"/>
      <c r="L571" s="461"/>
      <c r="M571" s="461"/>
      <c r="N571" s="461"/>
      <c r="O571" s="461"/>
      <c r="P571" s="123">
        <f t="shared" si="36"/>
        <v>0</v>
      </c>
      <c r="Q571" s="208" t="str">
        <f t="shared" si="37"/>
        <v>Debil</v>
      </c>
      <c r="R571" s="461" t="s">
        <v>516</v>
      </c>
      <c r="S571" s="224" t="str">
        <f t="shared" si="38"/>
        <v>DebilFuerte</v>
      </c>
      <c r="T571" s="224">
        <f>IFERROR(VLOOKUP(S571,'Tablas de calculos'!$AU$16:$AV$24,2,FALSE),"")</f>
        <v>7</v>
      </c>
      <c r="U571" s="208" t="str">
        <f>IFERROR(VLOOKUP(T571,'Tablas de calculos'!$AV$16:$AY$24,4),"")</f>
        <v>Débil</v>
      </c>
      <c r="V571" s="461" t="s">
        <v>576</v>
      </c>
      <c r="W571" s="461" t="s">
        <v>578</v>
      </c>
      <c r="X571" s="123" t="str">
        <f t="shared" si="39"/>
        <v>DébilNo disminuyeDirectamente</v>
      </c>
      <c r="Y571" s="208" t="str">
        <f>IFERROR(VLOOKUP(X571,'Tablas de calculos'!$AZ$4:$BE$11,5,FALSE),"")</f>
        <v/>
      </c>
      <c r="Z571" s="208" t="str">
        <f>IFERROR(VLOOKUP(X571,'Tablas de calculos'!$AZ$4:$BE$11,6,FALSE),"")</f>
        <v/>
      </c>
    </row>
    <row r="572" spans="1:26" ht="60" x14ac:dyDescent="0.25">
      <c r="A572" s="232" t="s">
        <v>1141</v>
      </c>
      <c r="B572" s="137">
        <v>39</v>
      </c>
      <c r="C572" s="205" t="str">
        <f>+VLOOKUP(Tabla9[[#This Row],[Cod. Riesgo]],Tabla_Riesgos[[Número]:[Tipo de Riesgo]],6,FALSE)</f>
        <v>Estratégico</v>
      </c>
      <c r="D572" s="119" t="s">
        <v>43</v>
      </c>
      <c r="E572" s="120" t="s">
        <v>44</v>
      </c>
      <c r="F572" s="121">
        <v>39.019999999999996</v>
      </c>
      <c r="G572" s="125" t="s">
        <v>216</v>
      </c>
      <c r="H572" s="472"/>
      <c r="I572" s="461"/>
      <c r="J572" s="461"/>
      <c r="K572" s="461"/>
      <c r="L572" s="461"/>
      <c r="M572" s="461"/>
      <c r="N572" s="461"/>
      <c r="O572" s="461"/>
      <c r="P572" s="123">
        <f t="shared" si="36"/>
        <v>0</v>
      </c>
      <c r="Q572" s="208" t="str">
        <f t="shared" si="37"/>
        <v>Debil</v>
      </c>
      <c r="R572" s="461" t="s">
        <v>516</v>
      </c>
      <c r="S572" s="224" t="str">
        <f t="shared" si="38"/>
        <v>DebilFuerte</v>
      </c>
      <c r="T572" s="224">
        <f>IFERROR(VLOOKUP(S572,'Tablas de calculos'!$AU$16:$AV$24,2,FALSE),"")</f>
        <v>7</v>
      </c>
      <c r="U572" s="208" t="str">
        <f>IFERROR(VLOOKUP(T572,'Tablas de calculos'!$AV$16:$AY$24,4),"")</f>
        <v>Débil</v>
      </c>
      <c r="V572" s="461" t="s">
        <v>576</v>
      </c>
      <c r="W572" s="461" t="s">
        <v>578</v>
      </c>
      <c r="X572" s="123" t="str">
        <f t="shared" si="39"/>
        <v>DébilNo disminuyeDirectamente</v>
      </c>
      <c r="Y572" s="208" t="str">
        <f>IFERROR(VLOOKUP(X572,'Tablas de calculos'!$AZ$4:$BE$11,5,FALSE),"")</f>
        <v/>
      </c>
      <c r="Z572" s="208" t="str">
        <f>IFERROR(VLOOKUP(X572,'Tablas de calculos'!$AZ$4:$BE$11,6,FALSE),"")</f>
        <v/>
      </c>
    </row>
    <row r="573" spans="1:26" ht="30" x14ac:dyDescent="0.25">
      <c r="A573" s="232" t="s">
        <v>1141</v>
      </c>
      <c r="B573" s="137">
        <v>39</v>
      </c>
      <c r="C573" s="205" t="str">
        <f>+VLOOKUP(Tabla9[[#This Row],[Cod. Riesgo]],Tabla_Riesgos[[Número]:[Tipo de Riesgo]],6,FALSE)</f>
        <v>Estratégico</v>
      </c>
      <c r="D573" s="119" t="s">
        <v>43</v>
      </c>
      <c r="E573" s="120" t="s">
        <v>44</v>
      </c>
      <c r="F573" s="121">
        <v>39.029999999999994</v>
      </c>
      <c r="G573" s="125" t="s">
        <v>217</v>
      </c>
      <c r="H573" s="472"/>
      <c r="I573" s="461"/>
      <c r="J573" s="461"/>
      <c r="K573" s="461"/>
      <c r="L573" s="461"/>
      <c r="M573" s="461"/>
      <c r="N573" s="461"/>
      <c r="O573" s="461"/>
      <c r="P573" s="123">
        <f t="shared" si="36"/>
        <v>0</v>
      </c>
      <c r="Q573" s="208" t="str">
        <f t="shared" si="37"/>
        <v>Debil</v>
      </c>
      <c r="R573" s="461" t="s">
        <v>516</v>
      </c>
      <c r="S573" s="224" t="str">
        <f t="shared" si="38"/>
        <v>DebilFuerte</v>
      </c>
      <c r="T573" s="224">
        <f>IFERROR(VLOOKUP(S573,'Tablas de calculos'!$AU$16:$AV$24,2,FALSE),"")</f>
        <v>7</v>
      </c>
      <c r="U573" s="208" t="str">
        <f>IFERROR(VLOOKUP(T573,'Tablas de calculos'!$AV$16:$AY$24,4),"")</f>
        <v>Débil</v>
      </c>
      <c r="V573" s="461" t="s">
        <v>576</v>
      </c>
      <c r="W573" s="461" t="s">
        <v>578</v>
      </c>
      <c r="X573" s="123" t="str">
        <f t="shared" si="39"/>
        <v>DébilNo disminuyeDirectamente</v>
      </c>
      <c r="Y573" s="208" t="str">
        <f>IFERROR(VLOOKUP(X573,'Tablas de calculos'!$AZ$4:$BE$11,5,FALSE),"")</f>
        <v/>
      </c>
      <c r="Z573" s="208" t="str">
        <f>IFERROR(VLOOKUP(X573,'Tablas de calculos'!$AZ$4:$BE$11,6,FALSE),"")</f>
        <v/>
      </c>
    </row>
    <row r="574" spans="1:26" ht="60" x14ac:dyDescent="0.25">
      <c r="A574" s="232" t="s">
        <v>1141</v>
      </c>
      <c r="B574" s="137">
        <v>40</v>
      </c>
      <c r="C574" s="205" t="str">
        <f>+VLOOKUP(Tabla9[[#This Row],[Cod. Riesgo]],Tabla_Riesgos[[Número]:[Tipo de Riesgo]],6,FALSE)</f>
        <v>Operativo</v>
      </c>
      <c r="D574" s="119" t="s">
        <v>43</v>
      </c>
      <c r="E574" s="120" t="s">
        <v>743</v>
      </c>
      <c r="F574" s="121">
        <v>40.01</v>
      </c>
      <c r="G574" s="125" t="s">
        <v>262</v>
      </c>
      <c r="H574" s="472"/>
      <c r="I574" s="461"/>
      <c r="J574" s="461"/>
      <c r="K574" s="461"/>
      <c r="L574" s="461"/>
      <c r="M574" s="461"/>
      <c r="N574" s="461"/>
      <c r="O574" s="461"/>
      <c r="P574" s="123">
        <f t="shared" si="36"/>
        <v>0</v>
      </c>
      <c r="Q574" s="208" t="str">
        <f t="shared" si="37"/>
        <v>Debil</v>
      </c>
      <c r="R574" s="461" t="s">
        <v>516</v>
      </c>
      <c r="S574" s="224" t="str">
        <f t="shared" si="38"/>
        <v>DebilFuerte</v>
      </c>
      <c r="T574" s="224">
        <f>IFERROR(VLOOKUP(S574,'Tablas de calculos'!$AU$16:$AV$24,2,FALSE),"")</f>
        <v>7</v>
      </c>
      <c r="U574" s="208" t="str">
        <f>IFERROR(VLOOKUP(T574,'Tablas de calculos'!$AV$16:$AY$24,4),"")</f>
        <v>Débil</v>
      </c>
      <c r="V574" s="461" t="s">
        <v>576</v>
      </c>
      <c r="W574" s="461" t="s">
        <v>578</v>
      </c>
      <c r="X574" s="123" t="str">
        <f t="shared" si="39"/>
        <v>DébilNo disminuyeDirectamente</v>
      </c>
      <c r="Y574" s="208" t="str">
        <f>IFERROR(VLOOKUP(X574,'Tablas de calculos'!$AZ$4:$BE$11,5,FALSE),"")</f>
        <v/>
      </c>
      <c r="Z574" s="208" t="str">
        <f>IFERROR(VLOOKUP(X574,'Tablas de calculos'!$AZ$4:$BE$11,6,FALSE),"")</f>
        <v/>
      </c>
    </row>
    <row r="575" spans="1:26" ht="45" x14ac:dyDescent="0.25">
      <c r="A575" s="232" t="s">
        <v>1141</v>
      </c>
      <c r="B575" s="137">
        <v>40</v>
      </c>
      <c r="C575" s="205" t="str">
        <f>+VLOOKUP(Tabla9[[#This Row],[Cod. Riesgo]],Tabla_Riesgos[[Número]:[Tipo de Riesgo]],6,FALSE)</f>
        <v>Operativo</v>
      </c>
      <c r="D575" s="119" t="s">
        <v>43</v>
      </c>
      <c r="E575" s="120" t="s">
        <v>743</v>
      </c>
      <c r="F575" s="121">
        <v>40.019999999999996</v>
      </c>
      <c r="G575" s="125" t="s">
        <v>251</v>
      </c>
      <c r="H575" s="472"/>
      <c r="I575" s="461"/>
      <c r="J575" s="461"/>
      <c r="K575" s="461"/>
      <c r="L575" s="461"/>
      <c r="M575" s="461"/>
      <c r="N575" s="461"/>
      <c r="O575" s="461"/>
      <c r="P575" s="123">
        <f t="shared" si="36"/>
        <v>0</v>
      </c>
      <c r="Q575" s="208" t="str">
        <f t="shared" si="37"/>
        <v>Debil</v>
      </c>
      <c r="R575" s="461" t="s">
        <v>516</v>
      </c>
      <c r="S575" s="224" t="str">
        <f t="shared" si="38"/>
        <v>DebilFuerte</v>
      </c>
      <c r="T575" s="224">
        <f>IFERROR(VLOOKUP(S575,'Tablas de calculos'!$AU$16:$AV$24,2,FALSE),"")</f>
        <v>7</v>
      </c>
      <c r="U575" s="208" t="str">
        <f>IFERROR(VLOOKUP(T575,'Tablas de calculos'!$AV$16:$AY$24,4),"")</f>
        <v>Débil</v>
      </c>
      <c r="V575" s="461" t="s">
        <v>576</v>
      </c>
      <c r="W575" s="461" t="s">
        <v>578</v>
      </c>
      <c r="X575" s="123" t="str">
        <f t="shared" si="39"/>
        <v>DébilNo disminuyeDirectamente</v>
      </c>
      <c r="Y575" s="208" t="str">
        <f>IFERROR(VLOOKUP(X575,'Tablas de calculos'!$AZ$4:$BE$11,5,FALSE),"")</f>
        <v/>
      </c>
      <c r="Z575" s="208" t="str">
        <f>IFERROR(VLOOKUP(X575,'Tablas de calculos'!$AZ$4:$BE$11,6,FALSE),"")</f>
        <v/>
      </c>
    </row>
    <row r="576" spans="1:26" ht="45" x14ac:dyDescent="0.25">
      <c r="A576" s="232" t="s">
        <v>1141</v>
      </c>
      <c r="B576" s="137">
        <v>41</v>
      </c>
      <c r="C576" s="205" t="str">
        <f>+VLOOKUP(Tabla9[[#This Row],[Cod. Riesgo]],Tabla_Riesgos[[Número]:[Tipo de Riesgo]],6,FALSE)</f>
        <v>Estratégico</v>
      </c>
      <c r="D576" s="119" t="s">
        <v>43</v>
      </c>
      <c r="E576" s="120" t="s">
        <v>665</v>
      </c>
      <c r="F576" s="121">
        <v>41.01</v>
      </c>
      <c r="G576" s="125" t="s">
        <v>263</v>
      </c>
      <c r="H576" s="472"/>
      <c r="I576" s="461"/>
      <c r="J576" s="461"/>
      <c r="K576" s="461"/>
      <c r="L576" s="461"/>
      <c r="M576" s="461"/>
      <c r="N576" s="461"/>
      <c r="O576" s="461"/>
      <c r="P576" s="123">
        <f t="shared" si="36"/>
        <v>0</v>
      </c>
      <c r="Q576" s="208" t="str">
        <f t="shared" si="37"/>
        <v>Debil</v>
      </c>
      <c r="R576" s="461" t="s">
        <v>516</v>
      </c>
      <c r="S576" s="224" t="str">
        <f t="shared" si="38"/>
        <v>DebilFuerte</v>
      </c>
      <c r="T576" s="224">
        <f>IFERROR(VLOOKUP(S576,'Tablas de calculos'!$AU$16:$AV$24,2,FALSE),"")</f>
        <v>7</v>
      </c>
      <c r="U576" s="208" t="str">
        <f>IFERROR(VLOOKUP(T576,'Tablas de calculos'!$AV$16:$AY$24,4),"")</f>
        <v>Débil</v>
      </c>
      <c r="V576" s="461" t="s">
        <v>576</v>
      </c>
      <c r="W576" s="461" t="s">
        <v>578</v>
      </c>
      <c r="X576" s="123" t="str">
        <f t="shared" si="39"/>
        <v>DébilNo disminuyeDirectamente</v>
      </c>
      <c r="Y576" s="208" t="str">
        <f>IFERROR(VLOOKUP(X576,'Tablas de calculos'!$AZ$4:$BE$11,5,FALSE),"")</f>
        <v/>
      </c>
      <c r="Z576" s="208" t="str">
        <f>IFERROR(VLOOKUP(X576,'Tablas de calculos'!$AZ$4:$BE$11,6,FALSE),"")</f>
        <v/>
      </c>
    </row>
    <row r="577" spans="1:26" ht="60" x14ac:dyDescent="0.25">
      <c r="A577" s="232" t="s">
        <v>1141</v>
      </c>
      <c r="B577" s="137">
        <v>42</v>
      </c>
      <c r="C577" s="205" t="str">
        <f>+VLOOKUP(Tabla9[[#This Row],[Cod. Riesgo]],Tabla_Riesgos[[Número]:[Tipo de Riesgo]],6,FALSE)</f>
        <v>Operativo</v>
      </c>
      <c r="D577" s="119" t="s">
        <v>43</v>
      </c>
      <c r="E577" s="120" t="s">
        <v>666</v>
      </c>
      <c r="F577" s="121">
        <v>42.01</v>
      </c>
      <c r="G577" s="125" t="s">
        <v>264</v>
      </c>
      <c r="H577" s="472"/>
      <c r="I577" s="461"/>
      <c r="J577" s="461"/>
      <c r="K577" s="461"/>
      <c r="L577" s="461"/>
      <c r="M577" s="461"/>
      <c r="N577" s="461"/>
      <c r="O577" s="461"/>
      <c r="P577" s="123">
        <f t="shared" si="36"/>
        <v>0</v>
      </c>
      <c r="Q577" s="208" t="str">
        <f t="shared" si="37"/>
        <v>Debil</v>
      </c>
      <c r="R577" s="461" t="s">
        <v>516</v>
      </c>
      <c r="S577" s="224" t="str">
        <f t="shared" si="38"/>
        <v>DebilFuerte</v>
      </c>
      <c r="T577" s="224">
        <f>IFERROR(VLOOKUP(S577,'Tablas de calculos'!$AU$16:$AV$24,2,FALSE),"")</f>
        <v>7</v>
      </c>
      <c r="U577" s="208" t="str">
        <f>IFERROR(VLOOKUP(T577,'Tablas de calculos'!$AV$16:$AY$24,4),"")</f>
        <v>Débil</v>
      </c>
      <c r="V577" s="461" t="s">
        <v>576</v>
      </c>
      <c r="W577" s="461" t="s">
        <v>578</v>
      </c>
      <c r="X577" s="123" t="str">
        <f t="shared" si="39"/>
        <v>DébilNo disminuyeDirectamente</v>
      </c>
      <c r="Y577" s="208" t="str">
        <f>IFERROR(VLOOKUP(X577,'Tablas de calculos'!$AZ$4:$BE$11,5,FALSE),"")</f>
        <v/>
      </c>
      <c r="Z577" s="208" t="str">
        <f>IFERROR(VLOOKUP(X577,'Tablas de calculos'!$AZ$4:$BE$11,6,FALSE),"")</f>
        <v/>
      </c>
    </row>
    <row r="578" spans="1:26" ht="45" x14ac:dyDescent="0.25">
      <c r="A578" s="232" t="s">
        <v>1141</v>
      </c>
      <c r="B578" s="137">
        <v>42</v>
      </c>
      <c r="C578" s="205" t="str">
        <f>+VLOOKUP(Tabla9[[#This Row],[Cod. Riesgo]],Tabla_Riesgos[[Número]:[Tipo de Riesgo]],6,FALSE)</f>
        <v>Operativo</v>
      </c>
      <c r="D578" s="119" t="s">
        <v>43</v>
      </c>
      <c r="E578" s="120" t="s">
        <v>666</v>
      </c>
      <c r="F578" s="121">
        <v>42.019999999999996</v>
      </c>
      <c r="G578" s="125" t="s">
        <v>265</v>
      </c>
      <c r="H578" s="472"/>
      <c r="I578" s="461"/>
      <c r="J578" s="461"/>
      <c r="K578" s="461"/>
      <c r="L578" s="461"/>
      <c r="M578" s="461"/>
      <c r="N578" s="461"/>
      <c r="O578" s="461"/>
      <c r="P578" s="123">
        <f t="shared" si="36"/>
        <v>0</v>
      </c>
      <c r="Q578" s="208" t="str">
        <f t="shared" si="37"/>
        <v>Debil</v>
      </c>
      <c r="R578" s="461" t="s">
        <v>516</v>
      </c>
      <c r="S578" s="224" t="str">
        <f t="shared" si="38"/>
        <v>DebilFuerte</v>
      </c>
      <c r="T578" s="224">
        <f>IFERROR(VLOOKUP(S578,'Tablas de calculos'!$AU$16:$AV$24,2,FALSE),"")</f>
        <v>7</v>
      </c>
      <c r="U578" s="208" t="str">
        <f>IFERROR(VLOOKUP(T578,'Tablas de calculos'!$AV$16:$AY$24,4),"")</f>
        <v>Débil</v>
      </c>
      <c r="V578" s="461" t="s">
        <v>576</v>
      </c>
      <c r="W578" s="461" t="s">
        <v>578</v>
      </c>
      <c r="X578" s="123" t="str">
        <f t="shared" si="39"/>
        <v>DébilNo disminuyeDirectamente</v>
      </c>
      <c r="Y578" s="208" t="str">
        <f>IFERROR(VLOOKUP(X578,'Tablas de calculos'!$AZ$4:$BE$11,5,FALSE),"")</f>
        <v/>
      </c>
      <c r="Z578" s="208" t="str">
        <f>IFERROR(VLOOKUP(X578,'Tablas de calculos'!$AZ$4:$BE$11,6,FALSE),"")</f>
        <v/>
      </c>
    </row>
    <row r="579" spans="1:26" ht="60" x14ac:dyDescent="0.25">
      <c r="A579" s="232" t="s">
        <v>1141</v>
      </c>
      <c r="B579" s="137">
        <v>43</v>
      </c>
      <c r="C579" s="205" t="str">
        <f>+VLOOKUP(Tabla9[[#This Row],[Cod. Riesgo]],Tabla_Riesgos[[Número]:[Tipo de Riesgo]],6,FALSE)</f>
        <v>Operativo</v>
      </c>
      <c r="D579" s="119" t="s">
        <v>45</v>
      </c>
      <c r="E579" s="120" t="s">
        <v>667</v>
      </c>
      <c r="F579" s="121">
        <v>43.01</v>
      </c>
      <c r="G579" s="125" t="s">
        <v>266</v>
      </c>
      <c r="H579" s="472"/>
      <c r="I579" s="461"/>
      <c r="J579" s="461"/>
      <c r="K579" s="461"/>
      <c r="L579" s="461"/>
      <c r="M579" s="461"/>
      <c r="N579" s="461"/>
      <c r="O579" s="461"/>
      <c r="P579" s="123">
        <f t="shared" si="36"/>
        <v>0</v>
      </c>
      <c r="Q579" s="208" t="str">
        <f t="shared" si="37"/>
        <v>Debil</v>
      </c>
      <c r="R579" s="461" t="s">
        <v>516</v>
      </c>
      <c r="S579" s="224" t="str">
        <f t="shared" si="38"/>
        <v>DebilFuerte</v>
      </c>
      <c r="T579" s="224">
        <f>IFERROR(VLOOKUP(S579,'Tablas de calculos'!$AU$16:$AV$24,2,FALSE),"")</f>
        <v>7</v>
      </c>
      <c r="U579" s="208" t="str">
        <f>IFERROR(VLOOKUP(T579,'Tablas de calculos'!$AV$16:$AY$24,4),"")</f>
        <v>Débil</v>
      </c>
      <c r="V579" s="461" t="s">
        <v>576</v>
      </c>
      <c r="W579" s="461" t="s">
        <v>578</v>
      </c>
      <c r="X579" s="123" t="str">
        <f t="shared" si="39"/>
        <v>DébilNo disminuyeDirectamente</v>
      </c>
      <c r="Y579" s="208" t="str">
        <f>IFERROR(VLOOKUP(X579,'Tablas de calculos'!$AZ$4:$BE$11,5,FALSE),"")</f>
        <v/>
      </c>
      <c r="Z579" s="208" t="str">
        <f>IFERROR(VLOOKUP(X579,'Tablas de calculos'!$AZ$4:$BE$11,6,FALSE),"")</f>
        <v/>
      </c>
    </row>
    <row r="580" spans="1:26" ht="45" x14ac:dyDescent="0.25">
      <c r="A580" s="232" t="s">
        <v>1141</v>
      </c>
      <c r="B580" s="137">
        <v>43</v>
      </c>
      <c r="C580" s="205" t="str">
        <f>+VLOOKUP(Tabla9[[#This Row],[Cod. Riesgo]],Tabla_Riesgos[[Número]:[Tipo de Riesgo]],6,FALSE)</f>
        <v>Operativo</v>
      </c>
      <c r="D580" s="119" t="s">
        <v>45</v>
      </c>
      <c r="E580" s="120" t="s">
        <v>667</v>
      </c>
      <c r="F580" s="121">
        <v>43.019999999999996</v>
      </c>
      <c r="G580" s="125" t="s">
        <v>267</v>
      </c>
      <c r="H580" s="472"/>
      <c r="I580" s="461"/>
      <c r="J580" s="461"/>
      <c r="K580" s="461"/>
      <c r="L580" s="461"/>
      <c r="M580" s="461"/>
      <c r="N580" s="461"/>
      <c r="O580" s="461"/>
      <c r="P580" s="123">
        <f t="shared" si="36"/>
        <v>0</v>
      </c>
      <c r="Q580" s="208" t="str">
        <f t="shared" si="37"/>
        <v>Debil</v>
      </c>
      <c r="R580" s="461" t="s">
        <v>516</v>
      </c>
      <c r="S580" s="224" t="str">
        <f t="shared" si="38"/>
        <v>DebilFuerte</v>
      </c>
      <c r="T580" s="224">
        <f>IFERROR(VLOOKUP(S580,'Tablas de calculos'!$AU$16:$AV$24,2,FALSE),"")</f>
        <v>7</v>
      </c>
      <c r="U580" s="208" t="str">
        <f>IFERROR(VLOOKUP(T580,'Tablas de calculos'!$AV$16:$AY$24,4),"")</f>
        <v>Débil</v>
      </c>
      <c r="V580" s="461" t="s">
        <v>576</v>
      </c>
      <c r="W580" s="461" t="s">
        <v>578</v>
      </c>
      <c r="X580" s="123" t="str">
        <f t="shared" si="39"/>
        <v>DébilNo disminuyeDirectamente</v>
      </c>
      <c r="Y580" s="208" t="str">
        <f>IFERROR(VLOOKUP(X580,'Tablas de calculos'!$AZ$4:$BE$11,5,FALSE),"")</f>
        <v/>
      </c>
      <c r="Z580" s="208" t="str">
        <f>IFERROR(VLOOKUP(X580,'Tablas de calculos'!$AZ$4:$BE$11,6,FALSE),"")</f>
        <v/>
      </c>
    </row>
    <row r="581" spans="1:26" ht="45" x14ac:dyDescent="0.25">
      <c r="A581" s="232" t="s">
        <v>1141</v>
      </c>
      <c r="B581" s="137">
        <v>43</v>
      </c>
      <c r="C581" s="205" t="str">
        <f>+VLOOKUP(Tabla9[[#This Row],[Cod. Riesgo]],Tabla_Riesgos[[Número]:[Tipo de Riesgo]],6,FALSE)</f>
        <v>Operativo</v>
      </c>
      <c r="D581" s="119" t="s">
        <v>45</v>
      </c>
      <c r="E581" s="120" t="s">
        <v>667</v>
      </c>
      <c r="F581" s="121">
        <v>43.029999999999994</v>
      </c>
      <c r="G581" s="125" t="s">
        <v>268</v>
      </c>
      <c r="H581" s="472"/>
      <c r="I581" s="461"/>
      <c r="J581" s="461"/>
      <c r="K581" s="461"/>
      <c r="L581" s="461"/>
      <c r="M581" s="461"/>
      <c r="N581" s="461"/>
      <c r="O581" s="461"/>
      <c r="P581" s="123">
        <f t="shared" ref="P581:P644" si="40">IFERROR(IF(I581="Asignado",15,0)+IF(J581="Adecuado",15,0)+IF(K581="Oportuna",15,0)+IF(L581="Prevenir",15,0)+IF(L581="Detectar",10,0)+IF(M581="Confiable",15,0)+IF(N581="Se investigan y resuelven oportunamente",15,0)+IF(O581="Completa",10,0)+IF(O581="Incompleta",5,0),"")</f>
        <v>0</v>
      </c>
      <c r="Q581" s="208" t="str">
        <f t="shared" ref="Q581:Q644" si="41">IF(P581&lt;86,"Debil",IF(P581&lt;96,"Moderado","Fuerte"))</f>
        <v>Debil</v>
      </c>
      <c r="R581" s="461" t="s">
        <v>516</v>
      </c>
      <c r="S581" s="224" t="str">
        <f t="shared" ref="S581:S644" si="42">_xlfn.CONCAT(Q581,R581)</f>
        <v>DebilFuerte</v>
      </c>
      <c r="T581" s="224">
        <f>IFERROR(VLOOKUP(S581,'Tablas de calculos'!$AU$16:$AV$24,2,FALSE),"")</f>
        <v>7</v>
      </c>
      <c r="U581" s="208" t="str">
        <f>IFERROR(VLOOKUP(T581,'Tablas de calculos'!$AV$16:$AY$24,4),"")</f>
        <v>Débil</v>
      </c>
      <c r="V581" s="461" t="s">
        <v>576</v>
      </c>
      <c r="W581" s="461" t="s">
        <v>578</v>
      </c>
      <c r="X581" s="123" t="str">
        <f t="shared" ref="X581:X644" si="43">CONCATENATE(U581,V581,W581)</f>
        <v>DébilNo disminuyeDirectamente</v>
      </c>
      <c r="Y581" s="208" t="str">
        <f>IFERROR(VLOOKUP(X581,'Tablas de calculos'!$AZ$4:$BE$11,5,FALSE),"")</f>
        <v/>
      </c>
      <c r="Z581" s="208" t="str">
        <f>IFERROR(VLOOKUP(X581,'Tablas de calculos'!$AZ$4:$BE$11,6,FALSE),"")</f>
        <v/>
      </c>
    </row>
    <row r="582" spans="1:26" ht="45" x14ac:dyDescent="0.25">
      <c r="A582" s="232" t="s">
        <v>1141</v>
      </c>
      <c r="B582" s="137">
        <v>43</v>
      </c>
      <c r="C582" s="205" t="str">
        <f>+VLOOKUP(Tabla9[[#This Row],[Cod. Riesgo]],Tabla_Riesgos[[Número]:[Tipo de Riesgo]],6,FALSE)</f>
        <v>Operativo</v>
      </c>
      <c r="D582" s="119" t="s">
        <v>45</v>
      </c>
      <c r="E582" s="120" t="s">
        <v>667</v>
      </c>
      <c r="F582" s="121">
        <v>43.039999999999992</v>
      </c>
      <c r="G582" s="125" t="s">
        <v>269</v>
      </c>
      <c r="H582" s="472"/>
      <c r="I582" s="461"/>
      <c r="J582" s="461"/>
      <c r="K582" s="461"/>
      <c r="L582" s="461"/>
      <c r="M582" s="461"/>
      <c r="N582" s="461"/>
      <c r="O582" s="461"/>
      <c r="P582" s="123">
        <f t="shared" si="40"/>
        <v>0</v>
      </c>
      <c r="Q582" s="208" t="str">
        <f t="shared" si="41"/>
        <v>Debil</v>
      </c>
      <c r="R582" s="461" t="s">
        <v>516</v>
      </c>
      <c r="S582" s="224" t="str">
        <f t="shared" si="42"/>
        <v>DebilFuerte</v>
      </c>
      <c r="T582" s="224">
        <f>IFERROR(VLOOKUP(S582,'Tablas de calculos'!$AU$16:$AV$24,2,FALSE),"")</f>
        <v>7</v>
      </c>
      <c r="U582" s="208" t="str">
        <f>IFERROR(VLOOKUP(T582,'Tablas de calculos'!$AV$16:$AY$24,4),"")</f>
        <v>Débil</v>
      </c>
      <c r="V582" s="461" t="s">
        <v>576</v>
      </c>
      <c r="W582" s="461" t="s">
        <v>578</v>
      </c>
      <c r="X582" s="123" t="str">
        <f t="shared" si="43"/>
        <v>DébilNo disminuyeDirectamente</v>
      </c>
      <c r="Y582" s="208" t="str">
        <f>IFERROR(VLOOKUP(X582,'Tablas de calculos'!$AZ$4:$BE$11,5,FALSE),"")</f>
        <v/>
      </c>
      <c r="Z582" s="208" t="str">
        <f>IFERROR(VLOOKUP(X582,'Tablas de calculos'!$AZ$4:$BE$11,6,FALSE),"")</f>
        <v/>
      </c>
    </row>
    <row r="583" spans="1:26" ht="90" x14ac:dyDescent="0.25">
      <c r="A583" s="232" t="s">
        <v>1141</v>
      </c>
      <c r="B583" s="137">
        <v>43</v>
      </c>
      <c r="C583" s="205" t="str">
        <f>+VLOOKUP(Tabla9[[#This Row],[Cod. Riesgo]],Tabla_Riesgos[[Número]:[Tipo de Riesgo]],6,FALSE)</f>
        <v>Operativo</v>
      </c>
      <c r="D583" s="119" t="s">
        <v>45</v>
      </c>
      <c r="E583" s="120" t="s">
        <v>667</v>
      </c>
      <c r="F583" s="121">
        <v>43.04999999999999</v>
      </c>
      <c r="G583" s="125" t="s">
        <v>270</v>
      </c>
      <c r="H583" s="472"/>
      <c r="I583" s="461"/>
      <c r="J583" s="461"/>
      <c r="K583" s="461"/>
      <c r="L583" s="461"/>
      <c r="M583" s="461"/>
      <c r="N583" s="461"/>
      <c r="O583" s="461"/>
      <c r="P583" s="123">
        <f t="shared" si="40"/>
        <v>0</v>
      </c>
      <c r="Q583" s="208" t="str">
        <f t="shared" si="41"/>
        <v>Debil</v>
      </c>
      <c r="R583" s="461" t="s">
        <v>516</v>
      </c>
      <c r="S583" s="224" t="str">
        <f t="shared" si="42"/>
        <v>DebilFuerte</v>
      </c>
      <c r="T583" s="224">
        <f>IFERROR(VLOOKUP(S583,'Tablas de calculos'!$AU$16:$AV$24,2,FALSE),"")</f>
        <v>7</v>
      </c>
      <c r="U583" s="208" t="str">
        <f>IFERROR(VLOOKUP(T583,'Tablas de calculos'!$AV$16:$AY$24,4),"")</f>
        <v>Débil</v>
      </c>
      <c r="V583" s="461" t="s">
        <v>576</v>
      </c>
      <c r="W583" s="461" t="s">
        <v>578</v>
      </c>
      <c r="X583" s="123" t="str">
        <f t="shared" si="43"/>
        <v>DébilNo disminuyeDirectamente</v>
      </c>
      <c r="Y583" s="208" t="str">
        <f>IFERROR(VLOOKUP(X583,'Tablas de calculos'!$AZ$4:$BE$11,5,FALSE),"")</f>
        <v/>
      </c>
      <c r="Z583" s="208" t="str">
        <f>IFERROR(VLOOKUP(X583,'Tablas de calculos'!$AZ$4:$BE$11,6,FALSE),"")</f>
        <v/>
      </c>
    </row>
    <row r="584" spans="1:26" ht="45" x14ac:dyDescent="0.25">
      <c r="A584" s="232" t="s">
        <v>1141</v>
      </c>
      <c r="B584" s="137">
        <v>43</v>
      </c>
      <c r="C584" s="205" t="str">
        <f>+VLOOKUP(Tabla9[[#This Row],[Cod. Riesgo]],Tabla_Riesgos[[Número]:[Tipo de Riesgo]],6,FALSE)</f>
        <v>Operativo</v>
      </c>
      <c r="D584" s="119" t="s">
        <v>45</v>
      </c>
      <c r="E584" s="120" t="s">
        <v>667</v>
      </c>
      <c r="F584" s="121">
        <v>43.059999999999988</v>
      </c>
      <c r="G584" s="125" t="s">
        <v>271</v>
      </c>
      <c r="H584" s="472"/>
      <c r="I584" s="461"/>
      <c r="J584" s="461"/>
      <c r="K584" s="461"/>
      <c r="L584" s="461"/>
      <c r="M584" s="461"/>
      <c r="N584" s="461"/>
      <c r="O584" s="461"/>
      <c r="P584" s="123">
        <f t="shared" si="40"/>
        <v>0</v>
      </c>
      <c r="Q584" s="208" t="str">
        <f t="shared" si="41"/>
        <v>Debil</v>
      </c>
      <c r="R584" s="461" t="s">
        <v>516</v>
      </c>
      <c r="S584" s="224" t="str">
        <f t="shared" si="42"/>
        <v>DebilFuerte</v>
      </c>
      <c r="T584" s="224">
        <f>IFERROR(VLOOKUP(S584,'Tablas de calculos'!$AU$16:$AV$24,2,FALSE),"")</f>
        <v>7</v>
      </c>
      <c r="U584" s="208" t="str">
        <f>IFERROR(VLOOKUP(T584,'Tablas de calculos'!$AV$16:$AY$24,4),"")</f>
        <v>Débil</v>
      </c>
      <c r="V584" s="461" t="s">
        <v>576</v>
      </c>
      <c r="W584" s="461" t="s">
        <v>578</v>
      </c>
      <c r="X584" s="123" t="str">
        <f t="shared" si="43"/>
        <v>DébilNo disminuyeDirectamente</v>
      </c>
      <c r="Y584" s="208" t="str">
        <f>IFERROR(VLOOKUP(X584,'Tablas de calculos'!$AZ$4:$BE$11,5,FALSE),"")</f>
        <v/>
      </c>
      <c r="Z584" s="208" t="str">
        <f>IFERROR(VLOOKUP(X584,'Tablas de calculos'!$AZ$4:$BE$11,6,FALSE),"")</f>
        <v/>
      </c>
    </row>
    <row r="585" spans="1:26" ht="60" x14ac:dyDescent="0.25">
      <c r="A585" s="232" t="s">
        <v>1141</v>
      </c>
      <c r="B585" s="137">
        <v>44</v>
      </c>
      <c r="C585" s="205" t="str">
        <f>+VLOOKUP(Tabla9[[#This Row],[Cod. Riesgo]],Tabla_Riesgos[[Número]:[Tipo de Riesgo]],6,FALSE)</f>
        <v>Operativo</v>
      </c>
      <c r="D585" s="119" t="s">
        <v>45</v>
      </c>
      <c r="E585" s="120" t="s">
        <v>668</v>
      </c>
      <c r="F585" s="121">
        <v>44.01</v>
      </c>
      <c r="G585" s="125" t="s">
        <v>272</v>
      </c>
      <c r="H585" s="472"/>
      <c r="I585" s="461"/>
      <c r="J585" s="461"/>
      <c r="K585" s="461"/>
      <c r="L585" s="461"/>
      <c r="M585" s="461"/>
      <c r="N585" s="461"/>
      <c r="O585" s="461"/>
      <c r="P585" s="123">
        <f t="shared" si="40"/>
        <v>0</v>
      </c>
      <c r="Q585" s="208" t="str">
        <f t="shared" si="41"/>
        <v>Debil</v>
      </c>
      <c r="R585" s="461" t="s">
        <v>516</v>
      </c>
      <c r="S585" s="224" t="str">
        <f t="shared" si="42"/>
        <v>DebilFuerte</v>
      </c>
      <c r="T585" s="224">
        <f>IFERROR(VLOOKUP(S585,'Tablas de calculos'!$AU$16:$AV$24,2,FALSE),"")</f>
        <v>7</v>
      </c>
      <c r="U585" s="208" t="str">
        <f>IFERROR(VLOOKUP(T585,'Tablas de calculos'!$AV$16:$AY$24,4),"")</f>
        <v>Débil</v>
      </c>
      <c r="V585" s="461" t="s">
        <v>576</v>
      </c>
      <c r="W585" s="461" t="s">
        <v>578</v>
      </c>
      <c r="X585" s="123" t="str">
        <f t="shared" si="43"/>
        <v>DébilNo disminuyeDirectamente</v>
      </c>
      <c r="Y585" s="208" t="str">
        <f>IFERROR(VLOOKUP(X585,'Tablas de calculos'!$AZ$4:$BE$11,5,FALSE),"")</f>
        <v/>
      </c>
      <c r="Z585" s="208" t="str">
        <f>IFERROR(VLOOKUP(X585,'Tablas de calculos'!$AZ$4:$BE$11,6,FALSE),"")</f>
        <v/>
      </c>
    </row>
    <row r="586" spans="1:26" ht="45" x14ac:dyDescent="0.25">
      <c r="A586" s="232" t="s">
        <v>1141</v>
      </c>
      <c r="B586" s="137">
        <v>44</v>
      </c>
      <c r="C586" s="205" t="str">
        <f>+VLOOKUP(Tabla9[[#This Row],[Cod. Riesgo]],Tabla_Riesgos[[Número]:[Tipo de Riesgo]],6,FALSE)</f>
        <v>Operativo</v>
      </c>
      <c r="D586" s="119" t="s">
        <v>45</v>
      </c>
      <c r="E586" s="120" t="s">
        <v>668</v>
      </c>
      <c r="F586" s="121">
        <v>44.019999999999996</v>
      </c>
      <c r="G586" s="125" t="s">
        <v>273</v>
      </c>
      <c r="H586" s="472"/>
      <c r="I586" s="461"/>
      <c r="J586" s="461"/>
      <c r="K586" s="461"/>
      <c r="L586" s="461"/>
      <c r="M586" s="461"/>
      <c r="N586" s="461"/>
      <c r="O586" s="461"/>
      <c r="P586" s="123">
        <f t="shared" si="40"/>
        <v>0</v>
      </c>
      <c r="Q586" s="208" t="str">
        <f t="shared" si="41"/>
        <v>Debil</v>
      </c>
      <c r="R586" s="461" t="s">
        <v>516</v>
      </c>
      <c r="S586" s="224" t="str">
        <f t="shared" si="42"/>
        <v>DebilFuerte</v>
      </c>
      <c r="T586" s="224">
        <f>IFERROR(VLOOKUP(S586,'Tablas de calculos'!$AU$16:$AV$24,2,FALSE),"")</f>
        <v>7</v>
      </c>
      <c r="U586" s="208" t="str">
        <f>IFERROR(VLOOKUP(T586,'Tablas de calculos'!$AV$16:$AY$24,4),"")</f>
        <v>Débil</v>
      </c>
      <c r="V586" s="461" t="s">
        <v>576</v>
      </c>
      <c r="W586" s="461" t="s">
        <v>578</v>
      </c>
      <c r="X586" s="123" t="str">
        <f t="shared" si="43"/>
        <v>DébilNo disminuyeDirectamente</v>
      </c>
      <c r="Y586" s="208" t="str">
        <f>IFERROR(VLOOKUP(X586,'Tablas de calculos'!$AZ$4:$BE$11,5,FALSE),"")</f>
        <v/>
      </c>
      <c r="Z586" s="208" t="str">
        <f>IFERROR(VLOOKUP(X586,'Tablas de calculos'!$AZ$4:$BE$11,6,FALSE),"")</f>
        <v/>
      </c>
    </row>
    <row r="587" spans="1:26" ht="90" x14ac:dyDescent="0.25">
      <c r="A587" s="232" t="s">
        <v>1141</v>
      </c>
      <c r="B587" s="137">
        <v>44</v>
      </c>
      <c r="C587" s="205" t="str">
        <f>+VLOOKUP(Tabla9[[#This Row],[Cod. Riesgo]],Tabla_Riesgos[[Número]:[Tipo de Riesgo]],6,FALSE)</f>
        <v>Operativo</v>
      </c>
      <c r="D587" s="119" t="s">
        <v>45</v>
      </c>
      <c r="E587" s="120" t="s">
        <v>668</v>
      </c>
      <c r="F587" s="121">
        <v>44.029999999999994</v>
      </c>
      <c r="G587" s="125" t="s">
        <v>274</v>
      </c>
      <c r="H587" s="472"/>
      <c r="I587" s="461"/>
      <c r="J587" s="461"/>
      <c r="K587" s="461"/>
      <c r="L587" s="461"/>
      <c r="M587" s="461"/>
      <c r="N587" s="461"/>
      <c r="O587" s="461"/>
      <c r="P587" s="123">
        <f t="shared" si="40"/>
        <v>0</v>
      </c>
      <c r="Q587" s="208" t="str">
        <f t="shared" si="41"/>
        <v>Debil</v>
      </c>
      <c r="R587" s="461" t="s">
        <v>516</v>
      </c>
      <c r="S587" s="224" t="str">
        <f t="shared" si="42"/>
        <v>DebilFuerte</v>
      </c>
      <c r="T587" s="224">
        <f>IFERROR(VLOOKUP(S587,'Tablas de calculos'!$AU$16:$AV$24,2,FALSE),"")</f>
        <v>7</v>
      </c>
      <c r="U587" s="208" t="str">
        <f>IFERROR(VLOOKUP(T587,'Tablas de calculos'!$AV$16:$AY$24,4),"")</f>
        <v>Débil</v>
      </c>
      <c r="V587" s="461" t="s">
        <v>576</v>
      </c>
      <c r="W587" s="461" t="s">
        <v>578</v>
      </c>
      <c r="X587" s="123" t="str">
        <f t="shared" si="43"/>
        <v>DébilNo disminuyeDirectamente</v>
      </c>
      <c r="Y587" s="208" t="str">
        <f>IFERROR(VLOOKUP(X587,'Tablas de calculos'!$AZ$4:$BE$11,5,FALSE),"")</f>
        <v/>
      </c>
      <c r="Z587" s="208" t="str">
        <f>IFERROR(VLOOKUP(X587,'Tablas de calculos'!$AZ$4:$BE$11,6,FALSE),"")</f>
        <v/>
      </c>
    </row>
    <row r="588" spans="1:26" ht="60" x14ac:dyDescent="0.25">
      <c r="A588" s="232" t="s">
        <v>1141</v>
      </c>
      <c r="B588" s="137">
        <v>45</v>
      </c>
      <c r="C588" s="205" t="str">
        <f>+VLOOKUP(Tabla9[[#This Row],[Cod. Riesgo]],Tabla_Riesgos[[Número]:[Tipo de Riesgo]],6,FALSE)</f>
        <v>Operativo</v>
      </c>
      <c r="D588" s="119" t="s">
        <v>45</v>
      </c>
      <c r="E588" s="120" t="s">
        <v>46</v>
      </c>
      <c r="F588" s="121">
        <v>45.01</v>
      </c>
      <c r="G588" s="125" t="s">
        <v>275</v>
      </c>
      <c r="H588" s="472"/>
      <c r="I588" s="461"/>
      <c r="J588" s="461"/>
      <c r="K588" s="461"/>
      <c r="L588" s="461"/>
      <c r="M588" s="461"/>
      <c r="N588" s="461"/>
      <c r="O588" s="461"/>
      <c r="P588" s="123">
        <f t="shared" si="40"/>
        <v>0</v>
      </c>
      <c r="Q588" s="208" t="str">
        <f t="shared" si="41"/>
        <v>Debil</v>
      </c>
      <c r="R588" s="461" t="s">
        <v>516</v>
      </c>
      <c r="S588" s="224" t="str">
        <f t="shared" si="42"/>
        <v>DebilFuerte</v>
      </c>
      <c r="T588" s="224">
        <f>IFERROR(VLOOKUP(S588,'Tablas de calculos'!$AU$16:$AV$24,2,FALSE),"")</f>
        <v>7</v>
      </c>
      <c r="U588" s="208" t="str">
        <f>IFERROR(VLOOKUP(T588,'Tablas de calculos'!$AV$16:$AY$24,4),"")</f>
        <v>Débil</v>
      </c>
      <c r="V588" s="461" t="s">
        <v>576</v>
      </c>
      <c r="W588" s="461" t="s">
        <v>578</v>
      </c>
      <c r="X588" s="123" t="str">
        <f t="shared" si="43"/>
        <v>DébilNo disminuyeDirectamente</v>
      </c>
      <c r="Y588" s="208" t="str">
        <f>IFERROR(VLOOKUP(X588,'Tablas de calculos'!$AZ$4:$BE$11,5,FALSE),"")</f>
        <v/>
      </c>
      <c r="Z588" s="208" t="str">
        <f>IFERROR(VLOOKUP(X588,'Tablas de calculos'!$AZ$4:$BE$11,6,FALSE),"")</f>
        <v/>
      </c>
    </row>
    <row r="589" spans="1:26" ht="45" x14ac:dyDescent="0.25">
      <c r="A589" s="232" t="s">
        <v>1141</v>
      </c>
      <c r="B589" s="137">
        <v>45</v>
      </c>
      <c r="C589" s="205" t="str">
        <f>+VLOOKUP(Tabla9[[#This Row],[Cod. Riesgo]],Tabla_Riesgos[[Número]:[Tipo de Riesgo]],6,FALSE)</f>
        <v>Operativo</v>
      </c>
      <c r="D589" s="119" t="s">
        <v>45</v>
      </c>
      <c r="E589" s="120" t="s">
        <v>46</v>
      </c>
      <c r="F589" s="121">
        <v>45.019999999999996</v>
      </c>
      <c r="G589" s="125" t="s">
        <v>276</v>
      </c>
      <c r="H589" s="472"/>
      <c r="I589" s="461"/>
      <c r="J589" s="461"/>
      <c r="K589" s="461"/>
      <c r="L589" s="461"/>
      <c r="M589" s="461"/>
      <c r="N589" s="461"/>
      <c r="O589" s="461"/>
      <c r="P589" s="123">
        <f t="shared" si="40"/>
        <v>0</v>
      </c>
      <c r="Q589" s="208" t="str">
        <f t="shared" si="41"/>
        <v>Debil</v>
      </c>
      <c r="R589" s="461" t="s">
        <v>516</v>
      </c>
      <c r="S589" s="224" t="str">
        <f t="shared" si="42"/>
        <v>DebilFuerte</v>
      </c>
      <c r="T589" s="224">
        <f>IFERROR(VLOOKUP(S589,'Tablas de calculos'!$AU$16:$AV$24,2,FALSE),"")</f>
        <v>7</v>
      </c>
      <c r="U589" s="208" t="str">
        <f>IFERROR(VLOOKUP(T589,'Tablas de calculos'!$AV$16:$AY$24,4),"")</f>
        <v>Débil</v>
      </c>
      <c r="V589" s="461" t="s">
        <v>576</v>
      </c>
      <c r="W589" s="461" t="s">
        <v>578</v>
      </c>
      <c r="X589" s="123" t="str">
        <f t="shared" si="43"/>
        <v>DébilNo disminuyeDirectamente</v>
      </c>
      <c r="Y589" s="208" t="str">
        <f>IFERROR(VLOOKUP(X589,'Tablas de calculos'!$AZ$4:$BE$11,5,FALSE),"")</f>
        <v/>
      </c>
      <c r="Z589" s="208" t="str">
        <f>IFERROR(VLOOKUP(X589,'Tablas de calculos'!$AZ$4:$BE$11,6,FALSE),"")</f>
        <v/>
      </c>
    </row>
    <row r="590" spans="1:26" ht="105" x14ac:dyDescent="0.25">
      <c r="A590" s="232" t="s">
        <v>1141</v>
      </c>
      <c r="B590" s="137">
        <v>45</v>
      </c>
      <c r="C590" s="205" t="str">
        <f>+VLOOKUP(Tabla9[[#This Row],[Cod. Riesgo]],Tabla_Riesgos[[Número]:[Tipo de Riesgo]],6,FALSE)</f>
        <v>Operativo</v>
      </c>
      <c r="D590" s="119" t="s">
        <v>45</v>
      </c>
      <c r="E590" s="120" t="s">
        <v>46</v>
      </c>
      <c r="F590" s="121">
        <v>45.029999999999994</v>
      </c>
      <c r="G590" s="125" t="s">
        <v>277</v>
      </c>
      <c r="H590" s="472"/>
      <c r="I590" s="461"/>
      <c r="J590" s="461"/>
      <c r="K590" s="461"/>
      <c r="L590" s="461"/>
      <c r="M590" s="461"/>
      <c r="N590" s="461"/>
      <c r="O590" s="461"/>
      <c r="P590" s="123">
        <f t="shared" si="40"/>
        <v>0</v>
      </c>
      <c r="Q590" s="208" t="str">
        <f t="shared" si="41"/>
        <v>Debil</v>
      </c>
      <c r="R590" s="461" t="s">
        <v>516</v>
      </c>
      <c r="S590" s="224" t="str">
        <f t="shared" si="42"/>
        <v>DebilFuerte</v>
      </c>
      <c r="T590" s="224">
        <f>IFERROR(VLOOKUP(S590,'Tablas de calculos'!$AU$16:$AV$24,2,FALSE),"")</f>
        <v>7</v>
      </c>
      <c r="U590" s="208" t="str">
        <f>IFERROR(VLOOKUP(T590,'Tablas de calculos'!$AV$16:$AY$24,4),"")</f>
        <v>Débil</v>
      </c>
      <c r="V590" s="461" t="s">
        <v>576</v>
      </c>
      <c r="W590" s="461" t="s">
        <v>578</v>
      </c>
      <c r="X590" s="123" t="str">
        <f t="shared" si="43"/>
        <v>DébilNo disminuyeDirectamente</v>
      </c>
      <c r="Y590" s="208" t="str">
        <f>IFERROR(VLOOKUP(X590,'Tablas de calculos'!$AZ$4:$BE$11,5,FALSE),"")</f>
        <v/>
      </c>
      <c r="Z590" s="208" t="str">
        <f>IFERROR(VLOOKUP(X590,'Tablas de calculos'!$AZ$4:$BE$11,6,FALSE),"")</f>
        <v/>
      </c>
    </row>
    <row r="591" spans="1:26" ht="165" x14ac:dyDescent="0.25">
      <c r="A591" s="232" t="s">
        <v>1141</v>
      </c>
      <c r="B591" s="137">
        <v>45</v>
      </c>
      <c r="C591" s="205" t="str">
        <f>+VLOOKUP(Tabla9[[#This Row],[Cod. Riesgo]],Tabla_Riesgos[[Número]:[Tipo de Riesgo]],6,FALSE)</f>
        <v>Operativo</v>
      </c>
      <c r="D591" s="119" t="s">
        <v>45</v>
      </c>
      <c r="E591" s="120" t="s">
        <v>46</v>
      </c>
      <c r="F591" s="121">
        <v>45.039999999999992</v>
      </c>
      <c r="G591" s="125" t="s">
        <v>278</v>
      </c>
      <c r="H591" s="472"/>
      <c r="I591" s="461"/>
      <c r="J591" s="461"/>
      <c r="K591" s="461"/>
      <c r="L591" s="461"/>
      <c r="M591" s="461"/>
      <c r="N591" s="461"/>
      <c r="O591" s="461"/>
      <c r="P591" s="123">
        <f t="shared" si="40"/>
        <v>0</v>
      </c>
      <c r="Q591" s="208" t="str">
        <f t="shared" si="41"/>
        <v>Debil</v>
      </c>
      <c r="R591" s="461" t="s">
        <v>516</v>
      </c>
      <c r="S591" s="224" t="str">
        <f t="shared" si="42"/>
        <v>DebilFuerte</v>
      </c>
      <c r="T591" s="224">
        <f>IFERROR(VLOOKUP(S591,'Tablas de calculos'!$AU$16:$AV$24,2,FALSE),"")</f>
        <v>7</v>
      </c>
      <c r="U591" s="208" t="str">
        <f>IFERROR(VLOOKUP(T591,'Tablas de calculos'!$AV$16:$AY$24,4),"")</f>
        <v>Débil</v>
      </c>
      <c r="V591" s="461" t="s">
        <v>576</v>
      </c>
      <c r="W591" s="461" t="s">
        <v>578</v>
      </c>
      <c r="X591" s="123" t="str">
        <f t="shared" si="43"/>
        <v>DébilNo disminuyeDirectamente</v>
      </c>
      <c r="Y591" s="208" t="str">
        <f>IFERROR(VLOOKUP(X591,'Tablas de calculos'!$AZ$4:$BE$11,5,FALSE),"")</f>
        <v/>
      </c>
      <c r="Z591" s="208" t="str">
        <f>IFERROR(VLOOKUP(X591,'Tablas de calculos'!$AZ$4:$BE$11,6,FALSE),"")</f>
        <v/>
      </c>
    </row>
    <row r="592" spans="1:26" ht="135" x14ac:dyDescent="0.25">
      <c r="A592" s="232" t="s">
        <v>1141</v>
      </c>
      <c r="B592" s="137">
        <v>48</v>
      </c>
      <c r="C592" s="205" t="str">
        <f>+VLOOKUP(Tabla9[[#This Row],[Cod. Riesgo]],Tabla_Riesgos[[Número]:[Tipo de Riesgo]],6,FALSE)</f>
        <v>Operativo</v>
      </c>
      <c r="D592" s="119" t="s">
        <v>48</v>
      </c>
      <c r="E592" s="120" t="s">
        <v>52</v>
      </c>
      <c r="F592" s="121">
        <v>48.01</v>
      </c>
      <c r="G592" s="125" t="s">
        <v>279</v>
      </c>
      <c r="H592" s="472"/>
      <c r="I592" s="461"/>
      <c r="J592" s="461"/>
      <c r="K592" s="461"/>
      <c r="L592" s="461"/>
      <c r="M592" s="461"/>
      <c r="N592" s="461"/>
      <c r="O592" s="461"/>
      <c r="P592" s="123">
        <f t="shared" si="40"/>
        <v>0</v>
      </c>
      <c r="Q592" s="208" t="str">
        <f t="shared" si="41"/>
        <v>Debil</v>
      </c>
      <c r="R592" s="461" t="s">
        <v>516</v>
      </c>
      <c r="S592" s="224" t="str">
        <f t="shared" si="42"/>
        <v>DebilFuerte</v>
      </c>
      <c r="T592" s="224">
        <f>IFERROR(VLOOKUP(S592,'Tablas de calculos'!$AU$16:$AV$24,2,FALSE),"")</f>
        <v>7</v>
      </c>
      <c r="U592" s="208" t="str">
        <f>IFERROR(VLOOKUP(T592,'Tablas de calculos'!$AV$16:$AY$24,4),"")</f>
        <v>Débil</v>
      </c>
      <c r="V592" s="461" t="s">
        <v>576</v>
      </c>
      <c r="W592" s="461" t="s">
        <v>578</v>
      </c>
      <c r="X592" s="123" t="str">
        <f t="shared" si="43"/>
        <v>DébilNo disminuyeDirectamente</v>
      </c>
      <c r="Y592" s="208" t="str">
        <f>IFERROR(VLOOKUP(X592,'Tablas de calculos'!$AZ$4:$BE$11,5,FALSE),"")</f>
        <v/>
      </c>
      <c r="Z592" s="208" t="str">
        <f>IFERROR(VLOOKUP(X592,'Tablas de calculos'!$AZ$4:$BE$11,6,FALSE),"")</f>
        <v/>
      </c>
    </row>
    <row r="593" spans="1:26" ht="45" x14ac:dyDescent="0.25">
      <c r="A593" s="232" t="s">
        <v>1141</v>
      </c>
      <c r="B593" s="137">
        <v>48</v>
      </c>
      <c r="C593" s="205" t="str">
        <f>+VLOOKUP(Tabla9[[#This Row],[Cod. Riesgo]],Tabla_Riesgos[[Número]:[Tipo de Riesgo]],6,FALSE)</f>
        <v>Operativo</v>
      </c>
      <c r="D593" s="119" t="s">
        <v>48</v>
      </c>
      <c r="E593" s="120" t="s">
        <v>52</v>
      </c>
      <c r="F593" s="121">
        <v>48.019999999999996</v>
      </c>
      <c r="G593" s="125" t="s">
        <v>280</v>
      </c>
      <c r="H593" s="472"/>
      <c r="I593" s="461"/>
      <c r="J593" s="461"/>
      <c r="K593" s="461"/>
      <c r="L593" s="461"/>
      <c r="M593" s="461"/>
      <c r="N593" s="461"/>
      <c r="O593" s="461"/>
      <c r="P593" s="123">
        <f t="shared" si="40"/>
        <v>0</v>
      </c>
      <c r="Q593" s="208" t="str">
        <f t="shared" si="41"/>
        <v>Debil</v>
      </c>
      <c r="R593" s="461" t="s">
        <v>516</v>
      </c>
      <c r="S593" s="224" t="str">
        <f t="shared" si="42"/>
        <v>DebilFuerte</v>
      </c>
      <c r="T593" s="224">
        <f>IFERROR(VLOOKUP(S593,'Tablas de calculos'!$AU$16:$AV$24,2,FALSE),"")</f>
        <v>7</v>
      </c>
      <c r="U593" s="208" t="str">
        <f>IFERROR(VLOOKUP(T593,'Tablas de calculos'!$AV$16:$AY$24,4),"")</f>
        <v>Débil</v>
      </c>
      <c r="V593" s="461" t="s">
        <v>576</v>
      </c>
      <c r="W593" s="461" t="s">
        <v>578</v>
      </c>
      <c r="X593" s="123" t="str">
        <f t="shared" si="43"/>
        <v>DébilNo disminuyeDirectamente</v>
      </c>
      <c r="Y593" s="208" t="str">
        <f>IFERROR(VLOOKUP(X593,'Tablas de calculos'!$AZ$4:$BE$11,5,FALSE),"")</f>
        <v/>
      </c>
      <c r="Z593" s="208" t="str">
        <f>IFERROR(VLOOKUP(X593,'Tablas de calculos'!$AZ$4:$BE$11,6,FALSE),"")</f>
        <v/>
      </c>
    </row>
    <row r="594" spans="1:26" ht="60" x14ac:dyDescent="0.25">
      <c r="A594" s="232" t="s">
        <v>1141</v>
      </c>
      <c r="B594" s="137">
        <v>48</v>
      </c>
      <c r="C594" s="205" t="str">
        <f>+VLOOKUP(Tabla9[[#This Row],[Cod. Riesgo]],Tabla_Riesgos[[Número]:[Tipo de Riesgo]],6,FALSE)</f>
        <v>Operativo</v>
      </c>
      <c r="D594" s="119" t="s">
        <v>48</v>
      </c>
      <c r="E594" s="120" t="s">
        <v>52</v>
      </c>
      <c r="F594" s="121">
        <v>48.029999999999994</v>
      </c>
      <c r="G594" s="125" t="s">
        <v>281</v>
      </c>
      <c r="H594" s="472"/>
      <c r="I594" s="461"/>
      <c r="J594" s="461"/>
      <c r="K594" s="461"/>
      <c r="L594" s="461"/>
      <c r="M594" s="461"/>
      <c r="N594" s="461"/>
      <c r="O594" s="461"/>
      <c r="P594" s="123">
        <f t="shared" si="40"/>
        <v>0</v>
      </c>
      <c r="Q594" s="208" t="str">
        <f t="shared" si="41"/>
        <v>Debil</v>
      </c>
      <c r="R594" s="461" t="s">
        <v>516</v>
      </c>
      <c r="S594" s="224" t="str">
        <f t="shared" si="42"/>
        <v>DebilFuerte</v>
      </c>
      <c r="T594" s="224">
        <f>IFERROR(VLOOKUP(S594,'Tablas de calculos'!$AU$16:$AV$24,2,FALSE),"")</f>
        <v>7</v>
      </c>
      <c r="U594" s="208" t="str">
        <f>IFERROR(VLOOKUP(T594,'Tablas de calculos'!$AV$16:$AY$24,4),"")</f>
        <v>Débil</v>
      </c>
      <c r="V594" s="461" t="s">
        <v>576</v>
      </c>
      <c r="W594" s="461" t="s">
        <v>578</v>
      </c>
      <c r="X594" s="123" t="str">
        <f t="shared" si="43"/>
        <v>DébilNo disminuyeDirectamente</v>
      </c>
      <c r="Y594" s="208" t="str">
        <f>IFERROR(VLOOKUP(X594,'Tablas de calculos'!$AZ$4:$BE$11,5,FALSE),"")</f>
        <v/>
      </c>
      <c r="Z594" s="208" t="str">
        <f>IFERROR(VLOOKUP(X594,'Tablas de calculos'!$AZ$4:$BE$11,6,FALSE),"")</f>
        <v/>
      </c>
    </row>
    <row r="595" spans="1:26" ht="45" x14ac:dyDescent="0.25">
      <c r="A595" s="232" t="s">
        <v>1141</v>
      </c>
      <c r="B595" s="137">
        <v>48</v>
      </c>
      <c r="C595" s="205" t="str">
        <f>+VLOOKUP(Tabla9[[#This Row],[Cod. Riesgo]],Tabla_Riesgos[[Número]:[Tipo de Riesgo]],6,FALSE)</f>
        <v>Operativo</v>
      </c>
      <c r="D595" s="119" t="s">
        <v>48</v>
      </c>
      <c r="E595" s="120" t="s">
        <v>52</v>
      </c>
      <c r="F595" s="121">
        <v>48.039999999999992</v>
      </c>
      <c r="G595" s="125" t="s">
        <v>282</v>
      </c>
      <c r="H595" s="472"/>
      <c r="I595" s="461"/>
      <c r="J595" s="461"/>
      <c r="K595" s="461"/>
      <c r="L595" s="461"/>
      <c r="M595" s="461"/>
      <c r="N595" s="461"/>
      <c r="O595" s="461"/>
      <c r="P595" s="123">
        <f t="shared" si="40"/>
        <v>0</v>
      </c>
      <c r="Q595" s="208" t="str">
        <f t="shared" si="41"/>
        <v>Debil</v>
      </c>
      <c r="R595" s="461" t="s">
        <v>516</v>
      </c>
      <c r="S595" s="224" t="str">
        <f t="shared" si="42"/>
        <v>DebilFuerte</v>
      </c>
      <c r="T595" s="224">
        <f>IFERROR(VLOOKUP(S595,'Tablas de calculos'!$AU$16:$AV$24,2,FALSE),"")</f>
        <v>7</v>
      </c>
      <c r="U595" s="208" t="str">
        <f>IFERROR(VLOOKUP(T595,'Tablas de calculos'!$AV$16:$AY$24,4),"")</f>
        <v>Débil</v>
      </c>
      <c r="V595" s="461" t="s">
        <v>576</v>
      </c>
      <c r="W595" s="461" t="s">
        <v>578</v>
      </c>
      <c r="X595" s="123" t="str">
        <f t="shared" si="43"/>
        <v>DébilNo disminuyeDirectamente</v>
      </c>
      <c r="Y595" s="208" t="str">
        <f>IFERROR(VLOOKUP(X595,'Tablas de calculos'!$AZ$4:$BE$11,5,FALSE),"")</f>
        <v/>
      </c>
      <c r="Z595" s="208" t="str">
        <f>IFERROR(VLOOKUP(X595,'Tablas de calculos'!$AZ$4:$BE$11,6,FALSE),"")</f>
        <v/>
      </c>
    </row>
    <row r="596" spans="1:26" ht="60" x14ac:dyDescent="0.25">
      <c r="A596" s="232" t="s">
        <v>1141</v>
      </c>
      <c r="B596" s="137">
        <v>49</v>
      </c>
      <c r="C596" s="205" t="str">
        <f>+VLOOKUP(Tabla9[[#This Row],[Cod. Riesgo]],Tabla_Riesgos[[Número]:[Tipo de Riesgo]],6,FALSE)</f>
        <v>Operativo</v>
      </c>
      <c r="D596" s="119" t="s">
        <v>48</v>
      </c>
      <c r="E596" s="120" t="s">
        <v>54</v>
      </c>
      <c r="F596" s="121">
        <v>49.01</v>
      </c>
      <c r="G596" s="125" t="s">
        <v>283</v>
      </c>
      <c r="H596" s="472"/>
      <c r="I596" s="461"/>
      <c r="J596" s="461"/>
      <c r="K596" s="461"/>
      <c r="L596" s="461"/>
      <c r="M596" s="461"/>
      <c r="N596" s="461"/>
      <c r="O596" s="461"/>
      <c r="P596" s="123">
        <f t="shared" si="40"/>
        <v>0</v>
      </c>
      <c r="Q596" s="208" t="str">
        <f t="shared" si="41"/>
        <v>Debil</v>
      </c>
      <c r="R596" s="461" t="s">
        <v>516</v>
      </c>
      <c r="S596" s="224" t="str">
        <f t="shared" si="42"/>
        <v>DebilFuerte</v>
      </c>
      <c r="T596" s="224">
        <f>IFERROR(VLOOKUP(S596,'Tablas de calculos'!$AU$16:$AV$24,2,FALSE),"")</f>
        <v>7</v>
      </c>
      <c r="U596" s="208" t="str">
        <f>IFERROR(VLOOKUP(T596,'Tablas de calculos'!$AV$16:$AY$24,4),"")</f>
        <v>Débil</v>
      </c>
      <c r="V596" s="461" t="s">
        <v>576</v>
      </c>
      <c r="W596" s="461" t="s">
        <v>578</v>
      </c>
      <c r="X596" s="123" t="str">
        <f t="shared" si="43"/>
        <v>DébilNo disminuyeDirectamente</v>
      </c>
      <c r="Y596" s="208" t="str">
        <f>IFERROR(VLOOKUP(X596,'Tablas de calculos'!$AZ$4:$BE$11,5,FALSE),"")</f>
        <v/>
      </c>
      <c r="Z596" s="208" t="str">
        <f>IFERROR(VLOOKUP(X596,'Tablas de calculos'!$AZ$4:$BE$11,6,FALSE),"")</f>
        <v/>
      </c>
    </row>
    <row r="597" spans="1:26" ht="45" x14ac:dyDescent="0.25">
      <c r="A597" s="232" t="s">
        <v>1141</v>
      </c>
      <c r="B597" s="137">
        <v>49</v>
      </c>
      <c r="C597" s="205" t="str">
        <f>+VLOOKUP(Tabla9[[#This Row],[Cod. Riesgo]],Tabla_Riesgos[[Número]:[Tipo de Riesgo]],6,FALSE)</f>
        <v>Operativo</v>
      </c>
      <c r="D597" s="119" t="s">
        <v>48</v>
      </c>
      <c r="E597" s="120" t="s">
        <v>54</v>
      </c>
      <c r="F597" s="121">
        <v>49.019999999999996</v>
      </c>
      <c r="G597" s="125" t="s">
        <v>280</v>
      </c>
      <c r="H597" s="472"/>
      <c r="I597" s="461"/>
      <c r="J597" s="461"/>
      <c r="K597" s="461"/>
      <c r="L597" s="461"/>
      <c r="M597" s="461"/>
      <c r="N597" s="461"/>
      <c r="O597" s="461"/>
      <c r="P597" s="123">
        <f t="shared" si="40"/>
        <v>0</v>
      </c>
      <c r="Q597" s="208" t="str">
        <f t="shared" si="41"/>
        <v>Debil</v>
      </c>
      <c r="R597" s="461" t="s">
        <v>516</v>
      </c>
      <c r="S597" s="224" t="str">
        <f t="shared" si="42"/>
        <v>DebilFuerte</v>
      </c>
      <c r="T597" s="224">
        <f>IFERROR(VLOOKUP(S597,'Tablas de calculos'!$AU$16:$AV$24,2,FALSE),"")</f>
        <v>7</v>
      </c>
      <c r="U597" s="208" t="str">
        <f>IFERROR(VLOOKUP(T597,'Tablas de calculos'!$AV$16:$AY$24,4),"")</f>
        <v>Débil</v>
      </c>
      <c r="V597" s="461" t="s">
        <v>576</v>
      </c>
      <c r="W597" s="461" t="s">
        <v>578</v>
      </c>
      <c r="X597" s="123" t="str">
        <f t="shared" si="43"/>
        <v>DébilNo disminuyeDirectamente</v>
      </c>
      <c r="Y597" s="208" t="str">
        <f>IFERROR(VLOOKUP(X597,'Tablas de calculos'!$AZ$4:$BE$11,5,FALSE),"")</f>
        <v/>
      </c>
      <c r="Z597" s="208" t="str">
        <f>IFERROR(VLOOKUP(X597,'Tablas de calculos'!$AZ$4:$BE$11,6,FALSE),"")</f>
        <v/>
      </c>
    </row>
    <row r="598" spans="1:26" ht="60" x14ac:dyDescent="0.25">
      <c r="A598" s="232" t="s">
        <v>1141</v>
      </c>
      <c r="B598" s="137">
        <v>49</v>
      </c>
      <c r="C598" s="205" t="str">
        <f>+VLOOKUP(Tabla9[[#This Row],[Cod. Riesgo]],Tabla_Riesgos[[Número]:[Tipo de Riesgo]],6,FALSE)</f>
        <v>Operativo</v>
      </c>
      <c r="D598" s="119" t="s">
        <v>48</v>
      </c>
      <c r="E598" s="120" t="s">
        <v>54</v>
      </c>
      <c r="F598" s="121">
        <v>49.029999999999994</v>
      </c>
      <c r="G598" s="125" t="s">
        <v>284</v>
      </c>
      <c r="H598" s="472"/>
      <c r="I598" s="461"/>
      <c r="J598" s="461"/>
      <c r="K598" s="461"/>
      <c r="L598" s="461"/>
      <c r="M598" s="461"/>
      <c r="N598" s="461"/>
      <c r="O598" s="461"/>
      <c r="P598" s="123">
        <f t="shared" si="40"/>
        <v>0</v>
      </c>
      <c r="Q598" s="208" t="str">
        <f t="shared" si="41"/>
        <v>Debil</v>
      </c>
      <c r="R598" s="461" t="s">
        <v>516</v>
      </c>
      <c r="S598" s="224" t="str">
        <f t="shared" si="42"/>
        <v>DebilFuerte</v>
      </c>
      <c r="T598" s="224">
        <f>IFERROR(VLOOKUP(S598,'Tablas de calculos'!$AU$16:$AV$24,2,FALSE),"")</f>
        <v>7</v>
      </c>
      <c r="U598" s="208" t="str">
        <f>IFERROR(VLOOKUP(T598,'Tablas de calculos'!$AV$16:$AY$24,4),"")</f>
        <v>Débil</v>
      </c>
      <c r="V598" s="461" t="s">
        <v>576</v>
      </c>
      <c r="W598" s="461" t="s">
        <v>578</v>
      </c>
      <c r="X598" s="123" t="str">
        <f t="shared" si="43"/>
        <v>DébilNo disminuyeDirectamente</v>
      </c>
      <c r="Y598" s="208" t="str">
        <f>IFERROR(VLOOKUP(X598,'Tablas de calculos'!$AZ$4:$BE$11,5,FALSE),"")</f>
        <v/>
      </c>
      <c r="Z598" s="208" t="str">
        <f>IFERROR(VLOOKUP(X598,'Tablas de calculos'!$AZ$4:$BE$11,6,FALSE),"")</f>
        <v/>
      </c>
    </row>
    <row r="599" spans="1:26" ht="45" x14ac:dyDescent="0.25">
      <c r="A599" s="232" t="s">
        <v>1141</v>
      </c>
      <c r="B599" s="137">
        <v>49</v>
      </c>
      <c r="C599" s="205" t="str">
        <f>+VLOOKUP(Tabla9[[#This Row],[Cod. Riesgo]],Tabla_Riesgos[[Número]:[Tipo de Riesgo]],6,FALSE)</f>
        <v>Operativo</v>
      </c>
      <c r="D599" s="119" t="s">
        <v>48</v>
      </c>
      <c r="E599" s="120" t="s">
        <v>54</v>
      </c>
      <c r="F599" s="121">
        <v>49.039999999999992</v>
      </c>
      <c r="G599" s="125" t="s">
        <v>282</v>
      </c>
      <c r="H599" s="472"/>
      <c r="I599" s="461"/>
      <c r="J599" s="461"/>
      <c r="K599" s="461"/>
      <c r="L599" s="461"/>
      <c r="M599" s="461"/>
      <c r="N599" s="461"/>
      <c r="O599" s="461"/>
      <c r="P599" s="123">
        <f t="shared" si="40"/>
        <v>0</v>
      </c>
      <c r="Q599" s="208" t="str">
        <f t="shared" si="41"/>
        <v>Debil</v>
      </c>
      <c r="R599" s="461" t="s">
        <v>516</v>
      </c>
      <c r="S599" s="224" t="str">
        <f t="shared" si="42"/>
        <v>DebilFuerte</v>
      </c>
      <c r="T599" s="224">
        <f>IFERROR(VLOOKUP(S599,'Tablas de calculos'!$AU$16:$AV$24,2,FALSE),"")</f>
        <v>7</v>
      </c>
      <c r="U599" s="208" t="str">
        <f>IFERROR(VLOOKUP(T599,'Tablas de calculos'!$AV$16:$AY$24,4),"")</f>
        <v>Débil</v>
      </c>
      <c r="V599" s="461" t="s">
        <v>576</v>
      </c>
      <c r="W599" s="461" t="s">
        <v>578</v>
      </c>
      <c r="X599" s="123" t="str">
        <f t="shared" si="43"/>
        <v>DébilNo disminuyeDirectamente</v>
      </c>
      <c r="Y599" s="208" t="str">
        <f>IFERROR(VLOOKUP(X599,'Tablas de calculos'!$AZ$4:$BE$11,5,FALSE),"")</f>
        <v/>
      </c>
      <c r="Z599" s="208" t="str">
        <f>IFERROR(VLOOKUP(X599,'Tablas de calculos'!$AZ$4:$BE$11,6,FALSE),"")</f>
        <v/>
      </c>
    </row>
    <row r="600" spans="1:26" ht="135" x14ac:dyDescent="0.25">
      <c r="A600" s="232" t="s">
        <v>1141</v>
      </c>
      <c r="B600" s="137">
        <v>50</v>
      </c>
      <c r="C600" s="205" t="str">
        <f>+VLOOKUP(Tabla9[[#This Row],[Cod. Riesgo]],Tabla_Riesgos[[Número]:[Tipo de Riesgo]],6,FALSE)</f>
        <v>Operativo</v>
      </c>
      <c r="D600" s="119" t="s">
        <v>55</v>
      </c>
      <c r="E600" s="120" t="s">
        <v>670</v>
      </c>
      <c r="F600" s="121">
        <v>50.01</v>
      </c>
      <c r="G600" s="125" t="s">
        <v>285</v>
      </c>
      <c r="H600" s="472"/>
      <c r="I600" s="461"/>
      <c r="J600" s="461"/>
      <c r="K600" s="461"/>
      <c r="L600" s="461"/>
      <c r="M600" s="461"/>
      <c r="N600" s="461"/>
      <c r="O600" s="461"/>
      <c r="P600" s="123">
        <f t="shared" si="40"/>
        <v>0</v>
      </c>
      <c r="Q600" s="208" t="str">
        <f t="shared" si="41"/>
        <v>Debil</v>
      </c>
      <c r="R600" s="461" t="s">
        <v>516</v>
      </c>
      <c r="S600" s="224" t="str">
        <f t="shared" si="42"/>
        <v>DebilFuerte</v>
      </c>
      <c r="T600" s="224">
        <f>IFERROR(VLOOKUP(S600,'Tablas de calculos'!$AU$16:$AV$24,2,FALSE),"")</f>
        <v>7</v>
      </c>
      <c r="U600" s="208" t="str">
        <f>IFERROR(VLOOKUP(T600,'Tablas de calculos'!$AV$16:$AY$24,4),"")</f>
        <v>Débil</v>
      </c>
      <c r="V600" s="461" t="s">
        <v>576</v>
      </c>
      <c r="W600" s="461" t="s">
        <v>578</v>
      </c>
      <c r="X600" s="123" t="str">
        <f t="shared" si="43"/>
        <v>DébilNo disminuyeDirectamente</v>
      </c>
      <c r="Y600" s="208" t="str">
        <f>IFERROR(VLOOKUP(X600,'Tablas de calculos'!$AZ$4:$BE$11,5,FALSE),"")</f>
        <v/>
      </c>
      <c r="Z600" s="208" t="str">
        <f>IFERROR(VLOOKUP(X600,'Tablas de calculos'!$AZ$4:$BE$11,6,FALSE),"")</f>
        <v/>
      </c>
    </row>
    <row r="601" spans="1:26" ht="45" x14ac:dyDescent="0.25">
      <c r="A601" s="232" t="s">
        <v>1141</v>
      </c>
      <c r="B601" s="137">
        <v>50</v>
      </c>
      <c r="C601" s="205" t="str">
        <f>+VLOOKUP(Tabla9[[#This Row],[Cod. Riesgo]],Tabla_Riesgos[[Número]:[Tipo de Riesgo]],6,FALSE)</f>
        <v>Operativo</v>
      </c>
      <c r="D601" s="119" t="s">
        <v>55</v>
      </c>
      <c r="E601" s="120" t="s">
        <v>670</v>
      </c>
      <c r="F601" s="121">
        <v>50.019999999999996</v>
      </c>
      <c r="G601" s="125" t="s">
        <v>231</v>
      </c>
      <c r="H601" s="472"/>
      <c r="I601" s="461"/>
      <c r="J601" s="461"/>
      <c r="K601" s="461"/>
      <c r="L601" s="461"/>
      <c r="M601" s="461"/>
      <c r="N601" s="461"/>
      <c r="O601" s="461"/>
      <c r="P601" s="123">
        <f t="shared" si="40"/>
        <v>0</v>
      </c>
      <c r="Q601" s="208" t="str">
        <f t="shared" si="41"/>
        <v>Debil</v>
      </c>
      <c r="R601" s="461" t="s">
        <v>516</v>
      </c>
      <c r="S601" s="224" t="str">
        <f t="shared" si="42"/>
        <v>DebilFuerte</v>
      </c>
      <c r="T601" s="224">
        <f>IFERROR(VLOOKUP(S601,'Tablas de calculos'!$AU$16:$AV$24,2,FALSE),"")</f>
        <v>7</v>
      </c>
      <c r="U601" s="208" t="str">
        <f>IFERROR(VLOOKUP(T601,'Tablas de calculos'!$AV$16:$AY$24,4),"")</f>
        <v>Débil</v>
      </c>
      <c r="V601" s="461" t="s">
        <v>576</v>
      </c>
      <c r="W601" s="461" t="s">
        <v>578</v>
      </c>
      <c r="X601" s="123" t="str">
        <f t="shared" si="43"/>
        <v>DébilNo disminuyeDirectamente</v>
      </c>
      <c r="Y601" s="208" t="str">
        <f>IFERROR(VLOOKUP(X601,'Tablas de calculos'!$AZ$4:$BE$11,5,FALSE),"")</f>
        <v/>
      </c>
      <c r="Z601" s="208" t="str">
        <f>IFERROR(VLOOKUP(X601,'Tablas de calculos'!$AZ$4:$BE$11,6,FALSE),"")</f>
        <v/>
      </c>
    </row>
    <row r="602" spans="1:26" ht="45" x14ac:dyDescent="0.25">
      <c r="A602" s="232" t="s">
        <v>1141</v>
      </c>
      <c r="B602" s="137">
        <v>50</v>
      </c>
      <c r="C602" s="205" t="str">
        <f>+VLOOKUP(Tabla9[[#This Row],[Cod. Riesgo]],Tabla_Riesgos[[Número]:[Tipo de Riesgo]],6,FALSE)</f>
        <v>Operativo</v>
      </c>
      <c r="D602" s="119" t="s">
        <v>55</v>
      </c>
      <c r="E602" s="120" t="s">
        <v>670</v>
      </c>
      <c r="F602" s="121">
        <v>50.029999999999994</v>
      </c>
      <c r="G602" s="125" t="s">
        <v>189</v>
      </c>
      <c r="H602" s="472"/>
      <c r="I602" s="461"/>
      <c r="J602" s="461"/>
      <c r="K602" s="461"/>
      <c r="L602" s="461"/>
      <c r="M602" s="461"/>
      <c r="N602" s="461"/>
      <c r="O602" s="461"/>
      <c r="P602" s="123">
        <f t="shared" si="40"/>
        <v>0</v>
      </c>
      <c r="Q602" s="208" t="str">
        <f t="shared" si="41"/>
        <v>Debil</v>
      </c>
      <c r="R602" s="461" t="s">
        <v>516</v>
      </c>
      <c r="S602" s="224" t="str">
        <f t="shared" si="42"/>
        <v>DebilFuerte</v>
      </c>
      <c r="T602" s="224">
        <f>IFERROR(VLOOKUP(S602,'Tablas de calculos'!$AU$16:$AV$24,2,FALSE),"")</f>
        <v>7</v>
      </c>
      <c r="U602" s="208" t="str">
        <f>IFERROR(VLOOKUP(T602,'Tablas de calculos'!$AV$16:$AY$24,4),"")</f>
        <v>Débil</v>
      </c>
      <c r="V602" s="461" t="s">
        <v>576</v>
      </c>
      <c r="W602" s="461" t="s">
        <v>578</v>
      </c>
      <c r="X602" s="123" t="str">
        <f t="shared" si="43"/>
        <v>DébilNo disminuyeDirectamente</v>
      </c>
      <c r="Y602" s="208" t="str">
        <f>IFERROR(VLOOKUP(X602,'Tablas de calculos'!$AZ$4:$BE$11,5,FALSE),"")</f>
        <v/>
      </c>
      <c r="Z602" s="208" t="str">
        <f>IFERROR(VLOOKUP(X602,'Tablas de calculos'!$AZ$4:$BE$11,6,FALSE),"")</f>
        <v/>
      </c>
    </row>
    <row r="603" spans="1:26" ht="60" x14ac:dyDescent="0.25">
      <c r="A603" s="232" t="s">
        <v>1141</v>
      </c>
      <c r="B603" s="137">
        <v>50</v>
      </c>
      <c r="C603" s="205" t="str">
        <f>+VLOOKUP(Tabla9[[#This Row],[Cod. Riesgo]],Tabla_Riesgos[[Número]:[Tipo de Riesgo]],6,FALSE)</f>
        <v>Operativo</v>
      </c>
      <c r="D603" s="119" t="s">
        <v>55</v>
      </c>
      <c r="E603" s="120" t="s">
        <v>670</v>
      </c>
      <c r="F603" s="121">
        <v>50.039999999999992</v>
      </c>
      <c r="G603" s="125" t="s">
        <v>221</v>
      </c>
      <c r="H603" s="472"/>
      <c r="I603" s="461"/>
      <c r="J603" s="461"/>
      <c r="K603" s="461"/>
      <c r="L603" s="461"/>
      <c r="M603" s="461"/>
      <c r="N603" s="461"/>
      <c r="O603" s="461"/>
      <c r="P603" s="123">
        <f t="shared" si="40"/>
        <v>0</v>
      </c>
      <c r="Q603" s="208" t="str">
        <f t="shared" si="41"/>
        <v>Debil</v>
      </c>
      <c r="R603" s="461" t="s">
        <v>516</v>
      </c>
      <c r="S603" s="224" t="str">
        <f t="shared" si="42"/>
        <v>DebilFuerte</v>
      </c>
      <c r="T603" s="224">
        <f>IFERROR(VLOOKUP(S603,'Tablas de calculos'!$AU$16:$AV$24,2,FALSE),"")</f>
        <v>7</v>
      </c>
      <c r="U603" s="208" t="str">
        <f>IFERROR(VLOOKUP(T603,'Tablas de calculos'!$AV$16:$AY$24,4),"")</f>
        <v>Débil</v>
      </c>
      <c r="V603" s="461" t="s">
        <v>576</v>
      </c>
      <c r="W603" s="461" t="s">
        <v>578</v>
      </c>
      <c r="X603" s="123" t="str">
        <f t="shared" si="43"/>
        <v>DébilNo disminuyeDirectamente</v>
      </c>
      <c r="Y603" s="208" t="str">
        <f>IFERROR(VLOOKUP(X603,'Tablas de calculos'!$AZ$4:$BE$11,5,FALSE),"")</f>
        <v/>
      </c>
      <c r="Z603" s="208" t="str">
        <f>IFERROR(VLOOKUP(X603,'Tablas de calculos'!$AZ$4:$BE$11,6,FALSE),"")</f>
        <v/>
      </c>
    </row>
    <row r="604" spans="1:26" ht="60" x14ac:dyDescent="0.25">
      <c r="A604" s="232" t="s">
        <v>1141</v>
      </c>
      <c r="B604" s="137">
        <v>51</v>
      </c>
      <c r="C604" s="205" t="str">
        <f>+VLOOKUP(Tabla9[[#This Row],[Cod. Riesgo]],Tabla_Riesgos[[Número]:[Tipo de Riesgo]],6,FALSE)</f>
        <v>Operativo</v>
      </c>
      <c r="D604" s="119" t="s">
        <v>55</v>
      </c>
      <c r="E604" s="120" t="s">
        <v>671</v>
      </c>
      <c r="F604" s="121">
        <v>51.01</v>
      </c>
      <c r="G604" s="125" t="s">
        <v>286</v>
      </c>
      <c r="H604" s="472"/>
      <c r="I604" s="461"/>
      <c r="J604" s="461"/>
      <c r="K604" s="461"/>
      <c r="L604" s="461"/>
      <c r="M604" s="461"/>
      <c r="N604" s="461"/>
      <c r="O604" s="461"/>
      <c r="P604" s="123">
        <f t="shared" si="40"/>
        <v>0</v>
      </c>
      <c r="Q604" s="208" t="str">
        <f t="shared" si="41"/>
        <v>Debil</v>
      </c>
      <c r="R604" s="461" t="s">
        <v>516</v>
      </c>
      <c r="S604" s="224" t="str">
        <f t="shared" si="42"/>
        <v>DebilFuerte</v>
      </c>
      <c r="T604" s="224">
        <f>IFERROR(VLOOKUP(S604,'Tablas de calculos'!$AU$16:$AV$24,2,FALSE),"")</f>
        <v>7</v>
      </c>
      <c r="U604" s="208" t="str">
        <f>IFERROR(VLOOKUP(T604,'Tablas de calculos'!$AV$16:$AY$24,4),"")</f>
        <v>Débil</v>
      </c>
      <c r="V604" s="461" t="s">
        <v>576</v>
      </c>
      <c r="W604" s="461" t="s">
        <v>578</v>
      </c>
      <c r="X604" s="123" t="str">
        <f t="shared" si="43"/>
        <v>DébilNo disminuyeDirectamente</v>
      </c>
      <c r="Y604" s="208" t="str">
        <f>IFERROR(VLOOKUP(X604,'Tablas de calculos'!$AZ$4:$BE$11,5,FALSE),"")</f>
        <v/>
      </c>
      <c r="Z604" s="208" t="str">
        <f>IFERROR(VLOOKUP(X604,'Tablas de calculos'!$AZ$4:$BE$11,6,FALSE),"")</f>
        <v/>
      </c>
    </row>
    <row r="605" spans="1:26" ht="120" x14ac:dyDescent="0.25">
      <c r="A605" s="232" t="s">
        <v>1141</v>
      </c>
      <c r="B605" s="137">
        <v>52</v>
      </c>
      <c r="C605" s="205" t="str">
        <f>+VLOOKUP(Tabla9[[#This Row],[Cod. Riesgo]],Tabla_Riesgos[[Número]:[Tipo de Riesgo]],6,FALSE)</f>
        <v>Operativo</v>
      </c>
      <c r="D605" s="119" t="s">
        <v>55</v>
      </c>
      <c r="E605" s="120" t="s">
        <v>56</v>
      </c>
      <c r="F605" s="121">
        <v>52.01</v>
      </c>
      <c r="G605" s="125" t="s">
        <v>287</v>
      </c>
      <c r="H605" s="472"/>
      <c r="I605" s="461"/>
      <c r="J605" s="461"/>
      <c r="K605" s="461"/>
      <c r="L605" s="461"/>
      <c r="M605" s="461"/>
      <c r="N605" s="461"/>
      <c r="O605" s="461"/>
      <c r="P605" s="123">
        <f t="shared" si="40"/>
        <v>0</v>
      </c>
      <c r="Q605" s="208" t="str">
        <f t="shared" si="41"/>
        <v>Debil</v>
      </c>
      <c r="R605" s="461" t="s">
        <v>516</v>
      </c>
      <c r="S605" s="224" t="str">
        <f t="shared" si="42"/>
        <v>DebilFuerte</v>
      </c>
      <c r="T605" s="224">
        <f>IFERROR(VLOOKUP(S605,'Tablas de calculos'!$AU$16:$AV$24,2,FALSE),"")</f>
        <v>7</v>
      </c>
      <c r="U605" s="208" t="str">
        <f>IFERROR(VLOOKUP(T605,'Tablas de calculos'!$AV$16:$AY$24,4),"")</f>
        <v>Débil</v>
      </c>
      <c r="V605" s="461" t="s">
        <v>576</v>
      </c>
      <c r="W605" s="461" t="s">
        <v>578</v>
      </c>
      <c r="X605" s="123" t="str">
        <f t="shared" si="43"/>
        <v>DébilNo disminuyeDirectamente</v>
      </c>
      <c r="Y605" s="208" t="str">
        <f>IFERROR(VLOOKUP(X605,'Tablas de calculos'!$AZ$4:$BE$11,5,FALSE),"")</f>
        <v/>
      </c>
      <c r="Z605" s="208" t="str">
        <f>IFERROR(VLOOKUP(X605,'Tablas de calculos'!$AZ$4:$BE$11,6,FALSE),"")</f>
        <v/>
      </c>
    </row>
    <row r="606" spans="1:26" ht="105" x14ac:dyDescent="0.25">
      <c r="A606" s="232" t="s">
        <v>1141</v>
      </c>
      <c r="B606" s="137">
        <v>53</v>
      </c>
      <c r="C606" s="205" t="str">
        <f>+VLOOKUP(Tabla9[[#This Row],[Cod. Riesgo]],Tabla_Riesgos[[Número]:[Tipo de Riesgo]],6,FALSE)</f>
        <v>Seguridad de la Información</v>
      </c>
      <c r="D606" s="119" t="s">
        <v>57</v>
      </c>
      <c r="E606" s="120" t="s">
        <v>58</v>
      </c>
      <c r="F606" s="121">
        <v>53.01</v>
      </c>
      <c r="G606" s="125" t="s">
        <v>288</v>
      </c>
      <c r="H606" s="472"/>
      <c r="I606" s="461"/>
      <c r="J606" s="461"/>
      <c r="K606" s="461"/>
      <c r="L606" s="461"/>
      <c r="M606" s="461"/>
      <c r="N606" s="461"/>
      <c r="O606" s="461"/>
      <c r="P606" s="123">
        <f t="shared" si="40"/>
        <v>0</v>
      </c>
      <c r="Q606" s="208" t="str">
        <f t="shared" si="41"/>
        <v>Debil</v>
      </c>
      <c r="R606" s="461" t="s">
        <v>516</v>
      </c>
      <c r="S606" s="224" t="str">
        <f t="shared" si="42"/>
        <v>DebilFuerte</v>
      </c>
      <c r="T606" s="224">
        <f>IFERROR(VLOOKUP(S606,'Tablas de calculos'!$AU$16:$AV$24,2,FALSE),"")</f>
        <v>7</v>
      </c>
      <c r="U606" s="208" t="str">
        <f>IFERROR(VLOOKUP(T606,'Tablas de calculos'!$AV$16:$AY$24,4),"")</f>
        <v>Débil</v>
      </c>
      <c r="V606" s="461" t="s">
        <v>576</v>
      </c>
      <c r="W606" s="461" t="s">
        <v>578</v>
      </c>
      <c r="X606" s="123" t="str">
        <f t="shared" si="43"/>
        <v>DébilNo disminuyeDirectamente</v>
      </c>
      <c r="Y606" s="208" t="str">
        <f>IFERROR(VLOOKUP(X606,'Tablas de calculos'!$AZ$4:$BE$11,5,FALSE),"")</f>
        <v/>
      </c>
      <c r="Z606" s="208" t="str">
        <f>IFERROR(VLOOKUP(X606,'Tablas de calculos'!$AZ$4:$BE$11,6,FALSE),"")</f>
        <v/>
      </c>
    </row>
    <row r="607" spans="1:26" ht="165" x14ac:dyDescent="0.25">
      <c r="A607" s="232" t="s">
        <v>1141</v>
      </c>
      <c r="B607" s="137">
        <v>54</v>
      </c>
      <c r="C607" s="205" t="str">
        <f>+VLOOKUP(Tabla9[[#This Row],[Cod. Riesgo]],Tabla_Riesgos[[Número]:[Tipo de Riesgo]],6,FALSE)</f>
        <v>Operativo</v>
      </c>
      <c r="D607" s="119" t="s">
        <v>57</v>
      </c>
      <c r="E607" s="120" t="s">
        <v>59</v>
      </c>
      <c r="F607" s="121">
        <v>54.01</v>
      </c>
      <c r="G607" s="125" t="s">
        <v>289</v>
      </c>
      <c r="H607" s="472"/>
      <c r="I607" s="461"/>
      <c r="J607" s="461"/>
      <c r="K607" s="461"/>
      <c r="L607" s="461"/>
      <c r="M607" s="461"/>
      <c r="N607" s="461"/>
      <c r="O607" s="461"/>
      <c r="P607" s="123">
        <f t="shared" si="40"/>
        <v>0</v>
      </c>
      <c r="Q607" s="208" t="str">
        <f t="shared" si="41"/>
        <v>Debil</v>
      </c>
      <c r="R607" s="461" t="s">
        <v>516</v>
      </c>
      <c r="S607" s="224" t="str">
        <f t="shared" si="42"/>
        <v>DebilFuerte</v>
      </c>
      <c r="T607" s="224">
        <f>IFERROR(VLOOKUP(S607,'Tablas de calculos'!$AU$16:$AV$24,2,FALSE),"")</f>
        <v>7</v>
      </c>
      <c r="U607" s="208" t="str">
        <f>IFERROR(VLOOKUP(T607,'Tablas de calculos'!$AV$16:$AY$24,4),"")</f>
        <v>Débil</v>
      </c>
      <c r="V607" s="461" t="s">
        <v>576</v>
      </c>
      <c r="W607" s="461" t="s">
        <v>578</v>
      </c>
      <c r="X607" s="123" t="str">
        <f t="shared" si="43"/>
        <v>DébilNo disminuyeDirectamente</v>
      </c>
      <c r="Y607" s="208" t="str">
        <f>IFERROR(VLOOKUP(X607,'Tablas de calculos'!$AZ$4:$BE$11,5,FALSE),"")</f>
        <v/>
      </c>
      <c r="Z607" s="208" t="str">
        <f>IFERROR(VLOOKUP(X607,'Tablas de calculos'!$AZ$4:$BE$11,6,FALSE),"")</f>
        <v/>
      </c>
    </row>
    <row r="608" spans="1:26" ht="120" x14ac:dyDescent="0.25">
      <c r="A608" s="232" t="s">
        <v>1141</v>
      </c>
      <c r="B608" s="137">
        <v>54</v>
      </c>
      <c r="C608" s="205" t="str">
        <f>+VLOOKUP(Tabla9[[#This Row],[Cod. Riesgo]],Tabla_Riesgos[[Número]:[Tipo de Riesgo]],6,FALSE)</f>
        <v>Operativo</v>
      </c>
      <c r="D608" s="119" t="s">
        <v>57</v>
      </c>
      <c r="E608" s="120" t="s">
        <v>59</v>
      </c>
      <c r="F608" s="121">
        <v>54.019999999999996</v>
      </c>
      <c r="G608" s="125" t="s">
        <v>290</v>
      </c>
      <c r="H608" s="472"/>
      <c r="I608" s="461"/>
      <c r="J608" s="461"/>
      <c r="K608" s="461"/>
      <c r="L608" s="461"/>
      <c r="M608" s="461"/>
      <c r="N608" s="461"/>
      <c r="O608" s="461"/>
      <c r="P608" s="123">
        <f t="shared" si="40"/>
        <v>0</v>
      </c>
      <c r="Q608" s="208" t="str">
        <f t="shared" si="41"/>
        <v>Debil</v>
      </c>
      <c r="R608" s="461" t="s">
        <v>516</v>
      </c>
      <c r="S608" s="224" t="str">
        <f t="shared" si="42"/>
        <v>DebilFuerte</v>
      </c>
      <c r="T608" s="224">
        <f>IFERROR(VLOOKUP(S608,'Tablas de calculos'!$AU$16:$AV$24,2,FALSE),"")</f>
        <v>7</v>
      </c>
      <c r="U608" s="208" t="str">
        <f>IFERROR(VLOOKUP(T608,'Tablas de calculos'!$AV$16:$AY$24,4),"")</f>
        <v>Débil</v>
      </c>
      <c r="V608" s="461" t="s">
        <v>576</v>
      </c>
      <c r="W608" s="461" t="s">
        <v>578</v>
      </c>
      <c r="X608" s="123" t="str">
        <f t="shared" si="43"/>
        <v>DébilNo disminuyeDirectamente</v>
      </c>
      <c r="Y608" s="208" t="str">
        <f>IFERROR(VLOOKUP(X608,'Tablas de calculos'!$AZ$4:$BE$11,5,FALSE),"")</f>
        <v/>
      </c>
      <c r="Z608" s="208" t="str">
        <f>IFERROR(VLOOKUP(X608,'Tablas de calculos'!$AZ$4:$BE$11,6,FALSE),"")</f>
        <v/>
      </c>
    </row>
    <row r="609" spans="1:26" ht="75" x14ac:dyDescent="0.25">
      <c r="A609" s="232" t="s">
        <v>1141</v>
      </c>
      <c r="B609" s="137">
        <v>55</v>
      </c>
      <c r="C609" s="205" t="str">
        <f>+VLOOKUP(Tabla9[[#This Row],[Cod. Riesgo]],Tabla_Riesgos[[Número]:[Tipo de Riesgo]],6,FALSE)</f>
        <v>Operativo</v>
      </c>
      <c r="D609" s="119" t="s">
        <v>60</v>
      </c>
      <c r="E609" s="120" t="s">
        <v>61</v>
      </c>
      <c r="F609" s="121">
        <v>55.01</v>
      </c>
      <c r="G609" s="125" t="s">
        <v>291</v>
      </c>
      <c r="H609" s="472"/>
      <c r="I609" s="461"/>
      <c r="J609" s="461"/>
      <c r="K609" s="461"/>
      <c r="L609" s="461"/>
      <c r="M609" s="461"/>
      <c r="N609" s="461"/>
      <c r="O609" s="461"/>
      <c r="P609" s="123">
        <f t="shared" si="40"/>
        <v>0</v>
      </c>
      <c r="Q609" s="208" t="str">
        <f t="shared" si="41"/>
        <v>Debil</v>
      </c>
      <c r="R609" s="461" t="s">
        <v>516</v>
      </c>
      <c r="S609" s="224" t="str">
        <f t="shared" si="42"/>
        <v>DebilFuerte</v>
      </c>
      <c r="T609" s="224">
        <f>IFERROR(VLOOKUP(S609,'Tablas de calculos'!$AU$16:$AV$24,2,FALSE),"")</f>
        <v>7</v>
      </c>
      <c r="U609" s="208" t="str">
        <f>IFERROR(VLOOKUP(T609,'Tablas de calculos'!$AV$16:$AY$24,4),"")</f>
        <v>Débil</v>
      </c>
      <c r="V609" s="461" t="s">
        <v>576</v>
      </c>
      <c r="W609" s="461" t="s">
        <v>578</v>
      </c>
      <c r="X609" s="123" t="str">
        <f t="shared" si="43"/>
        <v>DébilNo disminuyeDirectamente</v>
      </c>
      <c r="Y609" s="208" t="str">
        <f>IFERROR(VLOOKUP(X609,'Tablas de calculos'!$AZ$4:$BE$11,5,FALSE),"")</f>
        <v/>
      </c>
      <c r="Z609" s="208" t="str">
        <f>IFERROR(VLOOKUP(X609,'Tablas de calculos'!$AZ$4:$BE$11,6,FALSE),"")</f>
        <v/>
      </c>
    </row>
    <row r="610" spans="1:26" ht="90" x14ac:dyDescent="0.25">
      <c r="A610" s="232" t="s">
        <v>1141</v>
      </c>
      <c r="B610" s="137">
        <v>56</v>
      </c>
      <c r="C610" s="205" t="str">
        <f>+VLOOKUP(Tabla9[[#This Row],[Cod. Riesgo]],Tabla_Riesgos[[Número]:[Tipo de Riesgo]],6,FALSE)</f>
        <v>Operativo</v>
      </c>
      <c r="D610" s="119" t="s">
        <v>60</v>
      </c>
      <c r="E610" s="120" t="s">
        <v>64</v>
      </c>
      <c r="F610" s="121">
        <v>56.01</v>
      </c>
      <c r="G610" s="125" t="s">
        <v>292</v>
      </c>
      <c r="H610" s="472"/>
      <c r="I610" s="461"/>
      <c r="J610" s="461"/>
      <c r="K610" s="461"/>
      <c r="L610" s="461"/>
      <c r="M610" s="461"/>
      <c r="N610" s="461"/>
      <c r="O610" s="461"/>
      <c r="P610" s="123">
        <f t="shared" si="40"/>
        <v>0</v>
      </c>
      <c r="Q610" s="208" t="str">
        <f t="shared" si="41"/>
        <v>Debil</v>
      </c>
      <c r="R610" s="461" t="s">
        <v>516</v>
      </c>
      <c r="S610" s="224" t="str">
        <f t="shared" si="42"/>
        <v>DebilFuerte</v>
      </c>
      <c r="T610" s="224">
        <f>IFERROR(VLOOKUP(S610,'Tablas de calculos'!$AU$16:$AV$24,2,FALSE),"")</f>
        <v>7</v>
      </c>
      <c r="U610" s="208" t="str">
        <f>IFERROR(VLOOKUP(T610,'Tablas de calculos'!$AV$16:$AY$24,4),"")</f>
        <v>Débil</v>
      </c>
      <c r="V610" s="461" t="s">
        <v>576</v>
      </c>
      <c r="W610" s="461" t="s">
        <v>578</v>
      </c>
      <c r="X610" s="123" t="str">
        <f t="shared" si="43"/>
        <v>DébilNo disminuyeDirectamente</v>
      </c>
      <c r="Y610" s="208" t="str">
        <f>IFERROR(VLOOKUP(X610,'Tablas de calculos'!$AZ$4:$BE$11,5,FALSE),"")</f>
        <v/>
      </c>
      <c r="Z610" s="208" t="str">
        <f>IFERROR(VLOOKUP(X610,'Tablas de calculos'!$AZ$4:$BE$11,6,FALSE),"")</f>
        <v/>
      </c>
    </row>
    <row r="611" spans="1:26" ht="105" x14ac:dyDescent="0.25">
      <c r="A611" s="232" t="s">
        <v>1141</v>
      </c>
      <c r="B611" s="137">
        <v>57</v>
      </c>
      <c r="C611" s="205" t="str">
        <f>+VLOOKUP(Tabla9[[#This Row],[Cod. Riesgo]],Tabla_Riesgos[[Número]:[Tipo de Riesgo]],6,FALSE)</f>
        <v>Operativo</v>
      </c>
      <c r="D611" s="119" t="s">
        <v>66</v>
      </c>
      <c r="E611" s="120" t="s">
        <v>67</v>
      </c>
      <c r="F611" s="121">
        <v>57.01</v>
      </c>
      <c r="G611" s="125" t="s">
        <v>293</v>
      </c>
      <c r="H611" s="472"/>
      <c r="I611" s="461"/>
      <c r="J611" s="461"/>
      <c r="K611" s="461"/>
      <c r="L611" s="461"/>
      <c r="M611" s="461"/>
      <c r="N611" s="461"/>
      <c r="O611" s="461"/>
      <c r="P611" s="123">
        <f t="shared" si="40"/>
        <v>0</v>
      </c>
      <c r="Q611" s="208" t="str">
        <f t="shared" si="41"/>
        <v>Debil</v>
      </c>
      <c r="R611" s="461" t="s">
        <v>516</v>
      </c>
      <c r="S611" s="224" t="str">
        <f t="shared" si="42"/>
        <v>DebilFuerte</v>
      </c>
      <c r="T611" s="224">
        <f>IFERROR(VLOOKUP(S611,'Tablas de calculos'!$AU$16:$AV$24,2,FALSE),"")</f>
        <v>7</v>
      </c>
      <c r="U611" s="208" t="str">
        <f>IFERROR(VLOOKUP(T611,'Tablas de calculos'!$AV$16:$AY$24,4),"")</f>
        <v>Débil</v>
      </c>
      <c r="V611" s="461" t="s">
        <v>576</v>
      </c>
      <c r="W611" s="461" t="s">
        <v>578</v>
      </c>
      <c r="X611" s="123" t="str">
        <f t="shared" si="43"/>
        <v>DébilNo disminuyeDirectamente</v>
      </c>
      <c r="Y611" s="208" t="str">
        <f>IFERROR(VLOOKUP(X611,'Tablas de calculos'!$AZ$4:$BE$11,5,FALSE),"")</f>
        <v/>
      </c>
      <c r="Z611" s="208" t="str">
        <f>IFERROR(VLOOKUP(X611,'Tablas de calculos'!$AZ$4:$BE$11,6,FALSE),"")</f>
        <v/>
      </c>
    </row>
    <row r="612" spans="1:26" ht="75" x14ac:dyDescent="0.25">
      <c r="A612" s="232" t="s">
        <v>1141</v>
      </c>
      <c r="B612" s="137">
        <v>57</v>
      </c>
      <c r="C612" s="205" t="str">
        <f>+VLOOKUP(Tabla9[[#This Row],[Cod. Riesgo]],Tabla_Riesgos[[Número]:[Tipo de Riesgo]],6,FALSE)</f>
        <v>Operativo</v>
      </c>
      <c r="D612" s="119" t="s">
        <v>66</v>
      </c>
      <c r="E612" s="120" t="s">
        <v>67</v>
      </c>
      <c r="F612" s="121">
        <v>57.019999999999996</v>
      </c>
      <c r="G612" s="125" t="s">
        <v>294</v>
      </c>
      <c r="H612" s="472"/>
      <c r="I612" s="461"/>
      <c r="J612" s="461"/>
      <c r="K612" s="461"/>
      <c r="L612" s="461"/>
      <c r="M612" s="461"/>
      <c r="N612" s="461"/>
      <c r="O612" s="461"/>
      <c r="P612" s="123">
        <f t="shared" si="40"/>
        <v>0</v>
      </c>
      <c r="Q612" s="208" t="str">
        <f t="shared" si="41"/>
        <v>Debil</v>
      </c>
      <c r="R612" s="461" t="s">
        <v>516</v>
      </c>
      <c r="S612" s="224" t="str">
        <f t="shared" si="42"/>
        <v>DebilFuerte</v>
      </c>
      <c r="T612" s="224">
        <f>IFERROR(VLOOKUP(S612,'Tablas de calculos'!$AU$16:$AV$24,2,FALSE),"")</f>
        <v>7</v>
      </c>
      <c r="U612" s="208" t="str">
        <f>IFERROR(VLOOKUP(T612,'Tablas de calculos'!$AV$16:$AY$24,4),"")</f>
        <v>Débil</v>
      </c>
      <c r="V612" s="461" t="s">
        <v>576</v>
      </c>
      <c r="W612" s="461" t="s">
        <v>578</v>
      </c>
      <c r="X612" s="123" t="str">
        <f t="shared" si="43"/>
        <v>DébilNo disminuyeDirectamente</v>
      </c>
      <c r="Y612" s="208" t="str">
        <f>IFERROR(VLOOKUP(X612,'Tablas de calculos'!$AZ$4:$BE$11,5,FALSE),"")</f>
        <v/>
      </c>
      <c r="Z612" s="208" t="str">
        <f>IFERROR(VLOOKUP(X612,'Tablas de calculos'!$AZ$4:$BE$11,6,FALSE),"")</f>
        <v/>
      </c>
    </row>
    <row r="613" spans="1:26" ht="45" x14ac:dyDescent="0.25">
      <c r="A613" s="232" t="s">
        <v>1141</v>
      </c>
      <c r="B613" s="137">
        <v>57</v>
      </c>
      <c r="C613" s="205" t="str">
        <f>+VLOOKUP(Tabla9[[#This Row],[Cod. Riesgo]],Tabla_Riesgos[[Número]:[Tipo de Riesgo]],6,FALSE)</f>
        <v>Operativo</v>
      </c>
      <c r="D613" s="119" t="s">
        <v>66</v>
      </c>
      <c r="E613" s="120" t="s">
        <v>67</v>
      </c>
      <c r="F613" s="121">
        <v>57.029999999999994</v>
      </c>
      <c r="G613" s="125" t="s">
        <v>295</v>
      </c>
      <c r="H613" s="472"/>
      <c r="I613" s="461"/>
      <c r="J613" s="461"/>
      <c r="K613" s="461"/>
      <c r="L613" s="461"/>
      <c r="M613" s="461"/>
      <c r="N613" s="461"/>
      <c r="O613" s="461"/>
      <c r="P613" s="123">
        <f t="shared" si="40"/>
        <v>0</v>
      </c>
      <c r="Q613" s="208" t="str">
        <f t="shared" si="41"/>
        <v>Debil</v>
      </c>
      <c r="R613" s="461" t="s">
        <v>516</v>
      </c>
      <c r="S613" s="224" t="str">
        <f t="shared" si="42"/>
        <v>DebilFuerte</v>
      </c>
      <c r="T613" s="224">
        <f>IFERROR(VLOOKUP(S613,'Tablas de calculos'!$AU$16:$AV$24,2,FALSE),"")</f>
        <v>7</v>
      </c>
      <c r="U613" s="208" t="str">
        <f>IFERROR(VLOOKUP(T613,'Tablas de calculos'!$AV$16:$AY$24,4),"")</f>
        <v>Débil</v>
      </c>
      <c r="V613" s="461" t="s">
        <v>576</v>
      </c>
      <c r="W613" s="461" t="s">
        <v>578</v>
      </c>
      <c r="X613" s="123" t="str">
        <f t="shared" si="43"/>
        <v>DébilNo disminuyeDirectamente</v>
      </c>
      <c r="Y613" s="208" t="str">
        <f>IFERROR(VLOOKUP(X613,'Tablas de calculos'!$AZ$4:$BE$11,5,FALSE),"")</f>
        <v/>
      </c>
      <c r="Z613" s="208" t="str">
        <f>IFERROR(VLOOKUP(X613,'Tablas de calculos'!$AZ$4:$BE$11,6,FALSE),"")</f>
        <v/>
      </c>
    </row>
    <row r="614" spans="1:26" ht="105" x14ac:dyDescent="0.25">
      <c r="A614" s="232" t="s">
        <v>1141</v>
      </c>
      <c r="B614" s="137">
        <v>58</v>
      </c>
      <c r="C614" s="205" t="str">
        <f>+VLOOKUP(Tabla9[[#This Row],[Cod. Riesgo]],Tabla_Riesgos[[Número]:[Tipo de Riesgo]],6,FALSE)</f>
        <v>Operativo</v>
      </c>
      <c r="D614" s="119" t="s">
        <v>66</v>
      </c>
      <c r="E614" s="120" t="s">
        <v>68</v>
      </c>
      <c r="F614" s="121">
        <v>58.01</v>
      </c>
      <c r="G614" s="125" t="s">
        <v>296</v>
      </c>
      <c r="H614" s="472"/>
      <c r="I614" s="461"/>
      <c r="J614" s="461"/>
      <c r="K614" s="461"/>
      <c r="L614" s="461"/>
      <c r="M614" s="461"/>
      <c r="N614" s="461"/>
      <c r="O614" s="461"/>
      <c r="P614" s="123">
        <f t="shared" si="40"/>
        <v>0</v>
      </c>
      <c r="Q614" s="208" t="str">
        <f t="shared" si="41"/>
        <v>Debil</v>
      </c>
      <c r="R614" s="461" t="s">
        <v>516</v>
      </c>
      <c r="S614" s="224" t="str">
        <f t="shared" si="42"/>
        <v>DebilFuerte</v>
      </c>
      <c r="T614" s="224">
        <f>IFERROR(VLOOKUP(S614,'Tablas de calculos'!$AU$16:$AV$24,2,FALSE),"")</f>
        <v>7</v>
      </c>
      <c r="U614" s="208" t="str">
        <f>IFERROR(VLOOKUP(T614,'Tablas de calculos'!$AV$16:$AY$24,4),"")</f>
        <v>Débil</v>
      </c>
      <c r="V614" s="461" t="s">
        <v>576</v>
      </c>
      <c r="W614" s="461" t="s">
        <v>578</v>
      </c>
      <c r="X614" s="123" t="str">
        <f t="shared" si="43"/>
        <v>DébilNo disminuyeDirectamente</v>
      </c>
      <c r="Y614" s="208" t="str">
        <f>IFERROR(VLOOKUP(X614,'Tablas de calculos'!$AZ$4:$BE$11,5,FALSE),"")</f>
        <v/>
      </c>
      <c r="Z614" s="208" t="str">
        <f>IFERROR(VLOOKUP(X614,'Tablas de calculos'!$AZ$4:$BE$11,6,FALSE),"")</f>
        <v/>
      </c>
    </row>
    <row r="615" spans="1:26" ht="75" x14ac:dyDescent="0.25">
      <c r="A615" s="232" t="s">
        <v>1141</v>
      </c>
      <c r="B615" s="137">
        <v>59</v>
      </c>
      <c r="C615" s="205" t="str">
        <f>+VLOOKUP(Tabla9[[#This Row],[Cod. Riesgo]],Tabla_Riesgos[[Número]:[Tipo de Riesgo]],6,FALSE)</f>
        <v>Operativo</v>
      </c>
      <c r="D615" s="119" t="s">
        <v>66</v>
      </c>
      <c r="E615" s="120" t="s">
        <v>71</v>
      </c>
      <c r="F615" s="121">
        <v>59.01</v>
      </c>
      <c r="G615" s="125" t="s">
        <v>297</v>
      </c>
      <c r="H615" s="472"/>
      <c r="I615" s="461"/>
      <c r="J615" s="461"/>
      <c r="K615" s="461"/>
      <c r="L615" s="461"/>
      <c r="M615" s="461"/>
      <c r="N615" s="461"/>
      <c r="O615" s="461"/>
      <c r="P615" s="123">
        <f t="shared" si="40"/>
        <v>0</v>
      </c>
      <c r="Q615" s="208" t="str">
        <f t="shared" si="41"/>
        <v>Debil</v>
      </c>
      <c r="R615" s="461" t="s">
        <v>516</v>
      </c>
      <c r="S615" s="224" t="str">
        <f t="shared" si="42"/>
        <v>DebilFuerte</v>
      </c>
      <c r="T615" s="224">
        <f>IFERROR(VLOOKUP(S615,'Tablas de calculos'!$AU$16:$AV$24,2,FALSE),"")</f>
        <v>7</v>
      </c>
      <c r="U615" s="208" t="str">
        <f>IFERROR(VLOOKUP(T615,'Tablas de calculos'!$AV$16:$AY$24,4),"")</f>
        <v>Débil</v>
      </c>
      <c r="V615" s="461" t="s">
        <v>576</v>
      </c>
      <c r="W615" s="461" t="s">
        <v>578</v>
      </c>
      <c r="X615" s="123" t="str">
        <f t="shared" si="43"/>
        <v>DébilNo disminuyeDirectamente</v>
      </c>
      <c r="Y615" s="208" t="str">
        <f>IFERROR(VLOOKUP(X615,'Tablas de calculos'!$AZ$4:$BE$11,5,FALSE),"")</f>
        <v/>
      </c>
      <c r="Z615" s="208" t="str">
        <f>IFERROR(VLOOKUP(X615,'Tablas de calculos'!$AZ$4:$BE$11,6,FALSE),"")</f>
        <v/>
      </c>
    </row>
    <row r="616" spans="1:26" ht="45" x14ac:dyDescent="0.25">
      <c r="A616" s="232" t="s">
        <v>1141</v>
      </c>
      <c r="B616" s="137">
        <v>59</v>
      </c>
      <c r="C616" s="205" t="str">
        <f>+VLOOKUP(Tabla9[[#This Row],[Cod. Riesgo]],Tabla_Riesgos[[Número]:[Tipo de Riesgo]],6,FALSE)</f>
        <v>Operativo</v>
      </c>
      <c r="D616" s="119" t="s">
        <v>66</v>
      </c>
      <c r="E616" s="120" t="s">
        <v>71</v>
      </c>
      <c r="F616" s="121">
        <v>59.019999999999996</v>
      </c>
      <c r="G616" s="125" t="s">
        <v>298</v>
      </c>
      <c r="H616" s="472"/>
      <c r="I616" s="461"/>
      <c r="J616" s="461"/>
      <c r="K616" s="461"/>
      <c r="L616" s="461"/>
      <c r="M616" s="461"/>
      <c r="N616" s="461"/>
      <c r="O616" s="461"/>
      <c r="P616" s="123">
        <f t="shared" si="40"/>
        <v>0</v>
      </c>
      <c r="Q616" s="208" t="str">
        <f t="shared" si="41"/>
        <v>Debil</v>
      </c>
      <c r="R616" s="461" t="s">
        <v>516</v>
      </c>
      <c r="S616" s="224" t="str">
        <f t="shared" si="42"/>
        <v>DebilFuerte</v>
      </c>
      <c r="T616" s="224">
        <f>IFERROR(VLOOKUP(S616,'Tablas de calculos'!$AU$16:$AV$24,2,FALSE),"")</f>
        <v>7</v>
      </c>
      <c r="U616" s="208" t="str">
        <f>IFERROR(VLOOKUP(T616,'Tablas de calculos'!$AV$16:$AY$24,4),"")</f>
        <v>Débil</v>
      </c>
      <c r="V616" s="461" t="s">
        <v>576</v>
      </c>
      <c r="W616" s="461" t="s">
        <v>578</v>
      </c>
      <c r="X616" s="123" t="str">
        <f t="shared" si="43"/>
        <v>DébilNo disminuyeDirectamente</v>
      </c>
      <c r="Y616" s="208" t="str">
        <f>IFERROR(VLOOKUP(X616,'Tablas de calculos'!$AZ$4:$BE$11,5,FALSE),"")</f>
        <v/>
      </c>
      <c r="Z616" s="208" t="str">
        <f>IFERROR(VLOOKUP(X616,'Tablas de calculos'!$AZ$4:$BE$11,6,FALSE),"")</f>
        <v/>
      </c>
    </row>
    <row r="617" spans="1:26" ht="105" x14ac:dyDescent="0.25">
      <c r="A617" s="232" t="s">
        <v>1141</v>
      </c>
      <c r="B617" s="137">
        <v>59</v>
      </c>
      <c r="C617" s="205" t="str">
        <f>+VLOOKUP(Tabla9[[#This Row],[Cod. Riesgo]],Tabla_Riesgos[[Número]:[Tipo de Riesgo]],6,FALSE)</f>
        <v>Operativo</v>
      </c>
      <c r="D617" s="119" t="s">
        <v>66</v>
      </c>
      <c r="E617" s="120" t="s">
        <v>71</v>
      </c>
      <c r="F617" s="121">
        <v>59.029999999999994</v>
      </c>
      <c r="G617" s="125" t="s">
        <v>299</v>
      </c>
      <c r="H617" s="472"/>
      <c r="I617" s="461"/>
      <c r="J617" s="461"/>
      <c r="K617" s="461"/>
      <c r="L617" s="461"/>
      <c r="M617" s="461"/>
      <c r="N617" s="461"/>
      <c r="O617" s="461"/>
      <c r="P617" s="123">
        <f t="shared" si="40"/>
        <v>0</v>
      </c>
      <c r="Q617" s="208" t="str">
        <f t="shared" si="41"/>
        <v>Debil</v>
      </c>
      <c r="R617" s="461" t="s">
        <v>516</v>
      </c>
      <c r="S617" s="224" t="str">
        <f t="shared" si="42"/>
        <v>DebilFuerte</v>
      </c>
      <c r="T617" s="224">
        <f>IFERROR(VLOOKUP(S617,'Tablas de calculos'!$AU$16:$AV$24,2,FALSE),"")</f>
        <v>7</v>
      </c>
      <c r="U617" s="208" t="str">
        <f>IFERROR(VLOOKUP(T617,'Tablas de calculos'!$AV$16:$AY$24,4),"")</f>
        <v>Débil</v>
      </c>
      <c r="V617" s="461" t="s">
        <v>576</v>
      </c>
      <c r="W617" s="461" t="s">
        <v>578</v>
      </c>
      <c r="X617" s="123" t="str">
        <f t="shared" si="43"/>
        <v>DébilNo disminuyeDirectamente</v>
      </c>
      <c r="Y617" s="208" t="str">
        <f>IFERROR(VLOOKUP(X617,'Tablas de calculos'!$AZ$4:$BE$11,5,FALSE),"")</f>
        <v/>
      </c>
      <c r="Z617" s="208" t="str">
        <f>IFERROR(VLOOKUP(X617,'Tablas de calculos'!$AZ$4:$BE$11,6,FALSE),"")</f>
        <v/>
      </c>
    </row>
    <row r="618" spans="1:26" ht="45" x14ac:dyDescent="0.25">
      <c r="A618" s="232" t="s">
        <v>1141</v>
      </c>
      <c r="B618" s="137">
        <v>60</v>
      </c>
      <c r="C618" s="205" t="str">
        <f>+VLOOKUP(Tabla9[[#This Row],[Cod. Riesgo]],Tabla_Riesgos[[Número]:[Tipo de Riesgo]],6,FALSE)</f>
        <v>Operativo</v>
      </c>
      <c r="D618" s="119" t="s">
        <v>66</v>
      </c>
      <c r="E618" s="120" t="s">
        <v>72</v>
      </c>
      <c r="F618" s="121">
        <v>60.01</v>
      </c>
      <c r="G618" s="125" t="s">
        <v>300</v>
      </c>
      <c r="H618" s="472"/>
      <c r="I618" s="461"/>
      <c r="J618" s="461"/>
      <c r="K618" s="461"/>
      <c r="L618" s="461"/>
      <c r="M618" s="461"/>
      <c r="N618" s="461"/>
      <c r="O618" s="461"/>
      <c r="P618" s="123">
        <f t="shared" si="40"/>
        <v>0</v>
      </c>
      <c r="Q618" s="208" t="str">
        <f t="shared" si="41"/>
        <v>Debil</v>
      </c>
      <c r="R618" s="461" t="s">
        <v>516</v>
      </c>
      <c r="S618" s="224" t="str">
        <f t="shared" si="42"/>
        <v>DebilFuerte</v>
      </c>
      <c r="T618" s="224">
        <f>IFERROR(VLOOKUP(S618,'Tablas de calculos'!$AU$16:$AV$24,2,FALSE),"")</f>
        <v>7</v>
      </c>
      <c r="U618" s="208" t="str">
        <f>IFERROR(VLOOKUP(T618,'Tablas de calculos'!$AV$16:$AY$24,4),"")</f>
        <v>Débil</v>
      </c>
      <c r="V618" s="461" t="s">
        <v>576</v>
      </c>
      <c r="W618" s="461" t="s">
        <v>578</v>
      </c>
      <c r="X618" s="123" t="str">
        <f t="shared" si="43"/>
        <v>DébilNo disminuyeDirectamente</v>
      </c>
      <c r="Y618" s="208" t="str">
        <f>IFERROR(VLOOKUP(X618,'Tablas de calculos'!$AZ$4:$BE$11,5,FALSE),"")</f>
        <v/>
      </c>
      <c r="Z618" s="208" t="str">
        <f>IFERROR(VLOOKUP(X618,'Tablas de calculos'!$AZ$4:$BE$11,6,FALSE),"")</f>
        <v/>
      </c>
    </row>
    <row r="619" spans="1:26" ht="60" x14ac:dyDescent="0.25">
      <c r="A619" s="232" t="s">
        <v>1141</v>
      </c>
      <c r="B619" s="137">
        <v>61</v>
      </c>
      <c r="C619" s="205" t="str">
        <f>+VLOOKUP(Tabla9[[#This Row],[Cod. Riesgo]],Tabla_Riesgos[[Número]:[Tipo de Riesgo]],6,FALSE)</f>
        <v>Operativo</v>
      </c>
      <c r="D619" s="119" t="s">
        <v>101</v>
      </c>
      <c r="E619" s="120" t="s">
        <v>674</v>
      </c>
      <c r="F619" s="121">
        <v>61.01</v>
      </c>
      <c r="G619" s="125" t="s">
        <v>301</v>
      </c>
      <c r="H619" s="472"/>
      <c r="I619" s="461"/>
      <c r="J619" s="461"/>
      <c r="K619" s="461"/>
      <c r="L619" s="461"/>
      <c r="M619" s="461"/>
      <c r="N619" s="461"/>
      <c r="O619" s="461"/>
      <c r="P619" s="123">
        <f t="shared" si="40"/>
        <v>0</v>
      </c>
      <c r="Q619" s="208" t="str">
        <f t="shared" si="41"/>
        <v>Debil</v>
      </c>
      <c r="R619" s="461" t="s">
        <v>516</v>
      </c>
      <c r="S619" s="224" t="str">
        <f t="shared" si="42"/>
        <v>DebilFuerte</v>
      </c>
      <c r="T619" s="224">
        <f>IFERROR(VLOOKUP(S619,'Tablas de calculos'!$AU$16:$AV$24,2,FALSE),"")</f>
        <v>7</v>
      </c>
      <c r="U619" s="208" t="str">
        <f>IFERROR(VLOOKUP(T619,'Tablas de calculos'!$AV$16:$AY$24,4),"")</f>
        <v>Débil</v>
      </c>
      <c r="V619" s="461" t="s">
        <v>576</v>
      </c>
      <c r="W619" s="461" t="s">
        <v>578</v>
      </c>
      <c r="X619" s="123" t="str">
        <f t="shared" si="43"/>
        <v>DébilNo disminuyeDirectamente</v>
      </c>
      <c r="Y619" s="208" t="str">
        <f>IFERROR(VLOOKUP(X619,'Tablas de calculos'!$AZ$4:$BE$11,5,FALSE),"")</f>
        <v/>
      </c>
      <c r="Z619" s="208" t="str">
        <f>IFERROR(VLOOKUP(X619,'Tablas de calculos'!$AZ$4:$BE$11,6,FALSE),"")</f>
        <v/>
      </c>
    </row>
    <row r="620" spans="1:26" ht="105" x14ac:dyDescent="0.25">
      <c r="A620" s="232" t="s">
        <v>1141</v>
      </c>
      <c r="B620" s="137">
        <v>61</v>
      </c>
      <c r="C620" s="205" t="str">
        <f>+VLOOKUP(Tabla9[[#This Row],[Cod. Riesgo]],Tabla_Riesgos[[Número]:[Tipo de Riesgo]],6,FALSE)</f>
        <v>Operativo</v>
      </c>
      <c r="D620" s="119" t="s">
        <v>101</v>
      </c>
      <c r="E620" s="120" t="s">
        <v>674</v>
      </c>
      <c r="F620" s="121">
        <v>61.019999999999996</v>
      </c>
      <c r="G620" s="125" t="s">
        <v>302</v>
      </c>
      <c r="H620" s="472"/>
      <c r="I620" s="461"/>
      <c r="J620" s="461"/>
      <c r="K620" s="461"/>
      <c r="L620" s="461"/>
      <c r="M620" s="461"/>
      <c r="N620" s="461"/>
      <c r="O620" s="461"/>
      <c r="P620" s="123">
        <f t="shared" si="40"/>
        <v>0</v>
      </c>
      <c r="Q620" s="208" t="str">
        <f t="shared" si="41"/>
        <v>Debil</v>
      </c>
      <c r="R620" s="461" t="s">
        <v>516</v>
      </c>
      <c r="S620" s="224" t="str">
        <f t="shared" si="42"/>
        <v>DebilFuerte</v>
      </c>
      <c r="T620" s="224">
        <f>IFERROR(VLOOKUP(S620,'Tablas de calculos'!$AU$16:$AV$24,2,FALSE),"")</f>
        <v>7</v>
      </c>
      <c r="U620" s="208" t="str">
        <f>IFERROR(VLOOKUP(T620,'Tablas de calculos'!$AV$16:$AY$24,4),"")</f>
        <v>Débil</v>
      </c>
      <c r="V620" s="461" t="s">
        <v>576</v>
      </c>
      <c r="W620" s="461" t="s">
        <v>578</v>
      </c>
      <c r="X620" s="123" t="str">
        <f t="shared" si="43"/>
        <v>DébilNo disminuyeDirectamente</v>
      </c>
      <c r="Y620" s="208" t="str">
        <f>IFERROR(VLOOKUP(X620,'Tablas de calculos'!$AZ$4:$BE$11,5,FALSE),"")</f>
        <v/>
      </c>
      <c r="Z620" s="208" t="str">
        <f>IFERROR(VLOOKUP(X620,'Tablas de calculos'!$AZ$4:$BE$11,6,FALSE),"")</f>
        <v/>
      </c>
    </row>
    <row r="621" spans="1:26" ht="75" x14ac:dyDescent="0.25">
      <c r="A621" s="232" t="s">
        <v>1141</v>
      </c>
      <c r="B621" s="137">
        <v>61</v>
      </c>
      <c r="C621" s="205" t="str">
        <f>+VLOOKUP(Tabla9[[#This Row],[Cod. Riesgo]],Tabla_Riesgos[[Número]:[Tipo de Riesgo]],6,FALSE)</f>
        <v>Operativo</v>
      </c>
      <c r="D621" s="119" t="s">
        <v>101</v>
      </c>
      <c r="E621" s="120" t="s">
        <v>674</v>
      </c>
      <c r="F621" s="121">
        <v>61.029999999999994</v>
      </c>
      <c r="G621" s="125" t="s">
        <v>303</v>
      </c>
      <c r="H621" s="472"/>
      <c r="I621" s="461"/>
      <c r="J621" s="461"/>
      <c r="K621" s="461"/>
      <c r="L621" s="461"/>
      <c r="M621" s="461"/>
      <c r="N621" s="461"/>
      <c r="O621" s="461"/>
      <c r="P621" s="123">
        <f t="shared" si="40"/>
        <v>0</v>
      </c>
      <c r="Q621" s="208" t="str">
        <f t="shared" si="41"/>
        <v>Debil</v>
      </c>
      <c r="R621" s="461" t="s">
        <v>516</v>
      </c>
      <c r="S621" s="224" t="str">
        <f t="shared" si="42"/>
        <v>DebilFuerte</v>
      </c>
      <c r="T621" s="224">
        <f>IFERROR(VLOOKUP(S621,'Tablas de calculos'!$AU$16:$AV$24,2,FALSE),"")</f>
        <v>7</v>
      </c>
      <c r="U621" s="208" t="str">
        <f>IFERROR(VLOOKUP(T621,'Tablas de calculos'!$AV$16:$AY$24,4),"")</f>
        <v>Débil</v>
      </c>
      <c r="V621" s="461" t="s">
        <v>576</v>
      </c>
      <c r="W621" s="461" t="s">
        <v>578</v>
      </c>
      <c r="X621" s="123" t="str">
        <f t="shared" si="43"/>
        <v>DébilNo disminuyeDirectamente</v>
      </c>
      <c r="Y621" s="208" t="str">
        <f>IFERROR(VLOOKUP(X621,'Tablas de calculos'!$AZ$4:$BE$11,5,FALSE),"")</f>
        <v/>
      </c>
      <c r="Z621" s="208" t="str">
        <f>IFERROR(VLOOKUP(X621,'Tablas de calculos'!$AZ$4:$BE$11,6,FALSE),"")</f>
        <v/>
      </c>
    </row>
    <row r="622" spans="1:26" ht="30" x14ac:dyDescent="0.25">
      <c r="A622" s="232" t="s">
        <v>1141</v>
      </c>
      <c r="B622" s="137">
        <v>62</v>
      </c>
      <c r="C622" s="205" t="str">
        <f>+VLOOKUP(Tabla9[[#This Row],[Cod. Riesgo]],Tabla_Riesgos[[Número]:[Tipo de Riesgo]],6,FALSE)</f>
        <v>Operativo</v>
      </c>
      <c r="D622" s="119" t="s">
        <v>101</v>
      </c>
      <c r="E622" s="120" t="s">
        <v>675</v>
      </c>
      <c r="F622" s="121">
        <v>62.01</v>
      </c>
      <c r="G622" s="125" t="s">
        <v>304</v>
      </c>
      <c r="H622" s="472"/>
      <c r="I622" s="461"/>
      <c r="J622" s="461"/>
      <c r="K622" s="461"/>
      <c r="L622" s="461"/>
      <c r="M622" s="461"/>
      <c r="N622" s="461"/>
      <c r="O622" s="461"/>
      <c r="P622" s="123">
        <f t="shared" si="40"/>
        <v>0</v>
      </c>
      <c r="Q622" s="208" t="str">
        <f t="shared" si="41"/>
        <v>Debil</v>
      </c>
      <c r="R622" s="461" t="s">
        <v>516</v>
      </c>
      <c r="S622" s="224" t="str">
        <f t="shared" si="42"/>
        <v>DebilFuerte</v>
      </c>
      <c r="T622" s="224">
        <f>IFERROR(VLOOKUP(S622,'Tablas de calculos'!$AU$16:$AV$24,2,FALSE),"")</f>
        <v>7</v>
      </c>
      <c r="U622" s="208" t="str">
        <f>IFERROR(VLOOKUP(T622,'Tablas de calculos'!$AV$16:$AY$24,4),"")</f>
        <v>Débil</v>
      </c>
      <c r="V622" s="461" t="s">
        <v>576</v>
      </c>
      <c r="W622" s="461" t="s">
        <v>578</v>
      </c>
      <c r="X622" s="123" t="str">
        <f t="shared" si="43"/>
        <v>DébilNo disminuyeDirectamente</v>
      </c>
      <c r="Y622" s="208" t="str">
        <f>IFERROR(VLOOKUP(X622,'Tablas de calculos'!$AZ$4:$BE$11,5,FALSE),"")</f>
        <v/>
      </c>
      <c r="Z622" s="208" t="str">
        <f>IFERROR(VLOOKUP(X622,'Tablas de calculos'!$AZ$4:$BE$11,6,FALSE),"")</f>
        <v/>
      </c>
    </row>
    <row r="623" spans="1:26" ht="45" x14ac:dyDescent="0.25">
      <c r="A623" s="232" t="s">
        <v>1141</v>
      </c>
      <c r="B623" s="137">
        <v>63</v>
      </c>
      <c r="C623" s="205" t="str">
        <f>+VLOOKUP(Tabla9[[#This Row],[Cod. Riesgo]],Tabla_Riesgos[[Número]:[Tipo de Riesgo]],6,FALSE)</f>
        <v>Operativo</v>
      </c>
      <c r="D623" s="119" t="s">
        <v>101</v>
      </c>
      <c r="E623" s="120" t="s">
        <v>73</v>
      </c>
      <c r="F623" s="121">
        <v>63.01</v>
      </c>
      <c r="G623" s="125" t="s">
        <v>305</v>
      </c>
      <c r="H623" s="472"/>
      <c r="I623" s="461"/>
      <c r="J623" s="461"/>
      <c r="K623" s="461"/>
      <c r="L623" s="461"/>
      <c r="M623" s="461"/>
      <c r="N623" s="461"/>
      <c r="O623" s="461"/>
      <c r="P623" s="123">
        <f t="shared" si="40"/>
        <v>0</v>
      </c>
      <c r="Q623" s="208" t="str">
        <f t="shared" si="41"/>
        <v>Debil</v>
      </c>
      <c r="R623" s="461" t="s">
        <v>516</v>
      </c>
      <c r="S623" s="224" t="str">
        <f t="shared" si="42"/>
        <v>DebilFuerte</v>
      </c>
      <c r="T623" s="224">
        <f>IFERROR(VLOOKUP(S623,'Tablas de calculos'!$AU$16:$AV$24,2,FALSE),"")</f>
        <v>7</v>
      </c>
      <c r="U623" s="208" t="str">
        <f>IFERROR(VLOOKUP(T623,'Tablas de calculos'!$AV$16:$AY$24,4),"")</f>
        <v>Débil</v>
      </c>
      <c r="V623" s="461" t="s">
        <v>576</v>
      </c>
      <c r="W623" s="461" t="s">
        <v>578</v>
      </c>
      <c r="X623" s="123" t="str">
        <f t="shared" si="43"/>
        <v>DébilNo disminuyeDirectamente</v>
      </c>
      <c r="Y623" s="208" t="str">
        <f>IFERROR(VLOOKUP(X623,'Tablas de calculos'!$AZ$4:$BE$11,5,FALSE),"")</f>
        <v/>
      </c>
      <c r="Z623" s="208" t="str">
        <f>IFERROR(VLOOKUP(X623,'Tablas de calculos'!$AZ$4:$BE$11,6,FALSE),"")</f>
        <v/>
      </c>
    </row>
    <row r="624" spans="1:26" ht="60" x14ac:dyDescent="0.25">
      <c r="A624" s="232" t="s">
        <v>1141</v>
      </c>
      <c r="B624" s="137">
        <v>64</v>
      </c>
      <c r="C624" s="205" t="str">
        <f>+VLOOKUP(Tabla9[[#This Row],[Cod. Riesgo]],Tabla_Riesgos[[Número]:[Tipo de Riesgo]],6,FALSE)</f>
        <v>Operativo</v>
      </c>
      <c r="D624" s="119" t="s">
        <v>76</v>
      </c>
      <c r="E624" s="120" t="s">
        <v>1156</v>
      </c>
      <c r="F624" s="121">
        <v>64.010000000000005</v>
      </c>
      <c r="G624" s="125"/>
      <c r="H624" s="472"/>
      <c r="I624" s="462"/>
      <c r="J624" s="462"/>
      <c r="K624" s="462"/>
      <c r="L624" s="462"/>
      <c r="M624" s="462"/>
      <c r="N624" s="462"/>
      <c r="O624" s="462"/>
      <c r="P624" s="123">
        <f t="shared" si="40"/>
        <v>0</v>
      </c>
      <c r="Q624" s="208" t="str">
        <f t="shared" si="41"/>
        <v>Debil</v>
      </c>
      <c r="R624" s="462" t="s">
        <v>516</v>
      </c>
      <c r="S624" s="224" t="str">
        <f t="shared" si="42"/>
        <v>DebilFuerte</v>
      </c>
      <c r="T624" s="224">
        <f>IFERROR(VLOOKUP(S624,'Tablas de calculos'!$AU$16:$AV$24,2,FALSE),"")</f>
        <v>7</v>
      </c>
      <c r="U624" s="208" t="str">
        <f>IFERROR(VLOOKUP(T624,'Tablas de calculos'!$AV$16:$AY$24,4),"")</f>
        <v>Débil</v>
      </c>
      <c r="V624" s="462" t="s">
        <v>576</v>
      </c>
      <c r="W624" s="462" t="s">
        <v>578</v>
      </c>
      <c r="X624" s="123" t="str">
        <f t="shared" si="43"/>
        <v>DébilNo disminuyeDirectamente</v>
      </c>
      <c r="Y624" s="208" t="str">
        <f>IFERROR(VLOOKUP(X624,'Tablas de calculos'!$AZ$4:$BE$11,5,FALSE),"")</f>
        <v/>
      </c>
      <c r="Z624" s="208" t="str">
        <f>IFERROR(VLOOKUP(X624,'Tablas de calculos'!$AZ$4:$BE$11,6,FALSE),"")</f>
        <v/>
      </c>
    </row>
    <row r="625" spans="1:26" ht="45" x14ac:dyDescent="0.25">
      <c r="A625" s="232" t="s">
        <v>1141</v>
      </c>
      <c r="B625" s="137">
        <v>65</v>
      </c>
      <c r="C625" s="205" t="str">
        <f>+VLOOKUP(Tabla9[[#This Row],[Cod. Riesgo]],Tabla_Riesgos[[Número]:[Tipo de Riesgo]],6,FALSE)</f>
        <v>Operativo</v>
      </c>
      <c r="D625" s="119" t="s">
        <v>12</v>
      </c>
      <c r="E625" s="120" t="s">
        <v>1158</v>
      </c>
      <c r="F625" s="121"/>
      <c r="G625" s="125" t="s">
        <v>1163</v>
      </c>
      <c r="H625" s="472" t="s">
        <v>544</v>
      </c>
      <c r="I625" s="463" t="s">
        <v>486</v>
      </c>
      <c r="J625" s="463" t="s">
        <v>490</v>
      </c>
      <c r="K625" s="463" t="s">
        <v>495</v>
      </c>
      <c r="L625" s="463" t="s">
        <v>498</v>
      </c>
      <c r="M625" s="463" t="s">
        <v>503</v>
      </c>
      <c r="N625" s="463" t="s">
        <v>508</v>
      </c>
      <c r="O625" s="463" t="s">
        <v>554</v>
      </c>
      <c r="P625" s="123">
        <f t="shared" si="40"/>
        <v>80</v>
      </c>
      <c r="Q625" s="208" t="str">
        <f t="shared" si="41"/>
        <v>Debil</v>
      </c>
      <c r="R625" s="463" t="s">
        <v>516</v>
      </c>
      <c r="S625" s="224" t="str">
        <f t="shared" si="42"/>
        <v>DebilFuerte</v>
      </c>
      <c r="T625" s="224">
        <f>IFERROR(VLOOKUP(S625,'Tablas de calculos'!$AU$16:$AV$24,2,FALSE),"")</f>
        <v>7</v>
      </c>
      <c r="U625" s="208" t="str">
        <f>IFERROR(VLOOKUP(T625,'Tablas de calculos'!$AV$16:$AY$24,4),"")</f>
        <v>Débil</v>
      </c>
      <c r="V625" s="463" t="s">
        <v>578</v>
      </c>
      <c r="W625" s="463" t="s">
        <v>576</v>
      </c>
      <c r="X625" s="123" t="str">
        <f t="shared" si="43"/>
        <v>DébilDirectamenteNo disminuye</v>
      </c>
      <c r="Y625" s="208" t="str">
        <f>IFERROR(VLOOKUP(X625,'Tablas de calculos'!$AZ$4:$BE$11,5,FALSE),"")</f>
        <v/>
      </c>
      <c r="Z625" s="208" t="str">
        <f>IFERROR(VLOOKUP(X625,'Tablas de calculos'!$AZ$4:$BE$11,6,FALSE),"")</f>
        <v/>
      </c>
    </row>
    <row r="626" spans="1:26" ht="75" x14ac:dyDescent="0.25">
      <c r="A626" s="232" t="s">
        <v>1141</v>
      </c>
      <c r="B626" s="137">
        <v>65</v>
      </c>
      <c r="C626" s="205" t="str">
        <f>+VLOOKUP(Tabla9[[#This Row],[Cod. Riesgo]],Tabla_Riesgos[[Número]:[Tipo de Riesgo]],6,FALSE)</f>
        <v>Operativo</v>
      </c>
      <c r="D626" s="119" t="s">
        <v>12</v>
      </c>
      <c r="E626" s="120" t="s">
        <v>1158</v>
      </c>
      <c r="F626" s="121">
        <v>65.02000000000001</v>
      </c>
      <c r="G626" s="125" t="s">
        <v>308</v>
      </c>
      <c r="H626" s="472" t="s">
        <v>544</v>
      </c>
      <c r="I626" s="463" t="s">
        <v>486</v>
      </c>
      <c r="J626" s="463" t="s">
        <v>490</v>
      </c>
      <c r="K626" s="463" t="s">
        <v>494</v>
      </c>
      <c r="L626" s="463" t="s">
        <v>499</v>
      </c>
      <c r="M626" s="463" t="s">
        <v>503</v>
      </c>
      <c r="N626" s="463" t="s">
        <v>508</v>
      </c>
      <c r="O626" s="463" t="s">
        <v>512</v>
      </c>
      <c r="P626" s="123">
        <f t="shared" si="40"/>
        <v>95</v>
      </c>
      <c r="Q626" s="208" t="str">
        <f t="shared" si="41"/>
        <v>Moderado</v>
      </c>
      <c r="R626" s="463" t="s">
        <v>516</v>
      </c>
      <c r="S626" s="224" t="str">
        <f t="shared" si="42"/>
        <v>ModeradoFuerte</v>
      </c>
      <c r="T626" s="224">
        <f>IFERROR(VLOOKUP(S626,'Tablas de calculos'!$AU$16:$AV$24,2,FALSE),"")</f>
        <v>4</v>
      </c>
      <c r="U626" s="208" t="str">
        <f>IFERROR(VLOOKUP(T626,'Tablas de calculos'!$AV$16:$AY$24,4),"")</f>
        <v>Moderado</v>
      </c>
      <c r="V626" s="463" t="s">
        <v>578</v>
      </c>
      <c r="W626" s="463" t="s">
        <v>576</v>
      </c>
      <c r="X626" s="123" t="str">
        <f t="shared" si="43"/>
        <v>ModeradoDirectamenteNo disminuye</v>
      </c>
      <c r="Y626" s="208">
        <f>IFERROR(VLOOKUP(X626,'Tablas de calculos'!$AZ$4:$BE$11,5,FALSE),"")</f>
        <v>1</v>
      </c>
      <c r="Z626" s="208">
        <f>IFERROR(VLOOKUP(X626,'Tablas de calculos'!$AZ$4:$BE$11,6,FALSE),"")</f>
        <v>0</v>
      </c>
    </row>
    <row r="627" spans="1:26" ht="120" x14ac:dyDescent="0.25">
      <c r="A627" s="232" t="s">
        <v>1141</v>
      </c>
      <c r="B627" s="137">
        <v>128</v>
      </c>
      <c r="C627" s="205" t="str">
        <f>+VLOOKUP(Tabla9[[#This Row],[Cod. Riesgo]],Tabla_Riesgos[[Número]:[Tipo de Riesgo]],6,FALSE)</f>
        <v>Corrupción</v>
      </c>
      <c r="D627" s="119" t="s">
        <v>76</v>
      </c>
      <c r="E627" s="120" t="s">
        <v>723</v>
      </c>
      <c r="F627" s="121"/>
      <c r="G627" s="125" t="s">
        <v>1164</v>
      </c>
      <c r="H627" s="472" t="s">
        <v>544</v>
      </c>
      <c r="I627" s="462" t="s">
        <v>486</v>
      </c>
      <c r="J627" s="462" t="s">
        <v>490</v>
      </c>
      <c r="K627" s="462" t="s">
        <v>494</v>
      </c>
      <c r="L627" s="462" t="s">
        <v>498</v>
      </c>
      <c r="M627" s="462" t="s">
        <v>503</v>
      </c>
      <c r="N627" s="464" t="s">
        <v>508</v>
      </c>
      <c r="O627" s="462" t="s">
        <v>512</v>
      </c>
      <c r="P627" s="123">
        <f t="shared" si="40"/>
        <v>100</v>
      </c>
      <c r="Q627" s="208" t="str">
        <f t="shared" si="41"/>
        <v>Fuerte</v>
      </c>
      <c r="R627" s="462" t="s">
        <v>516</v>
      </c>
      <c r="S627" s="224" t="str">
        <f t="shared" si="42"/>
        <v>FuerteFuerte</v>
      </c>
      <c r="T627" s="224">
        <f>IFERROR(VLOOKUP(S627,'Tablas de calculos'!$AU$16:$AV$24,2,FALSE),"")</f>
        <v>1</v>
      </c>
      <c r="U627" s="208" t="str">
        <f>IFERROR(VLOOKUP(T627,'Tablas de calculos'!$AV$16:$AY$24,4),"")</f>
        <v>Fuerte</v>
      </c>
      <c r="V627" s="462" t="s">
        <v>578</v>
      </c>
      <c r="W627" s="462" t="s">
        <v>578</v>
      </c>
      <c r="X627" s="123" t="str">
        <f t="shared" si="43"/>
        <v>FuerteDirectamenteDirectamente</v>
      </c>
      <c r="Y627" s="208">
        <f>IFERROR(VLOOKUP(X627,'Tablas de calculos'!$AZ$4:$BE$11,5,FALSE),"")</f>
        <v>2</v>
      </c>
      <c r="Z627" s="208">
        <f>IFERROR(VLOOKUP(X627,'Tablas de calculos'!$AZ$4:$BE$11,6,FALSE),"")</f>
        <v>2</v>
      </c>
    </row>
    <row r="628" spans="1:26" ht="30" x14ac:dyDescent="0.25">
      <c r="A628" s="232" t="s">
        <v>1141</v>
      </c>
      <c r="B628" s="137">
        <v>129</v>
      </c>
      <c r="C628" s="205" t="str">
        <f>+VLOOKUP(Tabla9[[#This Row],[Cod. Riesgo]],Tabla_Riesgos[[Número]:[Tipo de Riesgo]],6,FALSE)</f>
        <v>Operativo</v>
      </c>
      <c r="D628" s="119" t="s">
        <v>76</v>
      </c>
      <c r="E628" s="120" t="s">
        <v>1162</v>
      </c>
      <c r="F628" s="121"/>
      <c r="G628" s="125" t="s">
        <v>1165</v>
      </c>
      <c r="H628" s="472" t="s">
        <v>544</v>
      </c>
      <c r="I628" s="463" t="s">
        <v>486</v>
      </c>
      <c r="J628" s="463" t="s">
        <v>490</v>
      </c>
      <c r="K628" s="463" t="s">
        <v>494</v>
      </c>
      <c r="L628" s="463" t="s">
        <v>498</v>
      </c>
      <c r="M628" s="463" t="s">
        <v>503</v>
      </c>
      <c r="N628" s="463" t="s">
        <v>508</v>
      </c>
      <c r="O628" s="463" t="s">
        <v>512</v>
      </c>
      <c r="P628" s="123">
        <f t="shared" si="40"/>
        <v>100</v>
      </c>
      <c r="Q628" s="208" t="str">
        <f t="shared" si="41"/>
        <v>Fuerte</v>
      </c>
      <c r="R628" s="463" t="s">
        <v>516</v>
      </c>
      <c r="S628" s="224" t="str">
        <f t="shared" si="42"/>
        <v>FuerteFuerte</v>
      </c>
      <c r="T628" s="224">
        <f>IFERROR(VLOOKUP(S628,'Tablas de calculos'!$AU$16:$AV$24,2,FALSE),"")</f>
        <v>1</v>
      </c>
      <c r="U628" s="208" t="str">
        <f>IFERROR(VLOOKUP(T628,'Tablas de calculos'!$AV$16:$AY$24,4),"")</f>
        <v>Fuerte</v>
      </c>
      <c r="V628" s="463" t="s">
        <v>578</v>
      </c>
      <c r="W628" s="463" t="s">
        <v>578</v>
      </c>
      <c r="X628" s="123" t="str">
        <f t="shared" si="43"/>
        <v>FuerteDirectamenteDirectamente</v>
      </c>
      <c r="Y628" s="208">
        <f>IFERROR(VLOOKUP(X628,'Tablas de calculos'!$AZ$4:$BE$11,5,FALSE),"")</f>
        <v>2</v>
      </c>
      <c r="Z628" s="208">
        <f>IFERROR(VLOOKUP(X628,'Tablas de calculos'!$AZ$4:$BE$11,6,FALSE),"")</f>
        <v>2</v>
      </c>
    </row>
    <row r="629" spans="1:26" ht="60" x14ac:dyDescent="0.25">
      <c r="A629" s="232" t="s">
        <v>1141</v>
      </c>
      <c r="B629" s="137">
        <v>66</v>
      </c>
      <c r="C629" s="205" t="str">
        <f>+VLOOKUP(Tabla9[[#This Row],[Cod. Riesgo]],Tabla_Riesgos[[Número]:[Tipo de Riesgo]],6,FALSE)</f>
        <v>Operativo</v>
      </c>
      <c r="D629" s="119" t="s">
        <v>76</v>
      </c>
      <c r="E629" s="120" t="s">
        <v>79</v>
      </c>
      <c r="F629" s="121">
        <v>66.010000000000005</v>
      </c>
      <c r="G629" s="125"/>
      <c r="H629" s="472"/>
      <c r="I629" s="462"/>
      <c r="J629" s="462"/>
      <c r="K629" s="462"/>
      <c r="L629" s="462"/>
      <c r="M629" s="462"/>
      <c r="N629" s="462"/>
      <c r="O629" s="462"/>
      <c r="P629" s="123">
        <f t="shared" si="40"/>
        <v>0</v>
      </c>
      <c r="Q629" s="208" t="str">
        <f t="shared" si="41"/>
        <v>Debil</v>
      </c>
      <c r="R629" s="462"/>
      <c r="S629" s="224" t="str">
        <f t="shared" si="42"/>
        <v>Debil</v>
      </c>
      <c r="T629" s="224" t="str">
        <f>IFERROR(VLOOKUP(S629,'Tablas de calculos'!$AU$16:$AV$24,2,FALSE),"")</f>
        <v/>
      </c>
      <c r="U629" s="208" t="str">
        <f>IFERROR(VLOOKUP(T629,'Tablas de calculos'!$AV$16:$AY$24,4),"")</f>
        <v/>
      </c>
      <c r="V629" s="462"/>
      <c r="W629" s="462"/>
      <c r="X629" s="123" t="str">
        <f t="shared" si="43"/>
        <v/>
      </c>
      <c r="Y629" s="208" t="str">
        <f>IFERROR(VLOOKUP(X629,'Tablas de calculos'!$AZ$4:$BE$11,5,FALSE),"")</f>
        <v/>
      </c>
      <c r="Z629" s="208" t="str">
        <f>IFERROR(VLOOKUP(X629,'Tablas de calculos'!$AZ$4:$BE$11,6,FALSE),"")</f>
        <v/>
      </c>
    </row>
    <row r="630" spans="1:26" ht="105" x14ac:dyDescent="0.25">
      <c r="A630" s="232" t="s">
        <v>1141</v>
      </c>
      <c r="B630" s="137">
        <v>67</v>
      </c>
      <c r="C630" s="205" t="str">
        <f>+VLOOKUP(Tabla9[[#This Row],[Cod. Riesgo]],Tabla_Riesgos[[Número]:[Tipo de Riesgo]],6,FALSE)</f>
        <v>Seguridad de la Información</v>
      </c>
      <c r="D630" s="119" t="s">
        <v>676</v>
      </c>
      <c r="E630" s="120" t="s">
        <v>677</v>
      </c>
      <c r="F630" s="121" t="s">
        <v>311</v>
      </c>
      <c r="G630" s="125" t="s">
        <v>312</v>
      </c>
      <c r="H630" s="472"/>
      <c r="I630" s="461"/>
      <c r="J630" s="461"/>
      <c r="K630" s="461"/>
      <c r="L630" s="461"/>
      <c r="M630" s="461"/>
      <c r="N630" s="461"/>
      <c r="O630" s="461"/>
      <c r="P630" s="123">
        <f t="shared" si="40"/>
        <v>0</v>
      </c>
      <c r="Q630" s="208" t="str">
        <f t="shared" si="41"/>
        <v>Debil</v>
      </c>
      <c r="R630" s="461" t="s">
        <v>516</v>
      </c>
      <c r="S630" s="224" t="str">
        <f t="shared" si="42"/>
        <v>DebilFuerte</v>
      </c>
      <c r="T630" s="224">
        <f>IFERROR(VLOOKUP(S630,'Tablas de calculos'!$AU$16:$AV$24,2,FALSE),"")</f>
        <v>7</v>
      </c>
      <c r="U630" s="208" t="str">
        <f>IFERROR(VLOOKUP(T630,'Tablas de calculos'!$AV$16:$AY$24,4),"")</f>
        <v>Débil</v>
      </c>
      <c r="V630" s="461" t="s">
        <v>576</v>
      </c>
      <c r="W630" s="461" t="s">
        <v>578</v>
      </c>
      <c r="X630" s="123" t="str">
        <f t="shared" si="43"/>
        <v>DébilNo disminuyeDirectamente</v>
      </c>
      <c r="Y630" s="208" t="str">
        <f>IFERROR(VLOOKUP(X630,'Tablas de calculos'!$AZ$4:$BE$11,5,FALSE),"")</f>
        <v/>
      </c>
      <c r="Z630" s="208" t="str">
        <f>IFERROR(VLOOKUP(X630,'Tablas de calculos'!$AZ$4:$BE$11,6,FALSE),"")</f>
        <v/>
      </c>
    </row>
    <row r="631" spans="1:26" ht="60" x14ac:dyDescent="0.25">
      <c r="A631" s="232" t="s">
        <v>1141</v>
      </c>
      <c r="B631" s="137">
        <v>67</v>
      </c>
      <c r="C631" s="205" t="str">
        <f>+VLOOKUP(Tabla9[[#This Row],[Cod. Riesgo]],Tabla_Riesgos[[Número]:[Tipo de Riesgo]],6,FALSE)</f>
        <v>Seguridad de la Información</v>
      </c>
      <c r="D631" s="119" t="s">
        <v>676</v>
      </c>
      <c r="E631" s="120" t="s">
        <v>677</v>
      </c>
      <c r="F631" s="121" t="s">
        <v>313</v>
      </c>
      <c r="G631" s="125" t="s">
        <v>314</v>
      </c>
      <c r="H631" s="472"/>
      <c r="I631" s="461"/>
      <c r="J631" s="461"/>
      <c r="K631" s="461"/>
      <c r="L631" s="461"/>
      <c r="M631" s="461"/>
      <c r="N631" s="461"/>
      <c r="O631" s="461"/>
      <c r="P631" s="123">
        <f t="shared" si="40"/>
        <v>0</v>
      </c>
      <c r="Q631" s="208" t="str">
        <f t="shared" si="41"/>
        <v>Debil</v>
      </c>
      <c r="R631" s="461" t="s">
        <v>516</v>
      </c>
      <c r="S631" s="224" t="str">
        <f t="shared" si="42"/>
        <v>DebilFuerte</v>
      </c>
      <c r="T631" s="224">
        <f>IFERROR(VLOOKUP(S631,'Tablas de calculos'!$AU$16:$AV$24,2,FALSE),"")</f>
        <v>7</v>
      </c>
      <c r="U631" s="208" t="str">
        <f>IFERROR(VLOOKUP(T631,'Tablas de calculos'!$AV$16:$AY$24,4),"")</f>
        <v>Débil</v>
      </c>
      <c r="V631" s="461" t="s">
        <v>576</v>
      </c>
      <c r="W631" s="461" t="s">
        <v>578</v>
      </c>
      <c r="X631" s="123" t="str">
        <f t="shared" si="43"/>
        <v>DébilNo disminuyeDirectamente</v>
      </c>
      <c r="Y631" s="208" t="str">
        <f>IFERROR(VLOOKUP(X631,'Tablas de calculos'!$AZ$4:$BE$11,5,FALSE),"")</f>
        <v/>
      </c>
      <c r="Z631" s="208" t="str">
        <f>IFERROR(VLOOKUP(X631,'Tablas de calculos'!$AZ$4:$BE$11,6,FALSE),"")</f>
        <v/>
      </c>
    </row>
    <row r="632" spans="1:26" ht="60" x14ac:dyDescent="0.25">
      <c r="A632" s="232" t="s">
        <v>1141</v>
      </c>
      <c r="B632" s="137">
        <v>67</v>
      </c>
      <c r="C632" s="205" t="str">
        <f>+VLOOKUP(Tabla9[[#This Row],[Cod. Riesgo]],Tabla_Riesgos[[Número]:[Tipo de Riesgo]],6,FALSE)</f>
        <v>Seguridad de la Información</v>
      </c>
      <c r="D632" s="119" t="s">
        <v>676</v>
      </c>
      <c r="E632" s="120" t="s">
        <v>677</v>
      </c>
      <c r="F632" s="121" t="s">
        <v>315</v>
      </c>
      <c r="G632" s="125" t="s">
        <v>231</v>
      </c>
      <c r="H632" s="472"/>
      <c r="I632" s="461"/>
      <c r="J632" s="461"/>
      <c r="K632" s="461"/>
      <c r="L632" s="461"/>
      <c r="M632" s="461"/>
      <c r="N632" s="461"/>
      <c r="O632" s="461"/>
      <c r="P632" s="123">
        <f t="shared" si="40"/>
        <v>0</v>
      </c>
      <c r="Q632" s="208" t="str">
        <f t="shared" si="41"/>
        <v>Debil</v>
      </c>
      <c r="R632" s="461" t="s">
        <v>516</v>
      </c>
      <c r="S632" s="224" t="str">
        <f t="shared" si="42"/>
        <v>DebilFuerte</v>
      </c>
      <c r="T632" s="224">
        <f>IFERROR(VLOOKUP(S632,'Tablas de calculos'!$AU$16:$AV$24,2,FALSE),"")</f>
        <v>7</v>
      </c>
      <c r="U632" s="208" t="str">
        <f>IFERROR(VLOOKUP(T632,'Tablas de calculos'!$AV$16:$AY$24,4),"")</f>
        <v>Débil</v>
      </c>
      <c r="V632" s="461" t="s">
        <v>576</v>
      </c>
      <c r="W632" s="461" t="s">
        <v>578</v>
      </c>
      <c r="X632" s="123" t="str">
        <f t="shared" si="43"/>
        <v>DébilNo disminuyeDirectamente</v>
      </c>
      <c r="Y632" s="208" t="str">
        <f>IFERROR(VLOOKUP(X632,'Tablas de calculos'!$AZ$4:$BE$11,5,FALSE),"")</f>
        <v/>
      </c>
      <c r="Z632" s="208" t="str">
        <f>IFERROR(VLOOKUP(X632,'Tablas de calculos'!$AZ$4:$BE$11,6,FALSE),"")</f>
        <v/>
      </c>
    </row>
    <row r="633" spans="1:26" ht="75" x14ac:dyDescent="0.25">
      <c r="A633" s="232" t="s">
        <v>1141</v>
      </c>
      <c r="B633" s="137">
        <v>67</v>
      </c>
      <c r="C633" s="205" t="str">
        <f>+VLOOKUP(Tabla9[[#This Row],[Cod. Riesgo]],Tabla_Riesgos[[Número]:[Tipo de Riesgo]],6,FALSE)</f>
        <v>Seguridad de la Información</v>
      </c>
      <c r="D633" s="119" t="s">
        <v>676</v>
      </c>
      <c r="E633" s="120" t="s">
        <v>677</v>
      </c>
      <c r="F633" s="121" t="s">
        <v>316</v>
      </c>
      <c r="G633" s="125" t="s">
        <v>317</v>
      </c>
      <c r="H633" s="472"/>
      <c r="I633" s="461"/>
      <c r="J633" s="461"/>
      <c r="K633" s="461"/>
      <c r="L633" s="461"/>
      <c r="M633" s="461"/>
      <c r="N633" s="461"/>
      <c r="O633" s="461"/>
      <c r="P633" s="123">
        <f t="shared" si="40"/>
        <v>0</v>
      </c>
      <c r="Q633" s="208" t="str">
        <f t="shared" si="41"/>
        <v>Debil</v>
      </c>
      <c r="R633" s="461" t="s">
        <v>516</v>
      </c>
      <c r="S633" s="224" t="str">
        <f t="shared" si="42"/>
        <v>DebilFuerte</v>
      </c>
      <c r="T633" s="224">
        <f>IFERROR(VLOOKUP(S633,'Tablas de calculos'!$AU$16:$AV$24,2,FALSE),"")</f>
        <v>7</v>
      </c>
      <c r="U633" s="208" t="str">
        <f>IFERROR(VLOOKUP(T633,'Tablas de calculos'!$AV$16:$AY$24,4),"")</f>
        <v>Débil</v>
      </c>
      <c r="V633" s="461" t="s">
        <v>576</v>
      </c>
      <c r="W633" s="461" t="s">
        <v>578</v>
      </c>
      <c r="X633" s="123" t="str">
        <f t="shared" si="43"/>
        <v>DébilNo disminuyeDirectamente</v>
      </c>
      <c r="Y633" s="208" t="str">
        <f>IFERROR(VLOOKUP(X633,'Tablas de calculos'!$AZ$4:$BE$11,5,FALSE),"")</f>
        <v/>
      </c>
      <c r="Z633" s="208" t="str">
        <f>IFERROR(VLOOKUP(X633,'Tablas de calculos'!$AZ$4:$BE$11,6,FALSE),"")</f>
        <v/>
      </c>
    </row>
    <row r="634" spans="1:26" ht="45" x14ac:dyDescent="0.25">
      <c r="A634" s="232" t="s">
        <v>1141</v>
      </c>
      <c r="B634" s="137">
        <v>68</v>
      </c>
      <c r="C634" s="205" t="str">
        <f>+VLOOKUP(Tabla9[[#This Row],[Cod. Riesgo]],Tabla_Riesgos[[Número]:[Tipo de Riesgo]],6,FALSE)</f>
        <v>Seguridad de la Información</v>
      </c>
      <c r="D634" s="119" t="s">
        <v>102</v>
      </c>
      <c r="E634" s="120" t="s">
        <v>81</v>
      </c>
      <c r="F634" s="121" t="s">
        <v>318</v>
      </c>
      <c r="G634" s="125" t="s">
        <v>319</v>
      </c>
      <c r="H634" s="472"/>
      <c r="I634" s="461"/>
      <c r="J634" s="461"/>
      <c r="K634" s="461"/>
      <c r="L634" s="461"/>
      <c r="M634" s="461"/>
      <c r="N634" s="461"/>
      <c r="O634" s="461"/>
      <c r="P634" s="123">
        <f t="shared" si="40"/>
        <v>0</v>
      </c>
      <c r="Q634" s="208" t="str">
        <f t="shared" si="41"/>
        <v>Debil</v>
      </c>
      <c r="R634" s="461" t="s">
        <v>516</v>
      </c>
      <c r="S634" s="224" t="str">
        <f t="shared" si="42"/>
        <v>DebilFuerte</v>
      </c>
      <c r="T634" s="224">
        <f>IFERROR(VLOOKUP(S634,'Tablas de calculos'!$AU$16:$AV$24,2,FALSE),"")</f>
        <v>7</v>
      </c>
      <c r="U634" s="208" t="str">
        <f>IFERROR(VLOOKUP(T634,'Tablas de calculos'!$AV$16:$AY$24,4),"")</f>
        <v>Débil</v>
      </c>
      <c r="V634" s="461" t="s">
        <v>576</v>
      </c>
      <c r="W634" s="461" t="s">
        <v>578</v>
      </c>
      <c r="X634" s="123" t="str">
        <f t="shared" si="43"/>
        <v>DébilNo disminuyeDirectamente</v>
      </c>
      <c r="Y634" s="208" t="str">
        <f>IFERROR(VLOOKUP(X634,'Tablas de calculos'!$AZ$4:$BE$11,5,FALSE),"")</f>
        <v/>
      </c>
      <c r="Z634" s="208" t="str">
        <f>IFERROR(VLOOKUP(X634,'Tablas de calculos'!$AZ$4:$BE$11,6,FALSE),"")</f>
        <v/>
      </c>
    </row>
    <row r="635" spans="1:26" ht="90" x14ac:dyDescent="0.25">
      <c r="A635" s="232" t="s">
        <v>1141</v>
      </c>
      <c r="B635" s="137">
        <v>70</v>
      </c>
      <c r="C635" s="205" t="str">
        <f>+VLOOKUP(Tabla9[[#This Row],[Cod. Riesgo]],Tabla_Riesgos[[Número]:[Tipo de Riesgo]],6,FALSE)</f>
        <v>Seguridad de la Información</v>
      </c>
      <c r="D635" s="119" t="s">
        <v>102</v>
      </c>
      <c r="E635" s="120" t="s">
        <v>678</v>
      </c>
      <c r="F635" s="121" t="s">
        <v>320</v>
      </c>
      <c r="G635" s="125" t="s">
        <v>321</v>
      </c>
      <c r="H635" s="472"/>
      <c r="I635" s="461"/>
      <c r="J635" s="461"/>
      <c r="K635" s="461"/>
      <c r="L635" s="461"/>
      <c r="M635" s="461"/>
      <c r="N635" s="461"/>
      <c r="O635" s="461"/>
      <c r="P635" s="123">
        <f t="shared" si="40"/>
        <v>0</v>
      </c>
      <c r="Q635" s="208" t="str">
        <f t="shared" si="41"/>
        <v>Debil</v>
      </c>
      <c r="R635" s="461" t="s">
        <v>516</v>
      </c>
      <c r="S635" s="224" t="str">
        <f t="shared" si="42"/>
        <v>DebilFuerte</v>
      </c>
      <c r="T635" s="224">
        <f>IFERROR(VLOOKUP(S635,'Tablas de calculos'!$AU$16:$AV$24,2,FALSE),"")</f>
        <v>7</v>
      </c>
      <c r="U635" s="208" t="str">
        <f>IFERROR(VLOOKUP(T635,'Tablas de calculos'!$AV$16:$AY$24,4),"")</f>
        <v>Débil</v>
      </c>
      <c r="V635" s="461" t="s">
        <v>576</v>
      </c>
      <c r="W635" s="461" t="s">
        <v>578</v>
      </c>
      <c r="X635" s="123" t="str">
        <f t="shared" si="43"/>
        <v>DébilNo disminuyeDirectamente</v>
      </c>
      <c r="Y635" s="208" t="str">
        <f>IFERROR(VLOOKUP(X635,'Tablas de calculos'!$AZ$4:$BE$11,5,FALSE),"")</f>
        <v/>
      </c>
      <c r="Z635" s="208" t="str">
        <f>IFERROR(VLOOKUP(X635,'Tablas de calculos'!$AZ$4:$BE$11,6,FALSE),"")</f>
        <v/>
      </c>
    </row>
    <row r="636" spans="1:26" ht="60" x14ac:dyDescent="0.25">
      <c r="A636" s="232" t="s">
        <v>1141</v>
      </c>
      <c r="B636" s="137">
        <v>70</v>
      </c>
      <c r="C636" s="205" t="str">
        <f>+VLOOKUP(Tabla9[[#This Row],[Cod. Riesgo]],Tabla_Riesgos[[Número]:[Tipo de Riesgo]],6,FALSE)</f>
        <v>Seguridad de la Información</v>
      </c>
      <c r="D636" s="119" t="s">
        <v>102</v>
      </c>
      <c r="E636" s="120" t="s">
        <v>678</v>
      </c>
      <c r="F636" s="121" t="s">
        <v>322</v>
      </c>
      <c r="G636" s="125" t="s">
        <v>323</v>
      </c>
      <c r="H636" s="472"/>
      <c r="I636" s="461"/>
      <c r="J636" s="461"/>
      <c r="K636" s="461"/>
      <c r="L636" s="461"/>
      <c r="M636" s="461"/>
      <c r="N636" s="461"/>
      <c r="O636" s="461"/>
      <c r="P636" s="123">
        <f t="shared" si="40"/>
        <v>0</v>
      </c>
      <c r="Q636" s="208" t="str">
        <f t="shared" si="41"/>
        <v>Debil</v>
      </c>
      <c r="R636" s="461" t="s">
        <v>516</v>
      </c>
      <c r="S636" s="224" t="str">
        <f t="shared" si="42"/>
        <v>DebilFuerte</v>
      </c>
      <c r="T636" s="224">
        <f>IFERROR(VLOOKUP(S636,'Tablas de calculos'!$AU$16:$AV$24,2,FALSE),"")</f>
        <v>7</v>
      </c>
      <c r="U636" s="208" t="str">
        <f>IFERROR(VLOOKUP(T636,'Tablas de calculos'!$AV$16:$AY$24,4),"")</f>
        <v>Débil</v>
      </c>
      <c r="V636" s="461" t="s">
        <v>576</v>
      </c>
      <c r="W636" s="461" t="s">
        <v>578</v>
      </c>
      <c r="X636" s="123" t="str">
        <f t="shared" si="43"/>
        <v>DébilNo disminuyeDirectamente</v>
      </c>
      <c r="Y636" s="208" t="str">
        <f>IFERROR(VLOOKUP(X636,'Tablas de calculos'!$AZ$4:$BE$11,5,FALSE),"")</f>
        <v/>
      </c>
      <c r="Z636" s="208" t="str">
        <f>IFERROR(VLOOKUP(X636,'Tablas de calculos'!$AZ$4:$BE$11,6,FALSE),"")</f>
        <v/>
      </c>
    </row>
    <row r="637" spans="1:26" ht="30" x14ac:dyDescent="0.25">
      <c r="A637" s="232" t="s">
        <v>1141</v>
      </c>
      <c r="B637" s="137">
        <v>70</v>
      </c>
      <c r="C637" s="205" t="str">
        <f>+VLOOKUP(Tabla9[[#This Row],[Cod. Riesgo]],Tabla_Riesgos[[Número]:[Tipo de Riesgo]],6,FALSE)</f>
        <v>Seguridad de la Información</v>
      </c>
      <c r="D637" s="119" t="s">
        <v>102</v>
      </c>
      <c r="E637" s="120" t="s">
        <v>678</v>
      </c>
      <c r="F637" s="121" t="s">
        <v>324</v>
      </c>
      <c r="G637" s="125" t="s">
        <v>325</v>
      </c>
      <c r="H637" s="472"/>
      <c r="I637" s="461"/>
      <c r="J637" s="461"/>
      <c r="K637" s="461"/>
      <c r="L637" s="461"/>
      <c r="M637" s="461"/>
      <c r="N637" s="461"/>
      <c r="O637" s="461"/>
      <c r="P637" s="123">
        <f t="shared" si="40"/>
        <v>0</v>
      </c>
      <c r="Q637" s="208" t="str">
        <f t="shared" si="41"/>
        <v>Debil</v>
      </c>
      <c r="R637" s="461" t="s">
        <v>516</v>
      </c>
      <c r="S637" s="224" t="str">
        <f t="shared" si="42"/>
        <v>DebilFuerte</v>
      </c>
      <c r="T637" s="224">
        <f>IFERROR(VLOOKUP(S637,'Tablas de calculos'!$AU$16:$AV$24,2,FALSE),"")</f>
        <v>7</v>
      </c>
      <c r="U637" s="208" t="str">
        <f>IFERROR(VLOOKUP(T637,'Tablas de calculos'!$AV$16:$AY$24,4),"")</f>
        <v>Débil</v>
      </c>
      <c r="V637" s="461" t="s">
        <v>576</v>
      </c>
      <c r="W637" s="461" t="s">
        <v>578</v>
      </c>
      <c r="X637" s="123" t="str">
        <f t="shared" si="43"/>
        <v>DébilNo disminuyeDirectamente</v>
      </c>
      <c r="Y637" s="208" t="str">
        <f>IFERROR(VLOOKUP(X637,'Tablas de calculos'!$AZ$4:$BE$11,5,FALSE),"")</f>
        <v/>
      </c>
      <c r="Z637" s="208" t="str">
        <f>IFERROR(VLOOKUP(X637,'Tablas de calculos'!$AZ$4:$BE$11,6,FALSE),"")</f>
        <v/>
      </c>
    </row>
    <row r="638" spans="1:26" ht="30" x14ac:dyDescent="0.25">
      <c r="A638" s="232" t="s">
        <v>1141</v>
      </c>
      <c r="B638" s="137">
        <v>70</v>
      </c>
      <c r="C638" s="205" t="str">
        <f>+VLOOKUP(Tabla9[[#This Row],[Cod. Riesgo]],Tabla_Riesgos[[Número]:[Tipo de Riesgo]],6,FALSE)</f>
        <v>Seguridad de la Información</v>
      </c>
      <c r="D638" s="119" t="s">
        <v>102</v>
      </c>
      <c r="E638" s="120" t="s">
        <v>678</v>
      </c>
      <c r="F638" s="121" t="s">
        <v>326</v>
      </c>
      <c r="G638" s="125" t="s">
        <v>327</v>
      </c>
      <c r="H638" s="472"/>
      <c r="I638" s="461"/>
      <c r="J638" s="461"/>
      <c r="K638" s="461"/>
      <c r="L638" s="461"/>
      <c r="M638" s="461"/>
      <c r="N638" s="461"/>
      <c r="O638" s="461"/>
      <c r="P638" s="123">
        <f t="shared" si="40"/>
        <v>0</v>
      </c>
      <c r="Q638" s="208" t="str">
        <f t="shared" si="41"/>
        <v>Debil</v>
      </c>
      <c r="R638" s="461" t="s">
        <v>516</v>
      </c>
      <c r="S638" s="224" t="str">
        <f t="shared" si="42"/>
        <v>DebilFuerte</v>
      </c>
      <c r="T638" s="224">
        <f>IFERROR(VLOOKUP(S638,'Tablas de calculos'!$AU$16:$AV$24,2,FALSE),"")</f>
        <v>7</v>
      </c>
      <c r="U638" s="208" t="str">
        <f>IFERROR(VLOOKUP(T638,'Tablas de calculos'!$AV$16:$AY$24,4),"")</f>
        <v>Débil</v>
      </c>
      <c r="V638" s="461" t="s">
        <v>576</v>
      </c>
      <c r="W638" s="461" t="s">
        <v>578</v>
      </c>
      <c r="X638" s="123" t="str">
        <f t="shared" si="43"/>
        <v>DébilNo disminuyeDirectamente</v>
      </c>
      <c r="Y638" s="208" t="str">
        <f>IFERROR(VLOOKUP(X638,'Tablas de calculos'!$AZ$4:$BE$11,5,FALSE),"")</f>
        <v/>
      </c>
      <c r="Z638" s="208" t="str">
        <f>IFERROR(VLOOKUP(X638,'Tablas de calculos'!$AZ$4:$BE$11,6,FALSE),"")</f>
        <v/>
      </c>
    </row>
    <row r="639" spans="1:26" ht="30" x14ac:dyDescent="0.25">
      <c r="A639" s="232" t="s">
        <v>1141</v>
      </c>
      <c r="B639" s="137">
        <v>71</v>
      </c>
      <c r="C639" s="205" t="str">
        <f>+VLOOKUP(Tabla9[[#This Row],[Cod. Riesgo]],Tabla_Riesgos[[Número]:[Tipo de Riesgo]],6,FALSE)</f>
        <v>Operativo</v>
      </c>
      <c r="D639" s="119" t="s">
        <v>82</v>
      </c>
      <c r="E639" s="120" t="s">
        <v>83</v>
      </c>
      <c r="F639" s="121" t="s">
        <v>328</v>
      </c>
      <c r="G639" s="125" t="s">
        <v>329</v>
      </c>
      <c r="H639" s="472"/>
      <c r="I639" s="461"/>
      <c r="J639" s="461"/>
      <c r="K639" s="461"/>
      <c r="L639" s="461"/>
      <c r="M639" s="461"/>
      <c r="N639" s="461"/>
      <c r="O639" s="461"/>
      <c r="P639" s="123">
        <f t="shared" si="40"/>
        <v>0</v>
      </c>
      <c r="Q639" s="208" t="str">
        <f t="shared" si="41"/>
        <v>Debil</v>
      </c>
      <c r="R639" s="461" t="s">
        <v>516</v>
      </c>
      <c r="S639" s="224" t="str">
        <f t="shared" si="42"/>
        <v>DebilFuerte</v>
      </c>
      <c r="T639" s="224">
        <f>IFERROR(VLOOKUP(S639,'Tablas de calculos'!$AU$16:$AV$24,2,FALSE),"")</f>
        <v>7</v>
      </c>
      <c r="U639" s="208" t="str">
        <f>IFERROR(VLOOKUP(T639,'Tablas de calculos'!$AV$16:$AY$24,4),"")</f>
        <v>Débil</v>
      </c>
      <c r="V639" s="461" t="s">
        <v>576</v>
      </c>
      <c r="W639" s="461" t="s">
        <v>578</v>
      </c>
      <c r="X639" s="123" t="str">
        <f t="shared" si="43"/>
        <v>DébilNo disminuyeDirectamente</v>
      </c>
      <c r="Y639" s="208" t="str">
        <f>IFERROR(VLOOKUP(X639,'Tablas de calculos'!$AZ$4:$BE$11,5,FALSE),"")</f>
        <v/>
      </c>
      <c r="Z639" s="208" t="str">
        <f>IFERROR(VLOOKUP(X639,'Tablas de calculos'!$AZ$4:$BE$11,6,FALSE),"")</f>
        <v/>
      </c>
    </row>
    <row r="640" spans="1:26" ht="15.75" x14ac:dyDescent="0.25">
      <c r="A640" s="232" t="s">
        <v>1141</v>
      </c>
      <c r="B640" s="137">
        <v>71</v>
      </c>
      <c r="C640" s="205" t="str">
        <f>+VLOOKUP(Tabla9[[#This Row],[Cod. Riesgo]],Tabla_Riesgos[[Número]:[Tipo de Riesgo]],6,FALSE)</f>
        <v>Operativo</v>
      </c>
      <c r="D640" s="119" t="s">
        <v>82</v>
      </c>
      <c r="E640" s="120" t="s">
        <v>83</v>
      </c>
      <c r="F640" s="121" t="s">
        <v>330</v>
      </c>
      <c r="G640" s="125" t="s">
        <v>331</v>
      </c>
      <c r="H640" s="472"/>
      <c r="I640" s="461"/>
      <c r="J640" s="461"/>
      <c r="K640" s="461"/>
      <c r="L640" s="461"/>
      <c r="M640" s="461"/>
      <c r="N640" s="461"/>
      <c r="O640" s="461"/>
      <c r="P640" s="123">
        <f t="shared" si="40"/>
        <v>0</v>
      </c>
      <c r="Q640" s="208" t="str">
        <f t="shared" si="41"/>
        <v>Debil</v>
      </c>
      <c r="R640" s="461" t="s">
        <v>516</v>
      </c>
      <c r="S640" s="224" t="str">
        <f t="shared" si="42"/>
        <v>DebilFuerte</v>
      </c>
      <c r="T640" s="224">
        <f>IFERROR(VLOOKUP(S640,'Tablas de calculos'!$AU$16:$AV$24,2,FALSE),"")</f>
        <v>7</v>
      </c>
      <c r="U640" s="208" t="str">
        <f>IFERROR(VLOOKUP(T640,'Tablas de calculos'!$AV$16:$AY$24,4),"")</f>
        <v>Débil</v>
      </c>
      <c r="V640" s="461" t="s">
        <v>576</v>
      </c>
      <c r="W640" s="461" t="s">
        <v>578</v>
      </c>
      <c r="X640" s="123" t="str">
        <f t="shared" si="43"/>
        <v>DébilNo disminuyeDirectamente</v>
      </c>
      <c r="Y640" s="208" t="str">
        <f>IFERROR(VLOOKUP(X640,'Tablas de calculos'!$AZ$4:$BE$11,5,FALSE),"")</f>
        <v/>
      </c>
      <c r="Z640" s="208" t="str">
        <f>IFERROR(VLOOKUP(X640,'Tablas de calculos'!$AZ$4:$BE$11,6,FALSE),"")</f>
        <v/>
      </c>
    </row>
    <row r="641" spans="1:26" ht="60" x14ac:dyDescent="0.25">
      <c r="A641" s="232" t="s">
        <v>1141</v>
      </c>
      <c r="B641" s="137">
        <v>72</v>
      </c>
      <c r="C641" s="205" t="str">
        <f>+VLOOKUP(Tabla9[[#This Row],[Cod. Riesgo]],Tabla_Riesgos[[Número]:[Tipo de Riesgo]],6,FALSE)</f>
        <v>Operativo</v>
      </c>
      <c r="D641" s="119" t="s">
        <v>676</v>
      </c>
      <c r="E641" s="120" t="s">
        <v>679</v>
      </c>
      <c r="F641" s="121">
        <v>72.010000000000005</v>
      </c>
      <c r="G641" s="125" t="s">
        <v>332</v>
      </c>
      <c r="H641" s="472"/>
      <c r="I641" s="461"/>
      <c r="J641" s="461"/>
      <c r="K641" s="461"/>
      <c r="L641" s="461"/>
      <c r="M641" s="461"/>
      <c r="N641" s="461"/>
      <c r="O641" s="461"/>
      <c r="P641" s="123">
        <f t="shared" si="40"/>
        <v>0</v>
      </c>
      <c r="Q641" s="208" t="str">
        <f t="shared" si="41"/>
        <v>Debil</v>
      </c>
      <c r="R641" s="461" t="s">
        <v>516</v>
      </c>
      <c r="S641" s="224" t="str">
        <f t="shared" si="42"/>
        <v>DebilFuerte</v>
      </c>
      <c r="T641" s="224">
        <f>IFERROR(VLOOKUP(S641,'Tablas de calculos'!$AU$16:$AV$24,2,FALSE),"")</f>
        <v>7</v>
      </c>
      <c r="U641" s="208" t="str">
        <f>IFERROR(VLOOKUP(T641,'Tablas de calculos'!$AV$16:$AY$24,4),"")</f>
        <v>Débil</v>
      </c>
      <c r="V641" s="461" t="s">
        <v>576</v>
      </c>
      <c r="W641" s="461" t="s">
        <v>578</v>
      </c>
      <c r="X641" s="123" t="str">
        <f t="shared" si="43"/>
        <v>DébilNo disminuyeDirectamente</v>
      </c>
      <c r="Y641" s="208" t="str">
        <f>IFERROR(VLOOKUP(X641,'Tablas de calculos'!$AZ$4:$BE$11,5,FALSE),"")</f>
        <v/>
      </c>
      <c r="Z641" s="208" t="str">
        <f>IFERROR(VLOOKUP(X641,'Tablas de calculos'!$AZ$4:$BE$11,6,FALSE),"")</f>
        <v/>
      </c>
    </row>
    <row r="642" spans="1:26" ht="45" x14ac:dyDescent="0.25">
      <c r="A642" s="232" t="s">
        <v>1141</v>
      </c>
      <c r="B642" s="137">
        <v>73</v>
      </c>
      <c r="C642" s="205" t="str">
        <f>+VLOOKUP(Tabla9[[#This Row],[Cod. Riesgo]],Tabla_Riesgos[[Número]:[Tipo de Riesgo]],6,FALSE)</f>
        <v>Seguridad de la Información</v>
      </c>
      <c r="D642" s="119" t="s">
        <v>102</v>
      </c>
      <c r="E642" s="120" t="s">
        <v>86</v>
      </c>
      <c r="F642" s="121">
        <v>73.010000000000005</v>
      </c>
      <c r="G642" s="125" t="s">
        <v>333</v>
      </c>
      <c r="H642" s="472"/>
      <c r="I642" s="461"/>
      <c r="J642" s="461"/>
      <c r="K642" s="461"/>
      <c r="L642" s="461"/>
      <c r="M642" s="461"/>
      <c r="N642" s="461"/>
      <c r="O642" s="461"/>
      <c r="P642" s="123">
        <f t="shared" si="40"/>
        <v>0</v>
      </c>
      <c r="Q642" s="208" t="str">
        <f t="shared" si="41"/>
        <v>Debil</v>
      </c>
      <c r="R642" s="461" t="s">
        <v>516</v>
      </c>
      <c r="S642" s="224" t="str">
        <f t="shared" si="42"/>
        <v>DebilFuerte</v>
      </c>
      <c r="T642" s="224">
        <f>IFERROR(VLOOKUP(S642,'Tablas de calculos'!$AU$16:$AV$24,2,FALSE),"")</f>
        <v>7</v>
      </c>
      <c r="U642" s="208" t="str">
        <f>IFERROR(VLOOKUP(T642,'Tablas de calculos'!$AV$16:$AY$24,4),"")</f>
        <v>Débil</v>
      </c>
      <c r="V642" s="461" t="s">
        <v>576</v>
      </c>
      <c r="W642" s="461" t="s">
        <v>578</v>
      </c>
      <c r="X642" s="123" t="str">
        <f t="shared" si="43"/>
        <v>DébilNo disminuyeDirectamente</v>
      </c>
      <c r="Y642" s="208" t="str">
        <f>IFERROR(VLOOKUP(X642,'Tablas de calculos'!$AZ$4:$BE$11,5,FALSE),"")</f>
        <v/>
      </c>
      <c r="Z642" s="208" t="str">
        <f>IFERROR(VLOOKUP(X642,'Tablas de calculos'!$AZ$4:$BE$11,6,FALSE),"")</f>
        <v/>
      </c>
    </row>
    <row r="643" spans="1:26" ht="60" x14ac:dyDescent="0.25">
      <c r="A643" s="232" t="s">
        <v>1141</v>
      </c>
      <c r="B643" s="137">
        <v>76</v>
      </c>
      <c r="C643" s="205" t="str">
        <f>+VLOOKUP(Tabla9[[#This Row],[Cod. Riesgo]],Tabla_Riesgos[[Número]:[Tipo de Riesgo]],6,FALSE)</f>
        <v>Operativo</v>
      </c>
      <c r="D643" s="119" t="s">
        <v>26</v>
      </c>
      <c r="E643" s="120" t="s">
        <v>747</v>
      </c>
      <c r="F643" s="121">
        <v>76.010000000000005</v>
      </c>
      <c r="G643" s="125"/>
      <c r="H643" s="472"/>
      <c r="I643" s="461"/>
      <c r="J643" s="461"/>
      <c r="K643" s="461"/>
      <c r="L643" s="461"/>
      <c r="M643" s="461"/>
      <c r="N643" s="461"/>
      <c r="O643" s="461"/>
      <c r="P643" s="123">
        <f t="shared" si="40"/>
        <v>0</v>
      </c>
      <c r="Q643" s="208" t="str">
        <f t="shared" si="41"/>
        <v>Debil</v>
      </c>
      <c r="R643" s="461" t="s">
        <v>516</v>
      </c>
      <c r="S643" s="224" t="str">
        <f t="shared" si="42"/>
        <v>DebilFuerte</v>
      </c>
      <c r="T643" s="224">
        <f>IFERROR(VLOOKUP(S643,'Tablas de calculos'!$AU$16:$AV$24,2,FALSE),"")</f>
        <v>7</v>
      </c>
      <c r="U643" s="208" t="str">
        <f>IFERROR(VLOOKUP(T643,'Tablas de calculos'!$AV$16:$AY$24,4),"")</f>
        <v>Débil</v>
      </c>
      <c r="V643" s="461" t="s">
        <v>576</v>
      </c>
      <c r="W643" s="461" t="s">
        <v>578</v>
      </c>
      <c r="X643" s="123" t="str">
        <f t="shared" si="43"/>
        <v>DébilNo disminuyeDirectamente</v>
      </c>
      <c r="Y643" s="208" t="str">
        <f>IFERROR(VLOOKUP(X643,'Tablas de calculos'!$AZ$4:$BE$11,5,FALSE),"")</f>
        <v/>
      </c>
      <c r="Z643" s="208" t="str">
        <f>IFERROR(VLOOKUP(X643,'Tablas de calculos'!$AZ$4:$BE$11,6,FALSE),"")</f>
        <v/>
      </c>
    </row>
    <row r="644" spans="1:26" ht="75" x14ac:dyDescent="0.25">
      <c r="A644" s="232" t="s">
        <v>1141</v>
      </c>
      <c r="B644" s="137">
        <v>77</v>
      </c>
      <c r="C644" s="205" t="str">
        <f>+VLOOKUP(Tabla9[[#This Row],[Cod. Riesgo]],Tabla_Riesgos[[Número]:[Tipo de Riesgo]],6,FALSE)</f>
        <v>Operativo</v>
      </c>
      <c r="D644" s="119" t="s">
        <v>12</v>
      </c>
      <c r="E644" s="120" t="s">
        <v>89</v>
      </c>
      <c r="F644" s="121">
        <v>77.010000000000005</v>
      </c>
      <c r="G644" s="125"/>
      <c r="H644" s="472"/>
      <c r="I644" s="461"/>
      <c r="J644" s="461"/>
      <c r="K644" s="461"/>
      <c r="L644" s="461"/>
      <c r="M644" s="461"/>
      <c r="N644" s="461"/>
      <c r="O644" s="461"/>
      <c r="P644" s="123">
        <f t="shared" si="40"/>
        <v>0</v>
      </c>
      <c r="Q644" s="208" t="str">
        <f t="shared" si="41"/>
        <v>Debil</v>
      </c>
      <c r="R644" s="461" t="s">
        <v>516</v>
      </c>
      <c r="S644" s="224" t="str">
        <f t="shared" si="42"/>
        <v>DebilFuerte</v>
      </c>
      <c r="T644" s="224">
        <f>IFERROR(VLOOKUP(S644,'Tablas de calculos'!$AU$16:$AV$24,2,FALSE),"")</f>
        <v>7</v>
      </c>
      <c r="U644" s="208" t="str">
        <f>IFERROR(VLOOKUP(T644,'Tablas de calculos'!$AV$16:$AY$24,4),"")</f>
        <v>Débil</v>
      </c>
      <c r="V644" s="461" t="s">
        <v>576</v>
      </c>
      <c r="W644" s="461" t="s">
        <v>578</v>
      </c>
      <c r="X644" s="123" t="str">
        <f t="shared" si="43"/>
        <v>DébilNo disminuyeDirectamente</v>
      </c>
      <c r="Y644" s="208" t="str">
        <f>IFERROR(VLOOKUP(X644,'Tablas de calculos'!$AZ$4:$BE$11,5,FALSE),"")</f>
        <v/>
      </c>
      <c r="Z644" s="208" t="str">
        <f>IFERROR(VLOOKUP(X644,'Tablas de calculos'!$AZ$4:$BE$11,6,FALSE),"")</f>
        <v/>
      </c>
    </row>
    <row r="645" spans="1:26" ht="60" x14ac:dyDescent="0.25">
      <c r="A645" s="232" t="s">
        <v>1141</v>
      </c>
      <c r="B645" s="137">
        <v>78</v>
      </c>
      <c r="C645" s="205" t="str">
        <f>+VLOOKUP(Tabla9[[#This Row],[Cod. Riesgo]],Tabla_Riesgos[[Número]:[Tipo de Riesgo]],6,FALSE)</f>
        <v>Seguridad de la Información</v>
      </c>
      <c r="D645" s="119" t="s">
        <v>26</v>
      </c>
      <c r="E645" s="120" t="s">
        <v>682</v>
      </c>
      <c r="F645" s="121">
        <v>78.010000000000005</v>
      </c>
      <c r="G645" s="125"/>
      <c r="H645" s="472"/>
      <c r="I645" s="461"/>
      <c r="J645" s="461"/>
      <c r="K645" s="461"/>
      <c r="L645" s="461"/>
      <c r="M645" s="461"/>
      <c r="N645" s="461"/>
      <c r="O645" s="461"/>
      <c r="P645" s="123">
        <f t="shared" ref="P645:P708" si="44">IFERROR(IF(I645="Asignado",15,0)+IF(J645="Adecuado",15,0)+IF(K645="Oportuna",15,0)+IF(L645="Prevenir",15,0)+IF(L645="Detectar",10,0)+IF(M645="Confiable",15,0)+IF(N645="Se investigan y resuelven oportunamente",15,0)+IF(O645="Completa",10,0)+IF(O645="Incompleta",5,0),"")</f>
        <v>0</v>
      </c>
      <c r="Q645" s="208" t="str">
        <f t="shared" ref="Q645:Q708" si="45">IF(P645&lt;86,"Debil",IF(P645&lt;96,"Moderado","Fuerte"))</f>
        <v>Debil</v>
      </c>
      <c r="R645" s="461" t="s">
        <v>516</v>
      </c>
      <c r="S645" s="224" t="str">
        <f t="shared" ref="S645:S708" si="46">_xlfn.CONCAT(Q645,R645)</f>
        <v>DebilFuerte</v>
      </c>
      <c r="T645" s="224">
        <f>IFERROR(VLOOKUP(S645,'Tablas de calculos'!$AU$16:$AV$24,2,FALSE),"")</f>
        <v>7</v>
      </c>
      <c r="U645" s="208" t="str">
        <f>IFERROR(VLOOKUP(T645,'Tablas de calculos'!$AV$16:$AY$24,4),"")</f>
        <v>Débil</v>
      </c>
      <c r="V645" s="461" t="s">
        <v>576</v>
      </c>
      <c r="W645" s="461" t="s">
        <v>578</v>
      </c>
      <c r="X645" s="123" t="str">
        <f t="shared" ref="X645:X708" si="47">CONCATENATE(U645,V645,W645)</f>
        <v>DébilNo disminuyeDirectamente</v>
      </c>
      <c r="Y645" s="208" t="str">
        <f>IFERROR(VLOOKUP(X645,'Tablas de calculos'!$AZ$4:$BE$11,5,FALSE),"")</f>
        <v/>
      </c>
      <c r="Z645" s="208" t="str">
        <f>IFERROR(VLOOKUP(X645,'Tablas de calculos'!$AZ$4:$BE$11,6,FALSE),"")</f>
        <v/>
      </c>
    </row>
    <row r="646" spans="1:26" ht="45" x14ac:dyDescent="0.25">
      <c r="A646" s="232" t="s">
        <v>1141</v>
      </c>
      <c r="B646" s="137">
        <v>79</v>
      </c>
      <c r="C646" s="205" t="str">
        <f>+VLOOKUP(Tabla9[[#This Row],[Cod. Riesgo]],Tabla_Riesgos[[Número]:[Tipo de Riesgo]],6,FALSE)</f>
        <v>Operativo</v>
      </c>
      <c r="D646" s="119" t="s">
        <v>12</v>
      </c>
      <c r="E646" s="120" t="s">
        <v>637</v>
      </c>
      <c r="F646" s="121">
        <v>79.010000000000005</v>
      </c>
      <c r="G646" s="125"/>
      <c r="H646" s="472"/>
      <c r="I646" s="461"/>
      <c r="J646" s="461"/>
      <c r="K646" s="461"/>
      <c r="L646" s="461"/>
      <c r="M646" s="461"/>
      <c r="N646" s="461"/>
      <c r="O646" s="461"/>
      <c r="P646" s="123">
        <f t="shared" si="44"/>
        <v>0</v>
      </c>
      <c r="Q646" s="208" t="str">
        <f t="shared" si="45"/>
        <v>Debil</v>
      </c>
      <c r="R646" s="461" t="s">
        <v>516</v>
      </c>
      <c r="S646" s="224" t="str">
        <f t="shared" si="46"/>
        <v>DebilFuerte</v>
      </c>
      <c r="T646" s="224">
        <f>IFERROR(VLOOKUP(S646,'Tablas de calculos'!$AU$16:$AV$24,2,FALSE),"")</f>
        <v>7</v>
      </c>
      <c r="U646" s="208" t="str">
        <f>IFERROR(VLOOKUP(T646,'Tablas de calculos'!$AV$16:$AY$24,4),"")</f>
        <v>Débil</v>
      </c>
      <c r="V646" s="461" t="s">
        <v>576</v>
      </c>
      <c r="W646" s="461" t="s">
        <v>578</v>
      </c>
      <c r="X646" s="123" t="str">
        <f t="shared" si="47"/>
        <v>DébilNo disminuyeDirectamente</v>
      </c>
      <c r="Y646" s="208" t="str">
        <f>IFERROR(VLOOKUP(X646,'Tablas de calculos'!$AZ$4:$BE$11,5,FALSE),"")</f>
        <v/>
      </c>
      <c r="Z646" s="208" t="str">
        <f>IFERROR(VLOOKUP(X646,'Tablas de calculos'!$AZ$4:$BE$11,6,FALSE),"")</f>
        <v/>
      </c>
    </row>
    <row r="647" spans="1:26" ht="30" x14ac:dyDescent="0.25">
      <c r="A647" s="232" t="s">
        <v>1141</v>
      </c>
      <c r="B647" s="137">
        <v>80</v>
      </c>
      <c r="C647" s="205" t="str">
        <f>+VLOOKUP(Tabla9[[#This Row],[Cod. Riesgo]],Tabla_Riesgos[[Número]:[Tipo de Riesgo]],6,FALSE)</f>
        <v>Operativo</v>
      </c>
      <c r="D647" s="119" t="s">
        <v>55</v>
      </c>
      <c r="E647" s="120" t="s">
        <v>90</v>
      </c>
      <c r="F647" s="121">
        <v>80.010000000000005</v>
      </c>
      <c r="G647" s="125"/>
      <c r="H647" s="472"/>
      <c r="I647" s="461"/>
      <c r="J647" s="461"/>
      <c r="K647" s="461"/>
      <c r="L647" s="461"/>
      <c r="M647" s="461"/>
      <c r="N647" s="461"/>
      <c r="O647" s="461"/>
      <c r="P647" s="123">
        <f t="shared" si="44"/>
        <v>0</v>
      </c>
      <c r="Q647" s="208" t="str">
        <f t="shared" si="45"/>
        <v>Debil</v>
      </c>
      <c r="R647" s="461" t="s">
        <v>516</v>
      </c>
      <c r="S647" s="224" t="str">
        <f t="shared" si="46"/>
        <v>DebilFuerte</v>
      </c>
      <c r="T647" s="224">
        <f>IFERROR(VLOOKUP(S647,'Tablas de calculos'!$AU$16:$AV$24,2,FALSE),"")</f>
        <v>7</v>
      </c>
      <c r="U647" s="208" t="str">
        <f>IFERROR(VLOOKUP(T647,'Tablas de calculos'!$AV$16:$AY$24,4),"")</f>
        <v>Débil</v>
      </c>
      <c r="V647" s="461" t="s">
        <v>576</v>
      </c>
      <c r="W647" s="461" t="s">
        <v>578</v>
      </c>
      <c r="X647" s="123" t="str">
        <f t="shared" si="47"/>
        <v>DébilNo disminuyeDirectamente</v>
      </c>
      <c r="Y647" s="208" t="str">
        <f>IFERROR(VLOOKUP(X647,'Tablas de calculos'!$AZ$4:$BE$11,5,FALSE),"")</f>
        <v/>
      </c>
      <c r="Z647" s="208" t="str">
        <f>IFERROR(VLOOKUP(X647,'Tablas de calculos'!$AZ$4:$BE$11,6,FALSE),"")</f>
        <v/>
      </c>
    </row>
    <row r="648" spans="1:26" ht="45" x14ac:dyDescent="0.25">
      <c r="A648" s="232" t="s">
        <v>1141</v>
      </c>
      <c r="B648" s="137">
        <v>81</v>
      </c>
      <c r="C648" s="205" t="str">
        <f>+VLOOKUP(Tabla9[[#This Row],[Cod. Riesgo]],Tabla_Riesgos[[Número]:[Tipo de Riesgo]],6,FALSE)</f>
        <v>Operativo</v>
      </c>
      <c r="D648" s="119" t="s">
        <v>26</v>
      </c>
      <c r="E648" s="120" t="s">
        <v>751</v>
      </c>
      <c r="F648" s="121">
        <v>81.010000000000005</v>
      </c>
      <c r="G648" s="125" t="s">
        <v>334</v>
      </c>
      <c r="H648" s="472"/>
      <c r="I648" s="461"/>
      <c r="J648" s="461"/>
      <c r="K648" s="461"/>
      <c r="L648" s="461"/>
      <c r="M648" s="461"/>
      <c r="N648" s="461"/>
      <c r="O648" s="461"/>
      <c r="P648" s="123">
        <f t="shared" si="44"/>
        <v>0</v>
      </c>
      <c r="Q648" s="208" t="str">
        <f t="shared" si="45"/>
        <v>Debil</v>
      </c>
      <c r="R648" s="461" t="s">
        <v>516</v>
      </c>
      <c r="S648" s="224" t="str">
        <f t="shared" si="46"/>
        <v>DebilFuerte</v>
      </c>
      <c r="T648" s="224">
        <f>IFERROR(VLOOKUP(S648,'Tablas de calculos'!$AU$16:$AV$24,2,FALSE),"")</f>
        <v>7</v>
      </c>
      <c r="U648" s="208" t="str">
        <f>IFERROR(VLOOKUP(T648,'Tablas de calculos'!$AV$16:$AY$24,4),"")</f>
        <v>Débil</v>
      </c>
      <c r="V648" s="461" t="s">
        <v>576</v>
      </c>
      <c r="W648" s="461" t="s">
        <v>578</v>
      </c>
      <c r="X648" s="123" t="str">
        <f t="shared" si="47"/>
        <v>DébilNo disminuyeDirectamente</v>
      </c>
      <c r="Y648" s="208" t="str">
        <f>IFERROR(VLOOKUP(X648,'Tablas de calculos'!$AZ$4:$BE$11,5,FALSE),"")</f>
        <v/>
      </c>
      <c r="Z648" s="208" t="str">
        <f>IFERROR(VLOOKUP(X648,'Tablas de calculos'!$AZ$4:$BE$11,6,FALSE),"")</f>
        <v/>
      </c>
    </row>
    <row r="649" spans="1:26" ht="60" x14ac:dyDescent="0.25">
      <c r="A649" s="232" t="s">
        <v>1141</v>
      </c>
      <c r="B649" s="137">
        <v>81</v>
      </c>
      <c r="C649" s="205" t="str">
        <f>+VLOOKUP(Tabla9[[#This Row],[Cod. Riesgo]],Tabla_Riesgos[[Número]:[Tipo de Riesgo]],6,FALSE)</f>
        <v>Operativo</v>
      </c>
      <c r="D649" s="119" t="s">
        <v>26</v>
      </c>
      <c r="E649" s="120" t="s">
        <v>751</v>
      </c>
      <c r="F649" s="121">
        <v>81.02</v>
      </c>
      <c r="G649" s="125" t="s">
        <v>335</v>
      </c>
      <c r="H649" s="472"/>
      <c r="I649" s="461"/>
      <c r="J649" s="461"/>
      <c r="K649" s="461"/>
      <c r="L649" s="461"/>
      <c r="M649" s="461"/>
      <c r="N649" s="461"/>
      <c r="O649" s="461"/>
      <c r="P649" s="123">
        <f t="shared" si="44"/>
        <v>0</v>
      </c>
      <c r="Q649" s="208" t="str">
        <f t="shared" si="45"/>
        <v>Debil</v>
      </c>
      <c r="R649" s="461" t="s">
        <v>516</v>
      </c>
      <c r="S649" s="224" t="str">
        <f t="shared" si="46"/>
        <v>DebilFuerte</v>
      </c>
      <c r="T649" s="224">
        <f>IFERROR(VLOOKUP(S649,'Tablas de calculos'!$AU$16:$AV$24,2,FALSE),"")</f>
        <v>7</v>
      </c>
      <c r="U649" s="208" t="str">
        <f>IFERROR(VLOOKUP(T649,'Tablas de calculos'!$AV$16:$AY$24,4),"")</f>
        <v>Débil</v>
      </c>
      <c r="V649" s="461" t="s">
        <v>576</v>
      </c>
      <c r="W649" s="461" t="s">
        <v>578</v>
      </c>
      <c r="X649" s="123" t="str">
        <f t="shared" si="47"/>
        <v>DébilNo disminuyeDirectamente</v>
      </c>
      <c r="Y649" s="208" t="str">
        <f>IFERROR(VLOOKUP(X649,'Tablas de calculos'!$AZ$4:$BE$11,5,FALSE),"")</f>
        <v/>
      </c>
      <c r="Z649" s="208" t="str">
        <f>IFERROR(VLOOKUP(X649,'Tablas de calculos'!$AZ$4:$BE$11,6,FALSE),"")</f>
        <v/>
      </c>
    </row>
    <row r="650" spans="1:26" ht="75" x14ac:dyDescent="0.25">
      <c r="A650" s="232" t="s">
        <v>1141</v>
      </c>
      <c r="B650" s="137">
        <v>81</v>
      </c>
      <c r="C650" s="205" t="str">
        <f>+VLOOKUP(Tabla9[[#This Row],[Cod. Riesgo]],Tabla_Riesgos[[Número]:[Tipo de Riesgo]],6,FALSE)</f>
        <v>Operativo</v>
      </c>
      <c r="D650" s="119" t="s">
        <v>26</v>
      </c>
      <c r="E650" s="120" t="s">
        <v>751</v>
      </c>
      <c r="F650" s="121">
        <v>81.03</v>
      </c>
      <c r="G650" s="125" t="s">
        <v>336</v>
      </c>
      <c r="H650" s="472"/>
      <c r="I650" s="461"/>
      <c r="J650" s="461"/>
      <c r="K650" s="461"/>
      <c r="L650" s="461"/>
      <c r="M650" s="461"/>
      <c r="N650" s="461"/>
      <c r="O650" s="461"/>
      <c r="P650" s="123">
        <f t="shared" si="44"/>
        <v>0</v>
      </c>
      <c r="Q650" s="208" t="str">
        <f t="shared" si="45"/>
        <v>Debil</v>
      </c>
      <c r="R650" s="461" t="s">
        <v>516</v>
      </c>
      <c r="S650" s="224" t="str">
        <f t="shared" si="46"/>
        <v>DebilFuerte</v>
      </c>
      <c r="T650" s="224">
        <f>IFERROR(VLOOKUP(S650,'Tablas de calculos'!$AU$16:$AV$24,2,FALSE),"")</f>
        <v>7</v>
      </c>
      <c r="U650" s="208" t="str">
        <f>IFERROR(VLOOKUP(T650,'Tablas de calculos'!$AV$16:$AY$24,4),"")</f>
        <v>Débil</v>
      </c>
      <c r="V650" s="461" t="s">
        <v>576</v>
      </c>
      <c r="W650" s="461" t="s">
        <v>578</v>
      </c>
      <c r="X650" s="123" t="str">
        <f t="shared" si="47"/>
        <v>DébilNo disminuyeDirectamente</v>
      </c>
      <c r="Y650" s="208" t="str">
        <f>IFERROR(VLOOKUP(X650,'Tablas de calculos'!$AZ$4:$BE$11,5,FALSE),"")</f>
        <v/>
      </c>
      <c r="Z650" s="208" t="str">
        <f>IFERROR(VLOOKUP(X650,'Tablas de calculos'!$AZ$4:$BE$11,6,FALSE),"")</f>
        <v/>
      </c>
    </row>
    <row r="651" spans="1:26" ht="75" x14ac:dyDescent="0.25">
      <c r="A651" s="232" t="s">
        <v>1141</v>
      </c>
      <c r="B651" s="137">
        <v>81</v>
      </c>
      <c r="C651" s="205" t="str">
        <f>+VLOOKUP(Tabla9[[#This Row],[Cod. Riesgo]],Tabla_Riesgos[[Número]:[Tipo de Riesgo]],6,FALSE)</f>
        <v>Operativo</v>
      </c>
      <c r="D651" s="119" t="s">
        <v>26</v>
      </c>
      <c r="E651" s="120" t="s">
        <v>751</v>
      </c>
      <c r="F651" s="121">
        <v>81.040000000000006</v>
      </c>
      <c r="G651" s="125" t="s">
        <v>337</v>
      </c>
      <c r="H651" s="472"/>
      <c r="I651" s="461"/>
      <c r="J651" s="461"/>
      <c r="K651" s="461"/>
      <c r="L651" s="461"/>
      <c r="M651" s="461"/>
      <c r="N651" s="461"/>
      <c r="O651" s="461"/>
      <c r="P651" s="123">
        <f t="shared" si="44"/>
        <v>0</v>
      </c>
      <c r="Q651" s="208" t="str">
        <f t="shared" si="45"/>
        <v>Debil</v>
      </c>
      <c r="R651" s="461" t="s">
        <v>516</v>
      </c>
      <c r="S651" s="224" t="str">
        <f t="shared" si="46"/>
        <v>DebilFuerte</v>
      </c>
      <c r="T651" s="224">
        <f>IFERROR(VLOOKUP(S651,'Tablas de calculos'!$AU$16:$AV$24,2,FALSE),"")</f>
        <v>7</v>
      </c>
      <c r="U651" s="208" t="str">
        <f>IFERROR(VLOOKUP(T651,'Tablas de calculos'!$AV$16:$AY$24,4),"")</f>
        <v>Débil</v>
      </c>
      <c r="V651" s="461" t="s">
        <v>576</v>
      </c>
      <c r="W651" s="461" t="s">
        <v>578</v>
      </c>
      <c r="X651" s="123" t="str">
        <f t="shared" si="47"/>
        <v>DébilNo disminuyeDirectamente</v>
      </c>
      <c r="Y651" s="208" t="str">
        <f>IFERROR(VLOOKUP(X651,'Tablas de calculos'!$AZ$4:$BE$11,5,FALSE),"")</f>
        <v/>
      </c>
      <c r="Z651" s="208" t="str">
        <f>IFERROR(VLOOKUP(X651,'Tablas de calculos'!$AZ$4:$BE$11,6,FALSE),"")</f>
        <v/>
      </c>
    </row>
    <row r="652" spans="1:26" ht="60" x14ac:dyDescent="0.25">
      <c r="A652" s="232" t="s">
        <v>1141</v>
      </c>
      <c r="B652" s="137">
        <v>82</v>
      </c>
      <c r="C652" s="205" t="str">
        <f>+VLOOKUP(Tabla9[[#This Row],[Cod. Riesgo]],Tabla_Riesgos[[Número]:[Tipo de Riesgo]],6,FALSE)</f>
        <v>Operativo</v>
      </c>
      <c r="D652" s="119" t="s">
        <v>26</v>
      </c>
      <c r="E652" s="120" t="s">
        <v>1160</v>
      </c>
      <c r="F652" s="121">
        <v>82.01</v>
      </c>
      <c r="G652" s="125" t="s">
        <v>338</v>
      </c>
      <c r="H652" s="472"/>
      <c r="I652" s="461"/>
      <c r="J652" s="461"/>
      <c r="K652" s="461"/>
      <c r="L652" s="461"/>
      <c r="M652" s="461"/>
      <c r="N652" s="461"/>
      <c r="O652" s="461"/>
      <c r="P652" s="123">
        <f t="shared" si="44"/>
        <v>0</v>
      </c>
      <c r="Q652" s="208" t="str">
        <f t="shared" si="45"/>
        <v>Debil</v>
      </c>
      <c r="R652" s="461" t="s">
        <v>516</v>
      </c>
      <c r="S652" s="224" t="str">
        <f t="shared" si="46"/>
        <v>DebilFuerte</v>
      </c>
      <c r="T652" s="224">
        <f>IFERROR(VLOOKUP(S652,'Tablas de calculos'!$AU$16:$AV$24,2,FALSE),"")</f>
        <v>7</v>
      </c>
      <c r="U652" s="208" t="str">
        <f>IFERROR(VLOOKUP(T652,'Tablas de calculos'!$AV$16:$AY$24,4),"")</f>
        <v>Débil</v>
      </c>
      <c r="V652" s="461" t="s">
        <v>576</v>
      </c>
      <c r="W652" s="461" t="s">
        <v>578</v>
      </c>
      <c r="X652" s="123" t="str">
        <f t="shared" si="47"/>
        <v>DébilNo disminuyeDirectamente</v>
      </c>
      <c r="Y652" s="208" t="str">
        <f>IFERROR(VLOOKUP(X652,'Tablas de calculos'!$AZ$4:$BE$11,5,FALSE),"")</f>
        <v/>
      </c>
      <c r="Z652" s="208" t="str">
        <f>IFERROR(VLOOKUP(X652,'Tablas de calculos'!$AZ$4:$BE$11,6,FALSE),"")</f>
        <v/>
      </c>
    </row>
    <row r="653" spans="1:26" ht="60" x14ac:dyDescent="0.25">
      <c r="A653" s="232" t="s">
        <v>1141</v>
      </c>
      <c r="B653" s="137">
        <v>82</v>
      </c>
      <c r="C653" s="205" t="str">
        <f>+VLOOKUP(Tabla9[[#This Row],[Cod. Riesgo]],Tabla_Riesgos[[Número]:[Tipo de Riesgo]],6,FALSE)</f>
        <v>Operativo</v>
      </c>
      <c r="D653" s="119" t="s">
        <v>26</v>
      </c>
      <c r="E653" s="120" t="s">
        <v>1160</v>
      </c>
      <c r="F653" s="121">
        <v>82.02</v>
      </c>
      <c r="G653" s="125" t="s">
        <v>339</v>
      </c>
      <c r="H653" s="472"/>
      <c r="I653" s="461"/>
      <c r="J653" s="461"/>
      <c r="K653" s="461"/>
      <c r="L653" s="461"/>
      <c r="M653" s="461"/>
      <c r="N653" s="461"/>
      <c r="O653" s="461"/>
      <c r="P653" s="123">
        <f t="shared" si="44"/>
        <v>0</v>
      </c>
      <c r="Q653" s="208" t="str">
        <f t="shared" si="45"/>
        <v>Debil</v>
      </c>
      <c r="R653" s="461" t="s">
        <v>516</v>
      </c>
      <c r="S653" s="224" t="str">
        <f t="shared" si="46"/>
        <v>DebilFuerte</v>
      </c>
      <c r="T653" s="224">
        <f>IFERROR(VLOOKUP(S653,'Tablas de calculos'!$AU$16:$AV$24,2,FALSE),"")</f>
        <v>7</v>
      </c>
      <c r="U653" s="208" t="str">
        <f>IFERROR(VLOOKUP(T653,'Tablas de calculos'!$AV$16:$AY$24,4),"")</f>
        <v>Débil</v>
      </c>
      <c r="V653" s="461" t="s">
        <v>576</v>
      </c>
      <c r="W653" s="461" t="s">
        <v>578</v>
      </c>
      <c r="X653" s="123" t="str">
        <f t="shared" si="47"/>
        <v>DébilNo disminuyeDirectamente</v>
      </c>
      <c r="Y653" s="208" t="str">
        <f>IFERROR(VLOOKUP(X653,'Tablas de calculos'!$AZ$4:$BE$11,5,FALSE),"")</f>
        <v/>
      </c>
      <c r="Z653" s="208" t="str">
        <f>IFERROR(VLOOKUP(X653,'Tablas de calculos'!$AZ$4:$BE$11,6,FALSE),"")</f>
        <v/>
      </c>
    </row>
    <row r="654" spans="1:26" ht="60" x14ac:dyDescent="0.25">
      <c r="A654" s="232" t="s">
        <v>1141</v>
      </c>
      <c r="B654" s="137">
        <v>82</v>
      </c>
      <c r="C654" s="205" t="str">
        <f>+VLOOKUP(Tabla9[[#This Row],[Cod. Riesgo]],Tabla_Riesgos[[Número]:[Tipo de Riesgo]],6,FALSE)</f>
        <v>Operativo</v>
      </c>
      <c r="D654" s="119" t="s">
        <v>26</v>
      </c>
      <c r="E654" s="120" t="s">
        <v>1160</v>
      </c>
      <c r="F654" s="121">
        <v>82.03</v>
      </c>
      <c r="G654" s="125" t="s">
        <v>340</v>
      </c>
      <c r="H654" s="472"/>
      <c r="I654" s="461"/>
      <c r="J654" s="461"/>
      <c r="K654" s="461"/>
      <c r="L654" s="461"/>
      <c r="M654" s="461"/>
      <c r="N654" s="461"/>
      <c r="O654" s="461"/>
      <c r="P654" s="123">
        <f t="shared" si="44"/>
        <v>0</v>
      </c>
      <c r="Q654" s="208" t="str">
        <f t="shared" si="45"/>
        <v>Debil</v>
      </c>
      <c r="R654" s="461" t="s">
        <v>516</v>
      </c>
      <c r="S654" s="224" t="str">
        <f t="shared" si="46"/>
        <v>DebilFuerte</v>
      </c>
      <c r="T654" s="224">
        <f>IFERROR(VLOOKUP(S654,'Tablas de calculos'!$AU$16:$AV$24,2,FALSE),"")</f>
        <v>7</v>
      </c>
      <c r="U654" s="208" t="str">
        <f>IFERROR(VLOOKUP(T654,'Tablas de calculos'!$AV$16:$AY$24,4),"")</f>
        <v>Débil</v>
      </c>
      <c r="V654" s="461" t="s">
        <v>576</v>
      </c>
      <c r="W654" s="461" t="s">
        <v>578</v>
      </c>
      <c r="X654" s="123" t="str">
        <f t="shared" si="47"/>
        <v>DébilNo disminuyeDirectamente</v>
      </c>
      <c r="Y654" s="208" t="str">
        <f>IFERROR(VLOOKUP(X654,'Tablas de calculos'!$AZ$4:$BE$11,5,FALSE),"")</f>
        <v/>
      </c>
      <c r="Z654" s="208" t="str">
        <f>IFERROR(VLOOKUP(X654,'Tablas de calculos'!$AZ$4:$BE$11,6,FALSE),"")</f>
        <v/>
      </c>
    </row>
    <row r="655" spans="1:26" ht="60" x14ac:dyDescent="0.25">
      <c r="A655" s="232" t="s">
        <v>1141</v>
      </c>
      <c r="B655" s="137">
        <v>82</v>
      </c>
      <c r="C655" s="205" t="str">
        <f>+VLOOKUP(Tabla9[[#This Row],[Cod. Riesgo]],Tabla_Riesgos[[Número]:[Tipo de Riesgo]],6,FALSE)</f>
        <v>Operativo</v>
      </c>
      <c r="D655" s="119" t="s">
        <v>26</v>
      </c>
      <c r="E655" s="120" t="s">
        <v>1160</v>
      </c>
      <c r="F655" s="121">
        <v>82.04</v>
      </c>
      <c r="G655" s="125" t="s">
        <v>338</v>
      </c>
      <c r="H655" s="472"/>
      <c r="I655" s="461"/>
      <c r="J655" s="461"/>
      <c r="K655" s="461"/>
      <c r="L655" s="461"/>
      <c r="M655" s="461"/>
      <c r="N655" s="461"/>
      <c r="O655" s="461"/>
      <c r="P655" s="123">
        <f t="shared" si="44"/>
        <v>0</v>
      </c>
      <c r="Q655" s="208" t="str">
        <f t="shared" si="45"/>
        <v>Debil</v>
      </c>
      <c r="R655" s="461" t="s">
        <v>516</v>
      </c>
      <c r="S655" s="224" t="str">
        <f t="shared" si="46"/>
        <v>DebilFuerte</v>
      </c>
      <c r="T655" s="224">
        <f>IFERROR(VLOOKUP(S655,'Tablas de calculos'!$AU$16:$AV$24,2,FALSE),"")</f>
        <v>7</v>
      </c>
      <c r="U655" s="208" t="str">
        <f>IFERROR(VLOOKUP(T655,'Tablas de calculos'!$AV$16:$AY$24,4),"")</f>
        <v>Débil</v>
      </c>
      <c r="V655" s="461" t="s">
        <v>576</v>
      </c>
      <c r="W655" s="461" t="s">
        <v>578</v>
      </c>
      <c r="X655" s="123" t="str">
        <f t="shared" si="47"/>
        <v>DébilNo disminuyeDirectamente</v>
      </c>
      <c r="Y655" s="208" t="str">
        <f>IFERROR(VLOOKUP(X655,'Tablas de calculos'!$AZ$4:$BE$11,5,FALSE),"")</f>
        <v/>
      </c>
      <c r="Z655" s="208" t="str">
        <f>IFERROR(VLOOKUP(X655,'Tablas de calculos'!$AZ$4:$BE$11,6,FALSE),"")</f>
        <v/>
      </c>
    </row>
    <row r="656" spans="1:26" ht="60" x14ac:dyDescent="0.25">
      <c r="A656" s="232" t="s">
        <v>1141</v>
      </c>
      <c r="B656" s="137">
        <v>83</v>
      </c>
      <c r="C656" s="205" t="str">
        <f>+VLOOKUP(Tabla9[[#This Row],[Cod. Riesgo]],Tabla_Riesgos[[Número]:[Tipo de Riesgo]],6,FALSE)</f>
        <v>Operativo</v>
      </c>
      <c r="D656" s="119" t="s">
        <v>26</v>
      </c>
      <c r="E656" s="120" t="s">
        <v>833</v>
      </c>
      <c r="F656" s="121">
        <v>83.01</v>
      </c>
      <c r="G656" s="125" t="s">
        <v>341</v>
      </c>
      <c r="H656" s="472"/>
      <c r="I656" s="461"/>
      <c r="J656" s="461"/>
      <c r="K656" s="461"/>
      <c r="L656" s="461"/>
      <c r="M656" s="461"/>
      <c r="N656" s="461"/>
      <c r="O656" s="461"/>
      <c r="P656" s="123">
        <f t="shared" si="44"/>
        <v>0</v>
      </c>
      <c r="Q656" s="208" t="str">
        <f t="shared" si="45"/>
        <v>Debil</v>
      </c>
      <c r="R656" s="461" t="s">
        <v>516</v>
      </c>
      <c r="S656" s="224" t="str">
        <f t="shared" si="46"/>
        <v>DebilFuerte</v>
      </c>
      <c r="T656" s="224">
        <f>IFERROR(VLOOKUP(S656,'Tablas de calculos'!$AU$16:$AV$24,2,FALSE),"")</f>
        <v>7</v>
      </c>
      <c r="U656" s="208" t="str">
        <f>IFERROR(VLOOKUP(T656,'Tablas de calculos'!$AV$16:$AY$24,4),"")</f>
        <v>Débil</v>
      </c>
      <c r="V656" s="461" t="s">
        <v>576</v>
      </c>
      <c r="W656" s="461" t="s">
        <v>578</v>
      </c>
      <c r="X656" s="123" t="str">
        <f t="shared" si="47"/>
        <v>DébilNo disminuyeDirectamente</v>
      </c>
      <c r="Y656" s="208" t="str">
        <f>IFERROR(VLOOKUP(X656,'Tablas de calculos'!$AZ$4:$BE$11,5,FALSE),"")</f>
        <v/>
      </c>
      <c r="Z656" s="208" t="str">
        <f>IFERROR(VLOOKUP(X656,'Tablas de calculos'!$AZ$4:$BE$11,6,FALSE),"")</f>
        <v/>
      </c>
    </row>
    <row r="657" spans="1:26" ht="90" x14ac:dyDescent="0.25">
      <c r="A657" s="232" t="s">
        <v>1141</v>
      </c>
      <c r="B657" s="137">
        <v>83</v>
      </c>
      <c r="C657" s="205" t="str">
        <f>+VLOOKUP(Tabla9[[#This Row],[Cod. Riesgo]],Tabla_Riesgos[[Número]:[Tipo de Riesgo]],6,FALSE)</f>
        <v>Operativo</v>
      </c>
      <c r="D657" s="119" t="s">
        <v>26</v>
      </c>
      <c r="E657" s="120" t="s">
        <v>833</v>
      </c>
      <c r="F657" s="121">
        <v>83.02</v>
      </c>
      <c r="G657" s="125" t="s">
        <v>342</v>
      </c>
      <c r="H657" s="472"/>
      <c r="I657" s="461"/>
      <c r="J657" s="461"/>
      <c r="K657" s="461"/>
      <c r="L657" s="461"/>
      <c r="M657" s="461"/>
      <c r="N657" s="461"/>
      <c r="O657" s="461"/>
      <c r="P657" s="123">
        <f t="shared" si="44"/>
        <v>0</v>
      </c>
      <c r="Q657" s="208" t="str">
        <f t="shared" si="45"/>
        <v>Debil</v>
      </c>
      <c r="R657" s="461" t="s">
        <v>516</v>
      </c>
      <c r="S657" s="224" t="str">
        <f t="shared" si="46"/>
        <v>DebilFuerte</v>
      </c>
      <c r="T657" s="224">
        <f>IFERROR(VLOOKUP(S657,'Tablas de calculos'!$AU$16:$AV$24,2,FALSE),"")</f>
        <v>7</v>
      </c>
      <c r="U657" s="208" t="str">
        <f>IFERROR(VLOOKUP(T657,'Tablas de calculos'!$AV$16:$AY$24,4),"")</f>
        <v>Débil</v>
      </c>
      <c r="V657" s="461" t="s">
        <v>576</v>
      </c>
      <c r="W657" s="461" t="s">
        <v>578</v>
      </c>
      <c r="X657" s="123" t="str">
        <f t="shared" si="47"/>
        <v>DébilNo disminuyeDirectamente</v>
      </c>
      <c r="Y657" s="208" t="str">
        <f>IFERROR(VLOOKUP(X657,'Tablas de calculos'!$AZ$4:$BE$11,5,FALSE),"")</f>
        <v/>
      </c>
      <c r="Z657" s="208" t="str">
        <f>IFERROR(VLOOKUP(X657,'Tablas de calculos'!$AZ$4:$BE$11,6,FALSE),"")</f>
        <v/>
      </c>
    </row>
    <row r="658" spans="1:26" ht="105" x14ac:dyDescent="0.25">
      <c r="A658" s="232" t="s">
        <v>1141</v>
      </c>
      <c r="B658" s="137">
        <v>83</v>
      </c>
      <c r="C658" s="205" t="str">
        <f>+VLOOKUP(Tabla9[[#This Row],[Cod. Riesgo]],Tabla_Riesgos[[Número]:[Tipo de Riesgo]],6,FALSE)</f>
        <v>Operativo</v>
      </c>
      <c r="D658" s="119" t="s">
        <v>26</v>
      </c>
      <c r="E658" s="120" t="s">
        <v>833</v>
      </c>
      <c r="F658" s="121">
        <v>83.03</v>
      </c>
      <c r="G658" s="125" t="s">
        <v>343</v>
      </c>
      <c r="H658" s="472"/>
      <c r="I658" s="461"/>
      <c r="J658" s="461"/>
      <c r="K658" s="461"/>
      <c r="L658" s="461"/>
      <c r="M658" s="461"/>
      <c r="N658" s="461"/>
      <c r="O658" s="461"/>
      <c r="P658" s="123">
        <f t="shared" si="44"/>
        <v>0</v>
      </c>
      <c r="Q658" s="208" t="str">
        <f t="shared" si="45"/>
        <v>Debil</v>
      </c>
      <c r="R658" s="461" t="s">
        <v>516</v>
      </c>
      <c r="S658" s="224" t="str">
        <f t="shared" si="46"/>
        <v>DebilFuerte</v>
      </c>
      <c r="T658" s="224">
        <f>IFERROR(VLOOKUP(S658,'Tablas de calculos'!$AU$16:$AV$24,2,FALSE),"")</f>
        <v>7</v>
      </c>
      <c r="U658" s="208" t="str">
        <f>IFERROR(VLOOKUP(T658,'Tablas de calculos'!$AV$16:$AY$24,4),"")</f>
        <v>Débil</v>
      </c>
      <c r="V658" s="461" t="s">
        <v>576</v>
      </c>
      <c r="W658" s="461" t="s">
        <v>578</v>
      </c>
      <c r="X658" s="123" t="str">
        <f t="shared" si="47"/>
        <v>DébilNo disminuyeDirectamente</v>
      </c>
      <c r="Y658" s="208" t="str">
        <f>IFERROR(VLOOKUP(X658,'Tablas de calculos'!$AZ$4:$BE$11,5,FALSE),"")</f>
        <v/>
      </c>
      <c r="Z658" s="208" t="str">
        <f>IFERROR(VLOOKUP(X658,'Tablas de calculos'!$AZ$4:$BE$11,6,FALSE),"")</f>
        <v/>
      </c>
    </row>
    <row r="659" spans="1:26" ht="150" x14ac:dyDescent="0.25">
      <c r="A659" s="232" t="s">
        <v>1141</v>
      </c>
      <c r="B659" s="137">
        <v>83</v>
      </c>
      <c r="C659" s="205" t="str">
        <f>+VLOOKUP(Tabla9[[#This Row],[Cod. Riesgo]],Tabla_Riesgos[[Número]:[Tipo de Riesgo]],6,FALSE)</f>
        <v>Operativo</v>
      </c>
      <c r="D659" s="119" t="s">
        <v>26</v>
      </c>
      <c r="E659" s="120" t="s">
        <v>833</v>
      </c>
      <c r="F659" s="121">
        <v>83.04</v>
      </c>
      <c r="G659" s="125" t="s">
        <v>344</v>
      </c>
      <c r="H659" s="472"/>
      <c r="I659" s="461"/>
      <c r="J659" s="461"/>
      <c r="K659" s="461"/>
      <c r="L659" s="461"/>
      <c r="M659" s="461"/>
      <c r="N659" s="461"/>
      <c r="O659" s="461"/>
      <c r="P659" s="123">
        <f t="shared" si="44"/>
        <v>0</v>
      </c>
      <c r="Q659" s="208" t="str">
        <f t="shared" si="45"/>
        <v>Debil</v>
      </c>
      <c r="R659" s="461" t="s">
        <v>516</v>
      </c>
      <c r="S659" s="224" t="str">
        <f t="shared" si="46"/>
        <v>DebilFuerte</v>
      </c>
      <c r="T659" s="224">
        <f>IFERROR(VLOOKUP(S659,'Tablas de calculos'!$AU$16:$AV$24,2,FALSE),"")</f>
        <v>7</v>
      </c>
      <c r="U659" s="208" t="str">
        <f>IFERROR(VLOOKUP(T659,'Tablas de calculos'!$AV$16:$AY$24,4),"")</f>
        <v>Débil</v>
      </c>
      <c r="V659" s="461" t="s">
        <v>576</v>
      </c>
      <c r="W659" s="461" t="s">
        <v>578</v>
      </c>
      <c r="X659" s="123" t="str">
        <f t="shared" si="47"/>
        <v>DébilNo disminuyeDirectamente</v>
      </c>
      <c r="Y659" s="208" t="str">
        <f>IFERROR(VLOOKUP(X659,'Tablas de calculos'!$AZ$4:$BE$11,5,FALSE),"")</f>
        <v/>
      </c>
      <c r="Z659" s="208" t="str">
        <f>IFERROR(VLOOKUP(X659,'Tablas de calculos'!$AZ$4:$BE$11,6,FALSE),"")</f>
        <v/>
      </c>
    </row>
    <row r="660" spans="1:26" ht="45" x14ac:dyDescent="0.25">
      <c r="A660" s="232" t="s">
        <v>1141</v>
      </c>
      <c r="B660" s="137">
        <v>84</v>
      </c>
      <c r="C660" s="205" t="str">
        <f>+VLOOKUP(Tabla9[[#This Row],[Cod. Riesgo]],Tabla_Riesgos[[Número]:[Tipo de Riesgo]],6,FALSE)</f>
        <v>Operativo</v>
      </c>
      <c r="D660" s="119" t="s">
        <v>26</v>
      </c>
      <c r="E660" s="120" t="s">
        <v>837</v>
      </c>
      <c r="F660" s="121">
        <v>84.01</v>
      </c>
      <c r="G660" s="125" t="s">
        <v>345</v>
      </c>
      <c r="H660" s="472"/>
      <c r="I660" s="461"/>
      <c r="J660" s="461"/>
      <c r="K660" s="461"/>
      <c r="L660" s="461"/>
      <c r="M660" s="461"/>
      <c r="N660" s="461"/>
      <c r="O660" s="461"/>
      <c r="P660" s="123">
        <f t="shared" si="44"/>
        <v>0</v>
      </c>
      <c r="Q660" s="208" t="str">
        <f t="shared" si="45"/>
        <v>Debil</v>
      </c>
      <c r="R660" s="461" t="s">
        <v>516</v>
      </c>
      <c r="S660" s="224" t="str">
        <f t="shared" si="46"/>
        <v>DebilFuerte</v>
      </c>
      <c r="T660" s="224">
        <f>IFERROR(VLOOKUP(S660,'Tablas de calculos'!$AU$16:$AV$24,2,FALSE),"")</f>
        <v>7</v>
      </c>
      <c r="U660" s="208" t="str">
        <f>IFERROR(VLOOKUP(T660,'Tablas de calculos'!$AV$16:$AY$24,4),"")</f>
        <v>Débil</v>
      </c>
      <c r="V660" s="461" t="s">
        <v>576</v>
      </c>
      <c r="W660" s="461" t="s">
        <v>578</v>
      </c>
      <c r="X660" s="123" t="str">
        <f t="shared" si="47"/>
        <v>DébilNo disminuyeDirectamente</v>
      </c>
      <c r="Y660" s="208" t="str">
        <f>IFERROR(VLOOKUP(X660,'Tablas de calculos'!$AZ$4:$BE$11,5,FALSE),"")</f>
        <v/>
      </c>
      <c r="Z660" s="208" t="str">
        <f>IFERROR(VLOOKUP(X660,'Tablas de calculos'!$AZ$4:$BE$11,6,FALSE),"")</f>
        <v/>
      </c>
    </row>
    <row r="661" spans="1:26" ht="135" x14ac:dyDescent="0.25">
      <c r="A661" s="232" t="s">
        <v>1141</v>
      </c>
      <c r="B661" s="137">
        <v>84</v>
      </c>
      <c r="C661" s="205" t="str">
        <f>+VLOOKUP(Tabla9[[#This Row],[Cod. Riesgo]],Tabla_Riesgos[[Número]:[Tipo de Riesgo]],6,FALSE)</f>
        <v>Operativo</v>
      </c>
      <c r="D661" s="119" t="s">
        <v>26</v>
      </c>
      <c r="E661" s="120" t="s">
        <v>837</v>
      </c>
      <c r="F661" s="121">
        <v>84.02</v>
      </c>
      <c r="G661" s="125" t="s">
        <v>346</v>
      </c>
      <c r="H661" s="472"/>
      <c r="I661" s="461"/>
      <c r="J661" s="461"/>
      <c r="K661" s="461"/>
      <c r="L661" s="461"/>
      <c r="M661" s="461"/>
      <c r="N661" s="461"/>
      <c r="O661" s="461"/>
      <c r="P661" s="123">
        <f t="shared" si="44"/>
        <v>0</v>
      </c>
      <c r="Q661" s="208" t="str">
        <f t="shared" si="45"/>
        <v>Debil</v>
      </c>
      <c r="R661" s="461" t="s">
        <v>516</v>
      </c>
      <c r="S661" s="224" t="str">
        <f t="shared" si="46"/>
        <v>DebilFuerte</v>
      </c>
      <c r="T661" s="224">
        <f>IFERROR(VLOOKUP(S661,'Tablas de calculos'!$AU$16:$AV$24,2,FALSE),"")</f>
        <v>7</v>
      </c>
      <c r="U661" s="208" t="str">
        <f>IFERROR(VLOOKUP(T661,'Tablas de calculos'!$AV$16:$AY$24,4),"")</f>
        <v>Débil</v>
      </c>
      <c r="V661" s="461" t="s">
        <v>576</v>
      </c>
      <c r="W661" s="461" t="s">
        <v>578</v>
      </c>
      <c r="X661" s="123" t="str">
        <f t="shared" si="47"/>
        <v>DébilNo disminuyeDirectamente</v>
      </c>
      <c r="Y661" s="208" t="str">
        <f>IFERROR(VLOOKUP(X661,'Tablas de calculos'!$AZ$4:$BE$11,5,FALSE),"")</f>
        <v/>
      </c>
      <c r="Z661" s="208" t="str">
        <f>IFERROR(VLOOKUP(X661,'Tablas de calculos'!$AZ$4:$BE$11,6,FALSE),"")</f>
        <v/>
      </c>
    </row>
    <row r="662" spans="1:26" ht="75" x14ac:dyDescent="0.25">
      <c r="A662" s="232" t="s">
        <v>1141</v>
      </c>
      <c r="B662" s="137">
        <v>84</v>
      </c>
      <c r="C662" s="205" t="str">
        <f>+VLOOKUP(Tabla9[[#This Row],[Cod. Riesgo]],Tabla_Riesgos[[Número]:[Tipo de Riesgo]],6,FALSE)</f>
        <v>Operativo</v>
      </c>
      <c r="D662" s="119" t="s">
        <v>26</v>
      </c>
      <c r="E662" s="120" t="s">
        <v>837</v>
      </c>
      <c r="F662" s="121">
        <v>84.03</v>
      </c>
      <c r="G662" s="125" t="s">
        <v>347</v>
      </c>
      <c r="H662" s="472"/>
      <c r="I662" s="461"/>
      <c r="J662" s="461"/>
      <c r="K662" s="461"/>
      <c r="L662" s="461"/>
      <c r="M662" s="461"/>
      <c r="N662" s="461"/>
      <c r="O662" s="461"/>
      <c r="P662" s="123">
        <f t="shared" si="44"/>
        <v>0</v>
      </c>
      <c r="Q662" s="208" t="str">
        <f t="shared" si="45"/>
        <v>Debil</v>
      </c>
      <c r="R662" s="461" t="s">
        <v>516</v>
      </c>
      <c r="S662" s="224" t="str">
        <f t="shared" si="46"/>
        <v>DebilFuerte</v>
      </c>
      <c r="T662" s="224">
        <f>IFERROR(VLOOKUP(S662,'Tablas de calculos'!$AU$16:$AV$24,2,FALSE),"")</f>
        <v>7</v>
      </c>
      <c r="U662" s="208" t="str">
        <f>IFERROR(VLOOKUP(T662,'Tablas de calculos'!$AV$16:$AY$24,4),"")</f>
        <v>Débil</v>
      </c>
      <c r="V662" s="461" t="s">
        <v>576</v>
      </c>
      <c r="W662" s="461" t="s">
        <v>578</v>
      </c>
      <c r="X662" s="123" t="str">
        <f t="shared" si="47"/>
        <v>DébilNo disminuyeDirectamente</v>
      </c>
      <c r="Y662" s="208" t="str">
        <f>IFERROR(VLOOKUP(X662,'Tablas de calculos'!$AZ$4:$BE$11,5,FALSE),"")</f>
        <v/>
      </c>
      <c r="Z662" s="208" t="str">
        <f>IFERROR(VLOOKUP(X662,'Tablas de calculos'!$AZ$4:$BE$11,6,FALSE),"")</f>
        <v/>
      </c>
    </row>
    <row r="663" spans="1:26" ht="45" x14ac:dyDescent="0.25">
      <c r="A663" s="232" t="s">
        <v>1141</v>
      </c>
      <c r="B663" s="137">
        <v>84</v>
      </c>
      <c r="C663" s="205" t="str">
        <f>+VLOOKUP(Tabla9[[#This Row],[Cod. Riesgo]],Tabla_Riesgos[[Número]:[Tipo de Riesgo]],6,FALSE)</f>
        <v>Operativo</v>
      </c>
      <c r="D663" s="119" t="s">
        <v>26</v>
      </c>
      <c r="E663" s="120" t="s">
        <v>837</v>
      </c>
      <c r="F663" s="121">
        <v>84.04</v>
      </c>
      <c r="G663" s="125" t="s">
        <v>348</v>
      </c>
      <c r="H663" s="472"/>
      <c r="I663" s="461"/>
      <c r="J663" s="461"/>
      <c r="K663" s="461"/>
      <c r="L663" s="461"/>
      <c r="M663" s="461"/>
      <c r="N663" s="461"/>
      <c r="O663" s="461"/>
      <c r="P663" s="123">
        <f t="shared" si="44"/>
        <v>0</v>
      </c>
      <c r="Q663" s="208" t="str">
        <f t="shared" si="45"/>
        <v>Debil</v>
      </c>
      <c r="R663" s="461" t="s">
        <v>516</v>
      </c>
      <c r="S663" s="224" t="str">
        <f t="shared" si="46"/>
        <v>DebilFuerte</v>
      </c>
      <c r="T663" s="224">
        <f>IFERROR(VLOOKUP(S663,'Tablas de calculos'!$AU$16:$AV$24,2,FALSE),"")</f>
        <v>7</v>
      </c>
      <c r="U663" s="208" t="str">
        <f>IFERROR(VLOOKUP(T663,'Tablas de calculos'!$AV$16:$AY$24,4),"")</f>
        <v>Débil</v>
      </c>
      <c r="V663" s="461" t="s">
        <v>576</v>
      </c>
      <c r="W663" s="461" t="s">
        <v>578</v>
      </c>
      <c r="X663" s="123" t="str">
        <f t="shared" si="47"/>
        <v>DébilNo disminuyeDirectamente</v>
      </c>
      <c r="Y663" s="208" t="str">
        <f>IFERROR(VLOOKUP(X663,'Tablas de calculos'!$AZ$4:$BE$11,5,FALSE),"")</f>
        <v/>
      </c>
      <c r="Z663" s="208" t="str">
        <f>IFERROR(VLOOKUP(X663,'Tablas de calculos'!$AZ$4:$BE$11,6,FALSE),"")</f>
        <v/>
      </c>
    </row>
    <row r="664" spans="1:26" ht="120" x14ac:dyDescent="0.25">
      <c r="A664" s="232" t="s">
        <v>1141</v>
      </c>
      <c r="B664" s="137">
        <v>84</v>
      </c>
      <c r="C664" s="205" t="str">
        <f>+VLOOKUP(Tabla9[[#This Row],[Cod. Riesgo]],Tabla_Riesgos[[Número]:[Tipo de Riesgo]],6,FALSE)</f>
        <v>Operativo</v>
      </c>
      <c r="D664" s="119" t="s">
        <v>26</v>
      </c>
      <c r="E664" s="120" t="s">
        <v>837</v>
      </c>
      <c r="F664" s="121">
        <v>84.05</v>
      </c>
      <c r="G664" s="125" t="s">
        <v>349</v>
      </c>
      <c r="H664" s="472"/>
      <c r="I664" s="461"/>
      <c r="J664" s="461"/>
      <c r="K664" s="461"/>
      <c r="L664" s="461"/>
      <c r="M664" s="461"/>
      <c r="N664" s="461"/>
      <c r="O664" s="461"/>
      <c r="P664" s="123">
        <f t="shared" si="44"/>
        <v>0</v>
      </c>
      <c r="Q664" s="208" t="str">
        <f t="shared" si="45"/>
        <v>Debil</v>
      </c>
      <c r="R664" s="461" t="s">
        <v>516</v>
      </c>
      <c r="S664" s="224" t="str">
        <f t="shared" si="46"/>
        <v>DebilFuerte</v>
      </c>
      <c r="T664" s="224">
        <f>IFERROR(VLOOKUP(S664,'Tablas de calculos'!$AU$16:$AV$24,2,FALSE),"")</f>
        <v>7</v>
      </c>
      <c r="U664" s="208" t="str">
        <f>IFERROR(VLOOKUP(T664,'Tablas de calculos'!$AV$16:$AY$24,4),"")</f>
        <v>Débil</v>
      </c>
      <c r="V664" s="461" t="s">
        <v>576</v>
      </c>
      <c r="W664" s="461" t="s">
        <v>578</v>
      </c>
      <c r="X664" s="123" t="str">
        <f t="shared" si="47"/>
        <v>DébilNo disminuyeDirectamente</v>
      </c>
      <c r="Y664" s="208" t="str">
        <f>IFERROR(VLOOKUP(X664,'Tablas de calculos'!$AZ$4:$BE$11,5,FALSE),"")</f>
        <v/>
      </c>
      <c r="Z664" s="208" t="str">
        <f>IFERROR(VLOOKUP(X664,'Tablas de calculos'!$AZ$4:$BE$11,6,FALSE),"")</f>
        <v/>
      </c>
    </row>
    <row r="665" spans="1:26" ht="120" x14ac:dyDescent="0.25">
      <c r="A665" s="232" t="s">
        <v>1141</v>
      </c>
      <c r="B665" s="137">
        <v>85</v>
      </c>
      <c r="C665" s="205" t="str">
        <f>+VLOOKUP(Tabla9[[#This Row],[Cod. Riesgo]],Tabla_Riesgos[[Número]:[Tipo de Riesgo]],6,FALSE)</f>
        <v>Operativo</v>
      </c>
      <c r="D665" s="119" t="s">
        <v>26</v>
      </c>
      <c r="E665" s="120" t="s">
        <v>842</v>
      </c>
      <c r="F665" s="121">
        <v>85.01</v>
      </c>
      <c r="G665" s="125" t="s">
        <v>350</v>
      </c>
      <c r="H665" s="472"/>
      <c r="I665" s="461"/>
      <c r="J665" s="461"/>
      <c r="K665" s="461"/>
      <c r="L665" s="461"/>
      <c r="M665" s="461"/>
      <c r="N665" s="461"/>
      <c r="O665" s="461"/>
      <c r="P665" s="123">
        <f t="shared" si="44"/>
        <v>0</v>
      </c>
      <c r="Q665" s="208" t="str">
        <f t="shared" si="45"/>
        <v>Debil</v>
      </c>
      <c r="R665" s="461" t="s">
        <v>516</v>
      </c>
      <c r="S665" s="224" t="str">
        <f t="shared" si="46"/>
        <v>DebilFuerte</v>
      </c>
      <c r="T665" s="224">
        <f>IFERROR(VLOOKUP(S665,'Tablas de calculos'!$AU$16:$AV$24,2,FALSE),"")</f>
        <v>7</v>
      </c>
      <c r="U665" s="208" t="str">
        <f>IFERROR(VLOOKUP(T665,'Tablas de calculos'!$AV$16:$AY$24,4),"")</f>
        <v>Débil</v>
      </c>
      <c r="V665" s="461" t="s">
        <v>576</v>
      </c>
      <c r="W665" s="461" t="s">
        <v>578</v>
      </c>
      <c r="X665" s="123" t="str">
        <f t="shared" si="47"/>
        <v>DébilNo disminuyeDirectamente</v>
      </c>
      <c r="Y665" s="208" t="str">
        <f>IFERROR(VLOOKUP(X665,'Tablas de calculos'!$AZ$4:$BE$11,5,FALSE),"")</f>
        <v/>
      </c>
      <c r="Z665" s="208" t="str">
        <f>IFERROR(VLOOKUP(X665,'Tablas de calculos'!$AZ$4:$BE$11,6,FALSE),"")</f>
        <v/>
      </c>
    </row>
    <row r="666" spans="1:26" ht="120" x14ac:dyDescent="0.25">
      <c r="A666" s="232" t="s">
        <v>1141</v>
      </c>
      <c r="B666" s="137">
        <v>85</v>
      </c>
      <c r="C666" s="205" t="str">
        <f>+VLOOKUP(Tabla9[[#This Row],[Cod. Riesgo]],Tabla_Riesgos[[Número]:[Tipo de Riesgo]],6,FALSE)</f>
        <v>Operativo</v>
      </c>
      <c r="D666" s="119" t="s">
        <v>26</v>
      </c>
      <c r="E666" s="120" t="s">
        <v>842</v>
      </c>
      <c r="F666" s="121">
        <v>85.02</v>
      </c>
      <c r="G666" s="125" t="s">
        <v>351</v>
      </c>
      <c r="H666" s="472"/>
      <c r="I666" s="461"/>
      <c r="J666" s="461"/>
      <c r="K666" s="461"/>
      <c r="L666" s="461"/>
      <c r="M666" s="461"/>
      <c r="N666" s="461"/>
      <c r="O666" s="461"/>
      <c r="P666" s="123">
        <f t="shared" si="44"/>
        <v>0</v>
      </c>
      <c r="Q666" s="208" t="str">
        <f t="shared" si="45"/>
        <v>Debil</v>
      </c>
      <c r="R666" s="461" t="s">
        <v>516</v>
      </c>
      <c r="S666" s="224" t="str">
        <f t="shared" si="46"/>
        <v>DebilFuerte</v>
      </c>
      <c r="T666" s="224">
        <f>IFERROR(VLOOKUP(S666,'Tablas de calculos'!$AU$16:$AV$24,2,FALSE),"")</f>
        <v>7</v>
      </c>
      <c r="U666" s="208" t="str">
        <f>IFERROR(VLOOKUP(T666,'Tablas de calculos'!$AV$16:$AY$24,4),"")</f>
        <v>Débil</v>
      </c>
      <c r="V666" s="461" t="s">
        <v>576</v>
      </c>
      <c r="W666" s="461" t="s">
        <v>578</v>
      </c>
      <c r="X666" s="123" t="str">
        <f t="shared" si="47"/>
        <v>DébilNo disminuyeDirectamente</v>
      </c>
      <c r="Y666" s="208" t="str">
        <f>IFERROR(VLOOKUP(X666,'Tablas de calculos'!$AZ$4:$BE$11,5,FALSE),"")</f>
        <v/>
      </c>
      <c r="Z666" s="208" t="str">
        <f>IFERROR(VLOOKUP(X666,'Tablas de calculos'!$AZ$4:$BE$11,6,FALSE),"")</f>
        <v/>
      </c>
    </row>
    <row r="667" spans="1:26" ht="165" x14ac:dyDescent="0.25">
      <c r="A667" s="232" t="s">
        <v>1141</v>
      </c>
      <c r="B667" s="137">
        <v>85</v>
      </c>
      <c r="C667" s="205" t="str">
        <f>+VLOOKUP(Tabla9[[#This Row],[Cod. Riesgo]],Tabla_Riesgos[[Número]:[Tipo de Riesgo]],6,FALSE)</f>
        <v>Operativo</v>
      </c>
      <c r="D667" s="119" t="s">
        <v>26</v>
      </c>
      <c r="E667" s="120" t="s">
        <v>842</v>
      </c>
      <c r="F667" s="121">
        <v>85.03</v>
      </c>
      <c r="G667" s="125" t="s">
        <v>352</v>
      </c>
      <c r="H667" s="472"/>
      <c r="I667" s="461"/>
      <c r="J667" s="461"/>
      <c r="K667" s="461"/>
      <c r="L667" s="461"/>
      <c r="M667" s="461"/>
      <c r="N667" s="461"/>
      <c r="O667" s="461"/>
      <c r="P667" s="123">
        <f t="shared" si="44"/>
        <v>0</v>
      </c>
      <c r="Q667" s="208" t="str">
        <f t="shared" si="45"/>
        <v>Debil</v>
      </c>
      <c r="R667" s="461" t="s">
        <v>516</v>
      </c>
      <c r="S667" s="224" t="str">
        <f t="shared" si="46"/>
        <v>DebilFuerte</v>
      </c>
      <c r="T667" s="224">
        <f>IFERROR(VLOOKUP(S667,'Tablas de calculos'!$AU$16:$AV$24,2,FALSE),"")</f>
        <v>7</v>
      </c>
      <c r="U667" s="208" t="str">
        <f>IFERROR(VLOOKUP(T667,'Tablas de calculos'!$AV$16:$AY$24,4),"")</f>
        <v>Débil</v>
      </c>
      <c r="V667" s="461" t="s">
        <v>576</v>
      </c>
      <c r="W667" s="461" t="s">
        <v>578</v>
      </c>
      <c r="X667" s="123" t="str">
        <f t="shared" si="47"/>
        <v>DébilNo disminuyeDirectamente</v>
      </c>
      <c r="Y667" s="208" t="str">
        <f>IFERROR(VLOOKUP(X667,'Tablas de calculos'!$AZ$4:$BE$11,5,FALSE),"")</f>
        <v/>
      </c>
      <c r="Z667" s="208" t="str">
        <f>IFERROR(VLOOKUP(X667,'Tablas de calculos'!$AZ$4:$BE$11,6,FALSE),"")</f>
        <v/>
      </c>
    </row>
    <row r="668" spans="1:26" ht="105" x14ac:dyDescent="0.25">
      <c r="A668" s="232" t="s">
        <v>1141</v>
      </c>
      <c r="B668" s="137">
        <v>86</v>
      </c>
      <c r="C668" s="205" t="str">
        <f>+VLOOKUP(Tabla9[[#This Row],[Cod. Riesgo]],Tabla_Riesgos[[Número]:[Tipo de Riesgo]],6,FALSE)</f>
        <v>Operativo</v>
      </c>
      <c r="D668" s="119" t="s">
        <v>26</v>
      </c>
      <c r="E668" s="120" t="s">
        <v>1161</v>
      </c>
      <c r="F668" s="121">
        <v>86.01</v>
      </c>
      <c r="G668" s="125" t="s">
        <v>353</v>
      </c>
      <c r="H668" s="472"/>
      <c r="I668" s="461"/>
      <c r="J668" s="461"/>
      <c r="K668" s="461"/>
      <c r="L668" s="461"/>
      <c r="M668" s="461"/>
      <c r="N668" s="461"/>
      <c r="O668" s="461"/>
      <c r="P668" s="123">
        <f t="shared" si="44"/>
        <v>0</v>
      </c>
      <c r="Q668" s="208" t="str">
        <f t="shared" si="45"/>
        <v>Debil</v>
      </c>
      <c r="R668" s="461" t="s">
        <v>516</v>
      </c>
      <c r="S668" s="224" t="str">
        <f t="shared" si="46"/>
        <v>DebilFuerte</v>
      </c>
      <c r="T668" s="224">
        <f>IFERROR(VLOOKUP(S668,'Tablas de calculos'!$AU$16:$AV$24,2,FALSE),"")</f>
        <v>7</v>
      </c>
      <c r="U668" s="208" t="str">
        <f>IFERROR(VLOOKUP(T668,'Tablas de calculos'!$AV$16:$AY$24,4),"")</f>
        <v>Débil</v>
      </c>
      <c r="V668" s="461" t="s">
        <v>576</v>
      </c>
      <c r="W668" s="461" t="s">
        <v>578</v>
      </c>
      <c r="X668" s="123" t="str">
        <f t="shared" si="47"/>
        <v>DébilNo disminuyeDirectamente</v>
      </c>
      <c r="Y668" s="208" t="str">
        <f>IFERROR(VLOOKUP(X668,'Tablas de calculos'!$AZ$4:$BE$11,5,FALSE),"")</f>
        <v/>
      </c>
      <c r="Z668" s="208" t="str">
        <f>IFERROR(VLOOKUP(X668,'Tablas de calculos'!$AZ$4:$BE$11,6,FALSE),"")</f>
        <v/>
      </c>
    </row>
    <row r="669" spans="1:26" ht="105" x14ac:dyDescent="0.25">
      <c r="A669" s="232" t="s">
        <v>1141</v>
      </c>
      <c r="B669" s="137">
        <v>86</v>
      </c>
      <c r="C669" s="205" t="str">
        <f>+VLOOKUP(Tabla9[[#This Row],[Cod. Riesgo]],Tabla_Riesgos[[Número]:[Tipo de Riesgo]],6,FALSE)</f>
        <v>Operativo</v>
      </c>
      <c r="D669" s="119" t="s">
        <v>26</v>
      </c>
      <c r="E669" s="120" t="s">
        <v>1161</v>
      </c>
      <c r="F669" s="121">
        <v>86.02</v>
      </c>
      <c r="G669" s="125" t="s">
        <v>353</v>
      </c>
      <c r="H669" s="472"/>
      <c r="I669" s="461"/>
      <c r="J669" s="461"/>
      <c r="K669" s="461"/>
      <c r="L669" s="461"/>
      <c r="M669" s="461"/>
      <c r="N669" s="461"/>
      <c r="O669" s="461"/>
      <c r="P669" s="123">
        <f t="shared" si="44"/>
        <v>0</v>
      </c>
      <c r="Q669" s="208" t="str">
        <f t="shared" si="45"/>
        <v>Debil</v>
      </c>
      <c r="R669" s="461" t="s">
        <v>516</v>
      </c>
      <c r="S669" s="224" t="str">
        <f t="shared" si="46"/>
        <v>DebilFuerte</v>
      </c>
      <c r="T669" s="224">
        <f>IFERROR(VLOOKUP(S669,'Tablas de calculos'!$AU$16:$AV$24,2,FALSE),"")</f>
        <v>7</v>
      </c>
      <c r="U669" s="208" t="str">
        <f>IFERROR(VLOOKUP(T669,'Tablas de calculos'!$AV$16:$AY$24,4),"")</f>
        <v>Débil</v>
      </c>
      <c r="V669" s="461" t="s">
        <v>576</v>
      </c>
      <c r="W669" s="461" t="s">
        <v>578</v>
      </c>
      <c r="X669" s="123" t="str">
        <f t="shared" si="47"/>
        <v>DébilNo disminuyeDirectamente</v>
      </c>
      <c r="Y669" s="208" t="str">
        <f>IFERROR(VLOOKUP(X669,'Tablas de calculos'!$AZ$4:$BE$11,5,FALSE),"")</f>
        <v/>
      </c>
      <c r="Z669" s="208" t="str">
        <f>IFERROR(VLOOKUP(X669,'Tablas de calculos'!$AZ$4:$BE$11,6,FALSE),"")</f>
        <v/>
      </c>
    </row>
    <row r="670" spans="1:26" ht="105" x14ac:dyDescent="0.25">
      <c r="A670" s="232" t="s">
        <v>1141</v>
      </c>
      <c r="B670" s="137">
        <v>87</v>
      </c>
      <c r="C670" s="205" t="str">
        <f>+VLOOKUP(Tabla9[[#This Row],[Cod. Riesgo]],Tabla_Riesgos[[Número]:[Tipo de Riesgo]],6,FALSE)</f>
        <v>Operativo</v>
      </c>
      <c r="D670" s="119" t="s">
        <v>26</v>
      </c>
      <c r="E670" s="120" t="s">
        <v>840</v>
      </c>
      <c r="F670" s="121">
        <v>87.01</v>
      </c>
      <c r="G670" s="125" t="s">
        <v>354</v>
      </c>
      <c r="H670" s="472"/>
      <c r="I670" s="461"/>
      <c r="J670" s="461"/>
      <c r="K670" s="461"/>
      <c r="L670" s="461"/>
      <c r="M670" s="461"/>
      <c r="N670" s="461"/>
      <c r="O670" s="461"/>
      <c r="P670" s="123">
        <f t="shared" si="44"/>
        <v>0</v>
      </c>
      <c r="Q670" s="208" t="str">
        <f t="shared" si="45"/>
        <v>Debil</v>
      </c>
      <c r="R670" s="461" t="s">
        <v>516</v>
      </c>
      <c r="S670" s="224" t="str">
        <f t="shared" si="46"/>
        <v>DebilFuerte</v>
      </c>
      <c r="T670" s="224">
        <f>IFERROR(VLOOKUP(S670,'Tablas de calculos'!$AU$16:$AV$24,2,FALSE),"")</f>
        <v>7</v>
      </c>
      <c r="U670" s="208" t="str">
        <f>IFERROR(VLOOKUP(T670,'Tablas de calculos'!$AV$16:$AY$24,4),"")</f>
        <v>Débil</v>
      </c>
      <c r="V670" s="461" t="s">
        <v>576</v>
      </c>
      <c r="W670" s="461" t="s">
        <v>578</v>
      </c>
      <c r="X670" s="123" t="str">
        <f t="shared" si="47"/>
        <v>DébilNo disminuyeDirectamente</v>
      </c>
      <c r="Y670" s="208" t="str">
        <f>IFERROR(VLOOKUP(X670,'Tablas de calculos'!$AZ$4:$BE$11,5,FALSE),"")</f>
        <v/>
      </c>
      <c r="Z670" s="208" t="str">
        <f>IFERROR(VLOOKUP(X670,'Tablas de calculos'!$AZ$4:$BE$11,6,FALSE),"")</f>
        <v/>
      </c>
    </row>
    <row r="671" spans="1:26" ht="45" x14ac:dyDescent="0.25">
      <c r="A671" s="232" t="s">
        <v>1141</v>
      </c>
      <c r="B671" s="137">
        <v>87</v>
      </c>
      <c r="C671" s="205" t="str">
        <f>+VLOOKUP(Tabla9[[#This Row],[Cod. Riesgo]],Tabla_Riesgos[[Número]:[Tipo de Riesgo]],6,FALSE)</f>
        <v>Operativo</v>
      </c>
      <c r="D671" s="119" t="s">
        <v>26</v>
      </c>
      <c r="E671" s="120" t="s">
        <v>840</v>
      </c>
      <c r="F671" s="121">
        <v>87.02</v>
      </c>
      <c r="G671" s="125" t="s">
        <v>348</v>
      </c>
      <c r="H671" s="472"/>
      <c r="I671" s="461"/>
      <c r="J671" s="461"/>
      <c r="K671" s="461"/>
      <c r="L671" s="461"/>
      <c r="M671" s="461"/>
      <c r="N671" s="461"/>
      <c r="O671" s="461"/>
      <c r="P671" s="123">
        <f t="shared" si="44"/>
        <v>0</v>
      </c>
      <c r="Q671" s="208" t="str">
        <f t="shared" si="45"/>
        <v>Debil</v>
      </c>
      <c r="R671" s="461" t="s">
        <v>516</v>
      </c>
      <c r="S671" s="224" t="str">
        <f t="shared" si="46"/>
        <v>DebilFuerte</v>
      </c>
      <c r="T671" s="224">
        <f>IFERROR(VLOOKUP(S671,'Tablas de calculos'!$AU$16:$AV$24,2,FALSE),"")</f>
        <v>7</v>
      </c>
      <c r="U671" s="208" t="str">
        <f>IFERROR(VLOOKUP(T671,'Tablas de calculos'!$AV$16:$AY$24,4),"")</f>
        <v>Débil</v>
      </c>
      <c r="V671" s="461" t="s">
        <v>576</v>
      </c>
      <c r="W671" s="461" t="s">
        <v>578</v>
      </c>
      <c r="X671" s="123" t="str">
        <f t="shared" si="47"/>
        <v>DébilNo disminuyeDirectamente</v>
      </c>
      <c r="Y671" s="208" t="str">
        <f>IFERROR(VLOOKUP(X671,'Tablas de calculos'!$AZ$4:$BE$11,5,FALSE),"")</f>
        <v/>
      </c>
      <c r="Z671" s="208" t="str">
        <f>IFERROR(VLOOKUP(X671,'Tablas de calculos'!$AZ$4:$BE$11,6,FALSE),"")</f>
        <v/>
      </c>
    </row>
    <row r="672" spans="1:26" ht="75" x14ac:dyDescent="0.25">
      <c r="A672" s="232" t="s">
        <v>1141</v>
      </c>
      <c r="B672" s="137">
        <v>88</v>
      </c>
      <c r="C672" s="205" t="str">
        <f>+VLOOKUP(Tabla9[[#This Row],[Cod. Riesgo]],Tabla_Riesgos[[Número]:[Tipo de Riesgo]],6,FALSE)</f>
        <v>Seguridad de la Información</v>
      </c>
      <c r="D672" s="119" t="s">
        <v>26</v>
      </c>
      <c r="E672" s="120" t="s">
        <v>1148</v>
      </c>
      <c r="F672" s="121">
        <v>88.01</v>
      </c>
      <c r="G672" s="125" t="s">
        <v>347</v>
      </c>
      <c r="H672" s="472"/>
      <c r="I672" s="461"/>
      <c r="J672" s="461"/>
      <c r="K672" s="461"/>
      <c r="L672" s="461"/>
      <c r="M672" s="461"/>
      <c r="N672" s="461"/>
      <c r="O672" s="461"/>
      <c r="P672" s="123">
        <f t="shared" si="44"/>
        <v>0</v>
      </c>
      <c r="Q672" s="208" t="str">
        <f t="shared" si="45"/>
        <v>Debil</v>
      </c>
      <c r="R672" s="461" t="s">
        <v>516</v>
      </c>
      <c r="S672" s="224" t="str">
        <f t="shared" si="46"/>
        <v>DebilFuerte</v>
      </c>
      <c r="T672" s="224">
        <f>IFERROR(VLOOKUP(S672,'Tablas de calculos'!$AU$16:$AV$24,2,FALSE),"")</f>
        <v>7</v>
      </c>
      <c r="U672" s="208" t="str">
        <f>IFERROR(VLOOKUP(T672,'Tablas de calculos'!$AV$16:$AY$24,4),"")</f>
        <v>Débil</v>
      </c>
      <c r="V672" s="461" t="s">
        <v>576</v>
      </c>
      <c r="W672" s="461" t="s">
        <v>578</v>
      </c>
      <c r="X672" s="123" t="str">
        <f t="shared" si="47"/>
        <v>DébilNo disminuyeDirectamente</v>
      </c>
      <c r="Y672" s="208" t="str">
        <f>IFERROR(VLOOKUP(X672,'Tablas de calculos'!$AZ$4:$BE$11,5,FALSE),"")</f>
        <v/>
      </c>
      <c r="Z672" s="208" t="str">
        <f>IFERROR(VLOOKUP(X672,'Tablas de calculos'!$AZ$4:$BE$11,6,FALSE),"")</f>
        <v/>
      </c>
    </row>
    <row r="673" spans="1:26" ht="75" x14ac:dyDescent="0.25">
      <c r="A673" s="232" t="s">
        <v>1141</v>
      </c>
      <c r="B673" s="137">
        <v>88</v>
      </c>
      <c r="C673" s="205" t="str">
        <f>+VLOOKUP(Tabla9[[#This Row],[Cod. Riesgo]],Tabla_Riesgos[[Número]:[Tipo de Riesgo]],6,FALSE)</f>
        <v>Seguridad de la Información</v>
      </c>
      <c r="D673" s="119" t="s">
        <v>26</v>
      </c>
      <c r="E673" s="120" t="s">
        <v>1148</v>
      </c>
      <c r="F673" s="121">
        <v>88.02</v>
      </c>
      <c r="G673" s="125" t="s">
        <v>347</v>
      </c>
      <c r="H673" s="472"/>
      <c r="I673" s="461"/>
      <c r="J673" s="461"/>
      <c r="K673" s="461"/>
      <c r="L673" s="461"/>
      <c r="M673" s="461"/>
      <c r="N673" s="461"/>
      <c r="O673" s="461"/>
      <c r="P673" s="123">
        <f t="shared" si="44"/>
        <v>0</v>
      </c>
      <c r="Q673" s="208" t="str">
        <f t="shared" si="45"/>
        <v>Debil</v>
      </c>
      <c r="R673" s="461" t="s">
        <v>516</v>
      </c>
      <c r="S673" s="224" t="str">
        <f t="shared" si="46"/>
        <v>DebilFuerte</v>
      </c>
      <c r="T673" s="224">
        <f>IFERROR(VLOOKUP(S673,'Tablas de calculos'!$AU$16:$AV$24,2,FALSE),"")</f>
        <v>7</v>
      </c>
      <c r="U673" s="208" t="str">
        <f>IFERROR(VLOOKUP(T673,'Tablas de calculos'!$AV$16:$AY$24,4),"")</f>
        <v>Débil</v>
      </c>
      <c r="V673" s="461" t="s">
        <v>576</v>
      </c>
      <c r="W673" s="461" t="s">
        <v>578</v>
      </c>
      <c r="X673" s="123" t="str">
        <f t="shared" si="47"/>
        <v>DébilNo disminuyeDirectamente</v>
      </c>
      <c r="Y673" s="208" t="str">
        <f>IFERROR(VLOOKUP(X673,'Tablas de calculos'!$AZ$4:$BE$11,5,FALSE),"")</f>
        <v/>
      </c>
      <c r="Z673" s="208" t="str">
        <f>IFERROR(VLOOKUP(X673,'Tablas de calculos'!$AZ$4:$BE$11,6,FALSE),"")</f>
        <v/>
      </c>
    </row>
    <row r="674" spans="1:26" ht="75" x14ac:dyDescent="0.25">
      <c r="A674" s="232" t="s">
        <v>1141</v>
      </c>
      <c r="B674" s="137">
        <v>88</v>
      </c>
      <c r="C674" s="205" t="str">
        <f>+VLOOKUP(Tabla9[[#This Row],[Cod. Riesgo]],Tabla_Riesgos[[Número]:[Tipo de Riesgo]],6,FALSE)</f>
        <v>Seguridad de la Información</v>
      </c>
      <c r="D674" s="119" t="s">
        <v>26</v>
      </c>
      <c r="E674" s="120" t="s">
        <v>1148</v>
      </c>
      <c r="F674" s="121">
        <v>88.03</v>
      </c>
      <c r="G674" s="125" t="s">
        <v>355</v>
      </c>
      <c r="H674" s="472"/>
      <c r="I674" s="461"/>
      <c r="J674" s="461"/>
      <c r="K674" s="461"/>
      <c r="L674" s="461"/>
      <c r="M674" s="461"/>
      <c r="N674" s="461"/>
      <c r="O674" s="461"/>
      <c r="P674" s="123">
        <f t="shared" si="44"/>
        <v>0</v>
      </c>
      <c r="Q674" s="208" t="str">
        <f t="shared" si="45"/>
        <v>Debil</v>
      </c>
      <c r="R674" s="461" t="s">
        <v>516</v>
      </c>
      <c r="S674" s="224" t="str">
        <f t="shared" si="46"/>
        <v>DebilFuerte</v>
      </c>
      <c r="T674" s="224">
        <f>IFERROR(VLOOKUP(S674,'Tablas de calculos'!$AU$16:$AV$24,2,FALSE),"")</f>
        <v>7</v>
      </c>
      <c r="U674" s="208" t="str">
        <f>IFERROR(VLOOKUP(T674,'Tablas de calculos'!$AV$16:$AY$24,4),"")</f>
        <v>Débil</v>
      </c>
      <c r="V674" s="461" t="s">
        <v>576</v>
      </c>
      <c r="W674" s="461" t="s">
        <v>578</v>
      </c>
      <c r="X674" s="123" t="str">
        <f t="shared" si="47"/>
        <v>DébilNo disminuyeDirectamente</v>
      </c>
      <c r="Y674" s="208" t="str">
        <f>IFERROR(VLOOKUP(X674,'Tablas de calculos'!$AZ$4:$BE$11,5,FALSE),"")</f>
        <v/>
      </c>
      <c r="Z674" s="208" t="str">
        <f>IFERROR(VLOOKUP(X674,'Tablas de calculos'!$AZ$4:$BE$11,6,FALSE),"")</f>
        <v/>
      </c>
    </row>
    <row r="675" spans="1:26" ht="45" x14ac:dyDescent="0.25">
      <c r="A675" s="232" t="s">
        <v>1141</v>
      </c>
      <c r="B675" s="137">
        <v>89</v>
      </c>
      <c r="C675" s="205" t="str">
        <f>+VLOOKUP(Tabla9[[#This Row],[Cod. Riesgo]],Tabla_Riesgos[[Número]:[Tipo de Riesgo]],6,FALSE)</f>
        <v>Operativo</v>
      </c>
      <c r="D675" s="119" t="s">
        <v>26</v>
      </c>
      <c r="E675" s="120" t="s">
        <v>1149</v>
      </c>
      <c r="F675" s="121">
        <v>89.01</v>
      </c>
      <c r="G675" s="125" t="s">
        <v>356</v>
      </c>
      <c r="H675" s="472"/>
      <c r="I675" s="461"/>
      <c r="J675" s="461"/>
      <c r="K675" s="461"/>
      <c r="L675" s="461"/>
      <c r="M675" s="461"/>
      <c r="N675" s="461"/>
      <c r="O675" s="461"/>
      <c r="P675" s="123">
        <f t="shared" si="44"/>
        <v>0</v>
      </c>
      <c r="Q675" s="208" t="str">
        <f t="shared" si="45"/>
        <v>Debil</v>
      </c>
      <c r="R675" s="461" t="s">
        <v>516</v>
      </c>
      <c r="S675" s="224" t="str">
        <f t="shared" si="46"/>
        <v>DebilFuerte</v>
      </c>
      <c r="T675" s="224">
        <f>IFERROR(VLOOKUP(S675,'Tablas de calculos'!$AU$16:$AV$24,2,FALSE),"")</f>
        <v>7</v>
      </c>
      <c r="U675" s="208" t="str">
        <f>IFERROR(VLOOKUP(T675,'Tablas de calculos'!$AV$16:$AY$24,4),"")</f>
        <v>Débil</v>
      </c>
      <c r="V675" s="461" t="s">
        <v>576</v>
      </c>
      <c r="W675" s="461" t="s">
        <v>578</v>
      </c>
      <c r="X675" s="123" t="str">
        <f t="shared" si="47"/>
        <v>DébilNo disminuyeDirectamente</v>
      </c>
      <c r="Y675" s="208" t="str">
        <f>IFERROR(VLOOKUP(X675,'Tablas de calculos'!$AZ$4:$BE$11,5,FALSE),"")</f>
        <v/>
      </c>
      <c r="Z675" s="208" t="str">
        <f>IFERROR(VLOOKUP(X675,'Tablas de calculos'!$AZ$4:$BE$11,6,FALSE),"")</f>
        <v/>
      </c>
    </row>
    <row r="676" spans="1:26" ht="135" x14ac:dyDescent="0.25">
      <c r="A676" s="232" t="s">
        <v>1141</v>
      </c>
      <c r="B676" s="196">
        <v>89</v>
      </c>
      <c r="C676" s="205" t="str">
        <f>+VLOOKUP(Tabla9[[#This Row],[Cod. Riesgo]],Tabla_Riesgos[[Número]:[Tipo de Riesgo]],6,FALSE)</f>
        <v>Operativo</v>
      </c>
      <c r="D676" s="119" t="s">
        <v>26</v>
      </c>
      <c r="E676" s="120" t="s">
        <v>1149</v>
      </c>
      <c r="F676" s="121">
        <v>89.02</v>
      </c>
      <c r="G676" s="125" t="s">
        <v>357</v>
      </c>
      <c r="H676" s="472"/>
      <c r="I676" s="461"/>
      <c r="J676" s="461"/>
      <c r="K676" s="461"/>
      <c r="L676" s="461"/>
      <c r="M676" s="461"/>
      <c r="N676" s="461"/>
      <c r="O676" s="461"/>
      <c r="P676" s="123">
        <f t="shared" si="44"/>
        <v>0</v>
      </c>
      <c r="Q676" s="208" t="str">
        <f t="shared" si="45"/>
        <v>Debil</v>
      </c>
      <c r="R676" s="461" t="s">
        <v>516</v>
      </c>
      <c r="S676" s="224" t="str">
        <f t="shared" si="46"/>
        <v>DebilFuerte</v>
      </c>
      <c r="T676" s="224">
        <f>IFERROR(VLOOKUP(S676,'Tablas de calculos'!$AU$16:$AV$24,2,FALSE),"")</f>
        <v>7</v>
      </c>
      <c r="U676" s="208" t="str">
        <f>IFERROR(VLOOKUP(T676,'Tablas de calculos'!$AV$16:$AY$24,4),"")</f>
        <v>Débil</v>
      </c>
      <c r="V676" s="461" t="s">
        <v>576</v>
      </c>
      <c r="W676" s="461" t="s">
        <v>578</v>
      </c>
      <c r="X676" s="123" t="str">
        <f t="shared" si="47"/>
        <v>DébilNo disminuyeDirectamente</v>
      </c>
      <c r="Y676" s="208" t="str">
        <f>IFERROR(VLOOKUP(X676,'Tablas de calculos'!$AZ$4:$BE$11,5,FALSE),"")</f>
        <v/>
      </c>
      <c r="Z676" s="208" t="str">
        <f>IFERROR(VLOOKUP(X676,'Tablas de calculos'!$AZ$4:$BE$11,6,FALSE),"")</f>
        <v/>
      </c>
    </row>
    <row r="677" spans="1:26" ht="45" x14ac:dyDescent="0.25">
      <c r="A677" s="232" t="s">
        <v>1141</v>
      </c>
      <c r="B677" s="204">
        <v>89</v>
      </c>
      <c r="C677" s="205" t="str">
        <f>+VLOOKUP(Tabla9[[#This Row],[Cod. Riesgo]],Tabla_Riesgos[[Número]:[Tipo de Riesgo]],6,FALSE)</f>
        <v>Operativo</v>
      </c>
      <c r="D677" s="119" t="s">
        <v>26</v>
      </c>
      <c r="E677" s="120" t="s">
        <v>1149</v>
      </c>
      <c r="F677" s="121">
        <v>89.03</v>
      </c>
      <c r="G677" s="125" t="s">
        <v>358</v>
      </c>
      <c r="H677" s="472"/>
      <c r="I677" s="461"/>
      <c r="J677" s="461"/>
      <c r="K677" s="461"/>
      <c r="L677" s="461"/>
      <c r="M677" s="461"/>
      <c r="N677" s="461"/>
      <c r="O677" s="461"/>
      <c r="P677" s="123">
        <f t="shared" si="44"/>
        <v>0</v>
      </c>
      <c r="Q677" s="208" t="str">
        <f t="shared" si="45"/>
        <v>Debil</v>
      </c>
      <c r="R677" s="461" t="s">
        <v>516</v>
      </c>
      <c r="S677" s="224" t="str">
        <f t="shared" si="46"/>
        <v>DebilFuerte</v>
      </c>
      <c r="T677" s="224">
        <f>IFERROR(VLOOKUP(S677,'Tablas de calculos'!$AU$16:$AV$24,2,FALSE),"")</f>
        <v>7</v>
      </c>
      <c r="U677" s="208" t="str">
        <f>IFERROR(VLOOKUP(T677,'Tablas de calculos'!$AV$16:$AY$24,4),"")</f>
        <v>Débil</v>
      </c>
      <c r="V677" s="461" t="s">
        <v>576</v>
      </c>
      <c r="W677" s="461" t="s">
        <v>578</v>
      </c>
      <c r="X677" s="123" t="str">
        <f t="shared" si="47"/>
        <v>DébilNo disminuyeDirectamente</v>
      </c>
      <c r="Y677" s="208" t="str">
        <f>IFERROR(VLOOKUP(X677,'Tablas de calculos'!$AZ$4:$BE$11,5,FALSE),"")</f>
        <v/>
      </c>
      <c r="Z677" s="208" t="str">
        <f>IFERROR(VLOOKUP(X677,'Tablas de calculos'!$AZ$4:$BE$11,6,FALSE),"")</f>
        <v/>
      </c>
    </row>
    <row r="678" spans="1:26" ht="120" x14ac:dyDescent="0.25">
      <c r="A678" s="232" t="s">
        <v>1141</v>
      </c>
      <c r="B678" s="196">
        <v>89</v>
      </c>
      <c r="C678" s="205" t="str">
        <f>+VLOOKUP(Tabla9[[#This Row],[Cod. Riesgo]],Tabla_Riesgos[[Número]:[Tipo de Riesgo]],6,FALSE)</f>
        <v>Operativo</v>
      </c>
      <c r="D678" s="119" t="s">
        <v>26</v>
      </c>
      <c r="E678" s="120" t="s">
        <v>1149</v>
      </c>
      <c r="F678" s="121">
        <v>89.04</v>
      </c>
      <c r="G678" s="125" t="s">
        <v>359</v>
      </c>
      <c r="H678" s="472"/>
      <c r="I678" s="461"/>
      <c r="J678" s="461"/>
      <c r="K678" s="461"/>
      <c r="L678" s="461"/>
      <c r="M678" s="461"/>
      <c r="N678" s="461"/>
      <c r="O678" s="461"/>
      <c r="P678" s="123">
        <f t="shared" si="44"/>
        <v>0</v>
      </c>
      <c r="Q678" s="208" t="str">
        <f t="shared" si="45"/>
        <v>Debil</v>
      </c>
      <c r="R678" s="461" t="s">
        <v>516</v>
      </c>
      <c r="S678" s="224" t="str">
        <f t="shared" si="46"/>
        <v>DebilFuerte</v>
      </c>
      <c r="T678" s="224">
        <f>IFERROR(VLOOKUP(S678,'Tablas de calculos'!$AU$16:$AV$24,2,FALSE),"")</f>
        <v>7</v>
      </c>
      <c r="U678" s="208" t="str">
        <f>IFERROR(VLOOKUP(T678,'Tablas de calculos'!$AV$16:$AY$24,4),"")</f>
        <v>Débil</v>
      </c>
      <c r="V678" s="461" t="s">
        <v>576</v>
      </c>
      <c r="W678" s="461" t="s">
        <v>578</v>
      </c>
      <c r="X678" s="123" t="str">
        <f t="shared" si="47"/>
        <v>DébilNo disminuyeDirectamente</v>
      </c>
      <c r="Y678" s="208" t="str">
        <f>IFERROR(VLOOKUP(X678,'Tablas de calculos'!$AZ$4:$BE$11,5,FALSE),"")</f>
        <v/>
      </c>
      <c r="Z678" s="208" t="str">
        <f>IFERROR(VLOOKUP(X678,'Tablas de calculos'!$AZ$4:$BE$11,6,FALSE),"")</f>
        <v/>
      </c>
    </row>
    <row r="679" spans="1:26" ht="30" x14ac:dyDescent="0.25">
      <c r="A679" s="232" t="s">
        <v>1141</v>
      </c>
      <c r="B679" s="196">
        <v>27</v>
      </c>
      <c r="C679" s="205" t="str">
        <f>+VLOOKUP(Tabla9[[#This Row],[Cod. Riesgo]],Tabla_Riesgos[[Número]:[Tipo de Riesgo]],6,FALSE)</f>
        <v>Seguridad de la Información</v>
      </c>
      <c r="D679" s="119" t="s">
        <v>12</v>
      </c>
      <c r="E679" s="120" t="s">
        <v>661</v>
      </c>
      <c r="F679" s="121"/>
      <c r="G679" s="125"/>
      <c r="H679" s="472"/>
      <c r="I679" s="461"/>
      <c r="J679" s="461"/>
      <c r="K679" s="461"/>
      <c r="L679" s="461"/>
      <c r="M679" s="461"/>
      <c r="N679" s="461"/>
      <c r="O679" s="461"/>
      <c r="P679" s="123">
        <f t="shared" si="44"/>
        <v>0</v>
      </c>
      <c r="Q679" s="208" t="str">
        <f t="shared" si="45"/>
        <v>Debil</v>
      </c>
      <c r="R679" s="461" t="s">
        <v>516</v>
      </c>
      <c r="S679" s="224" t="str">
        <f t="shared" si="46"/>
        <v>DebilFuerte</v>
      </c>
      <c r="T679" s="224">
        <f>IFERROR(VLOOKUP(S679,'Tablas de calculos'!$AU$16:$AV$24,2,FALSE),"")</f>
        <v>7</v>
      </c>
      <c r="U679" s="208" t="str">
        <f>IFERROR(VLOOKUP(T679,'Tablas de calculos'!$AV$16:$AY$24,4),"")</f>
        <v>Débil</v>
      </c>
      <c r="V679" s="461" t="s">
        <v>576</v>
      </c>
      <c r="W679" s="461" t="s">
        <v>578</v>
      </c>
      <c r="X679" s="123" t="str">
        <f t="shared" si="47"/>
        <v>DébilNo disminuyeDirectamente</v>
      </c>
      <c r="Y679" s="208" t="str">
        <f>IFERROR(VLOOKUP(X679,'Tablas de calculos'!$AZ$4:$BE$11,5,FALSE),"")</f>
        <v/>
      </c>
      <c r="Z679" s="208" t="str">
        <f>IFERROR(VLOOKUP(X679,'Tablas de calculos'!$AZ$4:$BE$11,6,FALSE),"")</f>
        <v/>
      </c>
    </row>
    <row r="680" spans="1:26" ht="45" x14ac:dyDescent="0.25">
      <c r="A680" s="232" t="s">
        <v>1141</v>
      </c>
      <c r="B680" s="204">
        <v>132</v>
      </c>
      <c r="C680" s="205" t="str">
        <f>+VLOOKUP(Tabla9[[#This Row],[Cod. Riesgo]],Tabla_Riesgos[[Número]:[Tipo de Riesgo]],6,FALSE)</f>
        <v xml:space="preserve">Continuidad del negocio </v>
      </c>
      <c r="D680" s="119" t="s">
        <v>12</v>
      </c>
      <c r="E680" s="120" t="s">
        <v>729</v>
      </c>
      <c r="F680" s="121"/>
      <c r="G680" s="125" t="s">
        <v>780</v>
      </c>
      <c r="H680" s="472" t="s">
        <v>544</v>
      </c>
      <c r="I680" s="461"/>
      <c r="J680" s="461"/>
      <c r="K680" s="461"/>
      <c r="L680" s="461"/>
      <c r="M680" s="461"/>
      <c r="N680" s="461"/>
      <c r="O680" s="461"/>
      <c r="P680" s="123">
        <f t="shared" si="44"/>
        <v>0</v>
      </c>
      <c r="Q680" s="208" t="str">
        <f t="shared" si="45"/>
        <v>Debil</v>
      </c>
      <c r="R680" s="461" t="s">
        <v>516</v>
      </c>
      <c r="S680" s="224" t="str">
        <f t="shared" si="46"/>
        <v>DebilFuerte</v>
      </c>
      <c r="T680" s="224">
        <f>IFERROR(VLOOKUP(S680,'Tablas de calculos'!$AU$16:$AV$24,2,FALSE),"")</f>
        <v>7</v>
      </c>
      <c r="U680" s="208" t="str">
        <f>IFERROR(VLOOKUP(T680,'Tablas de calculos'!$AV$16:$AY$24,4),"")</f>
        <v>Débil</v>
      </c>
      <c r="V680" s="461" t="s">
        <v>576</v>
      </c>
      <c r="W680" s="461" t="s">
        <v>578</v>
      </c>
      <c r="X680" s="123" t="str">
        <f t="shared" si="47"/>
        <v>DébilNo disminuyeDirectamente</v>
      </c>
      <c r="Y680" s="208" t="str">
        <f>IFERROR(VLOOKUP(X680,'Tablas de calculos'!$AZ$4:$BE$11,5,FALSE),"")</f>
        <v/>
      </c>
      <c r="Z680" s="208" t="str">
        <f>IFERROR(VLOOKUP(X680,'Tablas de calculos'!$AZ$4:$BE$11,6,FALSE),"")</f>
        <v/>
      </c>
    </row>
    <row r="681" spans="1:26" ht="45" x14ac:dyDescent="0.25">
      <c r="A681" s="232" t="s">
        <v>1141</v>
      </c>
      <c r="B681" s="204">
        <v>133</v>
      </c>
      <c r="C681" s="205" t="str">
        <f>+VLOOKUP(Tabla9[[#This Row],[Cod. Riesgo]],Tabla_Riesgos[[Número]:[Tipo de Riesgo]],6,FALSE)</f>
        <v xml:space="preserve">Continuidad del negocio </v>
      </c>
      <c r="D681" s="119" t="s">
        <v>102</v>
      </c>
      <c r="E681" s="120" t="s">
        <v>772</v>
      </c>
      <c r="F681" s="121"/>
      <c r="G681" s="125"/>
      <c r="H681" s="472"/>
      <c r="I681" s="461"/>
      <c r="J681" s="461"/>
      <c r="K681" s="461"/>
      <c r="L681" s="461"/>
      <c r="M681" s="461"/>
      <c r="N681" s="461"/>
      <c r="O681" s="461"/>
      <c r="P681" s="123">
        <f t="shared" si="44"/>
        <v>0</v>
      </c>
      <c r="Q681" s="208" t="str">
        <f t="shared" si="45"/>
        <v>Debil</v>
      </c>
      <c r="R681" s="461" t="s">
        <v>516</v>
      </c>
      <c r="S681" s="224" t="str">
        <f t="shared" si="46"/>
        <v>DebilFuerte</v>
      </c>
      <c r="T681" s="224">
        <f>IFERROR(VLOOKUP(S681,'Tablas de calculos'!$AU$16:$AV$24,2,FALSE),"")</f>
        <v>7</v>
      </c>
      <c r="U681" s="208" t="str">
        <f>IFERROR(VLOOKUP(T681,'Tablas de calculos'!$AV$16:$AY$24,4),"")</f>
        <v>Débil</v>
      </c>
      <c r="V681" s="461" t="s">
        <v>576</v>
      </c>
      <c r="W681" s="461" t="s">
        <v>578</v>
      </c>
      <c r="X681" s="123" t="str">
        <f t="shared" si="47"/>
        <v>DébilNo disminuyeDirectamente</v>
      </c>
      <c r="Y681" s="208" t="str">
        <f>IFERROR(VLOOKUP(X681,'Tablas de calculos'!$AZ$4:$BE$11,5,FALSE),"")</f>
        <v/>
      </c>
      <c r="Z681" s="208" t="str">
        <f>IFERROR(VLOOKUP(X681,'Tablas de calculos'!$AZ$4:$BE$11,6,FALSE),"")</f>
        <v/>
      </c>
    </row>
    <row r="682" spans="1:26" ht="30" x14ac:dyDescent="0.25">
      <c r="A682" s="232" t="s">
        <v>1141</v>
      </c>
      <c r="B682" s="204">
        <v>134</v>
      </c>
      <c r="C682" s="205" t="str">
        <f>+VLOOKUP(Tabla9[[#This Row],[Cod. Riesgo]],Tabla_Riesgos[[Número]:[Tipo de Riesgo]],6,FALSE)</f>
        <v xml:space="preserve">Continuidad del negocio </v>
      </c>
      <c r="D682" s="119" t="s">
        <v>38</v>
      </c>
      <c r="E682" s="120" t="s">
        <v>726</v>
      </c>
      <c r="F682" s="121"/>
      <c r="G682" s="125" t="s">
        <v>781</v>
      </c>
      <c r="H682" s="472" t="s">
        <v>544</v>
      </c>
      <c r="I682" s="461"/>
      <c r="J682" s="461"/>
      <c r="K682" s="461"/>
      <c r="L682" s="461"/>
      <c r="M682" s="461"/>
      <c r="N682" s="461"/>
      <c r="O682" s="461"/>
      <c r="P682" s="123">
        <f t="shared" si="44"/>
        <v>0</v>
      </c>
      <c r="Q682" s="208" t="str">
        <f t="shared" si="45"/>
        <v>Debil</v>
      </c>
      <c r="R682" s="461" t="s">
        <v>516</v>
      </c>
      <c r="S682" s="224" t="str">
        <f t="shared" si="46"/>
        <v>DebilFuerte</v>
      </c>
      <c r="T682" s="224">
        <f>IFERROR(VLOOKUP(S682,'Tablas de calculos'!$AU$16:$AV$24,2,FALSE),"")</f>
        <v>7</v>
      </c>
      <c r="U682" s="208" t="str">
        <f>IFERROR(VLOOKUP(T682,'Tablas de calculos'!$AV$16:$AY$24,4),"")</f>
        <v>Débil</v>
      </c>
      <c r="V682" s="461" t="s">
        <v>576</v>
      </c>
      <c r="W682" s="461" t="s">
        <v>578</v>
      </c>
      <c r="X682" s="123" t="str">
        <f t="shared" si="47"/>
        <v>DébilNo disminuyeDirectamente</v>
      </c>
      <c r="Y682" s="208" t="str">
        <f>IFERROR(VLOOKUP(X682,'Tablas de calculos'!$AZ$4:$BE$11,5,FALSE),"")</f>
        <v/>
      </c>
      <c r="Z682" s="208" t="str">
        <f>IFERROR(VLOOKUP(X682,'Tablas de calculos'!$AZ$4:$BE$11,6,FALSE),"")</f>
        <v/>
      </c>
    </row>
    <row r="683" spans="1:26" ht="30" x14ac:dyDescent="0.25">
      <c r="A683" s="232" t="s">
        <v>1141</v>
      </c>
      <c r="B683" s="204">
        <v>135</v>
      </c>
      <c r="C683" s="205" t="str">
        <f>+VLOOKUP(Tabla9[[#This Row],[Cod. Riesgo]],Tabla_Riesgos[[Número]:[Tipo de Riesgo]],6,FALSE)</f>
        <v xml:space="preserve">Continuidad del negocio </v>
      </c>
      <c r="D683" s="119" t="s">
        <v>43</v>
      </c>
      <c r="E683" s="120" t="s">
        <v>730</v>
      </c>
      <c r="F683" s="121"/>
      <c r="G683" s="125" t="s">
        <v>782</v>
      </c>
      <c r="H683" s="472" t="s">
        <v>544</v>
      </c>
      <c r="I683" s="461"/>
      <c r="J683" s="461"/>
      <c r="K683" s="461"/>
      <c r="L683" s="461"/>
      <c r="M683" s="461"/>
      <c r="N683" s="461"/>
      <c r="O683" s="461"/>
      <c r="P683" s="123">
        <f t="shared" si="44"/>
        <v>0</v>
      </c>
      <c r="Q683" s="208" t="str">
        <f t="shared" si="45"/>
        <v>Debil</v>
      </c>
      <c r="R683" s="461" t="s">
        <v>516</v>
      </c>
      <c r="S683" s="224" t="str">
        <f t="shared" si="46"/>
        <v>DebilFuerte</v>
      </c>
      <c r="T683" s="224">
        <f>IFERROR(VLOOKUP(S683,'Tablas de calculos'!$AU$16:$AV$24,2,FALSE),"")</f>
        <v>7</v>
      </c>
      <c r="U683" s="208" t="str">
        <f>IFERROR(VLOOKUP(T683,'Tablas de calculos'!$AV$16:$AY$24,4),"")</f>
        <v>Débil</v>
      </c>
      <c r="V683" s="461" t="s">
        <v>576</v>
      </c>
      <c r="W683" s="461" t="s">
        <v>578</v>
      </c>
      <c r="X683" s="123" t="str">
        <f t="shared" si="47"/>
        <v>DébilNo disminuyeDirectamente</v>
      </c>
      <c r="Y683" s="208" t="str">
        <f>IFERROR(VLOOKUP(X683,'Tablas de calculos'!$AZ$4:$BE$11,5,FALSE),"")</f>
        <v/>
      </c>
      <c r="Z683" s="208" t="str">
        <f>IFERROR(VLOOKUP(X683,'Tablas de calculos'!$AZ$4:$BE$11,6,FALSE),"")</f>
        <v/>
      </c>
    </row>
    <row r="684" spans="1:26" ht="30" x14ac:dyDescent="0.25">
      <c r="A684" s="232" t="s">
        <v>1141</v>
      </c>
      <c r="B684" s="196">
        <v>135</v>
      </c>
      <c r="C684" s="205" t="str">
        <f>+VLOOKUP(Tabla9[[#This Row],[Cod. Riesgo]],Tabla_Riesgos[[Número]:[Tipo de Riesgo]],6,FALSE)</f>
        <v xml:space="preserve">Continuidad del negocio </v>
      </c>
      <c r="D684" s="119" t="s">
        <v>43</v>
      </c>
      <c r="E684" s="120" t="s">
        <v>730</v>
      </c>
      <c r="F684" s="121"/>
      <c r="G684" s="125" t="s">
        <v>783</v>
      </c>
      <c r="H684" s="472" t="s">
        <v>544</v>
      </c>
      <c r="I684" s="461"/>
      <c r="J684" s="461"/>
      <c r="K684" s="461"/>
      <c r="L684" s="461"/>
      <c r="M684" s="461"/>
      <c r="N684" s="461"/>
      <c r="O684" s="461"/>
      <c r="P684" s="123">
        <f t="shared" si="44"/>
        <v>0</v>
      </c>
      <c r="Q684" s="208" t="str">
        <f t="shared" si="45"/>
        <v>Debil</v>
      </c>
      <c r="R684" s="461" t="s">
        <v>516</v>
      </c>
      <c r="S684" s="224" t="str">
        <f t="shared" si="46"/>
        <v>DebilFuerte</v>
      </c>
      <c r="T684" s="224">
        <f>IFERROR(VLOOKUP(S684,'Tablas de calculos'!$AU$16:$AV$24,2,FALSE),"")</f>
        <v>7</v>
      </c>
      <c r="U684" s="208" t="str">
        <f>IFERROR(VLOOKUP(T684,'Tablas de calculos'!$AV$16:$AY$24,4),"")</f>
        <v>Débil</v>
      </c>
      <c r="V684" s="461" t="s">
        <v>576</v>
      </c>
      <c r="W684" s="461" t="s">
        <v>578</v>
      </c>
      <c r="X684" s="123" t="str">
        <f t="shared" si="47"/>
        <v>DébilNo disminuyeDirectamente</v>
      </c>
      <c r="Y684" s="208" t="str">
        <f>IFERROR(VLOOKUP(X684,'Tablas de calculos'!$AZ$4:$BE$11,5,FALSE),"")</f>
        <v/>
      </c>
      <c r="Z684" s="208" t="str">
        <f>IFERROR(VLOOKUP(X684,'Tablas de calculos'!$AZ$4:$BE$11,6,FALSE),"")</f>
        <v/>
      </c>
    </row>
    <row r="685" spans="1:26" ht="30" x14ac:dyDescent="0.25">
      <c r="A685" s="232" t="s">
        <v>1141</v>
      </c>
      <c r="B685" s="204">
        <v>136</v>
      </c>
      <c r="C685" s="205" t="str">
        <f>+VLOOKUP(Tabla9[[#This Row],[Cod. Riesgo]],Tabla_Riesgos[[Número]:[Tipo de Riesgo]],6,FALSE)</f>
        <v xml:space="preserve">Continuidad del negocio </v>
      </c>
      <c r="D685" s="119" t="s">
        <v>66</v>
      </c>
      <c r="E685" s="120" t="s">
        <v>774</v>
      </c>
      <c r="F685" s="121"/>
      <c r="G685" s="125" t="s">
        <v>784</v>
      </c>
      <c r="H685" s="472" t="s">
        <v>544</v>
      </c>
      <c r="I685" s="461"/>
      <c r="J685" s="461"/>
      <c r="K685" s="461"/>
      <c r="L685" s="461"/>
      <c r="M685" s="461"/>
      <c r="N685" s="461"/>
      <c r="O685" s="461"/>
      <c r="P685" s="123">
        <f t="shared" si="44"/>
        <v>0</v>
      </c>
      <c r="Q685" s="208" t="str">
        <f t="shared" si="45"/>
        <v>Debil</v>
      </c>
      <c r="R685" s="461" t="s">
        <v>516</v>
      </c>
      <c r="S685" s="224" t="str">
        <f t="shared" si="46"/>
        <v>DebilFuerte</v>
      </c>
      <c r="T685" s="224">
        <f>IFERROR(VLOOKUP(S685,'Tablas de calculos'!$AU$16:$AV$24,2,FALSE),"")</f>
        <v>7</v>
      </c>
      <c r="U685" s="208" t="str">
        <f>IFERROR(VLOOKUP(T685,'Tablas de calculos'!$AV$16:$AY$24,4),"")</f>
        <v>Débil</v>
      </c>
      <c r="V685" s="461" t="s">
        <v>576</v>
      </c>
      <c r="W685" s="461" t="s">
        <v>578</v>
      </c>
      <c r="X685" s="123" t="str">
        <f t="shared" si="47"/>
        <v>DébilNo disminuyeDirectamente</v>
      </c>
      <c r="Y685" s="208" t="str">
        <f>IFERROR(VLOOKUP(X685,'Tablas de calculos'!$AZ$4:$BE$11,5,FALSE),"")</f>
        <v/>
      </c>
      <c r="Z685" s="208" t="str">
        <f>IFERROR(VLOOKUP(X685,'Tablas de calculos'!$AZ$4:$BE$11,6,FALSE),"")</f>
        <v/>
      </c>
    </row>
    <row r="686" spans="1:26" ht="30" x14ac:dyDescent="0.25">
      <c r="A686" s="232" t="s">
        <v>1141</v>
      </c>
      <c r="B686" s="137">
        <v>136</v>
      </c>
      <c r="C686" s="205" t="str">
        <f>+VLOOKUP(Tabla9[[#This Row],[Cod. Riesgo]],Tabla_Riesgos[[Número]:[Tipo de Riesgo]],6,FALSE)</f>
        <v xml:space="preserve">Continuidad del negocio </v>
      </c>
      <c r="D686" s="119" t="s">
        <v>66</v>
      </c>
      <c r="E686" s="120" t="s">
        <v>774</v>
      </c>
      <c r="F686" s="121"/>
      <c r="G686" s="125" t="s">
        <v>785</v>
      </c>
      <c r="H686" s="472" t="s">
        <v>544</v>
      </c>
      <c r="I686" s="461"/>
      <c r="J686" s="461"/>
      <c r="K686" s="461"/>
      <c r="L686" s="461"/>
      <c r="M686" s="461"/>
      <c r="N686" s="461"/>
      <c r="O686" s="461"/>
      <c r="P686" s="123">
        <f t="shared" si="44"/>
        <v>0</v>
      </c>
      <c r="Q686" s="208" t="str">
        <f t="shared" si="45"/>
        <v>Debil</v>
      </c>
      <c r="R686" s="461" t="s">
        <v>516</v>
      </c>
      <c r="S686" s="224" t="str">
        <f t="shared" si="46"/>
        <v>DebilFuerte</v>
      </c>
      <c r="T686" s="224">
        <f>IFERROR(VLOOKUP(S686,'Tablas de calculos'!$AU$16:$AV$24,2,FALSE),"")</f>
        <v>7</v>
      </c>
      <c r="U686" s="208" t="str">
        <f>IFERROR(VLOOKUP(T686,'Tablas de calculos'!$AV$16:$AY$24,4),"")</f>
        <v>Débil</v>
      </c>
      <c r="V686" s="461" t="s">
        <v>576</v>
      </c>
      <c r="W686" s="461" t="s">
        <v>578</v>
      </c>
      <c r="X686" s="123" t="str">
        <f t="shared" si="47"/>
        <v>DébilNo disminuyeDirectamente</v>
      </c>
      <c r="Y686" s="208" t="str">
        <f>IFERROR(VLOOKUP(X686,'Tablas de calculos'!$AZ$4:$BE$11,5,FALSE),"")</f>
        <v/>
      </c>
      <c r="Z686" s="208" t="str">
        <f>IFERROR(VLOOKUP(X686,'Tablas de calculos'!$AZ$4:$BE$11,6,FALSE),"")</f>
        <v/>
      </c>
    </row>
    <row r="687" spans="1:26" ht="30" x14ac:dyDescent="0.25">
      <c r="A687" s="232" t="s">
        <v>1141</v>
      </c>
      <c r="B687" s="137">
        <v>136</v>
      </c>
      <c r="C687" s="205" t="str">
        <f>+VLOOKUP(Tabla9[[#This Row],[Cod. Riesgo]],Tabla_Riesgos[[Número]:[Tipo de Riesgo]],6,FALSE)</f>
        <v xml:space="preserve">Continuidad del negocio </v>
      </c>
      <c r="D687" s="119" t="s">
        <v>66</v>
      </c>
      <c r="E687" s="120" t="s">
        <v>774</v>
      </c>
      <c r="F687" s="121"/>
      <c r="G687" s="125" t="s">
        <v>786</v>
      </c>
      <c r="H687" s="472" t="s">
        <v>544</v>
      </c>
      <c r="I687" s="461"/>
      <c r="J687" s="461"/>
      <c r="K687" s="461"/>
      <c r="L687" s="461"/>
      <c r="M687" s="461"/>
      <c r="N687" s="461"/>
      <c r="O687" s="461"/>
      <c r="P687" s="123">
        <f t="shared" si="44"/>
        <v>0</v>
      </c>
      <c r="Q687" s="208" t="str">
        <f t="shared" si="45"/>
        <v>Debil</v>
      </c>
      <c r="R687" s="461" t="s">
        <v>516</v>
      </c>
      <c r="S687" s="224" t="str">
        <f t="shared" si="46"/>
        <v>DebilFuerte</v>
      </c>
      <c r="T687" s="224">
        <f>IFERROR(VLOOKUP(S687,'Tablas de calculos'!$AU$16:$AV$24,2,FALSE),"")</f>
        <v>7</v>
      </c>
      <c r="U687" s="208" t="str">
        <f>IFERROR(VLOOKUP(T687,'Tablas de calculos'!$AV$16:$AY$24,4),"")</f>
        <v>Débil</v>
      </c>
      <c r="V687" s="461" t="s">
        <v>576</v>
      </c>
      <c r="W687" s="461" t="s">
        <v>578</v>
      </c>
      <c r="X687" s="123" t="str">
        <f t="shared" si="47"/>
        <v>DébilNo disminuyeDirectamente</v>
      </c>
      <c r="Y687" s="208" t="str">
        <f>IFERROR(VLOOKUP(X687,'Tablas de calculos'!$AZ$4:$BE$11,5,FALSE),"")</f>
        <v/>
      </c>
      <c r="Z687" s="208" t="str">
        <f>IFERROR(VLOOKUP(X687,'Tablas de calculos'!$AZ$4:$BE$11,6,FALSE),"")</f>
        <v/>
      </c>
    </row>
    <row r="688" spans="1:26" ht="30" x14ac:dyDescent="0.25">
      <c r="A688" s="232" t="s">
        <v>1141</v>
      </c>
      <c r="B688" s="137">
        <v>136</v>
      </c>
      <c r="C688" s="205" t="str">
        <f>+VLOOKUP(Tabla9[[#This Row],[Cod. Riesgo]],Tabla_Riesgos[[Número]:[Tipo de Riesgo]],6,FALSE)</f>
        <v xml:space="preserve">Continuidad del negocio </v>
      </c>
      <c r="D688" s="119" t="s">
        <v>66</v>
      </c>
      <c r="E688" s="120" t="s">
        <v>774</v>
      </c>
      <c r="F688" s="121"/>
      <c r="G688" s="125" t="s">
        <v>787</v>
      </c>
      <c r="H688" s="472" t="s">
        <v>544</v>
      </c>
      <c r="I688" s="461"/>
      <c r="J688" s="461"/>
      <c r="K688" s="461"/>
      <c r="L688" s="461"/>
      <c r="M688" s="461"/>
      <c r="N688" s="461"/>
      <c r="O688" s="461"/>
      <c r="P688" s="123">
        <f t="shared" si="44"/>
        <v>0</v>
      </c>
      <c r="Q688" s="208" t="str">
        <f t="shared" si="45"/>
        <v>Debil</v>
      </c>
      <c r="R688" s="461" t="s">
        <v>516</v>
      </c>
      <c r="S688" s="224" t="str">
        <f t="shared" si="46"/>
        <v>DebilFuerte</v>
      </c>
      <c r="T688" s="224">
        <f>IFERROR(VLOOKUP(S688,'Tablas de calculos'!$AU$16:$AV$24,2,FALSE),"")</f>
        <v>7</v>
      </c>
      <c r="U688" s="208" t="str">
        <f>IFERROR(VLOOKUP(T688,'Tablas de calculos'!$AV$16:$AY$24,4),"")</f>
        <v>Débil</v>
      </c>
      <c r="V688" s="461" t="s">
        <v>576</v>
      </c>
      <c r="W688" s="461" t="s">
        <v>578</v>
      </c>
      <c r="X688" s="123" t="str">
        <f t="shared" si="47"/>
        <v>DébilNo disminuyeDirectamente</v>
      </c>
      <c r="Y688" s="208" t="str">
        <f>IFERROR(VLOOKUP(X688,'Tablas de calculos'!$AZ$4:$BE$11,5,FALSE),"")</f>
        <v/>
      </c>
      <c r="Z688" s="208" t="str">
        <f>IFERROR(VLOOKUP(X688,'Tablas de calculos'!$AZ$4:$BE$11,6,FALSE),"")</f>
        <v/>
      </c>
    </row>
    <row r="689" spans="1:26" ht="30" x14ac:dyDescent="0.25">
      <c r="A689" s="232" t="s">
        <v>1141</v>
      </c>
      <c r="B689" s="137">
        <v>137</v>
      </c>
      <c r="C689" s="205" t="str">
        <f>+VLOOKUP(Tabla9[[#This Row],[Cod. Riesgo]],Tabla_Riesgos[[Número]:[Tipo de Riesgo]],6,FALSE)</f>
        <v xml:space="preserve">Continuidad del negocio </v>
      </c>
      <c r="D689" s="119" t="s">
        <v>66</v>
      </c>
      <c r="E689" s="120" t="s">
        <v>736</v>
      </c>
      <c r="F689" s="121"/>
      <c r="G689" s="125" t="s">
        <v>788</v>
      </c>
      <c r="H689" s="472" t="s">
        <v>544</v>
      </c>
      <c r="I689" s="461"/>
      <c r="J689" s="461"/>
      <c r="K689" s="461"/>
      <c r="L689" s="461"/>
      <c r="M689" s="461"/>
      <c r="N689" s="461"/>
      <c r="O689" s="461"/>
      <c r="P689" s="123">
        <f t="shared" si="44"/>
        <v>0</v>
      </c>
      <c r="Q689" s="208" t="str">
        <f t="shared" si="45"/>
        <v>Debil</v>
      </c>
      <c r="R689" s="461" t="s">
        <v>516</v>
      </c>
      <c r="S689" s="224" t="str">
        <f t="shared" si="46"/>
        <v>DebilFuerte</v>
      </c>
      <c r="T689" s="224">
        <f>IFERROR(VLOOKUP(S689,'Tablas de calculos'!$AU$16:$AV$24,2,FALSE),"")</f>
        <v>7</v>
      </c>
      <c r="U689" s="208" t="str">
        <f>IFERROR(VLOOKUP(T689,'Tablas de calculos'!$AV$16:$AY$24,4),"")</f>
        <v>Débil</v>
      </c>
      <c r="V689" s="461" t="s">
        <v>576</v>
      </c>
      <c r="W689" s="461" t="s">
        <v>578</v>
      </c>
      <c r="X689" s="123" t="str">
        <f t="shared" si="47"/>
        <v>DébilNo disminuyeDirectamente</v>
      </c>
      <c r="Y689" s="208" t="str">
        <f>IFERROR(VLOOKUP(X689,'Tablas de calculos'!$AZ$4:$BE$11,5,FALSE),"")</f>
        <v/>
      </c>
      <c r="Z689" s="208" t="str">
        <f>IFERROR(VLOOKUP(X689,'Tablas de calculos'!$AZ$4:$BE$11,6,FALSE),"")</f>
        <v/>
      </c>
    </row>
    <row r="690" spans="1:26" ht="30" x14ac:dyDescent="0.25">
      <c r="A690" s="232" t="s">
        <v>1141</v>
      </c>
      <c r="B690" s="137">
        <v>138</v>
      </c>
      <c r="C690" s="205" t="str">
        <f>+VLOOKUP(Tabla9[[#This Row],[Cod. Riesgo]],Tabla_Riesgos[[Número]:[Tipo de Riesgo]],6,FALSE)</f>
        <v xml:space="preserve">Continuidad del negocio </v>
      </c>
      <c r="D690" s="119" t="s">
        <v>66</v>
      </c>
      <c r="E690" s="120" t="s">
        <v>738</v>
      </c>
      <c r="F690" s="121"/>
      <c r="G690" s="125" t="s">
        <v>789</v>
      </c>
      <c r="H690" s="472" t="s">
        <v>544</v>
      </c>
      <c r="I690" s="461"/>
      <c r="J690" s="461"/>
      <c r="K690" s="461"/>
      <c r="L690" s="461"/>
      <c r="M690" s="461"/>
      <c r="N690" s="461"/>
      <c r="O690" s="461"/>
      <c r="P690" s="123">
        <f t="shared" si="44"/>
        <v>0</v>
      </c>
      <c r="Q690" s="208" t="str">
        <f t="shared" si="45"/>
        <v>Debil</v>
      </c>
      <c r="R690" s="461" t="s">
        <v>516</v>
      </c>
      <c r="S690" s="224" t="str">
        <f t="shared" si="46"/>
        <v>DebilFuerte</v>
      </c>
      <c r="T690" s="224">
        <f>IFERROR(VLOOKUP(S690,'Tablas de calculos'!$AU$16:$AV$24,2,FALSE),"")</f>
        <v>7</v>
      </c>
      <c r="U690" s="208" t="str">
        <f>IFERROR(VLOOKUP(T690,'Tablas de calculos'!$AV$16:$AY$24,4),"")</f>
        <v>Débil</v>
      </c>
      <c r="V690" s="461" t="s">
        <v>576</v>
      </c>
      <c r="W690" s="461" t="s">
        <v>578</v>
      </c>
      <c r="X690" s="123" t="str">
        <f t="shared" si="47"/>
        <v>DébilNo disminuyeDirectamente</v>
      </c>
      <c r="Y690" s="208" t="str">
        <f>IFERROR(VLOOKUP(X690,'Tablas de calculos'!$AZ$4:$BE$11,5,FALSE),"")</f>
        <v/>
      </c>
      <c r="Z690" s="208" t="str">
        <f>IFERROR(VLOOKUP(X690,'Tablas de calculos'!$AZ$4:$BE$11,6,FALSE),"")</f>
        <v/>
      </c>
    </row>
    <row r="691" spans="1:26" ht="60" x14ac:dyDescent="0.25">
      <c r="A691" s="232" t="s">
        <v>122</v>
      </c>
      <c r="B691" s="61">
        <v>1</v>
      </c>
      <c r="C691" s="205" t="str">
        <f>+VLOOKUP(Tabla9[[#This Row],[Cod. Riesgo]],Tabla_Riesgos[[Número]:[Tipo de Riesgo]],6,FALSE)</f>
        <v>Corrupción</v>
      </c>
      <c r="D691" s="119" t="s">
        <v>12</v>
      </c>
      <c r="E691" s="120" t="s">
        <v>386</v>
      </c>
      <c r="F691" s="121"/>
      <c r="G691" s="125" t="s">
        <v>173</v>
      </c>
      <c r="H691" s="472"/>
      <c r="I691" s="207" t="s">
        <v>486</v>
      </c>
      <c r="J691" s="207" t="s">
        <v>490</v>
      </c>
      <c r="K691" s="207" t="s">
        <v>494</v>
      </c>
      <c r="L691" s="207" t="s">
        <v>498</v>
      </c>
      <c r="M691" s="207" t="s">
        <v>503</v>
      </c>
      <c r="N691" s="207" t="s">
        <v>508</v>
      </c>
      <c r="O691" s="207" t="s">
        <v>512</v>
      </c>
      <c r="P691" s="123">
        <f t="shared" si="44"/>
        <v>100</v>
      </c>
      <c r="Q691" s="208" t="str">
        <f t="shared" si="45"/>
        <v>Fuerte</v>
      </c>
      <c r="R691" s="207" t="s">
        <v>516</v>
      </c>
      <c r="S691" s="224" t="str">
        <f t="shared" si="46"/>
        <v>FuerteFuerte</v>
      </c>
      <c r="T691" s="224">
        <f>IFERROR(VLOOKUP(S691,'Tablas de calculos'!$AU$16:$AV$24,2,FALSE),"")</f>
        <v>1</v>
      </c>
      <c r="U691" s="208" t="str">
        <f>IFERROR(VLOOKUP(T691,'Tablas de calculos'!$AV$16:$AY$24,4),"")</f>
        <v>Fuerte</v>
      </c>
      <c r="V691" s="207" t="s">
        <v>578</v>
      </c>
      <c r="W691" s="207" t="s">
        <v>578</v>
      </c>
      <c r="X691" s="123" t="str">
        <f t="shared" si="47"/>
        <v>FuerteDirectamenteDirectamente</v>
      </c>
      <c r="Y691" s="208">
        <f>IFERROR(VLOOKUP(X691,'Tablas de calculos'!$AZ$4:$BE$11,5,FALSE),"")</f>
        <v>2</v>
      </c>
      <c r="Z691" s="208">
        <f>IFERROR(VLOOKUP(X691,'Tablas de calculos'!$AZ$4:$BE$11,6,FALSE),"")</f>
        <v>2</v>
      </c>
    </row>
    <row r="692" spans="1:26" ht="60" x14ac:dyDescent="0.25">
      <c r="A692" s="232" t="s">
        <v>122</v>
      </c>
      <c r="B692" s="61">
        <v>1</v>
      </c>
      <c r="C692" s="205" t="str">
        <f>+VLOOKUP(Tabla9[[#This Row],[Cod. Riesgo]],Tabla_Riesgos[[Número]:[Tipo de Riesgo]],6,FALSE)</f>
        <v>Corrupción</v>
      </c>
      <c r="D692" s="119" t="s">
        <v>12</v>
      </c>
      <c r="E692" s="120" t="s">
        <v>386</v>
      </c>
      <c r="F692" s="121"/>
      <c r="G692" s="125" t="s">
        <v>174</v>
      </c>
      <c r="H692" s="472"/>
      <c r="I692" s="207" t="s">
        <v>486</v>
      </c>
      <c r="J692" s="207" t="s">
        <v>490</v>
      </c>
      <c r="K692" s="207" t="s">
        <v>494</v>
      </c>
      <c r="L692" s="207" t="s">
        <v>498</v>
      </c>
      <c r="M692" s="207" t="s">
        <v>503</v>
      </c>
      <c r="N692" s="207" t="s">
        <v>508</v>
      </c>
      <c r="O692" s="207" t="s">
        <v>512</v>
      </c>
      <c r="P692" s="123">
        <f t="shared" si="44"/>
        <v>100</v>
      </c>
      <c r="Q692" s="208" t="str">
        <f t="shared" si="45"/>
        <v>Fuerte</v>
      </c>
      <c r="R692" s="207" t="s">
        <v>516</v>
      </c>
      <c r="S692" s="224" t="str">
        <f t="shared" si="46"/>
        <v>FuerteFuerte</v>
      </c>
      <c r="T692" s="224">
        <f>IFERROR(VLOOKUP(S692,'Tablas de calculos'!$AU$16:$AV$24,2,FALSE),"")</f>
        <v>1</v>
      </c>
      <c r="U692" s="208" t="str">
        <f>IFERROR(VLOOKUP(T692,'Tablas de calculos'!$AV$16:$AY$24,4),"")</f>
        <v>Fuerte</v>
      </c>
      <c r="V692" s="207" t="s">
        <v>578</v>
      </c>
      <c r="W692" s="207" t="s">
        <v>578</v>
      </c>
      <c r="X692" s="123" t="str">
        <f t="shared" si="47"/>
        <v>FuerteDirectamenteDirectamente</v>
      </c>
      <c r="Y692" s="208">
        <f>IFERROR(VLOOKUP(X692,'Tablas de calculos'!$AZ$4:$BE$11,5,FALSE),"")</f>
        <v>2</v>
      </c>
      <c r="Z692" s="208">
        <f>IFERROR(VLOOKUP(X692,'Tablas de calculos'!$AZ$4:$BE$11,6,FALSE),"")</f>
        <v>2</v>
      </c>
    </row>
    <row r="693" spans="1:26" ht="60" x14ac:dyDescent="0.25">
      <c r="A693" s="232" t="s">
        <v>122</v>
      </c>
      <c r="B693" s="61">
        <v>1</v>
      </c>
      <c r="C693" s="205" t="str">
        <f>+VLOOKUP(Tabla9[[#This Row],[Cod. Riesgo]],Tabla_Riesgos[[Número]:[Tipo de Riesgo]],6,FALSE)</f>
        <v>Corrupción</v>
      </c>
      <c r="D693" s="119" t="s">
        <v>12</v>
      </c>
      <c r="E693" s="120" t="s">
        <v>386</v>
      </c>
      <c r="F693" s="121"/>
      <c r="G693" s="125" t="s">
        <v>175</v>
      </c>
      <c r="H693" s="472"/>
      <c r="I693" s="207" t="s">
        <v>486</v>
      </c>
      <c r="J693" s="207" t="s">
        <v>490</v>
      </c>
      <c r="K693" s="207" t="s">
        <v>494</v>
      </c>
      <c r="L693" s="207" t="s">
        <v>498</v>
      </c>
      <c r="M693" s="207" t="s">
        <v>503</v>
      </c>
      <c r="N693" s="207" t="s">
        <v>508</v>
      </c>
      <c r="O693" s="207" t="s">
        <v>512</v>
      </c>
      <c r="P693" s="123">
        <f t="shared" si="44"/>
        <v>100</v>
      </c>
      <c r="Q693" s="208" t="str">
        <f t="shared" si="45"/>
        <v>Fuerte</v>
      </c>
      <c r="R693" s="207" t="s">
        <v>516</v>
      </c>
      <c r="S693" s="224" t="str">
        <f t="shared" si="46"/>
        <v>FuerteFuerte</v>
      </c>
      <c r="T693" s="224">
        <f>IFERROR(VLOOKUP(S693,'Tablas de calculos'!$AU$16:$AV$24,2,FALSE),"")</f>
        <v>1</v>
      </c>
      <c r="U693" s="208" t="str">
        <f>IFERROR(VLOOKUP(T693,'Tablas de calculos'!$AV$16:$AY$24,4),"")</f>
        <v>Fuerte</v>
      </c>
      <c r="V693" s="207" t="s">
        <v>578</v>
      </c>
      <c r="W693" s="207" t="s">
        <v>578</v>
      </c>
      <c r="X693" s="123" t="str">
        <f t="shared" si="47"/>
        <v>FuerteDirectamenteDirectamente</v>
      </c>
      <c r="Y693" s="208">
        <f>IFERROR(VLOOKUP(X693,'Tablas de calculos'!$AZ$4:$BE$11,5,FALSE),"")</f>
        <v>2</v>
      </c>
      <c r="Z693" s="208">
        <f>IFERROR(VLOOKUP(X693,'Tablas de calculos'!$AZ$4:$BE$11,6,FALSE),"")</f>
        <v>2</v>
      </c>
    </row>
    <row r="694" spans="1:26" ht="60" x14ac:dyDescent="0.25">
      <c r="A694" s="232" t="s">
        <v>122</v>
      </c>
      <c r="B694" s="61">
        <v>1</v>
      </c>
      <c r="C694" s="205" t="str">
        <f>+VLOOKUP(Tabla9[[#This Row],[Cod. Riesgo]],Tabla_Riesgos[[Número]:[Tipo de Riesgo]],6,FALSE)</f>
        <v>Corrupción</v>
      </c>
      <c r="D694" s="119" t="s">
        <v>12</v>
      </c>
      <c r="E694" s="120" t="s">
        <v>386</v>
      </c>
      <c r="F694" s="121"/>
      <c r="G694" s="125" t="s">
        <v>176</v>
      </c>
      <c r="H694" s="472"/>
      <c r="I694" s="207" t="s">
        <v>486</v>
      </c>
      <c r="J694" s="207" t="s">
        <v>490</v>
      </c>
      <c r="K694" s="207" t="s">
        <v>494</v>
      </c>
      <c r="L694" s="207" t="s">
        <v>498</v>
      </c>
      <c r="M694" s="207" t="s">
        <v>503</v>
      </c>
      <c r="N694" s="207" t="s">
        <v>508</v>
      </c>
      <c r="O694" s="207" t="s">
        <v>512</v>
      </c>
      <c r="P694" s="123">
        <f t="shared" si="44"/>
        <v>100</v>
      </c>
      <c r="Q694" s="208" t="str">
        <f t="shared" si="45"/>
        <v>Fuerte</v>
      </c>
      <c r="R694" s="207" t="s">
        <v>516</v>
      </c>
      <c r="S694" s="224" t="str">
        <f t="shared" si="46"/>
        <v>FuerteFuerte</v>
      </c>
      <c r="T694" s="224">
        <f>IFERROR(VLOOKUP(S694,'Tablas de calculos'!$AU$16:$AV$24,2,FALSE),"")</f>
        <v>1</v>
      </c>
      <c r="U694" s="208" t="str">
        <f>IFERROR(VLOOKUP(T694,'Tablas de calculos'!$AV$16:$AY$24,4),"")</f>
        <v>Fuerte</v>
      </c>
      <c r="V694" s="207" t="s">
        <v>578</v>
      </c>
      <c r="W694" s="207" t="s">
        <v>578</v>
      </c>
      <c r="X694" s="123" t="str">
        <f t="shared" si="47"/>
        <v>FuerteDirectamenteDirectamente</v>
      </c>
      <c r="Y694" s="208">
        <f>IFERROR(VLOOKUP(X694,'Tablas de calculos'!$AZ$4:$BE$11,5,FALSE),"")</f>
        <v>2</v>
      </c>
      <c r="Z694" s="208">
        <f>IFERROR(VLOOKUP(X694,'Tablas de calculos'!$AZ$4:$BE$11,6,FALSE),"")</f>
        <v>2</v>
      </c>
    </row>
    <row r="695" spans="1:26" ht="60" x14ac:dyDescent="0.25">
      <c r="A695" s="232" t="s">
        <v>122</v>
      </c>
      <c r="B695" s="61">
        <v>1</v>
      </c>
      <c r="C695" s="205" t="str">
        <f>+VLOOKUP(Tabla9[[#This Row],[Cod. Riesgo]],Tabla_Riesgos[[Número]:[Tipo de Riesgo]],6,FALSE)</f>
        <v>Corrupción</v>
      </c>
      <c r="D695" s="119" t="s">
        <v>12</v>
      </c>
      <c r="E695" s="120" t="s">
        <v>386</v>
      </c>
      <c r="F695" s="121"/>
      <c r="G695" s="125" t="s">
        <v>177</v>
      </c>
      <c r="H695" s="472"/>
      <c r="I695" s="207" t="s">
        <v>486</v>
      </c>
      <c r="J695" s="207" t="s">
        <v>490</v>
      </c>
      <c r="K695" s="207" t="s">
        <v>494</v>
      </c>
      <c r="L695" s="207" t="s">
        <v>498</v>
      </c>
      <c r="M695" s="207" t="s">
        <v>503</v>
      </c>
      <c r="N695" s="207" t="s">
        <v>508</v>
      </c>
      <c r="O695" s="207" t="s">
        <v>512</v>
      </c>
      <c r="P695" s="123">
        <f t="shared" si="44"/>
        <v>100</v>
      </c>
      <c r="Q695" s="208" t="str">
        <f t="shared" si="45"/>
        <v>Fuerte</v>
      </c>
      <c r="R695" s="207" t="s">
        <v>516</v>
      </c>
      <c r="S695" s="224" t="str">
        <f t="shared" si="46"/>
        <v>FuerteFuerte</v>
      </c>
      <c r="T695" s="224">
        <f>IFERROR(VLOOKUP(S695,'Tablas de calculos'!$AU$16:$AV$24,2,FALSE),"")</f>
        <v>1</v>
      </c>
      <c r="U695" s="208" t="str">
        <f>IFERROR(VLOOKUP(T695,'Tablas de calculos'!$AV$16:$AY$24,4),"")</f>
        <v>Fuerte</v>
      </c>
      <c r="V695" s="207" t="s">
        <v>578</v>
      </c>
      <c r="W695" s="207" t="s">
        <v>578</v>
      </c>
      <c r="X695" s="123" t="str">
        <f t="shared" si="47"/>
        <v>FuerteDirectamenteDirectamente</v>
      </c>
      <c r="Y695" s="208">
        <f>IFERROR(VLOOKUP(X695,'Tablas de calculos'!$AZ$4:$BE$11,5,FALSE),"")</f>
        <v>2</v>
      </c>
      <c r="Z695" s="208">
        <f>IFERROR(VLOOKUP(X695,'Tablas de calculos'!$AZ$4:$BE$11,6,FALSE),"")</f>
        <v>2</v>
      </c>
    </row>
    <row r="696" spans="1:26" ht="60" x14ac:dyDescent="0.25">
      <c r="A696" s="232" t="s">
        <v>122</v>
      </c>
      <c r="B696" s="61">
        <v>1</v>
      </c>
      <c r="C696" s="205" t="str">
        <f>+VLOOKUP(Tabla9[[#This Row],[Cod. Riesgo]],Tabla_Riesgos[[Número]:[Tipo de Riesgo]],6,FALSE)</f>
        <v>Corrupción</v>
      </c>
      <c r="D696" s="119" t="s">
        <v>12</v>
      </c>
      <c r="E696" s="120" t="s">
        <v>386</v>
      </c>
      <c r="F696" s="121"/>
      <c r="G696" s="125" t="s">
        <v>178</v>
      </c>
      <c r="H696" s="472"/>
      <c r="I696" s="207" t="s">
        <v>486</v>
      </c>
      <c r="J696" s="207" t="s">
        <v>490</v>
      </c>
      <c r="K696" s="207" t="s">
        <v>494</v>
      </c>
      <c r="L696" s="207" t="s">
        <v>498</v>
      </c>
      <c r="M696" s="207" t="s">
        <v>503</v>
      </c>
      <c r="N696" s="207" t="s">
        <v>508</v>
      </c>
      <c r="O696" s="207" t="s">
        <v>512</v>
      </c>
      <c r="P696" s="123">
        <f t="shared" si="44"/>
        <v>100</v>
      </c>
      <c r="Q696" s="208" t="str">
        <f t="shared" si="45"/>
        <v>Fuerte</v>
      </c>
      <c r="R696" s="207" t="s">
        <v>516</v>
      </c>
      <c r="S696" s="224" t="str">
        <f t="shared" si="46"/>
        <v>FuerteFuerte</v>
      </c>
      <c r="T696" s="224">
        <f>IFERROR(VLOOKUP(S696,'Tablas de calculos'!$AU$16:$AV$24,2,FALSE),"")</f>
        <v>1</v>
      </c>
      <c r="U696" s="208" t="str">
        <f>IFERROR(VLOOKUP(T696,'Tablas de calculos'!$AV$16:$AY$24,4),"")</f>
        <v>Fuerte</v>
      </c>
      <c r="V696" s="207" t="s">
        <v>578</v>
      </c>
      <c r="W696" s="207" t="s">
        <v>578</v>
      </c>
      <c r="X696" s="123" t="str">
        <f t="shared" si="47"/>
        <v>FuerteDirectamenteDirectamente</v>
      </c>
      <c r="Y696" s="208">
        <f>IFERROR(VLOOKUP(X696,'Tablas de calculos'!$AZ$4:$BE$11,5,FALSE),"")</f>
        <v>2</v>
      </c>
      <c r="Z696" s="208">
        <f>IFERROR(VLOOKUP(X696,'Tablas de calculos'!$AZ$4:$BE$11,6,FALSE),"")</f>
        <v>2</v>
      </c>
    </row>
    <row r="697" spans="1:26" ht="75" x14ac:dyDescent="0.25">
      <c r="A697" s="232" t="s">
        <v>122</v>
      </c>
      <c r="B697" s="61">
        <v>3</v>
      </c>
      <c r="C697" s="205" t="str">
        <f>+VLOOKUP(Tabla9[[#This Row],[Cod. Riesgo]],Tabla_Riesgos[[Número]:[Tipo de Riesgo]],6,FALSE)</f>
        <v>Corrupción</v>
      </c>
      <c r="D697" s="119" t="s">
        <v>12</v>
      </c>
      <c r="E697" s="120" t="s">
        <v>390</v>
      </c>
      <c r="F697" s="121"/>
      <c r="G697" s="125" t="s">
        <v>177</v>
      </c>
      <c r="H697" s="472"/>
      <c r="I697" s="207" t="s">
        <v>486</v>
      </c>
      <c r="J697" s="207" t="s">
        <v>490</v>
      </c>
      <c r="K697" s="207" t="s">
        <v>494</v>
      </c>
      <c r="L697" s="207" t="s">
        <v>498</v>
      </c>
      <c r="M697" s="207" t="s">
        <v>503</v>
      </c>
      <c r="N697" s="207" t="s">
        <v>508</v>
      </c>
      <c r="O697" s="207" t="s">
        <v>512</v>
      </c>
      <c r="P697" s="123">
        <f t="shared" si="44"/>
        <v>100</v>
      </c>
      <c r="Q697" s="208" t="str">
        <f t="shared" si="45"/>
        <v>Fuerte</v>
      </c>
      <c r="R697" s="207" t="s">
        <v>516</v>
      </c>
      <c r="S697" s="224" t="str">
        <f t="shared" si="46"/>
        <v>FuerteFuerte</v>
      </c>
      <c r="T697" s="224">
        <f>IFERROR(VLOOKUP(S697,'Tablas de calculos'!$AU$16:$AV$24,2,FALSE),"")</f>
        <v>1</v>
      </c>
      <c r="U697" s="208" t="str">
        <f>IFERROR(VLOOKUP(T697,'Tablas de calculos'!$AV$16:$AY$24,4),"")</f>
        <v>Fuerte</v>
      </c>
      <c r="V697" s="207" t="s">
        <v>578</v>
      </c>
      <c r="W697" s="207" t="s">
        <v>578</v>
      </c>
      <c r="X697" s="123" t="str">
        <f t="shared" si="47"/>
        <v>FuerteDirectamenteDirectamente</v>
      </c>
      <c r="Y697" s="208">
        <f>IFERROR(VLOOKUP(X697,'Tablas de calculos'!$AZ$4:$BE$11,5,FALSE),"")</f>
        <v>2</v>
      </c>
      <c r="Z697" s="208">
        <f>IFERROR(VLOOKUP(X697,'Tablas de calculos'!$AZ$4:$BE$11,6,FALSE),"")</f>
        <v>2</v>
      </c>
    </row>
    <row r="698" spans="1:26" ht="75" x14ac:dyDescent="0.25">
      <c r="A698" s="232" t="s">
        <v>122</v>
      </c>
      <c r="B698" s="61">
        <v>3</v>
      </c>
      <c r="C698" s="205" t="str">
        <f>+VLOOKUP(Tabla9[[#This Row],[Cod. Riesgo]],Tabla_Riesgos[[Número]:[Tipo de Riesgo]],6,FALSE)</f>
        <v>Corrupción</v>
      </c>
      <c r="D698" s="119" t="s">
        <v>12</v>
      </c>
      <c r="E698" s="120" t="s">
        <v>390</v>
      </c>
      <c r="F698" s="121"/>
      <c r="G698" s="125" t="s">
        <v>178</v>
      </c>
      <c r="H698" s="472"/>
      <c r="I698" s="207" t="s">
        <v>486</v>
      </c>
      <c r="J698" s="207" t="s">
        <v>490</v>
      </c>
      <c r="K698" s="207" t="s">
        <v>494</v>
      </c>
      <c r="L698" s="207" t="s">
        <v>498</v>
      </c>
      <c r="M698" s="207" t="s">
        <v>503</v>
      </c>
      <c r="N698" s="207" t="s">
        <v>508</v>
      </c>
      <c r="O698" s="207" t="s">
        <v>512</v>
      </c>
      <c r="P698" s="123">
        <f t="shared" si="44"/>
        <v>100</v>
      </c>
      <c r="Q698" s="208" t="str">
        <f t="shared" si="45"/>
        <v>Fuerte</v>
      </c>
      <c r="R698" s="207" t="s">
        <v>516</v>
      </c>
      <c r="S698" s="224" t="str">
        <f t="shared" si="46"/>
        <v>FuerteFuerte</v>
      </c>
      <c r="T698" s="224">
        <f>IFERROR(VLOOKUP(S698,'Tablas de calculos'!$AU$16:$AV$24,2,FALSE),"")</f>
        <v>1</v>
      </c>
      <c r="U698" s="208" t="str">
        <f>IFERROR(VLOOKUP(T698,'Tablas de calculos'!$AV$16:$AY$24,4),"")</f>
        <v>Fuerte</v>
      </c>
      <c r="V698" s="207" t="s">
        <v>578</v>
      </c>
      <c r="W698" s="207" t="s">
        <v>578</v>
      </c>
      <c r="X698" s="123" t="str">
        <f t="shared" si="47"/>
        <v>FuerteDirectamenteDirectamente</v>
      </c>
      <c r="Y698" s="208">
        <f>IFERROR(VLOOKUP(X698,'Tablas de calculos'!$AZ$4:$BE$11,5,FALSE),"")</f>
        <v>2</v>
      </c>
      <c r="Z698" s="208">
        <f>IFERROR(VLOOKUP(X698,'Tablas de calculos'!$AZ$4:$BE$11,6,FALSE),"")</f>
        <v>2</v>
      </c>
    </row>
    <row r="699" spans="1:26" ht="75" x14ac:dyDescent="0.25">
      <c r="A699" s="232" t="s">
        <v>122</v>
      </c>
      <c r="B699" s="61">
        <v>3</v>
      </c>
      <c r="C699" s="205" t="str">
        <f>+VLOOKUP(Tabla9[[#This Row],[Cod. Riesgo]],Tabla_Riesgos[[Número]:[Tipo de Riesgo]],6,FALSE)</f>
        <v>Corrupción</v>
      </c>
      <c r="D699" s="119" t="s">
        <v>12</v>
      </c>
      <c r="E699" s="120" t="s">
        <v>390</v>
      </c>
      <c r="F699" s="121"/>
      <c r="G699" s="125" t="s">
        <v>179</v>
      </c>
      <c r="H699" s="472"/>
      <c r="I699" s="207" t="s">
        <v>486</v>
      </c>
      <c r="J699" s="207" t="s">
        <v>490</v>
      </c>
      <c r="K699" s="207" t="s">
        <v>494</v>
      </c>
      <c r="L699" s="207" t="s">
        <v>498</v>
      </c>
      <c r="M699" s="207" t="s">
        <v>503</v>
      </c>
      <c r="N699" s="207" t="s">
        <v>508</v>
      </c>
      <c r="O699" s="207" t="s">
        <v>512</v>
      </c>
      <c r="P699" s="123">
        <f t="shared" si="44"/>
        <v>100</v>
      </c>
      <c r="Q699" s="208" t="str">
        <f t="shared" si="45"/>
        <v>Fuerte</v>
      </c>
      <c r="R699" s="207" t="s">
        <v>516</v>
      </c>
      <c r="S699" s="224" t="str">
        <f t="shared" si="46"/>
        <v>FuerteFuerte</v>
      </c>
      <c r="T699" s="224">
        <f>IFERROR(VLOOKUP(S699,'Tablas de calculos'!$AU$16:$AV$24,2,FALSE),"")</f>
        <v>1</v>
      </c>
      <c r="U699" s="208" t="str">
        <f>IFERROR(VLOOKUP(T699,'Tablas de calculos'!$AV$16:$AY$24,4),"")</f>
        <v>Fuerte</v>
      </c>
      <c r="V699" s="207" t="s">
        <v>578</v>
      </c>
      <c r="W699" s="207" t="s">
        <v>578</v>
      </c>
      <c r="X699" s="123" t="str">
        <f t="shared" si="47"/>
        <v>FuerteDirectamenteDirectamente</v>
      </c>
      <c r="Y699" s="208">
        <f>IFERROR(VLOOKUP(X699,'Tablas de calculos'!$AZ$4:$BE$11,5,FALSE),"")</f>
        <v>2</v>
      </c>
      <c r="Z699" s="208">
        <f>IFERROR(VLOOKUP(X699,'Tablas de calculos'!$AZ$4:$BE$11,6,FALSE),"")</f>
        <v>2</v>
      </c>
    </row>
    <row r="700" spans="1:26" ht="75" x14ac:dyDescent="0.25">
      <c r="A700" s="232" t="s">
        <v>122</v>
      </c>
      <c r="B700" s="61">
        <v>3</v>
      </c>
      <c r="C700" s="205" t="str">
        <f>+VLOOKUP(Tabla9[[#This Row],[Cod. Riesgo]],Tabla_Riesgos[[Número]:[Tipo de Riesgo]],6,FALSE)</f>
        <v>Corrupción</v>
      </c>
      <c r="D700" s="119" t="s">
        <v>12</v>
      </c>
      <c r="E700" s="120" t="s">
        <v>390</v>
      </c>
      <c r="F700" s="121"/>
      <c r="G700" s="125" t="s">
        <v>180</v>
      </c>
      <c r="H700" s="472"/>
      <c r="I700" s="207" t="s">
        <v>486</v>
      </c>
      <c r="J700" s="207" t="s">
        <v>490</v>
      </c>
      <c r="K700" s="207" t="s">
        <v>494</v>
      </c>
      <c r="L700" s="207" t="s">
        <v>498</v>
      </c>
      <c r="M700" s="207" t="s">
        <v>503</v>
      </c>
      <c r="N700" s="207" t="s">
        <v>508</v>
      </c>
      <c r="O700" s="207" t="s">
        <v>512</v>
      </c>
      <c r="P700" s="123">
        <f t="shared" si="44"/>
        <v>100</v>
      </c>
      <c r="Q700" s="208" t="str">
        <f t="shared" si="45"/>
        <v>Fuerte</v>
      </c>
      <c r="R700" s="207" t="s">
        <v>516</v>
      </c>
      <c r="S700" s="224" t="str">
        <f t="shared" si="46"/>
        <v>FuerteFuerte</v>
      </c>
      <c r="T700" s="224">
        <f>IFERROR(VLOOKUP(S700,'Tablas de calculos'!$AU$16:$AV$24,2,FALSE),"")</f>
        <v>1</v>
      </c>
      <c r="U700" s="208" t="str">
        <f>IFERROR(VLOOKUP(T700,'Tablas de calculos'!$AV$16:$AY$24,4),"")</f>
        <v>Fuerte</v>
      </c>
      <c r="V700" s="207" t="s">
        <v>578</v>
      </c>
      <c r="W700" s="207" t="s">
        <v>578</v>
      </c>
      <c r="X700" s="123" t="str">
        <f t="shared" si="47"/>
        <v>FuerteDirectamenteDirectamente</v>
      </c>
      <c r="Y700" s="208">
        <f>IFERROR(VLOOKUP(X700,'Tablas de calculos'!$AZ$4:$BE$11,5,FALSE),"")</f>
        <v>2</v>
      </c>
      <c r="Z700" s="208">
        <f>IFERROR(VLOOKUP(X700,'Tablas de calculos'!$AZ$4:$BE$11,6,FALSE),"")</f>
        <v>2</v>
      </c>
    </row>
    <row r="701" spans="1:26" ht="90" x14ac:dyDescent="0.25">
      <c r="A701" s="232" t="s">
        <v>122</v>
      </c>
      <c r="B701" s="61">
        <v>4</v>
      </c>
      <c r="C701" s="205" t="str">
        <f>+VLOOKUP(Tabla9[[#This Row],[Cod. Riesgo]],Tabla_Riesgos[[Número]:[Tipo de Riesgo]],6,FALSE)</f>
        <v>Corrupción</v>
      </c>
      <c r="D701" s="119" t="s">
        <v>12</v>
      </c>
      <c r="E701" s="120" t="s">
        <v>622</v>
      </c>
      <c r="F701" s="121"/>
      <c r="G701" s="125" t="s">
        <v>181</v>
      </c>
      <c r="H701" s="472"/>
      <c r="I701" s="207" t="s">
        <v>486</v>
      </c>
      <c r="J701" s="207" t="s">
        <v>490</v>
      </c>
      <c r="K701" s="207" t="s">
        <v>494</v>
      </c>
      <c r="L701" s="207" t="s">
        <v>498</v>
      </c>
      <c r="M701" s="207" t="s">
        <v>503</v>
      </c>
      <c r="N701" s="207" t="s">
        <v>508</v>
      </c>
      <c r="O701" s="207" t="s">
        <v>512</v>
      </c>
      <c r="P701" s="123">
        <f t="shared" si="44"/>
        <v>100</v>
      </c>
      <c r="Q701" s="208" t="str">
        <f t="shared" si="45"/>
        <v>Fuerte</v>
      </c>
      <c r="R701" s="207" t="s">
        <v>516</v>
      </c>
      <c r="S701" s="224" t="str">
        <f t="shared" si="46"/>
        <v>FuerteFuerte</v>
      </c>
      <c r="T701" s="224">
        <f>IFERROR(VLOOKUP(S701,'Tablas de calculos'!$AU$16:$AV$24,2,FALSE),"")</f>
        <v>1</v>
      </c>
      <c r="U701" s="208" t="str">
        <f>IFERROR(VLOOKUP(T701,'Tablas de calculos'!$AV$16:$AY$24,4),"")</f>
        <v>Fuerte</v>
      </c>
      <c r="V701" s="207" t="s">
        <v>578</v>
      </c>
      <c r="W701" s="207" t="s">
        <v>578</v>
      </c>
      <c r="X701" s="123" t="str">
        <f t="shared" si="47"/>
        <v>FuerteDirectamenteDirectamente</v>
      </c>
      <c r="Y701" s="208">
        <f>IFERROR(VLOOKUP(X701,'Tablas de calculos'!$AZ$4:$BE$11,5,FALSE),"")</f>
        <v>2</v>
      </c>
      <c r="Z701" s="208">
        <f>IFERROR(VLOOKUP(X701,'Tablas de calculos'!$AZ$4:$BE$11,6,FALSE),"")</f>
        <v>2</v>
      </c>
    </row>
    <row r="702" spans="1:26" ht="90" x14ac:dyDescent="0.25">
      <c r="A702" s="232" t="s">
        <v>122</v>
      </c>
      <c r="B702" s="61">
        <v>4</v>
      </c>
      <c r="C702" s="205" t="str">
        <f>+VLOOKUP(Tabla9[[#This Row],[Cod. Riesgo]],Tabla_Riesgos[[Número]:[Tipo de Riesgo]],6,FALSE)</f>
        <v>Corrupción</v>
      </c>
      <c r="D702" s="119" t="s">
        <v>12</v>
      </c>
      <c r="E702" s="120" t="s">
        <v>622</v>
      </c>
      <c r="F702" s="121"/>
      <c r="G702" s="125" t="s">
        <v>182</v>
      </c>
      <c r="H702" s="472"/>
      <c r="I702" s="207" t="s">
        <v>486</v>
      </c>
      <c r="J702" s="207" t="s">
        <v>490</v>
      </c>
      <c r="K702" s="207" t="s">
        <v>494</v>
      </c>
      <c r="L702" s="207" t="s">
        <v>498</v>
      </c>
      <c r="M702" s="207" t="s">
        <v>503</v>
      </c>
      <c r="N702" s="207" t="s">
        <v>508</v>
      </c>
      <c r="O702" s="207" t="s">
        <v>512</v>
      </c>
      <c r="P702" s="123">
        <f t="shared" si="44"/>
        <v>100</v>
      </c>
      <c r="Q702" s="208" t="str">
        <f t="shared" si="45"/>
        <v>Fuerte</v>
      </c>
      <c r="R702" s="207" t="s">
        <v>516</v>
      </c>
      <c r="S702" s="224" t="str">
        <f t="shared" si="46"/>
        <v>FuerteFuerte</v>
      </c>
      <c r="T702" s="224">
        <f>IFERROR(VLOOKUP(S702,'Tablas de calculos'!$AU$16:$AV$24,2,FALSE),"")</f>
        <v>1</v>
      </c>
      <c r="U702" s="208" t="str">
        <f>IFERROR(VLOOKUP(T702,'Tablas de calculos'!$AV$16:$AY$24,4),"")</f>
        <v>Fuerte</v>
      </c>
      <c r="V702" s="207" t="s">
        <v>578</v>
      </c>
      <c r="W702" s="207" t="s">
        <v>578</v>
      </c>
      <c r="X702" s="123" t="str">
        <f t="shared" si="47"/>
        <v>FuerteDirectamenteDirectamente</v>
      </c>
      <c r="Y702" s="208">
        <f>IFERROR(VLOOKUP(X702,'Tablas de calculos'!$AZ$4:$BE$11,5,FALSE),"")</f>
        <v>2</v>
      </c>
      <c r="Z702" s="208">
        <f>IFERROR(VLOOKUP(X702,'Tablas de calculos'!$AZ$4:$BE$11,6,FALSE),"")</f>
        <v>2</v>
      </c>
    </row>
    <row r="703" spans="1:26" ht="90" x14ac:dyDescent="0.25">
      <c r="A703" s="232" t="s">
        <v>122</v>
      </c>
      <c r="B703" s="61">
        <v>4</v>
      </c>
      <c r="C703" s="205" t="str">
        <f>+VLOOKUP(Tabla9[[#This Row],[Cod. Riesgo]],Tabla_Riesgos[[Número]:[Tipo de Riesgo]],6,FALSE)</f>
        <v>Corrupción</v>
      </c>
      <c r="D703" s="119" t="s">
        <v>12</v>
      </c>
      <c r="E703" s="120" t="s">
        <v>622</v>
      </c>
      <c r="F703" s="121"/>
      <c r="G703" s="125" t="s">
        <v>183</v>
      </c>
      <c r="H703" s="472"/>
      <c r="I703" s="207" t="s">
        <v>486</v>
      </c>
      <c r="J703" s="207" t="s">
        <v>490</v>
      </c>
      <c r="K703" s="207" t="s">
        <v>494</v>
      </c>
      <c r="L703" s="207" t="s">
        <v>498</v>
      </c>
      <c r="M703" s="207" t="s">
        <v>503</v>
      </c>
      <c r="N703" s="207" t="s">
        <v>508</v>
      </c>
      <c r="O703" s="207" t="s">
        <v>512</v>
      </c>
      <c r="P703" s="123">
        <f t="shared" si="44"/>
        <v>100</v>
      </c>
      <c r="Q703" s="208" t="str">
        <f t="shared" si="45"/>
        <v>Fuerte</v>
      </c>
      <c r="R703" s="207" t="s">
        <v>516</v>
      </c>
      <c r="S703" s="224" t="str">
        <f t="shared" si="46"/>
        <v>FuerteFuerte</v>
      </c>
      <c r="T703" s="224">
        <f>IFERROR(VLOOKUP(S703,'Tablas de calculos'!$AU$16:$AV$24,2,FALSE),"")</f>
        <v>1</v>
      </c>
      <c r="U703" s="208" t="str">
        <f>IFERROR(VLOOKUP(T703,'Tablas de calculos'!$AV$16:$AY$24,4),"")</f>
        <v>Fuerte</v>
      </c>
      <c r="V703" s="207" t="s">
        <v>578</v>
      </c>
      <c r="W703" s="207" t="s">
        <v>578</v>
      </c>
      <c r="X703" s="123" t="str">
        <f t="shared" si="47"/>
        <v>FuerteDirectamenteDirectamente</v>
      </c>
      <c r="Y703" s="208">
        <f>IFERROR(VLOOKUP(X703,'Tablas de calculos'!$AZ$4:$BE$11,5,FALSE),"")</f>
        <v>2</v>
      </c>
      <c r="Z703" s="208">
        <f>IFERROR(VLOOKUP(X703,'Tablas de calculos'!$AZ$4:$BE$11,6,FALSE),"")</f>
        <v>2</v>
      </c>
    </row>
    <row r="704" spans="1:26" ht="60" x14ac:dyDescent="0.25">
      <c r="A704" s="232" t="s">
        <v>122</v>
      </c>
      <c r="B704" s="61">
        <v>5</v>
      </c>
      <c r="C704" s="205" t="str">
        <f>+VLOOKUP(Tabla9[[#This Row],[Cod. Riesgo]],Tabla_Riesgos[[Número]:[Tipo de Riesgo]],6,FALSE)</f>
        <v>Operativo</v>
      </c>
      <c r="D704" s="119" t="s">
        <v>12</v>
      </c>
      <c r="E704" s="120" t="s">
        <v>624</v>
      </c>
      <c r="F704" s="121"/>
      <c r="G704" s="125" t="s">
        <v>184</v>
      </c>
      <c r="H704" s="472"/>
      <c r="I704" s="207" t="s">
        <v>486</v>
      </c>
      <c r="J704" s="207" t="s">
        <v>490</v>
      </c>
      <c r="K704" s="207" t="s">
        <v>494</v>
      </c>
      <c r="L704" s="207" t="s">
        <v>498</v>
      </c>
      <c r="M704" s="207" t="s">
        <v>503</v>
      </c>
      <c r="N704" s="207" t="s">
        <v>508</v>
      </c>
      <c r="O704" s="207" t="s">
        <v>512</v>
      </c>
      <c r="P704" s="123">
        <f t="shared" si="44"/>
        <v>100</v>
      </c>
      <c r="Q704" s="208" t="str">
        <f t="shared" si="45"/>
        <v>Fuerte</v>
      </c>
      <c r="R704" s="207" t="s">
        <v>516</v>
      </c>
      <c r="S704" s="224" t="str">
        <f t="shared" si="46"/>
        <v>FuerteFuerte</v>
      </c>
      <c r="T704" s="224">
        <f>IFERROR(VLOOKUP(S704,'Tablas de calculos'!$AU$16:$AV$24,2,FALSE),"")</f>
        <v>1</v>
      </c>
      <c r="U704" s="208" t="str">
        <f>IFERROR(VLOOKUP(T704,'Tablas de calculos'!$AV$16:$AY$24,4),"")</f>
        <v>Fuerte</v>
      </c>
      <c r="V704" s="207" t="s">
        <v>578</v>
      </c>
      <c r="W704" s="207" t="s">
        <v>578</v>
      </c>
      <c r="X704" s="123" t="str">
        <f t="shared" si="47"/>
        <v>FuerteDirectamenteDirectamente</v>
      </c>
      <c r="Y704" s="208">
        <f>IFERROR(VLOOKUP(X704,'Tablas de calculos'!$AZ$4:$BE$11,5,FALSE),"")</f>
        <v>2</v>
      </c>
      <c r="Z704" s="208">
        <f>IFERROR(VLOOKUP(X704,'Tablas de calculos'!$AZ$4:$BE$11,6,FALSE),"")</f>
        <v>2</v>
      </c>
    </row>
    <row r="705" spans="1:26" ht="75" x14ac:dyDescent="0.25">
      <c r="A705" s="232" t="s">
        <v>122</v>
      </c>
      <c r="B705" s="61">
        <v>6</v>
      </c>
      <c r="C705" s="205" t="str">
        <f>+VLOOKUP(Tabla9[[#This Row],[Cod. Riesgo]],Tabla_Riesgos[[Número]:[Tipo de Riesgo]],6,FALSE)</f>
        <v>Corrupción</v>
      </c>
      <c r="D705" s="119" t="s">
        <v>12</v>
      </c>
      <c r="E705" s="120" t="s">
        <v>639</v>
      </c>
      <c r="F705" s="121"/>
      <c r="G705" s="125" t="s">
        <v>183</v>
      </c>
      <c r="H705" s="472"/>
      <c r="I705" s="207" t="s">
        <v>486</v>
      </c>
      <c r="J705" s="207" t="s">
        <v>490</v>
      </c>
      <c r="K705" s="207" t="s">
        <v>494</v>
      </c>
      <c r="L705" s="207" t="s">
        <v>498</v>
      </c>
      <c r="M705" s="207" t="s">
        <v>503</v>
      </c>
      <c r="N705" s="207" t="s">
        <v>508</v>
      </c>
      <c r="O705" s="207" t="s">
        <v>512</v>
      </c>
      <c r="P705" s="123">
        <f t="shared" si="44"/>
        <v>100</v>
      </c>
      <c r="Q705" s="208" t="str">
        <f t="shared" si="45"/>
        <v>Fuerte</v>
      </c>
      <c r="R705" s="207" t="s">
        <v>516</v>
      </c>
      <c r="S705" s="224" t="str">
        <f t="shared" si="46"/>
        <v>FuerteFuerte</v>
      </c>
      <c r="T705" s="224">
        <f>IFERROR(VLOOKUP(S705,'Tablas de calculos'!$AU$16:$AV$24,2,FALSE),"")</f>
        <v>1</v>
      </c>
      <c r="U705" s="208" t="str">
        <f>IFERROR(VLOOKUP(T705,'Tablas de calculos'!$AV$16:$AY$24,4),"")</f>
        <v>Fuerte</v>
      </c>
      <c r="V705" s="207" t="s">
        <v>578</v>
      </c>
      <c r="W705" s="207" t="s">
        <v>578</v>
      </c>
      <c r="X705" s="123" t="str">
        <f t="shared" si="47"/>
        <v>FuerteDirectamenteDirectamente</v>
      </c>
      <c r="Y705" s="208">
        <f>IFERROR(VLOOKUP(X705,'Tablas de calculos'!$AZ$4:$BE$11,5,FALSE),"")</f>
        <v>2</v>
      </c>
      <c r="Z705" s="208">
        <f>IFERROR(VLOOKUP(X705,'Tablas de calculos'!$AZ$4:$BE$11,6,FALSE),"")</f>
        <v>2</v>
      </c>
    </row>
    <row r="706" spans="1:26" ht="60" x14ac:dyDescent="0.25">
      <c r="A706" s="232" t="s">
        <v>122</v>
      </c>
      <c r="B706" s="61">
        <v>6</v>
      </c>
      <c r="C706" s="205" t="str">
        <f>+VLOOKUP(Tabla9[[#This Row],[Cod. Riesgo]],Tabla_Riesgos[[Número]:[Tipo de Riesgo]],6,FALSE)</f>
        <v>Corrupción</v>
      </c>
      <c r="D706" s="119" t="s">
        <v>12</v>
      </c>
      <c r="E706" s="120" t="s">
        <v>639</v>
      </c>
      <c r="F706" s="121"/>
      <c r="G706" s="125" t="s">
        <v>185</v>
      </c>
      <c r="H706" s="472"/>
      <c r="I706" s="207" t="s">
        <v>486</v>
      </c>
      <c r="J706" s="207" t="s">
        <v>490</v>
      </c>
      <c r="K706" s="207" t="s">
        <v>494</v>
      </c>
      <c r="L706" s="207" t="s">
        <v>498</v>
      </c>
      <c r="M706" s="207" t="s">
        <v>503</v>
      </c>
      <c r="N706" s="207" t="s">
        <v>508</v>
      </c>
      <c r="O706" s="207" t="s">
        <v>512</v>
      </c>
      <c r="P706" s="123">
        <f t="shared" si="44"/>
        <v>100</v>
      </c>
      <c r="Q706" s="208" t="str">
        <f t="shared" si="45"/>
        <v>Fuerte</v>
      </c>
      <c r="R706" s="207" t="s">
        <v>516</v>
      </c>
      <c r="S706" s="224" t="str">
        <f t="shared" si="46"/>
        <v>FuerteFuerte</v>
      </c>
      <c r="T706" s="224">
        <f>IFERROR(VLOOKUP(S706,'Tablas de calculos'!$AU$16:$AV$24,2,FALSE),"")</f>
        <v>1</v>
      </c>
      <c r="U706" s="208" t="str">
        <f>IFERROR(VLOOKUP(T706,'Tablas de calculos'!$AV$16:$AY$24,4),"")</f>
        <v>Fuerte</v>
      </c>
      <c r="V706" s="207" t="s">
        <v>578</v>
      </c>
      <c r="W706" s="207" t="s">
        <v>578</v>
      </c>
      <c r="X706" s="123" t="str">
        <f t="shared" si="47"/>
        <v>FuerteDirectamenteDirectamente</v>
      </c>
      <c r="Y706" s="208">
        <f>IFERROR(VLOOKUP(X706,'Tablas de calculos'!$AZ$4:$BE$11,5,FALSE),"")</f>
        <v>2</v>
      </c>
      <c r="Z706" s="208">
        <f>IFERROR(VLOOKUP(X706,'Tablas de calculos'!$AZ$4:$BE$11,6,FALSE),"")</f>
        <v>2</v>
      </c>
    </row>
    <row r="707" spans="1:26" ht="60" x14ac:dyDescent="0.25">
      <c r="A707" s="232" t="s">
        <v>122</v>
      </c>
      <c r="B707" s="61">
        <v>6</v>
      </c>
      <c r="C707" s="205" t="str">
        <f>+VLOOKUP(Tabla9[[#This Row],[Cod. Riesgo]],Tabla_Riesgos[[Número]:[Tipo de Riesgo]],6,FALSE)</f>
        <v>Corrupción</v>
      </c>
      <c r="D707" s="119" t="s">
        <v>12</v>
      </c>
      <c r="E707" s="120" t="s">
        <v>639</v>
      </c>
      <c r="F707" s="121"/>
      <c r="G707" s="125" t="s">
        <v>177</v>
      </c>
      <c r="H707" s="472"/>
      <c r="I707" s="207" t="s">
        <v>486</v>
      </c>
      <c r="J707" s="207" t="s">
        <v>490</v>
      </c>
      <c r="K707" s="207" t="s">
        <v>494</v>
      </c>
      <c r="L707" s="207" t="s">
        <v>498</v>
      </c>
      <c r="M707" s="207" t="s">
        <v>503</v>
      </c>
      <c r="N707" s="207" t="s">
        <v>508</v>
      </c>
      <c r="O707" s="207" t="s">
        <v>512</v>
      </c>
      <c r="P707" s="123">
        <f t="shared" si="44"/>
        <v>100</v>
      </c>
      <c r="Q707" s="208" t="str">
        <f t="shared" si="45"/>
        <v>Fuerte</v>
      </c>
      <c r="R707" s="207" t="s">
        <v>516</v>
      </c>
      <c r="S707" s="224" t="str">
        <f t="shared" si="46"/>
        <v>FuerteFuerte</v>
      </c>
      <c r="T707" s="224">
        <f>IFERROR(VLOOKUP(S707,'Tablas de calculos'!$AU$16:$AV$24,2,FALSE),"")</f>
        <v>1</v>
      </c>
      <c r="U707" s="208" t="str">
        <f>IFERROR(VLOOKUP(T707,'Tablas de calculos'!$AV$16:$AY$24,4),"")</f>
        <v>Fuerte</v>
      </c>
      <c r="V707" s="207" t="s">
        <v>578</v>
      </c>
      <c r="W707" s="207" t="s">
        <v>578</v>
      </c>
      <c r="X707" s="123" t="str">
        <f t="shared" si="47"/>
        <v>FuerteDirectamenteDirectamente</v>
      </c>
      <c r="Y707" s="208">
        <f>IFERROR(VLOOKUP(X707,'Tablas de calculos'!$AZ$4:$BE$11,5,FALSE),"")</f>
        <v>2</v>
      </c>
      <c r="Z707" s="208">
        <f>IFERROR(VLOOKUP(X707,'Tablas de calculos'!$AZ$4:$BE$11,6,FALSE),"")</f>
        <v>2</v>
      </c>
    </row>
    <row r="708" spans="1:26" ht="60" x14ac:dyDescent="0.25">
      <c r="A708" s="232" t="s">
        <v>122</v>
      </c>
      <c r="B708" s="61">
        <v>6</v>
      </c>
      <c r="C708" s="205" t="str">
        <f>+VLOOKUP(Tabla9[[#This Row],[Cod. Riesgo]],Tabla_Riesgos[[Número]:[Tipo de Riesgo]],6,FALSE)</f>
        <v>Corrupción</v>
      </c>
      <c r="D708" s="119" t="s">
        <v>12</v>
      </c>
      <c r="E708" s="120" t="s">
        <v>639</v>
      </c>
      <c r="F708" s="121"/>
      <c r="G708" s="125" t="s">
        <v>186</v>
      </c>
      <c r="H708" s="472"/>
      <c r="I708" s="207" t="s">
        <v>486</v>
      </c>
      <c r="J708" s="207" t="s">
        <v>490</v>
      </c>
      <c r="K708" s="207" t="s">
        <v>494</v>
      </c>
      <c r="L708" s="207" t="s">
        <v>498</v>
      </c>
      <c r="M708" s="207" t="s">
        <v>503</v>
      </c>
      <c r="N708" s="207" t="s">
        <v>508</v>
      </c>
      <c r="O708" s="207" t="s">
        <v>512</v>
      </c>
      <c r="P708" s="123">
        <f t="shared" si="44"/>
        <v>100</v>
      </c>
      <c r="Q708" s="208" t="str">
        <f t="shared" si="45"/>
        <v>Fuerte</v>
      </c>
      <c r="R708" s="207" t="s">
        <v>516</v>
      </c>
      <c r="S708" s="224" t="str">
        <f t="shared" si="46"/>
        <v>FuerteFuerte</v>
      </c>
      <c r="T708" s="224">
        <f>IFERROR(VLOOKUP(S708,'Tablas de calculos'!$AU$16:$AV$24,2,FALSE),"")</f>
        <v>1</v>
      </c>
      <c r="U708" s="208" t="str">
        <f>IFERROR(VLOOKUP(T708,'Tablas de calculos'!$AV$16:$AY$24,4),"")</f>
        <v>Fuerte</v>
      </c>
      <c r="V708" s="207" t="s">
        <v>578</v>
      </c>
      <c r="W708" s="207" t="s">
        <v>578</v>
      </c>
      <c r="X708" s="123" t="str">
        <f t="shared" si="47"/>
        <v>FuerteDirectamenteDirectamente</v>
      </c>
      <c r="Y708" s="208">
        <f>IFERROR(VLOOKUP(X708,'Tablas de calculos'!$AZ$4:$BE$11,5,FALSE),"")</f>
        <v>2</v>
      </c>
      <c r="Z708" s="208">
        <f>IFERROR(VLOOKUP(X708,'Tablas de calculos'!$AZ$4:$BE$11,6,FALSE),"")</f>
        <v>2</v>
      </c>
    </row>
    <row r="709" spans="1:26" ht="75" x14ac:dyDescent="0.25">
      <c r="A709" s="232" t="s">
        <v>122</v>
      </c>
      <c r="B709" s="61">
        <v>7</v>
      </c>
      <c r="C709" s="205" t="str">
        <f>+VLOOKUP(Tabla9[[#This Row],[Cod. Riesgo]],Tabla_Riesgos[[Número]:[Tipo de Riesgo]],6,FALSE)</f>
        <v>Corrupción</v>
      </c>
      <c r="D709" s="119" t="s">
        <v>12</v>
      </c>
      <c r="E709" s="120" t="s">
        <v>392</v>
      </c>
      <c r="F709" s="121"/>
      <c r="G709" s="125" t="s">
        <v>179</v>
      </c>
      <c r="H709" s="472"/>
      <c r="I709" s="207" t="s">
        <v>486</v>
      </c>
      <c r="J709" s="207" t="s">
        <v>490</v>
      </c>
      <c r="K709" s="207" t="s">
        <v>494</v>
      </c>
      <c r="L709" s="207" t="s">
        <v>498</v>
      </c>
      <c r="M709" s="207" t="s">
        <v>503</v>
      </c>
      <c r="N709" s="207" t="s">
        <v>508</v>
      </c>
      <c r="O709" s="207" t="s">
        <v>512</v>
      </c>
      <c r="P709" s="123">
        <f t="shared" ref="P709:P772" si="48">IFERROR(IF(I709="Asignado",15,0)+IF(J709="Adecuado",15,0)+IF(K709="Oportuna",15,0)+IF(L709="Prevenir",15,0)+IF(L709="Detectar",10,0)+IF(M709="Confiable",15,0)+IF(N709="Se investigan y resuelven oportunamente",15,0)+IF(O709="Completa",10,0)+IF(O709="Incompleta",5,0),"")</f>
        <v>100</v>
      </c>
      <c r="Q709" s="208" t="str">
        <f t="shared" ref="Q709:Q772" si="49">IF(P709&lt;86,"Debil",IF(P709&lt;96,"Moderado","Fuerte"))</f>
        <v>Fuerte</v>
      </c>
      <c r="R709" s="207" t="s">
        <v>516</v>
      </c>
      <c r="S709" s="224" t="str">
        <f t="shared" ref="S709:S772" si="50">_xlfn.CONCAT(Q709,R709)</f>
        <v>FuerteFuerte</v>
      </c>
      <c r="T709" s="224">
        <f>IFERROR(VLOOKUP(S709,'Tablas de calculos'!$AU$16:$AV$24,2,FALSE),"")</f>
        <v>1</v>
      </c>
      <c r="U709" s="208" t="str">
        <f>IFERROR(VLOOKUP(T709,'Tablas de calculos'!$AV$16:$AY$24,4),"")</f>
        <v>Fuerte</v>
      </c>
      <c r="V709" s="207" t="s">
        <v>578</v>
      </c>
      <c r="W709" s="207" t="s">
        <v>578</v>
      </c>
      <c r="X709" s="123" t="str">
        <f t="shared" ref="X709:X772" si="51">CONCATENATE(U709,V709,W709)</f>
        <v>FuerteDirectamenteDirectamente</v>
      </c>
      <c r="Y709" s="208">
        <f>IFERROR(VLOOKUP(X709,'Tablas de calculos'!$AZ$4:$BE$11,5,FALSE),"")</f>
        <v>2</v>
      </c>
      <c r="Z709" s="208">
        <f>IFERROR(VLOOKUP(X709,'Tablas de calculos'!$AZ$4:$BE$11,6,FALSE),"")</f>
        <v>2</v>
      </c>
    </row>
    <row r="710" spans="1:26" ht="60" x14ac:dyDescent="0.25">
      <c r="A710" s="232" t="s">
        <v>122</v>
      </c>
      <c r="B710" s="61">
        <v>7</v>
      </c>
      <c r="C710" s="205" t="str">
        <f>+VLOOKUP(Tabla9[[#This Row],[Cod. Riesgo]],Tabla_Riesgos[[Número]:[Tipo de Riesgo]],6,FALSE)</f>
        <v>Corrupción</v>
      </c>
      <c r="D710" s="119" t="s">
        <v>12</v>
      </c>
      <c r="E710" s="120" t="s">
        <v>392</v>
      </c>
      <c r="F710" s="121"/>
      <c r="G710" s="125" t="s">
        <v>177</v>
      </c>
      <c r="H710" s="472"/>
      <c r="I710" s="207" t="s">
        <v>486</v>
      </c>
      <c r="J710" s="207" t="s">
        <v>490</v>
      </c>
      <c r="K710" s="207" t="s">
        <v>494</v>
      </c>
      <c r="L710" s="207" t="s">
        <v>498</v>
      </c>
      <c r="M710" s="207" t="s">
        <v>503</v>
      </c>
      <c r="N710" s="207" t="s">
        <v>508</v>
      </c>
      <c r="O710" s="207" t="s">
        <v>512</v>
      </c>
      <c r="P710" s="123">
        <f t="shared" si="48"/>
        <v>100</v>
      </c>
      <c r="Q710" s="208" t="str">
        <f t="shared" si="49"/>
        <v>Fuerte</v>
      </c>
      <c r="R710" s="207" t="s">
        <v>516</v>
      </c>
      <c r="S710" s="224" t="str">
        <f t="shared" si="50"/>
        <v>FuerteFuerte</v>
      </c>
      <c r="T710" s="224">
        <f>IFERROR(VLOOKUP(S710,'Tablas de calculos'!$AU$16:$AV$24,2,FALSE),"")</f>
        <v>1</v>
      </c>
      <c r="U710" s="208" t="str">
        <f>IFERROR(VLOOKUP(T710,'Tablas de calculos'!$AV$16:$AY$24,4),"")</f>
        <v>Fuerte</v>
      </c>
      <c r="V710" s="207" t="s">
        <v>578</v>
      </c>
      <c r="W710" s="207" t="s">
        <v>578</v>
      </c>
      <c r="X710" s="123" t="str">
        <f t="shared" si="51"/>
        <v>FuerteDirectamenteDirectamente</v>
      </c>
      <c r="Y710" s="208">
        <f>IFERROR(VLOOKUP(X710,'Tablas de calculos'!$AZ$4:$BE$11,5,FALSE),"")</f>
        <v>2</v>
      </c>
      <c r="Z710" s="208">
        <f>IFERROR(VLOOKUP(X710,'Tablas de calculos'!$AZ$4:$BE$11,6,FALSE),"")</f>
        <v>2</v>
      </c>
    </row>
    <row r="711" spans="1:26" ht="60" x14ac:dyDescent="0.25">
      <c r="A711" s="232" t="s">
        <v>122</v>
      </c>
      <c r="B711" s="61">
        <v>7</v>
      </c>
      <c r="C711" s="205" t="str">
        <f>+VLOOKUP(Tabla9[[#This Row],[Cod. Riesgo]],Tabla_Riesgos[[Número]:[Tipo de Riesgo]],6,FALSE)</f>
        <v>Corrupción</v>
      </c>
      <c r="D711" s="119" t="s">
        <v>12</v>
      </c>
      <c r="E711" s="120" t="s">
        <v>392</v>
      </c>
      <c r="F711" s="121"/>
      <c r="G711" s="125" t="s">
        <v>186</v>
      </c>
      <c r="H711" s="472"/>
      <c r="I711" s="207" t="s">
        <v>486</v>
      </c>
      <c r="J711" s="207" t="s">
        <v>490</v>
      </c>
      <c r="K711" s="207" t="s">
        <v>494</v>
      </c>
      <c r="L711" s="207" t="s">
        <v>498</v>
      </c>
      <c r="M711" s="207" t="s">
        <v>503</v>
      </c>
      <c r="N711" s="207" t="s">
        <v>508</v>
      </c>
      <c r="O711" s="207" t="s">
        <v>512</v>
      </c>
      <c r="P711" s="123">
        <f t="shared" si="48"/>
        <v>100</v>
      </c>
      <c r="Q711" s="208" t="str">
        <f t="shared" si="49"/>
        <v>Fuerte</v>
      </c>
      <c r="R711" s="207" t="s">
        <v>516</v>
      </c>
      <c r="S711" s="224" t="str">
        <f t="shared" si="50"/>
        <v>FuerteFuerte</v>
      </c>
      <c r="T711" s="224">
        <f>IFERROR(VLOOKUP(S711,'Tablas de calculos'!$AU$16:$AV$24,2,FALSE),"")</f>
        <v>1</v>
      </c>
      <c r="U711" s="208" t="str">
        <f>IFERROR(VLOOKUP(T711,'Tablas de calculos'!$AV$16:$AY$24,4),"")</f>
        <v>Fuerte</v>
      </c>
      <c r="V711" s="207" t="s">
        <v>578</v>
      </c>
      <c r="W711" s="207" t="s">
        <v>578</v>
      </c>
      <c r="X711" s="123" t="str">
        <f t="shared" si="51"/>
        <v>FuerteDirectamenteDirectamente</v>
      </c>
      <c r="Y711" s="208">
        <f>IFERROR(VLOOKUP(X711,'Tablas de calculos'!$AZ$4:$BE$11,5,FALSE),"")</f>
        <v>2</v>
      </c>
      <c r="Z711" s="208">
        <f>IFERROR(VLOOKUP(X711,'Tablas de calculos'!$AZ$4:$BE$11,6,FALSE),"")</f>
        <v>2</v>
      </c>
    </row>
    <row r="712" spans="1:26" ht="75" x14ac:dyDescent="0.25">
      <c r="A712" s="232" t="s">
        <v>122</v>
      </c>
      <c r="B712" s="61">
        <v>8</v>
      </c>
      <c r="C712" s="205" t="str">
        <f>+VLOOKUP(Tabla9[[#This Row],[Cod. Riesgo]],Tabla_Riesgos[[Número]:[Tipo de Riesgo]],6,FALSE)</f>
        <v>Corrupción</v>
      </c>
      <c r="D712" s="119" t="s">
        <v>12</v>
      </c>
      <c r="E712" s="120" t="s">
        <v>641</v>
      </c>
      <c r="F712" s="121"/>
      <c r="G712" s="125" t="s">
        <v>179</v>
      </c>
      <c r="H712" s="472"/>
      <c r="I712" s="207" t="s">
        <v>486</v>
      </c>
      <c r="J712" s="207" t="s">
        <v>490</v>
      </c>
      <c r="K712" s="207" t="s">
        <v>494</v>
      </c>
      <c r="L712" s="207" t="s">
        <v>498</v>
      </c>
      <c r="M712" s="207" t="s">
        <v>503</v>
      </c>
      <c r="N712" s="207" t="s">
        <v>508</v>
      </c>
      <c r="O712" s="207" t="s">
        <v>512</v>
      </c>
      <c r="P712" s="123">
        <f t="shared" si="48"/>
        <v>100</v>
      </c>
      <c r="Q712" s="208" t="str">
        <f t="shared" si="49"/>
        <v>Fuerte</v>
      </c>
      <c r="R712" s="207" t="s">
        <v>516</v>
      </c>
      <c r="S712" s="224" t="str">
        <f t="shared" si="50"/>
        <v>FuerteFuerte</v>
      </c>
      <c r="T712" s="224">
        <f>IFERROR(VLOOKUP(S712,'Tablas de calculos'!$AU$16:$AV$24,2,FALSE),"")</f>
        <v>1</v>
      </c>
      <c r="U712" s="208" t="str">
        <f>IFERROR(VLOOKUP(T712,'Tablas de calculos'!$AV$16:$AY$24,4),"")</f>
        <v>Fuerte</v>
      </c>
      <c r="V712" s="207" t="s">
        <v>578</v>
      </c>
      <c r="W712" s="207" t="s">
        <v>578</v>
      </c>
      <c r="X712" s="123" t="str">
        <f t="shared" si="51"/>
        <v>FuerteDirectamenteDirectamente</v>
      </c>
      <c r="Y712" s="208">
        <f>IFERROR(VLOOKUP(X712,'Tablas de calculos'!$AZ$4:$BE$11,5,FALSE),"")</f>
        <v>2</v>
      </c>
      <c r="Z712" s="208">
        <f>IFERROR(VLOOKUP(X712,'Tablas de calculos'!$AZ$4:$BE$11,6,FALSE),"")</f>
        <v>2</v>
      </c>
    </row>
    <row r="713" spans="1:26" ht="75" x14ac:dyDescent="0.25">
      <c r="A713" s="232" t="s">
        <v>122</v>
      </c>
      <c r="B713" s="61">
        <v>8</v>
      </c>
      <c r="C713" s="205" t="str">
        <f>+VLOOKUP(Tabla9[[#This Row],[Cod. Riesgo]],Tabla_Riesgos[[Número]:[Tipo de Riesgo]],6,FALSE)</f>
        <v>Corrupción</v>
      </c>
      <c r="D713" s="119" t="s">
        <v>12</v>
      </c>
      <c r="E713" s="120" t="s">
        <v>641</v>
      </c>
      <c r="F713" s="121"/>
      <c r="G713" s="125" t="s">
        <v>185</v>
      </c>
      <c r="H713" s="472"/>
      <c r="I713" s="207" t="s">
        <v>486</v>
      </c>
      <c r="J713" s="207" t="s">
        <v>490</v>
      </c>
      <c r="K713" s="207" t="s">
        <v>494</v>
      </c>
      <c r="L713" s="207" t="s">
        <v>498</v>
      </c>
      <c r="M713" s="207" t="s">
        <v>503</v>
      </c>
      <c r="N713" s="207" t="s">
        <v>508</v>
      </c>
      <c r="O713" s="207" t="s">
        <v>512</v>
      </c>
      <c r="P713" s="123">
        <f t="shared" si="48"/>
        <v>100</v>
      </c>
      <c r="Q713" s="208" t="str">
        <f t="shared" si="49"/>
        <v>Fuerte</v>
      </c>
      <c r="R713" s="207" t="s">
        <v>516</v>
      </c>
      <c r="S713" s="224" t="str">
        <f t="shared" si="50"/>
        <v>FuerteFuerte</v>
      </c>
      <c r="T713" s="224">
        <f>IFERROR(VLOOKUP(S713,'Tablas de calculos'!$AU$16:$AV$24,2,FALSE),"")</f>
        <v>1</v>
      </c>
      <c r="U713" s="208" t="str">
        <f>IFERROR(VLOOKUP(T713,'Tablas de calculos'!$AV$16:$AY$24,4),"")</f>
        <v>Fuerte</v>
      </c>
      <c r="V713" s="207" t="s">
        <v>578</v>
      </c>
      <c r="W713" s="207" t="s">
        <v>578</v>
      </c>
      <c r="X713" s="123" t="str">
        <f t="shared" si="51"/>
        <v>FuerteDirectamenteDirectamente</v>
      </c>
      <c r="Y713" s="208">
        <f>IFERROR(VLOOKUP(X713,'Tablas de calculos'!$AZ$4:$BE$11,5,FALSE),"")</f>
        <v>2</v>
      </c>
      <c r="Z713" s="208">
        <f>IFERROR(VLOOKUP(X713,'Tablas de calculos'!$AZ$4:$BE$11,6,FALSE),"")</f>
        <v>2</v>
      </c>
    </row>
    <row r="714" spans="1:26" ht="75" x14ac:dyDescent="0.25">
      <c r="A714" s="232" t="s">
        <v>122</v>
      </c>
      <c r="B714" s="61">
        <v>8</v>
      </c>
      <c r="C714" s="205" t="str">
        <f>+VLOOKUP(Tabla9[[#This Row],[Cod. Riesgo]],Tabla_Riesgos[[Número]:[Tipo de Riesgo]],6,FALSE)</f>
        <v>Corrupción</v>
      </c>
      <c r="D714" s="119" t="s">
        <v>12</v>
      </c>
      <c r="E714" s="120" t="s">
        <v>641</v>
      </c>
      <c r="F714" s="121"/>
      <c r="G714" s="125" t="s">
        <v>177</v>
      </c>
      <c r="H714" s="472"/>
      <c r="I714" s="207" t="s">
        <v>486</v>
      </c>
      <c r="J714" s="207" t="s">
        <v>490</v>
      </c>
      <c r="K714" s="207" t="s">
        <v>494</v>
      </c>
      <c r="L714" s="207" t="s">
        <v>498</v>
      </c>
      <c r="M714" s="207" t="s">
        <v>503</v>
      </c>
      <c r="N714" s="207" t="s">
        <v>508</v>
      </c>
      <c r="O714" s="207" t="s">
        <v>512</v>
      </c>
      <c r="P714" s="123">
        <f t="shared" si="48"/>
        <v>100</v>
      </c>
      <c r="Q714" s="208" t="str">
        <f t="shared" si="49"/>
        <v>Fuerte</v>
      </c>
      <c r="R714" s="207" t="s">
        <v>516</v>
      </c>
      <c r="S714" s="224" t="str">
        <f t="shared" si="50"/>
        <v>FuerteFuerte</v>
      </c>
      <c r="T714" s="224">
        <f>IFERROR(VLOOKUP(S714,'Tablas de calculos'!$AU$16:$AV$24,2,FALSE),"")</f>
        <v>1</v>
      </c>
      <c r="U714" s="208" t="str">
        <f>IFERROR(VLOOKUP(T714,'Tablas de calculos'!$AV$16:$AY$24,4),"")</f>
        <v>Fuerte</v>
      </c>
      <c r="V714" s="207" t="s">
        <v>578</v>
      </c>
      <c r="W714" s="207" t="s">
        <v>578</v>
      </c>
      <c r="X714" s="123" t="str">
        <f t="shared" si="51"/>
        <v>FuerteDirectamenteDirectamente</v>
      </c>
      <c r="Y714" s="208">
        <f>IFERROR(VLOOKUP(X714,'Tablas de calculos'!$AZ$4:$BE$11,5,FALSE),"")</f>
        <v>2</v>
      </c>
      <c r="Z714" s="208">
        <f>IFERROR(VLOOKUP(X714,'Tablas de calculos'!$AZ$4:$BE$11,6,FALSE),"")</f>
        <v>2</v>
      </c>
    </row>
    <row r="715" spans="1:26" ht="75" x14ac:dyDescent="0.25">
      <c r="A715" s="232" t="s">
        <v>122</v>
      </c>
      <c r="B715" s="61">
        <v>8</v>
      </c>
      <c r="C715" s="205" t="str">
        <f>+VLOOKUP(Tabla9[[#This Row],[Cod. Riesgo]],Tabla_Riesgos[[Número]:[Tipo de Riesgo]],6,FALSE)</f>
        <v>Corrupción</v>
      </c>
      <c r="D715" s="119" t="s">
        <v>12</v>
      </c>
      <c r="E715" s="120" t="s">
        <v>641</v>
      </c>
      <c r="F715" s="121"/>
      <c r="G715" s="125" t="s">
        <v>173</v>
      </c>
      <c r="H715" s="472"/>
      <c r="I715" s="207" t="s">
        <v>486</v>
      </c>
      <c r="J715" s="207" t="s">
        <v>490</v>
      </c>
      <c r="K715" s="207" t="s">
        <v>494</v>
      </c>
      <c r="L715" s="207" t="s">
        <v>498</v>
      </c>
      <c r="M715" s="207" t="s">
        <v>503</v>
      </c>
      <c r="N715" s="207" t="s">
        <v>508</v>
      </c>
      <c r="O715" s="207" t="s">
        <v>512</v>
      </c>
      <c r="P715" s="123">
        <f t="shared" si="48"/>
        <v>100</v>
      </c>
      <c r="Q715" s="208" t="str">
        <f t="shared" si="49"/>
        <v>Fuerte</v>
      </c>
      <c r="R715" s="207" t="s">
        <v>516</v>
      </c>
      <c r="S715" s="224" t="str">
        <f t="shared" si="50"/>
        <v>FuerteFuerte</v>
      </c>
      <c r="T715" s="224">
        <f>IFERROR(VLOOKUP(S715,'Tablas de calculos'!$AU$16:$AV$24,2,FALSE),"")</f>
        <v>1</v>
      </c>
      <c r="U715" s="208" t="str">
        <f>IFERROR(VLOOKUP(T715,'Tablas de calculos'!$AV$16:$AY$24,4),"")</f>
        <v>Fuerte</v>
      </c>
      <c r="V715" s="207" t="s">
        <v>578</v>
      </c>
      <c r="W715" s="207" t="s">
        <v>578</v>
      </c>
      <c r="X715" s="123" t="str">
        <f t="shared" si="51"/>
        <v>FuerteDirectamenteDirectamente</v>
      </c>
      <c r="Y715" s="208">
        <f>IFERROR(VLOOKUP(X715,'Tablas de calculos'!$AZ$4:$BE$11,5,FALSE),"")</f>
        <v>2</v>
      </c>
      <c r="Z715" s="208">
        <f>IFERROR(VLOOKUP(X715,'Tablas de calculos'!$AZ$4:$BE$11,6,FALSE),"")</f>
        <v>2</v>
      </c>
    </row>
    <row r="716" spans="1:26" ht="75" x14ac:dyDescent="0.25">
      <c r="A716" s="232" t="s">
        <v>122</v>
      </c>
      <c r="B716" s="61">
        <v>8</v>
      </c>
      <c r="C716" s="205" t="str">
        <f>+VLOOKUP(Tabla9[[#This Row],[Cod. Riesgo]],Tabla_Riesgos[[Número]:[Tipo de Riesgo]],6,FALSE)</f>
        <v>Corrupción</v>
      </c>
      <c r="D716" s="119" t="s">
        <v>12</v>
      </c>
      <c r="E716" s="120" t="s">
        <v>641</v>
      </c>
      <c r="F716" s="121"/>
      <c r="G716" s="125" t="s">
        <v>186</v>
      </c>
      <c r="H716" s="472"/>
      <c r="I716" s="207" t="s">
        <v>486</v>
      </c>
      <c r="J716" s="207" t="s">
        <v>490</v>
      </c>
      <c r="K716" s="207" t="s">
        <v>494</v>
      </c>
      <c r="L716" s="207" t="s">
        <v>498</v>
      </c>
      <c r="M716" s="207" t="s">
        <v>503</v>
      </c>
      <c r="N716" s="207" t="s">
        <v>508</v>
      </c>
      <c r="O716" s="207" t="s">
        <v>512</v>
      </c>
      <c r="P716" s="123">
        <f t="shared" si="48"/>
        <v>100</v>
      </c>
      <c r="Q716" s="208" t="str">
        <f t="shared" si="49"/>
        <v>Fuerte</v>
      </c>
      <c r="R716" s="207" t="s">
        <v>516</v>
      </c>
      <c r="S716" s="224" t="str">
        <f t="shared" si="50"/>
        <v>FuerteFuerte</v>
      </c>
      <c r="T716" s="224">
        <f>IFERROR(VLOOKUP(S716,'Tablas de calculos'!$AU$16:$AV$24,2,FALSE),"")</f>
        <v>1</v>
      </c>
      <c r="U716" s="208" t="str">
        <f>IFERROR(VLOOKUP(T716,'Tablas de calculos'!$AV$16:$AY$24,4),"")</f>
        <v>Fuerte</v>
      </c>
      <c r="V716" s="207" t="s">
        <v>578</v>
      </c>
      <c r="W716" s="207" t="s">
        <v>578</v>
      </c>
      <c r="X716" s="123" t="str">
        <f t="shared" si="51"/>
        <v>FuerteDirectamenteDirectamente</v>
      </c>
      <c r="Y716" s="208">
        <f>IFERROR(VLOOKUP(X716,'Tablas de calculos'!$AZ$4:$BE$11,5,FALSE),"")</f>
        <v>2</v>
      </c>
      <c r="Z716" s="208">
        <f>IFERROR(VLOOKUP(X716,'Tablas de calculos'!$AZ$4:$BE$11,6,FALSE),"")</f>
        <v>2</v>
      </c>
    </row>
    <row r="717" spans="1:26" ht="75" x14ac:dyDescent="0.25">
      <c r="A717" s="232" t="s">
        <v>122</v>
      </c>
      <c r="B717" s="61">
        <v>9</v>
      </c>
      <c r="C717" s="205" t="str">
        <f>+VLOOKUP(Tabla9[[#This Row],[Cod. Riesgo]],Tabla_Riesgos[[Número]:[Tipo de Riesgo]],6,FALSE)</f>
        <v>Corrupción</v>
      </c>
      <c r="D717" s="119" t="s">
        <v>12</v>
      </c>
      <c r="E717" s="120" t="s">
        <v>391</v>
      </c>
      <c r="F717" s="121"/>
      <c r="G717" s="125" t="s">
        <v>187</v>
      </c>
      <c r="H717" s="472"/>
      <c r="I717" s="207" t="s">
        <v>486</v>
      </c>
      <c r="J717" s="207" t="s">
        <v>490</v>
      </c>
      <c r="K717" s="207" t="s">
        <v>494</v>
      </c>
      <c r="L717" s="207" t="s">
        <v>498</v>
      </c>
      <c r="M717" s="207" t="s">
        <v>503</v>
      </c>
      <c r="N717" s="207" t="s">
        <v>508</v>
      </c>
      <c r="O717" s="207" t="s">
        <v>512</v>
      </c>
      <c r="P717" s="123">
        <f t="shared" si="48"/>
        <v>100</v>
      </c>
      <c r="Q717" s="208" t="str">
        <f t="shared" si="49"/>
        <v>Fuerte</v>
      </c>
      <c r="R717" s="207" t="s">
        <v>516</v>
      </c>
      <c r="S717" s="224" t="str">
        <f t="shared" si="50"/>
        <v>FuerteFuerte</v>
      </c>
      <c r="T717" s="224">
        <f>IFERROR(VLOOKUP(S717,'Tablas de calculos'!$AU$16:$AV$24,2,FALSE),"")</f>
        <v>1</v>
      </c>
      <c r="U717" s="208" t="str">
        <f>IFERROR(VLOOKUP(T717,'Tablas de calculos'!$AV$16:$AY$24,4),"")</f>
        <v>Fuerte</v>
      </c>
      <c r="V717" s="207" t="s">
        <v>578</v>
      </c>
      <c r="W717" s="207" t="s">
        <v>578</v>
      </c>
      <c r="X717" s="123" t="str">
        <f t="shared" si="51"/>
        <v>FuerteDirectamenteDirectamente</v>
      </c>
      <c r="Y717" s="208">
        <f>IFERROR(VLOOKUP(X717,'Tablas de calculos'!$AZ$4:$BE$11,5,FALSE),"")</f>
        <v>2</v>
      </c>
      <c r="Z717" s="208">
        <f>IFERROR(VLOOKUP(X717,'Tablas de calculos'!$AZ$4:$BE$11,6,FALSE),"")</f>
        <v>2</v>
      </c>
    </row>
    <row r="718" spans="1:26" ht="75" x14ac:dyDescent="0.25">
      <c r="A718" s="232" t="s">
        <v>122</v>
      </c>
      <c r="B718" s="61">
        <v>9</v>
      </c>
      <c r="C718" s="205" t="str">
        <f>+VLOOKUP(Tabla9[[#This Row],[Cod. Riesgo]],Tabla_Riesgos[[Número]:[Tipo de Riesgo]],6,FALSE)</f>
        <v>Corrupción</v>
      </c>
      <c r="D718" s="119" t="s">
        <v>12</v>
      </c>
      <c r="E718" s="120" t="s">
        <v>391</v>
      </c>
      <c r="F718" s="121"/>
      <c r="G718" s="125" t="s">
        <v>188</v>
      </c>
      <c r="H718" s="472"/>
      <c r="I718" s="207" t="s">
        <v>486</v>
      </c>
      <c r="J718" s="207" t="s">
        <v>490</v>
      </c>
      <c r="K718" s="207" t="s">
        <v>494</v>
      </c>
      <c r="L718" s="207" t="s">
        <v>498</v>
      </c>
      <c r="M718" s="207" t="s">
        <v>503</v>
      </c>
      <c r="N718" s="207" t="s">
        <v>508</v>
      </c>
      <c r="O718" s="207" t="s">
        <v>512</v>
      </c>
      <c r="P718" s="123">
        <f t="shared" si="48"/>
        <v>100</v>
      </c>
      <c r="Q718" s="208" t="str">
        <f t="shared" si="49"/>
        <v>Fuerte</v>
      </c>
      <c r="R718" s="207" t="s">
        <v>516</v>
      </c>
      <c r="S718" s="224" t="str">
        <f t="shared" si="50"/>
        <v>FuerteFuerte</v>
      </c>
      <c r="T718" s="224">
        <f>IFERROR(VLOOKUP(S718,'Tablas de calculos'!$AU$16:$AV$24,2,FALSE),"")</f>
        <v>1</v>
      </c>
      <c r="U718" s="208" t="str">
        <f>IFERROR(VLOOKUP(T718,'Tablas de calculos'!$AV$16:$AY$24,4),"")</f>
        <v>Fuerte</v>
      </c>
      <c r="V718" s="207" t="s">
        <v>578</v>
      </c>
      <c r="W718" s="207" t="s">
        <v>578</v>
      </c>
      <c r="X718" s="123" t="str">
        <f t="shared" si="51"/>
        <v>FuerteDirectamenteDirectamente</v>
      </c>
      <c r="Y718" s="208">
        <f>IFERROR(VLOOKUP(X718,'Tablas de calculos'!$AZ$4:$BE$11,5,FALSE),"")</f>
        <v>2</v>
      </c>
      <c r="Z718" s="208">
        <f>IFERROR(VLOOKUP(X718,'Tablas de calculos'!$AZ$4:$BE$11,6,FALSE),"")</f>
        <v>2</v>
      </c>
    </row>
    <row r="719" spans="1:26" ht="75" x14ac:dyDescent="0.25">
      <c r="A719" s="232" t="s">
        <v>122</v>
      </c>
      <c r="B719" s="61">
        <v>9</v>
      </c>
      <c r="C719" s="205" t="str">
        <f>+VLOOKUP(Tabla9[[#This Row],[Cod. Riesgo]],Tabla_Riesgos[[Número]:[Tipo de Riesgo]],6,FALSE)</f>
        <v>Corrupción</v>
      </c>
      <c r="D719" s="119" t="s">
        <v>12</v>
      </c>
      <c r="E719" s="120" t="s">
        <v>391</v>
      </c>
      <c r="F719" s="121"/>
      <c r="G719" s="125" t="s">
        <v>189</v>
      </c>
      <c r="H719" s="472"/>
      <c r="I719" s="207" t="s">
        <v>486</v>
      </c>
      <c r="J719" s="207" t="s">
        <v>490</v>
      </c>
      <c r="K719" s="207" t="s">
        <v>494</v>
      </c>
      <c r="L719" s="207" t="s">
        <v>498</v>
      </c>
      <c r="M719" s="207" t="s">
        <v>503</v>
      </c>
      <c r="N719" s="207" t="s">
        <v>508</v>
      </c>
      <c r="O719" s="207" t="s">
        <v>512</v>
      </c>
      <c r="P719" s="123">
        <f t="shared" si="48"/>
        <v>100</v>
      </c>
      <c r="Q719" s="208" t="str">
        <f t="shared" si="49"/>
        <v>Fuerte</v>
      </c>
      <c r="R719" s="207" t="s">
        <v>516</v>
      </c>
      <c r="S719" s="224" t="str">
        <f t="shared" si="50"/>
        <v>FuerteFuerte</v>
      </c>
      <c r="T719" s="224">
        <f>IFERROR(VLOOKUP(S719,'Tablas de calculos'!$AU$16:$AV$24,2,FALSE),"")</f>
        <v>1</v>
      </c>
      <c r="U719" s="208" t="str">
        <f>IFERROR(VLOOKUP(T719,'Tablas de calculos'!$AV$16:$AY$24,4),"")</f>
        <v>Fuerte</v>
      </c>
      <c r="V719" s="207" t="s">
        <v>578</v>
      </c>
      <c r="W719" s="207" t="s">
        <v>578</v>
      </c>
      <c r="X719" s="123" t="str">
        <f t="shared" si="51"/>
        <v>FuerteDirectamenteDirectamente</v>
      </c>
      <c r="Y719" s="208">
        <f>IFERROR(VLOOKUP(X719,'Tablas de calculos'!$AZ$4:$BE$11,5,FALSE),"")</f>
        <v>2</v>
      </c>
      <c r="Z719" s="208">
        <f>IFERROR(VLOOKUP(X719,'Tablas de calculos'!$AZ$4:$BE$11,6,FALSE),"")</f>
        <v>2</v>
      </c>
    </row>
    <row r="720" spans="1:26" ht="75" x14ac:dyDescent="0.25">
      <c r="A720" s="232" t="s">
        <v>122</v>
      </c>
      <c r="B720" s="61">
        <v>9</v>
      </c>
      <c r="C720" s="205" t="str">
        <f>+VLOOKUP(Tabla9[[#This Row],[Cod. Riesgo]],Tabla_Riesgos[[Número]:[Tipo de Riesgo]],6,FALSE)</f>
        <v>Corrupción</v>
      </c>
      <c r="D720" s="119" t="s">
        <v>12</v>
      </c>
      <c r="E720" s="120" t="s">
        <v>391</v>
      </c>
      <c r="F720" s="121"/>
      <c r="G720" s="125" t="s">
        <v>190</v>
      </c>
      <c r="H720" s="472"/>
      <c r="I720" s="207" t="s">
        <v>486</v>
      </c>
      <c r="J720" s="207" t="s">
        <v>490</v>
      </c>
      <c r="K720" s="207" t="s">
        <v>494</v>
      </c>
      <c r="L720" s="207" t="s">
        <v>498</v>
      </c>
      <c r="M720" s="207" t="s">
        <v>503</v>
      </c>
      <c r="N720" s="207" t="s">
        <v>508</v>
      </c>
      <c r="O720" s="207" t="s">
        <v>512</v>
      </c>
      <c r="P720" s="123">
        <f t="shared" si="48"/>
        <v>100</v>
      </c>
      <c r="Q720" s="208" t="str">
        <f t="shared" si="49"/>
        <v>Fuerte</v>
      </c>
      <c r="R720" s="207" t="s">
        <v>516</v>
      </c>
      <c r="S720" s="224" t="str">
        <f t="shared" si="50"/>
        <v>FuerteFuerte</v>
      </c>
      <c r="T720" s="224">
        <f>IFERROR(VLOOKUP(S720,'Tablas de calculos'!$AU$16:$AV$24,2,FALSE),"")</f>
        <v>1</v>
      </c>
      <c r="U720" s="208" t="str">
        <f>IFERROR(VLOOKUP(T720,'Tablas de calculos'!$AV$16:$AY$24,4),"")</f>
        <v>Fuerte</v>
      </c>
      <c r="V720" s="207" t="s">
        <v>578</v>
      </c>
      <c r="W720" s="207" t="s">
        <v>578</v>
      </c>
      <c r="X720" s="123" t="str">
        <f t="shared" si="51"/>
        <v>FuerteDirectamenteDirectamente</v>
      </c>
      <c r="Y720" s="208">
        <f>IFERROR(VLOOKUP(X720,'Tablas de calculos'!$AZ$4:$BE$11,5,FALSE),"")</f>
        <v>2</v>
      </c>
      <c r="Z720" s="208">
        <f>IFERROR(VLOOKUP(X720,'Tablas de calculos'!$AZ$4:$BE$11,6,FALSE),"")</f>
        <v>2</v>
      </c>
    </row>
    <row r="721" spans="1:26" ht="75" x14ac:dyDescent="0.25">
      <c r="A721" s="232" t="s">
        <v>122</v>
      </c>
      <c r="B721" s="61">
        <v>9</v>
      </c>
      <c r="C721" s="205" t="str">
        <f>+VLOOKUP(Tabla9[[#This Row],[Cod. Riesgo]],Tabla_Riesgos[[Número]:[Tipo de Riesgo]],6,FALSE)</f>
        <v>Corrupción</v>
      </c>
      <c r="D721" s="119" t="s">
        <v>12</v>
      </c>
      <c r="E721" s="120" t="s">
        <v>391</v>
      </c>
      <c r="F721" s="121"/>
      <c r="G721" s="125" t="s">
        <v>191</v>
      </c>
      <c r="H721" s="472"/>
      <c r="I721" s="207" t="s">
        <v>486</v>
      </c>
      <c r="J721" s="207" t="s">
        <v>490</v>
      </c>
      <c r="K721" s="207" t="s">
        <v>494</v>
      </c>
      <c r="L721" s="207" t="s">
        <v>498</v>
      </c>
      <c r="M721" s="207" t="s">
        <v>503</v>
      </c>
      <c r="N721" s="207" t="s">
        <v>508</v>
      </c>
      <c r="O721" s="207" t="s">
        <v>512</v>
      </c>
      <c r="P721" s="123">
        <f t="shared" si="48"/>
        <v>100</v>
      </c>
      <c r="Q721" s="208" t="str">
        <f t="shared" si="49"/>
        <v>Fuerte</v>
      </c>
      <c r="R721" s="207" t="s">
        <v>516</v>
      </c>
      <c r="S721" s="224" t="str">
        <f t="shared" si="50"/>
        <v>FuerteFuerte</v>
      </c>
      <c r="T721" s="224">
        <f>IFERROR(VLOOKUP(S721,'Tablas de calculos'!$AU$16:$AV$24,2,FALSE),"")</f>
        <v>1</v>
      </c>
      <c r="U721" s="208" t="str">
        <f>IFERROR(VLOOKUP(T721,'Tablas de calculos'!$AV$16:$AY$24,4),"")</f>
        <v>Fuerte</v>
      </c>
      <c r="V721" s="207" t="s">
        <v>578</v>
      </c>
      <c r="W721" s="207" t="s">
        <v>578</v>
      </c>
      <c r="X721" s="123" t="str">
        <f t="shared" si="51"/>
        <v>FuerteDirectamenteDirectamente</v>
      </c>
      <c r="Y721" s="208">
        <f>IFERROR(VLOOKUP(X721,'Tablas de calculos'!$AZ$4:$BE$11,5,FALSE),"")</f>
        <v>2</v>
      </c>
      <c r="Z721" s="208">
        <f>IFERROR(VLOOKUP(X721,'Tablas de calculos'!$AZ$4:$BE$11,6,FALSE),"")</f>
        <v>2</v>
      </c>
    </row>
    <row r="722" spans="1:26" ht="75" x14ac:dyDescent="0.25">
      <c r="A722" s="232" t="s">
        <v>122</v>
      </c>
      <c r="B722" s="61">
        <v>9</v>
      </c>
      <c r="C722" s="205" t="str">
        <f>+VLOOKUP(Tabla9[[#This Row],[Cod. Riesgo]],Tabla_Riesgos[[Número]:[Tipo de Riesgo]],6,FALSE)</f>
        <v>Corrupción</v>
      </c>
      <c r="D722" s="119" t="s">
        <v>12</v>
      </c>
      <c r="E722" s="120" t="s">
        <v>391</v>
      </c>
      <c r="F722" s="121"/>
      <c r="G722" s="125" t="s">
        <v>192</v>
      </c>
      <c r="H722" s="472"/>
      <c r="I722" s="207" t="s">
        <v>486</v>
      </c>
      <c r="J722" s="207" t="s">
        <v>490</v>
      </c>
      <c r="K722" s="207" t="s">
        <v>494</v>
      </c>
      <c r="L722" s="207" t="s">
        <v>498</v>
      </c>
      <c r="M722" s="207" t="s">
        <v>503</v>
      </c>
      <c r="N722" s="207" t="s">
        <v>508</v>
      </c>
      <c r="O722" s="207" t="s">
        <v>512</v>
      </c>
      <c r="P722" s="123">
        <f t="shared" si="48"/>
        <v>100</v>
      </c>
      <c r="Q722" s="208" t="str">
        <f t="shared" si="49"/>
        <v>Fuerte</v>
      </c>
      <c r="R722" s="207" t="s">
        <v>516</v>
      </c>
      <c r="S722" s="224" t="str">
        <f t="shared" si="50"/>
        <v>FuerteFuerte</v>
      </c>
      <c r="T722" s="224">
        <f>IFERROR(VLOOKUP(S722,'Tablas de calculos'!$AU$16:$AV$24,2,FALSE),"")</f>
        <v>1</v>
      </c>
      <c r="U722" s="208" t="str">
        <f>IFERROR(VLOOKUP(T722,'Tablas de calculos'!$AV$16:$AY$24,4),"")</f>
        <v>Fuerte</v>
      </c>
      <c r="V722" s="207" t="s">
        <v>578</v>
      </c>
      <c r="W722" s="207" t="s">
        <v>578</v>
      </c>
      <c r="X722" s="123" t="str">
        <f t="shared" si="51"/>
        <v>FuerteDirectamenteDirectamente</v>
      </c>
      <c r="Y722" s="208">
        <f>IFERROR(VLOOKUP(X722,'Tablas de calculos'!$AZ$4:$BE$11,5,FALSE),"")</f>
        <v>2</v>
      </c>
      <c r="Z722" s="208">
        <f>IFERROR(VLOOKUP(X722,'Tablas de calculos'!$AZ$4:$BE$11,6,FALSE),"")</f>
        <v>2</v>
      </c>
    </row>
    <row r="723" spans="1:26" ht="90" x14ac:dyDescent="0.25">
      <c r="A723" s="232" t="s">
        <v>122</v>
      </c>
      <c r="B723" s="61">
        <v>10</v>
      </c>
      <c r="C723" s="205" t="str">
        <f>+VLOOKUP(Tabla9[[#This Row],[Cod. Riesgo]],Tabla_Riesgos[[Número]:[Tipo de Riesgo]],6,FALSE)</f>
        <v>Corrupción</v>
      </c>
      <c r="D723" s="119" t="s">
        <v>12</v>
      </c>
      <c r="E723" s="120" t="s">
        <v>623</v>
      </c>
      <c r="F723" s="121"/>
      <c r="G723" s="125" t="s">
        <v>177</v>
      </c>
      <c r="H723" s="472"/>
      <c r="I723" s="207" t="s">
        <v>486</v>
      </c>
      <c r="J723" s="207" t="s">
        <v>490</v>
      </c>
      <c r="K723" s="207" t="s">
        <v>494</v>
      </c>
      <c r="L723" s="207" t="s">
        <v>498</v>
      </c>
      <c r="M723" s="207" t="s">
        <v>503</v>
      </c>
      <c r="N723" s="207" t="s">
        <v>508</v>
      </c>
      <c r="O723" s="207" t="s">
        <v>512</v>
      </c>
      <c r="P723" s="123">
        <f t="shared" si="48"/>
        <v>100</v>
      </c>
      <c r="Q723" s="208" t="str">
        <f t="shared" si="49"/>
        <v>Fuerte</v>
      </c>
      <c r="R723" s="207" t="s">
        <v>516</v>
      </c>
      <c r="S723" s="224" t="str">
        <f t="shared" si="50"/>
        <v>FuerteFuerte</v>
      </c>
      <c r="T723" s="224">
        <f>IFERROR(VLOOKUP(S723,'Tablas de calculos'!$AU$16:$AV$24,2,FALSE),"")</f>
        <v>1</v>
      </c>
      <c r="U723" s="208" t="str">
        <f>IFERROR(VLOOKUP(T723,'Tablas de calculos'!$AV$16:$AY$24,4),"")</f>
        <v>Fuerte</v>
      </c>
      <c r="V723" s="207" t="s">
        <v>578</v>
      </c>
      <c r="W723" s="207" t="s">
        <v>578</v>
      </c>
      <c r="X723" s="123" t="str">
        <f t="shared" si="51"/>
        <v>FuerteDirectamenteDirectamente</v>
      </c>
      <c r="Y723" s="208">
        <f>IFERROR(VLOOKUP(X723,'Tablas de calculos'!$AZ$4:$BE$11,5,FALSE),"")</f>
        <v>2</v>
      </c>
      <c r="Z723" s="208">
        <f>IFERROR(VLOOKUP(X723,'Tablas de calculos'!$AZ$4:$BE$11,6,FALSE),"")</f>
        <v>2</v>
      </c>
    </row>
    <row r="724" spans="1:26" ht="60" x14ac:dyDescent="0.25">
      <c r="A724" s="232" t="s">
        <v>122</v>
      </c>
      <c r="B724" s="61">
        <v>74</v>
      </c>
      <c r="C724" s="205" t="str">
        <f>+VLOOKUP(Tabla9[[#This Row],[Cod. Riesgo]],Tabla_Riesgos[[Número]:[Tipo de Riesgo]],6,FALSE)</f>
        <v>Seguridad de la Información</v>
      </c>
      <c r="D724" s="119" t="s">
        <v>45</v>
      </c>
      <c r="E724" s="120" t="s">
        <v>636</v>
      </c>
      <c r="F724" s="121"/>
      <c r="G724" s="125" t="s">
        <v>193</v>
      </c>
      <c r="H724" s="472"/>
      <c r="I724" s="207" t="s">
        <v>486</v>
      </c>
      <c r="J724" s="207" t="s">
        <v>490</v>
      </c>
      <c r="K724" s="207" t="s">
        <v>494</v>
      </c>
      <c r="L724" s="207" t="s">
        <v>498</v>
      </c>
      <c r="M724" s="207" t="s">
        <v>503</v>
      </c>
      <c r="N724" s="207" t="s">
        <v>508</v>
      </c>
      <c r="O724" s="207" t="s">
        <v>512</v>
      </c>
      <c r="P724" s="123">
        <f t="shared" si="48"/>
        <v>100</v>
      </c>
      <c r="Q724" s="208" t="str">
        <f t="shared" si="49"/>
        <v>Fuerte</v>
      </c>
      <c r="R724" s="207" t="s">
        <v>516</v>
      </c>
      <c r="S724" s="224" t="str">
        <f t="shared" si="50"/>
        <v>FuerteFuerte</v>
      </c>
      <c r="T724" s="224">
        <f>IFERROR(VLOOKUP(S724,'Tablas de calculos'!$AU$16:$AV$24,2,FALSE),"")</f>
        <v>1</v>
      </c>
      <c r="U724" s="208" t="str">
        <f>IFERROR(VLOOKUP(T724,'Tablas de calculos'!$AV$16:$AY$24,4),"")</f>
        <v>Fuerte</v>
      </c>
      <c r="V724" s="207" t="s">
        <v>578</v>
      </c>
      <c r="W724" s="207" t="s">
        <v>578</v>
      </c>
      <c r="X724" s="123" t="str">
        <f t="shared" si="51"/>
        <v>FuerteDirectamenteDirectamente</v>
      </c>
      <c r="Y724" s="208">
        <f>IFERROR(VLOOKUP(X724,'Tablas de calculos'!$AZ$4:$BE$11,5,FALSE),"")</f>
        <v>2</v>
      </c>
      <c r="Z724" s="208">
        <f>IFERROR(VLOOKUP(X724,'Tablas de calculos'!$AZ$4:$BE$11,6,FALSE),"")</f>
        <v>2</v>
      </c>
    </row>
    <row r="725" spans="1:26" ht="60" x14ac:dyDescent="0.25">
      <c r="A725" s="232" t="s">
        <v>122</v>
      </c>
      <c r="B725" s="61">
        <v>74</v>
      </c>
      <c r="C725" s="205" t="str">
        <f>+VLOOKUP(Tabla9[[#This Row],[Cod. Riesgo]],Tabla_Riesgos[[Número]:[Tipo de Riesgo]],6,FALSE)</f>
        <v>Seguridad de la Información</v>
      </c>
      <c r="D725" s="119" t="s">
        <v>45</v>
      </c>
      <c r="E725" s="120" t="s">
        <v>636</v>
      </c>
      <c r="F725" s="121"/>
      <c r="G725" s="125" t="s">
        <v>194</v>
      </c>
      <c r="H725" s="472"/>
      <c r="I725" s="207" t="s">
        <v>486</v>
      </c>
      <c r="J725" s="207" t="s">
        <v>490</v>
      </c>
      <c r="K725" s="207" t="s">
        <v>494</v>
      </c>
      <c r="L725" s="207" t="s">
        <v>498</v>
      </c>
      <c r="M725" s="207" t="s">
        <v>503</v>
      </c>
      <c r="N725" s="207" t="s">
        <v>508</v>
      </c>
      <c r="O725" s="207" t="s">
        <v>512</v>
      </c>
      <c r="P725" s="123">
        <f t="shared" si="48"/>
        <v>100</v>
      </c>
      <c r="Q725" s="208" t="str">
        <f t="shared" si="49"/>
        <v>Fuerte</v>
      </c>
      <c r="R725" s="207" t="s">
        <v>516</v>
      </c>
      <c r="S725" s="224" t="str">
        <f t="shared" si="50"/>
        <v>FuerteFuerte</v>
      </c>
      <c r="T725" s="224">
        <f>IFERROR(VLOOKUP(S725,'Tablas de calculos'!$AU$16:$AV$24,2,FALSE),"")</f>
        <v>1</v>
      </c>
      <c r="U725" s="208" t="str">
        <f>IFERROR(VLOOKUP(T725,'Tablas de calculos'!$AV$16:$AY$24,4),"")</f>
        <v>Fuerte</v>
      </c>
      <c r="V725" s="207" t="s">
        <v>578</v>
      </c>
      <c r="W725" s="207" t="s">
        <v>578</v>
      </c>
      <c r="X725" s="123" t="str">
        <f t="shared" si="51"/>
        <v>FuerteDirectamenteDirectamente</v>
      </c>
      <c r="Y725" s="208">
        <f>IFERROR(VLOOKUP(X725,'Tablas de calculos'!$AZ$4:$BE$11,5,FALSE),"")</f>
        <v>2</v>
      </c>
      <c r="Z725" s="208">
        <f>IFERROR(VLOOKUP(X725,'Tablas de calculos'!$AZ$4:$BE$11,6,FALSE),"")</f>
        <v>2</v>
      </c>
    </row>
    <row r="726" spans="1:26" ht="60" x14ac:dyDescent="0.25">
      <c r="A726" s="232" t="s">
        <v>122</v>
      </c>
      <c r="B726" s="61">
        <v>74</v>
      </c>
      <c r="C726" s="205" t="str">
        <f>+VLOOKUP(Tabla9[[#This Row],[Cod. Riesgo]],Tabla_Riesgos[[Número]:[Tipo de Riesgo]],6,FALSE)</f>
        <v>Seguridad de la Información</v>
      </c>
      <c r="D726" s="119" t="s">
        <v>45</v>
      </c>
      <c r="E726" s="120" t="s">
        <v>636</v>
      </c>
      <c r="F726" s="121"/>
      <c r="G726" s="125" t="s">
        <v>195</v>
      </c>
      <c r="H726" s="472"/>
      <c r="I726" s="207" t="s">
        <v>486</v>
      </c>
      <c r="J726" s="207" t="s">
        <v>490</v>
      </c>
      <c r="K726" s="207" t="s">
        <v>494</v>
      </c>
      <c r="L726" s="207" t="s">
        <v>498</v>
      </c>
      <c r="M726" s="207" t="s">
        <v>503</v>
      </c>
      <c r="N726" s="207" t="s">
        <v>508</v>
      </c>
      <c r="O726" s="207" t="s">
        <v>512</v>
      </c>
      <c r="P726" s="123">
        <f t="shared" si="48"/>
        <v>100</v>
      </c>
      <c r="Q726" s="208" t="str">
        <f t="shared" si="49"/>
        <v>Fuerte</v>
      </c>
      <c r="R726" s="207" t="s">
        <v>516</v>
      </c>
      <c r="S726" s="224" t="str">
        <f t="shared" si="50"/>
        <v>FuerteFuerte</v>
      </c>
      <c r="T726" s="224">
        <f>IFERROR(VLOOKUP(S726,'Tablas de calculos'!$AU$16:$AV$24,2,FALSE),"")</f>
        <v>1</v>
      </c>
      <c r="U726" s="208" t="str">
        <f>IFERROR(VLOOKUP(T726,'Tablas de calculos'!$AV$16:$AY$24,4),"")</f>
        <v>Fuerte</v>
      </c>
      <c r="V726" s="207" t="s">
        <v>578</v>
      </c>
      <c r="W726" s="207" t="s">
        <v>578</v>
      </c>
      <c r="X726" s="123" t="str">
        <f t="shared" si="51"/>
        <v>FuerteDirectamenteDirectamente</v>
      </c>
      <c r="Y726" s="208">
        <f>IFERROR(VLOOKUP(X726,'Tablas de calculos'!$AZ$4:$BE$11,5,FALSE),"")</f>
        <v>2</v>
      </c>
      <c r="Z726" s="208">
        <f>IFERROR(VLOOKUP(X726,'Tablas de calculos'!$AZ$4:$BE$11,6,FALSE),"")</f>
        <v>2</v>
      </c>
    </row>
    <row r="727" spans="1:26" ht="60" x14ac:dyDescent="0.25">
      <c r="A727" s="232" t="s">
        <v>122</v>
      </c>
      <c r="B727" s="61">
        <v>74</v>
      </c>
      <c r="C727" s="205" t="str">
        <f>+VLOOKUP(Tabla9[[#This Row],[Cod. Riesgo]],Tabla_Riesgos[[Número]:[Tipo de Riesgo]],6,FALSE)</f>
        <v>Seguridad de la Información</v>
      </c>
      <c r="D727" s="119" t="s">
        <v>45</v>
      </c>
      <c r="E727" s="120" t="s">
        <v>636</v>
      </c>
      <c r="F727" s="121"/>
      <c r="G727" s="125" t="s">
        <v>196</v>
      </c>
      <c r="H727" s="472"/>
      <c r="I727" s="207" t="s">
        <v>486</v>
      </c>
      <c r="J727" s="207" t="s">
        <v>490</v>
      </c>
      <c r="K727" s="207" t="s">
        <v>494</v>
      </c>
      <c r="L727" s="207" t="s">
        <v>498</v>
      </c>
      <c r="M727" s="207" t="s">
        <v>503</v>
      </c>
      <c r="N727" s="207" t="s">
        <v>508</v>
      </c>
      <c r="O727" s="207" t="s">
        <v>512</v>
      </c>
      <c r="P727" s="123">
        <f t="shared" si="48"/>
        <v>100</v>
      </c>
      <c r="Q727" s="208" t="str">
        <f t="shared" si="49"/>
        <v>Fuerte</v>
      </c>
      <c r="R727" s="207" t="s">
        <v>516</v>
      </c>
      <c r="S727" s="224" t="str">
        <f t="shared" si="50"/>
        <v>FuerteFuerte</v>
      </c>
      <c r="T727" s="224">
        <f>IFERROR(VLOOKUP(S727,'Tablas de calculos'!$AU$16:$AV$24,2,FALSE),"")</f>
        <v>1</v>
      </c>
      <c r="U727" s="208" t="str">
        <f>IFERROR(VLOOKUP(T727,'Tablas de calculos'!$AV$16:$AY$24,4),"")</f>
        <v>Fuerte</v>
      </c>
      <c r="V727" s="207" t="s">
        <v>578</v>
      </c>
      <c r="W727" s="207" t="s">
        <v>578</v>
      </c>
      <c r="X727" s="123" t="str">
        <f t="shared" si="51"/>
        <v>FuerteDirectamenteDirectamente</v>
      </c>
      <c r="Y727" s="208">
        <f>IFERROR(VLOOKUP(X727,'Tablas de calculos'!$AZ$4:$BE$11,5,FALSE),"")</f>
        <v>2</v>
      </c>
      <c r="Z727" s="208">
        <f>IFERROR(VLOOKUP(X727,'Tablas de calculos'!$AZ$4:$BE$11,6,FALSE),"")</f>
        <v>2</v>
      </c>
    </row>
    <row r="728" spans="1:26" ht="75" x14ac:dyDescent="0.25">
      <c r="A728" s="232" t="s">
        <v>122</v>
      </c>
      <c r="B728" s="61">
        <v>11</v>
      </c>
      <c r="C728" s="205" t="str">
        <f>+VLOOKUP(Tabla9[[#This Row],[Cod. Riesgo]],Tabla_Riesgos[[Número]:[Tipo de Riesgo]],6,FALSE)</f>
        <v>Corrupción</v>
      </c>
      <c r="D728" s="119" t="s">
        <v>12</v>
      </c>
      <c r="E728" s="120" t="s">
        <v>394</v>
      </c>
      <c r="F728" s="121"/>
      <c r="G728" s="125" t="s">
        <v>197</v>
      </c>
      <c r="H728" s="472"/>
      <c r="I728" s="207" t="s">
        <v>486</v>
      </c>
      <c r="J728" s="207" t="s">
        <v>490</v>
      </c>
      <c r="K728" s="207" t="s">
        <v>494</v>
      </c>
      <c r="L728" s="207" t="s">
        <v>498</v>
      </c>
      <c r="M728" s="207" t="s">
        <v>503</v>
      </c>
      <c r="N728" s="207" t="s">
        <v>508</v>
      </c>
      <c r="O728" s="207" t="s">
        <v>512</v>
      </c>
      <c r="P728" s="123">
        <f t="shared" si="48"/>
        <v>100</v>
      </c>
      <c r="Q728" s="208" t="str">
        <f t="shared" si="49"/>
        <v>Fuerte</v>
      </c>
      <c r="R728" s="207" t="s">
        <v>516</v>
      </c>
      <c r="S728" s="224" t="str">
        <f t="shared" si="50"/>
        <v>FuerteFuerte</v>
      </c>
      <c r="T728" s="224">
        <f>IFERROR(VLOOKUP(S728,'Tablas de calculos'!$AU$16:$AV$24,2,FALSE),"")</f>
        <v>1</v>
      </c>
      <c r="U728" s="208" t="str">
        <f>IFERROR(VLOOKUP(T728,'Tablas de calculos'!$AV$16:$AY$24,4),"")</f>
        <v>Fuerte</v>
      </c>
      <c r="V728" s="207" t="s">
        <v>578</v>
      </c>
      <c r="W728" s="207" t="s">
        <v>578</v>
      </c>
      <c r="X728" s="123" t="str">
        <f t="shared" si="51"/>
        <v>FuerteDirectamenteDirectamente</v>
      </c>
      <c r="Y728" s="208">
        <f>IFERROR(VLOOKUP(X728,'Tablas de calculos'!$AZ$4:$BE$11,5,FALSE),"")</f>
        <v>2</v>
      </c>
      <c r="Z728" s="208">
        <f>IFERROR(VLOOKUP(X728,'Tablas de calculos'!$AZ$4:$BE$11,6,FALSE),"")</f>
        <v>2</v>
      </c>
    </row>
    <row r="729" spans="1:26" ht="75" x14ac:dyDescent="0.25">
      <c r="A729" s="232" t="s">
        <v>122</v>
      </c>
      <c r="B729" s="61">
        <v>11</v>
      </c>
      <c r="C729" s="205" t="str">
        <f>+VLOOKUP(Tabla9[[#This Row],[Cod. Riesgo]],Tabla_Riesgos[[Número]:[Tipo de Riesgo]],6,FALSE)</f>
        <v>Corrupción</v>
      </c>
      <c r="D729" s="119" t="s">
        <v>12</v>
      </c>
      <c r="E729" s="120" t="s">
        <v>394</v>
      </c>
      <c r="F729" s="121"/>
      <c r="G729" s="125" t="s">
        <v>174</v>
      </c>
      <c r="H729" s="472"/>
      <c r="I729" s="207" t="s">
        <v>486</v>
      </c>
      <c r="J729" s="207" t="s">
        <v>490</v>
      </c>
      <c r="K729" s="207" t="s">
        <v>494</v>
      </c>
      <c r="L729" s="207" t="s">
        <v>498</v>
      </c>
      <c r="M729" s="207" t="s">
        <v>503</v>
      </c>
      <c r="N729" s="207" t="s">
        <v>508</v>
      </c>
      <c r="O729" s="207" t="s">
        <v>512</v>
      </c>
      <c r="P729" s="123">
        <f t="shared" si="48"/>
        <v>100</v>
      </c>
      <c r="Q729" s="208" t="str">
        <f t="shared" si="49"/>
        <v>Fuerte</v>
      </c>
      <c r="R729" s="207" t="s">
        <v>516</v>
      </c>
      <c r="S729" s="224" t="str">
        <f t="shared" si="50"/>
        <v>FuerteFuerte</v>
      </c>
      <c r="T729" s="224">
        <f>IFERROR(VLOOKUP(S729,'Tablas de calculos'!$AU$16:$AV$24,2,FALSE),"")</f>
        <v>1</v>
      </c>
      <c r="U729" s="208" t="str">
        <f>IFERROR(VLOOKUP(T729,'Tablas de calculos'!$AV$16:$AY$24,4),"")</f>
        <v>Fuerte</v>
      </c>
      <c r="V729" s="207" t="s">
        <v>578</v>
      </c>
      <c r="W729" s="207" t="s">
        <v>578</v>
      </c>
      <c r="X729" s="123" t="str">
        <f t="shared" si="51"/>
        <v>FuerteDirectamenteDirectamente</v>
      </c>
      <c r="Y729" s="208">
        <f>IFERROR(VLOOKUP(X729,'Tablas de calculos'!$AZ$4:$BE$11,5,FALSE),"")</f>
        <v>2</v>
      </c>
      <c r="Z729" s="208">
        <f>IFERROR(VLOOKUP(X729,'Tablas de calculos'!$AZ$4:$BE$11,6,FALSE),"")</f>
        <v>2</v>
      </c>
    </row>
    <row r="730" spans="1:26" ht="75" x14ac:dyDescent="0.25">
      <c r="A730" s="232" t="s">
        <v>122</v>
      </c>
      <c r="B730" s="61">
        <v>11</v>
      </c>
      <c r="C730" s="205" t="str">
        <f>+VLOOKUP(Tabla9[[#This Row],[Cod. Riesgo]],Tabla_Riesgos[[Número]:[Tipo de Riesgo]],6,FALSE)</f>
        <v>Corrupción</v>
      </c>
      <c r="D730" s="119" t="s">
        <v>12</v>
      </c>
      <c r="E730" s="120" t="s">
        <v>394</v>
      </c>
      <c r="F730" s="121"/>
      <c r="G730" s="125" t="s">
        <v>175</v>
      </c>
      <c r="H730" s="472"/>
      <c r="I730" s="207" t="s">
        <v>486</v>
      </c>
      <c r="J730" s="207" t="s">
        <v>490</v>
      </c>
      <c r="K730" s="207" t="s">
        <v>494</v>
      </c>
      <c r="L730" s="207" t="s">
        <v>498</v>
      </c>
      <c r="M730" s="207" t="s">
        <v>503</v>
      </c>
      <c r="N730" s="207" t="s">
        <v>508</v>
      </c>
      <c r="O730" s="207" t="s">
        <v>512</v>
      </c>
      <c r="P730" s="123">
        <f t="shared" si="48"/>
        <v>100</v>
      </c>
      <c r="Q730" s="208" t="str">
        <f t="shared" si="49"/>
        <v>Fuerte</v>
      </c>
      <c r="R730" s="207" t="s">
        <v>516</v>
      </c>
      <c r="S730" s="224" t="str">
        <f t="shared" si="50"/>
        <v>FuerteFuerte</v>
      </c>
      <c r="T730" s="224">
        <f>IFERROR(VLOOKUP(S730,'Tablas de calculos'!$AU$16:$AV$24,2,FALSE),"")</f>
        <v>1</v>
      </c>
      <c r="U730" s="208" t="str">
        <f>IFERROR(VLOOKUP(T730,'Tablas de calculos'!$AV$16:$AY$24,4),"")</f>
        <v>Fuerte</v>
      </c>
      <c r="V730" s="207" t="s">
        <v>578</v>
      </c>
      <c r="W730" s="207" t="s">
        <v>578</v>
      </c>
      <c r="X730" s="123" t="str">
        <f t="shared" si="51"/>
        <v>FuerteDirectamenteDirectamente</v>
      </c>
      <c r="Y730" s="208">
        <f>IFERROR(VLOOKUP(X730,'Tablas de calculos'!$AZ$4:$BE$11,5,FALSE),"")</f>
        <v>2</v>
      </c>
      <c r="Z730" s="208">
        <f>IFERROR(VLOOKUP(X730,'Tablas de calculos'!$AZ$4:$BE$11,6,FALSE),"")</f>
        <v>2</v>
      </c>
    </row>
    <row r="731" spans="1:26" ht="75" x14ac:dyDescent="0.25">
      <c r="A731" s="232" t="s">
        <v>122</v>
      </c>
      <c r="B731" s="61">
        <v>11</v>
      </c>
      <c r="C731" s="205" t="str">
        <f>+VLOOKUP(Tabla9[[#This Row],[Cod. Riesgo]],Tabla_Riesgos[[Número]:[Tipo de Riesgo]],6,FALSE)</f>
        <v>Corrupción</v>
      </c>
      <c r="D731" s="119" t="s">
        <v>12</v>
      </c>
      <c r="E731" s="120" t="s">
        <v>394</v>
      </c>
      <c r="F731" s="121"/>
      <c r="G731" s="125" t="s">
        <v>198</v>
      </c>
      <c r="H731" s="472"/>
      <c r="I731" s="207" t="s">
        <v>486</v>
      </c>
      <c r="J731" s="207" t="s">
        <v>490</v>
      </c>
      <c r="K731" s="207" t="s">
        <v>494</v>
      </c>
      <c r="L731" s="207" t="s">
        <v>498</v>
      </c>
      <c r="M731" s="207" t="s">
        <v>503</v>
      </c>
      <c r="N731" s="207" t="s">
        <v>508</v>
      </c>
      <c r="O731" s="207" t="s">
        <v>512</v>
      </c>
      <c r="P731" s="123">
        <f t="shared" si="48"/>
        <v>100</v>
      </c>
      <c r="Q731" s="208" t="str">
        <f t="shared" si="49"/>
        <v>Fuerte</v>
      </c>
      <c r="R731" s="207" t="s">
        <v>516</v>
      </c>
      <c r="S731" s="224" t="str">
        <f t="shared" si="50"/>
        <v>FuerteFuerte</v>
      </c>
      <c r="T731" s="224">
        <f>IFERROR(VLOOKUP(S731,'Tablas de calculos'!$AU$16:$AV$24,2,FALSE),"")</f>
        <v>1</v>
      </c>
      <c r="U731" s="208" t="str">
        <f>IFERROR(VLOOKUP(T731,'Tablas de calculos'!$AV$16:$AY$24,4),"")</f>
        <v>Fuerte</v>
      </c>
      <c r="V731" s="207" t="s">
        <v>578</v>
      </c>
      <c r="W731" s="207" t="s">
        <v>578</v>
      </c>
      <c r="X731" s="123" t="str">
        <f t="shared" si="51"/>
        <v>FuerteDirectamenteDirectamente</v>
      </c>
      <c r="Y731" s="208">
        <f>IFERROR(VLOOKUP(X731,'Tablas de calculos'!$AZ$4:$BE$11,5,FALSE),"")</f>
        <v>2</v>
      </c>
      <c r="Z731" s="208">
        <f>IFERROR(VLOOKUP(X731,'Tablas de calculos'!$AZ$4:$BE$11,6,FALSE),"")</f>
        <v>2</v>
      </c>
    </row>
    <row r="732" spans="1:26" ht="75" x14ac:dyDescent="0.25">
      <c r="A732" s="232" t="s">
        <v>122</v>
      </c>
      <c r="B732" s="61">
        <v>11</v>
      </c>
      <c r="C732" s="205" t="str">
        <f>+VLOOKUP(Tabla9[[#This Row],[Cod. Riesgo]],Tabla_Riesgos[[Número]:[Tipo de Riesgo]],6,FALSE)</f>
        <v>Corrupción</v>
      </c>
      <c r="D732" s="119" t="s">
        <v>12</v>
      </c>
      <c r="E732" s="120" t="s">
        <v>394</v>
      </c>
      <c r="F732" s="121"/>
      <c r="G732" s="125" t="s">
        <v>199</v>
      </c>
      <c r="H732" s="472"/>
      <c r="I732" s="207" t="s">
        <v>486</v>
      </c>
      <c r="J732" s="207" t="s">
        <v>490</v>
      </c>
      <c r="K732" s="207" t="s">
        <v>494</v>
      </c>
      <c r="L732" s="207" t="s">
        <v>498</v>
      </c>
      <c r="M732" s="207" t="s">
        <v>503</v>
      </c>
      <c r="N732" s="207" t="s">
        <v>508</v>
      </c>
      <c r="O732" s="207" t="s">
        <v>512</v>
      </c>
      <c r="P732" s="123">
        <f t="shared" si="48"/>
        <v>100</v>
      </c>
      <c r="Q732" s="208" t="str">
        <f t="shared" si="49"/>
        <v>Fuerte</v>
      </c>
      <c r="R732" s="207" t="s">
        <v>516</v>
      </c>
      <c r="S732" s="224" t="str">
        <f t="shared" si="50"/>
        <v>FuerteFuerte</v>
      </c>
      <c r="T732" s="224">
        <f>IFERROR(VLOOKUP(S732,'Tablas de calculos'!$AU$16:$AV$24,2,FALSE),"")</f>
        <v>1</v>
      </c>
      <c r="U732" s="208" t="str">
        <f>IFERROR(VLOOKUP(T732,'Tablas de calculos'!$AV$16:$AY$24,4),"")</f>
        <v>Fuerte</v>
      </c>
      <c r="V732" s="207" t="s">
        <v>578</v>
      </c>
      <c r="W732" s="207" t="s">
        <v>578</v>
      </c>
      <c r="X732" s="123" t="str">
        <f t="shared" si="51"/>
        <v>FuerteDirectamenteDirectamente</v>
      </c>
      <c r="Y732" s="208">
        <f>IFERROR(VLOOKUP(X732,'Tablas de calculos'!$AZ$4:$BE$11,5,FALSE),"")</f>
        <v>2</v>
      </c>
      <c r="Z732" s="208">
        <f>IFERROR(VLOOKUP(X732,'Tablas de calculos'!$AZ$4:$BE$11,6,FALSE),"")</f>
        <v>2</v>
      </c>
    </row>
    <row r="733" spans="1:26" ht="75" x14ac:dyDescent="0.25">
      <c r="A733" s="232" t="s">
        <v>122</v>
      </c>
      <c r="B733" s="61">
        <v>12</v>
      </c>
      <c r="C733" s="205" t="str">
        <f>+VLOOKUP(Tabla9[[#This Row],[Cod. Riesgo]],Tabla_Riesgos[[Número]:[Tipo de Riesgo]],6,FALSE)</f>
        <v>Estratégico</v>
      </c>
      <c r="D733" s="119" t="s">
        <v>12</v>
      </c>
      <c r="E733" s="120" t="s">
        <v>14</v>
      </c>
      <c r="F733" s="121"/>
      <c r="G733" s="125" t="s">
        <v>200</v>
      </c>
      <c r="H733" s="472"/>
      <c r="I733" s="207" t="s">
        <v>486</v>
      </c>
      <c r="J733" s="207" t="s">
        <v>490</v>
      </c>
      <c r="K733" s="207" t="s">
        <v>494</v>
      </c>
      <c r="L733" s="207" t="s">
        <v>498</v>
      </c>
      <c r="M733" s="207" t="s">
        <v>503</v>
      </c>
      <c r="N733" s="207" t="s">
        <v>508</v>
      </c>
      <c r="O733" s="207" t="s">
        <v>512</v>
      </c>
      <c r="P733" s="123">
        <f t="shared" si="48"/>
        <v>100</v>
      </c>
      <c r="Q733" s="208" t="str">
        <f t="shared" si="49"/>
        <v>Fuerte</v>
      </c>
      <c r="R733" s="207" t="s">
        <v>516</v>
      </c>
      <c r="S733" s="224" t="str">
        <f t="shared" si="50"/>
        <v>FuerteFuerte</v>
      </c>
      <c r="T733" s="224">
        <f>IFERROR(VLOOKUP(S733,'Tablas de calculos'!$AU$16:$AV$24,2,FALSE),"")</f>
        <v>1</v>
      </c>
      <c r="U733" s="208" t="str">
        <f>IFERROR(VLOOKUP(T733,'Tablas de calculos'!$AV$16:$AY$24,4),"")</f>
        <v>Fuerte</v>
      </c>
      <c r="V733" s="207" t="s">
        <v>578</v>
      </c>
      <c r="W733" s="207" t="s">
        <v>578</v>
      </c>
      <c r="X733" s="123" t="str">
        <f t="shared" si="51"/>
        <v>FuerteDirectamenteDirectamente</v>
      </c>
      <c r="Y733" s="208">
        <f>IFERROR(VLOOKUP(X733,'Tablas de calculos'!$AZ$4:$BE$11,5,FALSE),"")</f>
        <v>2</v>
      </c>
      <c r="Z733" s="208">
        <f>IFERROR(VLOOKUP(X733,'Tablas de calculos'!$AZ$4:$BE$11,6,FALSE),"")</f>
        <v>2</v>
      </c>
    </row>
    <row r="734" spans="1:26" ht="75" x14ac:dyDescent="0.25">
      <c r="A734" s="232" t="s">
        <v>122</v>
      </c>
      <c r="B734" s="61">
        <v>12</v>
      </c>
      <c r="C734" s="205" t="str">
        <f>+VLOOKUP(Tabla9[[#This Row],[Cod. Riesgo]],Tabla_Riesgos[[Número]:[Tipo de Riesgo]],6,FALSE)</f>
        <v>Estratégico</v>
      </c>
      <c r="D734" s="119" t="s">
        <v>12</v>
      </c>
      <c r="E734" s="120" t="s">
        <v>14</v>
      </c>
      <c r="F734" s="121"/>
      <c r="G734" s="125" t="s">
        <v>201</v>
      </c>
      <c r="H734" s="472"/>
      <c r="I734" s="207" t="s">
        <v>486</v>
      </c>
      <c r="J734" s="207" t="s">
        <v>490</v>
      </c>
      <c r="K734" s="207" t="s">
        <v>494</v>
      </c>
      <c r="L734" s="207" t="s">
        <v>498</v>
      </c>
      <c r="M734" s="207" t="s">
        <v>503</v>
      </c>
      <c r="N734" s="207" t="s">
        <v>508</v>
      </c>
      <c r="O734" s="207" t="s">
        <v>512</v>
      </c>
      <c r="P734" s="123">
        <f t="shared" si="48"/>
        <v>100</v>
      </c>
      <c r="Q734" s="208" t="str">
        <f t="shared" si="49"/>
        <v>Fuerte</v>
      </c>
      <c r="R734" s="207" t="s">
        <v>516</v>
      </c>
      <c r="S734" s="224" t="str">
        <f t="shared" si="50"/>
        <v>FuerteFuerte</v>
      </c>
      <c r="T734" s="224">
        <f>IFERROR(VLOOKUP(S734,'Tablas de calculos'!$AU$16:$AV$24,2,FALSE),"")</f>
        <v>1</v>
      </c>
      <c r="U734" s="208" t="str">
        <f>IFERROR(VLOOKUP(T734,'Tablas de calculos'!$AV$16:$AY$24,4),"")</f>
        <v>Fuerte</v>
      </c>
      <c r="V734" s="207" t="s">
        <v>578</v>
      </c>
      <c r="W734" s="207" t="s">
        <v>578</v>
      </c>
      <c r="X734" s="123" t="str">
        <f t="shared" si="51"/>
        <v>FuerteDirectamenteDirectamente</v>
      </c>
      <c r="Y734" s="208">
        <f>IFERROR(VLOOKUP(X734,'Tablas de calculos'!$AZ$4:$BE$11,5,FALSE),"")</f>
        <v>2</v>
      </c>
      <c r="Z734" s="208">
        <f>IFERROR(VLOOKUP(X734,'Tablas de calculos'!$AZ$4:$BE$11,6,FALSE),"")</f>
        <v>2</v>
      </c>
    </row>
    <row r="735" spans="1:26" ht="75" x14ac:dyDescent="0.25">
      <c r="A735" s="232" t="s">
        <v>122</v>
      </c>
      <c r="B735" s="61">
        <v>12</v>
      </c>
      <c r="C735" s="205" t="str">
        <f>+VLOOKUP(Tabla9[[#This Row],[Cod. Riesgo]],Tabla_Riesgos[[Número]:[Tipo de Riesgo]],6,FALSE)</f>
        <v>Estratégico</v>
      </c>
      <c r="D735" s="119" t="s">
        <v>12</v>
      </c>
      <c r="E735" s="120" t="s">
        <v>14</v>
      </c>
      <c r="F735" s="121"/>
      <c r="G735" s="125" t="s">
        <v>202</v>
      </c>
      <c r="H735" s="472"/>
      <c r="I735" s="207" t="s">
        <v>486</v>
      </c>
      <c r="J735" s="207" t="s">
        <v>490</v>
      </c>
      <c r="K735" s="207" t="s">
        <v>494</v>
      </c>
      <c r="L735" s="207" t="s">
        <v>498</v>
      </c>
      <c r="M735" s="207" t="s">
        <v>503</v>
      </c>
      <c r="N735" s="207" t="s">
        <v>508</v>
      </c>
      <c r="O735" s="207" t="s">
        <v>512</v>
      </c>
      <c r="P735" s="123">
        <f t="shared" si="48"/>
        <v>100</v>
      </c>
      <c r="Q735" s="208" t="str">
        <f t="shared" si="49"/>
        <v>Fuerte</v>
      </c>
      <c r="R735" s="207" t="s">
        <v>516</v>
      </c>
      <c r="S735" s="224" t="str">
        <f t="shared" si="50"/>
        <v>FuerteFuerte</v>
      </c>
      <c r="T735" s="224">
        <f>IFERROR(VLOOKUP(S735,'Tablas de calculos'!$AU$16:$AV$24,2,FALSE),"")</f>
        <v>1</v>
      </c>
      <c r="U735" s="208" t="str">
        <f>IFERROR(VLOOKUP(T735,'Tablas de calculos'!$AV$16:$AY$24,4),"")</f>
        <v>Fuerte</v>
      </c>
      <c r="V735" s="207" t="s">
        <v>578</v>
      </c>
      <c r="W735" s="207" t="s">
        <v>578</v>
      </c>
      <c r="X735" s="123" t="str">
        <f t="shared" si="51"/>
        <v>FuerteDirectamenteDirectamente</v>
      </c>
      <c r="Y735" s="208">
        <f>IFERROR(VLOOKUP(X735,'Tablas de calculos'!$AZ$4:$BE$11,5,FALSE),"")</f>
        <v>2</v>
      </c>
      <c r="Z735" s="208">
        <f>IFERROR(VLOOKUP(X735,'Tablas de calculos'!$AZ$4:$BE$11,6,FALSE),"")</f>
        <v>2</v>
      </c>
    </row>
    <row r="736" spans="1:26" ht="45" x14ac:dyDescent="0.25">
      <c r="A736" s="232" t="s">
        <v>122</v>
      </c>
      <c r="B736" s="61">
        <v>13</v>
      </c>
      <c r="C736" s="205" t="str">
        <f>+VLOOKUP(Tabla9[[#This Row],[Cod. Riesgo]],Tabla_Riesgos[[Número]:[Tipo de Riesgo]],6,FALSE)</f>
        <v>Corrupción</v>
      </c>
      <c r="D736" s="119" t="s">
        <v>12</v>
      </c>
      <c r="E736" s="120" t="s">
        <v>15</v>
      </c>
      <c r="F736" s="121"/>
      <c r="G736" s="125" t="s">
        <v>203</v>
      </c>
      <c r="H736" s="472"/>
      <c r="I736" s="207" t="s">
        <v>486</v>
      </c>
      <c r="J736" s="207" t="s">
        <v>490</v>
      </c>
      <c r="K736" s="207" t="s">
        <v>494</v>
      </c>
      <c r="L736" s="207" t="s">
        <v>498</v>
      </c>
      <c r="M736" s="207" t="s">
        <v>503</v>
      </c>
      <c r="N736" s="207" t="s">
        <v>508</v>
      </c>
      <c r="O736" s="207" t="s">
        <v>512</v>
      </c>
      <c r="P736" s="123">
        <f t="shared" si="48"/>
        <v>100</v>
      </c>
      <c r="Q736" s="208" t="str">
        <f t="shared" si="49"/>
        <v>Fuerte</v>
      </c>
      <c r="R736" s="207" t="s">
        <v>516</v>
      </c>
      <c r="S736" s="224" t="str">
        <f t="shared" si="50"/>
        <v>FuerteFuerte</v>
      </c>
      <c r="T736" s="224">
        <f>IFERROR(VLOOKUP(S736,'Tablas de calculos'!$AU$16:$AV$24,2,FALSE),"")</f>
        <v>1</v>
      </c>
      <c r="U736" s="208" t="str">
        <f>IFERROR(VLOOKUP(T736,'Tablas de calculos'!$AV$16:$AY$24,4),"")</f>
        <v>Fuerte</v>
      </c>
      <c r="V736" s="207" t="s">
        <v>578</v>
      </c>
      <c r="W736" s="207" t="s">
        <v>578</v>
      </c>
      <c r="X736" s="123" t="str">
        <f t="shared" si="51"/>
        <v>FuerteDirectamenteDirectamente</v>
      </c>
      <c r="Y736" s="208">
        <f>IFERROR(VLOOKUP(X736,'Tablas de calculos'!$AZ$4:$BE$11,5,FALSE),"")</f>
        <v>2</v>
      </c>
      <c r="Z736" s="208">
        <f>IFERROR(VLOOKUP(X736,'Tablas de calculos'!$AZ$4:$BE$11,6,FALSE),"")</f>
        <v>2</v>
      </c>
    </row>
    <row r="737" spans="1:26" ht="45" x14ac:dyDescent="0.25">
      <c r="A737" s="232" t="s">
        <v>122</v>
      </c>
      <c r="B737" s="61">
        <v>13</v>
      </c>
      <c r="C737" s="205" t="str">
        <f>+VLOOKUP(Tabla9[[#This Row],[Cod. Riesgo]],Tabla_Riesgos[[Número]:[Tipo de Riesgo]],6,FALSE)</f>
        <v>Corrupción</v>
      </c>
      <c r="D737" s="119" t="s">
        <v>12</v>
      </c>
      <c r="E737" s="120" t="s">
        <v>15</v>
      </c>
      <c r="F737" s="121"/>
      <c r="G737" s="125" t="s">
        <v>185</v>
      </c>
      <c r="H737" s="472"/>
      <c r="I737" s="207" t="s">
        <v>486</v>
      </c>
      <c r="J737" s="207" t="s">
        <v>490</v>
      </c>
      <c r="K737" s="207" t="s">
        <v>494</v>
      </c>
      <c r="L737" s="207" t="s">
        <v>498</v>
      </c>
      <c r="M737" s="207" t="s">
        <v>503</v>
      </c>
      <c r="N737" s="207" t="s">
        <v>508</v>
      </c>
      <c r="O737" s="207" t="s">
        <v>512</v>
      </c>
      <c r="P737" s="123">
        <f t="shared" si="48"/>
        <v>100</v>
      </c>
      <c r="Q737" s="208" t="str">
        <f t="shared" si="49"/>
        <v>Fuerte</v>
      </c>
      <c r="R737" s="207" t="s">
        <v>516</v>
      </c>
      <c r="S737" s="224" t="str">
        <f t="shared" si="50"/>
        <v>FuerteFuerte</v>
      </c>
      <c r="T737" s="224">
        <f>IFERROR(VLOOKUP(S737,'Tablas de calculos'!$AU$16:$AV$24,2,FALSE),"")</f>
        <v>1</v>
      </c>
      <c r="U737" s="208" t="str">
        <f>IFERROR(VLOOKUP(T737,'Tablas de calculos'!$AV$16:$AY$24,4),"")</f>
        <v>Fuerte</v>
      </c>
      <c r="V737" s="207" t="s">
        <v>578</v>
      </c>
      <c r="W737" s="207" t="s">
        <v>578</v>
      </c>
      <c r="X737" s="123" t="str">
        <f t="shared" si="51"/>
        <v>FuerteDirectamenteDirectamente</v>
      </c>
      <c r="Y737" s="208">
        <f>IFERROR(VLOOKUP(X737,'Tablas de calculos'!$AZ$4:$BE$11,5,FALSE),"")</f>
        <v>2</v>
      </c>
      <c r="Z737" s="208">
        <f>IFERROR(VLOOKUP(X737,'Tablas de calculos'!$AZ$4:$BE$11,6,FALSE),"")</f>
        <v>2</v>
      </c>
    </row>
    <row r="738" spans="1:26" ht="45" x14ac:dyDescent="0.25">
      <c r="A738" s="232" t="s">
        <v>122</v>
      </c>
      <c r="B738" s="61">
        <v>13</v>
      </c>
      <c r="C738" s="205" t="str">
        <f>+VLOOKUP(Tabla9[[#This Row],[Cod. Riesgo]],Tabla_Riesgos[[Número]:[Tipo de Riesgo]],6,FALSE)</f>
        <v>Corrupción</v>
      </c>
      <c r="D738" s="119" t="s">
        <v>12</v>
      </c>
      <c r="E738" s="120" t="s">
        <v>15</v>
      </c>
      <c r="F738" s="121"/>
      <c r="G738" s="125" t="s">
        <v>177</v>
      </c>
      <c r="H738" s="472"/>
      <c r="I738" s="207" t="s">
        <v>486</v>
      </c>
      <c r="J738" s="207" t="s">
        <v>490</v>
      </c>
      <c r="K738" s="207" t="s">
        <v>494</v>
      </c>
      <c r="L738" s="207" t="s">
        <v>498</v>
      </c>
      <c r="M738" s="207" t="s">
        <v>503</v>
      </c>
      <c r="N738" s="207" t="s">
        <v>508</v>
      </c>
      <c r="O738" s="207" t="s">
        <v>512</v>
      </c>
      <c r="P738" s="123">
        <f t="shared" si="48"/>
        <v>100</v>
      </c>
      <c r="Q738" s="208" t="str">
        <f t="shared" si="49"/>
        <v>Fuerte</v>
      </c>
      <c r="R738" s="207" t="s">
        <v>516</v>
      </c>
      <c r="S738" s="224" t="str">
        <f t="shared" si="50"/>
        <v>FuerteFuerte</v>
      </c>
      <c r="T738" s="224">
        <f>IFERROR(VLOOKUP(S738,'Tablas de calculos'!$AU$16:$AV$24,2,FALSE),"")</f>
        <v>1</v>
      </c>
      <c r="U738" s="208" t="str">
        <f>IFERROR(VLOOKUP(T738,'Tablas de calculos'!$AV$16:$AY$24,4),"")</f>
        <v>Fuerte</v>
      </c>
      <c r="V738" s="207" t="s">
        <v>578</v>
      </c>
      <c r="W738" s="207" t="s">
        <v>578</v>
      </c>
      <c r="X738" s="123" t="str">
        <f t="shared" si="51"/>
        <v>FuerteDirectamenteDirectamente</v>
      </c>
      <c r="Y738" s="208">
        <f>IFERROR(VLOOKUP(X738,'Tablas de calculos'!$AZ$4:$BE$11,5,FALSE),"")</f>
        <v>2</v>
      </c>
      <c r="Z738" s="208">
        <f>IFERROR(VLOOKUP(X738,'Tablas de calculos'!$AZ$4:$BE$11,6,FALSE),"")</f>
        <v>2</v>
      </c>
    </row>
    <row r="739" spans="1:26" ht="60" x14ac:dyDescent="0.25">
      <c r="A739" s="232" t="s">
        <v>122</v>
      </c>
      <c r="B739" s="61">
        <v>14</v>
      </c>
      <c r="C739" s="205" t="str">
        <f>+VLOOKUP(Tabla9[[#This Row],[Cod. Riesgo]],Tabla_Riesgos[[Número]:[Tipo de Riesgo]],6,FALSE)</f>
        <v>Operativo</v>
      </c>
      <c r="D739" s="119" t="s">
        <v>35</v>
      </c>
      <c r="E739" s="120" t="s">
        <v>626</v>
      </c>
      <c r="F739" s="121"/>
      <c r="G739" s="125" t="s">
        <v>204</v>
      </c>
      <c r="H739" s="472"/>
      <c r="I739" s="207" t="s">
        <v>486</v>
      </c>
      <c r="J739" s="207" t="s">
        <v>490</v>
      </c>
      <c r="K739" s="207" t="s">
        <v>494</v>
      </c>
      <c r="L739" s="207" t="s">
        <v>498</v>
      </c>
      <c r="M739" s="207" t="s">
        <v>503</v>
      </c>
      <c r="N739" s="207" t="s">
        <v>508</v>
      </c>
      <c r="O739" s="207" t="s">
        <v>512</v>
      </c>
      <c r="P739" s="123">
        <f t="shared" si="48"/>
        <v>100</v>
      </c>
      <c r="Q739" s="208" t="str">
        <f t="shared" si="49"/>
        <v>Fuerte</v>
      </c>
      <c r="R739" s="207" t="s">
        <v>516</v>
      </c>
      <c r="S739" s="224" t="str">
        <f t="shared" si="50"/>
        <v>FuerteFuerte</v>
      </c>
      <c r="T739" s="224">
        <f>IFERROR(VLOOKUP(S739,'Tablas de calculos'!$AU$16:$AV$24,2,FALSE),"")</f>
        <v>1</v>
      </c>
      <c r="U739" s="208" t="str">
        <f>IFERROR(VLOOKUP(T739,'Tablas de calculos'!$AV$16:$AY$24,4),"")</f>
        <v>Fuerte</v>
      </c>
      <c r="V739" s="207" t="s">
        <v>578</v>
      </c>
      <c r="W739" s="207" t="s">
        <v>578</v>
      </c>
      <c r="X739" s="123" t="str">
        <f t="shared" si="51"/>
        <v>FuerteDirectamenteDirectamente</v>
      </c>
      <c r="Y739" s="208">
        <f>IFERROR(VLOOKUP(X739,'Tablas de calculos'!$AZ$4:$BE$11,5,FALSE),"")</f>
        <v>2</v>
      </c>
      <c r="Z739" s="208">
        <f>IFERROR(VLOOKUP(X739,'Tablas de calculos'!$AZ$4:$BE$11,6,FALSE),"")</f>
        <v>2</v>
      </c>
    </row>
    <row r="740" spans="1:26" ht="75" x14ac:dyDescent="0.25">
      <c r="A740" s="232" t="s">
        <v>122</v>
      </c>
      <c r="B740" s="61">
        <v>14</v>
      </c>
      <c r="C740" s="205" t="str">
        <f>+VLOOKUP(Tabla9[[#This Row],[Cod. Riesgo]],Tabla_Riesgos[[Número]:[Tipo de Riesgo]],6,FALSE)</f>
        <v>Operativo</v>
      </c>
      <c r="D740" s="119" t="s">
        <v>35</v>
      </c>
      <c r="E740" s="120" t="s">
        <v>626</v>
      </c>
      <c r="F740" s="121"/>
      <c r="G740" s="125" t="s">
        <v>205</v>
      </c>
      <c r="H740" s="472"/>
      <c r="I740" s="207" t="s">
        <v>486</v>
      </c>
      <c r="J740" s="207" t="s">
        <v>490</v>
      </c>
      <c r="K740" s="207" t="s">
        <v>494</v>
      </c>
      <c r="L740" s="207" t="s">
        <v>498</v>
      </c>
      <c r="M740" s="207" t="s">
        <v>503</v>
      </c>
      <c r="N740" s="207" t="s">
        <v>508</v>
      </c>
      <c r="O740" s="207" t="s">
        <v>512</v>
      </c>
      <c r="P740" s="123">
        <f t="shared" si="48"/>
        <v>100</v>
      </c>
      <c r="Q740" s="208" t="str">
        <f t="shared" si="49"/>
        <v>Fuerte</v>
      </c>
      <c r="R740" s="207" t="s">
        <v>516</v>
      </c>
      <c r="S740" s="224" t="str">
        <f t="shared" si="50"/>
        <v>FuerteFuerte</v>
      </c>
      <c r="T740" s="224">
        <f>IFERROR(VLOOKUP(S740,'Tablas de calculos'!$AU$16:$AV$24,2,FALSE),"")</f>
        <v>1</v>
      </c>
      <c r="U740" s="208" t="str">
        <f>IFERROR(VLOOKUP(T740,'Tablas de calculos'!$AV$16:$AY$24,4),"")</f>
        <v>Fuerte</v>
      </c>
      <c r="V740" s="207" t="s">
        <v>578</v>
      </c>
      <c r="W740" s="207" t="s">
        <v>578</v>
      </c>
      <c r="X740" s="123" t="str">
        <f t="shared" si="51"/>
        <v>FuerteDirectamenteDirectamente</v>
      </c>
      <c r="Y740" s="208">
        <f>IFERROR(VLOOKUP(X740,'Tablas de calculos'!$AZ$4:$BE$11,5,FALSE),"")</f>
        <v>2</v>
      </c>
      <c r="Z740" s="208">
        <f>IFERROR(VLOOKUP(X740,'Tablas de calculos'!$AZ$4:$BE$11,6,FALSE),"")</f>
        <v>2</v>
      </c>
    </row>
    <row r="741" spans="1:26" ht="45" x14ac:dyDescent="0.25">
      <c r="A741" s="232" t="s">
        <v>122</v>
      </c>
      <c r="B741" s="61">
        <v>14</v>
      </c>
      <c r="C741" s="205" t="str">
        <f>+VLOOKUP(Tabla9[[#This Row],[Cod. Riesgo]],Tabla_Riesgos[[Número]:[Tipo de Riesgo]],6,FALSE)</f>
        <v>Operativo</v>
      </c>
      <c r="D741" s="119" t="s">
        <v>35</v>
      </c>
      <c r="E741" s="120" t="s">
        <v>626</v>
      </c>
      <c r="F741" s="121"/>
      <c r="G741" s="125" t="s">
        <v>206</v>
      </c>
      <c r="H741" s="472"/>
      <c r="I741" s="207" t="s">
        <v>486</v>
      </c>
      <c r="J741" s="207" t="s">
        <v>490</v>
      </c>
      <c r="K741" s="207" t="s">
        <v>494</v>
      </c>
      <c r="L741" s="207" t="s">
        <v>498</v>
      </c>
      <c r="M741" s="207" t="s">
        <v>503</v>
      </c>
      <c r="N741" s="207" t="s">
        <v>508</v>
      </c>
      <c r="O741" s="207" t="s">
        <v>512</v>
      </c>
      <c r="P741" s="123">
        <f t="shared" si="48"/>
        <v>100</v>
      </c>
      <c r="Q741" s="208" t="str">
        <f t="shared" si="49"/>
        <v>Fuerte</v>
      </c>
      <c r="R741" s="207" t="s">
        <v>516</v>
      </c>
      <c r="S741" s="224" t="str">
        <f t="shared" si="50"/>
        <v>FuerteFuerte</v>
      </c>
      <c r="T741" s="224">
        <f>IFERROR(VLOOKUP(S741,'Tablas de calculos'!$AU$16:$AV$24,2,FALSE),"")</f>
        <v>1</v>
      </c>
      <c r="U741" s="208" t="str">
        <f>IFERROR(VLOOKUP(T741,'Tablas de calculos'!$AV$16:$AY$24,4),"")</f>
        <v>Fuerte</v>
      </c>
      <c r="V741" s="207" t="s">
        <v>578</v>
      </c>
      <c r="W741" s="207" t="s">
        <v>578</v>
      </c>
      <c r="X741" s="123" t="str">
        <f t="shared" si="51"/>
        <v>FuerteDirectamenteDirectamente</v>
      </c>
      <c r="Y741" s="208">
        <f>IFERROR(VLOOKUP(X741,'Tablas de calculos'!$AZ$4:$BE$11,5,FALSE),"")</f>
        <v>2</v>
      </c>
      <c r="Z741" s="208">
        <f>IFERROR(VLOOKUP(X741,'Tablas de calculos'!$AZ$4:$BE$11,6,FALSE),"")</f>
        <v>2</v>
      </c>
    </row>
    <row r="742" spans="1:26" ht="90" x14ac:dyDescent="0.25">
      <c r="A742" s="232" t="s">
        <v>122</v>
      </c>
      <c r="B742" s="61">
        <v>15</v>
      </c>
      <c r="C742" s="205" t="str">
        <f>+VLOOKUP(Tabla9[[#This Row],[Cod. Riesgo]],Tabla_Riesgos[[Número]:[Tipo de Riesgo]],6,FALSE)</f>
        <v>Operativo</v>
      </c>
      <c r="D742" s="119" t="s">
        <v>38</v>
      </c>
      <c r="E742" s="120" t="s">
        <v>17</v>
      </c>
      <c r="F742" s="121"/>
      <c r="G742" s="125" t="s">
        <v>207</v>
      </c>
      <c r="H742" s="472"/>
      <c r="I742" s="207" t="s">
        <v>486</v>
      </c>
      <c r="J742" s="207" t="s">
        <v>490</v>
      </c>
      <c r="K742" s="207" t="s">
        <v>494</v>
      </c>
      <c r="L742" s="207" t="s">
        <v>498</v>
      </c>
      <c r="M742" s="207" t="s">
        <v>503</v>
      </c>
      <c r="N742" s="207" t="s">
        <v>508</v>
      </c>
      <c r="O742" s="207" t="s">
        <v>512</v>
      </c>
      <c r="P742" s="123">
        <f t="shared" si="48"/>
        <v>100</v>
      </c>
      <c r="Q742" s="208" t="str">
        <f t="shared" si="49"/>
        <v>Fuerte</v>
      </c>
      <c r="R742" s="207" t="s">
        <v>516</v>
      </c>
      <c r="S742" s="224" t="str">
        <f t="shared" si="50"/>
        <v>FuerteFuerte</v>
      </c>
      <c r="T742" s="224">
        <f>IFERROR(VLOOKUP(S742,'Tablas de calculos'!$AU$16:$AV$24,2,FALSE),"")</f>
        <v>1</v>
      </c>
      <c r="U742" s="208" t="str">
        <f>IFERROR(VLOOKUP(T742,'Tablas de calculos'!$AV$16:$AY$24,4),"")</f>
        <v>Fuerte</v>
      </c>
      <c r="V742" s="207" t="s">
        <v>578</v>
      </c>
      <c r="W742" s="207" t="s">
        <v>578</v>
      </c>
      <c r="X742" s="123" t="str">
        <f t="shared" si="51"/>
        <v>FuerteDirectamenteDirectamente</v>
      </c>
      <c r="Y742" s="208">
        <f>IFERROR(VLOOKUP(X742,'Tablas de calculos'!$AZ$4:$BE$11,5,FALSE),"")</f>
        <v>2</v>
      </c>
      <c r="Z742" s="208">
        <f>IFERROR(VLOOKUP(X742,'Tablas de calculos'!$AZ$4:$BE$11,6,FALSE),"")</f>
        <v>2</v>
      </c>
    </row>
    <row r="743" spans="1:26" ht="60" x14ac:dyDescent="0.25">
      <c r="A743" s="232" t="s">
        <v>122</v>
      </c>
      <c r="B743" s="61">
        <v>15</v>
      </c>
      <c r="C743" s="205" t="str">
        <f>+VLOOKUP(Tabla9[[#This Row],[Cod. Riesgo]],Tabla_Riesgos[[Número]:[Tipo de Riesgo]],6,FALSE)</f>
        <v>Operativo</v>
      </c>
      <c r="D743" s="119" t="s">
        <v>38</v>
      </c>
      <c r="E743" s="120" t="s">
        <v>17</v>
      </c>
      <c r="F743" s="121"/>
      <c r="G743" s="125" t="s">
        <v>208</v>
      </c>
      <c r="H743" s="472"/>
      <c r="I743" s="207" t="s">
        <v>486</v>
      </c>
      <c r="J743" s="207" t="s">
        <v>490</v>
      </c>
      <c r="K743" s="207" t="s">
        <v>494</v>
      </c>
      <c r="L743" s="207" t="s">
        <v>498</v>
      </c>
      <c r="M743" s="207" t="s">
        <v>503</v>
      </c>
      <c r="N743" s="207" t="s">
        <v>508</v>
      </c>
      <c r="O743" s="207" t="s">
        <v>512</v>
      </c>
      <c r="P743" s="123">
        <f t="shared" si="48"/>
        <v>100</v>
      </c>
      <c r="Q743" s="208" t="str">
        <f t="shared" si="49"/>
        <v>Fuerte</v>
      </c>
      <c r="R743" s="207" t="s">
        <v>516</v>
      </c>
      <c r="S743" s="224" t="str">
        <f t="shared" si="50"/>
        <v>FuerteFuerte</v>
      </c>
      <c r="T743" s="224">
        <f>IFERROR(VLOOKUP(S743,'Tablas de calculos'!$AU$16:$AV$24,2,FALSE),"")</f>
        <v>1</v>
      </c>
      <c r="U743" s="208" t="str">
        <f>IFERROR(VLOOKUP(T743,'Tablas de calculos'!$AV$16:$AY$24,4),"")</f>
        <v>Fuerte</v>
      </c>
      <c r="V743" s="207" t="s">
        <v>578</v>
      </c>
      <c r="W743" s="207" t="s">
        <v>578</v>
      </c>
      <c r="X743" s="123" t="str">
        <f t="shared" si="51"/>
        <v>FuerteDirectamenteDirectamente</v>
      </c>
      <c r="Y743" s="208">
        <f>IFERROR(VLOOKUP(X743,'Tablas de calculos'!$AZ$4:$BE$11,5,FALSE),"")</f>
        <v>2</v>
      </c>
      <c r="Z743" s="208">
        <f>IFERROR(VLOOKUP(X743,'Tablas de calculos'!$AZ$4:$BE$11,6,FALSE),"")</f>
        <v>2</v>
      </c>
    </row>
    <row r="744" spans="1:26" ht="45" x14ac:dyDescent="0.25">
      <c r="A744" s="232" t="s">
        <v>122</v>
      </c>
      <c r="B744" s="61">
        <v>15</v>
      </c>
      <c r="C744" s="205" t="str">
        <f>+VLOOKUP(Tabla9[[#This Row],[Cod. Riesgo]],Tabla_Riesgos[[Número]:[Tipo de Riesgo]],6,FALSE)</f>
        <v>Operativo</v>
      </c>
      <c r="D744" s="119" t="s">
        <v>38</v>
      </c>
      <c r="E744" s="120" t="s">
        <v>17</v>
      </c>
      <c r="F744" s="121"/>
      <c r="G744" s="125" t="s">
        <v>209</v>
      </c>
      <c r="H744" s="472"/>
      <c r="I744" s="207" t="s">
        <v>486</v>
      </c>
      <c r="J744" s="207" t="s">
        <v>490</v>
      </c>
      <c r="K744" s="207" t="s">
        <v>494</v>
      </c>
      <c r="L744" s="207" t="s">
        <v>498</v>
      </c>
      <c r="M744" s="207" t="s">
        <v>503</v>
      </c>
      <c r="N744" s="207" t="s">
        <v>508</v>
      </c>
      <c r="O744" s="207" t="s">
        <v>512</v>
      </c>
      <c r="P744" s="123">
        <f t="shared" si="48"/>
        <v>100</v>
      </c>
      <c r="Q744" s="208" t="str">
        <f t="shared" si="49"/>
        <v>Fuerte</v>
      </c>
      <c r="R744" s="207" t="s">
        <v>516</v>
      </c>
      <c r="S744" s="224" t="str">
        <f t="shared" si="50"/>
        <v>FuerteFuerte</v>
      </c>
      <c r="T744" s="224">
        <f>IFERROR(VLOOKUP(S744,'Tablas de calculos'!$AU$16:$AV$24,2,FALSE),"")</f>
        <v>1</v>
      </c>
      <c r="U744" s="208" t="str">
        <f>IFERROR(VLOOKUP(T744,'Tablas de calculos'!$AV$16:$AY$24,4),"")</f>
        <v>Fuerte</v>
      </c>
      <c r="V744" s="207" t="s">
        <v>578</v>
      </c>
      <c r="W744" s="207" t="s">
        <v>578</v>
      </c>
      <c r="X744" s="123" t="str">
        <f t="shared" si="51"/>
        <v>FuerteDirectamenteDirectamente</v>
      </c>
      <c r="Y744" s="208">
        <f>IFERROR(VLOOKUP(X744,'Tablas de calculos'!$AZ$4:$BE$11,5,FALSE),"")</f>
        <v>2</v>
      </c>
      <c r="Z744" s="208">
        <f>IFERROR(VLOOKUP(X744,'Tablas de calculos'!$AZ$4:$BE$11,6,FALSE),"")</f>
        <v>2</v>
      </c>
    </row>
    <row r="745" spans="1:26" ht="45" x14ac:dyDescent="0.25">
      <c r="A745" s="232" t="s">
        <v>122</v>
      </c>
      <c r="B745" s="61">
        <v>16</v>
      </c>
      <c r="C745" s="205" t="str">
        <f>+VLOOKUP(Tabla9[[#This Row],[Cod. Riesgo]],Tabla_Riesgos[[Número]:[Tipo de Riesgo]],6,FALSE)</f>
        <v>Estratégico</v>
      </c>
      <c r="D745" s="119" t="s">
        <v>33</v>
      </c>
      <c r="E745" s="120" t="s">
        <v>19</v>
      </c>
      <c r="F745" s="121"/>
      <c r="G745" s="125" t="s">
        <v>210</v>
      </c>
      <c r="H745" s="472"/>
      <c r="I745" s="207" t="s">
        <v>486</v>
      </c>
      <c r="J745" s="207" t="s">
        <v>490</v>
      </c>
      <c r="K745" s="207" t="s">
        <v>494</v>
      </c>
      <c r="L745" s="207" t="s">
        <v>498</v>
      </c>
      <c r="M745" s="207" t="s">
        <v>503</v>
      </c>
      <c r="N745" s="207" t="s">
        <v>508</v>
      </c>
      <c r="O745" s="207" t="s">
        <v>512</v>
      </c>
      <c r="P745" s="123">
        <f t="shared" si="48"/>
        <v>100</v>
      </c>
      <c r="Q745" s="208" t="str">
        <f t="shared" si="49"/>
        <v>Fuerte</v>
      </c>
      <c r="R745" s="207" t="s">
        <v>516</v>
      </c>
      <c r="S745" s="224" t="str">
        <f t="shared" si="50"/>
        <v>FuerteFuerte</v>
      </c>
      <c r="T745" s="224">
        <f>IFERROR(VLOOKUP(S745,'Tablas de calculos'!$AU$16:$AV$24,2,FALSE),"")</f>
        <v>1</v>
      </c>
      <c r="U745" s="208" t="str">
        <f>IFERROR(VLOOKUP(T745,'Tablas de calculos'!$AV$16:$AY$24,4),"")</f>
        <v>Fuerte</v>
      </c>
      <c r="V745" s="207" t="s">
        <v>578</v>
      </c>
      <c r="W745" s="207" t="s">
        <v>578</v>
      </c>
      <c r="X745" s="123" t="str">
        <f t="shared" si="51"/>
        <v>FuerteDirectamenteDirectamente</v>
      </c>
      <c r="Y745" s="208">
        <f>IFERROR(VLOOKUP(X745,'Tablas de calculos'!$AZ$4:$BE$11,5,FALSE),"")</f>
        <v>2</v>
      </c>
      <c r="Z745" s="208">
        <f>IFERROR(VLOOKUP(X745,'Tablas de calculos'!$AZ$4:$BE$11,6,FALSE),"")</f>
        <v>2</v>
      </c>
    </row>
    <row r="746" spans="1:26" ht="60" x14ac:dyDescent="0.25">
      <c r="A746" s="232" t="s">
        <v>122</v>
      </c>
      <c r="B746" s="61">
        <v>16</v>
      </c>
      <c r="C746" s="205" t="str">
        <f>+VLOOKUP(Tabla9[[#This Row],[Cod. Riesgo]],Tabla_Riesgos[[Número]:[Tipo de Riesgo]],6,FALSE)</f>
        <v>Estratégico</v>
      </c>
      <c r="D746" s="119" t="s">
        <v>33</v>
      </c>
      <c r="E746" s="120" t="s">
        <v>19</v>
      </c>
      <c r="F746" s="121"/>
      <c r="G746" s="125" t="s">
        <v>211</v>
      </c>
      <c r="H746" s="472"/>
      <c r="I746" s="207" t="s">
        <v>486</v>
      </c>
      <c r="J746" s="207" t="s">
        <v>490</v>
      </c>
      <c r="K746" s="207" t="s">
        <v>494</v>
      </c>
      <c r="L746" s="207" t="s">
        <v>498</v>
      </c>
      <c r="M746" s="207" t="s">
        <v>503</v>
      </c>
      <c r="N746" s="207" t="s">
        <v>508</v>
      </c>
      <c r="O746" s="207" t="s">
        <v>512</v>
      </c>
      <c r="P746" s="123">
        <f t="shared" si="48"/>
        <v>100</v>
      </c>
      <c r="Q746" s="208" t="str">
        <f t="shared" si="49"/>
        <v>Fuerte</v>
      </c>
      <c r="R746" s="207" t="s">
        <v>516</v>
      </c>
      <c r="S746" s="224" t="str">
        <f t="shared" si="50"/>
        <v>FuerteFuerte</v>
      </c>
      <c r="T746" s="224">
        <f>IFERROR(VLOOKUP(S746,'Tablas de calculos'!$AU$16:$AV$24,2,FALSE),"")</f>
        <v>1</v>
      </c>
      <c r="U746" s="208" t="str">
        <f>IFERROR(VLOOKUP(T746,'Tablas de calculos'!$AV$16:$AY$24,4),"")</f>
        <v>Fuerte</v>
      </c>
      <c r="V746" s="207" t="s">
        <v>578</v>
      </c>
      <c r="W746" s="207" t="s">
        <v>578</v>
      </c>
      <c r="X746" s="123" t="str">
        <f t="shared" si="51"/>
        <v>FuerteDirectamenteDirectamente</v>
      </c>
      <c r="Y746" s="208">
        <f>IFERROR(VLOOKUP(X746,'Tablas de calculos'!$AZ$4:$BE$11,5,FALSE),"")</f>
        <v>2</v>
      </c>
      <c r="Z746" s="208">
        <f>IFERROR(VLOOKUP(X746,'Tablas de calculos'!$AZ$4:$BE$11,6,FALSE),"")</f>
        <v>2</v>
      </c>
    </row>
    <row r="747" spans="1:26" ht="45" x14ac:dyDescent="0.25">
      <c r="A747" s="232" t="s">
        <v>122</v>
      </c>
      <c r="B747" s="61">
        <v>16</v>
      </c>
      <c r="C747" s="205" t="str">
        <f>+VLOOKUP(Tabla9[[#This Row],[Cod. Riesgo]],Tabla_Riesgos[[Número]:[Tipo de Riesgo]],6,FALSE)</f>
        <v>Estratégico</v>
      </c>
      <c r="D747" s="119" t="s">
        <v>33</v>
      </c>
      <c r="E747" s="120" t="s">
        <v>19</v>
      </c>
      <c r="F747" s="121"/>
      <c r="G747" s="125" t="s">
        <v>212</v>
      </c>
      <c r="H747" s="472"/>
      <c r="I747" s="207" t="s">
        <v>486</v>
      </c>
      <c r="J747" s="207" t="s">
        <v>490</v>
      </c>
      <c r="K747" s="207" t="s">
        <v>494</v>
      </c>
      <c r="L747" s="207" t="s">
        <v>498</v>
      </c>
      <c r="M747" s="207" t="s">
        <v>503</v>
      </c>
      <c r="N747" s="207" t="s">
        <v>508</v>
      </c>
      <c r="O747" s="207" t="s">
        <v>512</v>
      </c>
      <c r="P747" s="123">
        <f t="shared" si="48"/>
        <v>100</v>
      </c>
      <c r="Q747" s="208" t="str">
        <f t="shared" si="49"/>
        <v>Fuerte</v>
      </c>
      <c r="R747" s="207" t="s">
        <v>516</v>
      </c>
      <c r="S747" s="224" t="str">
        <f t="shared" si="50"/>
        <v>FuerteFuerte</v>
      </c>
      <c r="T747" s="224">
        <f>IFERROR(VLOOKUP(S747,'Tablas de calculos'!$AU$16:$AV$24,2,FALSE),"")</f>
        <v>1</v>
      </c>
      <c r="U747" s="208" t="str">
        <f>IFERROR(VLOOKUP(T747,'Tablas de calculos'!$AV$16:$AY$24,4),"")</f>
        <v>Fuerte</v>
      </c>
      <c r="V747" s="207" t="s">
        <v>578</v>
      </c>
      <c r="W747" s="207" t="s">
        <v>578</v>
      </c>
      <c r="X747" s="123" t="str">
        <f t="shared" si="51"/>
        <v>FuerteDirectamenteDirectamente</v>
      </c>
      <c r="Y747" s="208">
        <f>IFERROR(VLOOKUP(X747,'Tablas de calculos'!$AZ$4:$BE$11,5,FALSE),"")</f>
        <v>2</v>
      </c>
      <c r="Z747" s="208">
        <f>IFERROR(VLOOKUP(X747,'Tablas de calculos'!$AZ$4:$BE$11,6,FALSE),"")</f>
        <v>2</v>
      </c>
    </row>
    <row r="748" spans="1:26" ht="45" x14ac:dyDescent="0.25">
      <c r="A748" s="232" t="s">
        <v>122</v>
      </c>
      <c r="B748" s="61">
        <v>17</v>
      </c>
      <c r="C748" s="205" t="str">
        <f>+VLOOKUP(Tabla9[[#This Row],[Cod. Riesgo]],Tabla_Riesgos[[Número]:[Tipo de Riesgo]],6,FALSE)</f>
        <v>Operativo</v>
      </c>
      <c r="D748" s="119" t="s">
        <v>43</v>
      </c>
      <c r="E748" s="120" t="s">
        <v>20</v>
      </c>
      <c r="F748" s="121"/>
      <c r="G748" s="125" t="s">
        <v>213</v>
      </c>
      <c r="H748" s="472"/>
      <c r="I748" s="207" t="s">
        <v>486</v>
      </c>
      <c r="J748" s="207" t="s">
        <v>490</v>
      </c>
      <c r="K748" s="207" t="s">
        <v>494</v>
      </c>
      <c r="L748" s="207" t="s">
        <v>498</v>
      </c>
      <c r="M748" s="207" t="s">
        <v>503</v>
      </c>
      <c r="N748" s="207" t="s">
        <v>508</v>
      </c>
      <c r="O748" s="207" t="s">
        <v>512</v>
      </c>
      <c r="P748" s="123">
        <f t="shared" si="48"/>
        <v>100</v>
      </c>
      <c r="Q748" s="208" t="str">
        <f t="shared" si="49"/>
        <v>Fuerte</v>
      </c>
      <c r="R748" s="207" t="s">
        <v>516</v>
      </c>
      <c r="S748" s="224" t="str">
        <f t="shared" si="50"/>
        <v>FuerteFuerte</v>
      </c>
      <c r="T748" s="224">
        <f>IFERROR(VLOOKUP(S748,'Tablas de calculos'!$AU$16:$AV$24,2,FALSE),"")</f>
        <v>1</v>
      </c>
      <c r="U748" s="208" t="str">
        <f>IFERROR(VLOOKUP(T748,'Tablas de calculos'!$AV$16:$AY$24,4),"")</f>
        <v>Fuerte</v>
      </c>
      <c r="V748" s="207" t="s">
        <v>578</v>
      </c>
      <c r="W748" s="207" t="s">
        <v>578</v>
      </c>
      <c r="X748" s="123" t="str">
        <f t="shared" si="51"/>
        <v>FuerteDirectamenteDirectamente</v>
      </c>
      <c r="Y748" s="208">
        <f>IFERROR(VLOOKUP(X748,'Tablas de calculos'!$AZ$4:$BE$11,5,FALSE),"")</f>
        <v>2</v>
      </c>
      <c r="Z748" s="208">
        <f>IFERROR(VLOOKUP(X748,'Tablas de calculos'!$AZ$4:$BE$11,6,FALSE),"")</f>
        <v>2</v>
      </c>
    </row>
    <row r="749" spans="1:26" ht="60" x14ac:dyDescent="0.25">
      <c r="A749" s="232" t="s">
        <v>122</v>
      </c>
      <c r="B749" s="61">
        <v>17</v>
      </c>
      <c r="C749" s="205" t="str">
        <f>+VLOOKUP(Tabla9[[#This Row],[Cod. Riesgo]],Tabla_Riesgos[[Número]:[Tipo de Riesgo]],6,FALSE)</f>
        <v>Operativo</v>
      </c>
      <c r="D749" s="119" t="s">
        <v>43</v>
      </c>
      <c r="E749" s="120" t="s">
        <v>20</v>
      </c>
      <c r="F749" s="121"/>
      <c r="G749" s="125" t="s">
        <v>214</v>
      </c>
      <c r="H749" s="472"/>
      <c r="I749" s="207" t="s">
        <v>486</v>
      </c>
      <c r="J749" s="207" t="s">
        <v>490</v>
      </c>
      <c r="K749" s="207" t="s">
        <v>494</v>
      </c>
      <c r="L749" s="207" t="s">
        <v>498</v>
      </c>
      <c r="M749" s="207" t="s">
        <v>503</v>
      </c>
      <c r="N749" s="207" t="s">
        <v>508</v>
      </c>
      <c r="O749" s="207" t="s">
        <v>512</v>
      </c>
      <c r="P749" s="123">
        <f t="shared" si="48"/>
        <v>100</v>
      </c>
      <c r="Q749" s="208" t="str">
        <f t="shared" si="49"/>
        <v>Fuerte</v>
      </c>
      <c r="R749" s="207" t="s">
        <v>516</v>
      </c>
      <c r="S749" s="224" t="str">
        <f t="shared" si="50"/>
        <v>FuerteFuerte</v>
      </c>
      <c r="T749" s="224">
        <f>IFERROR(VLOOKUP(S749,'Tablas de calculos'!$AU$16:$AV$24,2,FALSE),"")</f>
        <v>1</v>
      </c>
      <c r="U749" s="208" t="str">
        <f>IFERROR(VLOOKUP(T749,'Tablas de calculos'!$AV$16:$AY$24,4),"")</f>
        <v>Fuerte</v>
      </c>
      <c r="V749" s="207" t="s">
        <v>578</v>
      </c>
      <c r="W749" s="207" t="s">
        <v>578</v>
      </c>
      <c r="X749" s="123" t="str">
        <f t="shared" si="51"/>
        <v>FuerteDirectamenteDirectamente</v>
      </c>
      <c r="Y749" s="208">
        <f>IFERROR(VLOOKUP(X749,'Tablas de calculos'!$AZ$4:$BE$11,5,FALSE),"")</f>
        <v>2</v>
      </c>
      <c r="Z749" s="208">
        <f>IFERROR(VLOOKUP(X749,'Tablas de calculos'!$AZ$4:$BE$11,6,FALSE),"")</f>
        <v>2</v>
      </c>
    </row>
    <row r="750" spans="1:26" ht="60" x14ac:dyDescent="0.25">
      <c r="A750" s="232" t="s">
        <v>122</v>
      </c>
      <c r="B750" s="61">
        <v>18</v>
      </c>
      <c r="C750" s="205" t="str">
        <f>+VLOOKUP(Tabla9[[#This Row],[Cod. Riesgo]],Tabla_Riesgos[[Número]:[Tipo de Riesgo]],6,FALSE)</f>
        <v>Estratégico</v>
      </c>
      <c r="D750" s="119" t="s">
        <v>12</v>
      </c>
      <c r="E750" s="120" t="s">
        <v>21</v>
      </c>
      <c r="F750" s="121"/>
      <c r="G750" s="125" t="s">
        <v>215</v>
      </c>
      <c r="H750" s="472"/>
      <c r="I750" s="207" t="s">
        <v>486</v>
      </c>
      <c r="J750" s="207" t="s">
        <v>490</v>
      </c>
      <c r="K750" s="207" t="s">
        <v>494</v>
      </c>
      <c r="L750" s="207" t="s">
        <v>498</v>
      </c>
      <c r="M750" s="207" t="s">
        <v>503</v>
      </c>
      <c r="N750" s="207" t="s">
        <v>508</v>
      </c>
      <c r="O750" s="207" t="s">
        <v>512</v>
      </c>
      <c r="P750" s="123">
        <f t="shared" si="48"/>
        <v>100</v>
      </c>
      <c r="Q750" s="208" t="str">
        <f t="shared" si="49"/>
        <v>Fuerte</v>
      </c>
      <c r="R750" s="207" t="s">
        <v>516</v>
      </c>
      <c r="S750" s="224" t="str">
        <f t="shared" si="50"/>
        <v>FuerteFuerte</v>
      </c>
      <c r="T750" s="224">
        <f>IFERROR(VLOOKUP(S750,'Tablas de calculos'!$AU$16:$AV$24,2,FALSE),"")</f>
        <v>1</v>
      </c>
      <c r="U750" s="208" t="str">
        <f>IFERROR(VLOOKUP(T750,'Tablas de calculos'!$AV$16:$AY$24,4),"")</f>
        <v>Fuerte</v>
      </c>
      <c r="V750" s="207" t="s">
        <v>578</v>
      </c>
      <c r="W750" s="207" t="s">
        <v>578</v>
      </c>
      <c r="X750" s="123" t="str">
        <f t="shared" si="51"/>
        <v>FuerteDirectamenteDirectamente</v>
      </c>
      <c r="Y750" s="208">
        <f>IFERROR(VLOOKUP(X750,'Tablas de calculos'!$AZ$4:$BE$11,5,FALSE),"")</f>
        <v>2</v>
      </c>
      <c r="Z750" s="208">
        <f>IFERROR(VLOOKUP(X750,'Tablas de calculos'!$AZ$4:$BE$11,6,FALSE),"")</f>
        <v>2</v>
      </c>
    </row>
    <row r="751" spans="1:26" ht="60" x14ac:dyDescent="0.25">
      <c r="A751" s="232" t="s">
        <v>122</v>
      </c>
      <c r="B751" s="61">
        <v>18</v>
      </c>
      <c r="C751" s="205" t="str">
        <f>+VLOOKUP(Tabla9[[#This Row],[Cod. Riesgo]],Tabla_Riesgos[[Número]:[Tipo de Riesgo]],6,FALSE)</f>
        <v>Estratégico</v>
      </c>
      <c r="D751" s="119" t="s">
        <v>12</v>
      </c>
      <c r="E751" s="120" t="s">
        <v>21</v>
      </c>
      <c r="F751" s="121"/>
      <c r="G751" s="125" t="s">
        <v>216</v>
      </c>
      <c r="H751" s="472"/>
      <c r="I751" s="207" t="s">
        <v>486</v>
      </c>
      <c r="J751" s="207" t="s">
        <v>490</v>
      </c>
      <c r="K751" s="207" t="s">
        <v>494</v>
      </c>
      <c r="L751" s="207" t="s">
        <v>498</v>
      </c>
      <c r="M751" s="207" t="s">
        <v>503</v>
      </c>
      <c r="N751" s="207" t="s">
        <v>508</v>
      </c>
      <c r="O751" s="207" t="s">
        <v>512</v>
      </c>
      <c r="P751" s="123">
        <f t="shared" si="48"/>
        <v>100</v>
      </c>
      <c r="Q751" s="208" t="str">
        <f t="shared" si="49"/>
        <v>Fuerte</v>
      </c>
      <c r="R751" s="207" t="s">
        <v>516</v>
      </c>
      <c r="S751" s="224" t="str">
        <f t="shared" si="50"/>
        <v>FuerteFuerte</v>
      </c>
      <c r="T751" s="224">
        <f>IFERROR(VLOOKUP(S751,'Tablas de calculos'!$AU$16:$AV$24,2,FALSE),"")</f>
        <v>1</v>
      </c>
      <c r="U751" s="208" t="str">
        <f>IFERROR(VLOOKUP(T751,'Tablas de calculos'!$AV$16:$AY$24,4),"")</f>
        <v>Fuerte</v>
      </c>
      <c r="V751" s="207" t="s">
        <v>578</v>
      </c>
      <c r="W751" s="207" t="s">
        <v>578</v>
      </c>
      <c r="X751" s="123" t="str">
        <f t="shared" si="51"/>
        <v>FuerteDirectamenteDirectamente</v>
      </c>
      <c r="Y751" s="208">
        <f>IFERROR(VLOOKUP(X751,'Tablas de calculos'!$AZ$4:$BE$11,5,FALSE),"")</f>
        <v>2</v>
      </c>
      <c r="Z751" s="208">
        <f>IFERROR(VLOOKUP(X751,'Tablas de calculos'!$AZ$4:$BE$11,6,FALSE),"")</f>
        <v>2</v>
      </c>
    </row>
    <row r="752" spans="1:26" ht="45" x14ac:dyDescent="0.25">
      <c r="A752" s="232" t="s">
        <v>122</v>
      </c>
      <c r="B752" s="61">
        <v>18</v>
      </c>
      <c r="C752" s="205" t="str">
        <f>+VLOOKUP(Tabla9[[#This Row],[Cod. Riesgo]],Tabla_Riesgos[[Número]:[Tipo de Riesgo]],6,FALSE)</f>
        <v>Estratégico</v>
      </c>
      <c r="D752" s="119" t="s">
        <v>12</v>
      </c>
      <c r="E752" s="120" t="s">
        <v>21</v>
      </c>
      <c r="F752" s="121"/>
      <c r="G752" s="125" t="s">
        <v>217</v>
      </c>
      <c r="H752" s="472"/>
      <c r="I752" s="207" t="s">
        <v>486</v>
      </c>
      <c r="J752" s="207" t="s">
        <v>490</v>
      </c>
      <c r="K752" s="207" t="s">
        <v>494</v>
      </c>
      <c r="L752" s="207" t="s">
        <v>498</v>
      </c>
      <c r="M752" s="207" t="s">
        <v>503</v>
      </c>
      <c r="N752" s="207" t="s">
        <v>508</v>
      </c>
      <c r="O752" s="207" t="s">
        <v>512</v>
      </c>
      <c r="P752" s="123">
        <f t="shared" si="48"/>
        <v>100</v>
      </c>
      <c r="Q752" s="208" t="str">
        <f t="shared" si="49"/>
        <v>Fuerte</v>
      </c>
      <c r="R752" s="207" t="s">
        <v>516</v>
      </c>
      <c r="S752" s="224" t="str">
        <f t="shared" si="50"/>
        <v>FuerteFuerte</v>
      </c>
      <c r="T752" s="224">
        <f>IFERROR(VLOOKUP(S752,'Tablas de calculos'!$AU$16:$AV$24,2,FALSE),"")</f>
        <v>1</v>
      </c>
      <c r="U752" s="208" t="str">
        <f>IFERROR(VLOOKUP(T752,'Tablas de calculos'!$AV$16:$AY$24,4),"")</f>
        <v>Fuerte</v>
      </c>
      <c r="V752" s="207" t="s">
        <v>578</v>
      </c>
      <c r="W752" s="207" t="s">
        <v>578</v>
      </c>
      <c r="X752" s="123" t="str">
        <f t="shared" si="51"/>
        <v>FuerteDirectamenteDirectamente</v>
      </c>
      <c r="Y752" s="208">
        <f>IFERROR(VLOOKUP(X752,'Tablas de calculos'!$AZ$4:$BE$11,5,FALSE),"")</f>
        <v>2</v>
      </c>
      <c r="Z752" s="208">
        <f>IFERROR(VLOOKUP(X752,'Tablas de calculos'!$AZ$4:$BE$11,6,FALSE),"")</f>
        <v>2</v>
      </c>
    </row>
    <row r="753" spans="1:26" ht="60" x14ac:dyDescent="0.25">
      <c r="A753" s="232" t="s">
        <v>122</v>
      </c>
      <c r="B753" s="61">
        <v>19</v>
      </c>
      <c r="C753" s="205" t="str">
        <f>+VLOOKUP(Tabla9[[#This Row],[Cod. Riesgo]],Tabla_Riesgos[[Número]:[Tipo de Riesgo]],6,FALSE)</f>
        <v>Operativo</v>
      </c>
      <c r="D753" s="119" t="s">
        <v>12</v>
      </c>
      <c r="E753" s="120" t="s">
        <v>22</v>
      </c>
      <c r="F753" s="121"/>
      <c r="G753" s="125" t="s">
        <v>218</v>
      </c>
      <c r="H753" s="472"/>
      <c r="I753" s="207" t="s">
        <v>486</v>
      </c>
      <c r="J753" s="207" t="s">
        <v>490</v>
      </c>
      <c r="K753" s="207" t="s">
        <v>494</v>
      </c>
      <c r="L753" s="207" t="s">
        <v>498</v>
      </c>
      <c r="M753" s="207" t="s">
        <v>503</v>
      </c>
      <c r="N753" s="207" t="s">
        <v>508</v>
      </c>
      <c r="O753" s="207" t="s">
        <v>512</v>
      </c>
      <c r="P753" s="123">
        <f t="shared" si="48"/>
        <v>100</v>
      </c>
      <c r="Q753" s="208" t="str">
        <f t="shared" si="49"/>
        <v>Fuerte</v>
      </c>
      <c r="R753" s="207" t="s">
        <v>516</v>
      </c>
      <c r="S753" s="224" t="str">
        <f t="shared" si="50"/>
        <v>FuerteFuerte</v>
      </c>
      <c r="T753" s="224">
        <f>IFERROR(VLOOKUP(S753,'Tablas de calculos'!$AU$16:$AV$24,2,FALSE),"")</f>
        <v>1</v>
      </c>
      <c r="U753" s="208" t="str">
        <f>IFERROR(VLOOKUP(T753,'Tablas de calculos'!$AV$16:$AY$24,4),"")</f>
        <v>Fuerte</v>
      </c>
      <c r="V753" s="207" t="s">
        <v>578</v>
      </c>
      <c r="W753" s="207" t="s">
        <v>578</v>
      </c>
      <c r="X753" s="123" t="str">
        <f t="shared" si="51"/>
        <v>FuerteDirectamenteDirectamente</v>
      </c>
      <c r="Y753" s="208">
        <f>IFERROR(VLOOKUP(X753,'Tablas de calculos'!$AZ$4:$BE$11,5,FALSE),"")</f>
        <v>2</v>
      </c>
      <c r="Z753" s="208">
        <f>IFERROR(VLOOKUP(X753,'Tablas de calculos'!$AZ$4:$BE$11,6,FALSE),"")</f>
        <v>2</v>
      </c>
    </row>
    <row r="754" spans="1:26" ht="75" x14ac:dyDescent="0.25">
      <c r="A754" s="232" t="s">
        <v>122</v>
      </c>
      <c r="B754" s="61">
        <v>19</v>
      </c>
      <c r="C754" s="205" t="str">
        <f>+VLOOKUP(Tabla9[[#This Row],[Cod. Riesgo]],Tabla_Riesgos[[Número]:[Tipo de Riesgo]],6,FALSE)</f>
        <v>Operativo</v>
      </c>
      <c r="D754" s="119" t="s">
        <v>12</v>
      </c>
      <c r="E754" s="120" t="s">
        <v>22</v>
      </c>
      <c r="F754" s="121"/>
      <c r="G754" s="125" t="s">
        <v>219</v>
      </c>
      <c r="H754" s="472"/>
      <c r="I754" s="207" t="s">
        <v>486</v>
      </c>
      <c r="J754" s="207" t="s">
        <v>490</v>
      </c>
      <c r="K754" s="207" t="s">
        <v>494</v>
      </c>
      <c r="L754" s="207" t="s">
        <v>498</v>
      </c>
      <c r="M754" s="207" t="s">
        <v>503</v>
      </c>
      <c r="N754" s="207" t="s">
        <v>508</v>
      </c>
      <c r="O754" s="207" t="s">
        <v>512</v>
      </c>
      <c r="P754" s="123">
        <f t="shared" si="48"/>
        <v>100</v>
      </c>
      <c r="Q754" s="208" t="str">
        <f t="shared" si="49"/>
        <v>Fuerte</v>
      </c>
      <c r="R754" s="207" t="s">
        <v>516</v>
      </c>
      <c r="S754" s="224" t="str">
        <f t="shared" si="50"/>
        <v>FuerteFuerte</v>
      </c>
      <c r="T754" s="224">
        <f>IFERROR(VLOOKUP(S754,'Tablas de calculos'!$AU$16:$AV$24,2,FALSE),"")</f>
        <v>1</v>
      </c>
      <c r="U754" s="208" t="str">
        <f>IFERROR(VLOOKUP(T754,'Tablas de calculos'!$AV$16:$AY$24,4),"")</f>
        <v>Fuerte</v>
      </c>
      <c r="V754" s="207" t="s">
        <v>578</v>
      </c>
      <c r="W754" s="207" t="s">
        <v>578</v>
      </c>
      <c r="X754" s="123" t="str">
        <f t="shared" si="51"/>
        <v>FuerteDirectamenteDirectamente</v>
      </c>
      <c r="Y754" s="208">
        <f>IFERROR(VLOOKUP(X754,'Tablas de calculos'!$AZ$4:$BE$11,5,FALSE),"")</f>
        <v>2</v>
      </c>
      <c r="Z754" s="208">
        <f>IFERROR(VLOOKUP(X754,'Tablas de calculos'!$AZ$4:$BE$11,6,FALSE),"")</f>
        <v>2</v>
      </c>
    </row>
    <row r="755" spans="1:26" ht="45" x14ac:dyDescent="0.25">
      <c r="A755" s="232" t="s">
        <v>122</v>
      </c>
      <c r="B755" s="61">
        <v>20</v>
      </c>
      <c r="C755" s="205" t="str">
        <f>+VLOOKUP(Tabla9[[#This Row],[Cod. Riesgo]],Tabla_Riesgos[[Número]:[Tipo de Riesgo]],6,FALSE)</f>
        <v>Seguridad de la Información</v>
      </c>
      <c r="D755" s="119" t="s">
        <v>12</v>
      </c>
      <c r="E755" s="120" t="s">
        <v>24</v>
      </c>
      <c r="F755" s="121"/>
      <c r="G755" s="125" t="s">
        <v>220</v>
      </c>
      <c r="H755" s="472"/>
      <c r="I755" s="207" t="s">
        <v>486</v>
      </c>
      <c r="J755" s="207" t="s">
        <v>490</v>
      </c>
      <c r="K755" s="207" t="s">
        <v>494</v>
      </c>
      <c r="L755" s="207" t="s">
        <v>498</v>
      </c>
      <c r="M755" s="207" t="s">
        <v>503</v>
      </c>
      <c r="N755" s="207" t="s">
        <v>508</v>
      </c>
      <c r="O755" s="207" t="s">
        <v>512</v>
      </c>
      <c r="P755" s="123">
        <f t="shared" si="48"/>
        <v>100</v>
      </c>
      <c r="Q755" s="208" t="str">
        <f t="shared" si="49"/>
        <v>Fuerte</v>
      </c>
      <c r="R755" s="207" t="s">
        <v>516</v>
      </c>
      <c r="S755" s="224" t="str">
        <f t="shared" si="50"/>
        <v>FuerteFuerte</v>
      </c>
      <c r="T755" s="224">
        <f>IFERROR(VLOOKUP(S755,'Tablas de calculos'!$AU$16:$AV$24,2,FALSE),"")</f>
        <v>1</v>
      </c>
      <c r="U755" s="208" t="str">
        <f>IFERROR(VLOOKUP(T755,'Tablas de calculos'!$AV$16:$AY$24,4),"")</f>
        <v>Fuerte</v>
      </c>
      <c r="V755" s="207" t="s">
        <v>578</v>
      </c>
      <c r="W755" s="207" t="s">
        <v>578</v>
      </c>
      <c r="X755" s="123" t="str">
        <f t="shared" si="51"/>
        <v>FuerteDirectamenteDirectamente</v>
      </c>
      <c r="Y755" s="208">
        <f>IFERROR(VLOOKUP(X755,'Tablas de calculos'!$AZ$4:$BE$11,5,FALSE),"")</f>
        <v>2</v>
      </c>
      <c r="Z755" s="208">
        <f>IFERROR(VLOOKUP(X755,'Tablas de calculos'!$AZ$4:$BE$11,6,FALSE),"")</f>
        <v>2</v>
      </c>
    </row>
    <row r="756" spans="1:26" ht="60" x14ac:dyDescent="0.25">
      <c r="A756" s="232" t="s">
        <v>122</v>
      </c>
      <c r="B756" s="61">
        <v>21</v>
      </c>
      <c r="C756" s="205" t="str">
        <f>+VLOOKUP(Tabla9[[#This Row],[Cod. Riesgo]],Tabla_Riesgos[[Número]:[Tipo de Riesgo]],6,FALSE)</f>
        <v>Estratégico</v>
      </c>
      <c r="D756" s="119" t="s">
        <v>12</v>
      </c>
      <c r="E756" s="120" t="s">
        <v>25</v>
      </c>
      <c r="F756" s="121"/>
      <c r="G756" s="125" t="s">
        <v>221</v>
      </c>
      <c r="H756" s="472"/>
      <c r="I756" s="207" t="s">
        <v>486</v>
      </c>
      <c r="J756" s="207" t="s">
        <v>490</v>
      </c>
      <c r="K756" s="207" t="s">
        <v>494</v>
      </c>
      <c r="L756" s="207" t="s">
        <v>498</v>
      </c>
      <c r="M756" s="207" t="s">
        <v>503</v>
      </c>
      <c r="N756" s="207" t="s">
        <v>508</v>
      </c>
      <c r="O756" s="207" t="s">
        <v>512</v>
      </c>
      <c r="P756" s="123">
        <f t="shared" si="48"/>
        <v>100</v>
      </c>
      <c r="Q756" s="208" t="str">
        <f t="shared" si="49"/>
        <v>Fuerte</v>
      </c>
      <c r="R756" s="207" t="s">
        <v>516</v>
      </c>
      <c r="S756" s="224" t="str">
        <f t="shared" si="50"/>
        <v>FuerteFuerte</v>
      </c>
      <c r="T756" s="224">
        <f>IFERROR(VLOOKUP(S756,'Tablas de calculos'!$AU$16:$AV$24,2,FALSE),"")</f>
        <v>1</v>
      </c>
      <c r="U756" s="208" t="str">
        <f>IFERROR(VLOOKUP(T756,'Tablas de calculos'!$AV$16:$AY$24,4),"")</f>
        <v>Fuerte</v>
      </c>
      <c r="V756" s="207" t="s">
        <v>578</v>
      </c>
      <c r="W756" s="207" t="s">
        <v>578</v>
      </c>
      <c r="X756" s="123" t="str">
        <f t="shared" si="51"/>
        <v>FuerteDirectamenteDirectamente</v>
      </c>
      <c r="Y756" s="208">
        <f>IFERROR(VLOOKUP(X756,'Tablas de calculos'!$AZ$4:$BE$11,5,FALSE),"")</f>
        <v>2</v>
      </c>
      <c r="Z756" s="208">
        <f>IFERROR(VLOOKUP(X756,'Tablas de calculos'!$AZ$4:$BE$11,6,FALSE),"")</f>
        <v>2</v>
      </c>
    </row>
    <row r="757" spans="1:26" ht="60" x14ac:dyDescent="0.25">
      <c r="A757" s="232" t="s">
        <v>122</v>
      </c>
      <c r="B757" s="61">
        <v>21</v>
      </c>
      <c r="C757" s="205" t="str">
        <f>+VLOOKUP(Tabla9[[#This Row],[Cod. Riesgo]],Tabla_Riesgos[[Número]:[Tipo de Riesgo]],6,FALSE)</f>
        <v>Estratégico</v>
      </c>
      <c r="D757" s="119" t="s">
        <v>12</v>
      </c>
      <c r="E757" s="120" t="s">
        <v>25</v>
      </c>
      <c r="F757" s="121"/>
      <c r="G757" s="125" t="s">
        <v>216</v>
      </c>
      <c r="H757" s="472"/>
      <c r="I757" s="207" t="s">
        <v>486</v>
      </c>
      <c r="J757" s="207" t="s">
        <v>490</v>
      </c>
      <c r="K757" s="207" t="s">
        <v>494</v>
      </c>
      <c r="L757" s="207" t="s">
        <v>498</v>
      </c>
      <c r="M757" s="207" t="s">
        <v>503</v>
      </c>
      <c r="N757" s="207" t="s">
        <v>508</v>
      </c>
      <c r="O757" s="207" t="s">
        <v>512</v>
      </c>
      <c r="P757" s="123">
        <f t="shared" si="48"/>
        <v>100</v>
      </c>
      <c r="Q757" s="208" t="str">
        <f t="shared" si="49"/>
        <v>Fuerte</v>
      </c>
      <c r="R757" s="207" t="s">
        <v>516</v>
      </c>
      <c r="S757" s="224" t="str">
        <f t="shared" si="50"/>
        <v>FuerteFuerte</v>
      </c>
      <c r="T757" s="224">
        <f>IFERROR(VLOOKUP(S757,'Tablas de calculos'!$AU$16:$AV$24,2,FALSE),"")</f>
        <v>1</v>
      </c>
      <c r="U757" s="208" t="str">
        <f>IFERROR(VLOOKUP(T757,'Tablas de calculos'!$AV$16:$AY$24,4),"")</f>
        <v>Fuerte</v>
      </c>
      <c r="V757" s="207" t="s">
        <v>578</v>
      </c>
      <c r="W757" s="207" t="s">
        <v>578</v>
      </c>
      <c r="X757" s="123" t="str">
        <f t="shared" si="51"/>
        <v>FuerteDirectamenteDirectamente</v>
      </c>
      <c r="Y757" s="208">
        <f>IFERROR(VLOOKUP(X757,'Tablas de calculos'!$AZ$4:$BE$11,5,FALSE),"")</f>
        <v>2</v>
      </c>
      <c r="Z757" s="208">
        <f>IFERROR(VLOOKUP(X757,'Tablas de calculos'!$AZ$4:$BE$11,6,FALSE),"")</f>
        <v>2</v>
      </c>
    </row>
    <row r="758" spans="1:26" ht="45" x14ac:dyDescent="0.25">
      <c r="A758" s="232" t="s">
        <v>122</v>
      </c>
      <c r="B758" s="61">
        <v>21</v>
      </c>
      <c r="C758" s="205" t="str">
        <f>+VLOOKUP(Tabla9[[#This Row],[Cod. Riesgo]],Tabla_Riesgos[[Número]:[Tipo de Riesgo]],6,FALSE)</f>
        <v>Estratégico</v>
      </c>
      <c r="D758" s="119" t="s">
        <v>12</v>
      </c>
      <c r="E758" s="120" t="s">
        <v>25</v>
      </c>
      <c r="F758" s="121"/>
      <c r="G758" s="125" t="s">
        <v>217</v>
      </c>
      <c r="H758" s="472"/>
      <c r="I758" s="207" t="s">
        <v>486</v>
      </c>
      <c r="J758" s="207" t="s">
        <v>490</v>
      </c>
      <c r="K758" s="207" t="s">
        <v>494</v>
      </c>
      <c r="L758" s="207" t="s">
        <v>498</v>
      </c>
      <c r="M758" s="207" t="s">
        <v>503</v>
      </c>
      <c r="N758" s="207" t="s">
        <v>508</v>
      </c>
      <c r="O758" s="207" t="s">
        <v>512</v>
      </c>
      <c r="P758" s="123">
        <f t="shared" si="48"/>
        <v>100</v>
      </c>
      <c r="Q758" s="208" t="str">
        <f t="shared" si="49"/>
        <v>Fuerte</v>
      </c>
      <c r="R758" s="207" t="s">
        <v>516</v>
      </c>
      <c r="S758" s="224" t="str">
        <f t="shared" si="50"/>
        <v>FuerteFuerte</v>
      </c>
      <c r="T758" s="224">
        <f>IFERROR(VLOOKUP(S758,'Tablas de calculos'!$AU$16:$AV$24,2,FALSE),"")</f>
        <v>1</v>
      </c>
      <c r="U758" s="208" t="str">
        <f>IFERROR(VLOOKUP(T758,'Tablas de calculos'!$AV$16:$AY$24,4),"")</f>
        <v>Fuerte</v>
      </c>
      <c r="V758" s="207" t="s">
        <v>578</v>
      </c>
      <c r="W758" s="207" t="s">
        <v>578</v>
      </c>
      <c r="X758" s="123" t="str">
        <f t="shared" si="51"/>
        <v>FuerteDirectamenteDirectamente</v>
      </c>
      <c r="Y758" s="208">
        <f>IFERROR(VLOOKUP(X758,'Tablas de calculos'!$AZ$4:$BE$11,5,FALSE),"")</f>
        <v>2</v>
      </c>
      <c r="Z758" s="208">
        <f>IFERROR(VLOOKUP(X758,'Tablas de calculos'!$AZ$4:$BE$11,6,FALSE),"")</f>
        <v>2</v>
      </c>
    </row>
    <row r="759" spans="1:26" ht="105" x14ac:dyDescent="0.25">
      <c r="A759" s="232" t="s">
        <v>122</v>
      </c>
      <c r="B759" s="61">
        <v>22</v>
      </c>
      <c r="C759" s="205" t="str">
        <f>+VLOOKUP(Tabla9[[#This Row],[Cod. Riesgo]],Tabla_Riesgos[[Número]:[Tipo de Riesgo]],6,FALSE)</f>
        <v>Estratégico</v>
      </c>
      <c r="D759" s="119" t="s">
        <v>26</v>
      </c>
      <c r="E759" s="120" t="s">
        <v>27</v>
      </c>
      <c r="F759" s="121"/>
      <c r="G759" s="125" t="s">
        <v>222</v>
      </c>
      <c r="H759" s="472"/>
      <c r="I759" s="207" t="s">
        <v>486</v>
      </c>
      <c r="J759" s="207" t="s">
        <v>490</v>
      </c>
      <c r="K759" s="207" t="s">
        <v>494</v>
      </c>
      <c r="L759" s="207" t="s">
        <v>498</v>
      </c>
      <c r="M759" s="207" t="s">
        <v>503</v>
      </c>
      <c r="N759" s="207" t="s">
        <v>508</v>
      </c>
      <c r="O759" s="207" t="s">
        <v>512</v>
      </c>
      <c r="P759" s="123">
        <f t="shared" si="48"/>
        <v>100</v>
      </c>
      <c r="Q759" s="208" t="str">
        <f t="shared" si="49"/>
        <v>Fuerte</v>
      </c>
      <c r="R759" s="207" t="s">
        <v>516</v>
      </c>
      <c r="S759" s="224" t="str">
        <f t="shared" si="50"/>
        <v>FuerteFuerte</v>
      </c>
      <c r="T759" s="224">
        <f>IFERROR(VLOOKUP(S759,'Tablas de calculos'!$AU$16:$AV$24,2,FALSE),"")</f>
        <v>1</v>
      </c>
      <c r="U759" s="208" t="str">
        <f>IFERROR(VLOOKUP(T759,'Tablas de calculos'!$AV$16:$AY$24,4),"")</f>
        <v>Fuerte</v>
      </c>
      <c r="V759" s="207" t="s">
        <v>578</v>
      </c>
      <c r="W759" s="207" t="s">
        <v>578</v>
      </c>
      <c r="X759" s="123" t="str">
        <f t="shared" si="51"/>
        <v>FuerteDirectamenteDirectamente</v>
      </c>
      <c r="Y759" s="208">
        <f>IFERROR(VLOOKUP(X759,'Tablas de calculos'!$AZ$4:$BE$11,5,FALSE),"")</f>
        <v>2</v>
      </c>
      <c r="Z759" s="208">
        <f>IFERROR(VLOOKUP(X759,'Tablas de calculos'!$AZ$4:$BE$11,6,FALSE),"")</f>
        <v>2</v>
      </c>
    </row>
    <row r="760" spans="1:26" ht="105" x14ac:dyDescent="0.25">
      <c r="A760" s="232" t="s">
        <v>122</v>
      </c>
      <c r="B760" s="61">
        <v>22</v>
      </c>
      <c r="C760" s="205" t="str">
        <f>+VLOOKUP(Tabla9[[#This Row],[Cod. Riesgo]],Tabla_Riesgos[[Número]:[Tipo de Riesgo]],6,FALSE)</f>
        <v>Estratégico</v>
      </c>
      <c r="D760" s="119" t="s">
        <v>26</v>
      </c>
      <c r="E760" s="120" t="s">
        <v>27</v>
      </c>
      <c r="F760" s="121"/>
      <c r="G760" s="125" t="s">
        <v>223</v>
      </c>
      <c r="H760" s="472"/>
      <c r="I760" s="207" t="s">
        <v>486</v>
      </c>
      <c r="J760" s="207" t="s">
        <v>490</v>
      </c>
      <c r="K760" s="207" t="s">
        <v>494</v>
      </c>
      <c r="L760" s="207" t="s">
        <v>498</v>
      </c>
      <c r="M760" s="207" t="s">
        <v>503</v>
      </c>
      <c r="N760" s="207" t="s">
        <v>508</v>
      </c>
      <c r="O760" s="207" t="s">
        <v>512</v>
      </c>
      <c r="P760" s="123">
        <f t="shared" si="48"/>
        <v>100</v>
      </c>
      <c r="Q760" s="208" t="str">
        <f t="shared" si="49"/>
        <v>Fuerte</v>
      </c>
      <c r="R760" s="207" t="s">
        <v>516</v>
      </c>
      <c r="S760" s="224" t="str">
        <f t="shared" si="50"/>
        <v>FuerteFuerte</v>
      </c>
      <c r="T760" s="224">
        <f>IFERROR(VLOOKUP(S760,'Tablas de calculos'!$AU$16:$AV$24,2,FALSE),"")</f>
        <v>1</v>
      </c>
      <c r="U760" s="208" t="str">
        <f>IFERROR(VLOOKUP(T760,'Tablas de calculos'!$AV$16:$AY$24,4),"")</f>
        <v>Fuerte</v>
      </c>
      <c r="V760" s="207" t="s">
        <v>578</v>
      </c>
      <c r="W760" s="207" t="s">
        <v>578</v>
      </c>
      <c r="X760" s="123" t="str">
        <f t="shared" si="51"/>
        <v>FuerteDirectamenteDirectamente</v>
      </c>
      <c r="Y760" s="208">
        <f>IFERROR(VLOOKUP(X760,'Tablas de calculos'!$AZ$4:$BE$11,5,FALSE),"")</f>
        <v>2</v>
      </c>
      <c r="Z760" s="208">
        <f>IFERROR(VLOOKUP(X760,'Tablas de calculos'!$AZ$4:$BE$11,6,FALSE),"")</f>
        <v>2</v>
      </c>
    </row>
    <row r="761" spans="1:26" ht="60" x14ac:dyDescent="0.25">
      <c r="A761" s="232" t="s">
        <v>122</v>
      </c>
      <c r="B761" s="61">
        <v>23</v>
      </c>
      <c r="C761" s="205" t="str">
        <f>+VLOOKUP(Tabla9[[#This Row],[Cod. Riesgo]],Tabla_Riesgos[[Número]:[Tipo de Riesgo]],6,FALSE)</f>
        <v>Estratégico</v>
      </c>
      <c r="D761" s="119" t="s">
        <v>26</v>
      </c>
      <c r="E761" s="120" t="s">
        <v>28</v>
      </c>
      <c r="F761" s="121"/>
      <c r="G761" s="125" t="s">
        <v>224</v>
      </c>
      <c r="H761" s="472"/>
      <c r="I761" s="207" t="s">
        <v>486</v>
      </c>
      <c r="J761" s="207" t="s">
        <v>490</v>
      </c>
      <c r="K761" s="207" t="s">
        <v>494</v>
      </c>
      <c r="L761" s="207" t="s">
        <v>498</v>
      </c>
      <c r="M761" s="207" t="s">
        <v>503</v>
      </c>
      <c r="N761" s="207" t="s">
        <v>508</v>
      </c>
      <c r="O761" s="207" t="s">
        <v>512</v>
      </c>
      <c r="P761" s="123">
        <f t="shared" si="48"/>
        <v>100</v>
      </c>
      <c r="Q761" s="208" t="str">
        <f t="shared" si="49"/>
        <v>Fuerte</v>
      </c>
      <c r="R761" s="207" t="s">
        <v>516</v>
      </c>
      <c r="S761" s="224" t="str">
        <f t="shared" si="50"/>
        <v>FuerteFuerte</v>
      </c>
      <c r="T761" s="224">
        <f>IFERROR(VLOOKUP(S761,'Tablas de calculos'!$AU$16:$AV$24,2,FALSE),"")</f>
        <v>1</v>
      </c>
      <c r="U761" s="208" t="str">
        <f>IFERROR(VLOOKUP(T761,'Tablas de calculos'!$AV$16:$AY$24,4),"")</f>
        <v>Fuerte</v>
      </c>
      <c r="V761" s="207" t="s">
        <v>578</v>
      </c>
      <c r="W761" s="207" t="s">
        <v>578</v>
      </c>
      <c r="X761" s="123" t="str">
        <f t="shared" si="51"/>
        <v>FuerteDirectamenteDirectamente</v>
      </c>
      <c r="Y761" s="208">
        <f>IFERROR(VLOOKUP(X761,'Tablas de calculos'!$AZ$4:$BE$11,5,FALSE),"")</f>
        <v>2</v>
      </c>
      <c r="Z761" s="208">
        <f>IFERROR(VLOOKUP(X761,'Tablas de calculos'!$AZ$4:$BE$11,6,FALSE),"")</f>
        <v>2</v>
      </c>
    </row>
    <row r="762" spans="1:26" ht="45" x14ac:dyDescent="0.25">
      <c r="A762" s="232" t="s">
        <v>122</v>
      </c>
      <c r="B762" s="61">
        <v>75</v>
      </c>
      <c r="C762" s="205" t="str">
        <f>+VLOOKUP(Tabla9[[#This Row],[Cod. Riesgo]],Tabla_Riesgos[[Número]:[Tipo de Riesgo]],6,FALSE)</f>
        <v>Seguridad de la Información</v>
      </c>
      <c r="D762" s="119" t="s">
        <v>26</v>
      </c>
      <c r="E762" s="120" t="s">
        <v>681</v>
      </c>
      <c r="F762" s="121"/>
      <c r="G762" s="125" t="s">
        <v>225</v>
      </c>
      <c r="H762" s="472"/>
      <c r="I762" s="207" t="s">
        <v>486</v>
      </c>
      <c r="J762" s="207" t="s">
        <v>490</v>
      </c>
      <c r="K762" s="207" t="s">
        <v>494</v>
      </c>
      <c r="L762" s="207" t="s">
        <v>498</v>
      </c>
      <c r="M762" s="207" t="s">
        <v>503</v>
      </c>
      <c r="N762" s="207" t="s">
        <v>508</v>
      </c>
      <c r="O762" s="207" t="s">
        <v>512</v>
      </c>
      <c r="P762" s="123">
        <f t="shared" si="48"/>
        <v>100</v>
      </c>
      <c r="Q762" s="208" t="str">
        <f t="shared" si="49"/>
        <v>Fuerte</v>
      </c>
      <c r="R762" s="207" t="s">
        <v>516</v>
      </c>
      <c r="S762" s="224" t="str">
        <f t="shared" si="50"/>
        <v>FuerteFuerte</v>
      </c>
      <c r="T762" s="224">
        <f>IFERROR(VLOOKUP(S762,'Tablas de calculos'!$AU$16:$AV$24,2,FALSE),"")</f>
        <v>1</v>
      </c>
      <c r="U762" s="208" t="str">
        <f>IFERROR(VLOOKUP(T762,'Tablas de calculos'!$AV$16:$AY$24,4),"")</f>
        <v>Fuerte</v>
      </c>
      <c r="V762" s="207" t="s">
        <v>578</v>
      </c>
      <c r="W762" s="207" t="s">
        <v>578</v>
      </c>
      <c r="X762" s="123" t="str">
        <f t="shared" si="51"/>
        <v>FuerteDirectamenteDirectamente</v>
      </c>
      <c r="Y762" s="208">
        <f>IFERROR(VLOOKUP(X762,'Tablas de calculos'!$AZ$4:$BE$11,5,FALSE),"")</f>
        <v>2</v>
      </c>
      <c r="Z762" s="208">
        <f>IFERROR(VLOOKUP(X762,'Tablas de calculos'!$AZ$4:$BE$11,6,FALSE),"")</f>
        <v>2</v>
      </c>
    </row>
    <row r="763" spans="1:26" ht="45" x14ac:dyDescent="0.25">
      <c r="A763" s="232" t="s">
        <v>122</v>
      </c>
      <c r="B763" s="61">
        <v>75</v>
      </c>
      <c r="C763" s="205" t="str">
        <f>+VLOOKUP(Tabla9[[#This Row],[Cod. Riesgo]],Tabla_Riesgos[[Número]:[Tipo de Riesgo]],6,FALSE)</f>
        <v>Seguridad de la Información</v>
      </c>
      <c r="D763" s="119" t="s">
        <v>26</v>
      </c>
      <c r="E763" s="120" t="s">
        <v>681</v>
      </c>
      <c r="F763" s="121"/>
      <c r="G763" s="125" t="s">
        <v>226</v>
      </c>
      <c r="H763" s="472"/>
      <c r="I763" s="207" t="s">
        <v>486</v>
      </c>
      <c r="J763" s="207" t="s">
        <v>490</v>
      </c>
      <c r="K763" s="207" t="s">
        <v>494</v>
      </c>
      <c r="L763" s="207" t="s">
        <v>498</v>
      </c>
      <c r="M763" s="207" t="s">
        <v>503</v>
      </c>
      <c r="N763" s="207" t="s">
        <v>508</v>
      </c>
      <c r="O763" s="207" t="s">
        <v>512</v>
      </c>
      <c r="P763" s="123">
        <f t="shared" si="48"/>
        <v>100</v>
      </c>
      <c r="Q763" s="208" t="str">
        <f t="shared" si="49"/>
        <v>Fuerte</v>
      </c>
      <c r="R763" s="207" t="s">
        <v>516</v>
      </c>
      <c r="S763" s="224" t="str">
        <f t="shared" si="50"/>
        <v>FuerteFuerte</v>
      </c>
      <c r="T763" s="224">
        <f>IFERROR(VLOOKUP(S763,'Tablas de calculos'!$AU$16:$AV$24,2,FALSE),"")</f>
        <v>1</v>
      </c>
      <c r="U763" s="208" t="str">
        <f>IFERROR(VLOOKUP(T763,'Tablas de calculos'!$AV$16:$AY$24,4),"")</f>
        <v>Fuerte</v>
      </c>
      <c r="V763" s="207" t="s">
        <v>578</v>
      </c>
      <c r="W763" s="207" t="s">
        <v>578</v>
      </c>
      <c r="X763" s="123" t="str">
        <f t="shared" si="51"/>
        <v>FuerteDirectamenteDirectamente</v>
      </c>
      <c r="Y763" s="208">
        <f>IFERROR(VLOOKUP(X763,'Tablas de calculos'!$AZ$4:$BE$11,5,FALSE),"")</f>
        <v>2</v>
      </c>
      <c r="Z763" s="208">
        <f>IFERROR(VLOOKUP(X763,'Tablas de calculos'!$AZ$4:$BE$11,6,FALSE),"")</f>
        <v>2</v>
      </c>
    </row>
    <row r="764" spans="1:26" ht="165" x14ac:dyDescent="0.25">
      <c r="A764" s="232" t="s">
        <v>122</v>
      </c>
      <c r="B764" s="61">
        <v>24</v>
      </c>
      <c r="C764" s="205" t="str">
        <f>+VLOOKUP(Tabla9[[#This Row],[Cod. Riesgo]],Tabla_Riesgos[[Número]:[Tipo de Riesgo]],6,FALSE)</f>
        <v>Operativo</v>
      </c>
      <c r="D764" s="119" t="s">
        <v>29</v>
      </c>
      <c r="E764" s="120" t="s">
        <v>30</v>
      </c>
      <c r="F764" s="121"/>
      <c r="G764" s="125" t="s">
        <v>227</v>
      </c>
      <c r="H764" s="472"/>
      <c r="I764" s="207" t="s">
        <v>486</v>
      </c>
      <c r="J764" s="207" t="s">
        <v>490</v>
      </c>
      <c r="K764" s="207" t="s">
        <v>494</v>
      </c>
      <c r="L764" s="207" t="s">
        <v>498</v>
      </c>
      <c r="M764" s="207" t="s">
        <v>503</v>
      </c>
      <c r="N764" s="207" t="s">
        <v>508</v>
      </c>
      <c r="O764" s="207" t="s">
        <v>512</v>
      </c>
      <c r="P764" s="123">
        <f t="shared" si="48"/>
        <v>100</v>
      </c>
      <c r="Q764" s="208" t="str">
        <f t="shared" si="49"/>
        <v>Fuerte</v>
      </c>
      <c r="R764" s="207" t="s">
        <v>516</v>
      </c>
      <c r="S764" s="224" t="str">
        <f t="shared" si="50"/>
        <v>FuerteFuerte</v>
      </c>
      <c r="T764" s="224">
        <f>IFERROR(VLOOKUP(S764,'Tablas de calculos'!$AU$16:$AV$24,2,FALSE),"")</f>
        <v>1</v>
      </c>
      <c r="U764" s="208" t="str">
        <f>IFERROR(VLOOKUP(T764,'Tablas de calculos'!$AV$16:$AY$24,4),"")</f>
        <v>Fuerte</v>
      </c>
      <c r="V764" s="207" t="s">
        <v>578</v>
      </c>
      <c r="W764" s="207" t="s">
        <v>578</v>
      </c>
      <c r="X764" s="123" t="str">
        <f t="shared" si="51"/>
        <v>FuerteDirectamenteDirectamente</v>
      </c>
      <c r="Y764" s="208">
        <f>IFERROR(VLOOKUP(X764,'Tablas de calculos'!$AZ$4:$BE$11,5,FALSE),"")</f>
        <v>2</v>
      </c>
      <c r="Z764" s="208">
        <f>IFERROR(VLOOKUP(X764,'Tablas de calculos'!$AZ$4:$BE$11,6,FALSE),"")</f>
        <v>2</v>
      </c>
    </row>
    <row r="765" spans="1:26" ht="60" x14ac:dyDescent="0.25">
      <c r="A765" s="232" t="s">
        <v>122</v>
      </c>
      <c r="B765" s="61">
        <v>24</v>
      </c>
      <c r="C765" s="205" t="str">
        <f>+VLOOKUP(Tabla9[[#This Row],[Cod. Riesgo]],Tabla_Riesgos[[Número]:[Tipo de Riesgo]],6,FALSE)</f>
        <v>Operativo</v>
      </c>
      <c r="D765" s="119" t="s">
        <v>29</v>
      </c>
      <c r="E765" s="120" t="s">
        <v>30</v>
      </c>
      <c r="F765" s="121"/>
      <c r="G765" s="125" t="s">
        <v>228</v>
      </c>
      <c r="H765" s="472"/>
      <c r="I765" s="207" t="s">
        <v>486</v>
      </c>
      <c r="J765" s="207" t="s">
        <v>490</v>
      </c>
      <c r="K765" s="207" t="s">
        <v>494</v>
      </c>
      <c r="L765" s="207" t="s">
        <v>498</v>
      </c>
      <c r="M765" s="207" t="s">
        <v>503</v>
      </c>
      <c r="N765" s="207" t="s">
        <v>508</v>
      </c>
      <c r="O765" s="207" t="s">
        <v>512</v>
      </c>
      <c r="P765" s="123">
        <f t="shared" si="48"/>
        <v>100</v>
      </c>
      <c r="Q765" s="208" t="str">
        <f t="shared" si="49"/>
        <v>Fuerte</v>
      </c>
      <c r="R765" s="207" t="s">
        <v>516</v>
      </c>
      <c r="S765" s="224" t="str">
        <f t="shared" si="50"/>
        <v>FuerteFuerte</v>
      </c>
      <c r="T765" s="224">
        <f>IFERROR(VLOOKUP(S765,'Tablas de calculos'!$AU$16:$AV$24,2,FALSE),"")</f>
        <v>1</v>
      </c>
      <c r="U765" s="208" t="str">
        <f>IFERROR(VLOOKUP(T765,'Tablas de calculos'!$AV$16:$AY$24,4),"")</f>
        <v>Fuerte</v>
      </c>
      <c r="V765" s="207" t="s">
        <v>578</v>
      </c>
      <c r="W765" s="207" t="s">
        <v>578</v>
      </c>
      <c r="X765" s="123" t="str">
        <f t="shared" si="51"/>
        <v>FuerteDirectamenteDirectamente</v>
      </c>
      <c r="Y765" s="208">
        <f>IFERROR(VLOOKUP(X765,'Tablas de calculos'!$AZ$4:$BE$11,5,FALSE),"")</f>
        <v>2</v>
      </c>
      <c r="Z765" s="208">
        <f>IFERROR(VLOOKUP(X765,'Tablas de calculos'!$AZ$4:$BE$11,6,FALSE),"")</f>
        <v>2</v>
      </c>
    </row>
    <row r="766" spans="1:26" ht="30" x14ac:dyDescent="0.25">
      <c r="A766" s="232" t="s">
        <v>122</v>
      </c>
      <c r="B766" s="61">
        <v>25</v>
      </c>
      <c r="C766" s="205" t="str">
        <f>+VLOOKUP(Tabla9[[#This Row],[Cod. Riesgo]],Tabla_Riesgos[[Número]:[Tipo de Riesgo]],6,FALSE)</f>
        <v>Operativo</v>
      </c>
      <c r="D766" s="119" t="s">
        <v>12</v>
      </c>
      <c r="E766" s="120" t="s">
        <v>31</v>
      </c>
      <c r="F766" s="121"/>
      <c r="G766" s="125" t="s">
        <v>229</v>
      </c>
      <c r="H766" s="472"/>
      <c r="I766" s="207" t="s">
        <v>486</v>
      </c>
      <c r="J766" s="207" t="s">
        <v>490</v>
      </c>
      <c r="K766" s="207" t="s">
        <v>494</v>
      </c>
      <c r="L766" s="207" t="s">
        <v>498</v>
      </c>
      <c r="M766" s="207" t="s">
        <v>503</v>
      </c>
      <c r="N766" s="207" t="s">
        <v>508</v>
      </c>
      <c r="O766" s="207" t="s">
        <v>512</v>
      </c>
      <c r="P766" s="123">
        <f t="shared" si="48"/>
        <v>100</v>
      </c>
      <c r="Q766" s="208" t="str">
        <f t="shared" si="49"/>
        <v>Fuerte</v>
      </c>
      <c r="R766" s="207" t="s">
        <v>516</v>
      </c>
      <c r="S766" s="224" t="str">
        <f t="shared" si="50"/>
        <v>FuerteFuerte</v>
      </c>
      <c r="T766" s="224">
        <f>IFERROR(VLOOKUP(S766,'Tablas de calculos'!$AU$16:$AV$24,2,FALSE),"")</f>
        <v>1</v>
      </c>
      <c r="U766" s="208" t="str">
        <f>IFERROR(VLOOKUP(T766,'Tablas de calculos'!$AV$16:$AY$24,4),"")</f>
        <v>Fuerte</v>
      </c>
      <c r="V766" s="207" t="s">
        <v>578</v>
      </c>
      <c r="W766" s="207" t="s">
        <v>578</v>
      </c>
      <c r="X766" s="123" t="str">
        <f t="shared" si="51"/>
        <v>FuerteDirectamenteDirectamente</v>
      </c>
      <c r="Y766" s="208">
        <f>IFERROR(VLOOKUP(X766,'Tablas de calculos'!$AZ$4:$BE$11,5,FALSE),"")</f>
        <v>2</v>
      </c>
      <c r="Z766" s="208">
        <f>IFERROR(VLOOKUP(X766,'Tablas de calculos'!$AZ$4:$BE$11,6,FALSE),"")</f>
        <v>2</v>
      </c>
    </row>
    <row r="767" spans="1:26" ht="30" x14ac:dyDescent="0.25">
      <c r="A767" s="232" t="s">
        <v>122</v>
      </c>
      <c r="B767" s="61">
        <v>25</v>
      </c>
      <c r="C767" s="205" t="str">
        <f>+VLOOKUP(Tabla9[[#This Row],[Cod. Riesgo]],Tabla_Riesgos[[Número]:[Tipo de Riesgo]],6,FALSE)</f>
        <v>Operativo</v>
      </c>
      <c r="D767" s="119" t="s">
        <v>12</v>
      </c>
      <c r="E767" s="120" t="s">
        <v>31</v>
      </c>
      <c r="F767" s="121"/>
      <c r="G767" s="125" t="s">
        <v>230</v>
      </c>
      <c r="H767" s="472"/>
      <c r="I767" s="207" t="s">
        <v>486</v>
      </c>
      <c r="J767" s="207" t="s">
        <v>490</v>
      </c>
      <c r="K767" s="207" t="s">
        <v>494</v>
      </c>
      <c r="L767" s="207" t="s">
        <v>498</v>
      </c>
      <c r="M767" s="207" t="s">
        <v>503</v>
      </c>
      <c r="N767" s="207" t="s">
        <v>508</v>
      </c>
      <c r="O767" s="207" t="s">
        <v>512</v>
      </c>
      <c r="P767" s="123">
        <f t="shared" si="48"/>
        <v>100</v>
      </c>
      <c r="Q767" s="208" t="str">
        <f t="shared" si="49"/>
        <v>Fuerte</v>
      </c>
      <c r="R767" s="207" t="s">
        <v>516</v>
      </c>
      <c r="S767" s="224" t="str">
        <f t="shared" si="50"/>
        <v>FuerteFuerte</v>
      </c>
      <c r="T767" s="224">
        <f>IFERROR(VLOOKUP(S767,'Tablas de calculos'!$AU$16:$AV$24,2,FALSE),"")</f>
        <v>1</v>
      </c>
      <c r="U767" s="208" t="str">
        <f>IFERROR(VLOOKUP(T767,'Tablas de calculos'!$AV$16:$AY$24,4),"")</f>
        <v>Fuerte</v>
      </c>
      <c r="V767" s="207" t="s">
        <v>578</v>
      </c>
      <c r="W767" s="207" t="s">
        <v>578</v>
      </c>
      <c r="X767" s="123" t="str">
        <f t="shared" si="51"/>
        <v>FuerteDirectamenteDirectamente</v>
      </c>
      <c r="Y767" s="208">
        <f>IFERROR(VLOOKUP(X767,'Tablas de calculos'!$AZ$4:$BE$11,5,FALSE),"")</f>
        <v>2</v>
      </c>
      <c r="Z767" s="208">
        <f>IFERROR(VLOOKUP(X767,'Tablas de calculos'!$AZ$4:$BE$11,6,FALSE),"")</f>
        <v>2</v>
      </c>
    </row>
    <row r="768" spans="1:26" ht="45" x14ac:dyDescent="0.25">
      <c r="A768" s="232" t="s">
        <v>122</v>
      </c>
      <c r="B768" s="61">
        <v>25</v>
      </c>
      <c r="C768" s="205" t="str">
        <f>+VLOOKUP(Tabla9[[#This Row],[Cod. Riesgo]],Tabla_Riesgos[[Número]:[Tipo de Riesgo]],6,FALSE)</f>
        <v>Operativo</v>
      </c>
      <c r="D768" s="119" t="s">
        <v>12</v>
      </c>
      <c r="E768" s="120" t="s">
        <v>31</v>
      </c>
      <c r="F768" s="121"/>
      <c r="G768" s="125" t="s">
        <v>231</v>
      </c>
      <c r="H768" s="472"/>
      <c r="I768" s="207" t="s">
        <v>486</v>
      </c>
      <c r="J768" s="207" t="s">
        <v>490</v>
      </c>
      <c r="K768" s="207" t="s">
        <v>494</v>
      </c>
      <c r="L768" s="207" t="s">
        <v>498</v>
      </c>
      <c r="M768" s="207" t="s">
        <v>503</v>
      </c>
      <c r="N768" s="207" t="s">
        <v>508</v>
      </c>
      <c r="O768" s="207" t="s">
        <v>512</v>
      </c>
      <c r="P768" s="123">
        <f t="shared" si="48"/>
        <v>100</v>
      </c>
      <c r="Q768" s="208" t="str">
        <f t="shared" si="49"/>
        <v>Fuerte</v>
      </c>
      <c r="R768" s="207" t="s">
        <v>516</v>
      </c>
      <c r="S768" s="224" t="str">
        <f t="shared" si="50"/>
        <v>FuerteFuerte</v>
      </c>
      <c r="T768" s="224">
        <f>IFERROR(VLOOKUP(S768,'Tablas de calculos'!$AU$16:$AV$24,2,FALSE),"")</f>
        <v>1</v>
      </c>
      <c r="U768" s="208" t="str">
        <f>IFERROR(VLOOKUP(T768,'Tablas de calculos'!$AV$16:$AY$24,4),"")</f>
        <v>Fuerte</v>
      </c>
      <c r="V768" s="207" t="s">
        <v>578</v>
      </c>
      <c r="W768" s="207" t="s">
        <v>578</v>
      </c>
      <c r="X768" s="123" t="str">
        <f t="shared" si="51"/>
        <v>FuerteDirectamenteDirectamente</v>
      </c>
      <c r="Y768" s="208">
        <f>IFERROR(VLOOKUP(X768,'Tablas de calculos'!$AZ$4:$BE$11,5,FALSE),"")</f>
        <v>2</v>
      </c>
      <c r="Z768" s="208">
        <f>IFERROR(VLOOKUP(X768,'Tablas de calculos'!$AZ$4:$BE$11,6,FALSE),"")</f>
        <v>2</v>
      </c>
    </row>
    <row r="769" spans="1:26" ht="45" x14ac:dyDescent="0.25">
      <c r="A769" s="232" t="s">
        <v>122</v>
      </c>
      <c r="B769" s="61">
        <v>26</v>
      </c>
      <c r="C769" s="205" t="str">
        <f>+VLOOKUP(Tabla9[[#This Row],[Cod. Riesgo]],Tabla_Riesgos[[Número]:[Tipo de Riesgo]],6,FALSE)</f>
        <v>Operativo</v>
      </c>
      <c r="D769" s="119" t="s">
        <v>12</v>
      </c>
      <c r="E769" s="120" t="s">
        <v>32</v>
      </c>
      <c r="F769" s="121"/>
      <c r="G769" s="125" t="s">
        <v>231</v>
      </c>
      <c r="H769" s="472"/>
      <c r="I769" s="207" t="s">
        <v>486</v>
      </c>
      <c r="J769" s="207" t="s">
        <v>490</v>
      </c>
      <c r="K769" s="207" t="s">
        <v>494</v>
      </c>
      <c r="L769" s="207" t="s">
        <v>498</v>
      </c>
      <c r="M769" s="207" t="s">
        <v>503</v>
      </c>
      <c r="N769" s="207" t="s">
        <v>508</v>
      </c>
      <c r="O769" s="207" t="s">
        <v>512</v>
      </c>
      <c r="P769" s="123">
        <f t="shared" si="48"/>
        <v>100</v>
      </c>
      <c r="Q769" s="208" t="str">
        <f t="shared" si="49"/>
        <v>Fuerte</v>
      </c>
      <c r="R769" s="207" t="s">
        <v>516</v>
      </c>
      <c r="S769" s="224" t="str">
        <f t="shared" si="50"/>
        <v>FuerteFuerte</v>
      </c>
      <c r="T769" s="224">
        <f>IFERROR(VLOOKUP(S769,'Tablas de calculos'!$AU$16:$AV$24,2,FALSE),"")</f>
        <v>1</v>
      </c>
      <c r="U769" s="208" t="str">
        <f>IFERROR(VLOOKUP(T769,'Tablas de calculos'!$AV$16:$AY$24,4),"")</f>
        <v>Fuerte</v>
      </c>
      <c r="V769" s="207" t="s">
        <v>578</v>
      </c>
      <c r="W769" s="207" t="s">
        <v>578</v>
      </c>
      <c r="X769" s="123" t="str">
        <f t="shared" si="51"/>
        <v>FuerteDirectamenteDirectamente</v>
      </c>
      <c r="Y769" s="208">
        <f>IFERROR(VLOOKUP(X769,'Tablas de calculos'!$AZ$4:$BE$11,5,FALSE),"")</f>
        <v>2</v>
      </c>
      <c r="Z769" s="208">
        <f>IFERROR(VLOOKUP(X769,'Tablas de calculos'!$AZ$4:$BE$11,6,FALSE),"")</f>
        <v>2</v>
      </c>
    </row>
    <row r="770" spans="1:26" ht="60" x14ac:dyDescent="0.25">
      <c r="A770" s="232" t="s">
        <v>122</v>
      </c>
      <c r="B770" s="61">
        <v>26</v>
      </c>
      <c r="C770" s="205" t="str">
        <f>+VLOOKUP(Tabla9[[#This Row],[Cod. Riesgo]],Tabla_Riesgos[[Número]:[Tipo de Riesgo]],6,FALSE)</f>
        <v>Operativo</v>
      </c>
      <c r="D770" s="119" t="s">
        <v>12</v>
      </c>
      <c r="E770" s="120" t="s">
        <v>32</v>
      </c>
      <c r="F770" s="121"/>
      <c r="G770" s="125" t="s">
        <v>232</v>
      </c>
      <c r="H770" s="472"/>
      <c r="I770" s="207" t="s">
        <v>486</v>
      </c>
      <c r="J770" s="207" t="s">
        <v>490</v>
      </c>
      <c r="K770" s="207" t="s">
        <v>494</v>
      </c>
      <c r="L770" s="207" t="s">
        <v>498</v>
      </c>
      <c r="M770" s="207" t="s">
        <v>503</v>
      </c>
      <c r="N770" s="207" t="s">
        <v>508</v>
      </c>
      <c r="O770" s="207" t="s">
        <v>512</v>
      </c>
      <c r="P770" s="123">
        <f t="shared" si="48"/>
        <v>100</v>
      </c>
      <c r="Q770" s="208" t="str">
        <f t="shared" si="49"/>
        <v>Fuerte</v>
      </c>
      <c r="R770" s="207" t="s">
        <v>516</v>
      </c>
      <c r="S770" s="224" t="str">
        <f t="shared" si="50"/>
        <v>FuerteFuerte</v>
      </c>
      <c r="T770" s="224">
        <f>IFERROR(VLOOKUP(S770,'Tablas de calculos'!$AU$16:$AV$24,2,FALSE),"")</f>
        <v>1</v>
      </c>
      <c r="U770" s="208" t="str">
        <f>IFERROR(VLOOKUP(T770,'Tablas de calculos'!$AV$16:$AY$24,4),"")</f>
        <v>Fuerte</v>
      </c>
      <c r="V770" s="207" t="s">
        <v>578</v>
      </c>
      <c r="W770" s="207" t="s">
        <v>578</v>
      </c>
      <c r="X770" s="123" t="str">
        <f t="shared" si="51"/>
        <v>FuerteDirectamenteDirectamente</v>
      </c>
      <c r="Y770" s="208">
        <f>IFERROR(VLOOKUP(X770,'Tablas de calculos'!$AZ$4:$BE$11,5,FALSE),"")</f>
        <v>2</v>
      </c>
      <c r="Z770" s="208">
        <f>IFERROR(VLOOKUP(X770,'Tablas de calculos'!$AZ$4:$BE$11,6,FALSE),"")</f>
        <v>2</v>
      </c>
    </row>
    <row r="771" spans="1:26" ht="75" x14ac:dyDescent="0.25">
      <c r="A771" s="232" t="s">
        <v>122</v>
      </c>
      <c r="B771" s="61">
        <v>28</v>
      </c>
      <c r="C771" s="205" t="str">
        <f>+VLOOKUP(Tabla9[[#This Row],[Cod. Riesgo]],Tabla_Riesgos[[Número]:[Tipo de Riesgo]],6,FALSE)</f>
        <v>Estratégico</v>
      </c>
      <c r="D771" s="119" t="s">
        <v>26</v>
      </c>
      <c r="E771" s="120" t="s">
        <v>1155</v>
      </c>
      <c r="F771" s="121"/>
      <c r="G771" s="125" t="s">
        <v>233</v>
      </c>
      <c r="H771" s="472"/>
      <c r="I771" s="207" t="s">
        <v>486</v>
      </c>
      <c r="J771" s="207" t="s">
        <v>490</v>
      </c>
      <c r="K771" s="207" t="s">
        <v>494</v>
      </c>
      <c r="L771" s="207" t="s">
        <v>498</v>
      </c>
      <c r="M771" s="207" t="s">
        <v>503</v>
      </c>
      <c r="N771" s="207" t="s">
        <v>508</v>
      </c>
      <c r="O771" s="207" t="s">
        <v>512</v>
      </c>
      <c r="P771" s="123">
        <f t="shared" si="48"/>
        <v>100</v>
      </c>
      <c r="Q771" s="208" t="str">
        <f t="shared" si="49"/>
        <v>Fuerte</v>
      </c>
      <c r="R771" s="207" t="s">
        <v>516</v>
      </c>
      <c r="S771" s="224" t="str">
        <f t="shared" si="50"/>
        <v>FuerteFuerte</v>
      </c>
      <c r="T771" s="224">
        <f>IFERROR(VLOOKUP(S771,'Tablas de calculos'!$AU$16:$AV$24,2,FALSE),"")</f>
        <v>1</v>
      </c>
      <c r="U771" s="208" t="str">
        <f>IFERROR(VLOOKUP(T771,'Tablas de calculos'!$AV$16:$AY$24,4),"")</f>
        <v>Fuerte</v>
      </c>
      <c r="V771" s="207" t="s">
        <v>578</v>
      </c>
      <c r="W771" s="207" t="s">
        <v>578</v>
      </c>
      <c r="X771" s="123" t="str">
        <f t="shared" si="51"/>
        <v>FuerteDirectamenteDirectamente</v>
      </c>
      <c r="Y771" s="208">
        <f>IFERROR(VLOOKUP(X771,'Tablas de calculos'!$AZ$4:$BE$11,5,FALSE),"")</f>
        <v>2</v>
      </c>
      <c r="Z771" s="208">
        <f>IFERROR(VLOOKUP(X771,'Tablas de calculos'!$AZ$4:$BE$11,6,FALSE),"")</f>
        <v>2</v>
      </c>
    </row>
    <row r="772" spans="1:26" ht="75" x14ac:dyDescent="0.25">
      <c r="A772" s="232" t="s">
        <v>122</v>
      </c>
      <c r="B772" s="61">
        <v>28</v>
      </c>
      <c r="C772" s="205" t="str">
        <f>+VLOOKUP(Tabla9[[#This Row],[Cod. Riesgo]],Tabla_Riesgos[[Número]:[Tipo de Riesgo]],6,FALSE)</f>
        <v>Estratégico</v>
      </c>
      <c r="D772" s="119" t="s">
        <v>26</v>
      </c>
      <c r="E772" s="120" t="s">
        <v>1155</v>
      </c>
      <c r="F772" s="121"/>
      <c r="G772" s="125" t="s">
        <v>234</v>
      </c>
      <c r="H772" s="472"/>
      <c r="I772" s="207" t="s">
        <v>486</v>
      </c>
      <c r="J772" s="207" t="s">
        <v>490</v>
      </c>
      <c r="K772" s="207" t="s">
        <v>494</v>
      </c>
      <c r="L772" s="207" t="s">
        <v>498</v>
      </c>
      <c r="M772" s="207" t="s">
        <v>503</v>
      </c>
      <c r="N772" s="207" t="s">
        <v>508</v>
      </c>
      <c r="O772" s="207" t="s">
        <v>512</v>
      </c>
      <c r="P772" s="123">
        <f t="shared" si="48"/>
        <v>100</v>
      </c>
      <c r="Q772" s="208" t="str">
        <f t="shared" si="49"/>
        <v>Fuerte</v>
      </c>
      <c r="R772" s="207" t="s">
        <v>516</v>
      </c>
      <c r="S772" s="224" t="str">
        <f t="shared" si="50"/>
        <v>FuerteFuerte</v>
      </c>
      <c r="T772" s="224">
        <f>IFERROR(VLOOKUP(S772,'Tablas de calculos'!$AU$16:$AV$24,2,FALSE),"")</f>
        <v>1</v>
      </c>
      <c r="U772" s="208" t="str">
        <f>IFERROR(VLOOKUP(T772,'Tablas de calculos'!$AV$16:$AY$24,4),"")</f>
        <v>Fuerte</v>
      </c>
      <c r="V772" s="207" t="s">
        <v>578</v>
      </c>
      <c r="W772" s="207" t="s">
        <v>578</v>
      </c>
      <c r="X772" s="123" t="str">
        <f t="shared" si="51"/>
        <v>FuerteDirectamenteDirectamente</v>
      </c>
      <c r="Y772" s="208">
        <f>IFERROR(VLOOKUP(X772,'Tablas de calculos'!$AZ$4:$BE$11,5,FALSE),"")</f>
        <v>2</v>
      </c>
      <c r="Z772" s="208">
        <f>IFERROR(VLOOKUP(X772,'Tablas de calculos'!$AZ$4:$BE$11,6,FALSE),"")</f>
        <v>2</v>
      </c>
    </row>
    <row r="773" spans="1:26" ht="75" x14ac:dyDescent="0.25">
      <c r="A773" s="232" t="s">
        <v>122</v>
      </c>
      <c r="B773" s="61">
        <v>28</v>
      </c>
      <c r="C773" s="205" t="str">
        <f>+VLOOKUP(Tabla9[[#This Row],[Cod. Riesgo]],Tabla_Riesgos[[Número]:[Tipo de Riesgo]],6,FALSE)</f>
        <v>Estratégico</v>
      </c>
      <c r="D773" s="119" t="s">
        <v>26</v>
      </c>
      <c r="E773" s="120" t="s">
        <v>1155</v>
      </c>
      <c r="F773" s="121"/>
      <c r="G773" s="125" t="s">
        <v>235</v>
      </c>
      <c r="H773" s="472"/>
      <c r="I773" s="207" t="s">
        <v>486</v>
      </c>
      <c r="J773" s="207" t="s">
        <v>490</v>
      </c>
      <c r="K773" s="207" t="s">
        <v>494</v>
      </c>
      <c r="L773" s="207" t="s">
        <v>498</v>
      </c>
      <c r="M773" s="207" t="s">
        <v>503</v>
      </c>
      <c r="N773" s="207" t="s">
        <v>508</v>
      </c>
      <c r="O773" s="207" t="s">
        <v>512</v>
      </c>
      <c r="P773" s="123">
        <f t="shared" ref="P773:P836" si="52">IFERROR(IF(I773="Asignado",15,0)+IF(J773="Adecuado",15,0)+IF(K773="Oportuna",15,0)+IF(L773="Prevenir",15,0)+IF(L773="Detectar",10,0)+IF(M773="Confiable",15,0)+IF(N773="Se investigan y resuelven oportunamente",15,0)+IF(O773="Completa",10,0)+IF(O773="Incompleta",5,0),"")</f>
        <v>100</v>
      </c>
      <c r="Q773" s="208" t="str">
        <f t="shared" ref="Q773:Q836" si="53">IF(P773&lt;86,"Debil",IF(P773&lt;96,"Moderado","Fuerte"))</f>
        <v>Fuerte</v>
      </c>
      <c r="R773" s="207" t="s">
        <v>516</v>
      </c>
      <c r="S773" s="224" t="str">
        <f t="shared" ref="S773:S836" si="54">_xlfn.CONCAT(Q773,R773)</f>
        <v>FuerteFuerte</v>
      </c>
      <c r="T773" s="224">
        <f>IFERROR(VLOOKUP(S773,'Tablas de calculos'!$AU$16:$AV$24,2,FALSE),"")</f>
        <v>1</v>
      </c>
      <c r="U773" s="208" t="str">
        <f>IFERROR(VLOOKUP(T773,'Tablas de calculos'!$AV$16:$AY$24,4),"")</f>
        <v>Fuerte</v>
      </c>
      <c r="V773" s="207" t="s">
        <v>578</v>
      </c>
      <c r="W773" s="207" t="s">
        <v>578</v>
      </c>
      <c r="X773" s="123" t="str">
        <f t="shared" ref="X773:X836" si="55">CONCATENATE(U773,V773,W773)</f>
        <v>FuerteDirectamenteDirectamente</v>
      </c>
      <c r="Y773" s="208">
        <f>IFERROR(VLOOKUP(X773,'Tablas de calculos'!$AZ$4:$BE$11,5,FALSE),"")</f>
        <v>2</v>
      </c>
      <c r="Z773" s="208">
        <f>IFERROR(VLOOKUP(X773,'Tablas de calculos'!$AZ$4:$BE$11,6,FALSE),"")</f>
        <v>2</v>
      </c>
    </row>
    <row r="774" spans="1:26" ht="75" x14ac:dyDescent="0.25">
      <c r="A774" s="232" t="s">
        <v>122</v>
      </c>
      <c r="B774" s="61">
        <v>28</v>
      </c>
      <c r="C774" s="205" t="str">
        <f>+VLOOKUP(Tabla9[[#This Row],[Cod. Riesgo]],Tabla_Riesgos[[Número]:[Tipo de Riesgo]],6,FALSE)</f>
        <v>Estratégico</v>
      </c>
      <c r="D774" s="119" t="s">
        <v>26</v>
      </c>
      <c r="E774" s="120" t="s">
        <v>1155</v>
      </c>
      <c r="F774" s="121"/>
      <c r="G774" s="125" t="s">
        <v>236</v>
      </c>
      <c r="H774" s="472"/>
      <c r="I774" s="207" t="s">
        <v>486</v>
      </c>
      <c r="J774" s="207" t="s">
        <v>490</v>
      </c>
      <c r="K774" s="207" t="s">
        <v>494</v>
      </c>
      <c r="L774" s="207" t="s">
        <v>498</v>
      </c>
      <c r="M774" s="207" t="s">
        <v>503</v>
      </c>
      <c r="N774" s="207" t="s">
        <v>508</v>
      </c>
      <c r="O774" s="207" t="s">
        <v>512</v>
      </c>
      <c r="P774" s="123">
        <f t="shared" si="52"/>
        <v>100</v>
      </c>
      <c r="Q774" s="208" t="str">
        <f t="shared" si="53"/>
        <v>Fuerte</v>
      </c>
      <c r="R774" s="207" t="s">
        <v>516</v>
      </c>
      <c r="S774" s="224" t="str">
        <f t="shared" si="54"/>
        <v>FuerteFuerte</v>
      </c>
      <c r="T774" s="224">
        <f>IFERROR(VLOOKUP(S774,'Tablas de calculos'!$AU$16:$AV$24,2,FALSE),"")</f>
        <v>1</v>
      </c>
      <c r="U774" s="208" t="str">
        <f>IFERROR(VLOOKUP(T774,'Tablas de calculos'!$AV$16:$AY$24,4),"")</f>
        <v>Fuerte</v>
      </c>
      <c r="V774" s="207" t="s">
        <v>578</v>
      </c>
      <c r="W774" s="207" t="s">
        <v>578</v>
      </c>
      <c r="X774" s="123" t="str">
        <f t="shared" si="55"/>
        <v>FuerteDirectamenteDirectamente</v>
      </c>
      <c r="Y774" s="208">
        <f>IFERROR(VLOOKUP(X774,'Tablas de calculos'!$AZ$4:$BE$11,5,FALSE),"")</f>
        <v>2</v>
      </c>
      <c r="Z774" s="208">
        <f>IFERROR(VLOOKUP(X774,'Tablas de calculos'!$AZ$4:$BE$11,6,FALSE),"")</f>
        <v>2</v>
      </c>
    </row>
    <row r="775" spans="1:26" ht="60" x14ac:dyDescent="0.25">
      <c r="A775" s="232" t="s">
        <v>122</v>
      </c>
      <c r="B775" s="61">
        <v>30</v>
      </c>
      <c r="C775" s="205" t="str">
        <f>+VLOOKUP(Tabla9[[#This Row],[Cod. Riesgo]],Tabla_Riesgos[[Número]:[Tipo de Riesgo]],6,FALSE)</f>
        <v>Operativo</v>
      </c>
      <c r="D775" s="119" t="s">
        <v>35</v>
      </c>
      <c r="E775" s="120" t="s">
        <v>36</v>
      </c>
      <c r="F775" s="121"/>
      <c r="G775" s="125" t="s">
        <v>237</v>
      </c>
      <c r="H775" s="472"/>
      <c r="I775" s="207" t="s">
        <v>486</v>
      </c>
      <c r="J775" s="207" t="s">
        <v>490</v>
      </c>
      <c r="K775" s="207" t="s">
        <v>494</v>
      </c>
      <c r="L775" s="207" t="s">
        <v>498</v>
      </c>
      <c r="M775" s="207" t="s">
        <v>503</v>
      </c>
      <c r="N775" s="207" t="s">
        <v>508</v>
      </c>
      <c r="O775" s="207" t="s">
        <v>512</v>
      </c>
      <c r="P775" s="123">
        <f t="shared" si="52"/>
        <v>100</v>
      </c>
      <c r="Q775" s="208" t="str">
        <f t="shared" si="53"/>
        <v>Fuerte</v>
      </c>
      <c r="R775" s="207" t="s">
        <v>516</v>
      </c>
      <c r="S775" s="224" t="str">
        <f t="shared" si="54"/>
        <v>FuerteFuerte</v>
      </c>
      <c r="T775" s="224">
        <f>IFERROR(VLOOKUP(S775,'Tablas de calculos'!$AU$16:$AV$24,2,FALSE),"")</f>
        <v>1</v>
      </c>
      <c r="U775" s="208" t="str">
        <f>IFERROR(VLOOKUP(T775,'Tablas de calculos'!$AV$16:$AY$24,4),"")</f>
        <v>Fuerte</v>
      </c>
      <c r="V775" s="207" t="s">
        <v>578</v>
      </c>
      <c r="W775" s="207" t="s">
        <v>578</v>
      </c>
      <c r="X775" s="123" t="str">
        <f t="shared" si="55"/>
        <v>FuerteDirectamenteDirectamente</v>
      </c>
      <c r="Y775" s="208">
        <f>IFERROR(VLOOKUP(X775,'Tablas de calculos'!$AZ$4:$BE$11,5,FALSE),"")</f>
        <v>2</v>
      </c>
      <c r="Z775" s="208">
        <f>IFERROR(VLOOKUP(X775,'Tablas de calculos'!$AZ$4:$BE$11,6,FALSE),"")</f>
        <v>2</v>
      </c>
    </row>
    <row r="776" spans="1:26" ht="60" x14ac:dyDescent="0.25">
      <c r="A776" s="232" t="s">
        <v>122</v>
      </c>
      <c r="B776" s="61">
        <v>30</v>
      </c>
      <c r="C776" s="205" t="str">
        <f>+VLOOKUP(Tabla9[[#This Row],[Cod. Riesgo]],Tabla_Riesgos[[Número]:[Tipo de Riesgo]],6,FALSE)</f>
        <v>Operativo</v>
      </c>
      <c r="D776" s="119" t="s">
        <v>35</v>
      </c>
      <c r="E776" s="120" t="s">
        <v>36</v>
      </c>
      <c r="F776" s="121"/>
      <c r="G776" s="125" t="s">
        <v>238</v>
      </c>
      <c r="H776" s="472"/>
      <c r="I776" s="207" t="s">
        <v>486</v>
      </c>
      <c r="J776" s="207" t="s">
        <v>490</v>
      </c>
      <c r="K776" s="207" t="s">
        <v>494</v>
      </c>
      <c r="L776" s="207" t="s">
        <v>498</v>
      </c>
      <c r="M776" s="207" t="s">
        <v>503</v>
      </c>
      <c r="N776" s="207" t="s">
        <v>508</v>
      </c>
      <c r="O776" s="207" t="s">
        <v>512</v>
      </c>
      <c r="P776" s="123">
        <f t="shared" si="52"/>
        <v>100</v>
      </c>
      <c r="Q776" s="208" t="str">
        <f t="shared" si="53"/>
        <v>Fuerte</v>
      </c>
      <c r="R776" s="207" t="s">
        <v>516</v>
      </c>
      <c r="S776" s="224" t="str">
        <f t="shared" si="54"/>
        <v>FuerteFuerte</v>
      </c>
      <c r="T776" s="224">
        <f>IFERROR(VLOOKUP(S776,'Tablas de calculos'!$AU$16:$AV$24,2,FALSE),"")</f>
        <v>1</v>
      </c>
      <c r="U776" s="208" t="str">
        <f>IFERROR(VLOOKUP(T776,'Tablas de calculos'!$AV$16:$AY$24,4),"")</f>
        <v>Fuerte</v>
      </c>
      <c r="V776" s="207" t="s">
        <v>578</v>
      </c>
      <c r="W776" s="207" t="s">
        <v>578</v>
      </c>
      <c r="X776" s="123" t="str">
        <f t="shared" si="55"/>
        <v>FuerteDirectamenteDirectamente</v>
      </c>
      <c r="Y776" s="208">
        <f>IFERROR(VLOOKUP(X776,'Tablas de calculos'!$AZ$4:$BE$11,5,FALSE),"")</f>
        <v>2</v>
      </c>
      <c r="Z776" s="208">
        <f>IFERROR(VLOOKUP(X776,'Tablas de calculos'!$AZ$4:$BE$11,6,FALSE),"")</f>
        <v>2</v>
      </c>
    </row>
    <row r="777" spans="1:26" ht="60" x14ac:dyDescent="0.25">
      <c r="A777" s="232" t="s">
        <v>122</v>
      </c>
      <c r="B777" s="61">
        <v>30</v>
      </c>
      <c r="C777" s="205" t="str">
        <f>+VLOOKUP(Tabla9[[#This Row],[Cod. Riesgo]],Tabla_Riesgos[[Número]:[Tipo de Riesgo]],6,FALSE)</f>
        <v>Operativo</v>
      </c>
      <c r="D777" s="119" t="s">
        <v>35</v>
      </c>
      <c r="E777" s="120" t="s">
        <v>36</v>
      </c>
      <c r="F777" s="121"/>
      <c r="G777" s="125" t="s">
        <v>239</v>
      </c>
      <c r="H777" s="472"/>
      <c r="I777" s="207" t="s">
        <v>486</v>
      </c>
      <c r="J777" s="207" t="s">
        <v>490</v>
      </c>
      <c r="K777" s="207" t="s">
        <v>494</v>
      </c>
      <c r="L777" s="207" t="s">
        <v>498</v>
      </c>
      <c r="M777" s="207" t="s">
        <v>503</v>
      </c>
      <c r="N777" s="207" t="s">
        <v>508</v>
      </c>
      <c r="O777" s="207" t="s">
        <v>512</v>
      </c>
      <c r="P777" s="123">
        <f t="shared" si="52"/>
        <v>100</v>
      </c>
      <c r="Q777" s="208" t="str">
        <f t="shared" si="53"/>
        <v>Fuerte</v>
      </c>
      <c r="R777" s="207" t="s">
        <v>516</v>
      </c>
      <c r="S777" s="224" t="str">
        <f t="shared" si="54"/>
        <v>FuerteFuerte</v>
      </c>
      <c r="T777" s="224">
        <f>IFERROR(VLOOKUP(S777,'Tablas de calculos'!$AU$16:$AV$24,2,FALSE),"")</f>
        <v>1</v>
      </c>
      <c r="U777" s="208" t="str">
        <f>IFERROR(VLOOKUP(T777,'Tablas de calculos'!$AV$16:$AY$24,4),"")</f>
        <v>Fuerte</v>
      </c>
      <c r="V777" s="207" t="s">
        <v>578</v>
      </c>
      <c r="W777" s="207" t="s">
        <v>578</v>
      </c>
      <c r="X777" s="123" t="str">
        <f t="shared" si="55"/>
        <v>FuerteDirectamenteDirectamente</v>
      </c>
      <c r="Y777" s="208">
        <f>IFERROR(VLOOKUP(X777,'Tablas de calculos'!$AZ$4:$BE$11,5,FALSE),"")</f>
        <v>2</v>
      </c>
      <c r="Z777" s="208">
        <f>IFERROR(VLOOKUP(X777,'Tablas de calculos'!$AZ$4:$BE$11,6,FALSE),"")</f>
        <v>2</v>
      </c>
    </row>
    <row r="778" spans="1:26" ht="60" x14ac:dyDescent="0.25">
      <c r="A778" s="232" t="s">
        <v>122</v>
      </c>
      <c r="B778" s="61">
        <v>30</v>
      </c>
      <c r="C778" s="205" t="str">
        <f>+VLOOKUP(Tabla9[[#This Row],[Cod. Riesgo]],Tabla_Riesgos[[Número]:[Tipo de Riesgo]],6,FALSE)</f>
        <v>Operativo</v>
      </c>
      <c r="D778" s="119" t="s">
        <v>35</v>
      </c>
      <c r="E778" s="120" t="s">
        <v>36</v>
      </c>
      <c r="F778" s="121"/>
      <c r="G778" s="125" t="s">
        <v>240</v>
      </c>
      <c r="H778" s="472"/>
      <c r="I778" s="207" t="s">
        <v>486</v>
      </c>
      <c r="J778" s="207" t="s">
        <v>490</v>
      </c>
      <c r="K778" s="207" t="s">
        <v>494</v>
      </c>
      <c r="L778" s="207" t="s">
        <v>498</v>
      </c>
      <c r="M778" s="207" t="s">
        <v>503</v>
      </c>
      <c r="N778" s="207" t="s">
        <v>508</v>
      </c>
      <c r="O778" s="207" t="s">
        <v>512</v>
      </c>
      <c r="P778" s="123">
        <f t="shared" si="52"/>
        <v>100</v>
      </c>
      <c r="Q778" s="208" t="str">
        <f t="shared" si="53"/>
        <v>Fuerte</v>
      </c>
      <c r="R778" s="207" t="s">
        <v>516</v>
      </c>
      <c r="S778" s="224" t="str">
        <f t="shared" si="54"/>
        <v>FuerteFuerte</v>
      </c>
      <c r="T778" s="224">
        <f>IFERROR(VLOOKUP(S778,'Tablas de calculos'!$AU$16:$AV$24,2,FALSE),"")</f>
        <v>1</v>
      </c>
      <c r="U778" s="208" t="str">
        <f>IFERROR(VLOOKUP(T778,'Tablas de calculos'!$AV$16:$AY$24,4),"")</f>
        <v>Fuerte</v>
      </c>
      <c r="V778" s="207" t="s">
        <v>578</v>
      </c>
      <c r="W778" s="207" t="s">
        <v>578</v>
      </c>
      <c r="X778" s="123" t="str">
        <f t="shared" si="55"/>
        <v>FuerteDirectamenteDirectamente</v>
      </c>
      <c r="Y778" s="208">
        <f>IFERROR(VLOOKUP(X778,'Tablas de calculos'!$AZ$4:$BE$11,5,FALSE),"")</f>
        <v>2</v>
      </c>
      <c r="Z778" s="208">
        <f>IFERROR(VLOOKUP(X778,'Tablas de calculos'!$AZ$4:$BE$11,6,FALSE),"")</f>
        <v>2</v>
      </c>
    </row>
    <row r="779" spans="1:26" ht="75" x14ac:dyDescent="0.25">
      <c r="A779" s="232" t="s">
        <v>122</v>
      </c>
      <c r="B779" s="61">
        <v>30</v>
      </c>
      <c r="C779" s="205" t="str">
        <f>+VLOOKUP(Tabla9[[#This Row],[Cod. Riesgo]],Tabla_Riesgos[[Número]:[Tipo de Riesgo]],6,FALSE)</f>
        <v>Operativo</v>
      </c>
      <c r="D779" s="119" t="s">
        <v>35</v>
      </c>
      <c r="E779" s="120" t="s">
        <v>36</v>
      </c>
      <c r="F779" s="121"/>
      <c r="G779" s="125" t="s">
        <v>241</v>
      </c>
      <c r="H779" s="472"/>
      <c r="I779" s="207" t="s">
        <v>486</v>
      </c>
      <c r="J779" s="207" t="s">
        <v>490</v>
      </c>
      <c r="K779" s="207" t="s">
        <v>494</v>
      </c>
      <c r="L779" s="207" t="s">
        <v>498</v>
      </c>
      <c r="M779" s="207" t="s">
        <v>503</v>
      </c>
      <c r="N779" s="207" t="s">
        <v>508</v>
      </c>
      <c r="O779" s="207" t="s">
        <v>512</v>
      </c>
      <c r="P779" s="123">
        <f t="shared" si="52"/>
        <v>100</v>
      </c>
      <c r="Q779" s="208" t="str">
        <f t="shared" si="53"/>
        <v>Fuerte</v>
      </c>
      <c r="R779" s="207" t="s">
        <v>516</v>
      </c>
      <c r="S779" s="224" t="str">
        <f t="shared" si="54"/>
        <v>FuerteFuerte</v>
      </c>
      <c r="T779" s="224">
        <f>IFERROR(VLOOKUP(S779,'Tablas de calculos'!$AU$16:$AV$24,2,FALSE),"")</f>
        <v>1</v>
      </c>
      <c r="U779" s="208" t="str">
        <f>IFERROR(VLOOKUP(T779,'Tablas de calculos'!$AV$16:$AY$24,4),"")</f>
        <v>Fuerte</v>
      </c>
      <c r="V779" s="207" t="s">
        <v>578</v>
      </c>
      <c r="W779" s="207" t="s">
        <v>578</v>
      </c>
      <c r="X779" s="123" t="str">
        <f t="shared" si="55"/>
        <v>FuerteDirectamenteDirectamente</v>
      </c>
      <c r="Y779" s="208">
        <f>IFERROR(VLOOKUP(X779,'Tablas de calculos'!$AZ$4:$BE$11,5,FALSE),"")</f>
        <v>2</v>
      </c>
      <c r="Z779" s="208">
        <f>IFERROR(VLOOKUP(X779,'Tablas de calculos'!$AZ$4:$BE$11,6,FALSE),"")</f>
        <v>2</v>
      </c>
    </row>
    <row r="780" spans="1:26" ht="60" x14ac:dyDescent="0.25">
      <c r="A780" s="232" t="s">
        <v>122</v>
      </c>
      <c r="B780" s="61">
        <v>30</v>
      </c>
      <c r="C780" s="205" t="str">
        <f>+VLOOKUP(Tabla9[[#This Row],[Cod. Riesgo]],Tabla_Riesgos[[Número]:[Tipo de Riesgo]],6,FALSE)</f>
        <v>Operativo</v>
      </c>
      <c r="D780" s="119" t="s">
        <v>35</v>
      </c>
      <c r="E780" s="120" t="s">
        <v>36</v>
      </c>
      <c r="F780" s="121"/>
      <c r="G780" s="125" t="s">
        <v>242</v>
      </c>
      <c r="H780" s="472"/>
      <c r="I780" s="207" t="s">
        <v>486</v>
      </c>
      <c r="J780" s="207" t="s">
        <v>490</v>
      </c>
      <c r="K780" s="207" t="s">
        <v>494</v>
      </c>
      <c r="L780" s="207" t="s">
        <v>498</v>
      </c>
      <c r="M780" s="207" t="s">
        <v>503</v>
      </c>
      <c r="N780" s="207" t="s">
        <v>508</v>
      </c>
      <c r="O780" s="207" t="s">
        <v>512</v>
      </c>
      <c r="P780" s="123">
        <f t="shared" si="52"/>
        <v>100</v>
      </c>
      <c r="Q780" s="208" t="str">
        <f t="shared" si="53"/>
        <v>Fuerte</v>
      </c>
      <c r="R780" s="207" t="s">
        <v>516</v>
      </c>
      <c r="S780" s="224" t="str">
        <f t="shared" si="54"/>
        <v>FuerteFuerte</v>
      </c>
      <c r="T780" s="224">
        <f>IFERROR(VLOOKUP(S780,'Tablas de calculos'!$AU$16:$AV$24,2,FALSE),"")</f>
        <v>1</v>
      </c>
      <c r="U780" s="208" t="str">
        <f>IFERROR(VLOOKUP(T780,'Tablas de calculos'!$AV$16:$AY$24,4),"")</f>
        <v>Fuerte</v>
      </c>
      <c r="V780" s="207" t="s">
        <v>578</v>
      </c>
      <c r="W780" s="207" t="s">
        <v>578</v>
      </c>
      <c r="X780" s="123" t="str">
        <f t="shared" si="55"/>
        <v>FuerteDirectamenteDirectamente</v>
      </c>
      <c r="Y780" s="208">
        <f>IFERROR(VLOOKUP(X780,'Tablas de calculos'!$AZ$4:$BE$11,5,FALSE),"")</f>
        <v>2</v>
      </c>
      <c r="Z780" s="208">
        <f>IFERROR(VLOOKUP(X780,'Tablas de calculos'!$AZ$4:$BE$11,6,FALSE),"")</f>
        <v>2</v>
      </c>
    </row>
    <row r="781" spans="1:26" ht="60" x14ac:dyDescent="0.25">
      <c r="A781" s="232" t="s">
        <v>122</v>
      </c>
      <c r="B781" s="61">
        <v>30</v>
      </c>
      <c r="C781" s="205" t="str">
        <f>+VLOOKUP(Tabla9[[#This Row],[Cod. Riesgo]],Tabla_Riesgos[[Número]:[Tipo de Riesgo]],6,FALSE)</f>
        <v>Operativo</v>
      </c>
      <c r="D781" s="119" t="s">
        <v>35</v>
      </c>
      <c r="E781" s="120" t="s">
        <v>36</v>
      </c>
      <c r="F781" s="121"/>
      <c r="G781" s="125" t="s">
        <v>243</v>
      </c>
      <c r="H781" s="472"/>
      <c r="I781" s="207" t="s">
        <v>486</v>
      </c>
      <c r="J781" s="207" t="s">
        <v>490</v>
      </c>
      <c r="K781" s="207" t="s">
        <v>494</v>
      </c>
      <c r="L781" s="207" t="s">
        <v>498</v>
      </c>
      <c r="M781" s="207" t="s">
        <v>503</v>
      </c>
      <c r="N781" s="207" t="s">
        <v>508</v>
      </c>
      <c r="O781" s="207" t="s">
        <v>512</v>
      </c>
      <c r="P781" s="123">
        <f t="shared" si="52"/>
        <v>100</v>
      </c>
      <c r="Q781" s="208" t="str">
        <f t="shared" si="53"/>
        <v>Fuerte</v>
      </c>
      <c r="R781" s="207" t="s">
        <v>516</v>
      </c>
      <c r="S781" s="224" t="str">
        <f t="shared" si="54"/>
        <v>FuerteFuerte</v>
      </c>
      <c r="T781" s="224">
        <f>IFERROR(VLOOKUP(S781,'Tablas de calculos'!$AU$16:$AV$24,2,FALSE),"")</f>
        <v>1</v>
      </c>
      <c r="U781" s="208" t="str">
        <f>IFERROR(VLOOKUP(T781,'Tablas de calculos'!$AV$16:$AY$24,4),"")</f>
        <v>Fuerte</v>
      </c>
      <c r="V781" s="207" t="s">
        <v>578</v>
      </c>
      <c r="W781" s="207" t="s">
        <v>578</v>
      </c>
      <c r="X781" s="123" t="str">
        <f t="shared" si="55"/>
        <v>FuerteDirectamenteDirectamente</v>
      </c>
      <c r="Y781" s="208">
        <f>IFERROR(VLOOKUP(X781,'Tablas de calculos'!$AZ$4:$BE$11,5,FALSE),"")</f>
        <v>2</v>
      </c>
      <c r="Z781" s="208">
        <f>IFERROR(VLOOKUP(X781,'Tablas de calculos'!$AZ$4:$BE$11,6,FALSE),"")</f>
        <v>2</v>
      </c>
    </row>
    <row r="782" spans="1:26" ht="60" x14ac:dyDescent="0.25">
      <c r="A782" s="232" t="s">
        <v>122</v>
      </c>
      <c r="B782" s="61">
        <v>30</v>
      </c>
      <c r="C782" s="205" t="str">
        <f>+VLOOKUP(Tabla9[[#This Row],[Cod. Riesgo]],Tabla_Riesgos[[Número]:[Tipo de Riesgo]],6,FALSE)</f>
        <v>Operativo</v>
      </c>
      <c r="D782" s="119" t="s">
        <v>35</v>
      </c>
      <c r="E782" s="120" t="s">
        <v>36</v>
      </c>
      <c r="F782" s="121"/>
      <c r="G782" s="125" t="s">
        <v>244</v>
      </c>
      <c r="H782" s="472"/>
      <c r="I782" s="207" t="s">
        <v>486</v>
      </c>
      <c r="J782" s="207" t="s">
        <v>490</v>
      </c>
      <c r="K782" s="207" t="s">
        <v>494</v>
      </c>
      <c r="L782" s="207" t="s">
        <v>498</v>
      </c>
      <c r="M782" s="207" t="s">
        <v>503</v>
      </c>
      <c r="N782" s="207" t="s">
        <v>508</v>
      </c>
      <c r="O782" s="207" t="s">
        <v>512</v>
      </c>
      <c r="P782" s="123">
        <f t="shared" si="52"/>
        <v>100</v>
      </c>
      <c r="Q782" s="208" t="str">
        <f t="shared" si="53"/>
        <v>Fuerte</v>
      </c>
      <c r="R782" s="207" t="s">
        <v>516</v>
      </c>
      <c r="S782" s="224" t="str">
        <f t="shared" si="54"/>
        <v>FuerteFuerte</v>
      </c>
      <c r="T782" s="224">
        <f>IFERROR(VLOOKUP(S782,'Tablas de calculos'!$AU$16:$AV$24,2,FALSE),"")</f>
        <v>1</v>
      </c>
      <c r="U782" s="208" t="str">
        <f>IFERROR(VLOOKUP(T782,'Tablas de calculos'!$AV$16:$AY$24,4),"")</f>
        <v>Fuerte</v>
      </c>
      <c r="V782" s="207" t="s">
        <v>578</v>
      </c>
      <c r="W782" s="207" t="s">
        <v>578</v>
      </c>
      <c r="X782" s="123" t="str">
        <f t="shared" si="55"/>
        <v>FuerteDirectamenteDirectamente</v>
      </c>
      <c r="Y782" s="208">
        <f>IFERROR(VLOOKUP(X782,'Tablas de calculos'!$AZ$4:$BE$11,5,FALSE),"")</f>
        <v>2</v>
      </c>
      <c r="Z782" s="208">
        <f>IFERROR(VLOOKUP(X782,'Tablas de calculos'!$AZ$4:$BE$11,6,FALSE),"")</f>
        <v>2</v>
      </c>
    </row>
    <row r="783" spans="1:26" ht="75" x14ac:dyDescent="0.25">
      <c r="A783" s="232" t="s">
        <v>122</v>
      </c>
      <c r="B783" s="61">
        <v>31</v>
      </c>
      <c r="C783" s="205" t="str">
        <f>+VLOOKUP(Tabla9[[#This Row],[Cod. Riesgo]],Tabla_Riesgos[[Número]:[Tipo de Riesgo]],6,FALSE)</f>
        <v>Estratégico</v>
      </c>
      <c r="D783" s="119" t="s">
        <v>35</v>
      </c>
      <c r="E783" s="120" t="s">
        <v>734</v>
      </c>
      <c r="F783" s="121"/>
      <c r="G783" s="125" t="s">
        <v>245</v>
      </c>
      <c r="H783" s="472"/>
      <c r="I783" s="207" t="s">
        <v>486</v>
      </c>
      <c r="J783" s="207" t="s">
        <v>490</v>
      </c>
      <c r="K783" s="207" t="s">
        <v>494</v>
      </c>
      <c r="L783" s="207" t="s">
        <v>498</v>
      </c>
      <c r="M783" s="207" t="s">
        <v>503</v>
      </c>
      <c r="N783" s="207" t="s">
        <v>508</v>
      </c>
      <c r="O783" s="207" t="s">
        <v>512</v>
      </c>
      <c r="P783" s="123">
        <f t="shared" si="52"/>
        <v>100</v>
      </c>
      <c r="Q783" s="208" t="str">
        <f t="shared" si="53"/>
        <v>Fuerte</v>
      </c>
      <c r="R783" s="207" t="s">
        <v>516</v>
      </c>
      <c r="S783" s="224" t="str">
        <f t="shared" si="54"/>
        <v>FuerteFuerte</v>
      </c>
      <c r="T783" s="224">
        <f>IFERROR(VLOOKUP(S783,'Tablas de calculos'!$AU$16:$AV$24,2,FALSE),"")</f>
        <v>1</v>
      </c>
      <c r="U783" s="208" t="str">
        <f>IFERROR(VLOOKUP(T783,'Tablas de calculos'!$AV$16:$AY$24,4),"")</f>
        <v>Fuerte</v>
      </c>
      <c r="V783" s="207" t="s">
        <v>578</v>
      </c>
      <c r="W783" s="207" t="s">
        <v>578</v>
      </c>
      <c r="X783" s="123" t="str">
        <f t="shared" si="55"/>
        <v>FuerteDirectamenteDirectamente</v>
      </c>
      <c r="Y783" s="208">
        <f>IFERROR(VLOOKUP(X783,'Tablas de calculos'!$AZ$4:$BE$11,5,FALSE),"")</f>
        <v>2</v>
      </c>
      <c r="Z783" s="208">
        <f>IFERROR(VLOOKUP(X783,'Tablas de calculos'!$AZ$4:$BE$11,6,FALSE),"")</f>
        <v>2</v>
      </c>
    </row>
    <row r="784" spans="1:26" ht="75" x14ac:dyDescent="0.25">
      <c r="A784" s="232" t="s">
        <v>122</v>
      </c>
      <c r="B784" s="61">
        <v>31</v>
      </c>
      <c r="C784" s="205" t="str">
        <f>+VLOOKUP(Tabla9[[#This Row],[Cod. Riesgo]],Tabla_Riesgos[[Número]:[Tipo de Riesgo]],6,FALSE)</f>
        <v>Estratégico</v>
      </c>
      <c r="D784" s="119" t="s">
        <v>35</v>
      </c>
      <c r="E784" s="120" t="s">
        <v>734</v>
      </c>
      <c r="F784" s="121"/>
      <c r="G784" s="125" t="s">
        <v>246</v>
      </c>
      <c r="H784" s="472"/>
      <c r="I784" s="207" t="s">
        <v>486</v>
      </c>
      <c r="J784" s="207" t="s">
        <v>490</v>
      </c>
      <c r="K784" s="207" t="s">
        <v>494</v>
      </c>
      <c r="L784" s="207" t="s">
        <v>498</v>
      </c>
      <c r="M784" s="207" t="s">
        <v>503</v>
      </c>
      <c r="N784" s="207" t="s">
        <v>508</v>
      </c>
      <c r="O784" s="207" t="s">
        <v>512</v>
      </c>
      <c r="P784" s="123">
        <f t="shared" si="52"/>
        <v>100</v>
      </c>
      <c r="Q784" s="208" t="str">
        <f t="shared" si="53"/>
        <v>Fuerte</v>
      </c>
      <c r="R784" s="207" t="s">
        <v>516</v>
      </c>
      <c r="S784" s="224" t="str">
        <f t="shared" si="54"/>
        <v>FuerteFuerte</v>
      </c>
      <c r="T784" s="224">
        <f>IFERROR(VLOOKUP(S784,'Tablas de calculos'!$AU$16:$AV$24,2,FALSE),"")</f>
        <v>1</v>
      </c>
      <c r="U784" s="208" t="str">
        <f>IFERROR(VLOOKUP(T784,'Tablas de calculos'!$AV$16:$AY$24,4),"")</f>
        <v>Fuerte</v>
      </c>
      <c r="V784" s="207" t="s">
        <v>578</v>
      </c>
      <c r="W784" s="207" t="s">
        <v>578</v>
      </c>
      <c r="X784" s="123" t="str">
        <f t="shared" si="55"/>
        <v>FuerteDirectamenteDirectamente</v>
      </c>
      <c r="Y784" s="208">
        <f>IFERROR(VLOOKUP(X784,'Tablas de calculos'!$AZ$4:$BE$11,5,FALSE),"")</f>
        <v>2</v>
      </c>
      <c r="Z784" s="208">
        <f>IFERROR(VLOOKUP(X784,'Tablas de calculos'!$AZ$4:$BE$11,6,FALSE),"")</f>
        <v>2</v>
      </c>
    </row>
    <row r="785" spans="1:26" ht="90" x14ac:dyDescent="0.25">
      <c r="A785" s="232" t="s">
        <v>122</v>
      </c>
      <c r="B785" s="61">
        <v>31</v>
      </c>
      <c r="C785" s="205" t="str">
        <f>+VLOOKUP(Tabla9[[#This Row],[Cod. Riesgo]],Tabla_Riesgos[[Número]:[Tipo de Riesgo]],6,FALSE)</f>
        <v>Estratégico</v>
      </c>
      <c r="D785" s="119" t="s">
        <v>35</v>
      </c>
      <c r="E785" s="120" t="s">
        <v>734</v>
      </c>
      <c r="F785" s="121"/>
      <c r="G785" s="125" t="s">
        <v>247</v>
      </c>
      <c r="H785" s="472"/>
      <c r="I785" s="207" t="s">
        <v>486</v>
      </c>
      <c r="J785" s="207" t="s">
        <v>490</v>
      </c>
      <c r="K785" s="207" t="s">
        <v>494</v>
      </c>
      <c r="L785" s="207" t="s">
        <v>498</v>
      </c>
      <c r="M785" s="207" t="s">
        <v>503</v>
      </c>
      <c r="N785" s="207" t="s">
        <v>508</v>
      </c>
      <c r="O785" s="207" t="s">
        <v>512</v>
      </c>
      <c r="P785" s="123">
        <f t="shared" si="52"/>
        <v>100</v>
      </c>
      <c r="Q785" s="208" t="str">
        <f t="shared" si="53"/>
        <v>Fuerte</v>
      </c>
      <c r="R785" s="207" t="s">
        <v>516</v>
      </c>
      <c r="S785" s="224" t="str">
        <f t="shared" si="54"/>
        <v>FuerteFuerte</v>
      </c>
      <c r="T785" s="224">
        <f>IFERROR(VLOOKUP(S785,'Tablas de calculos'!$AU$16:$AV$24,2,FALSE),"")</f>
        <v>1</v>
      </c>
      <c r="U785" s="208" t="str">
        <f>IFERROR(VLOOKUP(T785,'Tablas de calculos'!$AV$16:$AY$24,4),"")</f>
        <v>Fuerte</v>
      </c>
      <c r="V785" s="207" t="s">
        <v>578</v>
      </c>
      <c r="W785" s="207" t="s">
        <v>578</v>
      </c>
      <c r="X785" s="123" t="str">
        <f t="shared" si="55"/>
        <v>FuerteDirectamenteDirectamente</v>
      </c>
      <c r="Y785" s="208">
        <f>IFERROR(VLOOKUP(X785,'Tablas de calculos'!$AZ$4:$BE$11,5,FALSE),"")</f>
        <v>2</v>
      </c>
      <c r="Z785" s="208">
        <f>IFERROR(VLOOKUP(X785,'Tablas de calculos'!$AZ$4:$BE$11,6,FALSE),"")</f>
        <v>2</v>
      </c>
    </row>
    <row r="786" spans="1:26" ht="75" x14ac:dyDescent="0.25">
      <c r="A786" s="232" t="s">
        <v>122</v>
      </c>
      <c r="B786" s="61">
        <v>31</v>
      </c>
      <c r="C786" s="205" t="str">
        <f>+VLOOKUP(Tabla9[[#This Row],[Cod. Riesgo]],Tabla_Riesgos[[Número]:[Tipo de Riesgo]],6,FALSE)</f>
        <v>Estratégico</v>
      </c>
      <c r="D786" s="119" t="s">
        <v>35</v>
      </c>
      <c r="E786" s="120" t="s">
        <v>734</v>
      </c>
      <c r="F786" s="121"/>
      <c r="G786" s="125" t="s">
        <v>248</v>
      </c>
      <c r="H786" s="472"/>
      <c r="I786" s="207" t="s">
        <v>486</v>
      </c>
      <c r="J786" s="207" t="s">
        <v>490</v>
      </c>
      <c r="K786" s="207" t="s">
        <v>494</v>
      </c>
      <c r="L786" s="207" t="s">
        <v>498</v>
      </c>
      <c r="M786" s="207" t="s">
        <v>503</v>
      </c>
      <c r="N786" s="207" t="s">
        <v>508</v>
      </c>
      <c r="O786" s="207" t="s">
        <v>512</v>
      </c>
      <c r="P786" s="123">
        <f t="shared" si="52"/>
        <v>100</v>
      </c>
      <c r="Q786" s="208" t="str">
        <f t="shared" si="53"/>
        <v>Fuerte</v>
      </c>
      <c r="R786" s="207" t="s">
        <v>516</v>
      </c>
      <c r="S786" s="224" t="str">
        <f t="shared" si="54"/>
        <v>FuerteFuerte</v>
      </c>
      <c r="T786" s="224">
        <f>IFERROR(VLOOKUP(S786,'Tablas de calculos'!$AU$16:$AV$24,2,FALSE),"")</f>
        <v>1</v>
      </c>
      <c r="U786" s="208" t="str">
        <f>IFERROR(VLOOKUP(T786,'Tablas de calculos'!$AV$16:$AY$24,4),"")</f>
        <v>Fuerte</v>
      </c>
      <c r="V786" s="207" t="s">
        <v>578</v>
      </c>
      <c r="W786" s="207" t="s">
        <v>578</v>
      </c>
      <c r="X786" s="123" t="str">
        <f t="shared" si="55"/>
        <v>FuerteDirectamenteDirectamente</v>
      </c>
      <c r="Y786" s="208">
        <f>IFERROR(VLOOKUP(X786,'Tablas de calculos'!$AZ$4:$BE$11,5,FALSE),"")</f>
        <v>2</v>
      </c>
      <c r="Z786" s="208">
        <f>IFERROR(VLOOKUP(X786,'Tablas de calculos'!$AZ$4:$BE$11,6,FALSE),"")</f>
        <v>2</v>
      </c>
    </row>
    <row r="787" spans="1:26" ht="75" x14ac:dyDescent="0.25">
      <c r="A787" s="232" t="s">
        <v>122</v>
      </c>
      <c r="B787" s="61">
        <v>31</v>
      </c>
      <c r="C787" s="205" t="str">
        <f>+VLOOKUP(Tabla9[[#This Row],[Cod. Riesgo]],Tabla_Riesgos[[Número]:[Tipo de Riesgo]],6,FALSE)</f>
        <v>Estratégico</v>
      </c>
      <c r="D787" s="119" t="s">
        <v>35</v>
      </c>
      <c r="E787" s="120" t="s">
        <v>734</v>
      </c>
      <c r="F787" s="121"/>
      <c r="G787" s="125" t="s">
        <v>249</v>
      </c>
      <c r="H787" s="472"/>
      <c r="I787" s="207" t="s">
        <v>486</v>
      </c>
      <c r="J787" s="207" t="s">
        <v>490</v>
      </c>
      <c r="K787" s="207" t="s">
        <v>494</v>
      </c>
      <c r="L787" s="207" t="s">
        <v>498</v>
      </c>
      <c r="M787" s="207" t="s">
        <v>503</v>
      </c>
      <c r="N787" s="207" t="s">
        <v>508</v>
      </c>
      <c r="O787" s="207" t="s">
        <v>512</v>
      </c>
      <c r="P787" s="123">
        <f t="shared" si="52"/>
        <v>100</v>
      </c>
      <c r="Q787" s="208" t="str">
        <f t="shared" si="53"/>
        <v>Fuerte</v>
      </c>
      <c r="R787" s="207" t="s">
        <v>516</v>
      </c>
      <c r="S787" s="224" t="str">
        <f t="shared" si="54"/>
        <v>FuerteFuerte</v>
      </c>
      <c r="T787" s="224">
        <f>IFERROR(VLOOKUP(S787,'Tablas de calculos'!$AU$16:$AV$24,2,FALSE),"")</f>
        <v>1</v>
      </c>
      <c r="U787" s="208" t="str">
        <f>IFERROR(VLOOKUP(T787,'Tablas de calculos'!$AV$16:$AY$24,4),"")</f>
        <v>Fuerte</v>
      </c>
      <c r="V787" s="207" t="s">
        <v>578</v>
      </c>
      <c r="W787" s="207" t="s">
        <v>578</v>
      </c>
      <c r="X787" s="123" t="str">
        <f t="shared" si="55"/>
        <v>FuerteDirectamenteDirectamente</v>
      </c>
      <c r="Y787" s="208">
        <f>IFERROR(VLOOKUP(X787,'Tablas de calculos'!$AZ$4:$BE$11,5,FALSE),"")</f>
        <v>2</v>
      </c>
      <c r="Z787" s="208">
        <f>IFERROR(VLOOKUP(X787,'Tablas de calculos'!$AZ$4:$BE$11,6,FALSE),"")</f>
        <v>2</v>
      </c>
    </row>
    <row r="788" spans="1:26" ht="75" x14ac:dyDescent="0.25">
      <c r="A788" s="232" t="s">
        <v>122</v>
      </c>
      <c r="B788" s="61">
        <v>33</v>
      </c>
      <c r="C788" s="205" t="str">
        <f>+VLOOKUP(Tabla9[[#This Row],[Cod. Riesgo]],Tabla_Riesgos[[Número]:[Tipo de Riesgo]],6,FALSE)</f>
        <v>Estratégico</v>
      </c>
      <c r="D788" s="119" t="s">
        <v>38</v>
      </c>
      <c r="E788" s="120" t="s">
        <v>39</v>
      </c>
      <c r="F788" s="121"/>
      <c r="G788" s="125" t="s">
        <v>250</v>
      </c>
      <c r="H788" s="472"/>
      <c r="I788" s="207" t="s">
        <v>486</v>
      </c>
      <c r="J788" s="207" t="s">
        <v>490</v>
      </c>
      <c r="K788" s="207" t="s">
        <v>494</v>
      </c>
      <c r="L788" s="207" t="s">
        <v>498</v>
      </c>
      <c r="M788" s="207" t="s">
        <v>503</v>
      </c>
      <c r="N788" s="207" t="s">
        <v>508</v>
      </c>
      <c r="O788" s="207" t="s">
        <v>512</v>
      </c>
      <c r="P788" s="123">
        <f t="shared" si="52"/>
        <v>100</v>
      </c>
      <c r="Q788" s="208" t="str">
        <f t="shared" si="53"/>
        <v>Fuerte</v>
      </c>
      <c r="R788" s="207" t="s">
        <v>516</v>
      </c>
      <c r="S788" s="224" t="str">
        <f t="shared" si="54"/>
        <v>FuerteFuerte</v>
      </c>
      <c r="T788" s="224">
        <f>IFERROR(VLOOKUP(S788,'Tablas de calculos'!$AU$16:$AV$24,2,FALSE),"")</f>
        <v>1</v>
      </c>
      <c r="U788" s="208" t="str">
        <f>IFERROR(VLOOKUP(T788,'Tablas de calculos'!$AV$16:$AY$24,4),"")</f>
        <v>Fuerte</v>
      </c>
      <c r="V788" s="207" t="s">
        <v>578</v>
      </c>
      <c r="W788" s="207" t="s">
        <v>578</v>
      </c>
      <c r="X788" s="123" t="str">
        <f t="shared" si="55"/>
        <v>FuerteDirectamenteDirectamente</v>
      </c>
      <c r="Y788" s="208">
        <f>IFERROR(VLOOKUP(X788,'Tablas de calculos'!$AZ$4:$BE$11,5,FALSE),"")</f>
        <v>2</v>
      </c>
      <c r="Z788" s="208">
        <f>IFERROR(VLOOKUP(X788,'Tablas de calculos'!$AZ$4:$BE$11,6,FALSE),"")</f>
        <v>2</v>
      </c>
    </row>
    <row r="789" spans="1:26" ht="45" x14ac:dyDescent="0.25">
      <c r="A789" s="232" t="s">
        <v>122</v>
      </c>
      <c r="B789" s="61">
        <v>33</v>
      </c>
      <c r="C789" s="205" t="str">
        <f>+VLOOKUP(Tabla9[[#This Row],[Cod. Riesgo]],Tabla_Riesgos[[Número]:[Tipo de Riesgo]],6,FALSE)</f>
        <v>Estratégico</v>
      </c>
      <c r="D789" s="119" t="s">
        <v>38</v>
      </c>
      <c r="E789" s="120" t="s">
        <v>39</v>
      </c>
      <c r="F789" s="121"/>
      <c r="G789" s="125" t="s">
        <v>251</v>
      </c>
      <c r="H789" s="472"/>
      <c r="I789" s="207" t="s">
        <v>486</v>
      </c>
      <c r="J789" s="207" t="s">
        <v>490</v>
      </c>
      <c r="K789" s="207" t="s">
        <v>494</v>
      </c>
      <c r="L789" s="207" t="s">
        <v>498</v>
      </c>
      <c r="M789" s="207" t="s">
        <v>503</v>
      </c>
      <c r="N789" s="207" t="s">
        <v>508</v>
      </c>
      <c r="O789" s="207" t="s">
        <v>512</v>
      </c>
      <c r="P789" s="123">
        <f t="shared" si="52"/>
        <v>100</v>
      </c>
      <c r="Q789" s="208" t="str">
        <f t="shared" si="53"/>
        <v>Fuerte</v>
      </c>
      <c r="R789" s="207" t="s">
        <v>516</v>
      </c>
      <c r="S789" s="224" t="str">
        <f t="shared" si="54"/>
        <v>FuerteFuerte</v>
      </c>
      <c r="T789" s="224">
        <f>IFERROR(VLOOKUP(S789,'Tablas de calculos'!$AU$16:$AV$24,2,FALSE),"")</f>
        <v>1</v>
      </c>
      <c r="U789" s="208" t="str">
        <f>IFERROR(VLOOKUP(T789,'Tablas de calculos'!$AV$16:$AY$24,4),"")</f>
        <v>Fuerte</v>
      </c>
      <c r="V789" s="207" t="s">
        <v>578</v>
      </c>
      <c r="W789" s="207" t="s">
        <v>578</v>
      </c>
      <c r="X789" s="123" t="str">
        <f t="shared" si="55"/>
        <v>FuerteDirectamenteDirectamente</v>
      </c>
      <c r="Y789" s="208">
        <f>IFERROR(VLOOKUP(X789,'Tablas de calculos'!$AZ$4:$BE$11,5,FALSE),"")</f>
        <v>2</v>
      </c>
      <c r="Z789" s="208">
        <f>IFERROR(VLOOKUP(X789,'Tablas de calculos'!$AZ$4:$BE$11,6,FALSE),"")</f>
        <v>2</v>
      </c>
    </row>
    <row r="790" spans="1:26" ht="30" x14ac:dyDescent="0.25">
      <c r="A790" s="232" t="s">
        <v>122</v>
      </c>
      <c r="B790" s="61">
        <v>33</v>
      </c>
      <c r="C790" s="205" t="str">
        <f>+VLOOKUP(Tabla9[[#This Row],[Cod. Riesgo]],Tabla_Riesgos[[Número]:[Tipo de Riesgo]],6,FALSE)</f>
        <v>Estratégico</v>
      </c>
      <c r="D790" s="119" t="s">
        <v>38</v>
      </c>
      <c r="E790" s="120" t="s">
        <v>39</v>
      </c>
      <c r="F790" s="121"/>
      <c r="G790" s="125" t="s">
        <v>252</v>
      </c>
      <c r="H790" s="472"/>
      <c r="I790" s="207" t="s">
        <v>486</v>
      </c>
      <c r="J790" s="207" t="s">
        <v>490</v>
      </c>
      <c r="K790" s="207" t="s">
        <v>494</v>
      </c>
      <c r="L790" s="207" t="s">
        <v>498</v>
      </c>
      <c r="M790" s="207" t="s">
        <v>503</v>
      </c>
      <c r="N790" s="207" t="s">
        <v>508</v>
      </c>
      <c r="O790" s="207" t="s">
        <v>512</v>
      </c>
      <c r="P790" s="123">
        <f t="shared" si="52"/>
        <v>100</v>
      </c>
      <c r="Q790" s="208" t="str">
        <f t="shared" si="53"/>
        <v>Fuerte</v>
      </c>
      <c r="R790" s="207" t="s">
        <v>516</v>
      </c>
      <c r="S790" s="224" t="str">
        <f t="shared" si="54"/>
        <v>FuerteFuerte</v>
      </c>
      <c r="T790" s="224">
        <f>IFERROR(VLOOKUP(S790,'Tablas de calculos'!$AU$16:$AV$24,2,FALSE),"")</f>
        <v>1</v>
      </c>
      <c r="U790" s="208" t="str">
        <f>IFERROR(VLOOKUP(T790,'Tablas de calculos'!$AV$16:$AY$24,4),"")</f>
        <v>Fuerte</v>
      </c>
      <c r="V790" s="207" t="s">
        <v>578</v>
      </c>
      <c r="W790" s="207" t="s">
        <v>578</v>
      </c>
      <c r="X790" s="123" t="str">
        <f t="shared" si="55"/>
        <v>FuerteDirectamenteDirectamente</v>
      </c>
      <c r="Y790" s="208">
        <f>IFERROR(VLOOKUP(X790,'Tablas de calculos'!$AZ$4:$BE$11,5,FALSE),"")</f>
        <v>2</v>
      </c>
      <c r="Z790" s="208">
        <f>IFERROR(VLOOKUP(X790,'Tablas de calculos'!$AZ$4:$BE$11,6,FALSE),"")</f>
        <v>2</v>
      </c>
    </row>
    <row r="791" spans="1:26" ht="45" x14ac:dyDescent="0.25">
      <c r="A791" s="232" t="s">
        <v>122</v>
      </c>
      <c r="B791" s="61">
        <v>33</v>
      </c>
      <c r="C791" s="205" t="str">
        <f>+VLOOKUP(Tabla9[[#This Row],[Cod. Riesgo]],Tabla_Riesgos[[Número]:[Tipo de Riesgo]],6,FALSE)</f>
        <v>Estratégico</v>
      </c>
      <c r="D791" s="119" t="s">
        <v>38</v>
      </c>
      <c r="E791" s="120" t="s">
        <v>39</v>
      </c>
      <c r="F791" s="121"/>
      <c r="G791" s="125" t="s">
        <v>253</v>
      </c>
      <c r="H791" s="472"/>
      <c r="I791" s="207" t="s">
        <v>486</v>
      </c>
      <c r="J791" s="207" t="s">
        <v>490</v>
      </c>
      <c r="K791" s="207" t="s">
        <v>494</v>
      </c>
      <c r="L791" s="207" t="s">
        <v>498</v>
      </c>
      <c r="M791" s="207" t="s">
        <v>503</v>
      </c>
      <c r="N791" s="207" t="s">
        <v>508</v>
      </c>
      <c r="O791" s="207" t="s">
        <v>512</v>
      </c>
      <c r="P791" s="123">
        <f t="shared" si="52"/>
        <v>100</v>
      </c>
      <c r="Q791" s="208" t="str">
        <f t="shared" si="53"/>
        <v>Fuerte</v>
      </c>
      <c r="R791" s="207" t="s">
        <v>516</v>
      </c>
      <c r="S791" s="224" t="str">
        <f t="shared" si="54"/>
        <v>FuerteFuerte</v>
      </c>
      <c r="T791" s="224">
        <f>IFERROR(VLOOKUP(S791,'Tablas de calculos'!$AU$16:$AV$24,2,FALSE),"")</f>
        <v>1</v>
      </c>
      <c r="U791" s="208" t="str">
        <f>IFERROR(VLOOKUP(T791,'Tablas de calculos'!$AV$16:$AY$24,4),"")</f>
        <v>Fuerte</v>
      </c>
      <c r="V791" s="207" t="s">
        <v>578</v>
      </c>
      <c r="W791" s="207" t="s">
        <v>578</v>
      </c>
      <c r="X791" s="123" t="str">
        <f t="shared" si="55"/>
        <v>FuerteDirectamenteDirectamente</v>
      </c>
      <c r="Y791" s="208">
        <f>IFERROR(VLOOKUP(X791,'Tablas de calculos'!$AZ$4:$BE$11,5,FALSE),"")</f>
        <v>2</v>
      </c>
      <c r="Z791" s="208">
        <f>IFERROR(VLOOKUP(X791,'Tablas de calculos'!$AZ$4:$BE$11,6,FALSE),"")</f>
        <v>2</v>
      </c>
    </row>
    <row r="792" spans="1:26" ht="45" x14ac:dyDescent="0.25">
      <c r="A792" s="232" t="s">
        <v>122</v>
      </c>
      <c r="B792" s="61">
        <v>34</v>
      </c>
      <c r="C792" s="205" t="str">
        <f>+VLOOKUP(Tabla9[[#This Row],[Cod. Riesgo]],Tabla_Riesgos[[Número]:[Tipo de Riesgo]],6,FALSE)</f>
        <v>Operativo</v>
      </c>
      <c r="D792" s="119" t="s">
        <v>38</v>
      </c>
      <c r="E792" s="120" t="s">
        <v>662</v>
      </c>
      <c r="F792" s="121"/>
      <c r="G792" s="125" t="s">
        <v>254</v>
      </c>
      <c r="H792" s="472"/>
      <c r="I792" s="207" t="s">
        <v>486</v>
      </c>
      <c r="J792" s="207" t="s">
        <v>490</v>
      </c>
      <c r="K792" s="207" t="s">
        <v>494</v>
      </c>
      <c r="L792" s="207" t="s">
        <v>498</v>
      </c>
      <c r="M792" s="207" t="s">
        <v>503</v>
      </c>
      <c r="N792" s="207" t="s">
        <v>508</v>
      </c>
      <c r="O792" s="207" t="s">
        <v>512</v>
      </c>
      <c r="P792" s="123">
        <f t="shared" si="52"/>
        <v>100</v>
      </c>
      <c r="Q792" s="208" t="str">
        <f t="shared" si="53"/>
        <v>Fuerte</v>
      </c>
      <c r="R792" s="207" t="s">
        <v>516</v>
      </c>
      <c r="S792" s="224" t="str">
        <f t="shared" si="54"/>
        <v>FuerteFuerte</v>
      </c>
      <c r="T792" s="224">
        <f>IFERROR(VLOOKUP(S792,'Tablas de calculos'!$AU$16:$AV$24,2,FALSE),"")</f>
        <v>1</v>
      </c>
      <c r="U792" s="208" t="str">
        <f>IFERROR(VLOOKUP(T792,'Tablas de calculos'!$AV$16:$AY$24,4),"")</f>
        <v>Fuerte</v>
      </c>
      <c r="V792" s="207" t="s">
        <v>578</v>
      </c>
      <c r="W792" s="207" t="s">
        <v>578</v>
      </c>
      <c r="X792" s="123" t="str">
        <f t="shared" si="55"/>
        <v>FuerteDirectamenteDirectamente</v>
      </c>
      <c r="Y792" s="208">
        <f>IFERROR(VLOOKUP(X792,'Tablas de calculos'!$AZ$4:$BE$11,5,FALSE),"")</f>
        <v>2</v>
      </c>
      <c r="Z792" s="208">
        <f>IFERROR(VLOOKUP(X792,'Tablas de calculos'!$AZ$4:$BE$11,6,FALSE),"")</f>
        <v>2</v>
      </c>
    </row>
    <row r="793" spans="1:26" ht="45" x14ac:dyDescent="0.25">
      <c r="A793" s="232" t="s">
        <v>122</v>
      </c>
      <c r="B793" s="61">
        <v>34</v>
      </c>
      <c r="C793" s="205" t="str">
        <f>+VLOOKUP(Tabla9[[#This Row],[Cod. Riesgo]],Tabla_Riesgos[[Número]:[Tipo de Riesgo]],6,FALSE)</f>
        <v>Operativo</v>
      </c>
      <c r="D793" s="119" t="s">
        <v>38</v>
      </c>
      <c r="E793" s="120" t="s">
        <v>662</v>
      </c>
      <c r="F793" s="121"/>
      <c r="G793" s="125" t="s">
        <v>255</v>
      </c>
      <c r="H793" s="472"/>
      <c r="I793" s="207" t="s">
        <v>486</v>
      </c>
      <c r="J793" s="207" t="s">
        <v>490</v>
      </c>
      <c r="K793" s="207" t="s">
        <v>494</v>
      </c>
      <c r="L793" s="207" t="s">
        <v>498</v>
      </c>
      <c r="M793" s="207" t="s">
        <v>503</v>
      </c>
      <c r="N793" s="207" t="s">
        <v>508</v>
      </c>
      <c r="O793" s="207" t="s">
        <v>512</v>
      </c>
      <c r="P793" s="123">
        <f t="shared" si="52"/>
        <v>100</v>
      </c>
      <c r="Q793" s="208" t="str">
        <f t="shared" si="53"/>
        <v>Fuerte</v>
      </c>
      <c r="R793" s="207" t="s">
        <v>516</v>
      </c>
      <c r="S793" s="224" t="str">
        <f t="shared" si="54"/>
        <v>FuerteFuerte</v>
      </c>
      <c r="T793" s="224">
        <f>IFERROR(VLOOKUP(S793,'Tablas de calculos'!$AU$16:$AV$24,2,FALSE),"")</f>
        <v>1</v>
      </c>
      <c r="U793" s="208" t="str">
        <f>IFERROR(VLOOKUP(T793,'Tablas de calculos'!$AV$16:$AY$24,4),"")</f>
        <v>Fuerte</v>
      </c>
      <c r="V793" s="207" t="s">
        <v>578</v>
      </c>
      <c r="W793" s="207" t="s">
        <v>578</v>
      </c>
      <c r="X793" s="123" t="str">
        <f t="shared" si="55"/>
        <v>FuerteDirectamenteDirectamente</v>
      </c>
      <c r="Y793" s="208">
        <f>IFERROR(VLOOKUP(X793,'Tablas de calculos'!$AZ$4:$BE$11,5,FALSE),"")</f>
        <v>2</v>
      </c>
      <c r="Z793" s="208">
        <f>IFERROR(VLOOKUP(X793,'Tablas de calculos'!$AZ$4:$BE$11,6,FALSE),"")</f>
        <v>2</v>
      </c>
    </row>
    <row r="794" spans="1:26" ht="60" x14ac:dyDescent="0.25">
      <c r="A794" s="232" t="s">
        <v>122</v>
      </c>
      <c r="B794" s="61">
        <v>35</v>
      </c>
      <c r="C794" s="205" t="str">
        <f>+VLOOKUP(Tabla9[[#This Row],[Cod. Riesgo]],Tabla_Riesgos[[Número]:[Tipo de Riesgo]],6,FALSE)</f>
        <v>Operativo</v>
      </c>
      <c r="D794" s="119" t="s">
        <v>38</v>
      </c>
      <c r="E794" s="120" t="s">
        <v>40</v>
      </c>
      <c r="F794" s="121"/>
      <c r="G794" s="125" t="s">
        <v>256</v>
      </c>
      <c r="H794" s="472"/>
      <c r="I794" s="207" t="s">
        <v>486</v>
      </c>
      <c r="J794" s="207" t="s">
        <v>490</v>
      </c>
      <c r="K794" s="207" t="s">
        <v>494</v>
      </c>
      <c r="L794" s="207" t="s">
        <v>498</v>
      </c>
      <c r="M794" s="207" t="s">
        <v>503</v>
      </c>
      <c r="N794" s="207" t="s">
        <v>508</v>
      </c>
      <c r="O794" s="207" t="s">
        <v>512</v>
      </c>
      <c r="P794" s="123">
        <f t="shared" si="52"/>
        <v>100</v>
      </c>
      <c r="Q794" s="208" t="str">
        <f t="shared" si="53"/>
        <v>Fuerte</v>
      </c>
      <c r="R794" s="207" t="s">
        <v>516</v>
      </c>
      <c r="S794" s="224" t="str">
        <f t="shared" si="54"/>
        <v>FuerteFuerte</v>
      </c>
      <c r="T794" s="224">
        <f>IFERROR(VLOOKUP(S794,'Tablas de calculos'!$AU$16:$AV$24,2,FALSE),"")</f>
        <v>1</v>
      </c>
      <c r="U794" s="208" t="str">
        <f>IFERROR(VLOOKUP(T794,'Tablas de calculos'!$AV$16:$AY$24,4),"")</f>
        <v>Fuerte</v>
      </c>
      <c r="V794" s="207" t="s">
        <v>578</v>
      </c>
      <c r="W794" s="207" t="s">
        <v>578</v>
      </c>
      <c r="X794" s="123" t="str">
        <f t="shared" si="55"/>
        <v>FuerteDirectamenteDirectamente</v>
      </c>
      <c r="Y794" s="208">
        <f>IFERROR(VLOOKUP(X794,'Tablas de calculos'!$AZ$4:$BE$11,5,FALSE),"")</f>
        <v>2</v>
      </c>
      <c r="Z794" s="208">
        <f>IFERROR(VLOOKUP(X794,'Tablas de calculos'!$AZ$4:$BE$11,6,FALSE),"")</f>
        <v>2</v>
      </c>
    </row>
    <row r="795" spans="1:26" ht="45" x14ac:dyDescent="0.25">
      <c r="A795" s="232" t="s">
        <v>122</v>
      </c>
      <c r="B795" s="61">
        <v>35</v>
      </c>
      <c r="C795" s="205" t="str">
        <f>+VLOOKUP(Tabla9[[#This Row],[Cod. Riesgo]],Tabla_Riesgos[[Número]:[Tipo de Riesgo]],6,FALSE)</f>
        <v>Operativo</v>
      </c>
      <c r="D795" s="119" t="s">
        <v>38</v>
      </c>
      <c r="E795" s="120" t="s">
        <v>40</v>
      </c>
      <c r="F795" s="121"/>
      <c r="G795" s="125" t="s">
        <v>257</v>
      </c>
      <c r="H795" s="472"/>
      <c r="I795" s="207" t="s">
        <v>486</v>
      </c>
      <c r="J795" s="207" t="s">
        <v>490</v>
      </c>
      <c r="K795" s="207" t="s">
        <v>494</v>
      </c>
      <c r="L795" s="207" t="s">
        <v>498</v>
      </c>
      <c r="M795" s="207" t="s">
        <v>503</v>
      </c>
      <c r="N795" s="207" t="s">
        <v>508</v>
      </c>
      <c r="O795" s="207" t="s">
        <v>512</v>
      </c>
      <c r="P795" s="123">
        <f t="shared" si="52"/>
        <v>100</v>
      </c>
      <c r="Q795" s="208" t="str">
        <f t="shared" si="53"/>
        <v>Fuerte</v>
      </c>
      <c r="R795" s="207" t="s">
        <v>516</v>
      </c>
      <c r="S795" s="224" t="str">
        <f t="shared" si="54"/>
        <v>FuerteFuerte</v>
      </c>
      <c r="T795" s="224">
        <f>IFERROR(VLOOKUP(S795,'Tablas de calculos'!$AU$16:$AV$24,2,FALSE),"")</f>
        <v>1</v>
      </c>
      <c r="U795" s="208" t="str">
        <f>IFERROR(VLOOKUP(T795,'Tablas de calculos'!$AV$16:$AY$24,4),"")</f>
        <v>Fuerte</v>
      </c>
      <c r="V795" s="207" t="s">
        <v>578</v>
      </c>
      <c r="W795" s="207" t="s">
        <v>578</v>
      </c>
      <c r="X795" s="123" t="str">
        <f t="shared" si="55"/>
        <v>FuerteDirectamenteDirectamente</v>
      </c>
      <c r="Y795" s="208">
        <f>IFERROR(VLOOKUP(X795,'Tablas de calculos'!$AZ$4:$BE$11,5,FALSE),"")</f>
        <v>2</v>
      </c>
      <c r="Z795" s="208">
        <f>IFERROR(VLOOKUP(X795,'Tablas de calculos'!$AZ$4:$BE$11,6,FALSE),"")</f>
        <v>2</v>
      </c>
    </row>
    <row r="796" spans="1:26" ht="60" x14ac:dyDescent="0.25">
      <c r="A796" s="232" t="s">
        <v>122</v>
      </c>
      <c r="B796" s="61">
        <v>35</v>
      </c>
      <c r="C796" s="205" t="str">
        <f>+VLOOKUP(Tabla9[[#This Row],[Cod. Riesgo]],Tabla_Riesgos[[Número]:[Tipo de Riesgo]],6,FALSE)</f>
        <v>Operativo</v>
      </c>
      <c r="D796" s="119" t="s">
        <v>38</v>
      </c>
      <c r="E796" s="120" t="s">
        <v>40</v>
      </c>
      <c r="F796" s="121"/>
      <c r="G796" s="125" t="s">
        <v>258</v>
      </c>
      <c r="H796" s="472"/>
      <c r="I796" s="207" t="s">
        <v>486</v>
      </c>
      <c r="J796" s="207" t="s">
        <v>490</v>
      </c>
      <c r="K796" s="207" t="s">
        <v>494</v>
      </c>
      <c r="L796" s="207" t="s">
        <v>498</v>
      </c>
      <c r="M796" s="207" t="s">
        <v>503</v>
      </c>
      <c r="N796" s="207" t="s">
        <v>508</v>
      </c>
      <c r="O796" s="207" t="s">
        <v>512</v>
      </c>
      <c r="P796" s="123">
        <f t="shared" si="52"/>
        <v>100</v>
      </c>
      <c r="Q796" s="208" t="str">
        <f t="shared" si="53"/>
        <v>Fuerte</v>
      </c>
      <c r="R796" s="207" t="s">
        <v>516</v>
      </c>
      <c r="S796" s="224" t="str">
        <f t="shared" si="54"/>
        <v>FuerteFuerte</v>
      </c>
      <c r="T796" s="224">
        <f>IFERROR(VLOOKUP(S796,'Tablas de calculos'!$AU$16:$AV$24,2,FALSE),"")</f>
        <v>1</v>
      </c>
      <c r="U796" s="208" t="str">
        <f>IFERROR(VLOOKUP(T796,'Tablas de calculos'!$AV$16:$AY$24,4),"")</f>
        <v>Fuerte</v>
      </c>
      <c r="V796" s="207" t="s">
        <v>578</v>
      </c>
      <c r="W796" s="207" t="s">
        <v>578</v>
      </c>
      <c r="X796" s="123" t="str">
        <f t="shared" si="55"/>
        <v>FuerteDirectamenteDirectamente</v>
      </c>
      <c r="Y796" s="208">
        <f>IFERROR(VLOOKUP(X796,'Tablas de calculos'!$AZ$4:$BE$11,5,FALSE),"")</f>
        <v>2</v>
      </c>
      <c r="Z796" s="208">
        <f>IFERROR(VLOOKUP(X796,'Tablas de calculos'!$AZ$4:$BE$11,6,FALSE),"")</f>
        <v>2</v>
      </c>
    </row>
    <row r="797" spans="1:26" ht="135" x14ac:dyDescent="0.25">
      <c r="A797" s="232" t="s">
        <v>122</v>
      </c>
      <c r="B797" s="61">
        <v>37</v>
      </c>
      <c r="C797" s="205" t="str">
        <f>+VLOOKUP(Tabla9[[#This Row],[Cod. Riesgo]],Tabla_Riesgos[[Número]:[Tipo de Riesgo]],6,FALSE)</f>
        <v>Estratégico</v>
      </c>
      <c r="D797" s="119" t="s">
        <v>38</v>
      </c>
      <c r="E797" s="120" t="s">
        <v>663</v>
      </c>
      <c r="F797" s="121"/>
      <c r="G797" s="125" t="s">
        <v>259</v>
      </c>
      <c r="H797" s="472"/>
      <c r="I797" s="207" t="s">
        <v>486</v>
      </c>
      <c r="J797" s="207" t="s">
        <v>490</v>
      </c>
      <c r="K797" s="207" t="s">
        <v>494</v>
      </c>
      <c r="L797" s="207" t="s">
        <v>498</v>
      </c>
      <c r="M797" s="207" t="s">
        <v>503</v>
      </c>
      <c r="N797" s="207" t="s">
        <v>508</v>
      </c>
      <c r="O797" s="207" t="s">
        <v>512</v>
      </c>
      <c r="P797" s="123">
        <f t="shared" si="52"/>
        <v>100</v>
      </c>
      <c r="Q797" s="208" t="str">
        <f t="shared" si="53"/>
        <v>Fuerte</v>
      </c>
      <c r="R797" s="207" t="s">
        <v>516</v>
      </c>
      <c r="S797" s="224" t="str">
        <f t="shared" si="54"/>
        <v>FuerteFuerte</v>
      </c>
      <c r="T797" s="224">
        <f>IFERROR(VLOOKUP(S797,'Tablas de calculos'!$AU$16:$AV$24,2,FALSE),"")</f>
        <v>1</v>
      </c>
      <c r="U797" s="208" t="str">
        <f>IFERROR(VLOOKUP(T797,'Tablas de calculos'!$AV$16:$AY$24,4),"")</f>
        <v>Fuerte</v>
      </c>
      <c r="V797" s="207" t="s">
        <v>578</v>
      </c>
      <c r="W797" s="207" t="s">
        <v>578</v>
      </c>
      <c r="X797" s="123" t="str">
        <f t="shared" si="55"/>
        <v>FuerteDirectamenteDirectamente</v>
      </c>
      <c r="Y797" s="208">
        <f>IFERROR(VLOOKUP(X797,'Tablas de calculos'!$AZ$4:$BE$11,5,FALSE),"")</f>
        <v>2</v>
      </c>
      <c r="Z797" s="208">
        <f>IFERROR(VLOOKUP(X797,'Tablas de calculos'!$AZ$4:$BE$11,6,FALSE),"")</f>
        <v>2</v>
      </c>
    </row>
    <row r="798" spans="1:26" ht="45" x14ac:dyDescent="0.25">
      <c r="A798" s="232" t="s">
        <v>122</v>
      </c>
      <c r="B798" s="61">
        <v>38</v>
      </c>
      <c r="C798" s="205" t="str">
        <f>+VLOOKUP(Tabla9[[#This Row],[Cod. Riesgo]],Tabla_Riesgos[[Número]:[Tipo de Riesgo]],6,FALSE)</f>
        <v>Operativo</v>
      </c>
      <c r="D798" s="119" t="s">
        <v>43</v>
      </c>
      <c r="E798" s="120" t="s">
        <v>664</v>
      </c>
      <c r="F798" s="121"/>
      <c r="G798" s="125" t="s">
        <v>260</v>
      </c>
      <c r="H798" s="472"/>
      <c r="I798" s="207" t="s">
        <v>486</v>
      </c>
      <c r="J798" s="207" t="s">
        <v>490</v>
      </c>
      <c r="K798" s="207" t="s">
        <v>494</v>
      </c>
      <c r="L798" s="207" t="s">
        <v>498</v>
      </c>
      <c r="M798" s="207" t="s">
        <v>503</v>
      </c>
      <c r="N798" s="207" t="s">
        <v>508</v>
      </c>
      <c r="O798" s="207" t="s">
        <v>512</v>
      </c>
      <c r="P798" s="123">
        <f t="shared" si="52"/>
        <v>100</v>
      </c>
      <c r="Q798" s="208" t="str">
        <f t="shared" si="53"/>
        <v>Fuerte</v>
      </c>
      <c r="R798" s="207" t="s">
        <v>516</v>
      </c>
      <c r="S798" s="224" t="str">
        <f t="shared" si="54"/>
        <v>FuerteFuerte</v>
      </c>
      <c r="T798" s="224">
        <f>IFERROR(VLOOKUP(S798,'Tablas de calculos'!$AU$16:$AV$24,2,FALSE),"")</f>
        <v>1</v>
      </c>
      <c r="U798" s="208" t="str">
        <f>IFERROR(VLOOKUP(T798,'Tablas de calculos'!$AV$16:$AY$24,4),"")</f>
        <v>Fuerte</v>
      </c>
      <c r="V798" s="207" t="s">
        <v>578</v>
      </c>
      <c r="W798" s="207" t="s">
        <v>578</v>
      </c>
      <c r="X798" s="123" t="str">
        <f t="shared" si="55"/>
        <v>FuerteDirectamenteDirectamente</v>
      </c>
      <c r="Y798" s="208">
        <f>IFERROR(VLOOKUP(X798,'Tablas de calculos'!$AZ$4:$BE$11,5,FALSE),"")</f>
        <v>2</v>
      </c>
      <c r="Z798" s="208">
        <f>IFERROR(VLOOKUP(X798,'Tablas de calculos'!$AZ$4:$BE$11,6,FALSE),"")</f>
        <v>2</v>
      </c>
    </row>
    <row r="799" spans="1:26" ht="45" x14ac:dyDescent="0.25">
      <c r="A799" s="232" t="s">
        <v>122</v>
      </c>
      <c r="B799" s="61">
        <v>38</v>
      </c>
      <c r="C799" s="205" t="str">
        <f>+VLOOKUP(Tabla9[[#This Row],[Cod. Riesgo]],Tabla_Riesgos[[Número]:[Tipo de Riesgo]],6,FALSE)</f>
        <v>Operativo</v>
      </c>
      <c r="D799" s="119" t="s">
        <v>43</v>
      </c>
      <c r="E799" s="120" t="s">
        <v>664</v>
      </c>
      <c r="F799" s="121"/>
      <c r="G799" s="125" t="s">
        <v>261</v>
      </c>
      <c r="H799" s="472"/>
      <c r="I799" s="207" t="s">
        <v>486</v>
      </c>
      <c r="J799" s="207" t="s">
        <v>490</v>
      </c>
      <c r="K799" s="207" t="s">
        <v>494</v>
      </c>
      <c r="L799" s="207" t="s">
        <v>498</v>
      </c>
      <c r="M799" s="207" t="s">
        <v>503</v>
      </c>
      <c r="N799" s="207" t="s">
        <v>508</v>
      </c>
      <c r="O799" s="207" t="s">
        <v>512</v>
      </c>
      <c r="P799" s="123">
        <f t="shared" si="52"/>
        <v>100</v>
      </c>
      <c r="Q799" s="208" t="str">
        <f t="shared" si="53"/>
        <v>Fuerte</v>
      </c>
      <c r="R799" s="207" t="s">
        <v>516</v>
      </c>
      <c r="S799" s="224" t="str">
        <f t="shared" si="54"/>
        <v>FuerteFuerte</v>
      </c>
      <c r="T799" s="224">
        <f>IFERROR(VLOOKUP(S799,'Tablas de calculos'!$AU$16:$AV$24,2,FALSE),"")</f>
        <v>1</v>
      </c>
      <c r="U799" s="208" t="str">
        <f>IFERROR(VLOOKUP(T799,'Tablas de calculos'!$AV$16:$AY$24,4),"")</f>
        <v>Fuerte</v>
      </c>
      <c r="V799" s="207" t="s">
        <v>578</v>
      </c>
      <c r="W799" s="207" t="s">
        <v>578</v>
      </c>
      <c r="X799" s="123" t="str">
        <f t="shared" si="55"/>
        <v>FuerteDirectamenteDirectamente</v>
      </c>
      <c r="Y799" s="208">
        <f>IFERROR(VLOOKUP(X799,'Tablas de calculos'!$AZ$4:$BE$11,5,FALSE),"")</f>
        <v>2</v>
      </c>
      <c r="Z799" s="208">
        <f>IFERROR(VLOOKUP(X799,'Tablas de calculos'!$AZ$4:$BE$11,6,FALSE),"")</f>
        <v>2</v>
      </c>
    </row>
    <row r="800" spans="1:26" ht="60" x14ac:dyDescent="0.25">
      <c r="A800" s="232" t="s">
        <v>122</v>
      </c>
      <c r="B800" s="61">
        <v>39</v>
      </c>
      <c r="C800" s="205" t="str">
        <f>+VLOOKUP(Tabla9[[#This Row],[Cod. Riesgo]],Tabla_Riesgos[[Número]:[Tipo de Riesgo]],6,FALSE)</f>
        <v>Estratégico</v>
      </c>
      <c r="D800" s="119" t="s">
        <v>43</v>
      </c>
      <c r="E800" s="120" t="s">
        <v>44</v>
      </c>
      <c r="F800" s="121"/>
      <c r="G800" s="125" t="s">
        <v>215</v>
      </c>
      <c r="H800" s="472"/>
      <c r="I800" s="207" t="s">
        <v>486</v>
      </c>
      <c r="J800" s="207" t="s">
        <v>490</v>
      </c>
      <c r="K800" s="207" t="s">
        <v>494</v>
      </c>
      <c r="L800" s="207" t="s">
        <v>498</v>
      </c>
      <c r="M800" s="207" t="s">
        <v>503</v>
      </c>
      <c r="N800" s="207" t="s">
        <v>508</v>
      </c>
      <c r="O800" s="207" t="s">
        <v>512</v>
      </c>
      <c r="P800" s="123">
        <f t="shared" si="52"/>
        <v>100</v>
      </c>
      <c r="Q800" s="208" t="str">
        <f t="shared" si="53"/>
        <v>Fuerte</v>
      </c>
      <c r="R800" s="207" t="s">
        <v>516</v>
      </c>
      <c r="S800" s="224" t="str">
        <f t="shared" si="54"/>
        <v>FuerteFuerte</v>
      </c>
      <c r="T800" s="224">
        <f>IFERROR(VLOOKUP(S800,'Tablas de calculos'!$AU$16:$AV$24,2,FALSE),"")</f>
        <v>1</v>
      </c>
      <c r="U800" s="208" t="str">
        <f>IFERROR(VLOOKUP(T800,'Tablas de calculos'!$AV$16:$AY$24,4),"")</f>
        <v>Fuerte</v>
      </c>
      <c r="V800" s="207" t="s">
        <v>578</v>
      </c>
      <c r="W800" s="207" t="s">
        <v>578</v>
      </c>
      <c r="X800" s="123" t="str">
        <f t="shared" si="55"/>
        <v>FuerteDirectamenteDirectamente</v>
      </c>
      <c r="Y800" s="208">
        <f>IFERROR(VLOOKUP(X800,'Tablas de calculos'!$AZ$4:$BE$11,5,FALSE),"")</f>
        <v>2</v>
      </c>
      <c r="Z800" s="208">
        <f>IFERROR(VLOOKUP(X800,'Tablas de calculos'!$AZ$4:$BE$11,6,FALSE),"")</f>
        <v>2</v>
      </c>
    </row>
    <row r="801" spans="1:26" ht="60" x14ac:dyDescent="0.25">
      <c r="A801" s="232" t="s">
        <v>122</v>
      </c>
      <c r="B801" s="61">
        <v>39</v>
      </c>
      <c r="C801" s="205" t="str">
        <f>+VLOOKUP(Tabla9[[#This Row],[Cod. Riesgo]],Tabla_Riesgos[[Número]:[Tipo de Riesgo]],6,FALSE)</f>
        <v>Estratégico</v>
      </c>
      <c r="D801" s="119" t="s">
        <v>43</v>
      </c>
      <c r="E801" s="120" t="s">
        <v>44</v>
      </c>
      <c r="F801" s="121"/>
      <c r="G801" s="125" t="s">
        <v>216</v>
      </c>
      <c r="H801" s="472"/>
      <c r="I801" s="207" t="s">
        <v>486</v>
      </c>
      <c r="J801" s="207" t="s">
        <v>490</v>
      </c>
      <c r="K801" s="207" t="s">
        <v>494</v>
      </c>
      <c r="L801" s="207" t="s">
        <v>498</v>
      </c>
      <c r="M801" s="207" t="s">
        <v>503</v>
      </c>
      <c r="N801" s="207" t="s">
        <v>508</v>
      </c>
      <c r="O801" s="207" t="s">
        <v>512</v>
      </c>
      <c r="P801" s="123">
        <f t="shared" si="52"/>
        <v>100</v>
      </c>
      <c r="Q801" s="208" t="str">
        <f t="shared" si="53"/>
        <v>Fuerte</v>
      </c>
      <c r="R801" s="207" t="s">
        <v>516</v>
      </c>
      <c r="S801" s="224" t="str">
        <f t="shared" si="54"/>
        <v>FuerteFuerte</v>
      </c>
      <c r="T801" s="224">
        <f>IFERROR(VLOOKUP(S801,'Tablas de calculos'!$AU$16:$AV$24,2,FALSE),"")</f>
        <v>1</v>
      </c>
      <c r="U801" s="208" t="str">
        <f>IFERROR(VLOOKUP(T801,'Tablas de calculos'!$AV$16:$AY$24,4),"")</f>
        <v>Fuerte</v>
      </c>
      <c r="V801" s="207" t="s">
        <v>578</v>
      </c>
      <c r="W801" s="207" t="s">
        <v>578</v>
      </c>
      <c r="X801" s="123" t="str">
        <f t="shared" si="55"/>
        <v>FuerteDirectamenteDirectamente</v>
      </c>
      <c r="Y801" s="208">
        <f>IFERROR(VLOOKUP(X801,'Tablas de calculos'!$AZ$4:$BE$11,5,FALSE),"")</f>
        <v>2</v>
      </c>
      <c r="Z801" s="208">
        <f>IFERROR(VLOOKUP(X801,'Tablas de calculos'!$AZ$4:$BE$11,6,FALSE),"")</f>
        <v>2</v>
      </c>
    </row>
    <row r="802" spans="1:26" ht="30" x14ac:dyDescent="0.25">
      <c r="A802" s="232" t="s">
        <v>122</v>
      </c>
      <c r="B802" s="61">
        <v>39</v>
      </c>
      <c r="C802" s="205" t="str">
        <f>+VLOOKUP(Tabla9[[#This Row],[Cod. Riesgo]],Tabla_Riesgos[[Número]:[Tipo de Riesgo]],6,FALSE)</f>
        <v>Estratégico</v>
      </c>
      <c r="D802" s="119" t="s">
        <v>43</v>
      </c>
      <c r="E802" s="120" t="s">
        <v>44</v>
      </c>
      <c r="F802" s="121"/>
      <c r="G802" s="125" t="s">
        <v>217</v>
      </c>
      <c r="H802" s="472"/>
      <c r="I802" s="207" t="s">
        <v>486</v>
      </c>
      <c r="J802" s="207" t="s">
        <v>490</v>
      </c>
      <c r="K802" s="207" t="s">
        <v>494</v>
      </c>
      <c r="L802" s="207" t="s">
        <v>498</v>
      </c>
      <c r="M802" s="207" t="s">
        <v>503</v>
      </c>
      <c r="N802" s="207" t="s">
        <v>508</v>
      </c>
      <c r="O802" s="207" t="s">
        <v>512</v>
      </c>
      <c r="P802" s="123">
        <f t="shared" si="52"/>
        <v>100</v>
      </c>
      <c r="Q802" s="208" t="str">
        <f t="shared" si="53"/>
        <v>Fuerte</v>
      </c>
      <c r="R802" s="207" t="s">
        <v>516</v>
      </c>
      <c r="S802" s="224" t="str">
        <f t="shared" si="54"/>
        <v>FuerteFuerte</v>
      </c>
      <c r="T802" s="224">
        <f>IFERROR(VLOOKUP(S802,'Tablas de calculos'!$AU$16:$AV$24,2,FALSE),"")</f>
        <v>1</v>
      </c>
      <c r="U802" s="208" t="str">
        <f>IFERROR(VLOOKUP(T802,'Tablas de calculos'!$AV$16:$AY$24,4),"")</f>
        <v>Fuerte</v>
      </c>
      <c r="V802" s="207" t="s">
        <v>578</v>
      </c>
      <c r="W802" s="207" t="s">
        <v>578</v>
      </c>
      <c r="X802" s="123" t="str">
        <f t="shared" si="55"/>
        <v>FuerteDirectamenteDirectamente</v>
      </c>
      <c r="Y802" s="208">
        <f>IFERROR(VLOOKUP(X802,'Tablas de calculos'!$AZ$4:$BE$11,5,FALSE),"")</f>
        <v>2</v>
      </c>
      <c r="Z802" s="208">
        <f>IFERROR(VLOOKUP(X802,'Tablas de calculos'!$AZ$4:$BE$11,6,FALSE),"")</f>
        <v>2</v>
      </c>
    </row>
    <row r="803" spans="1:26" ht="60" x14ac:dyDescent="0.25">
      <c r="A803" s="232" t="s">
        <v>122</v>
      </c>
      <c r="B803" s="61">
        <v>40</v>
      </c>
      <c r="C803" s="205" t="str">
        <f>+VLOOKUP(Tabla9[[#This Row],[Cod. Riesgo]],Tabla_Riesgos[[Número]:[Tipo de Riesgo]],6,FALSE)</f>
        <v>Operativo</v>
      </c>
      <c r="D803" s="119" t="s">
        <v>43</v>
      </c>
      <c r="E803" s="120" t="s">
        <v>743</v>
      </c>
      <c r="F803" s="121"/>
      <c r="G803" s="125" t="s">
        <v>262</v>
      </c>
      <c r="H803" s="472"/>
      <c r="I803" s="207" t="s">
        <v>486</v>
      </c>
      <c r="J803" s="207" t="s">
        <v>490</v>
      </c>
      <c r="K803" s="207" t="s">
        <v>494</v>
      </c>
      <c r="L803" s="207" t="s">
        <v>498</v>
      </c>
      <c r="M803" s="207" t="s">
        <v>503</v>
      </c>
      <c r="N803" s="207" t="s">
        <v>508</v>
      </c>
      <c r="O803" s="207" t="s">
        <v>512</v>
      </c>
      <c r="P803" s="123">
        <f t="shared" si="52"/>
        <v>100</v>
      </c>
      <c r="Q803" s="208" t="str">
        <f t="shared" si="53"/>
        <v>Fuerte</v>
      </c>
      <c r="R803" s="207" t="s">
        <v>516</v>
      </c>
      <c r="S803" s="224" t="str">
        <f t="shared" si="54"/>
        <v>FuerteFuerte</v>
      </c>
      <c r="T803" s="224">
        <f>IFERROR(VLOOKUP(S803,'Tablas de calculos'!$AU$16:$AV$24,2,FALSE),"")</f>
        <v>1</v>
      </c>
      <c r="U803" s="208" t="str">
        <f>IFERROR(VLOOKUP(T803,'Tablas de calculos'!$AV$16:$AY$24,4),"")</f>
        <v>Fuerte</v>
      </c>
      <c r="V803" s="207" t="s">
        <v>578</v>
      </c>
      <c r="W803" s="207" t="s">
        <v>578</v>
      </c>
      <c r="X803" s="123" t="str">
        <f t="shared" si="55"/>
        <v>FuerteDirectamenteDirectamente</v>
      </c>
      <c r="Y803" s="208">
        <f>IFERROR(VLOOKUP(X803,'Tablas de calculos'!$AZ$4:$BE$11,5,FALSE),"")</f>
        <v>2</v>
      </c>
      <c r="Z803" s="208">
        <f>IFERROR(VLOOKUP(X803,'Tablas de calculos'!$AZ$4:$BE$11,6,FALSE),"")</f>
        <v>2</v>
      </c>
    </row>
    <row r="804" spans="1:26" ht="45" x14ac:dyDescent="0.25">
      <c r="A804" s="232" t="s">
        <v>122</v>
      </c>
      <c r="B804" s="61">
        <v>40</v>
      </c>
      <c r="C804" s="205" t="str">
        <f>+VLOOKUP(Tabla9[[#This Row],[Cod. Riesgo]],Tabla_Riesgos[[Número]:[Tipo de Riesgo]],6,FALSE)</f>
        <v>Operativo</v>
      </c>
      <c r="D804" s="119" t="s">
        <v>43</v>
      </c>
      <c r="E804" s="120" t="s">
        <v>743</v>
      </c>
      <c r="F804" s="121"/>
      <c r="G804" s="125" t="s">
        <v>251</v>
      </c>
      <c r="H804" s="472"/>
      <c r="I804" s="207" t="s">
        <v>486</v>
      </c>
      <c r="J804" s="207" t="s">
        <v>490</v>
      </c>
      <c r="K804" s="207" t="s">
        <v>494</v>
      </c>
      <c r="L804" s="207" t="s">
        <v>498</v>
      </c>
      <c r="M804" s="207" t="s">
        <v>503</v>
      </c>
      <c r="N804" s="207" t="s">
        <v>508</v>
      </c>
      <c r="O804" s="207" t="s">
        <v>512</v>
      </c>
      <c r="P804" s="123">
        <f t="shared" si="52"/>
        <v>100</v>
      </c>
      <c r="Q804" s="208" t="str">
        <f t="shared" si="53"/>
        <v>Fuerte</v>
      </c>
      <c r="R804" s="207" t="s">
        <v>516</v>
      </c>
      <c r="S804" s="224" t="str">
        <f t="shared" si="54"/>
        <v>FuerteFuerte</v>
      </c>
      <c r="T804" s="224">
        <f>IFERROR(VLOOKUP(S804,'Tablas de calculos'!$AU$16:$AV$24,2,FALSE),"")</f>
        <v>1</v>
      </c>
      <c r="U804" s="208" t="str">
        <f>IFERROR(VLOOKUP(T804,'Tablas de calculos'!$AV$16:$AY$24,4),"")</f>
        <v>Fuerte</v>
      </c>
      <c r="V804" s="207" t="s">
        <v>578</v>
      </c>
      <c r="W804" s="207" t="s">
        <v>578</v>
      </c>
      <c r="X804" s="123" t="str">
        <f t="shared" si="55"/>
        <v>FuerteDirectamenteDirectamente</v>
      </c>
      <c r="Y804" s="208">
        <f>IFERROR(VLOOKUP(X804,'Tablas de calculos'!$AZ$4:$BE$11,5,FALSE),"")</f>
        <v>2</v>
      </c>
      <c r="Z804" s="208">
        <f>IFERROR(VLOOKUP(X804,'Tablas de calculos'!$AZ$4:$BE$11,6,FALSE),"")</f>
        <v>2</v>
      </c>
    </row>
    <row r="805" spans="1:26" ht="45" x14ac:dyDescent="0.25">
      <c r="A805" s="232" t="s">
        <v>122</v>
      </c>
      <c r="B805" s="61">
        <v>41</v>
      </c>
      <c r="C805" s="205" t="str">
        <f>+VLOOKUP(Tabla9[[#This Row],[Cod. Riesgo]],Tabla_Riesgos[[Número]:[Tipo de Riesgo]],6,FALSE)</f>
        <v>Estratégico</v>
      </c>
      <c r="D805" s="119" t="s">
        <v>43</v>
      </c>
      <c r="E805" s="120" t="s">
        <v>665</v>
      </c>
      <c r="F805" s="121"/>
      <c r="G805" s="125" t="s">
        <v>263</v>
      </c>
      <c r="H805" s="472"/>
      <c r="I805" s="207" t="s">
        <v>486</v>
      </c>
      <c r="J805" s="207" t="s">
        <v>490</v>
      </c>
      <c r="K805" s="207" t="s">
        <v>494</v>
      </c>
      <c r="L805" s="207" t="s">
        <v>498</v>
      </c>
      <c r="M805" s="207" t="s">
        <v>503</v>
      </c>
      <c r="N805" s="207" t="s">
        <v>508</v>
      </c>
      <c r="O805" s="207" t="s">
        <v>512</v>
      </c>
      <c r="P805" s="123">
        <f t="shared" si="52"/>
        <v>100</v>
      </c>
      <c r="Q805" s="208" t="str">
        <f t="shared" si="53"/>
        <v>Fuerte</v>
      </c>
      <c r="R805" s="207" t="s">
        <v>516</v>
      </c>
      <c r="S805" s="224" t="str">
        <f t="shared" si="54"/>
        <v>FuerteFuerte</v>
      </c>
      <c r="T805" s="224">
        <f>IFERROR(VLOOKUP(S805,'Tablas de calculos'!$AU$16:$AV$24,2,FALSE),"")</f>
        <v>1</v>
      </c>
      <c r="U805" s="208" t="str">
        <f>IFERROR(VLOOKUP(T805,'Tablas de calculos'!$AV$16:$AY$24,4),"")</f>
        <v>Fuerte</v>
      </c>
      <c r="V805" s="207" t="s">
        <v>578</v>
      </c>
      <c r="W805" s="207" t="s">
        <v>578</v>
      </c>
      <c r="X805" s="123" t="str">
        <f t="shared" si="55"/>
        <v>FuerteDirectamenteDirectamente</v>
      </c>
      <c r="Y805" s="208">
        <f>IFERROR(VLOOKUP(X805,'Tablas de calculos'!$AZ$4:$BE$11,5,FALSE),"")</f>
        <v>2</v>
      </c>
      <c r="Z805" s="208">
        <f>IFERROR(VLOOKUP(X805,'Tablas de calculos'!$AZ$4:$BE$11,6,FALSE),"")</f>
        <v>2</v>
      </c>
    </row>
    <row r="806" spans="1:26" ht="60" x14ac:dyDescent="0.25">
      <c r="A806" s="232" t="s">
        <v>122</v>
      </c>
      <c r="B806" s="61">
        <v>42</v>
      </c>
      <c r="C806" s="205" t="str">
        <f>+VLOOKUP(Tabla9[[#This Row],[Cod. Riesgo]],Tabla_Riesgos[[Número]:[Tipo de Riesgo]],6,FALSE)</f>
        <v>Operativo</v>
      </c>
      <c r="D806" s="119" t="s">
        <v>43</v>
      </c>
      <c r="E806" s="120" t="s">
        <v>666</v>
      </c>
      <c r="F806" s="121"/>
      <c r="G806" s="125" t="s">
        <v>264</v>
      </c>
      <c r="H806" s="472"/>
      <c r="I806" s="207" t="s">
        <v>486</v>
      </c>
      <c r="J806" s="207" t="s">
        <v>490</v>
      </c>
      <c r="K806" s="207" t="s">
        <v>494</v>
      </c>
      <c r="L806" s="207" t="s">
        <v>498</v>
      </c>
      <c r="M806" s="207" t="s">
        <v>503</v>
      </c>
      <c r="N806" s="207" t="s">
        <v>508</v>
      </c>
      <c r="O806" s="207" t="s">
        <v>512</v>
      </c>
      <c r="P806" s="123">
        <f t="shared" si="52"/>
        <v>100</v>
      </c>
      <c r="Q806" s="208" t="str">
        <f t="shared" si="53"/>
        <v>Fuerte</v>
      </c>
      <c r="R806" s="207" t="s">
        <v>516</v>
      </c>
      <c r="S806" s="224" t="str">
        <f t="shared" si="54"/>
        <v>FuerteFuerte</v>
      </c>
      <c r="T806" s="224">
        <f>IFERROR(VLOOKUP(S806,'Tablas de calculos'!$AU$16:$AV$24,2,FALSE),"")</f>
        <v>1</v>
      </c>
      <c r="U806" s="208" t="str">
        <f>IFERROR(VLOOKUP(T806,'Tablas de calculos'!$AV$16:$AY$24,4),"")</f>
        <v>Fuerte</v>
      </c>
      <c r="V806" s="207" t="s">
        <v>578</v>
      </c>
      <c r="W806" s="207" t="s">
        <v>578</v>
      </c>
      <c r="X806" s="123" t="str">
        <f t="shared" si="55"/>
        <v>FuerteDirectamenteDirectamente</v>
      </c>
      <c r="Y806" s="208">
        <f>IFERROR(VLOOKUP(X806,'Tablas de calculos'!$AZ$4:$BE$11,5,FALSE),"")</f>
        <v>2</v>
      </c>
      <c r="Z806" s="208">
        <f>IFERROR(VLOOKUP(X806,'Tablas de calculos'!$AZ$4:$BE$11,6,FALSE),"")</f>
        <v>2</v>
      </c>
    </row>
    <row r="807" spans="1:26" ht="45" x14ac:dyDescent="0.25">
      <c r="A807" s="232" t="s">
        <v>122</v>
      </c>
      <c r="B807" s="61">
        <v>42</v>
      </c>
      <c r="C807" s="205" t="str">
        <f>+VLOOKUP(Tabla9[[#This Row],[Cod. Riesgo]],Tabla_Riesgos[[Número]:[Tipo de Riesgo]],6,FALSE)</f>
        <v>Operativo</v>
      </c>
      <c r="D807" s="119" t="s">
        <v>43</v>
      </c>
      <c r="E807" s="120" t="s">
        <v>666</v>
      </c>
      <c r="F807" s="121"/>
      <c r="G807" s="125" t="s">
        <v>265</v>
      </c>
      <c r="H807" s="472"/>
      <c r="I807" s="207" t="s">
        <v>486</v>
      </c>
      <c r="J807" s="207" t="s">
        <v>490</v>
      </c>
      <c r="K807" s="207" t="s">
        <v>494</v>
      </c>
      <c r="L807" s="207" t="s">
        <v>498</v>
      </c>
      <c r="M807" s="207" t="s">
        <v>503</v>
      </c>
      <c r="N807" s="207" t="s">
        <v>508</v>
      </c>
      <c r="O807" s="207" t="s">
        <v>512</v>
      </c>
      <c r="P807" s="123">
        <f t="shared" si="52"/>
        <v>100</v>
      </c>
      <c r="Q807" s="208" t="str">
        <f t="shared" si="53"/>
        <v>Fuerte</v>
      </c>
      <c r="R807" s="207" t="s">
        <v>516</v>
      </c>
      <c r="S807" s="224" t="str">
        <f t="shared" si="54"/>
        <v>FuerteFuerte</v>
      </c>
      <c r="T807" s="224">
        <f>IFERROR(VLOOKUP(S807,'Tablas de calculos'!$AU$16:$AV$24,2,FALSE),"")</f>
        <v>1</v>
      </c>
      <c r="U807" s="208" t="str">
        <f>IFERROR(VLOOKUP(T807,'Tablas de calculos'!$AV$16:$AY$24,4),"")</f>
        <v>Fuerte</v>
      </c>
      <c r="V807" s="207" t="s">
        <v>578</v>
      </c>
      <c r="W807" s="207" t="s">
        <v>578</v>
      </c>
      <c r="X807" s="123" t="str">
        <f t="shared" si="55"/>
        <v>FuerteDirectamenteDirectamente</v>
      </c>
      <c r="Y807" s="208">
        <f>IFERROR(VLOOKUP(X807,'Tablas de calculos'!$AZ$4:$BE$11,5,FALSE),"")</f>
        <v>2</v>
      </c>
      <c r="Z807" s="208">
        <f>IFERROR(VLOOKUP(X807,'Tablas de calculos'!$AZ$4:$BE$11,6,FALSE),"")</f>
        <v>2</v>
      </c>
    </row>
    <row r="808" spans="1:26" ht="60" x14ac:dyDescent="0.25">
      <c r="A808" s="232" t="s">
        <v>122</v>
      </c>
      <c r="B808" s="61">
        <v>43</v>
      </c>
      <c r="C808" s="205" t="str">
        <f>+VLOOKUP(Tabla9[[#This Row],[Cod. Riesgo]],Tabla_Riesgos[[Número]:[Tipo de Riesgo]],6,FALSE)</f>
        <v>Operativo</v>
      </c>
      <c r="D808" s="119" t="s">
        <v>45</v>
      </c>
      <c r="E808" s="120" t="s">
        <v>667</v>
      </c>
      <c r="F808" s="121"/>
      <c r="G808" s="125" t="s">
        <v>266</v>
      </c>
      <c r="H808" s="472"/>
      <c r="I808" s="207" t="s">
        <v>486</v>
      </c>
      <c r="J808" s="207" t="s">
        <v>490</v>
      </c>
      <c r="K808" s="207" t="s">
        <v>494</v>
      </c>
      <c r="L808" s="207" t="s">
        <v>498</v>
      </c>
      <c r="M808" s="207" t="s">
        <v>503</v>
      </c>
      <c r="N808" s="207" t="s">
        <v>508</v>
      </c>
      <c r="O808" s="207" t="s">
        <v>512</v>
      </c>
      <c r="P808" s="123">
        <f t="shared" si="52"/>
        <v>100</v>
      </c>
      <c r="Q808" s="208" t="str">
        <f t="shared" si="53"/>
        <v>Fuerte</v>
      </c>
      <c r="R808" s="207" t="s">
        <v>516</v>
      </c>
      <c r="S808" s="224" t="str">
        <f t="shared" si="54"/>
        <v>FuerteFuerte</v>
      </c>
      <c r="T808" s="224">
        <f>IFERROR(VLOOKUP(S808,'Tablas de calculos'!$AU$16:$AV$24,2,FALSE),"")</f>
        <v>1</v>
      </c>
      <c r="U808" s="208" t="str">
        <f>IFERROR(VLOOKUP(T808,'Tablas de calculos'!$AV$16:$AY$24,4),"")</f>
        <v>Fuerte</v>
      </c>
      <c r="V808" s="207" t="s">
        <v>578</v>
      </c>
      <c r="W808" s="207" t="s">
        <v>578</v>
      </c>
      <c r="X808" s="123" t="str">
        <f t="shared" si="55"/>
        <v>FuerteDirectamenteDirectamente</v>
      </c>
      <c r="Y808" s="208">
        <f>IFERROR(VLOOKUP(X808,'Tablas de calculos'!$AZ$4:$BE$11,5,FALSE),"")</f>
        <v>2</v>
      </c>
      <c r="Z808" s="208">
        <f>IFERROR(VLOOKUP(X808,'Tablas de calculos'!$AZ$4:$BE$11,6,FALSE),"")</f>
        <v>2</v>
      </c>
    </row>
    <row r="809" spans="1:26" ht="45" x14ac:dyDescent="0.25">
      <c r="A809" s="232" t="s">
        <v>122</v>
      </c>
      <c r="B809" s="61">
        <v>43</v>
      </c>
      <c r="C809" s="205" t="str">
        <f>+VLOOKUP(Tabla9[[#This Row],[Cod. Riesgo]],Tabla_Riesgos[[Número]:[Tipo de Riesgo]],6,FALSE)</f>
        <v>Operativo</v>
      </c>
      <c r="D809" s="119" t="s">
        <v>45</v>
      </c>
      <c r="E809" s="120" t="s">
        <v>667</v>
      </c>
      <c r="F809" s="121"/>
      <c r="G809" s="125" t="s">
        <v>267</v>
      </c>
      <c r="H809" s="472"/>
      <c r="I809" s="207" t="s">
        <v>486</v>
      </c>
      <c r="J809" s="207" t="s">
        <v>490</v>
      </c>
      <c r="K809" s="207" t="s">
        <v>494</v>
      </c>
      <c r="L809" s="207" t="s">
        <v>498</v>
      </c>
      <c r="M809" s="207" t="s">
        <v>503</v>
      </c>
      <c r="N809" s="207" t="s">
        <v>508</v>
      </c>
      <c r="O809" s="207" t="s">
        <v>512</v>
      </c>
      <c r="P809" s="123">
        <f t="shared" si="52"/>
        <v>100</v>
      </c>
      <c r="Q809" s="208" t="str">
        <f t="shared" si="53"/>
        <v>Fuerte</v>
      </c>
      <c r="R809" s="207" t="s">
        <v>516</v>
      </c>
      <c r="S809" s="224" t="str">
        <f t="shared" si="54"/>
        <v>FuerteFuerte</v>
      </c>
      <c r="T809" s="224">
        <f>IFERROR(VLOOKUP(S809,'Tablas de calculos'!$AU$16:$AV$24,2,FALSE),"")</f>
        <v>1</v>
      </c>
      <c r="U809" s="208" t="str">
        <f>IFERROR(VLOOKUP(T809,'Tablas de calculos'!$AV$16:$AY$24,4),"")</f>
        <v>Fuerte</v>
      </c>
      <c r="V809" s="207" t="s">
        <v>578</v>
      </c>
      <c r="W809" s="207" t="s">
        <v>578</v>
      </c>
      <c r="X809" s="123" t="str">
        <f t="shared" si="55"/>
        <v>FuerteDirectamenteDirectamente</v>
      </c>
      <c r="Y809" s="208">
        <f>IFERROR(VLOOKUP(X809,'Tablas de calculos'!$AZ$4:$BE$11,5,FALSE),"")</f>
        <v>2</v>
      </c>
      <c r="Z809" s="208">
        <f>IFERROR(VLOOKUP(X809,'Tablas de calculos'!$AZ$4:$BE$11,6,FALSE),"")</f>
        <v>2</v>
      </c>
    </row>
    <row r="810" spans="1:26" ht="45" x14ac:dyDescent="0.25">
      <c r="A810" s="232" t="s">
        <v>122</v>
      </c>
      <c r="B810" s="61">
        <v>43</v>
      </c>
      <c r="C810" s="205" t="str">
        <f>+VLOOKUP(Tabla9[[#This Row],[Cod. Riesgo]],Tabla_Riesgos[[Número]:[Tipo de Riesgo]],6,FALSE)</f>
        <v>Operativo</v>
      </c>
      <c r="D810" s="119" t="s">
        <v>45</v>
      </c>
      <c r="E810" s="120" t="s">
        <v>667</v>
      </c>
      <c r="F810" s="121"/>
      <c r="G810" s="125" t="s">
        <v>268</v>
      </c>
      <c r="H810" s="472"/>
      <c r="I810" s="207" t="s">
        <v>486</v>
      </c>
      <c r="J810" s="207" t="s">
        <v>490</v>
      </c>
      <c r="K810" s="207" t="s">
        <v>494</v>
      </c>
      <c r="L810" s="207" t="s">
        <v>498</v>
      </c>
      <c r="M810" s="207" t="s">
        <v>503</v>
      </c>
      <c r="N810" s="207" t="s">
        <v>508</v>
      </c>
      <c r="O810" s="207" t="s">
        <v>512</v>
      </c>
      <c r="P810" s="123">
        <f t="shared" si="52"/>
        <v>100</v>
      </c>
      <c r="Q810" s="208" t="str">
        <f t="shared" si="53"/>
        <v>Fuerte</v>
      </c>
      <c r="R810" s="207" t="s">
        <v>516</v>
      </c>
      <c r="S810" s="224" t="str">
        <f t="shared" si="54"/>
        <v>FuerteFuerte</v>
      </c>
      <c r="T810" s="224">
        <f>IFERROR(VLOOKUP(S810,'Tablas de calculos'!$AU$16:$AV$24,2,FALSE),"")</f>
        <v>1</v>
      </c>
      <c r="U810" s="208" t="str">
        <f>IFERROR(VLOOKUP(T810,'Tablas de calculos'!$AV$16:$AY$24,4),"")</f>
        <v>Fuerte</v>
      </c>
      <c r="V810" s="207" t="s">
        <v>578</v>
      </c>
      <c r="W810" s="207" t="s">
        <v>578</v>
      </c>
      <c r="X810" s="123" t="str">
        <f t="shared" si="55"/>
        <v>FuerteDirectamenteDirectamente</v>
      </c>
      <c r="Y810" s="208">
        <f>IFERROR(VLOOKUP(X810,'Tablas de calculos'!$AZ$4:$BE$11,5,FALSE),"")</f>
        <v>2</v>
      </c>
      <c r="Z810" s="208">
        <f>IFERROR(VLOOKUP(X810,'Tablas de calculos'!$AZ$4:$BE$11,6,FALSE),"")</f>
        <v>2</v>
      </c>
    </row>
    <row r="811" spans="1:26" ht="45" x14ac:dyDescent="0.25">
      <c r="A811" s="232" t="s">
        <v>122</v>
      </c>
      <c r="B811" s="61">
        <v>43</v>
      </c>
      <c r="C811" s="205" t="str">
        <f>+VLOOKUP(Tabla9[[#This Row],[Cod. Riesgo]],Tabla_Riesgos[[Número]:[Tipo de Riesgo]],6,FALSE)</f>
        <v>Operativo</v>
      </c>
      <c r="D811" s="119" t="s">
        <v>45</v>
      </c>
      <c r="E811" s="120" t="s">
        <v>667</v>
      </c>
      <c r="F811" s="121"/>
      <c r="G811" s="125" t="s">
        <v>269</v>
      </c>
      <c r="H811" s="472"/>
      <c r="I811" s="207" t="s">
        <v>486</v>
      </c>
      <c r="J811" s="207" t="s">
        <v>490</v>
      </c>
      <c r="K811" s="207" t="s">
        <v>494</v>
      </c>
      <c r="L811" s="207" t="s">
        <v>498</v>
      </c>
      <c r="M811" s="207" t="s">
        <v>503</v>
      </c>
      <c r="N811" s="207" t="s">
        <v>508</v>
      </c>
      <c r="O811" s="207" t="s">
        <v>512</v>
      </c>
      <c r="P811" s="123">
        <f t="shared" si="52"/>
        <v>100</v>
      </c>
      <c r="Q811" s="208" t="str">
        <f t="shared" si="53"/>
        <v>Fuerte</v>
      </c>
      <c r="R811" s="207" t="s">
        <v>516</v>
      </c>
      <c r="S811" s="224" t="str">
        <f t="shared" si="54"/>
        <v>FuerteFuerte</v>
      </c>
      <c r="T811" s="224">
        <f>IFERROR(VLOOKUP(S811,'Tablas de calculos'!$AU$16:$AV$24,2,FALSE),"")</f>
        <v>1</v>
      </c>
      <c r="U811" s="208" t="str">
        <f>IFERROR(VLOOKUP(T811,'Tablas de calculos'!$AV$16:$AY$24,4),"")</f>
        <v>Fuerte</v>
      </c>
      <c r="V811" s="207" t="s">
        <v>578</v>
      </c>
      <c r="W811" s="207" t="s">
        <v>578</v>
      </c>
      <c r="X811" s="123" t="str">
        <f t="shared" si="55"/>
        <v>FuerteDirectamenteDirectamente</v>
      </c>
      <c r="Y811" s="208">
        <f>IFERROR(VLOOKUP(X811,'Tablas de calculos'!$AZ$4:$BE$11,5,FALSE),"")</f>
        <v>2</v>
      </c>
      <c r="Z811" s="208">
        <f>IFERROR(VLOOKUP(X811,'Tablas de calculos'!$AZ$4:$BE$11,6,FALSE),"")</f>
        <v>2</v>
      </c>
    </row>
    <row r="812" spans="1:26" ht="90" x14ac:dyDescent="0.25">
      <c r="A812" s="232" t="s">
        <v>122</v>
      </c>
      <c r="B812" s="61">
        <v>43</v>
      </c>
      <c r="C812" s="205" t="str">
        <f>+VLOOKUP(Tabla9[[#This Row],[Cod. Riesgo]],Tabla_Riesgos[[Número]:[Tipo de Riesgo]],6,FALSE)</f>
        <v>Operativo</v>
      </c>
      <c r="D812" s="119" t="s">
        <v>45</v>
      </c>
      <c r="E812" s="120" t="s">
        <v>667</v>
      </c>
      <c r="F812" s="121"/>
      <c r="G812" s="125" t="s">
        <v>270</v>
      </c>
      <c r="H812" s="472"/>
      <c r="I812" s="207" t="s">
        <v>486</v>
      </c>
      <c r="J812" s="207" t="s">
        <v>490</v>
      </c>
      <c r="K812" s="207" t="s">
        <v>494</v>
      </c>
      <c r="L812" s="207" t="s">
        <v>498</v>
      </c>
      <c r="M812" s="207" t="s">
        <v>503</v>
      </c>
      <c r="N812" s="207" t="s">
        <v>508</v>
      </c>
      <c r="O812" s="207" t="s">
        <v>512</v>
      </c>
      <c r="P812" s="123">
        <f t="shared" si="52"/>
        <v>100</v>
      </c>
      <c r="Q812" s="208" t="str">
        <f t="shared" si="53"/>
        <v>Fuerte</v>
      </c>
      <c r="R812" s="207" t="s">
        <v>516</v>
      </c>
      <c r="S812" s="224" t="str">
        <f t="shared" si="54"/>
        <v>FuerteFuerte</v>
      </c>
      <c r="T812" s="224">
        <f>IFERROR(VLOOKUP(S812,'Tablas de calculos'!$AU$16:$AV$24,2,FALSE),"")</f>
        <v>1</v>
      </c>
      <c r="U812" s="208" t="str">
        <f>IFERROR(VLOOKUP(T812,'Tablas de calculos'!$AV$16:$AY$24,4),"")</f>
        <v>Fuerte</v>
      </c>
      <c r="V812" s="207" t="s">
        <v>578</v>
      </c>
      <c r="W812" s="207" t="s">
        <v>578</v>
      </c>
      <c r="X812" s="123" t="str">
        <f t="shared" si="55"/>
        <v>FuerteDirectamenteDirectamente</v>
      </c>
      <c r="Y812" s="208">
        <f>IFERROR(VLOOKUP(X812,'Tablas de calculos'!$AZ$4:$BE$11,5,FALSE),"")</f>
        <v>2</v>
      </c>
      <c r="Z812" s="208">
        <f>IFERROR(VLOOKUP(X812,'Tablas de calculos'!$AZ$4:$BE$11,6,FALSE),"")</f>
        <v>2</v>
      </c>
    </row>
    <row r="813" spans="1:26" ht="45" x14ac:dyDescent="0.25">
      <c r="A813" s="232" t="s">
        <v>122</v>
      </c>
      <c r="B813" s="61">
        <v>43</v>
      </c>
      <c r="C813" s="205" t="str">
        <f>+VLOOKUP(Tabla9[[#This Row],[Cod. Riesgo]],Tabla_Riesgos[[Número]:[Tipo de Riesgo]],6,FALSE)</f>
        <v>Operativo</v>
      </c>
      <c r="D813" s="119" t="s">
        <v>45</v>
      </c>
      <c r="E813" s="120" t="s">
        <v>667</v>
      </c>
      <c r="F813" s="121"/>
      <c r="G813" s="125" t="s">
        <v>271</v>
      </c>
      <c r="H813" s="472"/>
      <c r="I813" s="207" t="s">
        <v>486</v>
      </c>
      <c r="J813" s="207" t="s">
        <v>490</v>
      </c>
      <c r="K813" s="207" t="s">
        <v>494</v>
      </c>
      <c r="L813" s="207" t="s">
        <v>498</v>
      </c>
      <c r="M813" s="207" t="s">
        <v>503</v>
      </c>
      <c r="N813" s="207" t="s">
        <v>508</v>
      </c>
      <c r="O813" s="207" t="s">
        <v>512</v>
      </c>
      <c r="P813" s="123">
        <f t="shared" si="52"/>
        <v>100</v>
      </c>
      <c r="Q813" s="208" t="str">
        <f t="shared" si="53"/>
        <v>Fuerte</v>
      </c>
      <c r="R813" s="207" t="s">
        <v>516</v>
      </c>
      <c r="S813" s="224" t="str">
        <f t="shared" si="54"/>
        <v>FuerteFuerte</v>
      </c>
      <c r="T813" s="224">
        <f>IFERROR(VLOOKUP(S813,'Tablas de calculos'!$AU$16:$AV$24,2,FALSE),"")</f>
        <v>1</v>
      </c>
      <c r="U813" s="208" t="str">
        <f>IFERROR(VLOOKUP(T813,'Tablas de calculos'!$AV$16:$AY$24,4),"")</f>
        <v>Fuerte</v>
      </c>
      <c r="V813" s="207" t="s">
        <v>578</v>
      </c>
      <c r="W813" s="207" t="s">
        <v>578</v>
      </c>
      <c r="X813" s="123" t="str">
        <f t="shared" si="55"/>
        <v>FuerteDirectamenteDirectamente</v>
      </c>
      <c r="Y813" s="208">
        <f>IFERROR(VLOOKUP(X813,'Tablas de calculos'!$AZ$4:$BE$11,5,FALSE),"")</f>
        <v>2</v>
      </c>
      <c r="Z813" s="208">
        <f>IFERROR(VLOOKUP(X813,'Tablas de calculos'!$AZ$4:$BE$11,6,FALSE),"")</f>
        <v>2</v>
      </c>
    </row>
    <row r="814" spans="1:26" ht="60" x14ac:dyDescent="0.25">
      <c r="A814" s="232" t="s">
        <v>122</v>
      </c>
      <c r="B814" s="61">
        <v>44</v>
      </c>
      <c r="C814" s="205" t="str">
        <f>+VLOOKUP(Tabla9[[#This Row],[Cod. Riesgo]],Tabla_Riesgos[[Número]:[Tipo de Riesgo]],6,FALSE)</f>
        <v>Operativo</v>
      </c>
      <c r="D814" s="119" t="s">
        <v>45</v>
      </c>
      <c r="E814" s="120" t="s">
        <v>668</v>
      </c>
      <c r="F814" s="121"/>
      <c r="G814" s="125" t="s">
        <v>272</v>
      </c>
      <c r="H814" s="472"/>
      <c r="I814" s="207" t="s">
        <v>486</v>
      </c>
      <c r="J814" s="207" t="s">
        <v>490</v>
      </c>
      <c r="K814" s="207" t="s">
        <v>494</v>
      </c>
      <c r="L814" s="207" t="s">
        <v>498</v>
      </c>
      <c r="M814" s="207" t="s">
        <v>503</v>
      </c>
      <c r="N814" s="207" t="s">
        <v>508</v>
      </c>
      <c r="O814" s="207" t="s">
        <v>512</v>
      </c>
      <c r="P814" s="123">
        <f t="shared" si="52"/>
        <v>100</v>
      </c>
      <c r="Q814" s="208" t="str">
        <f t="shared" si="53"/>
        <v>Fuerte</v>
      </c>
      <c r="R814" s="207" t="s">
        <v>516</v>
      </c>
      <c r="S814" s="224" t="str">
        <f t="shared" si="54"/>
        <v>FuerteFuerte</v>
      </c>
      <c r="T814" s="224">
        <f>IFERROR(VLOOKUP(S814,'Tablas de calculos'!$AU$16:$AV$24,2,FALSE),"")</f>
        <v>1</v>
      </c>
      <c r="U814" s="208" t="str">
        <f>IFERROR(VLOOKUP(T814,'Tablas de calculos'!$AV$16:$AY$24,4),"")</f>
        <v>Fuerte</v>
      </c>
      <c r="V814" s="207" t="s">
        <v>578</v>
      </c>
      <c r="W814" s="207" t="s">
        <v>578</v>
      </c>
      <c r="X814" s="123" t="str">
        <f t="shared" si="55"/>
        <v>FuerteDirectamenteDirectamente</v>
      </c>
      <c r="Y814" s="208">
        <f>IFERROR(VLOOKUP(X814,'Tablas de calculos'!$AZ$4:$BE$11,5,FALSE),"")</f>
        <v>2</v>
      </c>
      <c r="Z814" s="208">
        <f>IFERROR(VLOOKUP(X814,'Tablas de calculos'!$AZ$4:$BE$11,6,FALSE),"")</f>
        <v>2</v>
      </c>
    </row>
    <row r="815" spans="1:26" ht="45" x14ac:dyDescent="0.25">
      <c r="A815" s="232" t="s">
        <v>122</v>
      </c>
      <c r="B815" s="61">
        <v>44</v>
      </c>
      <c r="C815" s="205" t="str">
        <f>+VLOOKUP(Tabla9[[#This Row],[Cod. Riesgo]],Tabla_Riesgos[[Número]:[Tipo de Riesgo]],6,FALSE)</f>
        <v>Operativo</v>
      </c>
      <c r="D815" s="119" t="s">
        <v>45</v>
      </c>
      <c r="E815" s="120" t="s">
        <v>668</v>
      </c>
      <c r="F815" s="121"/>
      <c r="G815" s="125" t="s">
        <v>273</v>
      </c>
      <c r="H815" s="472"/>
      <c r="I815" s="207" t="s">
        <v>486</v>
      </c>
      <c r="J815" s="207" t="s">
        <v>490</v>
      </c>
      <c r="K815" s="207" t="s">
        <v>494</v>
      </c>
      <c r="L815" s="207" t="s">
        <v>498</v>
      </c>
      <c r="M815" s="207" t="s">
        <v>503</v>
      </c>
      <c r="N815" s="207" t="s">
        <v>508</v>
      </c>
      <c r="O815" s="207" t="s">
        <v>512</v>
      </c>
      <c r="P815" s="123">
        <f t="shared" si="52"/>
        <v>100</v>
      </c>
      <c r="Q815" s="208" t="str">
        <f t="shared" si="53"/>
        <v>Fuerte</v>
      </c>
      <c r="R815" s="207" t="s">
        <v>516</v>
      </c>
      <c r="S815" s="224" t="str">
        <f t="shared" si="54"/>
        <v>FuerteFuerte</v>
      </c>
      <c r="T815" s="224">
        <f>IFERROR(VLOOKUP(S815,'Tablas de calculos'!$AU$16:$AV$24,2,FALSE),"")</f>
        <v>1</v>
      </c>
      <c r="U815" s="208" t="str">
        <f>IFERROR(VLOOKUP(T815,'Tablas de calculos'!$AV$16:$AY$24,4),"")</f>
        <v>Fuerte</v>
      </c>
      <c r="V815" s="207" t="s">
        <v>578</v>
      </c>
      <c r="W815" s="207" t="s">
        <v>578</v>
      </c>
      <c r="X815" s="123" t="str">
        <f t="shared" si="55"/>
        <v>FuerteDirectamenteDirectamente</v>
      </c>
      <c r="Y815" s="208">
        <f>IFERROR(VLOOKUP(X815,'Tablas de calculos'!$AZ$4:$BE$11,5,FALSE),"")</f>
        <v>2</v>
      </c>
      <c r="Z815" s="208">
        <f>IFERROR(VLOOKUP(X815,'Tablas de calculos'!$AZ$4:$BE$11,6,FALSE),"")</f>
        <v>2</v>
      </c>
    </row>
    <row r="816" spans="1:26" ht="90" x14ac:dyDescent="0.25">
      <c r="A816" s="232" t="s">
        <v>122</v>
      </c>
      <c r="B816" s="61">
        <v>44</v>
      </c>
      <c r="C816" s="205" t="str">
        <f>+VLOOKUP(Tabla9[[#This Row],[Cod. Riesgo]],Tabla_Riesgos[[Número]:[Tipo de Riesgo]],6,FALSE)</f>
        <v>Operativo</v>
      </c>
      <c r="D816" s="119" t="s">
        <v>45</v>
      </c>
      <c r="E816" s="120" t="s">
        <v>668</v>
      </c>
      <c r="F816" s="121"/>
      <c r="G816" s="125" t="s">
        <v>274</v>
      </c>
      <c r="H816" s="472"/>
      <c r="I816" s="207" t="s">
        <v>486</v>
      </c>
      <c r="J816" s="207" t="s">
        <v>490</v>
      </c>
      <c r="K816" s="207" t="s">
        <v>494</v>
      </c>
      <c r="L816" s="207" t="s">
        <v>498</v>
      </c>
      <c r="M816" s="207" t="s">
        <v>503</v>
      </c>
      <c r="N816" s="207" t="s">
        <v>508</v>
      </c>
      <c r="O816" s="207" t="s">
        <v>512</v>
      </c>
      <c r="P816" s="123">
        <f t="shared" si="52"/>
        <v>100</v>
      </c>
      <c r="Q816" s="208" t="str">
        <f t="shared" si="53"/>
        <v>Fuerte</v>
      </c>
      <c r="R816" s="207" t="s">
        <v>516</v>
      </c>
      <c r="S816" s="224" t="str">
        <f t="shared" si="54"/>
        <v>FuerteFuerte</v>
      </c>
      <c r="T816" s="224">
        <f>IFERROR(VLOOKUP(S816,'Tablas de calculos'!$AU$16:$AV$24,2,FALSE),"")</f>
        <v>1</v>
      </c>
      <c r="U816" s="208" t="str">
        <f>IFERROR(VLOOKUP(T816,'Tablas de calculos'!$AV$16:$AY$24,4),"")</f>
        <v>Fuerte</v>
      </c>
      <c r="V816" s="207" t="s">
        <v>578</v>
      </c>
      <c r="W816" s="207" t="s">
        <v>578</v>
      </c>
      <c r="X816" s="123" t="str">
        <f t="shared" si="55"/>
        <v>FuerteDirectamenteDirectamente</v>
      </c>
      <c r="Y816" s="208">
        <f>IFERROR(VLOOKUP(X816,'Tablas de calculos'!$AZ$4:$BE$11,5,FALSE),"")</f>
        <v>2</v>
      </c>
      <c r="Z816" s="208">
        <f>IFERROR(VLOOKUP(X816,'Tablas de calculos'!$AZ$4:$BE$11,6,FALSE),"")</f>
        <v>2</v>
      </c>
    </row>
    <row r="817" spans="1:26" ht="60" x14ac:dyDescent="0.25">
      <c r="A817" s="232" t="s">
        <v>122</v>
      </c>
      <c r="B817" s="61">
        <v>45</v>
      </c>
      <c r="C817" s="205" t="str">
        <f>+VLOOKUP(Tabla9[[#This Row],[Cod. Riesgo]],Tabla_Riesgos[[Número]:[Tipo de Riesgo]],6,FALSE)</f>
        <v>Operativo</v>
      </c>
      <c r="D817" s="119" t="s">
        <v>45</v>
      </c>
      <c r="E817" s="120" t="s">
        <v>46</v>
      </c>
      <c r="F817" s="121"/>
      <c r="G817" s="125" t="s">
        <v>275</v>
      </c>
      <c r="H817" s="472"/>
      <c r="I817" s="207" t="s">
        <v>486</v>
      </c>
      <c r="J817" s="207" t="s">
        <v>490</v>
      </c>
      <c r="K817" s="207" t="s">
        <v>494</v>
      </c>
      <c r="L817" s="207" t="s">
        <v>498</v>
      </c>
      <c r="M817" s="207" t="s">
        <v>503</v>
      </c>
      <c r="N817" s="207" t="s">
        <v>508</v>
      </c>
      <c r="O817" s="207" t="s">
        <v>512</v>
      </c>
      <c r="P817" s="123">
        <f t="shared" si="52"/>
        <v>100</v>
      </c>
      <c r="Q817" s="208" t="str">
        <f t="shared" si="53"/>
        <v>Fuerte</v>
      </c>
      <c r="R817" s="207" t="s">
        <v>516</v>
      </c>
      <c r="S817" s="224" t="str">
        <f t="shared" si="54"/>
        <v>FuerteFuerte</v>
      </c>
      <c r="T817" s="224">
        <f>IFERROR(VLOOKUP(S817,'Tablas de calculos'!$AU$16:$AV$24,2,FALSE),"")</f>
        <v>1</v>
      </c>
      <c r="U817" s="208" t="str">
        <f>IFERROR(VLOOKUP(T817,'Tablas de calculos'!$AV$16:$AY$24,4),"")</f>
        <v>Fuerte</v>
      </c>
      <c r="V817" s="207" t="s">
        <v>578</v>
      </c>
      <c r="W817" s="207" t="s">
        <v>578</v>
      </c>
      <c r="X817" s="123" t="str">
        <f t="shared" si="55"/>
        <v>FuerteDirectamenteDirectamente</v>
      </c>
      <c r="Y817" s="208">
        <f>IFERROR(VLOOKUP(X817,'Tablas de calculos'!$AZ$4:$BE$11,5,FALSE),"")</f>
        <v>2</v>
      </c>
      <c r="Z817" s="208">
        <f>IFERROR(VLOOKUP(X817,'Tablas de calculos'!$AZ$4:$BE$11,6,FALSE),"")</f>
        <v>2</v>
      </c>
    </row>
    <row r="818" spans="1:26" ht="45" x14ac:dyDescent="0.25">
      <c r="A818" s="232" t="s">
        <v>122</v>
      </c>
      <c r="B818" s="61">
        <v>45</v>
      </c>
      <c r="C818" s="205" t="str">
        <f>+VLOOKUP(Tabla9[[#This Row],[Cod. Riesgo]],Tabla_Riesgos[[Número]:[Tipo de Riesgo]],6,FALSE)</f>
        <v>Operativo</v>
      </c>
      <c r="D818" s="119" t="s">
        <v>45</v>
      </c>
      <c r="E818" s="120" t="s">
        <v>46</v>
      </c>
      <c r="F818" s="121"/>
      <c r="G818" s="125" t="s">
        <v>276</v>
      </c>
      <c r="H818" s="472"/>
      <c r="I818" s="207" t="s">
        <v>486</v>
      </c>
      <c r="J818" s="207" t="s">
        <v>490</v>
      </c>
      <c r="K818" s="207" t="s">
        <v>494</v>
      </c>
      <c r="L818" s="207" t="s">
        <v>498</v>
      </c>
      <c r="M818" s="207" t="s">
        <v>503</v>
      </c>
      <c r="N818" s="207" t="s">
        <v>508</v>
      </c>
      <c r="O818" s="207" t="s">
        <v>512</v>
      </c>
      <c r="P818" s="123">
        <f t="shared" si="52"/>
        <v>100</v>
      </c>
      <c r="Q818" s="208" t="str">
        <f t="shared" si="53"/>
        <v>Fuerte</v>
      </c>
      <c r="R818" s="207" t="s">
        <v>516</v>
      </c>
      <c r="S818" s="224" t="str">
        <f t="shared" si="54"/>
        <v>FuerteFuerte</v>
      </c>
      <c r="T818" s="224">
        <f>IFERROR(VLOOKUP(S818,'Tablas de calculos'!$AU$16:$AV$24,2,FALSE),"")</f>
        <v>1</v>
      </c>
      <c r="U818" s="208" t="str">
        <f>IFERROR(VLOOKUP(T818,'Tablas de calculos'!$AV$16:$AY$24,4),"")</f>
        <v>Fuerte</v>
      </c>
      <c r="V818" s="207" t="s">
        <v>578</v>
      </c>
      <c r="W818" s="207" t="s">
        <v>578</v>
      </c>
      <c r="X818" s="123" t="str">
        <f t="shared" si="55"/>
        <v>FuerteDirectamenteDirectamente</v>
      </c>
      <c r="Y818" s="208">
        <f>IFERROR(VLOOKUP(X818,'Tablas de calculos'!$AZ$4:$BE$11,5,FALSE),"")</f>
        <v>2</v>
      </c>
      <c r="Z818" s="208">
        <f>IFERROR(VLOOKUP(X818,'Tablas de calculos'!$AZ$4:$BE$11,6,FALSE),"")</f>
        <v>2</v>
      </c>
    </row>
    <row r="819" spans="1:26" ht="105" x14ac:dyDescent="0.25">
      <c r="A819" s="232" t="s">
        <v>122</v>
      </c>
      <c r="B819" s="61">
        <v>45</v>
      </c>
      <c r="C819" s="205" t="str">
        <f>+VLOOKUP(Tabla9[[#This Row],[Cod. Riesgo]],Tabla_Riesgos[[Número]:[Tipo de Riesgo]],6,FALSE)</f>
        <v>Operativo</v>
      </c>
      <c r="D819" s="119" t="s">
        <v>45</v>
      </c>
      <c r="E819" s="120" t="s">
        <v>46</v>
      </c>
      <c r="F819" s="121"/>
      <c r="G819" s="125" t="s">
        <v>277</v>
      </c>
      <c r="H819" s="472"/>
      <c r="I819" s="207" t="s">
        <v>486</v>
      </c>
      <c r="J819" s="207" t="s">
        <v>490</v>
      </c>
      <c r="K819" s="207" t="s">
        <v>494</v>
      </c>
      <c r="L819" s="207" t="s">
        <v>498</v>
      </c>
      <c r="M819" s="207" t="s">
        <v>503</v>
      </c>
      <c r="N819" s="207" t="s">
        <v>508</v>
      </c>
      <c r="O819" s="207" t="s">
        <v>512</v>
      </c>
      <c r="P819" s="123">
        <f t="shared" si="52"/>
        <v>100</v>
      </c>
      <c r="Q819" s="208" t="str">
        <f t="shared" si="53"/>
        <v>Fuerte</v>
      </c>
      <c r="R819" s="207" t="s">
        <v>516</v>
      </c>
      <c r="S819" s="224" t="str">
        <f t="shared" si="54"/>
        <v>FuerteFuerte</v>
      </c>
      <c r="T819" s="224">
        <f>IFERROR(VLOOKUP(S819,'Tablas de calculos'!$AU$16:$AV$24,2,FALSE),"")</f>
        <v>1</v>
      </c>
      <c r="U819" s="208" t="str">
        <f>IFERROR(VLOOKUP(T819,'Tablas de calculos'!$AV$16:$AY$24,4),"")</f>
        <v>Fuerte</v>
      </c>
      <c r="V819" s="207" t="s">
        <v>578</v>
      </c>
      <c r="W819" s="207" t="s">
        <v>578</v>
      </c>
      <c r="X819" s="123" t="str">
        <f t="shared" si="55"/>
        <v>FuerteDirectamenteDirectamente</v>
      </c>
      <c r="Y819" s="208">
        <f>IFERROR(VLOOKUP(X819,'Tablas de calculos'!$AZ$4:$BE$11,5,FALSE),"")</f>
        <v>2</v>
      </c>
      <c r="Z819" s="208">
        <f>IFERROR(VLOOKUP(X819,'Tablas de calculos'!$AZ$4:$BE$11,6,FALSE),"")</f>
        <v>2</v>
      </c>
    </row>
    <row r="820" spans="1:26" ht="165" x14ac:dyDescent="0.25">
      <c r="A820" s="232" t="s">
        <v>122</v>
      </c>
      <c r="B820" s="61">
        <v>45</v>
      </c>
      <c r="C820" s="205" t="str">
        <f>+VLOOKUP(Tabla9[[#This Row],[Cod. Riesgo]],Tabla_Riesgos[[Número]:[Tipo de Riesgo]],6,FALSE)</f>
        <v>Operativo</v>
      </c>
      <c r="D820" s="119" t="s">
        <v>45</v>
      </c>
      <c r="E820" s="120" t="s">
        <v>46</v>
      </c>
      <c r="F820" s="121"/>
      <c r="G820" s="125" t="s">
        <v>278</v>
      </c>
      <c r="H820" s="472"/>
      <c r="I820" s="207" t="s">
        <v>486</v>
      </c>
      <c r="J820" s="207" t="s">
        <v>490</v>
      </c>
      <c r="K820" s="207" t="s">
        <v>494</v>
      </c>
      <c r="L820" s="207" t="s">
        <v>498</v>
      </c>
      <c r="M820" s="207" t="s">
        <v>503</v>
      </c>
      <c r="N820" s="207" t="s">
        <v>508</v>
      </c>
      <c r="O820" s="207" t="s">
        <v>512</v>
      </c>
      <c r="P820" s="123">
        <f t="shared" si="52"/>
        <v>100</v>
      </c>
      <c r="Q820" s="208" t="str">
        <f t="shared" si="53"/>
        <v>Fuerte</v>
      </c>
      <c r="R820" s="207" t="s">
        <v>516</v>
      </c>
      <c r="S820" s="224" t="str">
        <f t="shared" si="54"/>
        <v>FuerteFuerte</v>
      </c>
      <c r="T820" s="224">
        <f>IFERROR(VLOOKUP(S820,'Tablas de calculos'!$AU$16:$AV$24,2,FALSE),"")</f>
        <v>1</v>
      </c>
      <c r="U820" s="208" t="str">
        <f>IFERROR(VLOOKUP(T820,'Tablas de calculos'!$AV$16:$AY$24,4),"")</f>
        <v>Fuerte</v>
      </c>
      <c r="V820" s="207" t="s">
        <v>578</v>
      </c>
      <c r="W820" s="207" t="s">
        <v>578</v>
      </c>
      <c r="X820" s="123" t="str">
        <f t="shared" si="55"/>
        <v>FuerteDirectamenteDirectamente</v>
      </c>
      <c r="Y820" s="208">
        <f>IFERROR(VLOOKUP(X820,'Tablas de calculos'!$AZ$4:$BE$11,5,FALSE),"")</f>
        <v>2</v>
      </c>
      <c r="Z820" s="208">
        <f>IFERROR(VLOOKUP(X820,'Tablas de calculos'!$AZ$4:$BE$11,6,FALSE),"")</f>
        <v>2</v>
      </c>
    </row>
    <row r="821" spans="1:26" ht="135" x14ac:dyDescent="0.25">
      <c r="A821" s="232" t="s">
        <v>122</v>
      </c>
      <c r="B821" s="61">
        <v>48</v>
      </c>
      <c r="C821" s="205" t="str">
        <f>+VLOOKUP(Tabla9[[#This Row],[Cod. Riesgo]],Tabla_Riesgos[[Número]:[Tipo de Riesgo]],6,FALSE)</f>
        <v>Operativo</v>
      </c>
      <c r="D821" s="119" t="s">
        <v>48</v>
      </c>
      <c r="E821" s="120" t="s">
        <v>52</v>
      </c>
      <c r="F821" s="121"/>
      <c r="G821" s="125" t="s">
        <v>279</v>
      </c>
      <c r="H821" s="472"/>
      <c r="I821" s="207" t="s">
        <v>486</v>
      </c>
      <c r="J821" s="207" t="s">
        <v>490</v>
      </c>
      <c r="K821" s="207" t="s">
        <v>494</v>
      </c>
      <c r="L821" s="207" t="s">
        <v>498</v>
      </c>
      <c r="M821" s="207" t="s">
        <v>503</v>
      </c>
      <c r="N821" s="207" t="s">
        <v>508</v>
      </c>
      <c r="O821" s="207" t="s">
        <v>512</v>
      </c>
      <c r="P821" s="123">
        <f t="shared" si="52"/>
        <v>100</v>
      </c>
      <c r="Q821" s="208" t="str">
        <f t="shared" si="53"/>
        <v>Fuerte</v>
      </c>
      <c r="R821" s="207" t="s">
        <v>516</v>
      </c>
      <c r="S821" s="224" t="str">
        <f t="shared" si="54"/>
        <v>FuerteFuerte</v>
      </c>
      <c r="T821" s="224">
        <f>IFERROR(VLOOKUP(S821,'Tablas de calculos'!$AU$16:$AV$24,2,FALSE),"")</f>
        <v>1</v>
      </c>
      <c r="U821" s="208" t="str">
        <f>IFERROR(VLOOKUP(T821,'Tablas de calculos'!$AV$16:$AY$24,4),"")</f>
        <v>Fuerte</v>
      </c>
      <c r="V821" s="207" t="s">
        <v>578</v>
      </c>
      <c r="W821" s="207" t="s">
        <v>578</v>
      </c>
      <c r="X821" s="123" t="str">
        <f t="shared" si="55"/>
        <v>FuerteDirectamenteDirectamente</v>
      </c>
      <c r="Y821" s="208">
        <f>IFERROR(VLOOKUP(X821,'Tablas de calculos'!$AZ$4:$BE$11,5,FALSE),"")</f>
        <v>2</v>
      </c>
      <c r="Z821" s="208">
        <f>IFERROR(VLOOKUP(X821,'Tablas de calculos'!$AZ$4:$BE$11,6,FALSE),"")</f>
        <v>2</v>
      </c>
    </row>
    <row r="822" spans="1:26" ht="45" x14ac:dyDescent="0.25">
      <c r="A822" s="232" t="s">
        <v>122</v>
      </c>
      <c r="B822" s="61">
        <v>48</v>
      </c>
      <c r="C822" s="205" t="str">
        <f>+VLOOKUP(Tabla9[[#This Row],[Cod. Riesgo]],Tabla_Riesgos[[Número]:[Tipo de Riesgo]],6,FALSE)</f>
        <v>Operativo</v>
      </c>
      <c r="D822" s="119" t="s">
        <v>48</v>
      </c>
      <c r="E822" s="120" t="s">
        <v>52</v>
      </c>
      <c r="F822" s="121"/>
      <c r="G822" s="125" t="s">
        <v>280</v>
      </c>
      <c r="H822" s="472"/>
      <c r="I822" s="207" t="s">
        <v>486</v>
      </c>
      <c r="J822" s="207" t="s">
        <v>490</v>
      </c>
      <c r="K822" s="207" t="s">
        <v>494</v>
      </c>
      <c r="L822" s="207" t="s">
        <v>498</v>
      </c>
      <c r="M822" s="207" t="s">
        <v>503</v>
      </c>
      <c r="N822" s="207" t="s">
        <v>508</v>
      </c>
      <c r="O822" s="207" t="s">
        <v>512</v>
      </c>
      <c r="P822" s="123">
        <f t="shared" si="52"/>
        <v>100</v>
      </c>
      <c r="Q822" s="208" t="str">
        <f t="shared" si="53"/>
        <v>Fuerte</v>
      </c>
      <c r="R822" s="207" t="s">
        <v>516</v>
      </c>
      <c r="S822" s="224" t="str">
        <f t="shared" si="54"/>
        <v>FuerteFuerte</v>
      </c>
      <c r="T822" s="224">
        <f>IFERROR(VLOOKUP(S822,'Tablas de calculos'!$AU$16:$AV$24,2,FALSE),"")</f>
        <v>1</v>
      </c>
      <c r="U822" s="208" t="str">
        <f>IFERROR(VLOOKUP(T822,'Tablas de calculos'!$AV$16:$AY$24,4),"")</f>
        <v>Fuerte</v>
      </c>
      <c r="V822" s="207" t="s">
        <v>578</v>
      </c>
      <c r="W822" s="207" t="s">
        <v>578</v>
      </c>
      <c r="X822" s="123" t="str">
        <f t="shared" si="55"/>
        <v>FuerteDirectamenteDirectamente</v>
      </c>
      <c r="Y822" s="208">
        <f>IFERROR(VLOOKUP(X822,'Tablas de calculos'!$AZ$4:$BE$11,5,FALSE),"")</f>
        <v>2</v>
      </c>
      <c r="Z822" s="208">
        <f>IFERROR(VLOOKUP(X822,'Tablas de calculos'!$AZ$4:$BE$11,6,FALSE),"")</f>
        <v>2</v>
      </c>
    </row>
    <row r="823" spans="1:26" ht="60" x14ac:dyDescent="0.25">
      <c r="A823" s="232" t="s">
        <v>122</v>
      </c>
      <c r="B823" s="61">
        <v>48</v>
      </c>
      <c r="C823" s="205" t="str">
        <f>+VLOOKUP(Tabla9[[#This Row],[Cod. Riesgo]],Tabla_Riesgos[[Número]:[Tipo de Riesgo]],6,FALSE)</f>
        <v>Operativo</v>
      </c>
      <c r="D823" s="119" t="s">
        <v>48</v>
      </c>
      <c r="E823" s="120" t="s">
        <v>52</v>
      </c>
      <c r="F823" s="121"/>
      <c r="G823" s="125" t="s">
        <v>281</v>
      </c>
      <c r="H823" s="472"/>
      <c r="I823" s="207" t="s">
        <v>486</v>
      </c>
      <c r="J823" s="207" t="s">
        <v>490</v>
      </c>
      <c r="K823" s="207" t="s">
        <v>494</v>
      </c>
      <c r="L823" s="207" t="s">
        <v>498</v>
      </c>
      <c r="M823" s="207" t="s">
        <v>503</v>
      </c>
      <c r="N823" s="207" t="s">
        <v>508</v>
      </c>
      <c r="O823" s="207" t="s">
        <v>512</v>
      </c>
      <c r="P823" s="123">
        <f t="shared" si="52"/>
        <v>100</v>
      </c>
      <c r="Q823" s="208" t="str">
        <f t="shared" si="53"/>
        <v>Fuerte</v>
      </c>
      <c r="R823" s="207" t="s">
        <v>516</v>
      </c>
      <c r="S823" s="224" t="str">
        <f t="shared" si="54"/>
        <v>FuerteFuerte</v>
      </c>
      <c r="T823" s="224">
        <f>IFERROR(VLOOKUP(S823,'Tablas de calculos'!$AU$16:$AV$24,2,FALSE),"")</f>
        <v>1</v>
      </c>
      <c r="U823" s="208" t="str">
        <f>IFERROR(VLOOKUP(T823,'Tablas de calculos'!$AV$16:$AY$24,4),"")</f>
        <v>Fuerte</v>
      </c>
      <c r="V823" s="207" t="s">
        <v>578</v>
      </c>
      <c r="W823" s="207" t="s">
        <v>578</v>
      </c>
      <c r="X823" s="123" t="str">
        <f t="shared" si="55"/>
        <v>FuerteDirectamenteDirectamente</v>
      </c>
      <c r="Y823" s="208">
        <f>IFERROR(VLOOKUP(X823,'Tablas de calculos'!$AZ$4:$BE$11,5,FALSE),"")</f>
        <v>2</v>
      </c>
      <c r="Z823" s="208">
        <f>IFERROR(VLOOKUP(X823,'Tablas de calculos'!$AZ$4:$BE$11,6,FALSE),"")</f>
        <v>2</v>
      </c>
    </row>
    <row r="824" spans="1:26" ht="45" x14ac:dyDescent="0.25">
      <c r="A824" s="232" t="s">
        <v>122</v>
      </c>
      <c r="B824" s="61">
        <v>48</v>
      </c>
      <c r="C824" s="205" t="str">
        <f>+VLOOKUP(Tabla9[[#This Row],[Cod. Riesgo]],Tabla_Riesgos[[Número]:[Tipo de Riesgo]],6,FALSE)</f>
        <v>Operativo</v>
      </c>
      <c r="D824" s="119" t="s">
        <v>48</v>
      </c>
      <c r="E824" s="120" t="s">
        <v>52</v>
      </c>
      <c r="F824" s="121"/>
      <c r="G824" s="125" t="s">
        <v>282</v>
      </c>
      <c r="H824" s="472"/>
      <c r="I824" s="207" t="s">
        <v>486</v>
      </c>
      <c r="J824" s="207" t="s">
        <v>490</v>
      </c>
      <c r="K824" s="207" t="s">
        <v>494</v>
      </c>
      <c r="L824" s="207" t="s">
        <v>498</v>
      </c>
      <c r="M824" s="207" t="s">
        <v>503</v>
      </c>
      <c r="N824" s="207" t="s">
        <v>508</v>
      </c>
      <c r="O824" s="207" t="s">
        <v>512</v>
      </c>
      <c r="P824" s="123">
        <f t="shared" si="52"/>
        <v>100</v>
      </c>
      <c r="Q824" s="208" t="str">
        <f t="shared" si="53"/>
        <v>Fuerte</v>
      </c>
      <c r="R824" s="207" t="s">
        <v>516</v>
      </c>
      <c r="S824" s="224" t="str">
        <f t="shared" si="54"/>
        <v>FuerteFuerte</v>
      </c>
      <c r="T824" s="224">
        <f>IFERROR(VLOOKUP(S824,'Tablas de calculos'!$AU$16:$AV$24,2,FALSE),"")</f>
        <v>1</v>
      </c>
      <c r="U824" s="208" t="str">
        <f>IFERROR(VLOOKUP(T824,'Tablas de calculos'!$AV$16:$AY$24,4),"")</f>
        <v>Fuerte</v>
      </c>
      <c r="V824" s="207" t="s">
        <v>578</v>
      </c>
      <c r="W824" s="207" t="s">
        <v>578</v>
      </c>
      <c r="X824" s="123" t="str">
        <f t="shared" si="55"/>
        <v>FuerteDirectamenteDirectamente</v>
      </c>
      <c r="Y824" s="208">
        <f>IFERROR(VLOOKUP(X824,'Tablas de calculos'!$AZ$4:$BE$11,5,FALSE),"")</f>
        <v>2</v>
      </c>
      <c r="Z824" s="208">
        <f>IFERROR(VLOOKUP(X824,'Tablas de calculos'!$AZ$4:$BE$11,6,FALSE),"")</f>
        <v>2</v>
      </c>
    </row>
    <row r="825" spans="1:26" ht="60" x14ac:dyDescent="0.25">
      <c r="A825" s="232" t="s">
        <v>122</v>
      </c>
      <c r="B825" s="61">
        <v>49</v>
      </c>
      <c r="C825" s="205" t="str">
        <f>+VLOOKUP(Tabla9[[#This Row],[Cod. Riesgo]],Tabla_Riesgos[[Número]:[Tipo de Riesgo]],6,FALSE)</f>
        <v>Operativo</v>
      </c>
      <c r="D825" s="119" t="s">
        <v>48</v>
      </c>
      <c r="E825" s="120" t="s">
        <v>54</v>
      </c>
      <c r="F825" s="121"/>
      <c r="G825" s="125" t="s">
        <v>283</v>
      </c>
      <c r="H825" s="472"/>
      <c r="I825" s="207" t="s">
        <v>486</v>
      </c>
      <c r="J825" s="207" t="s">
        <v>490</v>
      </c>
      <c r="K825" s="207" t="s">
        <v>494</v>
      </c>
      <c r="L825" s="207" t="s">
        <v>498</v>
      </c>
      <c r="M825" s="207" t="s">
        <v>503</v>
      </c>
      <c r="N825" s="207" t="s">
        <v>508</v>
      </c>
      <c r="O825" s="207" t="s">
        <v>512</v>
      </c>
      <c r="P825" s="123">
        <f t="shared" si="52"/>
        <v>100</v>
      </c>
      <c r="Q825" s="208" t="str">
        <f t="shared" si="53"/>
        <v>Fuerte</v>
      </c>
      <c r="R825" s="207" t="s">
        <v>516</v>
      </c>
      <c r="S825" s="224" t="str">
        <f t="shared" si="54"/>
        <v>FuerteFuerte</v>
      </c>
      <c r="T825" s="224">
        <f>IFERROR(VLOOKUP(S825,'Tablas de calculos'!$AU$16:$AV$24,2,FALSE),"")</f>
        <v>1</v>
      </c>
      <c r="U825" s="208" t="str">
        <f>IFERROR(VLOOKUP(T825,'Tablas de calculos'!$AV$16:$AY$24,4),"")</f>
        <v>Fuerte</v>
      </c>
      <c r="V825" s="207" t="s">
        <v>578</v>
      </c>
      <c r="W825" s="207" t="s">
        <v>578</v>
      </c>
      <c r="X825" s="123" t="str">
        <f t="shared" si="55"/>
        <v>FuerteDirectamenteDirectamente</v>
      </c>
      <c r="Y825" s="208">
        <f>IFERROR(VLOOKUP(X825,'Tablas de calculos'!$AZ$4:$BE$11,5,FALSE),"")</f>
        <v>2</v>
      </c>
      <c r="Z825" s="208">
        <f>IFERROR(VLOOKUP(X825,'Tablas de calculos'!$AZ$4:$BE$11,6,FALSE),"")</f>
        <v>2</v>
      </c>
    </row>
    <row r="826" spans="1:26" ht="45" x14ac:dyDescent="0.25">
      <c r="A826" s="232" t="s">
        <v>122</v>
      </c>
      <c r="B826" s="61">
        <v>49</v>
      </c>
      <c r="C826" s="205" t="str">
        <f>+VLOOKUP(Tabla9[[#This Row],[Cod. Riesgo]],Tabla_Riesgos[[Número]:[Tipo de Riesgo]],6,FALSE)</f>
        <v>Operativo</v>
      </c>
      <c r="D826" s="119" t="s">
        <v>48</v>
      </c>
      <c r="E826" s="120" t="s">
        <v>54</v>
      </c>
      <c r="F826" s="121"/>
      <c r="G826" s="125" t="s">
        <v>280</v>
      </c>
      <c r="H826" s="472"/>
      <c r="I826" s="207" t="s">
        <v>486</v>
      </c>
      <c r="J826" s="207" t="s">
        <v>490</v>
      </c>
      <c r="K826" s="207" t="s">
        <v>494</v>
      </c>
      <c r="L826" s="207" t="s">
        <v>498</v>
      </c>
      <c r="M826" s="207" t="s">
        <v>503</v>
      </c>
      <c r="N826" s="207" t="s">
        <v>508</v>
      </c>
      <c r="O826" s="207" t="s">
        <v>512</v>
      </c>
      <c r="P826" s="123">
        <f t="shared" si="52"/>
        <v>100</v>
      </c>
      <c r="Q826" s="208" t="str">
        <f t="shared" si="53"/>
        <v>Fuerte</v>
      </c>
      <c r="R826" s="207" t="s">
        <v>516</v>
      </c>
      <c r="S826" s="224" t="str">
        <f t="shared" si="54"/>
        <v>FuerteFuerte</v>
      </c>
      <c r="T826" s="224">
        <f>IFERROR(VLOOKUP(S826,'Tablas de calculos'!$AU$16:$AV$24,2,FALSE),"")</f>
        <v>1</v>
      </c>
      <c r="U826" s="208" t="str">
        <f>IFERROR(VLOOKUP(T826,'Tablas de calculos'!$AV$16:$AY$24,4),"")</f>
        <v>Fuerte</v>
      </c>
      <c r="V826" s="207" t="s">
        <v>578</v>
      </c>
      <c r="W826" s="207" t="s">
        <v>578</v>
      </c>
      <c r="X826" s="123" t="str">
        <f t="shared" si="55"/>
        <v>FuerteDirectamenteDirectamente</v>
      </c>
      <c r="Y826" s="208">
        <f>IFERROR(VLOOKUP(X826,'Tablas de calculos'!$AZ$4:$BE$11,5,FALSE),"")</f>
        <v>2</v>
      </c>
      <c r="Z826" s="208">
        <f>IFERROR(VLOOKUP(X826,'Tablas de calculos'!$AZ$4:$BE$11,6,FALSE),"")</f>
        <v>2</v>
      </c>
    </row>
    <row r="827" spans="1:26" ht="60" x14ac:dyDescent="0.25">
      <c r="A827" s="232" t="s">
        <v>122</v>
      </c>
      <c r="B827" s="61">
        <v>49</v>
      </c>
      <c r="C827" s="205" t="str">
        <f>+VLOOKUP(Tabla9[[#This Row],[Cod. Riesgo]],Tabla_Riesgos[[Número]:[Tipo de Riesgo]],6,FALSE)</f>
        <v>Operativo</v>
      </c>
      <c r="D827" s="119" t="s">
        <v>48</v>
      </c>
      <c r="E827" s="120" t="s">
        <v>54</v>
      </c>
      <c r="F827" s="121"/>
      <c r="G827" s="125" t="s">
        <v>284</v>
      </c>
      <c r="H827" s="472"/>
      <c r="I827" s="207" t="s">
        <v>486</v>
      </c>
      <c r="J827" s="207" t="s">
        <v>490</v>
      </c>
      <c r="K827" s="207" t="s">
        <v>494</v>
      </c>
      <c r="L827" s="207" t="s">
        <v>498</v>
      </c>
      <c r="M827" s="207" t="s">
        <v>503</v>
      </c>
      <c r="N827" s="207" t="s">
        <v>508</v>
      </c>
      <c r="O827" s="207" t="s">
        <v>512</v>
      </c>
      <c r="P827" s="123">
        <f t="shared" si="52"/>
        <v>100</v>
      </c>
      <c r="Q827" s="208" t="str">
        <f t="shared" si="53"/>
        <v>Fuerte</v>
      </c>
      <c r="R827" s="207" t="s">
        <v>516</v>
      </c>
      <c r="S827" s="224" t="str">
        <f t="shared" si="54"/>
        <v>FuerteFuerte</v>
      </c>
      <c r="T827" s="224">
        <f>IFERROR(VLOOKUP(S827,'Tablas de calculos'!$AU$16:$AV$24,2,FALSE),"")</f>
        <v>1</v>
      </c>
      <c r="U827" s="208" t="str">
        <f>IFERROR(VLOOKUP(T827,'Tablas de calculos'!$AV$16:$AY$24,4),"")</f>
        <v>Fuerte</v>
      </c>
      <c r="V827" s="207" t="s">
        <v>578</v>
      </c>
      <c r="W827" s="207" t="s">
        <v>578</v>
      </c>
      <c r="X827" s="123" t="str">
        <f t="shared" si="55"/>
        <v>FuerteDirectamenteDirectamente</v>
      </c>
      <c r="Y827" s="208">
        <f>IFERROR(VLOOKUP(X827,'Tablas de calculos'!$AZ$4:$BE$11,5,FALSE),"")</f>
        <v>2</v>
      </c>
      <c r="Z827" s="208">
        <f>IFERROR(VLOOKUP(X827,'Tablas de calculos'!$AZ$4:$BE$11,6,FALSE),"")</f>
        <v>2</v>
      </c>
    </row>
    <row r="828" spans="1:26" ht="45" x14ac:dyDescent="0.25">
      <c r="A828" s="232" t="s">
        <v>122</v>
      </c>
      <c r="B828" s="61">
        <v>49</v>
      </c>
      <c r="C828" s="205" t="str">
        <f>+VLOOKUP(Tabla9[[#This Row],[Cod. Riesgo]],Tabla_Riesgos[[Número]:[Tipo de Riesgo]],6,FALSE)</f>
        <v>Operativo</v>
      </c>
      <c r="D828" s="119" t="s">
        <v>48</v>
      </c>
      <c r="E828" s="120" t="s">
        <v>54</v>
      </c>
      <c r="F828" s="121"/>
      <c r="G828" s="125" t="s">
        <v>282</v>
      </c>
      <c r="H828" s="472"/>
      <c r="I828" s="207" t="s">
        <v>486</v>
      </c>
      <c r="J828" s="207" t="s">
        <v>490</v>
      </c>
      <c r="K828" s="207" t="s">
        <v>494</v>
      </c>
      <c r="L828" s="207" t="s">
        <v>498</v>
      </c>
      <c r="M828" s="207" t="s">
        <v>503</v>
      </c>
      <c r="N828" s="207" t="s">
        <v>508</v>
      </c>
      <c r="O828" s="207" t="s">
        <v>512</v>
      </c>
      <c r="P828" s="123">
        <f t="shared" si="52"/>
        <v>100</v>
      </c>
      <c r="Q828" s="208" t="str">
        <f t="shared" si="53"/>
        <v>Fuerte</v>
      </c>
      <c r="R828" s="207" t="s">
        <v>516</v>
      </c>
      <c r="S828" s="224" t="str">
        <f t="shared" si="54"/>
        <v>FuerteFuerte</v>
      </c>
      <c r="T828" s="224">
        <f>IFERROR(VLOOKUP(S828,'Tablas de calculos'!$AU$16:$AV$24,2,FALSE),"")</f>
        <v>1</v>
      </c>
      <c r="U828" s="208" t="str">
        <f>IFERROR(VLOOKUP(T828,'Tablas de calculos'!$AV$16:$AY$24,4),"")</f>
        <v>Fuerte</v>
      </c>
      <c r="V828" s="207" t="s">
        <v>578</v>
      </c>
      <c r="W828" s="207" t="s">
        <v>578</v>
      </c>
      <c r="X828" s="123" t="str">
        <f t="shared" si="55"/>
        <v>FuerteDirectamenteDirectamente</v>
      </c>
      <c r="Y828" s="208">
        <f>IFERROR(VLOOKUP(X828,'Tablas de calculos'!$AZ$4:$BE$11,5,FALSE),"")</f>
        <v>2</v>
      </c>
      <c r="Z828" s="208">
        <f>IFERROR(VLOOKUP(X828,'Tablas de calculos'!$AZ$4:$BE$11,6,FALSE),"")</f>
        <v>2</v>
      </c>
    </row>
    <row r="829" spans="1:26" ht="135" x14ac:dyDescent="0.25">
      <c r="A829" s="232" t="s">
        <v>122</v>
      </c>
      <c r="B829" s="61">
        <v>50</v>
      </c>
      <c r="C829" s="205" t="str">
        <f>+VLOOKUP(Tabla9[[#This Row],[Cod. Riesgo]],Tabla_Riesgos[[Número]:[Tipo de Riesgo]],6,FALSE)</f>
        <v>Operativo</v>
      </c>
      <c r="D829" s="119" t="s">
        <v>55</v>
      </c>
      <c r="E829" s="120" t="s">
        <v>670</v>
      </c>
      <c r="F829" s="121"/>
      <c r="G829" s="125" t="s">
        <v>285</v>
      </c>
      <c r="H829" s="472"/>
      <c r="I829" s="207" t="s">
        <v>486</v>
      </c>
      <c r="J829" s="207" t="s">
        <v>490</v>
      </c>
      <c r="K829" s="207" t="s">
        <v>494</v>
      </c>
      <c r="L829" s="207" t="s">
        <v>498</v>
      </c>
      <c r="M829" s="207" t="s">
        <v>503</v>
      </c>
      <c r="N829" s="207" t="s">
        <v>508</v>
      </c>
      <c r="O829" s="207" t="s">
        <v>512</v>
      </c>
      <c r="P829" s="123">
        <f t="shared" si="52"/>
        <v>100</v>
      </c>
      <c r="Q829" s="208" t="str">
        <f t="shared" si="53"/>
        <v>Fuerte</v>
      </c>
      <c r="R829" s="207" t="s">
        <v>516</v>
      </c>
      <c r="S829" s="224" t="str">
        <f t="shared" si="54"/>
        <v>FuerteFuerte</v>
      </c>
      <c r="T829" s="224">
        <f>IFERROR(VLOOKUP(S829,'Tablas de calculos'!$AU$16:$AV$24,2,FALSE),"")</f>
        <v>1</v>
      </c>
      <c r="U829" s="208" t="str">
        <f>IFERROR(VLOOKUP(T829,'Tablas de calculos'!$AV$16:$AY$24,4),"")</f>
        <v>Fuerte</v>
      </c>
      <c r="V829" s="207" t="s">
        <v>578</v>
      </c>
      <c r="W829" s="207" t="s">
        <v>578</v>
      </c>
      <c r="X829" s="123" t="str">
        <f t="shared" si="55"/>
        <v>FuerteDirectamenteDirectamente</v>
      </c>
      <c r="Y829" s="208">
        <f>IFERROR(VLOOKUP(X829,'Tablas de calculos'!$AZ$4:$BE$11,5,FALSE),"")</f>
        <v>2</v>
      </c>
      <c r="Z829" s="208">
        <f>IFERROR(VLOOKUP(X829,'Tablas de calculos'!$AZ$4:$BE$11,6,FALSE),"")</f>
        <v>2</v>
      </c>
    </row>
    <row r="830" spans="1:26" ht="60" x14ac:dyDescent="0.25">
      <c r="A830" s="232" t="s">
        <v>122</v>
      </c>
      <c r="B830" s="61">
        <v>50</v>
      </c>
      <c r="C830" s="205" t="str">
        <f>+VLOOKUP(Tabla9[[#This Row],[Cod. Riesgo]],Tabla_Riesgos[[Número]:[Tipo de Riesgo]],6,FALSE)</f>
        <v>Operativo</v>
      </c>
      <c r="D830" s="119" t="s">
        <v>55</v>
      </c>
      <c r="E830" s="120" t="s">
        <v>670</v>
      </c>
      <c r="F830" s="121"/>
      <c r="G830" s="125" t="s">
        <v>1183</v>
      </c>
      <c r="H830" s="472"/>
      <c r="I830" s="207" t="s">
        <v>486</v>
      </c>
      <c r="J830" s="207" t="s">
        <v>490</v>
      </c>
      <c r="K830" s="207" t="s">
        <v>494</v>
      </c>
      <c r="L830" s="207" t="s">
        <v>498</v>
      </c>
      <c r="M830" s="207" t="s">
        <v>503</v>
      </c>
      <c r="N830" s="207" t="s">
        <v>508</v>
      </c>
      <c r="O830" s="207" t="s">
        <v>512</v>
      </c>
      <c r="P830" s="123">
        <f t="shared" si="52"/>
        <v>100</v>
      </c>
      <c r="Q830" s="208" t="str">
        <f t="shared" si="53"/>
        <v>Fuerte</v>
      </c>
      <c r="R830" s="207" t="s">
        <v>516</v>
      </c>
      <c r="S830" s="224" t="str">
        <f t="shared" si="54"/>
        <v>FuerteFuerte</v>
      </c>
      <c r="T830" s="224">
        <f>IFERROR(VLOOKUP(S830,'Tablas de calculos'!$AU$16:$AV$24,2,FALSE),"")</f>
        <v>1</v>
      </c>
      <c r="U830" s="208" t="str">
        <f>IFERROR(VLOOKUP(T830,'Tablas de calculos'!$AV$16:$AY$24,4),"")</f>
        <v>Fuerte</v>
      </c>
      <c r="V830" s="207" t="s">
        <v>578</v>
      </c>
      <c r="W830" s="207" t="s">
        <v>578</v>
      </c>
      <c r="X830" s="123" t="str">
        <f t="shared" si="55"/>
        <v>FuerteDirectamenteDirectamente</v>
      </c>
      <c r="Y830" s="208">
        <f>IFERROR(VLOOKUP(X830,'Tablas de calculos'!$AZ$4:$BE$11,5,FALSE),"")</f>
        <v>2</v>
      </c>
      <c r="Z830" s="208">
        <f>IFERROR(VLOOKUP(X830,'Tablas de calculos'!$AZ$4:$BE$11,6,FALSE),"")</f>
        <v>2</v>
      </c>
    </row>
    <row r="831" spans="1:26" ht="45" x14ac:dyDescent="0.25">
      <c r="A831" s="232" t="s">
        <v>122</v>
      </c>
      <c r="B831" s="61">
        <v>50</v>
      </c>
      <c r="C831" s="205" t="str">
        <f>+VLOOKUP(Tabla9[[#This Row],[Cod. Riesgo]],Tabla_Riesgos[[Número]:[Tipo de Riesgo]],6,FALSE)</f>
        <v>Operativo</v>
      </c>
      <c r="D831" s="119" t="s">
        <v>55</v>
      </c>
      <c r="E831" s="120" t="s">
        <v>670</v>
      </c>
      <c r="F831" s="121"/>
      <c r="G831" s="125" t="s">
        <v>189</v>
      </c>
      <c r="H831" s="472"/>
      <c r="I831" s="207" t="s">
        <v>486</v>
      </c>
      <c r="J831" s="207" t="s">
        <v>490</v>
      </c>
      <c r="K831" s="207" t="s">
        <v>494</v>
      </c>
      <c r="L831" s="207" t="s">
        <v>498</v>
      </c>
      <c r="M831" s="207" t="s">
        <v>503</v>
      </c>
      <c r="N831" s="207" t="s">
        <v>508</v>
      </c>
      <c r="O831" s="207" t="s">
        <v>512</v>
      </c>
      <c r="P831" s="123">
        <f t="shared" si="52"/>
        <v>100</v>
      </c>
      <c r="Q831" s="208" t="str">
        <f t="shared" si="53"/>
        <v>Fuerte</v>
      </c>
      <c r="R831" s="207" t="s">
        <v>516</v>
      </c>
      <c r="S831" s="224" t="str">
        <f t="shared" si="54"/>
        <v>FuerteFuerte</v>
      </c>
      <c r="T831" s="224">
        <f>IFERROR(VLOOKUP(S831,'Tablas de calculos'!$AU$16:$AV$24,2,FALSE),"")</f>
        <v>1</v>
      </c>
      <c r="U831" s="208" t="str">
        <f>IFERROR(VLOOKUP(T831,'Tablas de calculos'!$AV$16:$AY$24,4),"")</f>
        <v>Fuerte</v>
      </c>
      <c r="V831" s="207" t="s">
        <v>578</v>
      </c>
      <c r="W831" s="207" t="s">
        <v>578</v>
      </c>
      <c r="X831" s="123" t="str">
        <f t="shared" si="55"/>
        <v>FuerteDirectamenteDirectamente</v>
      </c>
      <c r="Y831" s="208">
        <f>IFERROR(VLOOKUP(X831,'Tablas de calculos'!$AZ$4:$BE$11,5,FALSE),"")</f>
        <v>2</v>
      </c>
      <c r="Z831" s="208">
        <f>IFERROR(VLOOKUP(X831,'Tablas de calculos'!$AZ$4:$BE$11,6,FALSE),"")</f>
        <v>2</v>
      </c>
    </row>
    <row r="832" spans="1:26" ht="60" x14ac:dyDescent="0.25">
      <c r="A832" s="232" t="s">
        <v>122</v>
      </c>
      <c r="B832" s="61">
        <v>50</v>
      </c>
      <c r="C832" s="205" t="str">
        <f>+VLOOKUP(Tabla9[[#This Row],[Cod. Riesgo]],Tabla_Riesgos[[Número]:[Tipo de Riesgo]],6,FALSE)</f>
        <v>Operativo</v>
      </c>
      <c r="D832" s="119" t="s">
        <v>55</v>
      </c>
      <c r="E832" s="120" t="s">
        <v>670</v>
      </c>
      <c r="F832" s="121"/>
      <c r="G832" s="125" t="s">
        <v>221</v>
      </c>
      <c r="H832" s="472"/>
      <c r="I832" s="207" t="s">
        <v>486</v>
      </c>
      <c r="J832" s="207" t="s">
        <v>490</v>
      </c>
      <c r="K832" s="207" t="s">
        <v>494</v>
      </c>
      <c r="L832" s="207" t="s">
        <v>498</v>
      </c>
      <c r="M832" s="207" t="s">
        <v>503</v>
      </c>
      <c r="N832" s="207" t="s">
        <v>508</v>
      </c>
      <c r="O832" s="207" t="s">
        <v>512</v>
      </c>
      <c r="P832" s="123">
        <f t="shared" si="52"/>
        <v>100</v>
      </c>
      <c r="Q832" s="208" t="str">
        <f t="shared" si="53"/>
        <v>Fuerte</v>
      </c>
      <c r="R832" s="207" t="s">
        <v>516</v>
      </c>
      <c r="S832" s="224" t="str">
        <f t="shared" si="54"/>
        <v>FuerteFuerte</v>
      </c>
      <c r="T832" s="224">
        <f>IFERROR(VLOOKUP(S832,'Tablas de calculos'!$AU$16:$AV$24,2,FALSE),"")</f>
        <v>1</v>
      </c>
      <c r="U832" s="208" t="str">
        <f>IFERROR(VLOOKUP(T832,'Tablas de calculos'!$AV$16:$AY$24,4),"")</f>
        <v>Fuerte</v>
      </c>
      <c r="V832" s="207" t="s">
        <v>578</v>
      </c>
      <c r="W832" s="207" t="s">
        <v>578</v>
      </c>
      <c r="X832" s="123" t="str">
        <f t="shared" si="55"/>
        <v>FuerteDirectamenteDirectamente</v>
      </c>
      <c r="Y832" s="208">
        <f>IFERROR(VLOOKUP(X832,'Tablas de calculos'!$AZ$4:$BE$11,5,FALSE),"")</f>
        <v>2</v>
      </c>
      <c r="Z832" s="208">
        <f>IFERROR(VLOOKUP(X832,'Tablas de calculos'!$AZ$4:$BE$11,6,FALSE),"")</f>
        <v>2</v>
      </c>
    </row>
    <row r="833" spans="1:26" ht="60" x14ac:dyDescent="0.25">
      <c r="A833" s="232" t="s">
        <v>122</v>
      </c>
      <c r="B833" s="61">
        <v>51</v>
      </c>
      <c r="C833" s="205" t="str">
        <f>+VLOOKUP(Tabla9[[#This Row],[Cod. Riesgo]],Tabla_Riesgos[[Número]:[Tipo de Riesgo]],6,FALSE)</f>
        <v>Operativo</v>
      </c>
      <c r="D833" s="119" t="s">
        <v>55</v>
      </c>
      <c r="E833" s="120" t="s">
        <v>671</v>
      </c>
      <c r="F833" s="121"/>
      <c r="G833" s="125" t="s">
        <v>286</v>
      </c>
      <c r="H833" s="472"/>
      <c r="I833" s="207" t="s">
        <v>486</v>
      </c>
      <c r="J833" s="207" t="s">
        <v>491</v>
      </c>
      <c r="K833" s="207" t="s">
        <v>494</v>
      </c>
      <c r="L833" s="207" t="s">
        <v>498</v>
      </c>
      <c r="M833" s="207" t="s">
        <v>503</v>
      </c>
      <c r="N833" s="207" t="s">
        <v>508</v>
      </c>
      <c r="O833" s="207" t="s">
        <v>554</v>
      </c>
      <c r="P833" s="123">
        <f t="shared" si="52"/>
        <v>80</v>
      </c>
      <c r="Q833" s="208" t="str">
        <f t="shared" si="53"/>
        <v>Debil</v>
      </c>
      <c r="R833" s="207" t="s">
        <v>516</v>
      </c>
      <c r="S833" s="224" t="str">
        <f t="shared" si="54"/>
        <v>DebilFuerte</v>
      </c>
      <c r="T833" s="224">
        <f>IFERROR(VLOOKUP(S833,'Tablas de calculos'!$AU$16:$AV$24,2,FALSE),"")</f>
        <v>7</v>
      </c>
      <c r="U833" s="208" t="str">
        <f>IFERROR(VLOOKUP(T833,'Tablas de calculos'!$AV$16:$AY$24,4),"")</f>
        <v>Débil</v>
      </c>
      <c r="V833" s="207" t="s">
        <v>578</v>
      </c>
      <c r="W833" s="207" t="s">
        <v>578</v>
      </c>
      <c r="X833" s="123" t="str">
        <f t="shared" si="55"/>
        <v>DébilDirectamenteDirectamente</v>
      </c>
      <c r="Y833" s="208" t="str">
        <f>IFERROR(VLOOKUP(X833,'Tablas de calculos'!$AZ$4:$BE$11,5,FALSE),"")</f>
        <v/>
      </c>
      <c r="Z833" s="208" t="str">
        <f>IFERROR(VLOOKUP(X833,'Tablas de calculos'!$AZ$4:$BE$11,6,FALSE),"")</f>
        <v/>
      </c>
    </row>
    <row r="834" spans="1:26" ht="120" x14ac:dyDescent="0.25">
      <c r="A834" s="232" t="s">
        <v>122</v>
      </c>
      <c r="B834" s="61">
        <v>52</v>
      </c>
      <c r="C834" s="205" t="str">
        <f>+VLOOKUP(Tabla9[[#This Row],[Cod. Riesgo]],Tabla_Riesgos[[Número]:[Tipo de Riesgo]],6,FALSE)</f>
        <v>Operativo</v>
      </c>
      <c r="D834" s="119" t="s">
        <v>55</v>
      </c>
      <c r="E834" s="120" t="s">
        <v>56</v>
      </c>
      <c r="F834" s="121"/>
      <c r="G834" s="125" t="s">
        <v>287</v>
      </c>
      <c r="H834" s="472"/>
      <c r="I834" s="207" t="s">
        <v>486</v>
      </c>
      <c r="J834" s="207" t="s">
        <v>490</v>
      </c>
      <c r="K834" s="207" t="s">
        <v>494</v>
      </c>
      <c r="L834" s="207" t="s">
        <v>498</v>
      </c>
      <c r="M834" s="207" t="s">
        <v>503</v>
      </c>
      <c r="N834" s="207" t="s">
        <v>508</v>
      </c>
      <c r="O834" s="207" t="s">
        <v>512</v>
      </c>
      <c r="P834" s="123">
        <f t="shared" si="52"/>
        <v>100</v>
      </c>
      <c r="Q834" s="208" t="str">
        <f t="shared" si="53"/>
        <v>Fuerte</v>
      </c>
      <c r="R834" s="207" t="s">
        <v>516</v>
      </c>
      <c r="S834" s="224" t="str">
        <f t="shared" si="54"/>
        <v>FuerteFuerte</v>
      </c>
      <c r="T834" s="224">
        <f>IFERROR(VLOOKUP(S834,'Tablas de calculos'!$AU$16:$AV$24,2,FALSE),"")</f>
        <v>1</v>
      </c>
      <c r="U834" s="208" t="str">
        <f>IFERROR(VLOOKUP(T834,'Tablas de calculos'!$AV$16:$AY$24,4),"")</f>
        <v>Fuerte</v>
      </c>
      <c r="V834" s="207" t="s">
        <v>578</v>
      </c>
      <c r="W834" s="207" t="s">
        <v>578</v>
      </c>
      <c r="X834" s="123" t="str">
        <f t="shared" si="55"/>
        <v>FuerteDirectamenteDirectamente</v>
      </c>
      <c r="Y834" s="208">
        <f>IFERROR(VLOOKUP(X834,'Tablas de calculos'!$AZ$4:$BE$11,5,FALSE),"")</f>
        <v>2</v>
      </c>
      <c r="Z834" s="208">
        <f>IFERROR(VLOOKUP(X834,'Tablas de calculos'!$AZ$4:$BE$11,6,FALSE),"")</f>
        <v>2</v>
      </c>
    </row>
    <row r="835" spans="1:26" ht="105" x14ac:dyDescent="0.25">
      <c r="A835" s="232" t="s">
        <v>122</v>
      </c>
      <c r="B835" s="61">
        <v>53</v>
      </c>
      <c r="C835" s="205" t="str">
        <f>+VLOOKUP(Tabla9[[#This Row],[Cod. Riesgo]],Tabla_Riesgos[[Número]:[Tipo de Riesgo]],6,FALSE)</f>
        <v>Seguridad de la Información</v>
      </c>
      <c r="D835" s="119" t="s">
        <v>57</v>
      </c>
      <c r="E835" s="120" t="s">
        <v>58</v>
      </c>
      <c r="F835" s="121"/>
      <c r="G835" s="125" t="s">
        <v>288</v>
      </c>
      <c r="H835" s="472"/>
      <c r="I835" s="207" t="s">
        <v>486</v>
      </c>
      <c r="J835" s="207" t="s">
        <v>490</v>
      </c>
      <c r="K835" s="207" t="s">
        <v>494</v>
      </c>
      <c r="L835" s="207" t="s">
        <v>498</v>
      </c>
      <c r="M835" s="207" t="s">
        <v>503</v>
      </c>
      <c r="N835" s="207" t="s">
        <v>508</v>
      </c>
      <c r="O835" s="207" t="s">
        <v>512</v>
      </c>
      <c r="P835" s="123">
        <f t="shared" si="52"/>
        <v>100</v>
      </c>
      <c r="Q835" s="208" t="str">
        <f t="shared" si="53"/>
        <v>Fuerte</v>
      </c>
      <c r="R835" s="207" t="s">
        <v>516</v>
      </c>
      <c r="S835" s="224" t="str">
        <f t="shared" si="54"/>
        <v>FuerteFuerte</v>
      </c>
      <c r="T835" s="224">
        <f>IFERROR(VLOOKUP(S835,'Tablas de calculos'!$AU$16:$AV$24,2,FALSE),"")</f>
        <v>1</v>
      </c>
      <c r="U835" s="208" t="str">
        <f>IFERROR(VLOOKUP(T835,'Tablas de calculos'!$AV$16:$AY$24,4),"")</f>
        <v>Fuerte</v>
      </c>
      <c r="V835" s="207" t="s">
        <v>578</v>
      </c>
      <c r="W835" s="207" t="s">
        <v>578</v>
      </c>
      <c r="X835" s="123" t="str">
        <f t="shared" si="55"/>
        <v>FuerteDirectamenteDirectamente</v>
      </c>
      <c r="Y835" s="208">
        <f>IFERROR(VLOOKUP(X835,'Tablas de calculos'!$AZ$4:$BE$11,5,FALSE),"")</f>
        <v>2</v>
      </c>
      <c r="Z835" s="208">
        <f>IFERROR(VLOOKUP(X835,'Tablas de calculos'!$AZ$4:$BE$11,6,FALSE),"")</f>
        <v>2</v>
      </c>
    </row>
    <row r="836" spans="1:26" ht="165" x14ac:dyDescent="0.25">
      <c r="A836" s="232" t="s">
        <v>122</v>
      </c>
      <c r="B836" s="61">
        <v>54</v>
      </c>
      <c r="C836" s="205" t="str">
        <f>+VLOOKUP(Tabla9[[#This Row],[Cod. Riesgo]],Tabla_Riesgos[[Número]:[Tipo de Riesgo]],6,FALSE)</f>
        <v>Operativo</v>
      </c>
      <c r="D836" s="119" t="s">
        <v>57</v>
      </c>
      <c r="E836" s="120" t="s">
        <v>59</v>
      </c>
      <c r="F836" s="121"/>
      <c r="G836" s="125" t="s">
        <v>289</v>
      </c>
      <c r="H836" s="472"/>
      <c r="I836" s="207" t="s">
        <v>486</v>
      </c>
      <c r="J836" s="207" t="s">
        <v>490</v>
      </c>
      <c r="K836" s="207" t="s">
        <v>494</v>
      </c>
      <c r="L836" s="207" t="s">
        <v>498</v>
      </c>
      <c r="M836" s="207" t="s">
        <v>503</v>
      </c>
      <c r="N836" s="207" t="s">
        <v>508</v>
      </c>
      <c r="O836" s="207" t="s">
        <v>512</v>
      </c>
      <c r="P836" s="123">
        <f t="shared" si="52"/>
        <v>100</v>
      </c>
      <c r="Q836" s="208" t="str">
        <f t="shared" si="53"/>
        <v>Fuerte</v>
      </c>
      <c r="R836" s="207" t="s">
        <v>516</v>
      </c>
      <c r="S836" s="224" t="str">
        <f t="shared" si="54"/>
        <v>FuerteFuerte</v>
      </c>
      <c r="T836" s="224">
        <f>IFERROR(VLOOKUP(S836,'Tablas de calculos'!$AU$16:$AV$24,2,FALSE),"")</f>
        <v>1</v>
      </c>
      <c r="U836" s="208" t="str">
        <f>IFERROR(VLOOKUP(T836,'Tablas de calculos'!$AV$16:$AY$24,4),"")</f>
        <v>Fuerte</v>
      </c>
      <c r="V836" s="207" t="s">
        <v>578</v>
      </c>
      <c r="W836" s="207" t="s">
        <v>578</v>
      </c>
      <c r="X836" s="123" t="str">
        <f t="shared" si="55"/>
        <v>FuerteDirectamenteDirectamente</v>
      </c>
      <c r="Y836" s="208">
        <f>IFERROR(VLOOKUP(X836,'Tablas de calculos'!$AZ$4:$BE$11,5,FALSE),"")</f>
        <v>2</v>
      </c>
      <c r="Z836" s="208">
        <f>IFERROR(VLOOKUP(X836,'Tablas de calculos'!$AZ$4:$BE$11,6,FALSE),"")</f>
        <v>2</v>
      </c>
    </row>
    <row r="837" spans="1:26" ht="120" x14ac:dyDescent="0.25">
      <c r="A837" s="232" t="s">
        <v>122</v>
      </c>
      <c r="B837" s="61">
        <v>54</v>
      </c>
      <c r="C837" s="205" t="str">
        <f>+VLOOKUP(Tabla9[[#This Row],[Cod. Riesgo]],Tabla_Riesgos[[Número]:[Tipo de Riesgo]],6,FALSE)</f>
        <v>Operativo</v>
      </c>
      <c r="D837" s="119" t="s">
        <v>57</v>
      </c>
      <c r="E837" s="120" t="s">
        <v>59</v>
      </c>
      <c r="F837" s="121"/>
      <c r="G837" s="125" t="s">
        <v>290</v>
      </c>
      <c r="H837" s="472"/>
      <c r="I837" s="207" t="s">
        <v>486</v>
      </c>
      <c r="J837" s="207" t="s">
        <v>490</v>
      </c>
      <c r="K837" s="207" t="s">
        <v>494</v>
      </c>
      <c r="L837" s="207" t="s">
        <v>498</v>
      </c>
      <c r="M837" s="207" t="s">
        <v>503</v>
      </c>
      <c r="N837" s="207" t="s">
        <v>508</v>
      </c>
      <c r="O837" s="207" t="s">
        <v>512</v>
      </c>
      <c r="P837" s="123">
        <f t="shared" ref="P837:P900" si="56">IFERROR(IF(I837="Asignado",15,0)+IF(J837="Adecuado",15,0)+IF(K837="Oportuna",15,0)+IF(L837="Prevenir",15,0)+IF(L837="Detectar",10,0)+IF(M837="Confiable",15,0)+IF(N837="Se investigan y resuelven oportunamente",15,0)+IF(O837="Completa",10,0)+IF(O837="Incompleta",5,0),"")</f>
        <v>100</v>
      </c>
      <c r="Q837" s="208" t="str">
        <f t="shared" ref="Q837:Q900" si="57">IF(P837&lt;86,"Debil",IF(P837&lt;96,"Moderado","Fuerte"))</f>
        <v>Fuerte</v>
      </c>
      <c r="R837" s="207" t="s">
        <v>516</v>
      </c>
      <c r="S837" s="224" t="str">
        <f t="shared" ref="S837:S900" si="58">_xlfn.CONCAT(Q837,R837)</f>
        <v>FuerteFuerte</v>
      </c>
      <c r="T837" s="224">
        <f>IFERROR(VLOOKUP(S837,'Tablas de calculos'!$AU$16:$AV$24,2,FALSE),"")</f>
        <v>1</v>
      </c>
      <c r="U837" s="208" t="str">
        <f>IFERROR(VLOOKUP(T837,'Tablas de calculos'!$AV$16:$AY$24,4),"")</f>
        <v>Fuerte</v>
      </c>
      <c r="V837" s="207" t="s">
        <v>578</v>
      </c>
      <c r="W837" s="207" t="s">
        <v>578</v>
      </c>
      <c r="X837" s="123" t="str">
        <f t="shared" ref="X837:X900" si="59">CONCATENATE(U837,V837,W837)</f>
        <v>FuerteDirectamenteDirectamente</v>
      </c>
      <c r="Y837" s="208">
        <f>IFERROR(VLOOKUP(X837,'Tablas de calculos'!$AZ$4:$BE$11,5,FALSE),"")</f>
        <v>2</v>
      </c>
      <c r="Z837" s="208">
        <f>IFERROR(VLOOKUP(X837,'Tablas de calculos'!$AZ$4:$BE$11,6,FALSE),"")</f>
        <v>2</v>
      </c>
    </row>
    <row r="838" spans="1:26" ht="75" x14ac:dyDescent="0.25">
      <c r="A838" s="232" t="s">
        <v>122</v>
      </c>
      <c r="B838" s="61">
        <v>55</v>
      </c>
      <c r="C838" s="205" t="str">
        <f>+VLOOKUP(Tabla9[[#This Row],[Cod. Riesgo]],Tabla_Riesgos[[Número]:[Tipo de Riesgo]],6,FALSE)</f>
        <v>Operativo</v>
      </c>
      <c r="D838" s="119" t="s">
        <v>60</v>
      </c>
      <c r="E838" s="120" t="s">
        <v>61</v>
      </c>
      <c r="F838" s="121"/>
      <c r="G838" s="125" t="s">
        <v>291</v>
      </c>
      <c r="H838" s="472"/>
      <c r="I838" s="207" t="s">
        <v>486</v>
      </c>
      <c r="J838" s="207" t="s">
        <v>490</v>
      </c>
      <c r="K838" s="207" t="s">
        <v>494</v>
      </c>
      <c r="L838" s="207" t="s">
        <v>498</v>
      </c>
      <c r="M838" s="207" t="s">
        <v>503</v>
      </c>
      <c r="N838" s="207" t="s">
        <v>508</v>
      </c>
      <c r="O838" s="207" t="s">
        <v>512</v>
      </c>
      <c r="P838" s="123">
        <f t="shared" si="56"/>
        <v>100</v>
      </c>
      <c r="Q838" s="208" t="str">
        <f t="shared" si="57"/>
        <v>Fuerte</v>
      </c>
      <c r="R838" s="207" t="s">
        <v>516</v>
      </c>
      <c r="S838" s="224" t="str">
        <f t="shared" si="58"/>
        <v>FuerteFuerte</v>
      </c>
      <c r="T838" s="224">
        <f>IFERROR(VLOOKUP(S838,'Tablas de calculos'!$AU$16:$AV$24,2,FALSE),"")</f>
        <v>1</v>
      </c>
      <c r="U838" s="208" t="str">
        <f>IFERROR(VLOOKUP(T838,'Tablas de calculos'!$AV$16:$AY$24,4),"")</f>
        <v>Fuerte</v>
      </c>
      <c r="V838" s="207" t="s">
        <v>578</v>
      </c>
      <c r="W838" s="207" t="s">
        <v>578</v>
      </c>
      <c r="X838" s="123" t="str">
        <f t="shared" si="59"/>
        <v>FuerteDirectamenteDirectamente</v>
      </c>
      <c r="Y838" s="208">
        <f>IFERROR(VLOOKUP(X838,'Tablas de calculos'!$AZ$4:$BE$11,5,FALSE),"")</f>
        <v>2</v>
      </c>
      <c r="Z838" s="208">
        <f>IFERROR(VLOOKUP(X838,'Tablas de calculos'!$AZ$4:$BE$11,6,FALSE),"")</f>
        <v>2</v>
      </c>
    </row>
    <row r="839" spans="1:26" ht="90" x14ac:dyDescent="0.25">
      <c r="A839" s="232" t="s">
        <v>122</v>
      </c>
      <c r="B839" s="61">
        <v>56</v>
      </c>
      <c r="C839" s="205" t="str">
        <f>+VLOOKUP(Tabla9[[#This Row],[Cod. Riesgo]],Tabla_Riesgos[[Número]:[Tipo de Riesgo]],6,FALSE)</f>
        <v>Operativo</v>
      </c>
      <c r="D839" s="119" t="s">
        <v>60</v>
      </c>
      <c r="E839" s="120" t="s">
        <v>64</v>
      </c>
      <c r="F839" s="121"/>
      <c r="G839" s="125" t="s">
        <v>292</v>
      </c>
      <c r="H839" s="472"/>
      <c r="I839" s="207" t="s">
        <v>486</v>
      </c>
      <c r="J839" s="207" t="s">
        <v>490</v>
      </c>
      <c r="K839" s="207" t="s">
        <v>494</v>
      </c>
      <c r="L839" s="207" t="s">
        <v>498</v>
      </c>
      <c r="M839" s="207" t="s">
        <v>503</v>
      </c>
      <c r="N839" s="207" t="s">
        <v>508</v>
      </c>
      <c r="O839" s="207" t="s">
        <v>512</v>
      </c>
      <c r="P839" s="123">
        <f t="shared" si="56"/>
        <v>100</v>
      </c>
      <c r="Q839" s="208" t="str">
        <f t="shared" si="57"/>
        <v>Fuerte</v>
      </c>
      <c r="R839" s="207" t="s">
        <v>516</v>
      </c>
      <c r="S839" s="224" t="str">
        <f t="shared" si="58"/>
        <v>FuerteFuerte</v>
      </c>
      <c r="T839" s="224">
        <f>IFERROR(VLOOKUP(S839,'Tablas de calculos'!$AU$16:$AV$24,2,FALSE),"")</f>
        <v>1</v>
      </c>
      <c r="U839" s="208" t="str">
        <f>IFERROR(VLOOKUP(T839,'Tablas de calculos'!$AV$16:$AY$24,4),"")</f>
        <v>Fuerte</v>
      </c>
      <c r="V839" s="207" t="s">
        <v>578</v>
      </c>
      <c r="W839" s="207" t="s">
        <v>578</v>
      </c>
      <c r="X839" s="123" t="str">
        <f t="shared" si="59"/>
        <v>FuerteDirectamenteDirectamente</v>
      </c>
      <c r="Y839" s="208">
        <f>IFERROR(VLOOKUP(X839,'Tablas de calculos'!$AZ$4:$BE$11,5,FALSE),"")</f>
        <v>2</v>
      </c>
      <c r="Z839" s="208">
        <f>IFERROR(VLOOKUP(X839,'Tablas de calculos'!$AZ$4:$BE$11,6,FALSE),"")</f>
        <v>2</v>
      </c>
    </row>
    <row r="840" spans="1:26" ht="105" x14ac:dyDescent="0.25">
      <c r="A840" s="232" t="s">
        <v>122</v>
      </c>
      <c r="B840" s="61">
        <v>57</v>
      </c>
      <c r="C840" s="205" t="str">
        <f>+VLOOKUP(Tabla9[[#This Row],[Cod. Riesgo]],Tabla_Riesgos[[Número]:[Tipo de Riesgo]],6,FALSE)</f>
        <v>Operativo</v>
      </c>
      <c r="D840" s="119" t="s">
        <v>66</v>
      </c>
      <c r="E840" s="120" t="s">
        <v>67</v>
      </c>
      <c r="F840" s="121"/>
      <c r="G840" s="125" t="s">
        <v>293</v>
      </c>
      <c r="H840" s="472"/>
      <c r="I840" s="207" t="s">
        <v>486</v>
      </c>
      <c r="J840" s="207" t="s">
        <v>490</v>
      </c>
      <c r="K840" s="207" t="s">
        <v>494</v>
      </c>
      <c r="L840" s="207" t="s">
        <v>498</v>
      </c>
      <c r="M840" s="207" t="s">
        <v>503</v>
      </c>
      <c r="N840" s="207" t="s">
        <v>508</v>
      </c>
      <c r="O840" s="207" t="s">
        <v>512</v>
      </c>
      <c r="P840" s="123">
        <f t="shared" si="56"/>
        <v>100</v>
      </c>
      <c r="Q840" s="208" t="str">
        <f t="shared" si="57"/>
        <v>Fuerte</v>
      </c>
      <c r="R840" s="207" t="s">
        <v>516</v>
      </c>
      <c r="S840" s="224" t="str">
        <f t="shared" si="58"/>
        <v>FuerteFuerte</v>
      </c>
      <c r="T840" s="224">
        <f>IFERROR(VLOOKUP(S840,'Tablas de calculos'!$AU$16:$AV$24,2,FALSE),"")</f>
        <v>1</v>
      </c>
      <c r="U840" s="208" t="str">
        <f>IFERROR(VLOOKUP(T840,'Tablas de calculos'!$AV$16:$AY$24,4),"")</f>
        <v>Fuerte</v>
      </c>
      <c r="V840" s="207" t="s">
        <v>578</v>
      </c>
      <c r="W840" s="207" t="s">
        <v>578</v>
      </c>
      <c r="X840" s="123" t="str">
        <f t="shared" si="59"/>
        <v>FuerteDirectamenteDirectamente</v>
      </c>
      <c r="Y840" s="208">
        <f>IFERROR(VLOOKUP(X840,'Tablas de calculos'!$AZ$4:$BE$11,5,FALSE),"")</f>
        <v>2</v>
      </c>
      <c r="Z840" s="208">
        <f>IFERROR(VLOOKUP(X840,'Tablas de calculos'!$AZ$4:$BE$11,6,FALSE),"")</f>
        <v>2</v>
      </c>
    </row>
    <row r="841" spans="1:26" ht="75" x14ac:dyDescent="0.25">
      <c r="A841" s="232" t="s">
        <v>122</v>
      </c>
      <c r="B841" s="61">
        <v>57</v>
      </c>
      <c r="C841" s="205" t="str">
        <f>+VLOOKUP(Tabla9[[#This Row],[Cod. Riesgo]],Tabla_Riesgos[[Número]:[Tipo de Riesgo]],6,FALSE)</f>
        <v>Operativo</v>
      </c>
      <c r="D841" s="119" t="s">
        <v>66</v>
      </c>
      <c r="E841" s="120" t="s">
        <v>67</v>
      </c>
      <c r="F841" s="121"/>
      <c r="G841" s="125" t="s">
        <v>294</v>
      </c>
      <c r="H841" s="472"/>
      <c r="I841" s="207" t="s">
        <v>486</v>
      </c>
      <c r="J841" s="207" t="s">
        <v>490</v>
      </c>
      <c r="K841" s="207" t="s">
        <v>494</v>
      </c>
      <c r="L841" s="207" t="s">
        <v>498</v>
      </c>
      <c r="M841" s="207" t="s">
        <v>503</v>
      </c>
      <c r="N841" s="207" t="s">
        <v>508</v>
      </c>
      <c r="O841" s="207" t="s">
        <v>512</v>
      </c>
      <c r="P841" s="123">
        <f t="shared" si="56"/>
        <v>100</v>
      </c>
      <c r="Q841" s="208" t="str">
        <f t="shared" si="57"/>
        <v>Fuerte</v>
      </c>
      <c r="R841" s="207" t="s">
        <v>516</v>
      </c>
      <c r="S841" s="224" t="str">
        <f t="shared" si="58"/>
        <v>FuerteFuerte</v>
      </c>
      <c r="T841" s="224">
        <f>IFERROR(VLOOKUP(S841,'Tablas de calculos'!$AU$16:$AV$24,2,FALSE),"")</f>
        <v>1</v>
      </c>
      <c r="U841" s="208" t="str">
        <f>IFERROR(VLOOKUP(T841,'Tablas de calculos'!$AV$16:$AY$24,4),"")</f>
        <v>Fuerte</v>
      </c>
      <c r="V841" s="207" t="s">
        <v>578</v>
      </c>
      <c r="W841" s="207" t="s">
        <v>578</v>
      </c>
      <c r="X841" s="123" t="str">
        <f t="shared" si="59"/>
        <v>FuerteDirectamenteDirectamente</v>
      </c>
      <c r="Y841" s="208">
        <f>IFERROR(VLOOKUP(X841,'Tablas de calculos'!$AZ$4:$BE$11,5,FALSE),"")</f>
        <v>2</v>
      </c>
      <c r="Z841" s="208">
        <f>IFERROR(VLOOKUP(X841,'Tablas de calculos'!$AZ$4:$BE$11,6,FALSE),"")</f>
        <v>2</v>
      </c>
    </row>
    <row r="842" spans="1:26" ht="45" x14ac:dyDescent="0.25">
      <c r="A842" s="232" t="s">
        <v>122</v>
      </c>
      <c r="B842" s="61">
        <v>57</v>
      </c>
      <c r="C842" s="205" t="str">
        <f>+VLOOKUP(Tabla9[[#This Row],[Cod. Riesgo]],Tabla_Riesgos[[Número]:[Tipo de Riesgo]],6,FALSE)</f>
        <v>Operativo</v>
      </c>
      <c r="D842" s="119" t="s">
        <v>66</v>
      </c>
      <c r="E842" s="120" t="s">
        <v>67</v>
      </c>
      <c r="F842" s="121"/>
      <c r="G842" s="125" t="s">
        <v>295</v>
      </c>
      <c r="H842" s="472"/>
      <c r="I842" s="207" t="s">
        <v>486</v>
      </c>
      <c r="J842" s="207" t="s">
        <v>490</v>
      </c>
      <c r="K842" s="207" t="s">
        <v>494</v>
      </c>
      <c r="L842" s="207" t="s">
        <v>498</v>
      </c>
      <c r="M842" s="207" t="s">
        <v>503</v>
      </c>
      <c r="N842" s="207" t="s">
        <v>508</v>
      </c>
      <c r="O842" s="207" t="s">
        <v>512</v>
      </c>
      <c r="P842" s="123">
        <f t="shared" si="56"/>
        <v>100</v>
      </c>
      <c r="Q842" s="208" t="str">
        <f t="shared" si="57"/>
        <v>Fuerte</v>
      </c>
      <c r="R842" s="207" t="s">
        <v>516</v>
      </c>
      <c r="S842" s="224" t="str">
        <f t="shared" si="58"/>
        <v>FuerteFuerte</v>
      </c>
      <c r="T842" s="224">
        <f>IFERROR(VLOOKUP(S842,'Tablas de calculos'!$AU$16:$AV$24,2,FALSE),"")</f>
        <v>1</v>
      </c>
      <c r="U842" s="208" t="str">
        <f>IFERROR(VLOOKUP(T842,'Tablas de calculos'!$AV$16:$AY$24,4),"")</f>
        <v>Fuerte</v>
      </c>
      <c r="V842" s="207" t="s">
        <v>578</v>
      </c>
      <c r="W842" s="207" t="s">
        <v>578</v>
      </c>
      <c r="X842" s="123" t="str">
        <f t="shared" si="59"/>
        <v>FuerteDirectamenteDirectamente</v>
      </c>
      <c r="Y842" s="208">
        <f>IFERROR(VLOOKUP(X842,'Tablas de calculos'!$AZ$4:$BE$11,5,FALSE),"")</f>
        <v>2</v>
      </c>
      <c r="Z842" s="208">
        <f>IFERROR(VLOOKUP(X842,'Tablas de calculos'!$AZ$4:$BE$11,6,FALSE),"")</f>
        <v>2</v>
      </c>
    </row>
    <row r="843" spans="1:26" ht="105" x14ac:dyDescent="0.25">
      <c r="A843" s="232" t="s">
        <v>122</v>
      </c>
      <c r="B843" s="61">
        <v>58</v>
      </c>
      <c r="C843" s="205" t="str">
        <f>+VLOOKUP(Tabla9[[#This Row],[Cod. Riesgo]],Tabla_Riesgos[[Número]:[Tipo de Riesgo]],6,FALSE)</f>
        <v>Operativo</v>
      </c>
      <c r="D843" s="119" t="s">
        <v>66</v>
      </c>
      <c r="E843" s="120" t="s">
        <v>68</v>
      </c>
      <c r="F843" s="121"/>
      <c r="G843" s="125" t="s">
        <v>296</v>
      </c>
      <c r="H843" s="472"/>
      <c r="I843" s="207" t="s">
        <v>486</v>
      </c>
      <c r="J843" s="207" t="s">
        <v>490</v>
      </c>
      <c r="K843" s="207" t="s">
        <v>494</v>
      </c>
      <c r="L843" s="207" t="s">
        <v>498</v>
      </c>
      <c r="M843" s="207" t="s">
        <v>503</v>
      </c>
      <c r="N843" s="207" t="s">
        <v>508</v>
      </c>
      <c r="O843" s="207" t="s">
        <v>512</v>
      </c>
      <c r="P843" s="123">
        <f t="shared" si="56"/>
        <v>100</v>
      </c>
      <c r="Q843" s="208" t="str">
        <f t="shared" si="57"/>
        <v>Fuerte</v>
      </c>
      <c r="R843" s="207" t="s">
        <v>516</v>
      </c>
      <c r="S843" s="224" t="str">
        <f t="shared" si="58"/>
        <v>FuerteFuerte</v>
      </c>
      <c r="T843" s="224">
        <f>IFERROR(VLOOKUP(S843,'Tablas de calculos'!$AU$16:$AV$24,2,FALSE),"")</f>
        <v>1</v>
      </c>
      <c r="U843" s="208" t="str">
        <f>IFERROR(VLOOKUP(T843,'Tablas de calculos'!$AV$16:$AY$24,4),"")</f>
        <v>Fuerte</v>
      </c>
      <c r="V843" s="207" t="s">
        <v>578</v>
      </c>
      <c r="W843" s="207" t="s">
        <v>578</v>
      </c>
      <c r="X843" s="123" t="str">
        <f t="shared" si="59"/>
        <v>FuerteDirectamenteDirectamente</v>
      </c>
      <c r="Y843" s="208">
        <f>IFERROR(VLOOKUP(X843,'Tablas de calculos'!$AZ$4:$BE$11,5,FALSE),"")</f>
        <v>2</v>
      </c>
      <c r="Z843" s="208">
        <f>IFERROR(VLOOKUP(X843,'Tablas de calculos'!$AZ$4:$BE$11,6,FALSE),"")</f>
        <v>2</v>
      </c>
    </row>
    <row r="844" spans="1:26" ht="75" x14ac:dyDescent="0.25">
      <c r="A844" s="232" t="s">
        <v>122</v>
      </c>
      <c r="B844" s="61">
        <v>59</v>
      </c>
      <c r="C844" s="205" t="str">
        <f>+VLOOKUP(Tabla9[[#This Row],[Cod. Riesgo]],Tabla_Riesgos[[Número]:[Tipo de Riesgo]],6,FALSE)</f>
        <v>Operativo</v>
      </c>
      <c r="D844" s="119" t="s">
        <v>66</v>
      </c>
      <c r="E844" s="120" t="s">
        <v>71</v>
      </c>
      <c r="F844" s="121"/>
      <c r="G844" s="125" t="s">
        <v>297</v>
      </c>
      <c r="H844" s="472"/>
      <c r="I844" s="207" t="s">
        <v>486</v>
      </c>
      <c r="J844" s="207" t="s">
        <v>490</v>
      </c>
      <c r="K844" s="207" t="s">
        <v>494</v>
      </c>
      <c r="L844" s="207" t="s">
        <v>498</v>
      </c>
      <c r="M844" s="207" t="s">
        <v>503</v>
      </c>
      <c r="N844" s="207" t="s">
        <v>508</v>
      </c>
      <c r="O844" s="207" t="s">
        <v>512</v>
      </c>
      <c r="P844" s="123">
        <f t="shared" si="56"/>
        <v>100</v>
      </c>
      <c r="Q844" s="208" t="str">
        <f t="shared" si="57"/>
        <v>Fuerte</v>
      </c>
      <c r="R844" s="207" t="s">
        <v>516</v>
      </c>
      <c r="S844" s="224" t="str">
        <f t="shared" si="58"/>
        <v>FuerteFuerte</v>
      </c>
      <c r="T844" s="224">
        <f>IFERROR(VLOOKUP(S844,'Tablas de calculos'!$AU$16:$AV$24,2,FALSE),"")</f>
        <v>1</v>
      </c>
      <c r="U844" s="208" t="str">
        <f>IFERROR(VLOOKUP(T844,'Tablas de calculos'!$AV$16:$AY$24,4),"")</f>
        <v>Fuerte</v>
      </c>
      <c r="V844" s="207" t="s">
        <v>578</v>
      </c>
      <c r="W844" s="207" t="s">
        <v>578</v>
      </c>
      <c r="X844" s="123" t="str">
        <f t="shared" si="59"/>
        <v>FuerteDirectamenteDirectamente</v>
      </c>
      <c r="Y844" s="208">
        <f>IFERROR(VLOOKUP(X844,'Tablas de calculos'!$AZ$4:$BE$11,5,FALSE),"")</f>
        <v>2</v>
      </c>
      <c r="Z844" s="208">
        <f>IFERROR(VLOOKUP(X844,'Tablas de calculos'!$AZ$4:$BE$11,6,FALSE),"")</f>
        <v>2</v>
      </c>
    </row>
    <row r="845" spans="1:26" ht="45" x14ac:dyDescent="0.25">
      <c r="A845" s="232" t="s">
        <v>122</v>
      </c>
      <c r="B845" s="61">
        <v>59</v>
      </c>
      <c r="C845" s="205" t="str">
        <f>+VLOOKUP(Tabla9[[#This Row],[Cod. Riesgo]],Tabla_Riesgos[[Número]:[Tipo de Riesgo]],6,FALSE)</f>
        <v>Operativo</v>
      </c>
      <c r="D845" s="119" t="s">
        <v>66</v>
      </c>
      <c r="E845" s="120" t="s">
        <v>71</v>
      </c>
      <c r="F845" s="121"/>
      <c r="G845" s="125" t="s">
        <v>298</v>
      </c>
      <c r="H845" s="472"/>
      <c r="I845" s="207" t="s">
        <v>486</v>
      </c>
      <c r="J845" s="207" t="s">
        <v>490</v>
      </c>
      <c r="K845" s="207" t="s">
        <v>494</v>
      </c>
      <c r="L845" s="207" t="s">
        <v>498</v>
      </c>
      <c r="M845" s="207" t="s">
        <v>503</v>
      </c>
      <c r="N845" s="207" t="s">
        <v>508</v>
      </c>
      <c r="O845" s="207" t="s">
        <v>512</v>
      </c>
      <c r="P845" s="123">
        <f t="shared" si="56"/>
        <v>100</v>
      </c>
      <c r="Q845" s="208" t="str">
        <f t="shared" si="57"/>
        <v>Fuerte</v>
      </c>
      <c r="R845" s="207" t="s">
        <v>516</v>
      </c>
      <c r="S845" s="224" t="str">
        <f t="shared" si="58"/>
        <v>FuerteFuerte</v>
      </c>
      <c r="T845" s="224">
        <f>IFERROR(VLOOKUP(S845,'Tablas de calculos'!$AU$16:$AV$24,2,FALSE),"")</f>
        <v>1</v>
      </c>
      <c r="U845" s="208" t="str">
        <f>IFERROR(VLOOKUP(T845,'Tablas de calculos'!$AV$16:$AY$24,4),"")</f>
        <v>Fuerte</v>
      </c>
      <c r="V845" s="207" t="s">
        <v>578</v>
      </c>
      <c r="W845" s="207" t="s">
        <v>578</v>
      </c>
      <c r="X845" s="123" t="str">
        <f t="shared" si="59"/>
        <v>FuerteDirectamenteDirectamente</v>
      </c>
      <c r="Y845" s="208">
        <f>IFERROR(VLOOKUP(X845,'Tablas de calculos'!$AZ$4:$BE$11,5,FALSE),"")</f>
        <v>2</v>
      </c>
      <c r="Z845" s="208">
        <f>IFERROR(VLOOKUP(X845,'Tablas de calculos'!$AZ$4:$BE$11,6,FALSE),"")</f>
        <v>2</v>
      </c>
    </row>
    <row r="846" spans="1:26" ht="105" x14ac:dyDescent="0.25">
      <c r="A846" s="232" t="s">
        <v>122</v>
      </c>
      <c r="B846" s="61">
        <v>59</v>
      </c>
      <c r="C846" s="205" t="str">
        <f>+VLOOKUP(Tabla9[[#This Row],[Cod. Riesgo]],Tabla_Riesgos[[Número]:[Tipo de Riesgo]],6,FALSE)</f>
        <v>Operativo</v>
      </c>
      <c r="D846" s="119" t="s">
        <v>66</v>
      </c>
      <c r="E846" s="120" t="s">
        <v>71</v>
      </c>
      <c r="F846" s="121"/>
      <c r="G846" s="125" t="s">
        <v>299</v>
      </c>
      <c r="H846" s="472"/>
      <c r="I846" s="207" t="s">
        <v>486</v>
      </c>
      <c r="J846" s="207" t="s">
        <v>490</v>
      </c>
      <c r="K846" s="207" t="s">
        <v>494</v>
      </c>
      <c r="L846" s="207" t="s">
        <v>498</v>
      </c>
      <c r="M846" s="207" t="s">
        <v>503</v>
      </c>
      <c r="N846" s="207" t="s">
        <v>508</v>
      </c>
      <c r="O846" s="207" t="s">
        <v>512</v>
      </c>
      <c r="P846" s="123">
        <f t="shared" si="56"/>
        <v>100</v>
      </c>
      <c r="Q846" s="208" t="str">
        <f t="shared" si="57"/>
        <v>Fuerte</v>
      </c>
      <c r="R846" s="207" t="s">
        <v>516</v>
      </c>
      <c r="S846" s="224" t="str">
        <f t="shared" si="58"/>
        <v>FuerteFuerte</v>
      </c>
      <c r="T846" s="224">
        <f>IFERROR(VLOOKUP(S846,'Tablas de calculos'!$AU$16:$AV$24,2,FALSE),"")</f>
        <v>1</v>
      </c>
      <c r="U846" s="208" t="str">
        <f>IFERROR(VLOOKUP(T846,'Tablas de calculos'!$AV$16:$AY$24,4),"")</f>
        <v>Fuerte</v>
      </c>
      <c r="V846" s="207" t="s">
        <v>578</v>
      </c>
      <c r="W846" s="207" t="s">
        <v>578</v>
      </c>
      <c r="X846" s="123" t="str">
        <f t="shared" si="59"/>
        <v>FuerteDirectamenteDirectamente</v>
      </c>
      <c r="Y846" s="208">
        <f>IFERROR(VLOOKUP(X846,'Tablas de calculos'!$AZ$4:$BE$11,5,FALSE),"")</f>
        <v>2</v>
      </c>
      <c r="Z846" s="208">
        <f>IFERROR(VLOOKUP(X846,'Tablas de calculos'!$AZ$4:$BE$11,6,FALSE),"")</f>
        <v>2</v>
      </c>
    </row>
    <row r="847" spans="1:26" ht="45" x14ac:dyDescent="0.25">
      <c r="A847" s="232" t="s">
        <v>122</v>
      </c>
      <c r="B847" s="61">
        <v>60</v>
      </c>
      <c r="C847" s="205" t="str">
        <f>+VLOOKUP(Tabla9[[#This Row],[Cod. Riesgo]],Tabla_Riesgos[[Número]:[Tipo de Riesgo]],6,FALSE)</f>
        <v>Operativo</v>
      </c>
      <c r="D847" s="119" t="s">
        <v>66</v>
      </c>
      <c r="E847" s="120" t="s">
        <v>72</v>
      </c>
      <c r="F847" s="121"/>
      <c r="G847" s="125" t="s">
        <v>300</v>
      </c>
      <c r="H847" s="472"/>
      <c r="I847" s="207" t="s">
        <v>486</v>
      </c>
      <c r="J847" s="207" t="s">
        <v>490</v>
      </c>
      <c r="K847" s="207" t="s">
        <v>494</v>
      </c>
      <c r="L847" s="207" t="s">
        <v>498</v>
      </c>
      <c r="M847" s="207" t="s">
        <v>503</v>
      </c>
      <c r="N847" s="207" t="s">
        <v>508</v>
      </c>
      <c r="O847" s="207" t="s">
        <v>512</v>
      </c>
      <c r="P847" s="123">
        <f t="shared" si="56"/>
        <v>100</v>
      </c>
      <c r="Q847" s="208" t="str">
        <f t="shared" si="57"/>
        <v>Fuerte</v>
      </c>
      <c r="R847" s="207" t="s">
        <v>516</v>
      </c>
      <c r="S847" s="224" t="str">
        <f t="shared" si="58"/>
        <v>FuerteFuerte</v>
      </c>
      <c r="T847" s="224">
        <f>IFERROR(VLOOKUP(S847,'Tablas de calculos'!$AU$16:$AV$24,2,FALSE),"")</f>
        <v>1</v>
      </c>
      <c r="U847" s="208" t="str">
        <f>IFERROR(VLOOKUP(T847,'Tablas de calculos'!$AV$16:$AY$24,4),"")</f>
        <v>Fuerte</v>
      </c>
      <c r="V847" s="207" t="s">
        <v>578</v>
      </c>
      <c r="W847" s="207" t="s">
        <v>578</v>
      </c>
      <c r="X847" s="123" t="str">
        <f t="shared" si="59"/>
        <v>FuerteDirectamenteDirectamente</v>
      </c>
      <c r="Y847" s="208">
        <f>IFERROR(VLOOKUP(X847,'Tablas de calculos'!$AZ$4:$BE$11,5,FALSE),"")</f>
        <v>2</v>
      </c>
      <c r="Z847" s="208">
        <f>IFERROR(VLOOKUP(X847,'Tablas de calculos'!$AZ$4:$BE$11,6,FALSE),"")</f>
        <v>2</v>
      </c>
    </row>
    <row r="848" spans="1:26" ht="60" x14ac:dyDescent="0.25">
      <c r="A848" s="232" t="s">
        <v>122</v>
      </c>
      <c r="B848" s="61">
        <v>61</v>
      </c>
      <c r="C848" s="205" t="str">
        <f>+VLOOKUP(Tabla9[[#This Row],[Cod. Riesgo]],Tabla_Riesgos[[Número]:[Tipo de Riesgo]],6,FALSE)</f>
        <v>Operativo</v>
      </c>
      <c r="D848" s="119" t="s">
        <v>101</v>
      </c>
      <c r="E848" s="120" t="s">
        <v>674</v>
      </c>
      <c r="F848" s="121"/>
      <c r="G848" s="125" t="s">
        <v>301</v>
      </c>
      <c r="H848" s="472"/>
      <c r="I848" s="207" t="s">
        <v>486</v>
      </c>
      <c r="J848" s="207" t="s">
        <v>490</v>
      </c>
      <c r="K848" s="207" t="s">
        <v>494</v>
      </c>
      <c r="L848" s="207" t="s">
        <v>498</v>
      </c>
      <c r="M848" s="207" t="s">
        <v>503</v>
      </c>
      <c r="N848" s="207" t="s">
        <v>508</v>
      </c>
      <c r="O848" s="207" t="s">
        <v>512</v>
      </c>
      <c r="P848" s="123">
        <f t="shared" si="56"/>
        <v>100</v>
      </c>
      <c r="Q848" s="208" t="str">
        <f t="shared" si="57"/>
        <v>Fuerte</v>
      </c>
      <c r="R848" s="207" t="s">
        <v>516</v>
      </c>
      <c r="S848" s="224" t="str">
        <f t="shared" si="58"/>
        <v>FuerteFuerte</v>
      </c>
      <c r="T848" s="224">
        <f>IFERROR(VLOOKUP(S848,'Tablas de calculos'!$AU$16:$AV$24,2,FALSE),"")</f>
        <v>1</v>
      </c>
      <c r="U848" s="208" t="str">
        <f>IFERROR(VLOOKUP(T848,'Tablas de calculos'!$AV$16:$AY$24,4),"")</f>
        <v>Fuerte</v>
      </c>
      <c r="V848" s="207" t="s">
        <v>578</v>
      </c>
      <c r="W848" s="207" t="s">
        <v>578</v>
      </c>
      <c r="X848" s="123" t="str">
        <f t="shared" si="59"/>
        <v>FuerteDirectamenteDirectamente</v>
      </c>
      <c r="Y848" s="208">
        <f>IFERROR(VLOOKUP(X848,'Tablas de calculos'!$AZ$4:$BE$11,5,FALSE),"")</f>
        <v>2</v>
      </c>
      <c r="Z848" s="208">
        <f>IFERROR(VLOOKUP(X848,'Tablas de calculos'!$AZ$4:$BE$11,6,FALSE),"")</f>
        <v>2</v>
      </c>
    </row>
    <row r="849" spans="1:26" ht="105" x14ac:dyDescent="0.25">
      <c r="A849" s="232" t="s">
        <v>122</v>
      </c>
      <c r="B849" s="61">
        <v>61</v>
      </c>
      <c r="C849" s="205" t="str">
        <f>+VLOOKUP(Tabla9[[#This Row],[Cod. Riesgo]],Tabla_Riesgos[[Número]:[Tipo de Riesgo]],6,FALSE)</f>
        <v>Operativo</v>
      </c>
      <c r="D849" s="119" t="s">
        <v>101</v>
      </c>
      <c r="E849" s="120" t="s">
        <v>674</v>
      </c>
      <c r="F849" s="121"/>
      <c r="G849" s="125" t="s">
        <v>302</v>
      </c>
      <c r="H849" s="472"/>
      <c r="I849" s="207" t="s">
        <v>486</v>
      </c>
      <c r="J849" s="207" t="s">
        <v>490</v>
      </c>
      <c r="K849" s="207" t="s">
        <v>494</v>
      </c>
      <c r="L849" s="207" t="s">
        <v>498</v>
      </c>
      <c r="M849" s="207" t="s">
        <v>503</v>
      </c>
      <c r="N849" s="207" t="s">
        <v>508</v>
      </c>
      <c r="O849" s="207" t="s">
        <v>512</v>
      </c>
      <c r="P849" s="123">
        <f t="shared" si="56"/>
        <v>100</v>
      </c>
      <c r="Q849" s="208" t="str">
        <f t="shared" si="57"/>
        <v>Fuerte</v>
      </c>
      <c r="R849" s="207" t="s">
        <v>516</v>
      </c>
      <c r="S849" s="224" t="str">
        <f t="shared" si="58"/>
        <v>FuerteFuerte</v>
      </c>
      <c r="T849" s="224">
        <f>IFERROR(VLOOKUP(S849,'Tablas de calculos'!$AU$16:$AV$24,2,FALSE),"")</f>
        <v>1</v>
      </c>
      <c r="U849" s="208" t="str">
        <f>IFERROR(VLOOKUP(T849,'Tablas de calculos'!$AV$16:$AY$24,4),"")</f>
        <v>Fuerte</v>
      </c>
      <c r="V849" s="207" t="s">
        <v>578</v>
      </c>
      <c r="W849" s="207" t="s">
        <v>578</v>
      </c>
      <c r="X849" s="123" t="str">
        <f t="shared" si="59"/>
        <v>FuerteDirectamenteDirectamente</v>
      </c>
      <c r="Y849" s="208">
        <f>IFERROR(VLOOKUP(X849,'Tablas de calculos'!$AZ$4:$BE$11,5,FALSE),"")</f>
        <v>2</v>
      </c>
      <c r="Z849" s="208">
        <f>IFERROR(VLOOKUP(X849,'Tablas de calculos'!$AZ$4:$BE$11,6,FALSE),"")</f>
        <v>2</v>
      </c>
    </row>
    <row r="850" spans="1:26" ht="75" x14ac:dyDescent="0.25">
      <c r="A850" s="232" t="s">
        <v>122</v>
      </c>
      <c r="B850" s="61">
        <v>61</v>
      </c>
      <c r="C850" s="205" t="str">
        <f>+VLOOKUP(Tabla9[[#This Row],[Cod. Riesgo]],Tabla_Riesgos[[Número]:[Tipo de Riesgo]],6,FALSE)</f>
        <v>Operativo</v>
      </c>
      <c r="D850" s="119" t="s">
        <v>101</v>
      </c>
      <c r="E850" s="120" t="s">
        <v>674</v>
      </c>
      <c r="F850" s="121"/>
      <c r="G850" s="125" t="s">
        <v>303</v>
      </c>
      <c r="H850" s="472"/>
      <c r="I850" s="207" t="s">
        <v>486</v>
      </c>
      <c r="J850" s="207" t="s">
        <v>490</v>
      </c>
      <c r="K850" s="207" t="s">
        <v>494</v>
      </c>
      <c r="L850" s="207" t="s">
        <v>498</v>
      </c>
      <c r="M850" s="207" t="s">
        <v>503</v>
      </c>
      <c r="N850" s="207" t="s">
        <v>508</v>
      </c>
      <c r="O850" s="207" t="s">
        <v>512</v>
      </c>
      <c r="P850" s="123">
        <f t="shared" si="56"/>
        <v>100</v>
      </c>
      <c r="Q850" s="208" t="str">
        <f t="shared" si="57"/>
        <v>Fuerte</v>
      </c>
      <c r="R850" s="207" t="s">
        <v>516</v>
      </c>
      <c r="S850" s="224" t="str">
        <f t="shared" si="58"/>
        <v>FuerteFuerte</v>
      </c>
      <c r="T850" s="224">
        <f>IFERROR(VLOOKUP(S850,'Tablas de calculos'!$AU$16:$AV$24,2,FALSE),"")</f>
        <v>1</v>
      </c>
      <c r="U850" s="208" t="str">
        <f>IFERROR(VLOOKUP(T850,'Tablas de calculos'!$AV$16:$AY$24,4),"")</f>
        <v>Fuerte</v>
      </c>
      <c r="V850" s="207" t="s">
        <v>578</v>
      </c>
      <c r="W850" s="207" t="s">
        <v>578</v>
      </c>
      <c r="X850" s="123" t="str">
        <f t="shared" si="59"/>
        <v>FuerteDirectamenteDirectamente</v>
      </c>
      <c r="Y850" s="208">
        <f>IFERROR(VLOOKUP(X850,'Tablas de calculos'!$AZ$4:$BE$11,5,FALSE),"")</f>
        <v>2</v>
      </c>
      <c r="Z850" s="208">
        <f>IFERROR(VLOOKUP(X850,'Tablas de calculos'!$AZ$4:$BE$11,6,FALSE),"")</f>
        <v>2</v>
      </c>
    </row>
    <row r="851" spans="1:26" ht="30" x14ac:dyDescent="0.25">
      <c r="A851" s="232" t="s">
        <v>122</v>
      </c>
      <c r="B851" s="61">
        <v>62</v>
      </c>
      <c r="C851" s="205" t="str">
        <f>+VLOOKUP(Tabla9[[#This Row],[Cod. Riesgo]],Tabla_Riesgos[[Número]:[Tipo de Riesgo]],6,FALSE)</f>
        <v>Operativo</v>
      </c>
      <c r="D851" s="119" t="s">
        <v>101</v>
      </c>
      <c r="E851" s="120" t="s">
        <v>675</v>
      </c>
      <c r="F851" s="121"/>
      <c r="G851" s="125" t="s">
        <v>304</v>
      </c>
      <c r="H851" s="472"/>
      <c r="I851" s="207" t="s">
        <v>486</v>
      </c>
      <c r="J851" s="207" t="s">
        <v>490</v>
      </c>
      <c r="K851" s="207" t="s">
        <v>494</v>
      </c>
      <c r="L851" s="207" t="s">
        <v>498</v>
      </c>
      <c r="M851" s="207" t="s">
        <v>503</v>
      </c>
      <c r="N851" s="207" t="s">
        <v>508</v>
      </c>
      <c r="O851" s="207" t="s">
        <v>512</v>
      </c>
      <c r="P851" s="123">
        <f t="shared" si="56"/>
        <v>100</v>
      </c>
      <c r="Q851" s="208" t="str">
        <f t="shared" si="57"/>
        <v>Fuerte</v>
      </c>
      <c r="R851" s="207" t="s">
        <v>516</v>
      </c>
      <c r="S851" s="224" t="str">
        <f t="shared" si="58"/>
        <v>FuerteFuerte</v>
      </c>
      <c r="T851" s="224">
        <f>IFERROR(VLOOKUP(S851,'Tablas de calculos'!$AU$16:$AV$24,2,FALSE),"")</f>
        <v>1</v>
      </c>
      <c r="U851" s="208" t="str">
        <f>IFERROR(VLOOKUP(T851,'Tablas de calculos'!$AV$16:$AY$24,4),"")</f>
        <v>Fuerte</v>
      </c>
      <c r="V851" s="207" t="s">
        <v>578</v>
      </c>
      <c r="W851" s="207" t="s">
        <v>578</v>
      </c>
      <c r="X851" s="123" t="str">
        <f t="shared" si="59"/>
        <v>FuerteDirectamenteDirectamente</v>
      </c>
      <c r="Y851" s="208">
        <f>IFERROR(VLOOKUP(X851,'Tablas de calculos'!$AZ$4:$BE$11,5,FALSE),"")</f>
        <v>2</v>
      </c>
      <c r="Z851" s="208">
        <f>IFERROR(VLOOKUP(X851,'Tablas de calculos'!$AZ$4:$BE$11,6,FALSE),"")</f>
        <v>2</v>
      </c>
    </row>
    <row r="852" spans="1:26" ht="45" x14ac:dyDescent="0.25">
      <c r="A852" s="232" t="s">
        <v>122</v>
      </c>
      <c r="B852" s="61">
        <v>63</v>
      </c>
      <c r="C852" s="205" t="str">
        <f>+VLOOKUP(Tabla9[[#This Row],[Cod. Riesgo]],Tabla_Riesgos[[Número]:[Tipo de Riesgo]],6,FALSE)</f>
        <v>Operativo</v>
      </c>
      <c r="D852" s="119" t="s">
        <v>101</v>
      </c>
      <c r="E852" s="120" t="s">
        <v>73</v>
      </c>
      <c r="F852" s="121"/>
      <c r="G852" s="125" t="s">
        <v>305</v>
      </c>
      <c r="H852" s="472"/>
      <c r="I852" s="207" t="s">
        <v>486</v>
      </c>
      <c r="J852" s="207" t="s">
        <v>490</v>
      </c>
      <c r="K852" s="207" t="s">
        <v>494</v>
      </c>
      <c r="L852" s="207" t="s">
        <v>498</v>
      </c>
      <c r="M852" s="207" t="s">
        <v>503</v>
      </c>
      <c r="N852" s="207" t="s">
        <v>508</v>
      </c>
      <c r="O852" s="207" t="s">
        <v>512</v>
      </c>
      <c r="P852" s="123">
        <f t="shared" si="56"/>
        <v>100</v>
      </c>
      <c r="Q852" s="208" t="str">
        <f t="shared" si="57"/>
        <v>Fuerte</v>
      </c>
      <c r="R852" s="207" t="s">
        <v>516</v>
      </c>
      <c r="S852" s="224" t="str">
        <f t="shared" si="58"/>
        <v>FuerteFuerte</v>
      </c>
      <c r="T852" s="224">
        <f>IFERROR(VLOOKUP(S852,'Tablas de calculos'!$AU$16:$AV$24,2,FALSE),"")</f>
        <v>1</v>
      </c>
      <c r="U852" s="208" t="str">
        <f>IFERROR(VLOOKUP(T852,'Tablas de calculos'!$AV$16:$AY$24,4),"")</f>
        <v>Fuerte</v>
      </c>
      <c r="V852" s="207" t="s">
        <v>578</v>
      </c>
      <c r="W852" s="207" t="s">
        <v>578</v>
      </c>
      <c r="X852" s="123" t="str">
        <f t="shared" si="59"/>
        <v>FuerteDirectamenteDirectamente</v>
      </c>
      <c r="Y852" s="208">
        <f>IFERROR(VLOOKUP(X852,'Tablas de calculos'!$AZ$4:$BE$11,5,FALSE),"")</f>
        <v>2</v>
      </c>
      <c r="Z852" s="208">
        <f>IFERROR(VLOOKUP(X852,'Tablas de calculos'!$AZ$4:$BE$11,6,FALSE),"")</f>
        <v>2</v>
      </c>
    </row>
    <row r="853" spans="1:26" ht="60" x14ac:dyDescent="0.25">
      <c r="A853" s="232" t="s">
        <v>122</v>
      </c>
      <c r="B853" s="61">
        <v>64</v>
      </c>
      <c r="C853" s="205" t="str">
        <f>+VLOOKUP(Tabla9[[#This Row],[Cod. Riesgo]],Tabla_Riesgos[[Número]:[Tipo de Riesgo]],6,FALSE)</f>
        <v>Operativo</v>
      </c>
      <c r="D853" s="119" t="s">
        <v>76</v>
      </c>
      <c r="E853" s="120" t="s">
        <v>77</v>
      </c>
      <c r="F853" s="121"/>
      <c r="G853" s="125" t="s">
        <v>306</v>
      </c>
      <c r="H853" s="472"/>
      <c r="I853" s="207" t="s">
        <v>486</v>
      </c>
      <c r="J853" s="207" t="s">
        <v>490</v>
      </c>
      <c r="K853" s="207" t="s">
        <v>494</v>
      </c>
      <c r="L853" s="207" t="s">
        <v>498</v>
      </c>
      <c r="M853" s="207" t="s">
        <v>503</v>
      </c>
      <c r="N853" s="207" t="s">
        <v>508</v>
      </c>
      <c r="O853" s="207" t="s">
        <v>512</v>
      </c>
      <c r="P853" s="123">
        <f t="shared" si="56"/>
        <v>100</v>
      </c>
      <c r="Q853" s="208" t="str">
        <f t="shared" si="57"/>
        <v>Fuerte</v>
      </c>
      <c r="R853" s="207" t="s">
        <v>516</v>
      </c>
      <c r="S853" s="224" t="str">
        <f t="shared" si="58"/>
        <v>FuerteFuerte</v>
      </c>
      <c r="T853" s="224">
        <f>IFERROR(VLOOKUP(S853,'Tablas de calculos'!$AU$16:$AV$24,2,FALSE),"")</f>
        <v>1</v>
      </c>
      <c r="U853" s="208" t="str">
        <f>IFERROR(VLOOKUP(T853,'Tablas de calculos'!$AV$16:$AY$24,4),"")</f>
        <v>Fuerte</v>
      </c>
      <c r="V853" s="207" t="s">
        <v>578</v>
      </c>
      <c r="W853" s="207" t="s">
        <v>578</v>
      </c>
      <c r="X853" s="123" t="str">
        <f t="shared" si="59"/>
        <v>FuerteDirectamenteDirectamente</v>
      </c>
      <c r="Y853" s="208">
        <f>IFERROR(VLOOKUP(X853,'Tablas de calculos'!$AZ$4:$BE$11,5,FALSE),"")</f>
        <v>2</v>
      </c>
      <c r="Z853" s="208">
        <f>IFERROR(VLOOKUP(X853,'Tablas de calculos'!$AZ$4:$BE$11,6,FALSE),"")</f>
        <v>2</v>
      </c>
    </row>
    <row r="854" spans="1:26" ht="75" x14ac:dyDescent="0.25">
      <c r="A854" s="232" t="s">
        <v>122</v>
      </c>
      <c r="B854" s="61">
        <v>65</v>
      </c>
      <c r="C854" s="205" t="str">
        <f>+VLOOKUP(Tabla9[[#This Row],[Cod. Riesgo]],Tabla_Riesgos[[Número]:[Tipo de Riesgo]],6,FALSE)</f>
        <v>Operativo</v>
      </c>
      <c r="D854" s="119" t="s">
        <v>76</v>
      </c>
      <c r="E854" s="120" t="s">
        <v>78</v>
      </c>
      <c r="F854" s="121"/>
      <c r="G854" s="125" t="s">
        <v>307</v>
      </c>
      <c r="H854" s="472"/>
      <c r="I854" s="207" t="s">
        <v>486</v>
      </c>
      <c r="J854" s="207" t="s">
        <v>490</v>
      </c>
      <c r="K854" s="207" t="s">
        <v>494</v>
      </c>
      <c r="L854" s="207" t="s">
        <v>498</v>
      </c>
      <c r="M854" s="207" t="s">
        <v>503</v>
      </c>
      <c r="N854" s="207" t="s">
        <v>508</v>
      </c>
      <c r="O854" s="207" t="s">
        <v>512</v>
      </c>
      <c r="P854" s="123">
        <f t="shared" si="56"/>
        <v>100</v>
      </c>
      <c r="Q854" s="208" t="str">
        <f t="shared" si="57"/>
        <v>Fuerte</v>
      </c>
      <c r="R854" s="207" t="s">
        <v>516</v>
      </c>
      <c r="S854" s="224" t="str">
        <f t="shared" si="58"/>
        <v>FuerteFuerte</v>
      </c>
      <c r="T854" s="224">
        <f>IFERROR(VLOOKUP(S854,'Tablas de calculos'!$AU$16:$AV$24,2,FALSE),"")</f>
        <v>1</v>
      </c>
      <c r="U854" s="208" t="str">
        <f>IFERROR(VLOOKUP(T854,'Tablas de calculos'!$AV$16:$AY$24,4),"")</f>
        <v>Fuerte</v>
      </c>
      <c r="V854" s="207" t="s">
        <v>578</v>
      </c>
      <c r="W854" s="207" t="s">
        <v>578</v>
      </c>
      <c r="X854" s="123" t="str">
        <f t="shared" si="59"/>
        <v>FuerteDirectamenteDirectamente</v>
      </c>
      <c r="Y854" s="208">
        <f>IFERROR(VLOOKUP(X854,'Tablas de calculos'!$AZ$4:$BE$11,5,FALSE),"")</f>
        <v>2</v>
      </c>
      <c r="Z854" s="208">
        <f>IFERROR(VLOOKUP(X854,'Tablas de calculos'!$AZ$4:$BE$11,6,FALSE),"")</f>
        <v>2</v>
      </c>
    </row>
    <row r="855" spans="1:26" ht="75" x14ac:dyDescent="0.25">
      <c r="A855" s="232" t="s">
        <v>122</v>
      </c>
      <c r="B855" s="61">
        <v>65</v>
      </c>
      <c r="C855" s="205" t="str">
        <f>+VLOOKUP(Tabla9[[#This Row],[Cod. Riesgo]],Tabla_Riesgos[[Número]:[Tipo de Riesgo]],6,FALSE)</f>
        <v>Operativo</v>
      </c>
      <c r="D855" s="119" t="s">
        <v>76</v>
      </c>
      <c r="E855" s="120" t="s">
        <v>78</v>
      </c>
      <c r="F855" s="121"/>
      <c r="G855" s="125" t="s">
        <v>308</v>
      </c>
      <c r="H855" s="472"/>
      <c r="I855" s="207" t="s">
        <v>486</v>
      </c>
      <c r="J855" s="207" t="s">
        <v>490</v>
      </c>
      <c r="K855" s="207" t="s">
        <v>494</v>
      </c>
      <c r="L855" s="207" t="s">
        <v>498</v>
      </c>
      <c r="M855" s="207" t="s">
        <v>503</v>
      </c>
      <c r="N855" s="207" t="s">
        <v>508</v>
      </c>
      <c r="O855" s="207" t="s">
        <v>512</v>
      </c>
      <c r="P855" s="123">
        <f t="shared" si="56"/>
        <v>100</v>
      </c>
      <c r="Q855" s="208" t="str">
        <f t="shared" si="57"/>
        <v>Fuerte</v>
      </c>
      <c r="R855" s="207" t="s">
        <v>516</v>
      </c>
      <c r="S855" s="224" t="str">
        <f t="shared" si="58"/>
        <v>FuerteFuerte</v>
      </c>
      <c r="T855" s="224">
        <f>IFERROR(VLOOKUP(S855,'Tablas de calculos'!$AU$16:$AV$24,2,FALSE),"")</f>
        <v>1</v>
      </c>
      <c r="U855" s="208" t="str">
        <f>IFERROR(VLOOKUP(T855,'Tablas de calculos'!$AV$16:$AY$24,4),"")</f>
        <v>Fuerte</v>
      </c>
      <c r="V855" s="207" t="s">
        <v>578</v>
      </c>
      <c r="W855" s="207" t="s">
        <v>578</v>
      </c>
      <c r="X855" s="123" t="str">
        <f t="shared" si="59"/>
        <v>FuerteDirectamenteDirectamente</v>
      </c>
      <c r="Y855" s="208">
        <f>IFERROR(VLOOKUP(X855,'Tablas de calculos'!$AZ$4:$BE$11,5,FALSE),"")</f>
        <v>2</v>
      </c>
      <c r="Z855" s="208">
        <f>IFERROR(VLOOKUP(X855,'Tablas de calculos'!$AZ$4:$BE$11,6,FALSE),"")</f>
        <v>2</v>
      </c>
    </row>
    <row r="856" spans="1:26" ht="60" x14ac:dyDescent="0.25">
      <c r="A856" s="232" t="s">
        <v>122</v>
      </c>
      <c r="B856" s="61">
        <v>65</v>
      </c>
      <c r="C856" s="205" t="str">
        <f>+VLOOKUP(Tabla9[[#This Row],[Cod. Riesgo]],Tabla_Riesgos[[Número]:[Tipo de Riesgo]],6,FALSE)</f>
        <v>Operativo</v>
      </c>
      <c r="D856" s="119" t="s">
        <v>76</v>
      </c>
      <c r="E856" s="120" t="s">
        <v>78</v>
      </c>
      <c r="F856" s="121"/>
      <c r="G856" s="125" t="s">
        <v>309</v>
      </c>
      <c r="H856" s="472"/>
      <c r="I856" s="207" t="s">
        <v>486</v>
      </c>
      <c r="J856" s="207" t="s">
        <v>490</v>
      </c>
      <c r="K856" s="207" t="s">
        <v>494</v>
      </c>
      <c r="L856" s="207" t="s">
        <v>498</v>
      </c>
      <c r="M856" s="207" t="s">
        <v>503</v>
      </c>
      <c r="N856" s="207" t="s">
        <v>508</v>
      </c>
      <c r="O856" s="207" t="s">
        <v>512</v>
      </c>
      <c r="P856" s="123">
        <f t="shared" si="56"/>
        <v>100</v>
      </c>
      <c r="Q856" s="208" t="str">
        <f t="shared" si="57"/>
        <v>Fuerte</v>
      </c>
      <c r="R856" s="207" t="s">
        <v>516</v>
      </c>
      <c r="S856" s="224" t="str">
        <f t="shared" si="58"/>
        <v>FuerteFuerte</v>
      </c>
      <c r="T856" s="224">
        <f>IFERROR(VLOOKUP(S856,'Tablas de calculos'!$AU$16:$AV$24,2,FALSE),"")</f>
        <v>1</v>
      </c>
      <c r="U856" s="208" t="str">
        <f>IFERROR(VLOOKUP(T856,'Tablas de calculos'!$AV$16:$AY$24,4),"")</f>
        <v>Fuerte</v>
      </c>
      <c r="V856" s="207" t="s">
        <v>578</v>
      </c>
      <c r="W856" s="207" t="s">
        <v>578</v>
      </c>
      <c r="X856" s="123" t="str">
        <f t="shared" si="59"/>
        <v>FuerteDirectamenteDirectamente</v>
      </c>
      <c r="Y856" s="208">
        <f>IFERROR(VLOOKUP(X856,'Tablas de calculos'!$AZ$4:$BE$11,5,FALSE),"")</f>
        <v>2</v>
      </c>
      <c r="Z856" s="208">
        <f>IFERROR(VLOOKUP(X856,'Tablas de calculos'!$AZ$4:$BE$11,6,FALSE),"")</f>
        <v>2</v>
      </c>
    </row>
    <row r="857" spans="1:26" ht="60" x14ac:dyDescent="0.25">
      <c r="A857" s="232" t="s">
        <v>122</v>
      </c>
      <c r="B857" s="61">
        <v>66</v>
      </c>
      <c r="C857" s="205" t="str">
        <f>+VLOOKUP(Tabla9[[#This Row],[Cod. Riesgo]],Tabla_Riesgos[[Número]:[Tipo de Riesgo]],6,FALSE)</f>
        <v>Operativo</v>
      </c>
      <c r="D857" s="119" t="s">
        <v>76</v>
      </c>
      <c r="E857" s="120" t="s">
        <v>79</v>
      </c>
      <c r="F857" s="121"/>
      <c r="G857" s="125" t="s">
        <v>310</v>
      </c>
      <c r="H857" s="472"/>
      <c r="I857" s="207" t="s">
        <v>486</v>
      </c>
      <c r="J857" s="207" t="s">
        <v>490</v>
      </c>
      <c r="K857" s="207" t="s">
        <v>494</v>
      </c>
      <c r="L857" s="207" t="s">
        <v>498</v>
      </c>
      <c r="M857" s="207" t="s">
        <v>503</v>
      </c>
      <c r="N857" s="207" t="s">
        <v>508</v>
      </c>
      <c r="O857" s="207" t="s">
        <v>512</v>
      </c>
      <c r="P857" s="123">
        <f t="shared" si="56"/>
        <v>100</v>
      </c>
      <c r="Q857" s="208" t="str">
        <f t="shared" si="57"/>
        <v>Fuerte</v>
      </c>
      <c r="R857" s="207" t="s">
        <v>516</v>
      </c>
      <c r="S857" s="224" t="str">
        <f t="shared" si="58"/>
        <v>FuerteFuerte</v>
      </c>
      <c r="T857" s="224">
        <f>IFERROR(VLOOKUP(S857,'Tablas de calculos'!$AU$16:$AV$24,2,FALSE),"")</f>
        <v>1</v>
      </c>
      <c r="U857" s="208" t="str">
        <f>IFERROR(VLOOKUP(T857,'Tablas de calculos'!$AV$16:$AY$24,4),"")</f>
        <v>Fuerte</v>
      </c>
      <c r="V857" s="207" t="s">
        <v>578</v>
      </c>
      <c r="W857" s="207" t="s">
        <v>578</v>
      </c>
      <c r="X857" s="123" t="str">
        <f t="shared" si="59"/>
        <v>FuerteDirectamenteDirectamente</v>
      </c>
      <c r="Y857" s="208">
        <f>IFERROR(VLOOKUP(X857,'Tablas de calculos'!$AZ$4:$BE$11,5,FALSE),"")</f>
        <v>2</v>
      </c>
      <c r="Z857" s="208">
        <f>IFERROR(VLOOKUP(X857,'Tablas de calculos'!$AZ$4:$BE$11,6,FALSE),"")</f>
        <v>2</v>
      </c>
    </row>
    <row r="858" spans="1:26" ht="105" x14ac:dyDescent="0.25">
      <c r="A858" s="232" t="s">
        <v>122</v>
      </c>
      <c r="B858" s="61">
        <v>67</v>
      </c>
      <c r="C858" s="205" t="str">
        <f>+VLOOKUP(Tabla9[[#This Row],[Cod. Riesgo]],Tabla_Riesgos[[Número]:[Tipo de Riesgo]],6,FALSE)</f>
        <v>Seguridad de la Información</v>
      </c>
      <c r="D858" s="119" t="s">
        <v>676</v>
      </c>
      <c r="E858" s="120" t="s">
        <v>677</v>
      </c>
      <c r="F858" s="121"/>
      <c r="G858" s="125" t="s">
        <v>312</v>
      </c>
      <c r="H858" s="472"/>
      <c r="I858" s="207" t="s">
        <v>486</v>
      </c>
      <c r="J858" s="207" t="s">
        <v>490</v>
      </c>
      <c r="K858" s="207" t="s">
        <v>494</v>
      </c>
      <c r="L858" s="207" t="s">
        <v>498</v>
      </c>
      <c r="M858" s="207" t="s">
        <v>503</v>
      </c>
      <c r="N858" s="207" t="s">
        <v>508</v>
      </c>
      <c r="O858" s="207" t="s">
        <v>512</v>
      </c>
      <c r="P858" s="123">
        <f t="shared" si="56"/>
        <v>100</v>
      </c>
      <c r="Q858" s="208" t="str">
        <f t="shared" si="57"/>
        <v>Fuerte</v>
      </c>
      <c r="R858" s="207" t="s">
        <v>516</v>
      </c>
      <c r="S858" s="224" t="str">
        <f t="shared" si="58"/>
        <v>FuerteFuerte</v>
      </c>
      <c r="T858" s="224">
        <f>IFERROR(VLOOKUP(S858,'Tablas de calculos'!$AU$16:$AV$24,2,FALSE),"")</f>
        <v>1</v>
      </c>
      <c r="U858" s="208" t="str">
        <f>IFERROR(VLOOKUP(T858,'Tablas de calculos'!$AV$16:$AY$24,4),"")</f>
        <v>Fuerte</v>
      </c>
      <c r="V858" s="207" t="s">
        <v>578</v>
      </c>
      <c r="W858" s="207" t="s">
        <v>578</v>
      </c>
      <c r="X858" s="123" t="str">
        <f t="shared" si="59"/>
        <v>FuerteDirectamenteDirectamente</v>
      </c>
      <c r="Y858" s="208">
        <f>IFERROR(VLOOKUP(X858,'Tablas de calculos'!$AZ$4:$BE$11,5,FALSE),"")</f>
        <v>2</v>
      </c>
      <c r="Z858" s="208">
        <f>IFERROR(VLOOKUP(X858,'Tablas de calculos'!$AZ$4:$BE$11,6,FALSE),"")</f>
        <v>2</v>
      </c>
    </row>
    <row r="859" spans="1:26" ht="60" x14ac:dyDescent="0.25">
      <c r="A859" s="232" t="s">
        <v>122</v>
      </c>
      <c r="B859" s="61">
        <v>67</v>
      </c>
      <c r="C859" s="205" t="str">
        <f>+VLOOKUP(Tabla9[[#This Row],[Cod. Riesgo]],Tabla_Riesgos[[Número]:[Tipo de Riesgo]],6,FALSE)</f>
        <v>Seguridad de la Información</v>
      </c>
      <c r="D859" s="119" t="s">
        <v>676</v>
      </c>
      <c r="E859" s="120" t="s">
        <v>677</v>
      </c>
      <c r="F859" s="121"/>
      <c r="G859" s="125" t="s">
        <v>314</v>
      </c>
      <c r="H859" s="472"/>
      <c r="I859" s="207" t="s">
        <v>486</v>
      </c>
      <c r="J859" s="207" t="s">
        <v>490</v>
      </c>
      <c r="K859" s="207" t="s">
        <v>494</v>
      </c>
      <c r="L859" s="207" t="s">
        <v>498</v>
      </c>
      <c r="M859" s="207" t="s">
        <v>503</v>
      </c>
      <c r="N859" s="207" t="s">
        <v>508</v>
      </c>
      <c r="O859" s="207" t="s">
        <v>512</v>
      </c>
      <c r="P859" s="123">
        <f t="shared" si="56"/>
        <v>100</v>
      </c>
      <c r="Q859" s="208" t="str">
        <f t="shared" si="57"/>
        <v>Fuerte</v>
      </c>
      <c r="R859" s="207" t="s">
        <v>516</v>
      </c>
      <c r="S859" s="224" t="str">
        <f t="shared" si="58"/>
        <v>FuerteFuerte</v>
      </c>
      <c r="T859" s="224">
        <f>IFERROR(VLOOKUP(S859,'Tablas de calculos'!$AU$16:$AV$24,2,FALSE),"")</f>
        <v>1</v>
      </c>
      <c r="U859" s="208" t="str">
        <f>IFERROR(VLOOKUP(T859,'Tablas de calculos'!$AV$16:$AY$24,4),"")</f>
        <v>Fuerte</v>
      </c>
      <c r="V859" s="207" t="s">
        <v>578</v>
      </c>
      <c r="W859" s="207" t="s">
        <v>578</v>
      </c>
      <c r="X859" s="123" t="str">
        <f t="shared" si="59"/>
        <v>FuerteDirectamenteDirectamente</v>
      </c>
      <c r="Y859" s="208">
        <f>IFERROR(VLOOKUP(X859,'Tablas de calculos'!$AZ$4:$BE$11,5,FALSE),"")</f>
        <v>2</v>
      </c>
      <c r="Z859" s="208">
        <f>IFERROR(VLOOKUP(X859,'Tablas de calculos'!$AZ$4:$BE$11,6,FALSE),"")</f>
        <v>2</v>
      </c>
    </row>
    <row r="860" spans="1:26" ht="60" x14ac:dyDescent="0.25">
      <c r="A860" s="232" t="s">
        <v>122</v>
      </c>
      <c r="B860" s="61">
        <v>67</v>
      </c>
      <c r="C860" s="205" t="str">
        <f>+VLOOKUP(Tabla9[[#This Row],[Cod. Riesgo]],Tabla_Riesgos[[Número]:[Tipo de Riesgo]],6,FALSE)</f>
        <v>Seguridad de la Información</v>
      </c>
      <c r="D860" s="119" t="s">
        <v>676</v>
      </c>
      <c r="E860" s="120" t="s">
        <v>677</v>
      </c>
      <c r="F860" s="121"/>
      <c r="G860" s="125" t="s">
        <v>231</v>
      </c>
      <c r="H860" s="472"/>
      <c r="I860" s="207" t="s">
        <v>486</v>
      </c>
      <c r="J860" s="207" t="s">
        <v>490</v>
      </c>
      <c r="K860" s="207" t="s">
        <v>494</v>
      </c>
      <c r="L860" s="207" t="s">
        <v>498</v>
      </c>
      <c r="M860" s="207" t="s">
        <v>503</v>
      </c>
      <c r="N860" s="207" t="s">
        <v>508</v>
      </c>
      <c r="O860" s="207" t="s">
        <v>512</v>
      </c>
      <c r="P860" s="123">
        <f t="shared" si="56"/>
        <v>100</v>
      </c>
      <c r="Q860" s="208" t="str">
        <f t="shared" si="57"/>
        <v>Fuerte</v>
      </c>
      <c r="R860" s="207" t="s">
        <v>516</v>
      </c>
      <c r="S860" s="224" t="str">
        <f t="shared" si="58"/>
        <v>FuerteFuerte</v>
      </c>
      <c r="T860" s="224">
        <f>IFERROR(VLOOKUP(S860,'Tablas de calculos'!$AU$16:$AV$24,2,FALSE),"")</f>
        <v>1</v>
      </c>
      <c r="U860" s="208" t="str">
        <f>IFERROR(VLOOKUP(T860,'Tablas de calculos'!$AV$16:$AY$24,4),"")</f>
        <v>Fuerte</v>
      </c>
      <c r="V860" s="207" t="s">
        <v>578</v>
      </c>
      <c r="W860" s="207" t="s">
        <v>578</v>
      </c>
      <c r="X860" s="123" t="str">
        <f t="shared" si="59"/>
        <v>FuerteDirectamenteDirectamente</v>
      </c>
      <c r="Y860" s="208">
        <f>IFERROR(VLOOKUP(X860,'Tablas de calculos'!$AZ$4:$BE$11,5,FALSE),"")</f>
        <v>2</v>
      </c>
      <c r="Z860" s="208">
        <f>IFERROR(VLOOKUP(X860,'Tablas de calculos'!$AZ$4:$BE$11,6,FALSE),"")</f>
        <v>2</v>
      </c>
    </row>
    <row r="861" spans="1:26" ht="75" x14ac:dyDescent="0.25">
      <c r="A861" s="232" t="s">
        <v>122</v>
      </c>
      <c r="B861" s="61">
        <v>67</v>
      </c>
      <c r="C861" s="205" t="str">
        <f>+VLOOKUP(Tabla9[[#This Row],[Cod. Riesgo]],Tabla_Riesgos[[Número]:[Tipo de Riesgo]],6,FALSE)</f>
        <v>Seguridad de la Información</v>
      </c>
      <c r="D861" s="119" t="s">
        <v>676</v>
      </c>
      <c r="E861" s="120" t="s">
        <v>677</v>
      </c>
      <c r="F861" s="121"/>
      <c r="G861" s="125" t="s">
        <v>317</v>
      </c>
      <c r="H861" s="472"/>
      <c r="I861" s="207" t="s">
        <v>486</v>
      </c>
      <c r="J861" s="207" t="s">
        <v>490</v>
      </c>
      <c r="K861" s="207" t="s">
        <v>494</v>
      </c>
      <c r="L861" s="207" t="s">
        <v>498</v>
      </c>
      <c r="M861" s="207" t="s">
        <v>503</v>
      </c>
      <c r="N861" s="207" t="s">
        <v>508</v>
      </c>
      <c r="O861" s="207" t="s">
        <v>512</v>
      </c>
      <c r="P861" s="123">
        <f t="shared" si="56"/>
        <v>100</v>
      </c>
      <c r="Q861" s="208" t="str">
        <f t="shared" si="57"/>
        <v>Fuerte</v>
      </c>
      <c r="R861" s="207" t="s">
        <v>516</v>
      </c>
      <c r="S861" s="224" t="str">
        <f t="shared" si="58"/>
        <v>FuerteFuerte</v>
      </c>
      <c r="T861" s="224">
        <f>IFERROR(VLOOKUP(S861,'Tablas de calculos'!$AU$16:$AV$24,2,FALSE),"")</f>
        <v>1</v>
      </c>
      <c r="U861" s="208" t="str">
        <f>IFERROR(VLOOKUP(T861,'Tablas de calculos'!$AV$16:$AY$24,4),"")</f>
        <v>Fuerte</v>
      </c>
      <c r="V861" s="207" t="s">
        <v>578</v>
      </c>
      <c r="W861" s="207" t="s">
        <v>578</v>
      </c>
      <c r="X861" s="123" t="str">
        <f t="shared" si="59"/>
        <v>FuerteDirectamenteDirectamente</v>
      </c>
      <c r="Y861" s="208">
        <f>IFERROR(VLOOKUP(X861,'Tablas de calculos'!$AZ$4:$BE$11,5,FALSE),"")</f>
        <v>2</v>
      </c>
      <c r="Z861" s="208">
        <f>IFERROR(VLOOKUP(X861,'Tablas de calculos'!$AZ$4:$BE$11,6,FALSE),"")</f>
        <v>2</v>
      </c>
    </row>
    <row r="862" spans="1:26" ht="45" x14ac:dyDescent="0.25">
      <c r="A862" s="232" t="s">
        <v>122</v>
      </c>
      <c r="B862" s="61">
        <v>68</v>
      </c>
      <c r="C862" s="205" t="str">
        <f>+VLOOKUP(Tabla9[[#This Row],[Cod. Riesgo]],Tabla_Riesgos[[Número]:[Tipo de Riesgo]],6,FALSE)</f>
        <v>Seguridad de la Información</v>
      </c>
      <c r="D862" s="119" t="s">
        <v>102</v>
      </c>
      <c r="E862" s="120" t="s">
        <v>81</v>
      </c>
      <c r="F862" s="121"/>
      <c r="G862" s="125" t="s">
        <v>319</v>
      </c>
      <c r="H862" s="472"/>
      <c r="I862" s="207" t="s">
        <v>486</v>
      </c>
      <c r="J862" s="207" t="s">
        <v>490</v>
      </c>
      <c r="K862" s="207" t="s">
        <v>494</v>
      </c>
      <c r="L862" s="207" t="s">
        <v>498</v>
      </c>
      <c r="M862" s="207" t="s">
        <v>503</v>
      </c>
      <c r="N862" s="207" t="s">
        <v>508</v>
      </c>
      <c r="O862" s="207" t="s">
        <v>512</v>
      </c>
      <c r="P862" s="123">
        <f t="shared" si="56"/>
        <v>100</v>
      </c>
      <c r="Q862" s="208" t="str">
        <f t="shared" si="57"/>
        <v>Fuerte</v>
      </c>
      <c r="R862" s="207" t="s">
        <v>516</v>
      </c>
      <c r="S862" s="224" t="str">
        <f t="shared" si="58"/>
        <v>FuerteFuerte</v>
      </c>
      <c r="T862" s="224">
        <f>IFERROR(VLOOKUP(S862,'Tablas de calculos'!$AU$16:$AV$24,2,FALSE),"")</f>
        <v>1</v>
      </c>
      <c r="U862" s="208" t="str">
        <f>IFERROR(VLOOKUP(T862,'Tablas de calculos'!$AV$16:$AY$24,4),"")</f>
        <v>Fuerte</v>
      </c>
      <c r="V862" s="207" t="s">
        <v>578</v>
      </c>
      <c r="W862" s="207" t="s">
        <v>578</v>
      </c>
      <c r="X862" s="123" t="str">
        <f t="shared" si="59"/>
        <v>FuerteDirectamenteDirectamente</v>
      </c>
      <c r="Y862" s="208">
        <f>IFERROR(VLOOKUP(X862,'Tablas de calculos'!$AZ$4:$BE$11,5,FALSE),"")</f>
        <v>2</v>
      </c>
      <c r="Z862" s="208">
        <f>IFERROR(VLOOKUP(X862,'Tablas de calculos'!$AZ$4:$BE$11,6,FALSE),"")</f>
        <v>2</v>
      </c>
    </row>
    <row r="863" spans="1:26" ht="90" x14ac:dyDescent="0.25">
      <c r="A863" s="232" t="s">
        <v>122</v>
      </c>
      <c r="B863" s="61">
        <v>70</v>
      </c>
      <c r="C863" s="205" t="str">
        <f>+VLOOKUP(Tabla9[[#This Row],[Cod. Riesgo]],Tabla_Riesgos[[Número]:[Tipo de Riesgo]],6,FALSE)</f>
        <v>Seguridad de la Información</v>
      </c>
      <c r="D863" s="119" t="s">
        <v>102</v>
      </c>
      <c r="E863" s="120" t="s">
        <v>678</v>
      </c>
      <c r="F863" s="121"/>
      <c r="G863" s="125" t="s">
        <v>321</v>
      </c>
      <c r="H863" s="472"/>
      <c r="I863" s="207" t="s">
        <v>486</v>
      </c>
      <c r="J863" s="207" t="s">
        <v>490</v>
      </c>
      <c r="K863" s="207" t="s">
        <v>494</v>
      </c>
      <c r="L863" s="207" t="s">
        <v>498</v>
      </c>
      <c r="M863" s="207" t="s">
        <v>503</v>
      </c>
      <c r="N863" s="207" t="s">
        <v>508</v>
      </c>
      <c r="O863" s="207" t="s">
        <v>512</v>
      </c>
      <c r="P863" s="123">
        <f t="shared" si="56"/>
        <v>100</v>
      </c>
      <c r="Q863" s="208" t="str">
        <f t="shared" si="57"/>
        <v>Fuerte</v>
      </c>
      <c r="R863" s="207" t="s">
        <v>516</v>
      </c>
      <c r="S863" s="224" t="str">
        <f t="shared" si="58"/>
        <v>FuerteFuerte</v>
      </c>
      <c r="T863" s="224">
        <f>IFERROR(VLOOKUP(S863,'Tablas de calculos'!$AU$16:$AV$24,2,FALSE),"")</f>
        <v>1</v>
      </c>
      <c r="U863" s="208" t="str">
        <f>IFERROR(VLOOKUP(T863,'Tablas de calculos'!$AV$16:$AY$24,4),"")</f>
        <v>Fuerte</v>
      </c>
      <c r="V863" s="207" t="s">
        <v>578</v>
      </c>
      <c r="W863" s="207" t="s">
        <v>578</v>
      </c>
      <c r="X863" s="123" t="str">
        <f t="shared" si="59"/>
        <v>FuerteDirectamenteDirectamente</v>
      </c>
      <c r="Y863" s="208">
        <f>IFERROR(VLOOKUP(X863,'Tablas de calculos'!$AZ$4:$BE$11,5,FALSE),"")</f>
        <v>2</v>
      </c>
      <c r="Z863" s="208">
        <f>IFERROR(VLOOKUP(X863,'Tablas de calculos'!$AZ$4:$BE$11,6,FALSE),"")</f>
        <v>2</v>
      </c>
    </row>
    <row r="864" spans="1:26" ht="60" x14ac:dyDescent="0.25">
      <c r="A864" s="232" t="s">
        <v>122</v>
      </c>
      <c r="B864" s="61">
        <v>70</v>
      </c>
      <c r="C864" s="205" t="str">
        <f>+VLOOKUP(Tabla9[[#This Row],[Cod. Riesgo]],Tabla_Riesgos[[Número]:[Tipo de Riesgo]],6,FALSE)</f>
        <v>Seguridad de la Información</v>
      </c>
      <c r="D864" s="119" t="s">
        <v>102</v>
      </c>
      <c r="E864" s="120" t="s">
        <v>678</v>
      </c>
      <c r="F864" s="121"/>
      <c r="G864" s="125" t="s">
        <v>323</v>
      </c>
      <c r="H864" s="472"/>
      <c r="I864" s="207" t="s">
        <v>486</v>
      </c>
      <c r="J864" s="207" t="s">
        <v>490</v>
      </c>
      <c r="K864" s="207" t="s">
        <v>494</v>
      </c>
      <c r="L864" s="207" t="s">
        <v>498</v>
      </c>
      <c r="M864" s="207" t="s">
        <v>503</v>
      </c>
      <c r="N864" s="207" t="s">
        <v>508</v>
      </c>
      <c r="O864" s="207" t="s">
        <v>512</v>
      </c>
      <c r="P864" s="123">
        <f t="shared" si="56"/>
        <v>100</v>
      </c>
      <c r="Q864" s="208" t="str">
        <f t="shared" si="57"/>
        <v>Fuerte</v>
      </c>
      <c r="R864" s="207" t="s">
        <v>516</v>
      </c>
      <c r="S864" s="224" t="str">
        <f t="shared" si="58"/>
        <v>FuerteFuerte</v>
      </c>
      <c r="T864" s="224">
        <f>IFERROR(VLOOKUP(S864,'Tablas de calculos'!$AU$16:$AV$24,2,FALSE),"")</f>
        <v>1</v>
      </c>
      <c r="U864" s="208" t="str">
        <f>IFERROR(VLOOKUP(T864,'Tablas de calculos'!$AV$16:$AY$24,4),"")</f>
        <v>Fuerte</v>
      </c>
      <c r="V864" s="207" t="s">
        <v>578</v>
      </c>
      <c r="W864" s="207" t="s">
        <v>578</v>
      </c>
      <c r="X864" s="123" t="str">
        <f t="shared" si="59"/>
        <v>FuerteDirectamenteDirectamente</v>
      </c>
      <c r="Y864" s="208">
        <f>IFERROR(VLOOKUP(X864,'Tablas de calculos'!$AZ$4:$BE$11,5,FALSE),"")</f>
        <v>2</v>
      </c>
      <c r="Z864" s="208">
        <f>IFERROR(VLOOKUP(X864,'Tablas de calculos'!$AZ$4:$BE$11,6,FALSE),"")</f>
        <v>2</v>
      </c>
    </row>
    <row r="865" spans="1:26" ht="30" x14ac:dyDescent="0.25">
      <c r="A865" s="232" t="s">
        <v>122</v>
      </c>
      <c r="B865" s="61">
        <v>70</v>
      </c>
      <c r="C865" s="205" t="str">
        <f>+VLOOKUP(Tabla9[[#This Row],[Cod. Riesgo]],Tabla_Riesgos[[Número]:[Tipo de Riesgo]],6,FALSE)</f>
        <v>Seguridad de la Información</v>
      </c>
      <c r="D865" s="119" t="s">
        <v>102</v>
      </c>
      <c r="E865" s="120" t="s">
        <v>678</v>
      </c>
      <c r="F865" s="121"/>
      <c r="G865" s="125" t="s">
        <v>325</v>
      </c>
      <c r="H865" s="472"/>
      <c r="I865" s="207" t="s">
        <v>486</v>
      </c>
      <c r="J865" s="207" t="s">
        <v>490</v>
      </c>
      <c r="K865" s="207" t="s">
        <v>494</v>
      </c>
      <c r="L865" s="207" t="s">
        <v>498</v>
      </c>
      <c r="M865" s="207" t="s">
        <v>503</v>
      </c>
      <c r="N865" s="207" t="s">
        <v>508</v>
      </c>
      <c r="O865" s="207" t="s">
        <v>512</v>
      </c>
      <c r="P865" s="123">
        <f t="shared" si="56"/>
        <v>100</v>
      </c>
      <c r="Q865" s="208" t="str">
        <f t="shared" si="57"/>
        <v>Fuerte</v>
      </c>
      <c r="R865" s="207" t="s">
        <v>516</v>
      </c>
      <c r="S865" s="224" t="str">
        <f t="shared" si="58"/>
        <v>FuerteFuerte</v>
      </c>
      <c r="T865" s="224">
        <f>IFERROR(VLOOKUP(S865,'Tablas de calculos'!$AU$16:$AV$24,2,FALSE),"")</f>
        <v>1</v>
      </c>
      <c r="U865" s="208" t="str">
        <f>IFERROR(VLOOKUP(T865,'Tablas de calculos'!$AV$16:$AY$24,4),"")</f>
        <v>Fuerte</v>
      </c>
      <c r="V865" s="207" t="s">
        <v>578</v>
      </c>
      <c r="W865" s="207" t="s">
        <v>578</v>
      </c>
      <c r="X865" s="123" t="str">
        <f t="shared" si="59"/>
        <v>FuerteDirectamenteDirectamente</v>
      </c>
      <c r="Y865" s="208">
        <f>IFERROR(VLOOKUP(X865,'Tablas de calculos'!$AZ$4:$BE$11,5,FALSE),"")</f>
        <v>2</v>
      </c>
      <c r="Z865" s="208">
        <f>IFERROR(VLOOKUP(X865,'Tablas de calculos'!$AZ$4:$BE$11,6,FALSE),"")</f>
        <v>2</v>
      </c>
    </row>
    <row r="866" spans="1:26" ht="30" x14ac:dyDescent="0.25">
      <c r="A866" s="232" t="s">
        <v>122</v>
      </c>
      <c r="B866" s="61">
        <v>70</v>
      </c>
      <c r="C866" s="205" t="str">
        <f>+VLOOKUP(Tabla9[[#This Row],[Cod. Riesgo]],Tabla_Riesgos[[Número]:[Tipo de Riesgo]],6,FALSE)</f>
        <v>Seguridad de la Información</v>
      </c>
      <c r="D866" s="119" t="s">
        <v>102</v>
      </c>
      <c r="E866" s="120" t="s">
        <v>678</v>
      </c>
      <c r="F866" s="121"/>
      <c r="G866" s="125" t="s">
        <v>327</v>
      </c>
      <c r="H866" s="472"/>
      <c r="I866" s="207" t="s">
        <v>486</v>
      </c>
      <c r="J866" s="207" t="s">
        <v>490</v>
      </c>
      <c r="K866" s="207" t="s">
        <v>494</v>
      </c>
      <c r="L866" s="207" t="s">
        <v>498</v>
      </c>
      <c r="M866" s="207" t="s">
        <v>503</v>
      </c>
      <c r="N866" s="207" t="s">
        <v>508</v>
      </c>
      <c r="O866" s="207" t="s">
        <v>512</v>
      </c>
      <c r="P866" s="123">
        <f t="shared" si="56"/>
        <v>100</v>
      </c>
      <c r="Q866" s="208" t="str">
        <f t="shared" si="57"/>
        <v>Fuerte</v>
      </c>
      <c r="R866" s="207" t="s">
        <v>516</v>
      </c>
      <c r="S866" s="224" t="str">
        <f t="shared" si="58"/>
        <v>FuerteFuerte</v>
      </c>
      <c r="T866" s="224">
        <f>IFERROR(VLOOKUP(S866,'Tablas de calculos'!$AU$16:$AV$24,2,FALSE),"")</f>
        <v>1</v>
      </c>
      <c r="U866" s="208" t="str">
        <f>IFERROR(VLOOKUP(T866,'Tablas de calculos'!$AV$16:$AY$24,4),"")</f>
        <v>Fuerte</v>
      </c>
      <c r="V866" s="207" t="s">
        <v>578</v>
      </c>
      <c r="W866" s="207" t="s">
        <v>578</v>
      </c>
      <c r="X866" s="123" t="str">
        <f t="shared" si="59"/>
        <v>FuerteDirectamenteDirectamente</v>
      </c>
      <c r="Y866" s="208">
        <f>IFERROR(VLOOKUP(X866,'Tablas de calculos'!$AZ$4:$BE$11,5,FALSE),"")</f>
        <v>2</v>
      </c>
      <c r="Z866" s="208">
        <f>IFERROR(VLOOKUP(X866,'Tablas de calculos'!$AZ$4:$BE$11,6,FALSE),"")</f>
        <v>2</v>
      </c>
    </row>
    <row r="867" spans="1:26" ht="30" x14ac:dyDescent="0.25">
      <c r="A867" s="232" t="s">
        <v>122</v>
      </c>
      <c r="B867" s="61">
        <v>71</v>
      </c>
      <c r="C867" s="205" t="str">
        <f>+VLOOKUP(Tabla9[[#This Row],[Cod. Riesgo]],Tabla_Riesgos[[Número]:[Tipo de Riesgo]],6,FALSE)</f>
        <v>Operativo</v>
      </c>
      <c r="D867" s="119" t="s">
        <v>82</v>
      </c>
      <c r="E867" s="120" t="s">
        <v>83</v>
      </c>
      <c r="F867" s="121"/>
      <c r="G867" s="125" t="s">
        <v>329</v>
      </c>
      <c r="H867" s="472"/>
      <c r="I867" s="207" t="s">
        <v>486</v>
      </c>
      <c r="J867" s="207" t="s">
        <v>490</v>
      </c>
      <c r="K867" s="207" t="s">
        <v>494</v>
      </c>
      <c r="L867" s="207" t="s">
        <v>498</v>
      </c>
      <c r="M867" s="207" t="s">
        <v>503</v>
      </c>
      <c r="N867" s="207" t="s">
        <v>508</v>
      </c>
      <c r="O867" s="207" t="s">
        <v>512</v>
      </c>
      <c r="P867" s="123">
        <f t="shared" si="56"/>
        <v>100</v>
      </c>
      <c r="Q867" s="208" t="str">
        <f t="shared" si="57"/>
        <v>Fuerte</v>
      </c>
      <c r="R867" s="207" t="s">
        <v>516</v>
      </c>
      <c r="S867" s="224" t="str">
        <f t="shared" si="58"/>
        <v>FuerteFuerte</v>
      </c>
      <c r="T867" s="224">
        <f>IFERROR(VLOOKUP(S867,'Tablas de calculos'!$AU$16:$AV$24,2,FALSE),"")</f>
        <v>1</v>
      </c>
      <c r="U867" s="208" t="str">
        <f>IFERROR(VLOOKUP(T867,'Tablas de calculos'!$AV$16:$AY$24,4),"")</f>
        <v>Fuerte</v>
      </c>
      <c r="V867" s="207" t="s">
        <v>578</v>
      </c>
      <c r="W867" s="207" t="s">
        <v>578</v>
      </c>
      <c r="X867" s="123" t="str">
        <f t="shared" si="59"/>
        <v>FuerteDirectamenteDirectamente</v>
      </c>
      <c r="Y867" s="208">
        <f>IFERROR(VLOOKUP(X867,'Tablas de calculos'!$AZ$4:$BE$11,5,FALSE),"")</f>
        <v>2</v>
      </c>
      <c r="Z867" s="208">
        <f>IFERROR(VLOOKUP(X867,'Tablas de calculos'!$AZ$4:$BE$11,6,FALSE),"")</f>
        <v>2</v>
      </c>
    </row>
    <row r="868" spans="1:26" x14ac:dyDescent="0.25">
      <c r="A868" s="232" t="s">
        <v>122</v>
      </c>
      <c r="B868" s="61">
        <v>71</v>
      </c>
      <c r="C868" s="205" t="str">
        <f>+VLOOKUP(Tabla9[[#This Row],[Cod. Riesgo]],Tabla_Riesgos[[Número]:[Tipo de Riesgo]],6,FALSE)</f>
        <v>Operativo</v>
      </c>
      <c r="D868" s="119" t="s">
        <v>82</v>
      </c>
      <c r="E868" s="120" t="s">
        <v>83</v>
      </c>
      <c r="F868" s="121"/>
      <c r="G868" s="125" t="s">
        <v>331</v>
      </c>
      <c r="H868" s="472"/>
      <c r="I868" s="207" t="s">
        <v>486</v>
      </c>
      <c r="J868" s="207" t="s">
        <v>490</v>
      </c>
      <c r="K868" s="207" t="s">
        <v>494</v>
      </c>
      <c r="L868" s="207" t="s">
        <v>498</v>
      </c>
      <c r="M868" s="207" t="s">
        <v>503</v>
      </c>
      <c r="N868" s="207" t="s">
        <v>508</v>
      </c>
      <c r="O868" s="207" t="s">
        <v>512</v>
      </c>
      <c r="P868" s="123">
        <f t="shared" si="56"/>
        <v>100</v>
      </c>
      <c r="Q868" s="208" t="str">
        <f t="shared" si="57"/>
        <v>Fuerte</v>
      </c>
      <c r="R868" s="207" t="s">
        <v>516</v>
      </c>
      <c r="S868" s="224" t="str">
        <f t="shared" si="58"/>
        <v>FuerteFuerte</v>
      </c>
      <c r="T868" s="224">
        <f>IFERROR(VLOOKUP(S868,'Tablas de calculos'!$AU$16:$AV$24,2,FALSE),"")</f>
        <v>1</v>
      </c>
      <c r="U868" s="208" t="str">
        <f>IFERROR(VLOOKUP(T868,'Tablas de calculos'!$AV$16:$AY$24,4),"")</f>
        <v>Fuerte</v>
      </c>
      <c r="V868" s="207" t="s">
        <v>578</v>
      </c>
      <c r="W868" s="207" t="s">
        <v>578</v>
      </c>
      <c r="X868" s="123" t="str">
        <f t="shared" si="59"/>
        <v>FuerteDirectamenteDirectamente</v>
      </c>
      <c r="Y868" s="208">
        <f>IFERROR(VLOOKUP(X868,'Tablas de calculos'!$AZ$4:$BE$11,5,FALSE),"")</f>
        <v>2</v>
      </c>
      <c r="Z868" s="208">
        <f>IFERROR(VLOOKUP(X868,'Tablas de calculos'!$AZ$4:$BE$11,6,FALSE),"")</f>
        <v>2</v>
      </c>
    </row>
    <row r="869" spans="1:26" ht="60" x14ac:dyDescent="0.25">
      <c r="A869" s="232" t="s">
        <v>122</v>
      </c>
      <c r="B869" s="61">
        <v>72</v>
      </c>
      <c r="C869" s="205" t="str">
        <f>+VLOOKUP(Tabla9[[#This Row],[Cod. Riesgo]],Tabla_Riesgos[[Número]:[Tipo de Riesgo]],6,FALSE)</f>
        <v>Operativo</v>
      </c>
      <c r="D869" s="119" t="s">
        <v>676</v>
      </c>
      <c r="E869" s="120" t="s">
        <v>679</v>
      </c>
      <c r="F869" s="121"/>
      <c r="G869" s="125" t="s">
        <v>332</v>
      </c>
      <c r="H869" s="472"/>
      <c r="I869" s="207" t="s">
        <v>486</v>
      </c>
      <c r="J869" s="207" t="s">
        <v>490</v>
      </c>
      <c r="K869" s="207" t="s">
        <v>494</v>
      </c>
      <c r="L869" s="207" t="s">
        <v>498</v>
      </c>
      <c r="M869" s="207" t="s">
        <v>503</v>
      </c>
      <c r="N869" s="207" t="s">
        <v>508</v>
      </c>
      <c r="O869" s="207" t="s">
        <v>512</v>
      </c>
      <c r="P869" s="123">
        <f t="shared" si="56"/>
        <v>100</v>
      </c>
      <c r="Q869" s="208" t="str">
        <f t="shared" si="57"/>
        <v>Fuerte</v>
      </c>
      <c r="R869" s="207" t="s">
        <v>516</v>
      </c>
      <c r="S869" s="224" t="str">
        <f t="shared" si="58"/>
        <v>FuerteFuerte</v>
      </c>
      <c r="T869" s="224">
        <f>IFERROR(VLOOKUP(S869,'Tablas de calculos'!$AU$16:$AV$24,2,FALSE),"")</f>
        <v>1</v>
      </c>
      <c r="U869" s="208" t="str">
        <f>IFERROR(VLOOKUP(T869,'Tablas de calculos'!$AV$16:$AY$24,4),"")</f>
        <v>Fuerte</v>
      </c>
      <c r="V869" s="207" t="s">
        <v>578</v>
      </c>
      <c r="W869" s="207" t="s">
        <v>578</v>
      </c>
      <c r="X869" s="123" t="str">
        <f t="shared" si="59"/>
        <v>FuerteDirectamenteDirectamente</v>
      </c>
      <c r="Y869" s="208">
        <f>IFERROR(VLOOKUP(X869,'Tablas de calculos'!$AZ$4:$BE$11,5,FALSE),"")</f>
        <v>2</v>
      </c>
      <c r="Z869" s="208">
        <f>IFERROR(VLOOKUP(X869,'Tablas de calculos'!$AZ$4:$BE$11,6,FALSE),"")</f>
        <v>2</v>
      </c>
    </row>
    <row r="870" spans="1:26" ht="45" x14ac:dyDescent="0.25">
      <c r="A870" s="232" t="s">
        <v>122</v>
      </c>
      <c r="B870" s="61">
        <v>73</v>
      </c>
      <c r="C870" s="205" t="str">
        <f>+VLOOKUP(Tabla9[[#This Row],[Cod. Riesgo]],Tabla_Riesgos[[Número]:[Tipo de Riesgo]],6,FALSE)</f>
        <v>Seguridad de la Información</v>
      </c>
      <c r="D870" s="119" t="s">
        <v>102</v>
      </c>
      <c r="E870" s="120" t="s">
        <v>86</v>
      </c>
      <c r="F870" s="121"/>
      <c r="G870" s="125" t="s">
        <v>333</v>
      </c>
      <c r="H870" s="472"/>
      <c r="I870" s="207" t="s">
        <v>486</v>
      </c>
      <c r="J870" s="207" t="s">
        <v>490</v>
      </c>
      <c r="K870" s="207" t="s">
        <v>494</v>
      </c>
      <c r="L870" s="207" t="s">
        <v>498</v>
      </c>
      <c r="M870" s="207" t="s">
        <v>503</v>
      </c>
      <c r="N870" s="207" t="s">
        <v>508</v>
      </c>
      <c r="O870" s="207" t="s">
        <v>512</v>
      </c>
      <c r="P870" s="123">
        <f t="shared" si="56"/>
        <v>100</v>
      </c>
      <c r="Q870" s="208" t="str">
        <f t="shared" si="57"/>
        <v>Fuerte</v>
      </c>
      <c r="R870" s="207" t="s">
        <v>516</v>
      </c>
      <c r="S870" s="224" t="str">
        <f t="shared" si="58"/>
        <v>FuerteFuerte</v>
      </c>
      <c r="T870" s="224">
        <f>IFERROR(VLOOKUP(S870,'Tablas de calculos'!$AU$16:$AV$24,2,FALSE),"")</f>
        <v>1</v>
      </c>
      <c r="U870" s="208" t="str">
        <f>IFERROR(VLOOKUP(T870,'Tablas de calculos'!$AV$16:$AY$24,4),"")</f>
        <v>Fuerte</v>
      </c>
      <c r="V870" s="207" t="s">
        <v>578</v>
      </c>
      <c r="W870" s="207" t="s">
        <v>578</v>
      </c>
      <c r="X870" s="123" t="str">
        <f t="shared" si="59"/>
        <v>FuerteDirectamenteDirectamente</v>
      </c>
      <c r="Y870" s="208">
        <f>IFERROR(VLOOKUP(X870,'Tablas de calculos'!$AZ$4:$BE$11,5,FALSE),"")</f>
        <v>2</v>
      </c>
      <c r="Z870" s="208">
        <f>IFERROR(VLOOKUP(X870,'Tablas de calculos'!$AZ$4:$BE$11,6,FALSE),"")</f>
        <v>2</v>
      </c>
    </row>
    <row r="871" spans="1:26" ht="60" x14ac:dyDescent="0.25">
      <c r="A871" s="232" t="s">
        <v>122</v>
      </c>
      <c r="B871" s="61">
        <v>76</v>
      </c>
      <c r="C871" s="205" t="str">
        <f>+VLOOKUP(Tabla9[[#This Row],[Cod. Riesgo]],Tabla_Riesgos[[Número]:[Tipo de Riesgo]],6,FALSE)</f>
        <v>Operativo</v>
      </c>
      <c r="D871" s="119" t="s">
        <v>26</v>
      </c>
      <c r="E871" s="120" t="s">
        <v>747</v>
      </c>
      <c r="F871" s="121"/>
      <c r="G871" s="125"/>
      <c r="H871" s="472"/>
      <c r="I871" s="207" t="s">
        <v>486</v>
      </c>
      <c r="J871" s="207" t="s">
        <v>490</v>
      </c>
      <c r="K871" s="207" t="s">
        <v>494</v>
      </c>
      <c r="L871" s="207" t="s">
        <v>498</v>
      </c>
      <c r="M871" s="207" t="s">
        <v>503</v>
      </c>
      <c r="N871" s="207" t="s">
        <v>508</v>
      </c>
      <c r="O871" s="207" t="s">
        <v>512</v>
      </c>
      <c r="P871" s="123">
        <f t="shared" si="56"/>
        <v>100</v>
      </c>
      <c r="Q871" s="208" t="str">
        <f t="shared" si="57"/>
        <v>Fuerte</v>
      </c>
      <c r="R871" s="207" t="s">
        <v>516</v>
      </c>
      <c r="S871" s="224" t="str">
        <f t="shared" si="58"/>
        <v>FuerteFuerte</v>
      </c>
      <c r="T871" s="224">
        <f>IFERROR(VLOOKUP(S871,'Tablas de calculos'!$AU$16:$AV$24,2,FALSE),"")</f>
        <v>1</v>
      </c>
      <c r="U871" s="208" t="str">
        <f>IFERROR(VLOOKUP(T871,'Tablas de calculos'!$AV$16:$AY$24,4),"")</f>
        <v>Fuerte</v>
      </c>
      <c r="V871" s="207" t="s">
        <v>578</v>
      </c>
      <c r="W871" s="207" t="s">
        <v>578</v>
      </c>
      <c r="X871" s="123" t="str">
        <f t="shared" si="59"/>
        <v>FuerteDirectamenteDirectamente</v>
      </c>
      <c r="Y871" s="208">
        <f>IFERROR(VLOOKUP(X871,'Tablas de calculos'!$AZ$4:$BE$11,5,FALSE),"")</f>
        <v>2</v>
      </c>
      <c r="Z871" s="208">
        <f>IFERROR(VLOOKUP(X871,'Tablas de calculos'!$AZ$4:$BE$11,6,FALSE),"")</f>
        <v>2</v>
      </c>
    </row>
    <row r="872" spans="1:26" ht="75" x14ac:dyDescent="0.25">
      <c r="A872" s="232" t="s">
        <v>122</v>
      </c>
      <c r="B872" s="61">
        <v>77</v>
      </c>
      <c r="C872" s="205" t="str">
        <f>+VLOOKUP(Tabla9[[#This Row],[Cod. Riesgo]],Tabla_Riesgos[[Número]:[Tipo de Riesgo]],6,FALSE)</f>
        <v>Operativo</v>
      </c>
      <c r="D872" s="119" t="s">
        <v>12</v>
      </c>
      <c r="E872" s="120" t="s">
        <v>89</v>
      </c>
      <c r="F872" s="121"/>
      <c r="G872" s="125"/>
      <c r="H872" s="472"/>
      <c r="I872" s="207" t="s">
        <v>486</v>
      </c>
      <c r="J872" s="207" t="s">
        <v>490</v>
      </c>
      <c r="K872" s="207" t="s">
        <v>494</v>
      </c>
      <c r="L872" s="207" t="s">
        <v>498</v>
      </c>
      <c r="M872" s="207" t="s">
        <v>503</v>
      </c>
      <c r="N872" s="207" t="s">
        <v>508</v>
      </c>
      <c r="O872" s="207" t="s">
        <v>512</v>
      </c>
      <c r="P872" s="123">
        <f t="shared" si="56"/>
        <v>100</v>
      </c>
      <c r="Q872" s="208" t="str">
        <f t="shared" si="57"/>
        <v>Fuerte</v>
      </c>
      <c r="R872" s="207" t="s">
        <v>516</v>
      </c>
      <c r="S872" s="224" t="str">
        <f t="shared" si="58"/>
        <v>FuerteFuerte</v>
      </c>
      <c r="T872" s="224">
        <f>IFERROR(VLOOKUP(S872,'Tablas de calculos'!$AU$16:$AV$24,2,FALSE),"")</f>
        <v>1</v>
      </c>
      <c r="U872" s="208" t="str">
        <f>IFERROR(VLOOKUP(T872,'Tablas de calculos'!$AV$16:$AY$24,4),"")</f>
        <v>Fuerte</v>
      </c>
      <c r="V872" s="207" t="s">
        <v>578</v>
      </c>
      <c r="W872" s="207" t="s">
        <v>578</v>
      </c>
      <c r="X872" s="123" t="str">
        <f t="shared" si="59"/>
        <v>FuerteDirectamenteDirectamente</v>
      </c>
      <c r="Y872" s="208">
        <f>IFERROR(VLOOKUP(X872,'Tablas de calculos'!$AZ$4:$BE$11,5,FALSE),"")</f>
        <v>2</v>
      </c>
      <c r="Z872" s="208">
        <f>IFERROR(VLOOKUP(X872,'Tablas de calculos'!$AZ$4:$BE$11,6,FALSE),"")</f>
        <v>2</v>
      </c>
    </row>
    <row r="873" spans="1:26" ht="60" x14ac:dyDescent="0.25">
      <c r="A873" s="232" t="s">
        <v>122</v>
      </c>
      <c r="B873" s="61">
        <v>78</v>
      </c>
      <c r="C873" s="205" t="str">
        <f>+VLOOKUP(Tabla9[[#This Row],[Cod. Riesgo]],Tabla_Riesgos[[Número]:[Tipo de Riesgo]],6,FALSE)</f>
        <v>Seguridad de la Información</v>
      </c>
      <c r="D873" s="119" t="s">
        <v>26</v>
      </c>
      <c r="E873" s="120" t="s">
        <v>682</v>
      </c>
      <c r="F873" s="121"/>
      <c r="G873" s="125"/>
      <c r="H873" s="472"/>
      <c r="I873" s="207" t="s">
        <v>486</v>
      </c>
      <c r="J873" s="207" t="s">
        <v>490</v>
      </c>
      <c r="K873" s="207" t="s">
        <v>494</v>
      </c>
      <c r="L873" s="207" t="s">
        <v>498</v>
      </c>
      <c r="M873" s="207" t="s">
        <v>503</v>
      </c>
      <c r="N873" s="207" t="s">
        <v>508</v>
      </c>
      <c r="O873" s="207" t="s">
        <v>512</v>
      </c>
      <c r="P873" s="123">
        <f t="shared" si="56"/>
        <v>100</v>
      </c>
      <c r="Q873" s="208" t="str">
        <f t="shared" si="57"/>
        <v>Fuerte</v>
      </c>
      <c r="R873" s="207" t="s">
        <v>516</v>
      </c>
      <c r="S873" s="224" t="str">
        <f t="shared" si="58"/>
        <v>FuerteFuerte</v>
      </c>
      <c r="T873" s="224">
        <f>IFERROR(VLOOKUP(S873,'Tablas de calculos'!$AU$16:$AV$24,2,FALSE),"")</f>
        <v>1</v>
      </c>
      <c r="U873" s="208" t="str">
        <f>IFERROR(VLOOKUP(T873,'Tablas de calculos'!$AV$16:$AY$24,4),"")</f>
        <v>Fuerte</v>
      </c>
      <c r="V873" s="207" t="s">
        <v>578</v>
      </c>
      <c r="W873" s="207" t="s">
        <v>578</v>
      </c>
      <c r="X873" s="123" t="str">
        <f t="shared" si="59"/>
        <v>FuerteDirectamenteDirectamente</v>
      </c>
      <c r="Y873" s="208">
        <f>IFERROR(VLOOKUP(X873,'Tablas de calculos'!$AZ$4:$BE$11,5,FALSE),"")</f>
        <v>2</v>
      </c>
      <c r="Z873" s="208">
        <f>IFERROR(VLOOKUP(X873,'Tablas de calculos'!$AZ$4:$BE$11,6,FALSE),"")</f>
        <v>2</v>
      </c>
    </row>
    <row r="874" spans="1:26" ht="45" x14ac:dyDescent="0.25">
      <c r="A874" s="232" t="s">
        <v>122</v>
      </c>
      <c r="B874" s="61">
        <v>79</v>
      </c>
      <c r="C874" s="205" t="str">
        <f>+VLOOKUP(Tabla9[[#This Row],[Cod. Riesgo]],Tabla_Riesgos[[Número]:[Tipo de Riesgo]],6,FALSE)</f>
        <v>Operativo</v>
      </c>
      <c r="D874" s="119" t="s">
        <v>12</v>
      </c>
      <c r="E874" s="120" t="s">
        <v>637</v>
      </c>
      <c r="F874" s="121"/>
      <c r="G874" s="125"/>
      <c r="H874" s="472"/>
      <c r="I874" s="207" t="s">
        <v>486</v>
      </c>
      <c r="J874" s="207" t="s">
        <v>490</v>
      </c>
      <c r="K874" s="207" t="s">
        <v>494</v>
      </c>
      <c r="L874" s="207" t="s">
        <v>498</v>
      </c>
      <c r="M874" s="207" t="s">
        <v>503</v>
      </c>
      <c r="N874" s="207" t="s">
        <v>508</v>
      </c>
      <c r="O874" s="207" t="s">
        <v>512</v>
      </c>
      <c r="P874" s="123">
        <f t="shared" si="56"/>
        <v>100</v>
      </c>
      <c r="Q874" s="208" t="str">
        <f t="shared" si="57"/>
        <v>Fuerte</v>
      </c>
      <c r="R874" s="207" t="s">
        <v>516</v>
      </c>
      <c r="S874" s="224" t="str">
        <f t="shared" si="58"/>
        <v>FuerteFuerte</v>
      </c>
      <c r="T874" s="224">
        <f>IFERROR(VLOOKUP(S874,'Tablas de calculos'!$AU$16:$AV$24,2,FALSE),"")</f>
        <v>1</v>
      </c>
      <c r="U874" s="208" t="str">
        <f>IFERROR(VLOOKUP(T874,'Tablas de calculos'!$AV$16:$AY$24,4),"")</f>
        <v>Fuerte</v>
      </c>
      <c r="V874" s="207" t="s">
        <v>578</v>
      </c>
      <c r="W874" s="207" t="s">
        <v>578</v>
      </c>
      <c r="X874" s="123" t="str">
        <f t="shared" si="59"/>
        <v>FuerteDirectamenteDirectamente</v>
      </c>
      <c r="Y874" s="208">
        <f>IFERROR(VLOOKUP(X874,'Tablas de calculos'!$AZ$4:$BE$11,5,FALSE),"")</f>
        <v>2</v>
      </c>
      <c r="Z874" s="208">
        <f>IFERROR(VLOOKUP(X874,'Tablas de calculos'!$AZ$4:$BE$11,6,FALSE),"")</f>
        <v>2</v>
      </c>
    </row>
    <row r="875" spans="1:26" ht="30" x14ac:dyDescent="0.25">
      <c r="A875" s="232" t="s">
        <v>122</v>
      </c>
      <c r="B875" s="61">
        <v>80</v>
      </c>
      <c r="C875" s="205" t="str">
        <f>+VLOOKUP(Tabla9[[#This Row],[Cod. Riesgo]],Tabla_Riesgos[[Número]:[Tipo de Riesgo]],6,FALSE)</f>
        <v>Operativo</v>
      </c>
      <c r="D875" s="119" t="s">
        <v>55</v>
      </c>
      <c r="E875" s="120" t="s">
        <v>90</v>
      </c>
      <c r="F875" s="121"/>
      <c r="G875" s="125"/>
      <c r="H875" s="472"/>
      <c r="I875" s="207" t="s">
        <v>486</v>
      </c>
      <c r="J875" s="207" t="s">
        <v>490</v>
      </c>
      <c r="K875" s="207" t="s">
        <v>494</v>
      </c>
      <c r="L875" s="207" t="s">
        <v>498</v>
      </c>
      <c r="M875" s="207" t="s">
        <v>503</v>
      </c>
      <c r="N875" s="207" t="s">
        <v>508</v>
      </c>
      <c r="O875" s="207" t="s">
        <v>512</v>
      </c>
      <c r="P875" s="123">
        <f t="shared" si="56"/>
        <v>100</v>
      </c>
      <c r="Q875" s="208" t="str">
        <f t="shared" si="57"/>
        <v>Fuerte</v>
      </c>
      <c r="R875" s="207" t="s">
        <v>516</v>
      </c>
      <c r="S875" s="224" t="str">
        <f t="shared" si="58"/>
        <v>FuerteFuerte</v>
      </c>
      <c r="T875" s="224">
        <f>IFERROR(VLOOKUP(S875,'Tablas de calculos'!$AU$16:$AV$24,2,FALSE),"")</f>
        <v>1</v>
      </c>
      <c r="U875" s="208" t="str">
        <f>IFERROR(VLOOKUP(T875,'Tablas de calculos'!$AV$16:$AY$24,4),"")</f>
        <v>Fuerte</v>
      </c>
      <c r="V875" s="207" t="s">
        <v>578</v>
      </c>
      <c r="W875" s="207" t="s">
        <v>578</v>
      </c>
      <c r="X875" s="123" t="str">
        <f t="shared" si="59"/>
        <v>FuerteDirectamenteDirectamente</v>
      </c>
      <c r="Y875" s="208">
        <f>IFERROR(VLOOKUP(X875,'Tablas de calculos'!$AZ$4:$BE$11,5,FALSE),"")</f>
        <v>2</v>
      </c>
      <c r="Z875" s="208">
        <f>IFERROR(VLOOKUP(X875,'Tablas de calculos'!$AZ$4:$BE$11,6,FALSE),"")</f>
        <v>2</v>
      </c>
    </row>
    <row r="876" spans="1:26" ht="45" x14ac:dyDescent="0.25">
      <c r="A876" s="232" t="s">
        <v>122</v>
      </c>
      <c r="B876" s="14">
        <v>81</v>
      </c>
      <c r="C876" s="205" t="str">
        <f>+VLOOKUP(Tabla9[[#This Row],[Cod. Riesgo]],Tabla_Riesgos[[Número]:[Tipo de Riesgo]],6,FALSE)</f>
        <v>Operativo</v>
      </c>
      <c r="D876" s="119" t="s">
        <v>26</v>
      </c>
      <c r="E876" s="120" t="s">
        <v>751</v>
      </c>
      <c r="F876" s="121"/>
      <c r="G876" s="125" t="s">
        <v>334</v>
      </c>
      <c r="H876" s="472"/>
      <c r="I876" s="207" t="s">
        <v>486</v>
      </c>
      <c r="J876" s="207" t="s">
        <v>490</v>
      </c>
      <c r="K876" s="207" t="s">
        <v>494</v>
      </c>
      <c r="L876" s="207" t="s">
        <v>498</v>
      </c>
      <c r="M876" s="207" t="s">
        <v>503</v>
      </c>
      <c r="N876" s="207" t="s">
        <v>508</v>
      </c>
      <c r="O876" s="207" t="s">
        <v>512</v>
      </c>
      <c r="P876" s="123">
        <f t="shared" si="56"/>
        <v>100</v>
      </c>
      <c r="Q876" s="208" t="str">
        <f t="shared" si="57"/>
        <v>Fuerte</v>
      </c>
      <c r="R876" s="207" t="s">
        <v>516</v>
      </c>
      <c r="S876" s="224" t="str">
        <f t="shared" si="58"/>
        <v>FuerteFuerte</v>
      </c>
      <c r="T876" s="224">
        <f>IFERROR(VLOOKUP(S876,'Tablas de calculos'!$AU$16:$AV$24,2,FALSE),"")</f>
        <v>1</v>
      </c>
      <c r="U876" s="208" t="str">
        <f>IFERROR(VLOOKUP(T876,'Tablas de calculos'!$AV$16:$AY$24,4),"")</f>
        <v>Fuerte</v>
      </c>
      <c r="V876" s="207" t="s">
        <v>578</v>
      </c>
      <c r="W876" s="207" t="s">
        <v>578</v>
      </c>
      <c r="X876" s="123" t="str">
        <f t="shared" si="59"/>
        <v>FuerteDirectamenteDirectamente</v>
      </c>
      <c r="Y876" s="208">
        <f>IFERROR(VLOOKUP(X876,'Tablas de calculos'!$AZ$4:$BE$11,5,FALSE),"")</f>
        <v>2</v>
      </c>
      <c r="Z876" s="208">
        <f>IFERROR(VLOOKUP(X876,'Tablas de calculos'!$AZ$4:$BE$11,6,FALSE),"")</f>
        <v>2</v>
      </c>
    </row>
    <row r="877" spans="1:26" ht="60" x14ac:dyDescent="0.25">
      <c r="A877" s="232" t="s">
        <v>122</v>
      </c>
      <c r="B877" s="14">
        <v>81</v>
      </c>
      <c r="C877" s="205" t="str">
        <f>+VLOOKUP(Tabla9[[#This Row],[Cod. Riesgo]],Tabla_Riesgos[[Número]:[Tipo de Riesgo]],6,FALSE)</f>
        <v>Operativo</v>
      </c>
      <c r="D877" s="119" t="s">
        <v>26</v>
      </c>
      <c r="E877" s="120" t="s">
        <v>751</v>
      </c>
      <c r="F877" s="121"/>
      <c r="G877" s="125" t="s">
        <v>335</v>
      </c>
      <c r="H877" s="472"/>
      <c r="I877" s="207" t="s">
        <v>486</v>
      </c>
      <c r="J877" s="207" t="s">
        <v>490</v>
      </c>
      <c r="K877" s="207" t="s">
        <v>494</v>
      </c>
      <c r="L877" s="207" t="s">
        <v>498</v>
      </c>
      <c r="M877" s="207" t="s">
        <v>503</v>
      </c>
      <c r="N877" s="207" t="s">
        <v>508</v>
      </c>
      <c r="O877" s="207" t="s">
        <v>512</v>
      </c>
      <c r="P877" s="123">
        <f t="shared" si="56"/>
        <v>100</v>
      </c>
      <c r="Q877" s="208" t="str">
        <f t="shared" si="57"/>
        <v>Fuerte</v>
      </c>
      <c r="R877" s="207" t="s">
        <v>516</v>
      </c>
      <c r="S877" s="224" t="str">
        <f t="shared" si="58"/>
        <v>FuerteFuerte</v>
      </c>
      <c r="T877" s="224">
        <f>IFERROR(VLOOKUP(S877,'Tablas de calculos'!$AU$16:$AV$24,2,FALSE),"")</f>
        <v>1</v>
      </c>
      <c r="U877" s="208" t="str">
        <f>IFERROR(VLOOKUP(T877,'Tablas de calculos'!$AV$16:$AY$24,4),"")</f>
        <v>Fuerte</v>
      </c>
      <c r="V877" s="207" t="s">
        <v>578</v>
      </c>
      <c r="W877" s="207" t="s">
        <v>578</v>
      </c>
      <c r="X877" s="123" t="str">
        <f t="shared" si="59"/>
        <v>FuerteDirectamenteDirectamente</v>
      </c>
      <c r="Y877" s="208">
        <f>IFERROR(VLOOKUP(X877,'Tablas de calculos'!$AZ$4:$BE$11,5,FALSE),"")</f>
        <v>2</v>
      </c>
      <c r="Z877" s="208">
        <f>IFERROR(VLOOKUP(X877,'Tablas de calculos'!$AZ$4:$BE$11,6,FALSE),"")</f>
        <v>2</v>
      </c>
    </row>
    <row r="878" spans="1:26" ht="75" x14ac:dyDescent="0.25">
      <c r="A878" s="232" t="s">
        <v>122</v>
      </c>
      <c r="B878" s="14">
        <v>81</v>
      </c>
      <c r="C878" s="205" t="str">
        <f>+VLOOKUP(Tabla9[[#This Row],[Cod. Riesgo]],Tabla_Riesgos[[Número]:[Tipo de Riesgo]],6,FALSE)</f>
        <v>Operativo</v>
      </c>
      <c r="D878" s="119" t="s">
        <v>26</v>
      </c>
      <c r="E878" s="120" t="s">
        <v>751</v>
      </c>
      <c r="F878" s="121"/>
      <c r="G878" s="125" t="s">
        <v>336</v>
      </c>
      <c r="H878" s="472"/>
      <c r="I878" s="207" t="s">
        <v>486</v>
      </c>
      <c r="J878" s="207" t="s">
        <v>490</v>
      </c>
      <c r="K878" s="207" t="s">
        <v>494</v>
      </c>
      <c r="L878" s="207" t="s">
        <v>498</v>
      </c>
      <c r="M878" s="207" t="s">
        <v>503</v>
      </c>
      <c r="N878" s="207" t="s">
        <v>508</v>
      </c>
      <c r="O878" s="207" t="s">
        <v>512</v>
      </c>
      <c r="P878" s="123">
        <f t="shared" si="56"/>
        <v>100</v>
      </c>
      <c r="Q878" s="208" t="str">
        <f t="shared" si="57"/>
        <v>Fuerte</v>
      </c>
      <c r="R878" s="207" t="s">
        <v>516</v>
      </c>
      <c r="S878" s="224" t="str">
        <f t="shared" si="58"/>
        <v>FuerteFuerte</v>
      </c>
      <c r="T878" s="224">
        <f>IFERROR(VLOOKUP(S878,'Tablas de calculos'!$AU$16:$AV$24,2,FALSE),"")</f>
        <v>1</v>
      </c>
      <c r="U878" s="208" t="str">
        <f>IFERROR(VLOOKUP(T878,'Tablas de calculos'!$AV$16:$AY$24,4),"")</f>
        <v>Fuerte</v>
      </c>
      <c r="V878" s="207" t="s">
        <v>578</v>
      </c>
      <c r="W878" s="207" t="s">
        <v>578</v>
      </c>
      <c r="X878" s="123" t="str">
        <f t="shared" si="59"/>
        <v>FuerteDirectamenteDirectamente</v>
      </c>
      <c r="Y878" s="208">
        <f>IFERROR(VLOOKUP(X878,'Tablas de calculos'!$AZ$4:$BE$11,5,FALSE),"")</f>
        <v>2</v>
      </c>
      <c r="Z878" s="208">
        <f>IFERROR(VLOOKUP(X878,'Tablas de calculos'!$AZ$4:$BE$11,6,FALSE),"")</f>
        <v>2</v>
      </c>
    </row>
    <row r="879" spans="1:26" ht="75" x14ac:dyDescent="0.25">
      <c r="A879" s="232" t="s">
        <v>122</v>
      </c>
      <c r="B879" s="14">
        <v>81</v>
      </c>
      <c r="C879" s="205" t="str">
        <f>+VLOOKUP(Tabla9[[#This Row],[Cod. Riesgo]],Tabla_Riesgos[[Número]:[Tipo de Riesgo]],6,FALSE)</f>
        <v>Operativo</v>
      </c>
      <c r="D879" s="119" t="s">
        <v>26</v>
      </c>
      <c r="E879" s="120" t="s">
        <v>751</v>
      </c>
      <c r="F879" s="121"/>
      <c r="G879" s="125" t="s">
        <v>337</v>
      </c>
      <c r="H879" s="472"/>
      <c r="I879" s="207" t="s">
        <v>486</v>
      </c>
      <c r="J879" s="207" t="s">
        <v>490</v>
      </c>
      <c r="K879" s="207" t="s">
        <v>494</v>
      </c>
      <c r="L879" s="207" t="s">
        <v>498</v>
      </c>
      <c r="M879" s="207" t="s">
        <v>503</v>
      </c>
      <c r="N879" s="207" t="s">
        <v>508</v>
      </c>
      <c r="O879" s="207" t="s">
        <v>512</v>
      </c>
      <c r="P879" s="123">
        <f t="shared" si="56"/>
        <v>100</v>
      </c>
      <c r="Q879" s="208" t="str">
        <f t="shared" si="57"/>
        <v>Fuerte</v>
      </c>
      <c r="R879" s="207" t="s">
        <v>516</v>
      </c>
      <c r="S879" s="224" t="str">
        <f t="shared" si="58"/>
        <v>FuerteFuerte</v>
      </c>
      <c r="T879" s="224">
        <f>IFERROR(VLOOKUP(S879,'Tablas de calculos'!$AU$16:$AV$24,2,FALSE),"")</f>
        <v>1</v>
      </c>
      <c r="U879" s="208" t="str">
        <f>IFERROR(VLOOKUP(T879,'Tablas de calculos'!$AV$16:$AY$24,4),"")</f>
        <v>Fuerte</v>
      </c>
      <c r="V879" s="207" t="s">
        <v>578</v>
      </c>
      <c r="W879" s="207" t="s">
        <v>578</v>
      </c>
      <c r="X879" s="123" t="str">
        <f t="shared" si="59"/>
        <v>FuerteDirectamenteDirectamente</v>
      </c>
      <c r="Y879" s="208">
        <f>IFERROR(VLOOKUP(X879,'Tablas de calculos'!$AZ$4:$BE$11,5,FALSE),"")</f>
        <v>2</v>
      </c>
      <c r="Z879" s="208">
        <f>IFERROR(VLOOKUP(X879,'Tablas de calculos'!$AZ$4:$BE$11,6,FALSE),"")</f>
        <v>2</v>
      </c>
    </row>
    <row r="880" spans="1:26" ht="60" x14ac:dyDescent="0.25">
      <c r="A880" s="232" t="s">
        <v>122</v>
      </c>
      <c r="B880" s="14">
        <v>82</v>
      </c>
      <c r="C880" s="205" t="str">
        <f>+VLOOKUP(Tabla9[[#This Row],[Cod. Riesgo]],Tabla_Riesgos[[Número]:[Tipo de Riesgo]],6,FALSE)</f>
        <v>Operativo</v>
      </c>
      <c r="D880" s="119" t="s">
        <v>26</v>
      </c>
      <c r="E880" s="120" t="s">
        <v>1160</v>
      </c>
      <c r="F880" s="121"/>
      <c r="G880" s="125" t="s">
        <v>338</v>
      </c>
      <c r="H880" s="472"/>
      <c r="I880" s="207" t="s">
        <v>486</v>
      </c>
      <c r="J880" s="207" t="s">
        <v>490</v>
      </c>
      <c r="K880" s="207" t="s">
        <v>494</v>
      </c>
      <c r="L880" s="207" t="s">
        <v>498</v>
      </c>
      <c r="M880" s="207" t="s">
        <v>503</v>
      </c>
      <c r="N880" s="207" t="s">
        <v>508</v>
      </c>
      <c r="O880" s="207" t="s">
        <v>512</v>
      </c>
      <c r="P880" s="123">
        <f t="shared" si="56"/>
        <v>100</v>
      </c>
      <c r="Q880" s="208" t="str">
        <f t="shared" si="57"/>
        <v>Fuerte</v>
      </c>
      <c r="R880" s="207" t="s">
        <v>516</v>
      </c>
      <c r="S880" s="224" t="str">
        <f t="shared" si="58"/>
        <v>FuerteFuerte</v>
      </c>
      <c r="T880" s="224">
        <f>IFERROR(VLOOKUP(S880,'Tablas de calculos'!$AU$16:$AV$24,2,FALSE),"")</f>
        <v>1</v>
      </c>
      <c r="U880" s="208" t="str">
        <f>IFERROR(VLOOKUP(T880,'Tablas de calculos'!$AV$16:$AY$24,4),"")</f>
        <v>Fuerte</v>
      </c>
      <c r="V880" s="207" t="s">
        <v>578</v>
      </c>
      <c r="W880" s="207" t="s">
        <v>578</v>
      </c>
      <c r="X880" s="123" t="str">
        <f t="shared" si="59"/>
        <v>FuerteDirectamenteDirectamente</v>
      </c>
      <c r="Y880" s="208">
        <f>IFERROR(VLOOKUP(X880,'Tablas de calculos'!$AZ$4:$BE$11,5,FALSE),"")</f>
        <v>2</v>
      </c>
      <c r="Z880" s="208">
        <f>IFERROR(VLOOKUP(X880,'Tablas de calculos'!$AZ$4:$BE$11,6,FALSE),"")</f>
        <v>2</v>
      </c>
    </row>
    <row r="881" spans="1:26" ht="60" x14ac:dyDescent="0.25">
      <c r="A881" s="232" t="s">
        <v>122</v>
      </c>
      <c r="B881" s="14">
        <v>82</v>
      </c>
      <c r="C881" s="205" t="str">
        <f>+VLOOKUP(Tabla9[[#This Row],[Cod. Riesgo]],Tabla_Riesgos[[Número]:[Tipo de Riesgo]],6,FALSE)</f>
        <v>Operativo</v>
      </c>
      <c r="D881" s="119" t="s">
        <v>26</v>
      </c>
      <c r="E881" s="120" t="s">
        <v>1160</v>
      </c>
      <c r="F881" s="121"/>
      <c r="G881" s="125" t="s">
        <v>339</v>
      </c>
      <c r="H881" s="472"/>
      <c r="I881" s="207" t="s">
        <v>486</v>
      </c>
      <c r="J881" s="207" t="s">
        <v>490</v>
      </c>
      <c r="K881" s="207" t="s">
        <v>494</v>
      </c>
      <c r="L881" s="207" t="s">
        <v>498</v>
      </c>
      <c r="M881" s="207" t="s">
        <v>503</v>
      </c>
      <c r="N881" s="207" t="s">
        <v>508</v>
      </c>
      <c r="O881" s="207" t="s">
        <v>512</v>
      </c>
      <c r="P881" s="123">
        <f t="shared" si="56"/>
        <v>100</v>
      </c>
      <c r="Q881" s="208" t="str">
        <f t="shared" si="57"/>
        <v>Fuerte</v>
      </c>
      <c r="R881" s="207" t="s">
        <v>516</v>
      </c>
      <c r="S881" s="224" t="str">
        <f t="shared" si="58"/>
        <v>FuerteFuerte</v>
      </c>
      <c r="T881" s="224">
        <f>IFERROR(VLOOKUP(S881,'Tablas de calculos'!$AU$16:$AV$24,2,FALSE),"")</f>
        <v>1</v>
      </c>
      <c r="U881" s="208" t="str">
        <f>IFERROR(VLOOKUP(T881,'Tablas de calculos'!$AV$16:$AY$24,4),"")</f>
        <v>Fuerte</v>
      </c>
      <c r="V881" s="207" t="s">
        <v>578</v>
      </c>
      <c r="W881" s="207" t="s">
        <v>578</v>
      </c>
      <c r="X881" s="123" t="str">
        <f t="shared" si="59"/>
        <v>FuerteDirectamenteDirectamente</v>
      </c>
      <c r="Y881" s="208">
        <f>IFERROR(VLOOKUP(X881,'Tablas de calculos'!$AZ$4:$BE$11,5,FALSE),"")</f>
        <v>2</v>
      </c>
      <c r="Z881" s="208">
        <f>IFERROR(VLOOKUP(X881,'Tablas de calculos'!$AZ$4:$BE$11,6,FALSE),"")</f>
        <v>2</v>
      </c>
    </row>
    <row r="882" spans="1:26" ht="60" x14ac:dyDescent="0.25">
      <c r="A882" s="232" t="s">
        <v>122</v>
      </c>
      <c r="B882" s="14">
        <v>82</v>
      </c>
      <c r="C882" s="205" t="str">
        <f>+VLOOKUP(Tabla9[[#This Row],[Cod. Riesgo]],Tabla_Riesgos[[Número]:[Tipo de Riesgo]],6,FALSE)</f>
        <v>Operativo</v>
      </c>
      <c r="D882" s="119" t="s">
        <v>26</v>
      </c>
      <c r="E882" s="120" t="s">
        <v>1160</v>
      </c>
      <c r="F882" s="121"/>
      <c r="G882" s="125" t="s">
        <v>340</v>
      </c>
      <c r="H882" s="472"/>
      <c r="I882" s="207" t="s">
        <v>486</v>
      </c>
      <c r="J882" s="207" t="s">
        <v>490</v>
      </c>
      <c r="K882" s="207" t="s">
        <v>494</v>
      </c>
      <c r="L882" s="207" t="s">
        <v>498</v>
      </c>
      <c r="M882" s="207" t="s">
        <v>503</v>
      </c>
      <c r="N882" s="207" t="s">
        <v>508</v>
      </c>
      <c r="O882" s="207" t="s">
        <v>512</v>
      </c>
      <c r="P882" s="123">
        <f t="shared" si="56"/>
        <v>100</v>
      </c>
      <c r="Q882" s="208" t="str">
        <f t="shared" si="57"/>
        <v>Fuerte</v>
      </c>
      <c r="R882" s="207" t="s">
        <v>516</v>
      </c>
      <c r="S882" s="224" t="str">
        <f t="shared" si="58"/>
        <v>FuerteFuerte</v>
      </c>
      <c r="T882" s="224">
        <f>IFERROR(VLOOKUP(S882,'Tablas de calculos'!$AU$16:$AV$24,2,FALSE),"")</f>
        <v>1</v>
      </c>
      <c r="U882" s="208" t="str">
        <f>IFERROR(VLOOKUP(T882,'Tablas de calculos'!$AV$16:$AY$24,4),"")</f>
        <v>Fuerte</v>
      </c>
      <c r="V882" s="207" t="s">
        <v>578</v>
      </c>
      <c r="W882" s="207" t="s">
        <v>578</v>
      </c>
      <c r="X882" s="123" t="str">
        <f t="shared" si="59"/>
        <v>FuerteDirectamenteDirectamente</v>
      </c>
      <c r="Y882" s="208">
        <f>IFERROR(VLOOKUP(X882,'Tablas de calculos'!$AZ$4:$BE$11,5,FALSE),"")</f>
        <v>2</v>
      </c>
      <c r="Z882" s="208">
        <f>IFERROR(VLOOKUP(X882,'Tablas de calculos'!$AZ$4:$BE$11,6,FALSE),"")</f>
        <v>2</v>
      </c>
    </row>
    <row r="883" spans="1:26" ht="60" x14ac:dyDescent="0.25">
      <c r="A883" s="232" t="s">
        <v>122</v>
      </c>
      <c r="B883" s="14">
        <v>82</v>
      </c>
      <c r="C883" s="205" t="str">
        <f>+VLOOKUP(Tabla9[[#This Row],[Cod. Riesgo]],Tabla_Riesgos[[Número]:[Tipo de Riesgo]],6,FALSE)</f>
        <v>Operativo</v>
      </c>
      <c r="D883" s="119" t="s">
        <v>26</v>
      </c>
      <c r="E883" s="120" t="s">
        <v>1160</v>
      </c>
      <c r="F883" s="121"/>
      <c r="G883" s="125" t="s">
        <v>338</v>
      </c>
      <c r="H883" s="472"/>
      <c r="I883" s="207" t="s">
        <v>486</v>
      </c>
      <c r="J883" s="207" t="s">
        <v>490</v>
      </c>
      <c r="K883" s="207" t="s">
        <v>494</v>
      </c>
      <c r="L883" s="207" t="s">
        <v>498</v>
      </c>
      <c r="M883" s="207" t="s">
        <v>503</v>
      </c>
      <c r="N883" s="207" t="s">
        <v>508</v>
      </c>
      <c r="O883" s="207" t="s">
        <v>512</v>
      </c>
      <c r="P883" s="123">
        <f t="shared" si="56"/>
        <v>100</v>
      </c>
      <c r="Q883" s="208" t="str">
        <f t="shared" si="57"/>
        <v>Fuerte</v>
      </c>
      <c r="R883" s="207" t="s">
        <v>516</v>
      </c>
      <c r="S883" s="224" t="str">
        <f t="shared" si="58"/>
        <v>FuerteFuerte</v>
      </c>
      <c r="T883" s="224">
        <f>IFERROR(VLOOKUP(S883,'Tablas de calculos'!$AU$16:$AV$24,2,FALSE),"")</f>
        <v>1</v>
      </c>
      <c r="U883" s="208" t="str">
        <f>IFERROR(VLOOKUP(T883,'Tablas de calculos'!$AV$16:$AY$24,4),"")</f>
        <v>Fuerte</v>
      </c>
      <c r="V883" s="207" t="s">
        <v>578</v>
      </c>
      <c r="W883" s="207" t="s">
        <v>578</v>
      </c>
      <c r="X883" s="123" t="str">
        <f t="shared" si="59"/>
        <v>FuerteDirectamenteDirectamente</v>
      </c>
      <c r="Y883" s="208">
        <f>IFERROR(VLOOKUP(X883,'Tablas de calculos'!$AZ$4:$BE$11,5,FALSE),"")</f>
        <v>2</v>
      </c>
      <c r="Z883" s="208">
        <f>IFERROR(VLOOKUP(X883,'Tablas de calculos'!$AZ$4:$BE$11,6,FALSE),"")</f>
        <v>2</v>
      </c>
    </row>
    <row r="884" spans="1:26" ht="60" x14ac:dyDescent="0.25">
      <c r="A884" s="232" t="s">
        <v>122</v>
      </c>
      <c r="B884" s="14">
        <v>83</v>
      </c>
      <c r="C884" s="205" t="str">
        <f>+VLOOKUP(Tabla9[[#This Row],[Cod. Riesgo]],Tabla_Riesgos[[Número]:[Tipo de Riesgo]],6,FALSE)</f>
        <v>Operativo</v>
      </c>
      <c r="D884" s="119" t="s">
        <v>26</v>
      </c>
      <c r="E884" s="120" t="s">
        <v>833</v>
      </c>
      <c r="F884" s="121"/>
      <c r="G884" s="125" t="s">
        <v>341</v>
      </c>
      <c r="H884" s="472"/>
      <c r="I884" s="207" t="s">
        <v>486</v>
      </c>
      <c r="J884" s="207" t="s">
        <v>490</v>
      </c>
      <c r="K884" s="207" t="s">
        <v>494</v>
      </c>
      <c r="L884" s="207" t="s">
        <v>498</v>
      </c>
      <c r="M884" s="207" t="s">
        <v>503</v>
      </c>
      <c r="N884" s="207" t="s">
        <v>508</v>
      </c>
      <c r="O884" s="207" t="s">
        <v>512</v>
      </c>
      <c r="P884" s="123">
        <f t="shared" si="56"/>
        <v>100</v>
      </c>
      <c r="Q884" s="208" t="str">
        <f t="shared" si="57"/>
        <v>Fuerte</v>
      </c>
      <c r="R884" s="207" t="s">
        <v>516</v>
      </c>
      <c r="S884" s="224" t="str">
        <f t="shared" si="58"/>
        <v>FuerteFuerte</v>
      </c>
      <c r="T884" s="224">
        <f>IFERROR(VLOOKUP(S884,'Tablas de calculos'!$AU$16:$AV$24,2,FALSE),"")</f>
        <v>1</v>
      </c>
      <c r="U884" s="208" t="str">
        <f>IFERROR(VLOOKUP(T884,'Tablas de calculos'!$AV$16:$AY$24,4),"")</f>
        <v>Fuerte</v>
      </c>
      <c r="V884" s="207" t="s">
        <v>578</v>
      </c>
      <c r="W884" s="207" t="s">
        <v>578</v>
      </c>
      <c r="X884" s="123" t="str">
        <f t="shared" si="59"/>
        <v>FuerteDirectamenteDirectamente</v>
      </c>
      <c r="Y884" s="208">
        <f>IFERROR(VLOOKUP(X884,'Tablas de calculos'!$AZ$4:$BE$11,5,FALSE),"")</f>
        <v>2</v>
      </c>
      <c r="Z884" s="208">
        <f>IFERROR(VLOOKUP(X884,'Tablas de calculos'!$AZ$4:$BE$11,6,FALSE),"")</f>
        <v>2</v>
      </c>
    </row>
    <row r="885" spans="1:26" ht="90" x14ac:dyDescent="0.25">
      <c r="A885" s="232" t="s">
        <v>122</v>
      </c>
      <c r="B885" s="14">
        <v>83</v>
      </c>
      <c r="C885" s="205" t="str">
        <f>+VLOOKUP(Tabla9[[#This Row],[Cod. Riesgo]],Tabla_Riesgos[[Número]:[Tipo de Riesgo]],6,FALSE)</f>
        <v>Operativo</v>
      </c>
      <c r="D885" s="119" t="s">
        <v>26</v>
      </c>
      <c r="E885" s="120" t="s">
        <v>833</v>
      </c>
      <c r="F885" s="121"/>
      <c r="G885" s="125" t="s">
        <v>342</v>
      </c>
      <c r="H885" s="472"/>
      <c r="I885" s="207" t="s">
        <v>486</v>
      </c>
      <c r="J885" s="207" t="s">
        <v>490</v>
      </c>
      <c r="K885" s="207" t="s">
        <v>494</v>
      </c>
      <c r="L885" s="207" t="s">
        <v>498</v>
      </c>
      <c r="M885" s="207" t="s">
        <v>503</v>
      </c>
      <c r="N885" s="207" t="s">
        <v>508</v>
      </c>
      <c r="O885" s="207" t="s">
        <v>512</v>
      </c>
      <c r="P885" s="123">
        <f t="shared" si="56"/>
        <v>100</v>
      </c>
      <c r="Q885" s="208" t="str">
        <f t="shared" si="57"/>
        <v>Fuerte</v>
      </c>
      <c r="R885" s="207" t="s">
        <v>516</v>
      </c>
      <c r="S885" s="224" t="str">
        <f t="shared" si="58"/>
        <v>FuerteFuerte</v>
      </c>
      <c r="T885" s="224">
        <f>IFERROR(VLOOKUP(S885,'Tablas de calculos'!$AU$16:$AV$24,2,FALSE),"")</f>
        <v>1</v>
      </c>
      <c r="U885" s="208" t="str">
        <f>IFERROR(VLOOKUP(T885,'Tablas de calculos'!$AV$16:$AY$24,4),"")</f>
        <v>Fuerte</v>
      </c>
      <c r="V885" s="207" t="s">
        <v>578</v>
      </c>
      <c r="W885" s="207" t="s">
        <v>578</v>
      </c>
      <c r="X885" s="123" t="str">
        <f t="shared" si="59"/>
        <v>FuerteDirectamenteDirectamente</v>
      </c>
      <c r="Y885" s="208">
        <f>IFERROR(VLOOKUP(X885,'Tablas de calculos'!$AZ$4:$BE$11,5,FALSE),"")</f>
        <v>2</v>
      </c>
      <c r="Z885" s="208">
        <f>IFERROR(VLOOKUP(X885,'Tablas de calculos'!$AZ$4:$BE$11,6,FALSE),"")</f>
        <v>2</v>
      </c>
    </row>
    <row r="886" spans="1:26" ht="105" x14ac:dyDescent="0.25">
      <c r="A886" s="232" t="s">
        <v>122</v>
      </c>
      <c r="B886" s="14">
        <v>83</v>
      </c>
      <c r="C886" s="205" t="str">
        <f>+VLOOKUP(Tabla9[[#This Row],[Cod. Riesgo]],Tabla_Riesgos[[Número]:[Tipo de Riesgo]],6,FALSE)</f>
        <v>Operativo</v>
      </c>
      <c r="D886" s="119" t="s">
        <v>26</v>
      </c>
      <c r="E886" s="120" t="s">
        <v>833</v>
      </c>
      <c r="F886" s="121"/>
      <c r="G886" s="125" t="s">
        <v>343</v>
      </c>
      <c r="H886" s="472"/>
      <c r="I886" s="207" t="s">
        <v>486</v>
      </c>
      <c r="J886" s="207" t="s">
        <v>490</v>
      </c>
      <c r="K886" s="207" t="s">
        <v>494</v>
      </c>
      <c r="L886" s="207" t="s">
        <v>498</v>
      </c>
      <c r="M886" s="207" t="s">
        <v>503</v>
      </c>
      <c r="N886" s="207" t="s">
        <v>508</v>
      </c>
      <c r="O886" s="207" t="s">
        <v>512</v>
      </c>
      <c r="P886" s="123">
        <f t="shared" si="56"/>
        <v>100</v>
      </c>
      <c r="Q886" s="208" t="str">
        <f t="shared" si="57"/>
        <v>Fuerte</v>
      </c>
      <c r="R886" s="207" t="s">
        <v>516</v>
      </c>
      <c r="S886" s="224" t="str">
        <f t="shared" si="58"/>
        <v>FuerteFuerte</v>
      </c>
      <c r="T886" s="224">
        <f>IFERROR(VLOOKUP(S886,'Tablas de calculos'!$AU$16:$AV$24,2,FALSE),"")</f>
        <v>1</v>
      </c>
      <c r="U886" s="208" t="str">
        <f>IFERROR(VLOOKUP(T886,'Tablas de calculos'!$AV$16:$AY$24,4),"")</f>
        <v>Fuerte</v>
      </c>
      <c r="V886" s="207" t="s">
        <v>578</v>
      </c>
      <c r="W886" s="207" t="s">
        <v>578</v>
      </c>
      <c r="X886" s="123" t="str">
        <f t="shared" si="59"/>
        <v>FuerteDirectamenteDirectamente</v>
      </c>
      <c r="Y886" s="208">
        <f>IFERROR(VLOOKUP(X886,'Tablas de calculos'!$AZ$4:$BE$11,5,FALSE),"")</f>
        <v>2</v>
      </c>
      <c r="Z886" s="208">
        <f>IFERROR(VLOOKUP(X886,'Tablas de calculos'!$AZ$4:$BE$11,6,FALSE),"")</f>
        <v>2</v>
      </c>
    </row>
    <row r="887" spans="1:26" ht="150" x14ac:dyDescent="0.25">
      <c r="A887" s="232" t="s">
        <v>122</v>
      </c>
      <c r="B887" s="14">
        <v>83</v>
      </c>
      <c r="C887" s="205" t="str">
        <f>+VLOOKUP(Tabla9[[#This Row],[Cod. Riesgo]],Tabla_Riesgos[[Número]:[Tipo de Riesgo]],6,FALSE)</f>
        <v>Operativo</v>
      </c>
      <c r="D887" s="119" t="s">
        <v>26</v>
      </c>
      <c r="E887" s="120" t="s">
        <v>833</v>
      </c>
      <c r="F887" s="121"/>
      <c r="G887" s="125" t="s">
        <v>344</v>
      </c>
      <c r="H887" s="472"/>
      <c r="I887" s="207" t="s">
        <v>486</v>
      </c>
      <c r="J887" s="207" t="s">
        <v>490</v>
      </c>
      <c r="K887" s="207" t="s">
        <v>494</v>
      </c>
      <c r="L887" s="207" t="s">
        <v>498</v>
      </c>
      <c r="M887" s="207" t="s">
        <v>503</v>
      </c>
      <c r="N887" s="207" t="s">
        <v>508</v>
      </c>
      <c r="O887" s="207" t="s">
        <v>512</v>
      </c>
      <c r="P887" s="123">
        <f t="shared" si="56"/>
        <v>100</v>
      </c>
      <c r="Q887" s="208" t="str">
        <f t="shared" si="57"/>
        <v>Fuerte</v>
      </c>
      <c r="R887" s="207" t="s">
        <v>516</v>
      </c>
      <c r="S887" s="224" t="str">
        <f t="shared" si="58"/>
        <v>FuerteFuerte</v>
      </c>
      <c r="T887" s="224">
        <f>IFERROR(VLOOKUP(S887,'Tablas de calculos'!$AU$16:$AV$24,2,FALSE),"")</f>
        <v>1</v>
      </c>
      <c r="U887" s="208" t="str">
        <f>IFERROR(VLOOKUP(T887,'Tablas de calculos'!$AV$16:$AY$24,4),"")</f>
        <v>Fuerte</v>
      </c>
      <c r="V887" s="207" t="s">
        <v>578</v>
      </c>
      <c r="W887" s="207" t="s">
        <v>578</v>
      </c>
      <c r="X887" s="123" t="str">
        <f t="shared" si="59"/>
        <v>FuerteDirectamenteDirectamente</v>
      </c>
      <c r="Y887" s="208">
        <f>IFERROR(VLOOKUP(X887,'Tablas de calculos'!$AZ$4:$BE$11,5,FALSE),"")</f>
        <v>2</v>
      </c>
      <c r="Z887" s="208">
        <f>IFERROR(VLOOKUP(X887,'Tablas de calculos'!$AZ$4:$BE$11,6,FALSE),"")</f>
        <v>2</v>
      </c>
    </row>
    <row r="888" spans="1:26" ht="45" x14ac:dyDescent="0.25">
      <c r="A888" s="232" t="s">
        <v>122</v>
      </c>
      <c r="B888" s="14">
        <v>84</v>
      </c>
      <c r="C888" s="205" t="str">
        <f>+VLOOKUP(Tabla9[[#This Row],[Cod. Riesgo]],Tabla_Riesgos[[Número]:[Tipo de Riesgo]],6,FALSE)</f>
        <v>Operativo</v>
      </c>
      <c r="D888" s="119" t="s">
        <v>26</v>
      </c>
      <c r="E888" s="120" t="s">
        <v>837</v>
      </c>
      <c r="F888" s="121"/>
      <c r="G888" s="125" t="s">
        <v>345</v>
      </c>
      <c r="H888" s="472"/>
      <c r="I888" s="207" t="s">
        <v>486</v>
      </c>
      <c r="J888" s="207" t="s">
        <v>490</v>
      </c>
      <c r="K888" s="207" t="s">
        <v>494</v>
      </c>
      <c r="L888" s="207" t="s">
        <v>498</v>
      </c>
      <c r="M888" s="207" t="s">
        <v>503</v>
      </c>
      <c r="N888" s="207" t="s">
        <v>508</v>
      </c>
      <c r="O888" s="207" t="s">
        <v>512</v>
      </c>
      <c r="P888" s="123">
        <f t="shared" si="56"/>
        <v>100</v>
      </c>
      <c r="Q888" s="208" t="str">
        <f t="shared" si="57"/>
        <v>Fuerte</v>
      </c>
      <c r="R888" s="207" t="s">
        <v>516</v>
      </c>
      <c r="S888" s="224" t="str">
        <f t="shared" si="58"/>
        <v>FuerteFuerte</v>
      </c>
      <c r="T888" s="224">
        <f>IFERROR(VLOOKUP(S888,'Tablas de calculos'!$AU$16:$AV$24,2,FALSE),"")</f>
        <v>1</v>
      </c>
      <c r="U888" s="208" t="str">
        <f>IFERROR(VLOOKUP(T888,'Tablas de calculos'!$AV$16:$AY$24,4),"")</f>
        <v>Fuerte</v>
      </c>
      <c r="V888" s="207" t="s">
        <v>578</v>
      </c>
      <c r="W888" s="207" t="s">
        <v>578</v>
      </c>
      <c r="X888" s="123" t="str">
        <f t="shared" si="59"/>
        <v>FuerteDirectamenteDirectamente</v>
      </c>
      <c r="Y888" s="208">
        <f>IFERROR(VLOOKUP(X888,'Tablas de calculos'!$AZ$4:$BE$11,5,FALSE),"")</f>
        <v>2</v>
      </c>
      <c r="Z888" s="208">
        <f>IFERROR(VLOOKUP(X888,'Tablas de calculos'!$AZ$4:$BE$11,6,FALSE),"")</f>
        <v>2</v>
      </c>
    </row>
    <row r="889" spans="1:26" ht="135" x14ac:dyDescent="0.25">
      <c r="A889" s="232" t="s">
        <v>122</v>
      </c>
      <c r="B889" s="14">
        <v>84</v>
      </c>
      <c r="C889" s="205" t="str">
        <f>+VLOOKUP(Tabla9[[#This Row],[Cod. Riesgo]],Tabla_Riesgos[[Número]:[Tipo de Riesgo]],6,FALSE)</f>
        <v>Operativo</v>
      </c>
      <c r="D889" s="119" t="s">
        <v>26</v>
      </c>
      <c r="E889" s="120" t="s">
        <v>837</v>
      </c>
      <c r="F889" s="121"/>
      <c r="G889" s="125" t="s">
        <v>346</v>
      </c>
      <c r="H889" s="472"/>
      <c r="I889" s="207" t="s">
        <v>486</v>
      </c>
      <c r="J889" s="207" t="s">
        <v>490</v>
      </c>
      <c r="K889" s="207" t="s">
        <v>494</v>
      </c>
      <c r="L889" s="207" t="s">
        <v>498</v>
      </c>
      <c r="M889" s="207" t="s">
        <v>503</v>
      </c>
      <c r="N889" s="207" t="s">
        <v>508</v>
      </c>
      <c r="O889" s="207" t="s">
        <v>512</v>
      </c>
      <c r="P889" s="123">
        <f t="shared" si="56"/>
        <v>100</v>
      </c>
      <c r="Q889" s="208" t="str">
        <f t="shared" si="57"/>
        <v>Fuerte</v>
      </c>
      <c r="R889" s="207" t="s">
        <v>516</v>
      </c>
      <c r="S889" s="224" t="str">
        <f t="shared" si="58"/>
        <v>FuerteFuerte</v>
      </c>
      <c r="T889" s="224">
        <f>IFERROR(VLOOKUP(S889,'Tablas de calculos'!$AU$16:$AV$24,2,FALSE),"")</f>
        <v>1</v>
      </c>
      <c r="U889" s="208" t="str">
        <f>IFERROR(VLOOKUP(T889,'Tablas de calculos'!$AV$16:$AY$24,4),"")</f>
        <v>Fuerte</v>
      </c>
      <c r="V889" s="207" t="s">
        <v>578</v>
      </c>
      <c r="W889" s="207" t="s">
        <v>578</v>
      </c>
      <c r="X889" s="123" t="str">
        <f t="shared" si="59"/>
        <v>FuerteDirectamenteDirectamente</v>
      </c>
      <c r="Y889" s="208">
        <f>IFERROR(VLOOKUP(X889,'Tablas de calculos'!$AZ$4:$BE$11,5,FALSE),"")</f>
        <v>2</v>
      </c>
      <c r="Z889" s="208">
        <f>IFERROR(VLOOKUP(X889,'Tablas de calculos'!$AZ$4:$BE$11,6,FALSE),"")</f>
        <v>2</v>
      </c>
    </row>
    <row r="890" spans="1:26" ht="75" x14ac:dyDescent="0.25">
      <c r="A890" s="232" t="s">
        <v>122</v>
      </c>
      <c r="B890" s="14">
        <v>84</v>
      </c>
      <c r="C890" s="205" t="str">
        <f>+VLOOKUP(Tabla9[[#This Row],[Cod. Riesgo]],Tabla_Riesgos[[Número]:[Tipo de Riesgo]],6,FALSE)</f>
        <v>Operativo</v>
      </c>
      <c r="D890" s="119" t="s">
        <v>26</v>
      </c>
      <c r="E890" s="120" t="s">
        <v>837</v>
      </c>
      <c r="F890" s="121"/>
      <c r="G890" s="125" t="s">
        <v>347</v>
      </c>
      <c r="H890" s="472"/>
      <c r="I890" s="207" t="s">
        <v>486</v>
      </c>
      <c r="J890" s="207" t="s">
        <v>490</v>
      </c>
      <c r="K890" s="207" t="s">
        <v>494</v>
      </c>
      <c r="L890" s="207" t="s">
        <v>498</v>
      </c>
      <c r="M890" s="207" t="s">
        <v>503</v>
      </c>
      <c r="N890" s="207" t="s">
        <v>508</v>
      </c>
      <c r="O890" s="207" t="s">
        <v>512</v>
      </c>
      <c r="P890" s="123">
        <f t="shared" si="56"/>
        <v>100</v>
      </c>
      <c r="Q890" s="208" t="str">
        <f t="shared" si="57"/>
        <v>Fuerte</v>
      </c>
      <c r="R890" s="207" t="s">
        <v>516</v>
      </c>
      <c r="S890" s="224" t="str">
        <f t="shared" si="58"/>
        <v>FuerteFuerte</v>
      </c>
      <c r="T890" s="224">
        <f>IFERROR(VLOOKUP(S890,'Tablas de calculos'!$AU$16:$AV$24,2,FALSE),"")</f>
        <v>1</v>
      </c>
      <c r="U890" s="208" t="str">
        <f>IFERROR(VLOOKUP(T890,'Tablas de calculos'!$AV$16:$AY$24,4),"")</f>
        <v>Fuerte</v>
      </c>
      <c r="V890" s="207" t="s">
        <v>578</v>
      </c>
      <c r="W890" s="207" t="s">
        <v>578</v>
      </c>
      <c r="X890" s="123" t="str">
        <f t="shared" si="59"/>
        <v>FuerteDirectamenteDirectamente</v>
      </c>
      <c r="Y890" s="208">
        <f>IFERROR(VLOOKUP(X890,'Tablas de calculos'!$AZ$4:$BE$11,5,FALSE),"")</f>
        <v>2</v>
      </c>
      <c r="Z890" s="208">
        <f>IFERROR(VLOOKUP(X890,'Tablas de calculos'!$AZ$4:$BE$11,6,FALSE),"")</f>
        <v>2</v>
      </c>
    </row>
    <row r="891" spans="1:26" ht="45" x14ac:dyDescent="0.25">
      <c r="A891" s="232" t="s">
        <v>122</v>
      </c>
      <c r="B891" s="14">
        <v>84</v>
      </c>
      <c r="C891" s="205" t="str">
        <f>+VLOOKUP(Tabla9[[#This Row],[Cod. Riesgo]],Tabla_Riesgos[[Número]:[Tipo de Riesgo]],6,FALSE)</f>
        <v>Operativo</v>
      </c>
      <c r="D891" s="119" t="s">
        <v>26</v>
      </c>
      <c r="E891" s="120" t="s">
        <v>837</v>
      </c>
      <c r="F891" s="121"/>
      <c r="G891" s="125" t="s">
        <v>348</v>
      </c>
      <c r="H891" s="472"/>
      <c r="I891" s="207" t="s">
        <v>486</v>
      </c>
      <c r="J891" s="207" t="s">
        <v>490</v>
      </c>
      <c r="K891" s="207" t="s">
        <v>494</v>
      </c>
      <c r="L891" s="207" t="s">
        <v>498</v>
      </c>
      <c r="M891" s="207" t="s">
        <v>503</v>
      </c>
      <c r="N891" s="207" t="s">
        <v>508</v>
      </c>
      <c r="O891" s="207" t="s">
        <v>512</v>
      </c>
      <c r="P891" s="123">
        <f t="shared" si="56"/>
        <v>100</v>
      </c>
      <c r="Q891" s="208" t="str">
        <f t="shared" si="57"/>
        <v>Fuerte</v>
      </c>
      <c r="R891" s="207" t="s">
        <v>516</v>
      </c>
      <c r="S891" s="224" t="str">
        <f t="shared" si="58"/>
        <v>FuerteFuerte</v>
      </c>
      <c r="T891" s="224">
        <f>IFERROR(VLOOKUP(S891,'Tablas de calculos'!$AU$16:$AV$24,2,FALSE),"")</f>
        <v>1</v>
      </c>
      <c r="U891" s="208" t="str">
        <f>IFERROR(VLOOKUP(T891,'Tablas de calculos'!$AV$16:$AY$24,4),"")</f>
        <v>Fuerte</v>
      </c>
      <c r="V891" s="207" t="s">
        <v>578</v>
      </c>
      <c r="W891" s="207" t="s">
        <v>578</v>
      </c>
      <c r="X891" s="123" t="str">
        <f t="shared" si="59"/>
        <v>FuerteDirectamenteDirectamente</v>
      </c>
      <c r="Y891" s="208">
        <f>IFERROR(VLOOKUP(X891,'Tablas de calculos'!$AZ$4:$BE$11,5,FALSE),"")</f>
        <v>2</v>
      </c>
      <c r="Z891" s="208">
        <f>IFERROR(VLOOKUP(X891,'Tablas de calculos'!$AZ$4:$BE$11,6,FALSE),"")</f>
        <v>2</v>
      </c>
    </row>
    <row r="892" spans="1:26" ht="120" x14ac:dyDescent="0.25">
      <c r="A892" s="232" t="s">
        <v>122</v>
      </c>
      <c r="B892" s="14">
        <v>84</v>
      </c>
      <c r="C892" s="205" t="str">
        <f>+VLOOKUP(Tabla9[[#This Row],[Cod. Riesgo]],Tabla_Riesgos[[Número]:[Tipo de Riesgo]],6,FALSE)</f>
        <v>Operativo</v>
      </c>
      <c r="D892" s="119" t="s">
        <v>26</v>
      </c>
      <c r="E892" s="120" t="s">
        <v>837</v>
      </c>
      <c r="F892" s="121"/>
      <c r="G892" s="125" t="s">
        <v>349</v>
      </c>
      <c r="H892" s="472"/>
      <c r="I892" s="207" t="s">
        <v>486</v>
      </c>
      <c r="J892" s="207" t="s">
        <v>490</v>
      </c>
      <c r="K892" s="207" t="s">
        <v>494</v>
      </c>
      <c r="L892" s="207" t="s">
        <v>498</v>
      </c>
      <c r="M892" s="207" t="s">
        <v>503</v>
      </c>
      <c r="N892" s="207" t="s">
        <v>508</v>
      </c>
      <c r="O892" s="207" t="s">
        <v>512</v>
      </c>
      <c r="P892" s="123">
        <f t="shared" si="56"/>
        <v>100</v>
      </c>
      <c r="Q892" s="208" t="str">
        <f t="shared" si="57"/>
        <v>Fuerte</v>
      </c>
      <c r="R892" s="207" t="s">
        <v>516</v>
      </c>
      <c r="S892" s="224" t="str">
        <f t="shared" si="58"/>
        <v>FuerteFuerte</v>
      </c>
      <c r="T892" s="224">
        <f>IFERROR(VLOOKUP(S892,'Tablas de calculos'!$AU$16:$AV$24,2,FALSE),"")</f>
        <v>1</v>
      </c>
      <c r="U892" s="208" t="str">
        <f>IFERROR(VLOOKUP(T892,'Tablas de calculos'!$AV$16:$AY$24,4),"")</f>
        <v>Fuerte</v>
      </c>
      <c r="V892" s="207" t="s">
        <v>578</v>
      </c>
      <c r="W892" s="207" t="s">
        <v>578</v>
      </c>
      <c r="X892" s="123" t="str">
        <f t="shared" si="59"/>
        <v>FuerteDirectamenteDirectamente</v>
      </c>
      <c r="Y892" s="208">
        <f>IFERROR(VLOOKUP(X892,'Tablas de calculos'!$AZ$4:$BE$11,5,FALSE),"")</f>
        <v>2</v>
      </c>
      <c r="Z892" s="208">
        <f>IFERROR(VLOOKUP(X892,'Tablas de calculos'!$AZ$4:$BE$11,6,FALSE),"")</f>
        <v>2</v>
      </c>
    </row>
    <row r="893" spans="1:26" ht="120" x14ac:dyDescent="0.25">
      <c r="A893" s="232" t="s">
        <v>122</v>
      </c>
      <c r="B893" s="14">
        <v>85</v>
      </c>
      <c r="C893" s="205" t="str">
        <f>+VLOOKUP(Tabla9[[#This Row],[Cod. Riesgo]],Tabla_Riesgos[[Número]:[Tipo de Riesgo]],6,FALSE)</f>
        <v>Operativo</v>
      </c>
      <c r="D893" s="119" t="s">
        <v>26</v>
      </c>
      <c r="E893" s="120" t="s">
        <v>842</v>
      </c>
      <c r="F893" s="121"/>
      <c r="G893" s="125" t="s">
        <v>350</v>
      </c>
      <c r="H893" s="472"/>
      <c r="I893" s="207" t="s">
        <v>486</v>
      </c>
      <c r="J893" s="207" t="s">
        <v>490</v>
      </c>
      <c r="K893" s="207" t="s">
        <v>494</v>
      </c>
      <c r="L893" s="207" t="s">
        <v>498</v>
      </c>
      <c r="M893" s="207" t="s">
        <v>503</v>
      </c>
      <c r="N893" s="207" t="s">
        <v>508</v>
      </c>
      <c r="O893" s="207" t="s">
        <v>512</v>
      </c>
      <c r="P893" s="123">
        <f t="shared" si="56"/>
        <v>100</v>
      </c>
      <c r="Q893" s="208" t="str">
        <f t="shared" si="57"/>
        <v>Fuerte</v>
      </c>
      <c r="R893" s="207" t="s">
        <v>516</v>
      </c>
      <c r="S893" s="224" t="str">
        <f t="shared" si="58"/>
        <v>FuerteFuerte</v>
      </c>
      <c r="T893" s="224">
        <f>IFERROR(VLOOKUP(S893,'Tablas de calculos'!$AU$16:$AV$24,2,FALSE),"")</f>
        <v>1</v>
      </c>
      <c r="U893" s="208" t="str">
        <f>IFERROR(VLOOKUP(T893,'Tablas de calculos'!$AV$16:$AY$24,4),"")</f>
        <v>Fuerte</v>
      </c>
      <c r="V893" s="207" t="s">
        <v>578</v>
      </c>
      <c r="W893" s="207" t="s">
        <v>578</v>
      </c>
      <c r="X893" s="123" t="str">
        <f t="shared" si="59"/>
        <v>FuerteDirectamenteDirectamente</v>
      </c>
      <c r="Y893" s="208">
        <f>IFERROR(VLOOKUP(X893,'Tablas de calculos'!$AZ$4:$BE$11,5,FALSE),"")</f>
        <v>2</v>
      </c>
      <c r="Z893" s="208">
        <f>IFERROR(VLOOKUP(X893,'Tablas de calculos'!$AZ$4:$BE$11,6,FALSE),"")</f>
        <v>2</v>
      </c>
    </row>
    <row r="894" spans="1:26" ht="120" x14ac:dyDescent="0.25">
      <c r="A894" s="232" t="s">
        <v>122</v>
      </c>
      <c r="B894" s="14">
        <v>85</v>
      </c>
      <c r="C894" s="205" t="str">
        <f>+VLOOKUP(Tabla9[[#This Row],[Cod. Riesgo]],Tabla_Riesgos[[Número]:[Tipo de Riesgo]],6,FALSE)</f>
        <v>Operativo</v>
      </c>
      <c r="D894" s="119" t="s">
        <v>26</v>
      </c>
      <c r="E894" s="120" t="s">
        <v>842</v>
      </c>
      <c r="F894" s="121"/>
      <c r="G894" s="125" t="s">
        <v>351</v>
      </c>
      <c r="H894" s="472"/>
      <c r="I894" s="207" t="s">
        <v>486</v>
      </c>
      <c r="J894" s="207" t="s">
        <v>490</v>
      </c>
      <c r="K894" s="207" t="s">
        <v>494</v>
      </c>
      <c r="L894" s="207" t="s">
        <v>498</v>
      </c>
      <c r="M894" s="207" t="s">
        <v>503</v>
      </c>
      <c r="N894" s="207" t="s">
        <v>508</v>
      </c>
      <c r="O894" s="207" t="s">
        <v>512</v>
      </c>
      <c r="P894" s="123">
        <f t="shared" si="56"/>
        <v>100</v>
      </c>
      <c r="Q894" s="208" t="str">
        <f t="shared" si="57"/>
        <v>Fuerte</v>
      </c>
      <c r="R894" s="207" t="s">
        <v>516</v>
      </c>
      <c r="S894" s="224" t="str">
        <f t="shared" si="58"/>
        <v>FuerteFuerte</v>
      </c>
      <c r="T894" s="224">
        <f>IFERROR(VLOOKUP(S894,'Tablas de calculos'!$AU$16:$AV$24,2,FALSE),"")</f>
        <v>1</v>
      </c>
      <c r="U894" s="208" t="str">
        <f>IFERROR(VLOOKUP(T894,'Tablas de calculos'!$AV$16:$AY$24,4),"")</f>
        <v>Fuerte</v>
      </c>
      <c r="V894" s="207" t="s">
        <v>578</v>
      </c>
      <c r="W894" s="207" t="s">
        <v>578</v>
      </c>
      <c r="X894" s="123" t="str">
        <f t="shared" si="59"/>
        <v>FuerteDirectamenteDirectamente</v>
      </c>
      <c r="Y894" s="208">
        <f>IFERROR(VLOOKUP(X894,'Tablas de calculos'!$AZ$4:$BE$11,5,FALSE),"")</f>
        <v>2</v>
      </c>
      <c r="Z894" s="208">
        <f>IFERROR(VLOOKUP(X894,'Tablas de calculos'!$AZ$4:$BE$11,6,FALSE),"")</f>
        <v>2</v>
      </c>
    </row>
    <row r="895" spans="1:26" ht="165" x14ac:dyDescent="0.25">
      <c r="A895" s="232" t="s">
        <v>122</v>
      </c>
      <c r="B895" s="14">
        <v>85</v>
      </c>
      <c r="C895" s="205" t="str">
        <f>+VLOOKUP(Tabla9[[#This Row],[Cod. Riesgo]],Tabla_Riesgos[[Número]:[Tipo de Riesgo]],6,FALSE)</f>
        <v>Operativo</v>
      </c>
      <c r="D895" s="119" t="s">
        <v>26</v>
      </c>
      <c r="E895" s="120" t="s">
        <v>842</v>
      </c>
      <c r="F895" s="121"/>
      <c r="G895" s="125" t="s">
        <v>352</v>
      </c>
      <c r="H895" s="472"/>
      <c r="I895" s="207" t="s">
        <v>486</v>
      </c>
      <c r="J895" s="207" t="s">
        <v>490</v>
      </c>
      <c r="K895" s="207" t="s">
        <v>494</v>
      </c>
      <c r="L895" s="207" t="s">
        <v>498</v>
      </c>
      <c r="M895" s="207" t="s">
        <v>503</v>
      </c>
      <c r="N895" s="207" t="s">
        <v>508</v>
      </c>
      <c r="O895" s="207" t="s">
        <v>512</v>
      </c>
      <c r="P895" s="123">
        <f t="shared" si="56"/>
        <v>100</v>
      </c>
      <c r="Q895" s="208" t="str">
        <f t="shared" si="57"/>
        <v>Fuerte</v>
      </c>
      <c r="R895" s="207" t="s">
        <v>516</v>
      </c>
      <c r="S895" s="224" t="str">
        <f t="shared" si="58"/>
        <v>FuerteFuerte</v>
      </c>
      <c r="T895" s="224">
        <f>IFERROR(VLOOKUP(S895,'Tablas de calculos'!$AU$16:$AV$24,2,FALSE),"")</f>
        <v>1</v>
      </c>
      <c r="U895" s="208" t="str">
        <f>IFERROR(VLOOKUP(T895,'Tablas de calculos'!$AV$16:$AY$24,4),"")</f>
        <v>Fuerte</v>
      </c>
      <c r="V895" s="207" t="s">
        <v>578</v>
      </c>
      <c r="W895" s="207" t="s">
        <v>578</v>
      </c>
      <c r="X895" s="123" t="str">
        <f t="shared" si="59"/>
        <v>FuerteDirectamenteDirectamente</v>
      </c>
      <c r="Y895" s="208">
        <f>IFERROR(VLOOKUP(X895,'Tablas de calculos'!$AZ$4:$BE$11,5,FALSE),"")</f>
        <v>2</v>
      </c>
      <c r="Z895" s="208">
        <f>IFERROR(VLOOKUP(X895,'Tablas de calculos'!$AZ$4:$BE$11,6,FALSE),"")</f>
        <v>2</v>
      </c>
    </row>
    <row r="896" spans="1:26" ht="105" x14ac:dyDescent="0.25">
      <c r="A896" s="232" t="s">
        <v>122</v>
      </c>
      <c r="B896" s="14">
        <v>86</v>
      </c>
      <c r="C896" s="205" t="str">
        <f>+VLOOKUP(Tabla9[[#This Row],[Cod. Riesgo]],Tabla_Riesgos[[Número]:[Tipo de Riesgo]],6,FALSE)</f>
        <v>Operativo</v>
      </c>
      <c r="D896" s="119" t="s">
        <v>26</v>
      </c>
      <c r="E896" s="120" t="s">
        <v>1161</v>
      </c>
      <c r="F896" s="121"/>
      <c r="G896" s="125" t="s">
        <v>353</v>
      </c>
      <c r="H896" s="472"/>
      <c r="I896" s="207" t="s">
        <v>486</v>
      </c>
      <c r="J896" s="207" t="s">
        <v>490</v>
      </c>
      <c r="K896" s="207" t="s">
        <v>494</v>
      </c>
      <c r="L896" s="207" t="s">
        <v>498</v>
      </c>
      <c r="M896" s="207" t="s">
        <v>503</v>
      </c>
      <c r="N896" s="207" t="s">
        <v>508</v>
      </c>
      <c r="O896" s="207" t="s">
        <v>512</v>
      </c>
      <c r="P896" s="123">
        <f t="shared" si="56"/>
        <v>100</v>
      </c>
      <c r="Q896" s="208" t="str">
        <f t="shared" si="57"/>
        <v>Fuerte</v>
      </c>
      <c r="R896" s="207" t="s">
        <v>516</v>
      </c>
      <c r="S896" s="224" t="str">
        <f t="shared" si="58"/>
        <v>FuerteFuerte</v>
      </c>
      <c r="T896" s="224">
        <f>IFERROR(VLOOKUP(S896,'Tablas de calculos'!$AU$16:$AV$24,2,FALSE),"")</f>
        <v>1</v>
      </c>
      <c r="U896" s="208" t="str">
        <f>IFERROR(VLOOKUP(T896,'Tablas de calculos'!$AV$16:$AY$24,4),"")</f>
        <v>Fuerte</v>
      </c>
      <c r="V896" s="207" t="s">
        <v>578</v>
      </c>
      <c r="W896" s="207" t="s">
        <v>578</v>
      </c>
      <c r="X896" s="123" t="str">
        <f t="shared" si="59"/>
        <v>FuerteDirectamenteDirectamente</v>
      </c>
      <c r="Y896" s="208">
        <f>IFERROR(VLOOKUP(X896,'Tablas de calculos'!$AZ$4:$BE$11,5,FALSE),"")</f>
        <v>2</v>
      </c>
      <c r="Z896" s="208">
        <f>IFERROR(VLOOKUP(X896,'Tablas de calculos'!$AZ$4:$BE$11,6,FALSE),"")</f>
        <v>2</v>
      </c>
    </row>
    <row r="897" spans="1:26" ht="105" x14ac:dyDescent="0.25">
      <c r="A897" s="232" t="s">
        <v>122</v>
      </c>
      <c r="B897" s="14">
        <v>86</v>
      </c>
      <c r="C897" s="205" t="str">
        <f>+VLOOKUP(Tabla9[[#This Row],[Cod. Riesgo]],Tabla_Riesgos[[Número]:[Tipo de Riesgo]],6,FALSE)</f>
        <v>Operativo</v>
      </c>
      <c r="D897" s="119" t="s">
        <v>26</v>
      </c>
      <c r="E897" s="120" t="s">
        <v>1161</v>
      </c>
      <c r="F897" s="121"/>
      <c r="G897" s="125" t="s">
        <v>353</v>
      </c>
      <c r="H897" s="472"/>
      <c r="I897" s="207" t="s">
        <v>486</v>
      </c>
      <c r="J897" s="207" t="s">
        <v>490</v>
      </c>
      <c r="K897" s="207" t="s">
        <v>494</v>
      </c>
      <c r="L897" s="207" t="s">
        <v>498</v>
      </c>
      <c r="M897" s="207" t="s">
        <v>503</v>
      </c>
      <c r="N897" s="207" t="s">
        <v>508</v>
      </c>
      <c r="O897" s="207" t="s">
        <v>512</v>
      </c>
      <c r="P897" s="123">
        <f t="shared" si="56"/>
        <v>100</v>
      </c>
      <c r="Q897" s="208" t="str">
        <f t="shared" si="57"/>
        <v>Fuerte</v>
      </c>
      <c r="R897" s="207" t="s">
        <v>516</v>
      </c>
      <c r="S897" s="224" t="str">
        <f t="shared" si="58"/>
        <v>FuerteFuerte</v>
      </c>
      <c r="T897" s="224">
        <f>IFERROR(VLOOKUP(S897,'Tablas de calculos'!$AU$16:$AV$24,2,FALSE),"")</f>
        <v>1</v>
      </c>
      <c r="U897" s="208" t="str">
        <f>IFERROR(VLOOKUP(T897,'Tablas de calculos'!$AV$16:$AY$24,4),"")</f>
        <v>Fuerte</v>
      </c>
      <c r="V897" s="207" t="s">
        <v>578</v>
      </c>
      <c r="W897" s="207" t="s">
        <v>578</v>
      </c>
      <c r="X897" s="123" t="str">
        <f t="shared" si="59"/>
        <v>FuerteDirectamenteDirectamente</v>
      </c>
      <c r="Y897" s="208">
        <f>IFERROR(VLOOKUP(X897,'Tablas de calculos'!$AZ$4:$BE$11,5,FALSE),"")</f>
        <v>2</v>
      </c>
      <c r="Z897" s="208">
        <f>IFERROR(VLOOKUP(X897,'Tablas de calculos'!$AZ$4:$BE$11,6,FALSE),"")</f>
        <v>2</v>
      </c>
    </row>
    <row r="898" spans="1:26" ht="105" x14ac:dyDescent="0.25">
      <c r="A898" s="232" t="s">
        <v>122</v>
      </c>
      <c r="B898" s="14">
        <v>87</v>
      </c>
      <c r="C898" s="205" t="str">
        <f>+VLOOKUP(Tabla9[[#This Row],[Cod. Riesgo]],Tabla_Riesgos[[Número]:[Tipo de Riesgo]],6,FALSE)</f>
        <v>Operativo</v>
      </c>
      <c r="D898" s="119" t="s">
        <v>26</v>
      </c>
      <c r="E898" s="120" t="s">
        <v>840</v>
      </c>
      <c r="F898" s="121"/>
      <c r="G898" s="125" t="s">
        <v>354</v>
      </c>
      <c r="H898" s="472"/>
      <c r="I898" s="207" t="s">
        <v>486</v>
      </c>
      <c r="J898" s="207" t="s">
        <v>490</v>
      </c>
      <c r="K898" s="207" t="s">
        <v>494</v>
      </c>
      <c r="L898" s="207" t="s">
        <v>498</v>
      </c>
      <c r="M898" s="207" t="s">
        <v>503</v>
      </c>
      <c r="N898" s="207" t="s">
        <v>508</v>
      </c>
      <c r="O898" s="207" t="s">
        <v>512</v>
      </c>
      <c r="P898" s="123">
        <f t="shared" si="56"/>
        <v>100</v>
      </c>
      <c r="Q898" s="208" t="str">
        <f t="shared" si="57"/>
        <v>Fuerte</v>
      </c>
      <c r="R898" s="207" t="s">
        <v>516</v>
      </c>
      <c r="S898" s="224" t="str">
        <f t="shared" si="58"/>
        <v>FuerteFuerte</v>
      </c>
      <c r="T898" s="224">
        <f>IFERROR(VLOOKUP(S898,'Tablas de calculos'!$AU$16:$AV$24,2,FALSE),"")</f>
        <v>1</v>
      </c>
      <c r="U898" s="208" t="str">
        <f>IFERROR(VLOOKUP(T898,'Tablas de calculos'!$AV$16:$AY$24,4),"")</f>
        <v>Fuerte</v>
      </c>
      <c r="V898" s="207" t="s">
        <v>578</v>
      </c>
      <c r="W898" s="207" t="s">
        <v>578</v>
      </c>
      <c r="X898" s="123" t="str">
        <f t="shared" si="59"/>
        <v>FuerteDirectamenteDirectamente</v>
      </c>
      <c r="Y898" s="208">
        <f>IFERROR(VLOOKUP(X898,'Tablas de calculos'!$AZ$4:$BE$11,5,FALSE),"")</f>
        <v>2</v>
      </c>
      <c r="Z898" s="208">
        <f>IFERROR(VLOOKUP(X898,'Tablas de calculos'!$AZ$4:$BE$11,6,FALSE),"")</f>
        <v>2</v>
      </c>
    </row>
    <row r="899" spans="1:26" ht="45" x14ac:dyDescent="0.25">
      <c r="A899" s="232" t="s">
        <v>122</v>
      </c>
      <c r="B899" s="14">
        <v>87</v>
      </c>
      <c r="C899" s="205" t="str">
        <f>+VLOOKUP(Tabla9[[#This Row],[Cod. Riesgo]],Tabla_Riesgos[[Número]:[Tipo de Riesgo]],6,FALSE)</f>
        <v>Operativo</v>
      </c>
      <c r="D899" s="119" t="s">
        <v>26</v>
      </c>
      <c r="E899" s="120" t="s">
        <v>840</v>
      </c>
      <c r="F899" s="121"/>
      <c r="G899" s="125" t="s">
        <v>348</v>
      </c>
      <c r="H899" s="472"/>
      <c r="I899" s="207" t="s">
        <v>486</v>
      </c>
      <c r="J899" s="207" t="s">
        <v>490</v>
      </c>
      <c r="K899" s="207" t="s">
        <v>494</v>
      </c>
      <c r="L899" s="207" t="s">
        <v>498</v>
      </c>
      <c r="M899" s="207" t="s">
        <v>503</v>
      </c>
      <c r="N899" s="207" t="s">
        <v>508</v>
      </c>
      <c r="O899" s="207" t="s">
        <v>512</v>
      </c>
      <c r="P899" s="123">
        <f t="shared" si="56"/>
        <v>100</v>
      </c>
      <c r="Q899" s="208" t="str">
        <f t="shared" si="57"/>
        <v>Fuerte</v>
      </c>
      <c r="R899" s="207" t="s">
        <v>516</v>
      </c>
      <c r="S899" s="224" t="str">
        <f t="shared" si="58"/>
        <v>FuerteFuerte</v>
      </c>
      <c r="T899" s="224">
        <f>IFERROR(VLOOKUP(S899,'Tablas de calculos'!$AU$16:$AV$24,2,FALSE),"")</f>
        <v>1</v>
      </c>
      <c r="U899" s="208" t="str">
        <f>IFERROR(VLOOKUP(T899,'Tablas de calculos'!$AV$16:$AY$24,4),"")</f>
        <v>Fuerte</v>
      </c>
      <c r="V899" s="207" t="s">
        <v>578</v>
      </c>
      <c r="W899" s="207" t="s">
        <v>578</v>
      </c>
      <c r="X899" s="123" t="str">
        <f t="shared" si="59"/>
        <v>FuerteDirectamenteDirectamente</v>
      </c>
      <c r="Y899" s="208">
        <f>IFERROR(VLOOKUP(X899,'Tablas de calculos'!$AZ$4:$BE$11,5,FALSE),"")</f>
        <v>2</v>
      </c>
      <c r="Z899" s="208">
        <f>IFERROR(VLOOKUP(X899,'Tablas de calculos'!$AZ$4:$BE$11,6,FALSE),"")</f>
        <v>2</v>
      </c>
    </row>
    <row r="900" spans="1:26" ht="75" x14ac:dyDescent="0.25">
      <c r="A900" s="232" t="s">
        <v>122</v>
      </c>
      <c r="B900" s="14">
        <v>88</v>
      </c>
      <c r="C900" s="205" t="str">
        <f>+VLOOKUP(Tabla9[[#This Row],[Cod. Riesgo]],Tabla_Riesgos[[Número]:[Tipo de Riesgo]],6,FALSE)</f>
        <v>Seguridad de la Información</v>
      </c>
      <c r="D900" s="119" t="s">
        <v>26</v>
      </c>
      <c r="E900" s="120" t="s">
        <v>1148</v>
      </c>
      <c r="F900" s="121"/>
      <c r="G900" s="125" t="s">
        <v>347</v>
      </c>
      <c r="H900" s="472"/>
      <c r="I900" s="207" t="s">
        <v>486</v>
      </c>
      <c r="J900" s="207" t="s">
        <v>490</v>
      </c>
      <c r="K900" s="207" t="s">
        <v>494</v>
      </c>
      <c r="L900" s="207" t="s">
        <v>498</v>
      </c>
      <c r="M900" s="207" t="s">
        <v>503</v>
      </c>
      <c r="N900" s="207" t="s">
        <v>508</v>
      </c>
      <c r="O900" s="207" t="s">
        <v>512</v>
      </c>
      <c r="P900" s="123">
        <f t="shared" si="56"/>
        <v>100</v>
      </c>
      <c r="Q900" s="208" t="str">
        <f t="shared" si="57"/>
        <v>Fuerte</v>
      </c>
      <c r="R900" s="207" t="s">
        <v>516</v>
      </c>
      <c r="S900" s="224" t="str">
        <f t="shared" si="58"/>
        <v>FuerteFuerte</v>
      </c>
      <c r="T900" s="224">
        <f>IFERROR(VLOOKUP(S900,'Tablas de calculos'!$AU$16:$AV$24,2,FALSE),"")</f>
        <v>1</v>
      </c>
      <c r="U900" s="208" t="str">
        <f>IFERROR(VLOOKUP(T900,'Tablas de calculos'!$AV$16:$AY$24,4),"")</f>
        <v>Fuerte</v>
      </c>
      <c r="V900" s="207" t="s">
        <v>578</v>
      </c>
      <c r="W900" s="207" t="s">
        <v>578</v>
      </c>
      <c r="X900" s="123" t="str">
        <f t="shared" si="59"/>
        <v>FuerteDirectamenteDirectamente</v>
      </c>
      <c r="Y900" s="208">
        <f>IFERROR(VLOOKUP(X900,'Tablas de calculos'!$AZ$4:$BE$11,5,FALSE),"")</f>
        <v>2</v>
      </c>
      <c r="Z900" s="208">
        <f>IFERROR(VLOOKUP(X900,'Tablas de calculos'!$AZ$4:$BE$11,6,FALSE),"")</f>
        <v>2</v>
      </c>
    </row>
    <row r="901" spans="1:26" ht="75" x14ac:dyDescent="0.25">
      <c r="A901" s="232" t="s">
        <v>122</v>
      </c>
      <c r="B901" s="14">
        <v>88</v>
      </c>
      <c r="C901" s="205" t="str">
        <f>+VLOOKUP(Tabla9[[#This Row],[Cod. Riesgo]],Tabla_Riesgos[[Número]:[Tipo de Riesgo]],6,FALSE)</f>
        <v>Seguridad de la Información</v>
      </c>
      <c r="D901" s="119" t="s">
        <v>26</v>
      </c>
      <c r="E901" s="120" t="s">
        <v>1148</v>
      </c>
      <c r="F901" s="121"/>
      <c r="G901" s="125" t="s">
        <v>347</v>
      </c>
      <c r="H901" s="472"/>
      <c r="I901" s="207" t="s">
        <v>486</v>
      </c>
      <c r="J901" s="207" t="s">
        <v>490</v>
      </c>
      <c r="K901" s="207" t="s">
        <v>494</v>
      </c>
      <c r="L901" s="207" t="s">
        <v>498</v>
      </c>
      <c r="M901" s="207" t="s">
        <v>503</v>
      </c>
      <c r="N901" s="207" t="s">
        <v>508</v>
      </c>
      <c r="O901" s="207" t="s">
        <v>512</v>
      </c>
      <c r="P901" s="123">
        <f t="shared" ref="P901:P964" si="60">IFERROR(IF(I901="Asignado",15,0)+IF(J901="Adecuado",15,0)+IF(K901="Oportuna",15,0)+IF(L901="Prevenir",15,0)+IF(L901="Detectar",10,0)+IF(M901="Confiable",15,0)+IF(N901="Se investigan y resuelven oportunamente",15,0)+IF(O901="Completa",10,0)+IF(O901="Incompleta",5,0),"")</f>
        <v>100</v>
      </c>
      <c r="Q901" s="208" t="str">
        <f t="shared" ref="Q901:Q964" si="61">IF(P901&lt;86,"Debil",IF(P901&lt;96,"Moderado","Fuerte"))</f>
        <v>Fuerte</v>
      </c>
      <c r="R901" s="207" t="s">
        <v>516</v>
      </c>
      <c r="S901" s="224" t="str">
        <f t="shared" ref="S901:S964" si="62">_xlfn.CONCAT(Q901,R901)</f>
        <v>FuerteFuerte</v>
      </c>
      <c r="T901" s="224">
        <f>IFERROR(VLOOKUP(S901,'Tablas de calculos'!$AU$16:$AV$24,2,FALSE),"")</f>
        <v>1</v>
      </c>
      <c r="U901" s="208" t="str">
        <f>IFERROR(VLOOKUP(T901,'Tablas de calculos'!$AV$16:$AY$24,4),"")</f>
        <v>Fuerte</v>
      </c>
      <c r="V901" s="207" t="s">
        <v>578</v>
      </c>
      <c r="W901" s="207" t="s">
        <v>578</v>
      </c>
      <c r="X901" s="123" t="str">
        <f t="shared" ref="X901:X964" si="63">CONCATENATE(U901,V901,W901)</f>
        <v>FuerteDirectamenteDirectamente</v>
      </c>
      <c r="Y901" s="208">
        <f>IFERROR(VLOOKUP(X901,'Tablas de calculos'!$AZ$4:$BE$11,5,FALSE),"")</f>
        <v>2</v>
      </c>
      <c r="Z901" s="208">
        <f>IFERROR(VLOOKUP(X901,'Tablas de calculos'!$AZ$4:$BE$11,6,FALSE),"")</f>
        <v>2</v>
      </c>
    </row>
    <row r="902" spans="1:26" ht="75" x14ac:dyDescent="0.25">
      <c r="A902" s="232" t="s">
        <v>122</v>
      </c>
      <c r="B902" s="14">
        <v>88</v>
      </c>
      <c r="C902" s="205" t="str">
        <f>+VLOOKUP(Tabla9[[#This Row],[Cod. Riesgo]],Tabla_Riesgos[[Número]:[Tipo de Riesgo]],6,FALSE)</f>
        <v>Seguridad de la Información</v>
      </c>
      <c r="D902" s="119" t="s">
        <v>26</v>
      </c>
      <c r="E902" s="120" t="s">
        <v>1148</v>
      </c>
      <c r="F902" s="121"/>
      <c r="G902" s="125" t="s">
        <v>355</v>
      </c>
      <c r="H902" s="472"/>
      <c r="I902" s="207" t="s">
        <v>486</v>
      </c>
      <c r="J902" s="207" t="s">
        <v>490</v>
      </c>
      <c r="K902" s="207" t="s">
        <v>494</v>
      </c>
      <c r="L902" s="207" t="s">
        <v>498</v>
      </c>
      <c r="M902" s="207" t="s">
        <v>503</v>
      </c>
      <c r="N902" s="207" t="s">
        <v>508</v>
      </c>
      <c r="O902" s="207" t="s">
        <v>512</v>
      </c>
      <c r="P902" s="123">
        <f t="shared" si="60"/>
        <v>100</v>
      </c>
      <c r="Q902" s="208" t="str">
        <f t="shared" si="61"/>
        <v>Fuerte</v>
      </c>
      <c r="R902" s="207" t="s">
        <v>516</v>
      </c>
      <c r="S902" s="224" t="str">
        <f t="shared" si="62"/>
        <v>FuerteFuerte</v>
      </c>
      <c r="T902" s="224">
        <f>IFERROR(VLOOKUP(S902,'Tablas de calculos'!$AU$16:$AV$24,2,FALSE),"")</f>
        <v>1</v>
      </c>
      <c r="U902" s="208" t="str">
        <f>IFERROR(VLOOKUP(T902,'Tablas de calculos'!$AV$16:$AY$24,4),"")</f>
        <v>Fuerte</v>
      </c>
      <c r="V902" s="207" t="s">
        <v>578</v>
      </c>
      <c r="W902" s="207" t="s">
        <v>578</v>
      </c>
      <c r="X902" s="123" t="str">
        <f t="shared" si="63"/>
        <v>FuerteDirectamenteDirectamente</v>
      </c>
      <c r="Y902" s="208">
        <f>IFERROR(VLOOKUP(X902,'Tablas de calculos'!$AZ$4:$BE$11,5,FALSE),"")</f>
        <v>2</v>
      </c>
      <c r="Z902" s="208">
        <f>IFERROR(VLOOKUP(X902,'Tablas de calculos'!$AZ$4:$BE$11,6,FALSE),"")</f>
        <v>2</v>
      </c>
    </row>
    <row r="903" spans="1:26" ht="45" x14ac:dyDescent="0.25">
      <c r="A903" s="232" t="s">
        <v>122</v>
      </c>
      <c r="B903" s="14">
        <v>89</v>
      </c>
      <c r="C903" s="205" t="str">
        <f>+VLOOKUP(Tabla9[[#This Row],[Cod. Riesgo]],Tabla_Riesgos[[Número]:[Tipo de Riesgo]],6,FALSE)</f>
        <v>Operativo</v>
      </c>
      <c r="D903" s="119" t="s">
        <v>26</v>
      </c>
      <c r="E903" s="120" t="s">
        <v>1149</v>
      </c>
      <c r="F903" s="121"/>
      <c r="G903" s="125" t="s">
        <v>356</v>
      </c>
      <c r="H903" s="472"/>
      <c r="I903" s="207" t="s">
        <v>486</v>
      </c>
      <c r="J903" s="207" t="s">
        <v>490</v>
      </c>
      <c r="K903" s="207" t="s">
        <v>494</v>
      </c>
      <c r="L903" s="207" t="s">
        <v>498</v>
      </c>
      <c r="M903" s="207" t="s">
        <v>503</v>
      </c>
      <c r="N903" s="207" t="s">
        <v>508</v>
      </c>
      <c r="O903" s="207" t="s">
        <v>512</v>
      </c>
      <c r="P903" s="123">
        <f t="shared" si="60"/>
        <v>100</v>
      </c>
      <c r="Q903" s="208" t="str">
        <f t="shared" si="61"/>
        <v>Fuerte</v>
      </c>
      <c r="R903" s="207" t="s">
        <v>516</v>
      </c>
      <c r="S903" s="224" t="str">
        <f t="shared" si="62"/>
        <v>FuerteFuerte</v>
      </c>
      <c r="T903" s="224">
        <f>IFERROR(VLOOKUP(S903,'Tablas de calculos'!$AU$16:$AV$24,2,FALSE),"")</f>
        <v>1</v>
      </c>
      <c r="U903" s="208" t="str">
        <f>IFERROR(VLOOKUP(T903,'Tablas de calculos'!$AV$16:$AY$24,4),"")</f>
        <v>Fuerte</v>
      </c>
      <c r="V903" s="207" t="s">
        <v>578</v>
      </c>
      <c r="W903" s="207" t="s">
        <v>578</v>
      </c>
      <c r="X903" s="123" t="str">
        <f t="shared" si="63"/>
        <v>FuerteDirectamenteDirectamente</v>
      </c>
      <c r="Y903" s="208">
        <f>IFERROR(VLOOKUP(X903,'Tablas de calculos'!$AZ$4:$BE$11,5,FALSE),"")</f>
        <v>2</v>
      </c>
      <c r="Z903" s="208">
        <f>IFERROR(VLOOKUP(X903,'Tablas de calculos'!$AZ$4:$BE$11,6,FALSE),"")</f>
        <v>2</v>
      </c>
    </row>
    <row r="904" spans="1:26" ht="135" x14ac:dyDescent="0.25">
      <c r="A904" s="232" t="s">
        <v>122</v>
      </c>
      <c r="B904" s="14">
        <v>89</v>
      </c>
      <c r="C904" s="205" t="str">
        <f>+VLOOKUP(Tabla9[[#This Row],[Cod. Riesgo]],Tabla_Riesgos[[Número]:[Tipo de Riesgo]],6,FALSE)</f>
        <v>Operativo</v>
      </c>
      <c r="D904" s="119" t="s">
        <v>26</v>
      </c>
      <c r="E904" s="120" t="s">
        <v>1149</v>
      </c>
      <c r="F904" s="121"/>
      <c r="G904" s="125" t="s">
        <v>357</v>
      </c>
      <c r="H904" s="472"/>
      <c r="I904" s="207" t="s">
        <v>486</v>
      </c>
      <c r="J904" s="207" t="s">
        <v>490</v>
      </c>
      <c r="K904" s="207" t="s">
        <v>494</v>
      </c>
      <c r="L904" s="207" t="s">
        <v>498</v>
      </c>
      <c r="M904" s="207" t="s">
        <v>503</v>
      </c>
      <c r="N904" s="207" t="s">
        <v>508</v>
      </c>
      <c r="O904" s="207" t="s">
        <v>512</v>
      </c>
      <c r="P904" s="123">
        <f t="shared" si="60"/>
        <v>100</v>
      </c>
      <c r="Q904" s="208" t="str">
        <f t="shared" si="61"/>
        <v>Fuerte</v>
      </c>
      <c r="R904" s="207" t="s">
        <v>516</v>
      </c>
      <c r="S904" s="224" t="str">
        <f t="shared" si="62"/>
        <v>FuerteFuerte</v>
      </c>
      <c r="T904" s="224">
        <f>IFERROR(VLOOKUP(S904,'Tablas de calculos'!$AU$16:$AV$24,2,FALSE),"")</f>
        <v>1</v>
      </c>
      <c r="U904" s="208" t="str">
        <f>IFERROR(VLOOKUP(T904,'Tablas de calculos'!$AV$16:$AY$24,4),"")</f>
        <v>Fuerte</v>
      </c>
      <c r="V904" s="207" t="s">
        <v>578</v>
      </c>
      <c r="W904" s="207" t="s">
        <v>578</v>
      </c>
      <c r="X904" s="123" t="str">
        <f t="shared" si="63"/>
        <v>FuerteDirectamenteDirectamente</v>
      </c>
      <c r="Y904" s="208">
        <f>IFERROR(VLOOKUP(X904,'Tablas de calculos'!$AZ$4:$BE$11,5,FALSE),"")</f>
        <v>2</v>
      </c>
      <c r="Z904" s="208">
        <f>IFERROR(VLOOKUP(X904,'Tablas de calculos'!$AZ$4:$BE$11,6,FALSE),"")</f>
        <v>2</v>
      </c>
    </row>
    <row r="905" spans="1:26" ht="45" x14ac:dyDescent="0.25">
      <c r="A905" s="232" t="s">
        <v>122</v>
      </c>
      <c r="B905" s="14">
        <v>89</v>
      </c>
      <c r="C905" s="205" t="str">
        <f>+VLOOKUP(Tabla9[[#This Row],[Cod. Riesgo]],Tabla_Riesgos[[Número]:[Tipo de Riesgo]],6,FALSE)</f>
        <v>Operativo</v>
      </c>
      <c r="D905" s="119" t="s">
        <v>26</v>
      </c>
      <c r="E905" s="120" t="s">
        <v>1149</v>
      </c>
      <c r="F905" s="121"/>
      <c r="G905" s="125" t="s">
        <v>358</v>
      </c>
      <c r="H905" s="472"/>
      <c r="I905" s="207" t="s">
        <v>486</v>
      </c>
      <c r="J905" s="207" t="s">
        <v>490</v>
      </c>
      <c r="K905" s="207" t="s">
        <v>494</v>
      </c>
      <c r="L905" s="207" t="s">
        <v>498</v>
      </c>
      <c r="M905" s="207" t="s">
        <v>503</v>
      </c>
      <c r="N905" s="207" t="s">
        <v>508</v>
      </c>
      <c r="O905" s="207" t="s">
        <v>512</v>
      </c>
      <c r="P905" s="123">
        <f t="shared" si="60"/>
        <v>100</v>
      </c>
      <c r="Q905" s="208" t="str">
        <f t="shared" si="61"/>
        <v>Fuerte</v>
      </c>
      <c r="R905" s="207" t="s">
        <v>516</v>
      </c>
      <c r="S905" s="224" t="str">
        <f t="shared" si="62"/>
        <v>FuerteFuerte</v>
      </c>
      <c r="T905" s="224">
        <f>IFERROR(VLOOKUP(S905,'Tablas de calculos'!$AU$16:$AV$24,2,FALSE),"")</f>
        <v>1</v>
      </c>
      <c r="U905" s="208" t="str">
        <f>IFERROR(VLOOKUP(T905,'Tablas de calculos'!$AV$16:$AY$24,4),"")</f>
        <v>Fuerte</v>
      </c>
      <c r="V905" s="207" t="s">
        <v>578</v>
      </c>
      <c r="W905" s="207" t="s">
        <v>578</v>
      </c>
      <c r="X905" s="123" t="str">
        <f t="shared" si="63"/>
        <v>FuerteDirectamenteDirectamente</v>
      </c>
      <c r="Y905" s="208">
        <f>IFERROR(VLOOKUP(X905,'Tablas de calculos'!$AZ$4:$BE$11,5,FALSE),"")</f>
        <v>2</v>
      </c>
      <c r="Z905" s="208">
        <f>IFERROR(VLOOKUP(X905,'Tablas de calculos'!$AZ$4:$BE$11,6,FALSE),"")</f>
        <v>2</v>
      </c>
    </row>
    <row r="906" spans="1:26" ht="120" x14ac:dyDescent="0.25">
      <c r="A906" s="232" t="s">
        <v>122</v>
      </c>
      <c r="B906" s="14">
        <v>89</v>
      </c>
      <c r="C906" s="205" t="str">
        <f>+VLOOKUP(Tabla9[[#This Row],[Cod. Riesgo]],Tabla_Riesgos[[Número]:[Tipo de Riesgo]],6,FALSE)</f>
        <v>Operativo</v>
      </c>
      <c r="D906" s="119" t="s">
        <v>26</v>
      </c>
      <c r="E906" s="120" t="s">
        <v>1149</v>
      </c>
      <c r="F906" s="121"/>
      <c r="G906" s="125" t="s">
        <v>359</v>
      </c>
      <c r="H906" s="472"/>
      <c r="I906" s="207" t="s">
        <v>486</v>
      </c>
      <c r="J906" s="207" t="s">
        <v>490</v>
      </c>
      <c r="K906" s="207" t="s">
        <v>494</v>
      </c>
      <c r="L906" s="207" t="s">
        <v>498</v>
      </c>
      <c r="M906" s="207" t="s">
        <v>503</v>
      </c>
      <c r="N906" s="207" t="s">
        <v>508</v>
      </c>
      <c r="O906" s="207" t="s">
        <v>512</v>
      </c>
      <c r="P906" s="123">
        <f t="shared" si="60"/>
        <v>100</v>
      </c>
      <c r="Q906" s="208" t="str">
        <f t="shared" si="61"/>
        <v>Fuerte</v>
      </c>
      <c r="R906" s="207" t="s">
        <v>516</v>
      </c>
      <c r="S906" s="224" t="str">
        <f t="shared" si="62"/>
        <v>FuerteFuerte</v>
      </c>
      <c r="T906" s="224">
        <f>IFERROR(VLOOKUP(S906,'Tablas de calculos'!$AU$16:$AV$24,2,FALSE),"")</f>
        <v>1</v>
      </c>
      <c r="U906" s="208" t="str">
        <f>IFERROR(VLOOKUP(T906,'Tablas de calculos'!$AV$16:$AY$24,4),"")</f>
        <v>Fuerte</v>
      </c>
      <c r="V906" s="207" t="s">
        <v>578</v>
      </c>
      <c r="W906" s="207" t="s">
        <v>578</v>
      </c>
      <c r="X906" s="123" t="str">
        <f t="shared" si="63"/>
        <v>FuerteDirectamenteDirectamente</v>
      </c>
      <c r="Y906" s="208">
        <f>IFERROR(VLOOKUP(X906,'Tablas de calculos'!$AZ$4:$BE$11,5,FALSE),"")</f>
        <v>2</v>
      </c>
      <c r="Z906" s="208">
        <f>IFERROR(VLOOKUP(X906,'Tablas de calculos'!$AZ$4:$BE$11,6,FALSE),"")</f>
        <v>2</v>
      </c>
    </row>
    <row r="907" spans="1:26" ht="30" x14ac:dyDescent="0.25">
      <c r="A907" s="232" t="s">
        <v>122</v>
      </c>
      <c r="B907" s="14">
        <v>27</v>
      </c>
      <c r="C907" s="205" t="str">
        <f>+VLOOKUP(Tabla9[[#This Row],[Cod. Riesgo]],Tabla_Riesgos[[Número]:[Tipo de Riesgo]],6,FALSE)</f>
        <v>Seguridad de la Información</v>
      </c>
      <c r="D907" s="119" t="s">
        <v>12</v>
      </c>
      <c r="E907" s="120" t="s">
        <v>661</v>
      </c>
      <c r="F907" s="121"/>
      <c r="G907" s="125"/>
      <c r="H907" s="472"/>
      <c r="I907" s="207" t="s">
        <v>486</v>
      </c>
      <c r="J907" s="207" t="s">
        <v>490</v>
      </c>
      <c r="K907" s="207" t="s">
        <v>494</v>
      </c>
      <c r="L907" s="207" t="s">
        <v>498</v>
      </c>
      <c r="M907" s="207" t="s">
        <v>503</v>
      </c>
      <c r="N907" s="207" t="s">
        <v>508</v>
      </c>
      <c r="O907" s="207" t="s">
        <v>512</v>
      </c>
      <c r="P907" s="123">
        <f t="shared" si="60"/>
        <v>100</v>
      </c>
      <c r="Q907" s="208" t="str">
        <f t="shared" si="61"/>
        <v>Fuerte</v>
      </c>
      <c r="R907" s="207" t="s">
        <v>516</v>
      </c>
      <c r="S907" s="224" t="str">
        <f t="shared" si="62"/>
        <v>FuerteFuerte</v>
      </c>
      <c r="T907" s="224">
        <f>IFERROR(VLOOKUP(S907,'Tablas de calculos'!$AU$16:$AV$24,2,FALSE),"")</f>
        <v>1</v>
      </c>
      <c r="U907" s="208" t="str">
        <f>IFERROR(VLOOKUP(T907,'Tablas de calculos'!$AV$16:$AY$24,4),"")</f>
        <v>Fuerte</v>
      </c>
      <c r="V907" s="207" t="s">
        <v>578</v>
      </c>
      <c r="W907" s="207" t="s">
        <v>578</v>
      </c>
      <c r="X907" s="123" t="str">
        <f t="shared" si="63"/>
        <v>FuerteDirectamenteDirectamente</v>
      </c>
      <c r="Y907" s="208">
        <f>IFERROR(VLOOKUP(X907,'Tablas de calculos'!$AZ$4:$BE$11,5,FALSE),"")</f>
        <v>2</v>
      </c>
      <c r="Z907" s="208">
        <f>IFERROR(VLOOKUP(X907,'Tablas de calculos'!$AZ$4:$BE$11,6,FALSE),"")</f>
        <v>2</v>
      </c>
    </row>
    <row r="908" spans="1:26" ht="45" x14ac:dyDescent="0.25">
      <c r="A908" s="232" t="s">
        <v>122</v>
      </c>
      <c r="B908" s="203">
        <v>132</v>
      </c>
      <c r="C908" s="205" t="str">
        <f>+VLOOKUP(Tabla9[[#This Row],[Cod. Riesgo]],Tabla_Riesgos[[Número]:[Tipo de Riesgo]],6,FALSE)</f>
        <v xml:space="preserve">Continuidad del negocio </v>
      </c>
      <c r="D908" s="199" t="s">
        <v>12</v>
      </c>
      <c r="E908" s="200" t="s">
        <v>729</v>
      </c>
      <c r="F908" s="121"/>
      <c r="G908" s="125" t="s">
        <v>780</v>
      </c>
      <c r="H908" s="472" t="s">
        <v>544</v>
      </c>
      <c r="I908" s="207" t="s">
        <v>486</v>
      </c>
      <c r="J908" s="207" t="s">
        <v>490</v>
      </c>
      <c r="K908" s="207" t="s">
        <v>494</v>
      </c>
      <c r="L908" s="207" t="s">
        <v>498</v>
      </c>
      <c r="M908" s="207" t="s">
        <v>503</v>
      </c>
      <c r="N908" s="207" t="s">
        <v>508</v>
      </c>
      <c r="O908" s="207" t="s">
        <v>512</v>
      </c>
      <c r="P908" s="123">
        <f t="shared" si="60"/>
        <v>100</v>
      </c>
      <c r="Q908" s="208" t="str">
        <f t="shared" si="61"/>
        <v>Fuerte</v>
      </c>
      <c r="R908" s="207" t="s">
        <v>516</v>
      </c>
      <c r="S908" s="224" t="str">
        <f t="shared" si="62"/>
        <v>FuerteFuerte</v>
      </c>
      <c r="T908" s="224">
        <f>IFERROR(VLOOKUP(S908,'Tablas de calculos'!$AU$16:$AV$24,2,FALSE),"")</f>
        <v>1</v>
      </c>
      <c r="U908" s="208" t="str">
        <f>IFERROR(VLOOKUP(T908,'Tablas de calculos'!$AV$16:$AY$24,4),"")</f>
        <v>Fuerte</v>
      </c>
      <c r="V908" s="207" t="s">
        <v>578</v>
      </c>
      <c r="W908" s="207" t="s">
        <v>578</v>
      </c>
      <c r="X908" s="123" t="str">
        <f t="shared" si="63"/>
        <v>FuerteDirectamenteDirectamente</v>
      </c>
      <c r="Y908" s="208">
        <f>IFERROR(VLOOKUP(X908,'Tablas de calculos'!$AZ$4:$BE$11,5,FALSE),"")</f>
        <v>2</v>
      </c>
      <c r="Z908" s="208">
        <f>IFERROR(VLOOKUP(X908,'Tablas de calculos'!$AZ$4:$BE$11,6,FALSE),"")</f>
        <v>2</v>
      </c>
    </row>
    <row r="909" spans="1:26" ht="45" x14ac:dyDescent="0.25">
      <c r="A909" s="232" t="s">
        <v>122</v>
      </c>
      <c r="B909" s="196">
        <v>133</v>
      </c>
      <c r="C909" s="205" t="str">
        <f>+VLOOKUP(Tabla9[[#This Row],[Cod. Riesgo]],Tabla_Riesgos[[Número]:[Tipo de Riesgo]],6,FALSE)</f>
        <v xml:space="preserve">Continuidad del negocio </v>
      </c>
      <c r="D909" s="119" t="s">
        <v>102</v>
      </c>
      <c r="E909" s="120" t="s">
        <v>772</v>
      </c>
      <c r="F909" s="121"/>
      <c r="G909" s="125"/>
      <c r="H909" s="472"/>
      <c r="I909" s="207"/>
      <c r="J909" s="207"/>
      <c r="K909" s="207"/>
      <c r="L909" s="207"/>
      <c r="M909" s="207"/>
      <c r="N909" s="207"/>
      <c r="O909" s="207"/>
      <c r="P909" s="123">
        <f t="shared" si="60"/>
        <v>0</v>
      </c>
      <c r="Q909" s="208" t="str">
        <f t="shared" si="61"/>
        <v>Debil</v>
      </c>
      <c r="R909" s="207" t="s">
        <v>516</v>
      </c>
      <c r="S909" s="224" t="str">
        <f t="shared" si="62"/>
        <v>DebilFuerte</v>
      </c>
      <c r="T909" s="224">
        <f>IFERROR(VLOOKUP(S909,'Tablas de calculos'!$AU$16:$AV$24,2,FALSE),"")</f>
        <v>7</v>
      </c>
      <c r="U909" s="208" t="str">
        <f>IFERROR(VLOOKUP(T909,'Tablas de calculos'!$AV$16:$AY$24,4),"")</f>
        <v>Débil</v>
      </c>
      <c r="V909" s="207" t="s">
        <v>576</v>
      </c>
      <c r="W909" s="207" t="s">
        <v>578</v>
      </c>
      <c r="X909" s="123" t="str">
        <f t="shared" si="63"/>
        <v>DébilNo disminuyeDirectamente</v>
      </c>
      <c r="Y909" s="208" t="str">
        <f>IFERROR(VLOOKUP(X909,'Tablas de calculos'!$AZ$4:$BE$11,5,FALSE),"")</f>
        <v/>
      </c>
      <c r="Z909" s="208" t="str">
        <f>IFERROR(VLOOKUP(X909,'Tablas de calculos'!$AZ$4:$BE$11,6,FALSE),"")</f>
        <v/>
      </c>
    </row>
    <row r="910" spans="1:26" ht="30" x14ac:dyDescent="0.25">
      <c r="A910" s="232" t="s">
        <v>122</v>
      </c>
      <c r="B910" s="204">
        <v>134</v>
      </c>
      <c r="C910" s="205" t="str">
        <f>+VLOOKUP(Tabla9[[#This Row],[Cod. Riesgo]],Tabla_Riesgos[[Número]:[Tipo de Riesgo]],6,FALSE)</f>
        <v xml:space="preserve">Continuidad del negocio </v>
      </c>
      <c r="D910" s="119" t="s">
        <v>38</v>
      </c>
      <c r="E910" s="120" t="s">
        <v>726</v>
      </c>
      <c r="F910" s="121"/>
      <c r="G910" s="125" t="s">
        <v>781</v>
      </c>
      <c r="H910" s="472" t="s">
        <v>544</v>
      </c>
      <c r="I910" s="207"/>
      <c r="J910" s="207"/>
      <c r="K910" s="207"/>
      <c r="L910" s="207"/>
      <c r="M910" s="207"/>
      <c r="N910" s="207"/>
      <c r="O910" s="207"/>
      <c r="P910" s="123">
        <f t="shared" si="60"/>
        <v>0</v>
      </c>
      <c r="Q910" s="208" t="str">
        <f t="shared" si="61"/>
        <v>Debil</v>
      </c>
      <c r="R910" s="207" t="s">
        <v>516</v>
      </c>
      <c r="S910" s="224" t="str">
        <f t="shared" si="62"/>
        <v>DebilFuerte</v>
      </c>
      <c r="T910" s="224">
        <f>IFERROR(VLOOKUP(S910,'Tablas de calculos'!$AU$16:$AV$24,2,FALSE),"")</f>
        <v>7</v>
      </c>
      <c r="U910" s="208" t="str">
        <f>IFERROR(VLOOKUP(T910,'Tablas de calculos'!$AV$16:$AY$24,4),"")</f>
        <v>Débil</v>
      </c>
      <c r="V910" s="207" t="s">
        <v>576</v>
      </c>
      <c r="W910" s="207" t="s">
        <v>578</v>
      </c>
      <c r="X910" s="123" t="str">
        <f t="shared" si="63"/>
        <v>DébilNo disminuyeDirectamente</v>
      </c>
      <c r="Y910" s="208" t="str">
        <f>IFERROR(VLOOKUP(X910,'Tablas de calculos'!$AZ$4:$BE$11,5,FALSE),"")</f>
        <v/>
      </c>
      <c r="Z910" s="208" t="str">
        <f>IFERROR(VLOOKUP(X910,'Tablas de calculos'!$AZ$4:$BE$11,6,FALSE),"")</f>
        <v/>
      </c>
    </row>
    <row r="911" spans="1:26" ht="30" x14ac:dyDescent="0.25">
      <c r="A911" s="232" t="s">
        <v>122</v>
      </c>
      <c r="B911" s="196">
        <v>135</v>
      </c>
      <c r="C911" s="205" t="str">
        <f>+VLOOKUP(Tabla9[[#This Row],[Cod. Riesgo]],Tabla_Riesgos[[Número]:[Tipo de Riesgo]],6,FALSE)</f>
        <v xml:space="preserve">Continuidad del negocio </v>
      </c>
      <c r="D911" s="119" t="s">
        <v>43</v>
      </c>
      <c r="E911" s="120" t="s">
        <v>730</v>
      </c>
      <c r="F911" s="121"/>
      <c r="G911" s="125" t="s">
        <v>782</v>
      </c>
      <c r="H911" s="472" t="s">
        <v>544</v>
      </c>
      <c r="I911" s="207"/>
      <c r="J911" s="207"/>
      <c r="K911" s="207"/>
      <c r="L911" s="207"/>
      <c r="M911" s="207"/>
      <c r="N911" s="207"/>
      <c r="O911" s="207"/>
      <c r="P911" s="123">
        <f t="shared" si="60"/>
        <v>0</v>
      </c>
      <c r="Q911" s="208" t="str">
        <f t="shared" si="61"/>
        <v>Debil</v>
      </c>
      <c r="R911" s="207" t="s">
        <v>516</v>
      </c>
      <c r="S911" s="224" t="str">
        <f t="shared" si="62"/>
        <v>DebilFuerte</v>
      </c>
      <c r="T911" s="224">
        <f>IFERROR(VLOOKUP(S911,'Tablas de calculos'!$AU$16:$AV$24,2,FALSE),"")</f>
        <v>7</v>
      </c>
      <c r="U911" s="208" t="str">
        <f>IFERROR(VLOOKUP(T911,'Tablas de calculos'!$AV$16:$AY$24,4),"")</f>
        <v>Débil</v>
      </c>
      <c r="V911" s="207" t="s">
        <v>576</v>
      </c>
      <c r="W911" s="207" t="s">
        <v>578</v>
      </c>
      <c r="X911" s="123" t="str">
        <f t="shared" si="63"/>
        <v>DébilNo disminuyeDirectamente</v>
      </c>
      <c r="Y911" s="208" t="str">
        <f>IFERROR(VLOOKUP(X911,'Tablas de calculos'!$AZ$4:$BE$11,5,FALSE),"")</f>
        <v/>
      </c>
      <c r="Z911" s="208" t="str">
        <f>IFERROR(VLOOKUP(X911,'Tablas de calculos'!$AZ$4:$BE$11,6,FALSE),"")</f>
        <v/>
      </c>
    </row>
    <row r="912" spans="1:26" ht="30" x14ac:dyDescent="0.25">
      <c r="A912" s="232" t="s">
        <v>122</v>
      </c>
      <c r="B912" s="196">
        <v>135</v>
      </c>
      <c r="C912" s="205" t="str">
        <f>+VLOOKUP(Tabla9[[#This Row],[Cod. Riesgo]],Tabla_Riesgos[[Número]:[Tipo de Riesgo]],6,FALSE)</f>
        <v xml:space="preserve">Continuidad del negocio </v>
      </c>
      <c r="D912" s="119" t="s">
        <v>43</v>
      </c>
      <c r="E912" s="120" t="s">
        <v>730</v>
      </c>
      <c r="F912" s="121"/>
      <c r="G912" s="125" t="s">
        <v>783</v>
      </c>
      <c r="H912" s="472" t="s">
        <v>544</v>
      </c>
      <c r="I912" s="207"/>
      <c r="J912" s="207"/>
      <c r="K912" s="207"/>
      <c r="L912" s="207"/>
      <c r="M912" s="207"/>
      <c r="N912" s="207"/>
      <c r="O912" s="207"/>
      <c r="P912" s="123">
        <f t="shared" si="60"/>
        <v>0</v>
      </c>
      <c r="Q912" s="208" t="str">
        <f t="shared" si="61"/>
        <v>Debil</v>
      </c>
      <c r="R912" s="207" t="s">
        <v>516</v>
      </c>
      <c r="S912" s="224" t="str">
        <f t="shared" si="62"/>
        <v>DebilFuerte</v>
      </c>
      <c r="T912" s="224">
        <f>IFERROR(VLOOKUP(S912,'Tablas de calculos'!$AU$16:$AV$24,2,FALSE),"")</f>
        <v>7</v>
      </c>
      <c r="U912" s="208" t="str">
        <f>IFERROR(VLOOKUP(T912,'Tablas de calculos'!$AV$16:$AY$24,4),"")</f>
        <v>Débil</v>
      </c>
      <c r="V912" s="207" t="s">
        <v>576</v>
      </c>
      <c r="W912" s="207" t="s">
        <v>578</v>
      </c>
      <c r="X912" s="123" t="str">
        <f t="shared" si="63"/>
        <v>DébilNo disminuyeDirectamente</v>
      </c>
      <c r="Y912" s="208" t="str">
        <f>IFERROR(VLOOKUP(X912,'Tablas de calculos'!$AZ$4:$BE$11,5,FALSE),"")</f>
        <v/>
      </c>
      <c r="Z912" s="208" t="str">
        <f>IFERROR(VLOOKUP(X912,'Tablas de calculos'!$AZ$4:$BE$11,6,FALSE),"")</f>
        <v/>
      </c>
    </row>
    <row r="913" spans="1:26" ht="30" x14ac:dyDescent="0.25">
      <c r="A913" s="232" t="s">
        <v>122</v>
      </c>
      <c r="B913" s="204">
        <v>136</v>
      </c>
      <c r="C913" s="205" t="str">
        <f>+VLOOKUP(Tabla9[[#This Row],[Cod. Riesgo]],Tabla_Riesgos[[Número]:[Tipo de Riesgo]],6,FALSE)</f>
        <v xml:space="preserve">Continuidad del negocio </v>
      </c>
      <c r="D913" s="119" t="s">
        <v>66</v>
      </c>
      <c r="E913" s="120" t="s">
        <v>774</v>
      </c>
      <c r="F913" s="121"/>
      <c r="G913" s="125" t="s">
        <v>784</v>
      </c>
      <c r="H913" s="472" t="s">
        <v>544</v>
      </c>
      <c r="I913" s="207"/>
      <c r="J913" s="207"/>
      <c r="K913" s="207"/>
      <c r="L913" s="207"/>
      <c r="M913" s="207"/>
      <c r="N913" s="207"/>
      <c r="O913" s="207"/>
      <c r="P913" s="123">
        <f t="shared" si="60"/>
        <v>0</v>
      </c>
      <c r="Q913" s="208" t="str">
        <f t="shared" si="61"/>
        <v>Debil</v>
      </c>
      <c r="R913" s="207" t="s">
        <v>516</v>
      </c>
      <c r="S913" s="224" t="str">
        <f t="shared" si="62"/>
        <v>DebilFuerte</v>
      </c>
      <c r="T913" s="224">
        <f>IFERROR(VLOOKUP(S913,'Tablas de calculos'!$AU$16:$AV$24,2,FALSE),"")</f>
        <v>7</v>
      </c>
      <c r="U913" s="208" t="str">
        <f>IFERROR(VLOOKUP(T913,'Tablas de calculos'!$AV$16:$AY$24,4),"")</f>
        <v>Débil</v>
      </c>
      <c r="V913" s="207" t="s">
        <v>576</v>
      </c>
      <c r="W913" s="207" t="s">
        <v>578</v>
      </c>
      <c r="X913" s="123" t="str">
        <f t="shared" si="63"/>
        <v>DébilNo disminuyeDirectamente</v>
      </c>
      <c r="Y913" s="208" t="str">
        <f>IFERROR(VLOOKUP(X913,'Tablas de calculos'!$AZ$4:$BE$11,5,FALSE),"")</f>
        <v/>
      </c>
      <c r="Z913" s="208" t="str">
        <f>IFERROR(VLOOKUP(X913,'Tablas de calculos'!$AZ$4:$BE$11,6,FALSE),"")</f>
        <v/>
      </c>
    </row>
    <row r="914" spans="1:26" ht="30" x14ac:dyDescent="0.25">
      <c r="A914" s="232" t="s">
        <v>122</v>
      </c>
      <c r="B914" s="204">
        <v>136</v>
      </c>
      <c r="C914" s="205" t="str">
        <f>+VLOOKUP(Tabla9[[#This Row],[Cod. Riesgo]],Tabla_Riesgos[[Número]:[Tipo de Riesgo]],6,FALSE)</f>
        <v xml:space="preserve">Continuidad del negocio </v>
      </c>
      <c r="D914" s="119" t="s">
        <v>66</v>
      </c>
      <c r="E914" s="120" t="s">
        <v>774</v>
      </c>
      <c r="F914" s="121"/>
      <c r="G914" s="125" t="s">
        <v>785</v>
      </c>
      <c r="H914" s="472" t="s">
        <v>544</v>
      </c>
      <c r="I914" s="207"/>
      <c r="J914" s="207"/>
      <c r="K914" s="207"/>
      <c r="L914" s="207"/>
      <c r="M914" s="207"/>
      <c r="N914" s="207"/>
      <c r="O914" s="207"/>
      <c r="P914" s="123">
        <f t="shared" si="60"/>
        <v>0</v>
      </c>
      <c r="Q914" s="208" t="str">
        <f t="shared" si="61"/>
        <v>Debil</v>
      </c>
      <c r="R914" s="207" t="s">
        <v>516</v>
      </c>
      <c r="S914" s="224" t="str">
        <f t="shared" si="62"/>
        <v>DebilFuerte</v>
      </c>
      <c r="T914" s="224">
        <f>IFERROR(VLOOKUP(S914,'Tablas de calculos'!$AU$16:$AV$24,2,FALSE),"")</f>
        <v>7</v>
      </c>
      <c r="U914" s="208" t="str">
        <f>IFERROR(VLOOKUP(T914,'Tablas de calculos'!$AV$16:$AY$24,4),"")</f>
        <v>Débil</v>
      </c>
      <c r="V914" s="207" t="s">
        <v>576</v>
      </c>
      <c r="W914" s="207" t="s">
        <v>578</v>
      </c>
      <c r="X914" s="123" t="str">
        <f t="shared" si="63"/>
        <v>DébilNo disminuyeDirectamente</v>
      </c>
      <c r="Y914" s="208" t="str">
        <f>IFERROR(VLOOKUP(X914,'Tablas de calculos'!$AZ$4:$BE$11,5,FALSE),"")</f>
        <v/>
      </c>
      <c r="Z914" s="208" t="str">
        <f>IFERROR(VLOOKUP(X914,'Tablas de calculos'!$AZ$4:$BE$11,6,FALSE),"")</f>
        <v/>
      </c>
    </row>
    <row r="915" spans="1:26" ht="30" x14ac:dyDescent="0.25">
      <c r="A915" s="232" t="s">
        <v>122</v>
      </c>
      <c r="B915" s="204">
        <v>136</v>
      </c>
      <c r="C915" s="205" t="str">
        <f>+VLOOKUP(Tabla9[[#This Row],[Cod. Riesgo]],Tabla_Riesgos[[Número]:[Tipo de Riesgo]],6,FALSE)</f>
        <v xml:space="preserve">Continuidad del negocio </v>
      </c>
      <c r="D915" s="119" t="s">
        <v>66</v>
      </c>
      <c r="E915" s="120" t="s">
        <v>774</v>
      </c>
      <c r="F915" s="121"/>
      <c r="G915" s="125" t="s">
        <v>786</v>
      </c>
      <c r="H915" s="472" t="s">
        <v>544</v>
      </c>
      <c r="I915" s="207"/>
      <c r="J915" s="207"/>
      <c r="K915" s="207"/>
      <c r="L915" s="207"/>
      <c r="M915" s="207"/>
      <c r="N915" s="207"/>
      <c r="O915" s="207"/>
      <c r="P915" s="123">
        <f t="shared" si="60"/>
        <v>0</v>
      </c>
      <c r="Q915" s="208" t="str">
        <f t="shared" si="61"/>
        <v>Debil</v>
      </c>
      <c r="R915" s="207" t="s">
        <v>516</v>
      </c>
      <c r="S915" s="224" t="str">
        <f t="shared" si="62"/>
        <v>DebilFuerte</v>
      </c>
      <c r="T915" s="224">
        <f>IFERROR(VLOOKUP(S915,'Tablas de calculos'!$AU$16:$AV$24,2,FALSE),"")</f>
        <v>7</v>
      </c>
      <c r="U915" s="208" t="str">
        <f>IFERROR(VLOOKUP(T915,'Tablas de calculos'!$AV$16:$AY$24,4),"")</f>
        <v>Débil</v>
      </c>
      <c r="V915" s="207" t="s">
        <v>576</v>
      </c>
      <c r="W915" s="207" t="s">
        <v>578</v>
      </c>
      <c r="X915" s="123" t="str">
        <f t="shared" si="63"/>
        <v>DébilNo disminuyeDirectamente</v>
      </c>
      <c r="Y915" s="208" t="str">
        <f>IFERROR(VLOOKUP(X915,'Tablas de calculos'!$AZ$4:$BE$11,5,FALSE),"")</f>
        <v/>
      </c>
      <c r="Z915" s="208" t="str">
        <f>IFERROR(VLOOKUP(X915,'Tablas de calculos'!$AZ$4:$BE$11,6,FALSE),"")</f>
        <v/>
      </c>
    </row>
    <row r="916" spans="1:26" ht="30" x14ac:dyDescent="0.25">
      <c r="A916" s="232" t="s">
        <v>122</v>
      </c>
      <c r="B916" s="204">
        <v>136</v>
      </c>
      <c r="C916" s="205" t="str">
        <f>+VLOOKUP(Tabla9[[#This Row],[Cod. Riesgo]],Tabla_Riesgos[[Número]:[Tipo de Riesgo]],6,FALSE)</f>
        <v xml:space="preserve">Continuidad del negocio </v>
      </c>
      <c r="D916" s="119" t="s">
        <v>66</v>
      </c>
      <c r="E916" s="120" t="s">
        <v>774</v>
      </c>
      <c r="F916" s="121"/>
      <c r="G916" s="125" t="s">
        <v>787</v>
      </c>
      <c r="H916" s="472" t="s">
        <v>544</v>
      </c>
      <c r="I916" s="207"/>
      <c r="J916" s="207"/>
      <c r="K916" s="207"/>
      <c r="L916" s="207"/>
      <c r="M916" s="207"/>
      <c r="N916" s="207"/>
      <c r="O916" s="207"/>
      <c r="P916" s="123">
        <f t="shared" si="60"/>
        <v>0</v>
      </c>
      <c r="Q916" s="208" t="str">
        <f t="shared" si="61"/>
        <v>Debil</v>
      </c>
      <c r="R916" s="207" t="s">
        <v>516</v>
      </c>
      <c r="S916" s="224" t="str">
        <f t="shared" si="62"/>
        <v>DebilFuerte</v>
      </c>
      <c r="T916" s="224">
        <f>IFERROR(VLOOKUP(S916,'Tablas de calculos'!$AU$16:$AV$24,2,FALSE),"")</f>
        <v>7</v>
      </c>
      <c r="U916" s="208" t="str">
        <f>IFERROR(VLOOKUP(T916,'Tablas de calculos'!$AV$16:$AY$24,4),"")</f>
        <v>Débil</v>
      </c>
      <c r="V916" s="207" t="s">
        <v>576</v>
      </c>
      <c r="W916" s="207" t="s">
        <v>578</v>
      </c>
      <c r="X916" s="123" t="str">
        <f t="shared" si="63"/>
        <v>DébilNo disminuyeDirectamente</v>
      </c>
      <c r="Y916" s="208" t="str">
        <f>IFERROR(VLOOKUP(X916,'Tablas de calculos'!$AZ$4:$BE$11,5,FALSE),"")</f>
        <v/>
      </c>
      <c r="Z916" s="208" t="str">
        <f>IFERROR(VLOOKUP(X916,'Tablas de calculos'!$AZ$4:$BE$11,6,FALSE),"")</f>
        <v/>
      </c>
    </row>
    <row r="917" spans="1:26" ht="30" x14ac:dyDescent="0.25">
      <c r="A917" s="232" t="s">
        <v>122</v>
      </c>
      <c r="B917" s="196">
        <v>137</v>
      </c>
      <c r="C917" s="205" t="str">
        <f>+VLOOKUP(Tabla9[[#This Row],[Cod. Riesgo]],Tabla_Riesgos[[Número]:[Tipo de Riesgo]],6,FALSE)</f>
        <v xml:space="preserve">Continuidad del negocio </v>
      </c>
      <c r="D917" s="119" t="s">
        <v>66</v>
      </c>
      <c r="E917" s="120" t="s">
        <v>736</v>
      </c>
      <c r="F917" s="121"/>
      <c r="G917" s="125" t="s">
        <v>788</v>
      </c>
      <c r="H917" s="472" t="s">
        <v>544</v>
      </c>
      <c r="I917" s="207"/>
      <c r="J917" s="207"/>
      <c r="K917" s="207"/>
      <c r="L917" s="207"/>
      <c r="M917" s="207"/>
      <c r="N917" s="207"/>
      <c r="O917" s="207"/>
      <c r="P917" s="123">
        <f t="shared" si="60"/>
        <v>0</v>
      </c>
      <c r="Q917" s="208" t="str">
        <f t="shared" si="61"/>
        <v>Debil</v>
      </c>
      <c r="R917" s="207" t="s">
        <v>516</v>
      </c>
      <c r="S917" s="224" t="str">
        <f t="shared" si="62"/>
        <v>DebilFuerte</v>
      </c>
      <c r="T917" s="224">
        <f>IFERROR(VLOOKUP(S917,'Tablas de calculos'!$AU$16:$AV$24,2,FALSE),"")</f>
        <v>7</v>
      </c>
      <c r="U917" s="208" t="str">
        <f>IFERROR(VLOOKUP(T917,'Tablas de calculos'!$AV$16:$AY$24,4),"")</f>
        <v>Débil</v>
      </c>
      <c r="V917" s="207" t="s">
        <v>576</v>
      </c>
      <c r="W917" s="207" t="s">
        <v>578</v>
      </c>
      <c r="X917" s="123" t="str">
        <f t="shared" si="63"/>
        <v>DébilNo disminuyeDirectamente</v>
      </c>
      <c r="Y917" s="208" t="str">
        <f>IFERROR(VLOOKUP(X917,'Tablas de calculos'!$AZ$4:$BE$11,5,FALSE),"")</f>
        <v/>
      </c>
      <c r="Z917" s="208" t="str">
        <f>IFERROR(VLOOKUP(X917,'Tablas de calculos'!$AZ$4:$BE$11,6,FALSE),"")</f>
        <v/>
      </c>
    </row>
    <row r="918" spans="1:26" ht="30" x14ac:dyDescent="0.25">
      <c r="A918" s="232" t="s">
        <v>122</v>
      </c>
      <c r="B918" s="205">
        <v>138</v>
      </c>
      <c r="C918" s="205" t="str">
        <f>+VLOOKUP(Tabla9[[#This Row],[Cod. Riesgo]],Tabla_Riesgos[[Número]:[Tipo de Riesgo]],6,FALSE)</f>
        <v xml:space="preserve">Continuidad del negocio </v>
      </c>
      <c r="D918" s="199" t="s">
        <v>66</v>
      </c>
      <c r="E918" s="200" t="s">
        <v>738</v>
      </c>
      <c r="F918" s="121"/>
      <c r="G918" s="125" t="s">
        <v>789</v>
      </c>
      <c r="H918" s="472" t="s">
        <v>544</v>
      </c>
      <c r="I918" s="207"/>
      <c r="J918" s="207"/>
      <c r="K918" s="207"/>
      <c r="L918" s="207"/>
      <c r="M918" s="207"/>
      <c r="N918" s="207"/>
      <c r="O918" s="207"/>
      <c r="P918" s="123">
        <f t="shared" si="60"/>
        <v>0</v>
      </c>
      <c r="Q918" s="208" t="str">
        <f t="shared" si="61"/>
        <v>Debil</v>
      </c>
      <c r="R918" s="207" t="s">
        <v>516</v>
      </c>
      <c r="S918" s="224" t="str">
        <f t="shared" si="62"/>
        <v>DebilFuerte</v>
      </c>
      <c r="T918" s="224">
        <f>IFERROR(VLOOKUP(S918,'Tablas de calculos'!$AU$16:$AV$24,2,FALSE),"")</f>
        <v>7</v>
      </c>
      <c r="U918" s="208" t="str">
        <f>IFERROR(VLOOKUP(T918,'Tablas de calculos'!$AV$16:$AY$24,4),"")</f>
        <v>Débil</v>
      </c>
      <c r="V918" s="207" t="s">
        <v>576</v>
      </c>
      <c r="W918" s="207" t="s">
        <v>578</v>
      </c>
      <c r="X918" s="123" t="str">
        <f t="shared" si="63"/>
        <v>DébilNo disminuyeDirectamente</v>
      </c>
      <c r="Y918" s="208" t="str">
        <f>IFERROR(VLOOKUP(X918,'Tablas de calculos'!$AZ$4:$BE$11,5,FALSE),"")</f>
        <v/>
      </c>
      <c r="Z918" s="208" t="str">
        <f>IFERROR(VLOOKUP(X918,'Tablas de calculos'!$AZ$4:$BE$11,6,FALSE),"")</f>
        <v/>
      </c>
    </row>
    <row r="919" spans="1:26" ht="60" x14ac:dyDescent="0.25">
      <c r="A919" s="232" t="s">
        <v>1187</v>
      </c>
      <c r="B919" s="61">
        <v>1</v>
      </c>
      <c r="C919" s="205" t="str">
        <f>+VLOOKUP(Tabla9[[#This Row],[Cod. Riesgo]],Tabla_Riesgos[[Número]:[Tipo de Riesgo]],6,FALSE)</f>
        <v>Corrupción</v>
      </c>
      <c r="D919" s="119" t="s">
        <v>12</v>
      </c>
      <c r="E919" s="120" t="s">
        <v>386</v>
      </c>
      <c r="F919" s="121"/>
      <c r="G919" s="122" t="s">
        <v>173</v>
      </c>
      <c r="H919" s="213"/>
      <c r="I919" s="207"/>
      <c r="J919" s="207"/>
      <c r="K919" s="207"/>
      <c r="L919" s="207"/>
      <c r="M919" s="207"/>
      <c r="N919" s="207"/>
      <c r="O919" s="207"/>
      <c r="P919" s="123">
        <f t="shared" si="60"/>
        <v>0</v>
      </c>
      <c r="Q919" s="208" t="str">
        <f t="shared" si="61"/>
        <v>Debil</v>
      </c>
      <c r="R919" s="207" t="s">
        <v>371</v>
      </c>
      <c r="S919" s="224" t="str">
        <f t="shared" si="62"/>
        <v>DebilModerado</v>
      </c>
      <c r="T919" s="224">
        <f>IFERROR(VLOOKUP(S919,'Tablas de calculos'!$AU$16:$AV$24,2,FALSE),"")</f>
        <v>8</v>
      </c>
      <c r="U919" s="208" t="str">
        <f>IFERROR(VLOOKUP(T919,'Tablas de calculos'!$AV$16:$AY$24,4),"")</f>
        <v>Débil</v>
      </c>
      <c r="V919" s="207" t="s">
        <v>578</v>
      </c>
      <c r="W919" s="207" t="s">
        <v>575</v>
      </c>
      <c r="X919" s="123" t="str">
        <f t="shared" si="63"/>
        <v>DébilDirectamenteIndirectamente</v>
      </c>
      <c r="Y919" s="208" t="str">
        <f>IFERROR(VLOOKUP(X919,'Tablas de calculos'!$AZ$4:$BE$11,5,FALSE),"")</f>
        <v/>
      </c>
      <c r="Z919" s="208" t="str">
        <f>IFERROR(VLOOKUP(X919,'Tablas de calculos'!$AZ$4:$BE$11,6,FALSE),"")</f>
        <v/>
      </c>
    </row>
    <row r="920" spans="1:26" ht="60" x14ac:dyDescent="0.25">
      <c r="A920" s="232" t="s">
        <v>1187</v>
      </c>
      <c r="B920" s="61">
        <v>1</v>
      </c>
      <c r="C920" s="205" t="str">
        <f>+VLOOKUP(Tabla9[[#This Row],[Cod. Riesgo]],Tabla_Riesgos[[Número]:[Tipo de Riesgo]],6,FALSE)</f>
        <v>Corrupción</v>
      </c>
      <c r="D920" s="119" t="s">
        <v>12</v>
      </c>
      <c r="E920" s="120" t="s">
        <v>386</v>
      </c>
      <c r="F920" s="121"/>
      <c r="G920" s="122" t="s">
        <v>174</v>
      </c>
      <c r="H920" s="213"/>
      <c r="I920" s="207"/>
      <c r="J920" s="207"/>
      <c r="K920" s="207"/>
      <c r="L920" s="207"/>
      <c r="M920" s="207"/>
      <c r="N920" s="207"/>
      <c r="O920" s="207"/>
      <c r="P920" s="123">
        <f t="shared" si="60"/>
        <v>0</v>
      </c>
      <c r="Q920" s="208" t="str">
        <f t="shared" si="61"/>
        <v>Debil</v>
      </c>
      <c r="R920" s="207" t="s">
        <v>516</v>
      </c>
      <c r="S920" s="224" t="str">
        <f t="shared" si="62"/>
        <v>DebilFuerte</v>
      </c>
      <c r="T920" s="224">
        <f>IFERROR(VLOOKUP(S920,'Tablas de calculos'!$AU$16:$AV$24,2,FALSE),"")</f>
        <v>7</v>
      </c>
      <c r="U920" s="208" t="str">
        <f>IFERROR(VLOOKUP(T920,'Tablas de calculos'!$AV$16:$AY$24,4),"")</f>
        <v>Débil</v>
      </c>
      <c r="V920" s="207" t="s">
        <v>578</v>
      </c>
      <c r="W920" s="207" t="s">
        <v>575</v>
      </c>
      <c r="X920" s="123" t="str">
        <f t="shared" si="63"/>
        <v>DébilDirectamenteIndirectamente</v>
      </c>
      <c r="Y920" s="208" t="str">
        <f>IFERROR(VLOOKUP(X920,'Tablas de calculos'!$AZ$4:$BE$11,5,FALSE),"")</f>
        <v/>
      </c>
      <c r="Z920" s="208" t="str">
        <f>IFERROR(VLOOKUP(X920,'Tablas de calculos'!$AZ$4:$BE$11,6,FALSE),"")</f>
        <v/>
      </c>
    </row>
    <row r="921" spans="1:26" ht="60" x14ac:dyDescent="0.25">
      <c r="A921" s="232" t="s">
        <v>1187</v>
      </c>
      <c r="B921" s="61">
        <v>1</v>
      </c>
      <c r="C921" s="205" t="str">
        <f>+VLOOKUP(Tabla9[[#This Row],[Cod. Riesgo]],Tabla_Riesgos[[Número]:[Tipo de Riesgo]],6,FALSE)</f>
        <v>Corrupción</v>
      </c>
      <c r="D921" s="119" t="s">
        <v>12</v>
      </c>
      <c r="E921" s="120" t="s">
        <v>386</v>
      </c>
      <c r="F921" s="121"/>
      <c r="G921" s="122" t="s">
        <v>175</v>
      </c>
      <c r="H921" s="213"/>
      <c r="I921" s="207"/>
      <c r="J921" s="207"/>
      <c r="K921" s="207"/>
      <c r="L921" s="207"/>
      <c r="M921" s="207"/>
      <c r="N921" s="207"/>
      <c r="O921" s="207"/>
      <c r="P921" s="123">
        <f t="shared" si="60"/>
        <v>0</v>
      </c>
      <c r="Q921" s="208" t="str">
        <f t="shared" si="61"/>
        <v>Debil</v>
      </c>
      <c r="R921" s="207" t="s">
        <v>371</v>
      </c>
      <c r="S921" s="224" t="str">
        <f t="shared" si="62"/>
        <v>DebilModerado</v>
      </c>
      <c r="T921" s="224">
        <f>IFERROR(VLOOKUP(S921,'Tablas de calculos'!$AU$16:$AV$24,2,FALSE),"")</f>
        <v>8</v>
      </c>
      <c r="U921" s="208" t="str">
        <f>IFERROR(VLOOKUP(T921,'Tablas de calculos'!$AV$16:$AY$24,4),"")</f>
        <v>Débil</v>
      </c>
      <c r="V921" s="207" t="s">
        <v>576</v>
      </c>
      <c r="W921" s="207" t="s">
        <v>578</v>
      </c>
      <c r="X921" s="123" t="str">
        <f t="shared" si="63"/>
        <v>DébilNo disminuyeDirectamente</v>
      </c>
      <c r="Y921" s="208" t="str">
        <f>IFERROR(VLOOKUP(X921,'Tablas de calculos'!$AZ$4:$BE$11,5,FALSE),"")</f>
        <v/>
      </c>
      <c r="Z921" s="208" t="str">
        <f>IFERROR(VLOOKUP(X921,'Tablas de calculos'!$AZ$4:$BE$11,6,FALSE),"")</f>
        <v/>
      </c>
    </row>
    <row r="922" spans="1:26" ht="60" x14ac:dyDescent="0.25">
      <c r="A922" s="232" t="s">
        <v>1187</v>
      </c>
      <c r="B922" s="61">
        <v>1</v>
      </c>
      <c r="C922" s="205" t="str">
        <f>+VLOOKUP(Tabla9[[#This Row],[Cod. Riesgo]],Tabla_Riesgos[[Número]:[Tipo de Riesgo]],6,FALSE)</f>
        <v>Corrupción</v>
      </c>
      <c r="D922" s="119" t="s">
        <v>12</v>
      </c>
      <c r="E922" s="120" t="s">
        <v>386</v>
      </c>
      <c r="F922" s="121"/>
      <c r="G922" s="122" t="s">
        <v>176</v>
      </c>
      <c r="H922" s="213"/>
      <c r="I922" s="207"/>
      <c r="J922" s="207"/>
      <c r="K922" s="207"/>
      <c r="L922" s="207"/>
      <c r="M922" s="207"/>
      <c r="N922" s="207"/>
      <c r="O922" s="207"/>
      <c r="P922" s="123">
        <f t="shared" si="60"/>
        <v>0</v>
      </c>
      <c r="Q922" s="208" t="str">
        <f t="shared" si="61"/>
        <v>Debil</v>
      </c>
      <c r="R922" s="207" t="s">
        <v>516</v>
      </c>
      <c r="S922" s="224" t="str">
        <f t="shared" si="62"/>
        <v>DebilFuerte</v>
      </c>
      <c r="T922" s="224">
        <f>IFERROR(VLOOKUP(S922,'Tablas de calculos'!$AU$16:$AV$24,2,FALSE),"")</f>
        <v>7</v>
      </c>
      <c r="U922" s="208" t="str">
        <f>IFERROR(VLOOKUP(T922,'Tablas de calculos'!$AV$16:$AY$24,4),"")</f>
        <v>Débil</v>
      </c>
      <c r="V922" s="207" t="s">
        <v>576</v>
      </c>
      <c r="W922" s="207" t="s">
        <v>578</v>
      </c>
      <c r="X922" s="123" t="str">
        <f t="shared" si="63"/>
        <v>DébilNo disminuyeDirectamente</v>
      </c>
      <c r="Y922" s="208" t="str">
        <f>IFERROR(VLOOKUP(X922,'Tablas de calculos'!$AZ$4:$BE$11,5,FALSE),"")</f>
        <v/>
      </c>
      <c r="Z922" s="208" t="str">
        <f>IFERROR(VLOOKUP(X922,'Tablas de calculos'!$AZ$4:$BE$11,6,FALSE),"")</f>
        <v/>
      </c>
    </row>
    <row r="923" spans="1:26" ht="60" x14ac:dyDescent="0.25">
      <c r="A923" s="232" t="s">
        <v>1187</v>
      </c>
      <c r="B923" s="61">
        <v>1</v>
      </c>
      <c r="C923" s="205" t="str">
        <f>+VLOOKUP(Tabla9[[#This Row],[Cod. Riesgo]],Tabla_Riesgos[[Número]:[Tipo de Riesgo]],6,FALSE)</f>
        <v>Corrupción</v>
      </c>
      <c r="D923" s="119" t="s">
        <v>12</v>
      </c>
      <c r="E923" s="120" t="s">
        <v>386</v>
      </c>
      <c r="F923" s="121"/>
      <c r="G923" s="122" t="s">
        <v>177</v>
      </c>
      <c r="H923" s="213"/>
      <c r="I923" s="207"/>
      <c r="J923" s="207"/>
      <c r="K923" s="207"/>
      <c r="L923" s="207"/>
      <c r="M923" s="207"/>
      <c r="N923" s="207"/>
      <c r="O923" s="207"/>
      <c r="P923" s="123">
        <f t="shared" si="60"/>
        <v>0</v>
      </c>
      <c r="Q923" s="208" t="str">
        <f t="shared" si="61"/>
        <v>Debil</v>
      </c>
      <c r="R923" s="207" t="s">
        <v>516</v>
      </c>
      <c r="S923" s="224" t="str">
        <f t="shared" si="62"/>
        <v>DebilFuerte</v>
      </c>
      <c r="T923" s="224">
        <f>IFERROR(VLOOKUP(S923,'Tablas de calculos'!$AU$16:$AV$24,2,FALSE),"")</f>
        <v>7</v>
      </c>
      <c r="U923" s="208" t="str">
        <f>IFERROR(VLOOKUP(T923,'Tablas de calculos'!$AV$16:$AY$24,4),"")</f>
        <v>Débil</v>
      </c>
      <c r="V923" s="207" t="s">
        <v>578</v>
      </c>
      <c r="W923" s="207" t="s">
        <v>575</v>
      </c>
      <c r="X923" s="123" t="str">
        <f t="shared" si="63"/>
        <v>DébilDirectamenteIndirectamente</v>
      </c>
      <c r="Y923" s="208" t="str">
        <f>IFERROR(VLOOKUP(X923,'Tablas de calculos'!$AZ$4:$BE$11,5,FALSE),"")</f>
        <v/>
      </c>
      <c r="Z923" s="208" t="str">
        <f>IFERROR(VLOOKUP(X923,'Tablas de calculos'!$AZ$4:$BE$11,6,FALSE),"")</f>
        <v/>
      </c>
    </row>
    <row r="924" spans="1:26" ht="60" x14ac:dyDescent="0.25">
      <c r="A924" s="232" t="s">
        <v>1187</v>
      </c>
      <c r="B924" s="61">
        <v>1</v>
      </c>
      <c r="C924" s="205" t="str">
        <f>+VLOOKUP(Tabla9[[#This Row],[Cod. Riesgo]],Tabla_Riesgos[[Número]:[Tipo de Riesgo]],6,FALSE)</f>
        <v>Corrupción</v>
      </c>
      <c r="D924" s="119" t="s">
        <v>12</v>
      </c>
      <c r="E924" s="120" t="s">
        <v>386</v>
      </c>
      <c r="F924" s="121"/>
      <c r="G924" s="122" t="s">
        <v>178</v>
      </c>
      <c r="H924" s="213"/>
      <c r="I924" s="207"/>
      <c r="J924" s="207"/>
      <c r="K924" s="207"/>
      <c r="L924" s="207"/>
      <c r="M924" s="207"/>
      <c r="N924" s="207"/>
      <c r="O924" s="207"/>
      <c r="P924" s="123">
        <f t="shared" si="60"/>
        <v>0</v>
      </c>
      <c r="Q924" s="208" t="str">
        <f t="shared" si="61"/>
        <v>Debil</v>
      </c>
      <c r="R924" s="207" t="s">
        <v>516</v>
      </c>
      <c r="S924" s="224" t="str">
        <f t="shared" si="62"/>
        <v>DebilFuerte</v>
      </c>
      <c r="T924" s="224">
        <f>IFERROR(VLOOKUP(S924,'Tablas de calculos'!$AU$16:$AV$24,2,FALSE),"")</f>
        <v>7</v>
      </c>
      <c r="U924" s="208" t="str">
        <f>IFERROR(VLOOKUP(T924,'Tablas de calculos'!$AV$16:$AY$24,4),"")</f>
        <v>Débil</v>
      </c>
      <c r="V924" s="207" t="s">
        <v>576</v>
      </c>
      <c r="W924" s="207" t="s">
        <v>578</v>
      </c>
      <c r="X924" s="123" t="str">
        <f t="shared" si="63"/>
        <v>DébilNo disminuyeDirectamente</v>
      </c>
      <c r="Y924" s="208" t="str">
        <f>IFERROR(VLOOKUP(X924,'Tablas de calculos'!$AZ$4:$BE$11,5,FALSE),"")</f>
        <v/>
      </c>
      <c r="Z924" s="208" t="str">
        <f>IFERROR(VLOOKUP(X924,'Tablas de calculos'!$AZ$4:$BE$11,6,FALSE),"")</f>
        <v/>
      </c>
    </row>
    <row r="925" spans="1:26" ht="75" x14ac:dyDescent="0.25">
      <c r="A925" s="232" t="s">
        <v>1187</v>
      </c>
      <c r="B925" s="61">
        <v>3</v>
      </c>
      <c r="C925" s="205" t="str">
        <f>+VLOOKUP(Tabla9[[#This Row],[Cod. Riesgo]],Tabla_Riesgos[[Número]:[Tipo de Riesgo]],6,FALSE)</f>
        <v>Corrupción</v>
      </c>
      <c r="D925" s="119" t="s">
        <v>12</v>
      </c>
      <c r="E925" s="120" t="s">
        <v>390</v>
      </c>
      <c r="F925" s="121"/>
      <c r="G925" s="122" t="s">
        <v>177</v>
      </c>
      <c r="H925" s="213"/>
      <c r="I925" s="207"/>
      <c r="J925" s="207"/>
      <c r="K925" s="207"/>
      <c r="L925" s="207"/>
      <c r="M925" s="207"/>
      <c r="N925" s="207"/>
      <c r="O925" s="207"/>
      <c r="P925" s="123">
        <f t="shared" si="60"/>
        <v>0</v>
      </c>
      <c r="Q925" s="208" t="str">
        <f t="shared" si="61"/>
        <v>Debil</v>
      </c>
      <c r="R925" s="207" t="s">
        <v>516</v>
      </c>
      <c r="S925" s="224" t="str">
        <f t="shared" si="62"/>
        <v>DebilFuerte</v>
      </c>
      <c r="T925" s="224">
        <f>IFERROR(VLOOKUP(S925,'Tablas de calculos'!$AU$16:$AV$24,2,FALSE),"")</f>
        <v>7</v>
      </c>
      <c r="U925" s="208" t="str">
        <f>IFERROR(VLOOKUP(T925,'Tablas de calculos'!$AV$16:$AY$24,4),"")</f>
        <v>Débil</v>
      </c>
      <c r="V925" s="207" t="s">
        <v>576</v>
      </c>
      <c r="W925" s="207" t="s">
        <v>578</v>
      </c>
      <c r="X925" s="123" t="str">
        <f t="shared" si="63"/>
        <v>DébilNo disminuyeDirectamente</v>
      </c>
      <c r="Y925" s="208" t="str">
        <f>IFERROR(VLOOKUP(X925,'Tablas de calculos'!$AZ$4:$BE$11,5,FALSE),"")</f>
        <v/>
      </c>
      <c r="Z925" s="208" t="str">
        <f>IFERROR(VLOOKUP(X925,'Tablas de calculos'!$AZ$4:$BE$11,6,FALSE),"")</f>
        <v/>
      </c>
    </row>
    <row r="926" spans="1:26" ht="75" x14ac:dyDescent="0.25">
      <c r="A926" s="232" t="s">
        <v>1187</v>
      </c>
      <c r="B926" s="61">
        <v>3</v>
      </c>
      <c r="C926" s="205" t="str">
        <f>+VLOOKUP(Tabla9[[#This Row],[Cod. Riesgo]],Tabla_Riesgos[[Número]:[Tipo de Riesgo]],6,FALSE)</f>
        <v>Corrupción</v>
      </c>
      <c r="D926" s="119" t="s">
        <v>12</v>
      </c>
      <c r="E926" s="120" t="s">
        <v>390</v>
      </c>
      <c r="F926" s="121"/>
      <c r="G926" s="122" t="s">
        <v>178</v>
      </c>
      <c r="H926" s="213"/>
      <c r="I926" s="207"/>
      <c r="J926" s="207"/>
      <c r="K926" s="207"/>
      <c r="L926" s="207"/>
      <c r="M926" s="207"/>
      <c r="N926" s="207"/>
      <c r="O926" s="207"/>
      <c r="P926" s="123">
        <f t="shared" si="60"/>
        <v>0</v>
      </c>
      <c r="Q926" s="208" t="str">
        <f t="shared" si="61"/>
        <v>Debil</v>
      </c>
      <c r="R926" s="207" t="s">
        <v>516</v>
      </c>
      <c r="S926" s="224" t="str">
        <f t="shared" si="62"/>
        <v>DebilFuerte</v>
      </c>
      <c r="T926" s="224">
        <f>IFERROR(VLOOKUP(S926,'Tablas de calculos'!$AU$16:$AV$24,2,FALSE),"")</f>
        <v>7</v>
      </c>
      <c r="U926" s="208" t="str">
        <f>IFERROR(VLOOKUP(T926,'Tablas de calculos'!$AV$16:$AY$24,4),"")</f>
        <v>Débil</v>
      </c>
      <c r="V926" s="207" t="s">
        <v>576</v>
      </c>
      <c r="W926" s="207" t="s">
        <v>578</v>
      </c>
      <c r="X926" s="123" t="str">
        <f t="shared" si="63"/>
        <v>DébilNo disminuyeDirectamente</v>
      </c>
      <c r="Y926" s="208" t="str">
        <f>IFERROR(VLOOKUP(X926,'Tablas de calculos'!$AZ$4:$BE$11,5,FALSE),"")</f>
        <v/>
      </c>
      <c r="Z926" s="208" t="str">
        <f>IFERROR(VLOOKUP(X926,'Tablas de calculos'!$AZ$4:$BE$11,6,FALSE),"")</f>
        <v/>
      </c>
    </row>
    <row r="927" spans="1:26" ht="75" x14ac:dyDescent="0.25">
      <c r="A927" s="232" t="s">
        <v>1187</v>
      </c>
      <c r="B927" s="61">
        <v>3</v>
      </c>
      <c r="C927" s="205" t="str">
        <f>+VLOOKUP(Tabla9[[#This Row],[Cod. Riesgo]],Tabla_Riesgos[[Número]:[Tipo de Riesgo]],6,FALSE)</f>
        <v>Corrupción</v>
      </c>
      <c r="D927" s="119" t="s">
        <v>12</v>
      </c>
      <c r="E927" s="120" t="s">
        <v>390</v>
      </c>
      <c r="F927" s="121"/>
      <c r="G927" s="122" t="s">
        <v>179</v>
      </c>
      <c r="H927" s="213"/>
      <c r="I927" s="207"/>
      <c r="J927" s="207"/>
      <c r="K927" s="207"/>
      <c r="L927" s="207"/>
      <c r="M927" s="207"/>
      <c r="N927" s="207"/>
      <c r="O927" s="207"/>
      <c r="P927" s="123">
        <f t="shared" si="60"/>
        <v>0</v>
      </c>
      <c r="Q927" s="208" t="str">
        <f t="shared" si="61"/>
        <v>Debil</v>
      </c>
      <c r="R927" s="207" t="s">
        <v>516</v>
      </c>
      <c r="S927" s="224" t="str">
        <f t="shared" si="62"/>
        <v>DebilFuerte</v>
      </c>
      <c r="T927" s="224">
        <f>IFERROR(VLOOKUP(S927,'Tablas de calculos'!$AU$16:$AV$24,2,FALSE),"")</f>
        <v>7</v>
      </c>
      <c r="U927" s="208" t="str">
        <f>IFERROR(VLOOKUP(T927,'Tablas de calculos'!$AV$16:$AY$24,4),"")</f>
        <v>Débil</v>
      </c>
      <c r="V927" s="207" t="s">
        <v>578</v>
      </c>
      <c r="W927" s="207" t="s">
        <v>578</v>
      </c>
      <c r="X927" s="123" t="str">
        <f t="shared" si="63"/>
        <v>DébilDirectamenteDirectamente</v>
      </c>
      <c r="Y927" s="208" t="str">
        <f>IFERROR(VLOOKUP(X927,'Tablas de calculos'!$AZ$4:$BE$11,5,FALSE),"")</f>
        <v/>
      </c>
      <c r="Z927" s="208" t="str">
        <f>IFERROR(VLOOKUP(X927,'Tablas de calculos'!$AZ$4:$BE$11,6,FALSE),"")</f>
        <v/>
      </c>
    </row>
    <row r="928" spans="1:26" ht="75" x14ac:dyDescent="0.25">
      <c r="A928" s="232" t="s">
        <v>1187</v>
      </c>
      <c r="B928" s="61">
        <v>3</v>
      </c>
      <c r="C928" s="205" t="str">
        <f>+VLOOKUP(Tabla9[[#This Row],[Cod. Riesgo]],Tabla_Riesgos[[Número]:[Tipo de Riesgo]],6,FALSE)</f>
        <v>Corrupción</v>
      </c>
      <c r="D928" s="119" t="s">
        <v>12</v>
      </c>
      <c r="E928" s="120" t="s">
        <v>390</v>
      </c>
      <c r="F928" s="121"/>
      <c r="G928" s="122" t="s">
        <v>180</v>
      </c>
      <c r="H928" s="213"/>
      <c r="I928" s="207"/>
      <c r="J928" s="207"/>
      <c r="K928" s="207"/>
      <c r="L928" s="207"/>
      <c r="M928" s="207"/>
      <c r="N928" s="207"/>
      <c r="O928" s="207"/>
      <c r="P928" s="123">
        <f t="shared" si="60"/>
        <v>0</v>
      </c>
      <c r="Q928" s="208" t="str">
        <f t="shared" si="61"/>
        <v>Debil</v>
      </c>
      <c r="R928" s="207" t="s">
        <v>516</v>
      </c>
      <c r="S928" s="224" t="str">
        <f t="shared" si="62"/>
        <v>DebilFuerte</v>
      </c>
      <c r="T928" s="224">
        <f>IFERROR(VLOOKUP(S928,'Tablas de calculos'!$AU$16:$AV$24,2,FALSE),"")</f>
        <v>7</v>
      </c>
      <c r="U928" s="208" t="str">
        <f>IFERROR(VLOOKUP(T928,'Tablas de calculos'!$AV$16:$AY$24,4),"")</f>
        <v>Débil</v>
      </c>
      <c r="V928" s="207" t="s">
        <v>578</v>
      </c>
      <c r="W928" s="207" t="s">
        <v>578</v>
      </c>
      <c r="X928" s="123" t="str">
        <f t="shared" si="63"/>
        <v>DébilDirectamenteDirectamente</v>
      </c>
      <c r="Y928" s="208" t="str">
        <f>IFERROR(VLOOKUP(X928,'Tablas de calculos'!$AZ$4:$BE$11,5,FALSE),"")</f>
        <v/>
      </c>
      <c r="Z928" s="208" t="str">
        <f>IFERROR(VLOOKUP(X928,'Tablas de calculos'!$AZ$4:$BE$11,6,FALSE),"")</f>
        <v/>
      </c>
    </row>
    <row r="929" spans="1:26" ht="90" x14ac:dyDescent="0.25">
      <c r="A929" s="232" t="s">
        <v>1187</v>
      </c>
      <c r="B929" s="61">
        <v>4</v>
      </c>
      <c r="C929" s="205" t="str">
        <f>+VLOOKUP(Tabla9[[#This Row],[Cod. Riesgo]],Tabla_Riesgos[[Número]:[Tipo de Riesgo]],6,FALSE)</f>
        <v>Corrupción</v>
      </c>
      <c r="D929" s="119" t="s">
        <v>12</v>
      </c>
      <c r="E929" s="120" t="s">
        <v>622</v>
      </c>
      <c r="F929" s="121"/>
      <c r="G929" s="122" t="s">
        <v>181</v>
      </c>
      <c r="H929" s="213"/>
      <c r="I929" s="207"/>
      <c r="J929" s="207"/>
      <c r="K929" s="207"/>
      <c r="L929" s="207"/>
      <c r="M929" s="207"/>
      <c r="N929" s="207"/>
      <c r="O929" s="207"/>
      <c r="P929" s="123">
        <f t="shared" si="60"/>
        <v>0</v>
      </c>
      <c r="Q929" s="208" t="str">
        <f t="shared" si="61"/>
        <v>Debil</v>
      </c>
      <c r="R929" s="207" t="s">
        <v>516</v>
      </c>
      <c r="S929" s="224" t="str">
        <f t="shared" si="62"/>
        <v>DebilFuerte</v>
      </c>
      <c r="T929" s="224">
        <f>IFERROR(VLOOKUP(S929,'Tablas de calculos'!$AU$16:$AV$24,2,FALSE),"")</f>
        <v>7</v>
      </c>
      <c r="U929" s="208" t="str">
        <f>IFERROR(VLOOKUP(T929,'Tablas de calculos'!$AV$16:$AY$24,4),"")</f>
        <v>Débil</v>
      </c>
      <c r="V929" s="207" t="s">
        <v>578</v>
      </c>
      <c r="W929" s="207" t="s">
        <v>578</v>
      </c>
      <c r="X929" s="123" t="str">
        <f t="shared" si="63"/>
        <v>DébilDirectamenteDirectamente</v>
      </c>
      <c r="Y929" s="208" t="str">
        <f>IFERROR(VLOOKUP(X929,'Tablas de calculos'!$AZ$4:$BE$11,5,FALSE),"")</f>
        <v/>
      </c>
      <c r="Z929" s="208" t="str">
        <f>IFERROR(VLOOKUP(X929,'Tablas de calculos'!$AZ$4:$BE$11,6,FALSE),"")</f>
        <v/>
      </c>
    </row>
    <row r="930" spans="1:26" ht="90" x14ac:dyDescent="0.25">
      <c r="A930" s="232" t="s">
        <v>1187</v>
      </c>
      <c r="B930" s="61">
        <v>4</v>
      </c>
      <c r="C930" s="205" t="str">
        <f>+VLOOKUP(Tabla9[[#This Row],[Cod. Riesgo]],Tabla_Riesgos[[Número]:[Tipo de Riesgo]],6,FALSE)</f>
        <v>Corrupción</v>
      </c>
      <c r="D930" s="119" t="s">
        <v>12</v>
      </c>
      <c r="E930" s="120" t="s">
        <v>622</v>
      </c>
      <c r="F930" s="121"/>
      <c r="G930" s="122" t="s">
        <v>182</v>
      </c>
      <c r="H930" s="213"/>
      <c r="I930" s="207"/>
      <c r="J930" s="207"/>
      <c r="K930" s="207"/>
      <c r="L930" s="207"/>
      <c r="M930" s="207"/>
      <c r="N930" s="207"/>
      <c r="O930" s="207"/>
      <c r="P930" s="123">
        <f t="shared" si="60"/>
        <v>0</v>
      </c>
      <c r="Q930" s="208" t="str">
        <f t="shared" si="61"/>
        <v>Debil</v>
      </c>
      <c r="R930" s="207" t="s">
        <v>516</v>
      </c>
      <c r="S930" s="224" t="str">
        <f t="shared" si="62"/>
        <v>DebilFuerte</v>
      </c>
      <c r="T930" s="224">
        <f>IFERROR(VLOOKUP(S930,'Tablas de calculos'!$AU$16:$AV$24,2,FALSE),"")</f>
        <v>7</v>
      </c>
      <c r="U930" s="208" t="str">
        <f>IFERROR(VLOOKUP(T930,'Tablas de calculos'!$AV$16:$AY$24,4),"")</f>
        <v>Débil</v>
      </c>
      <c r="V930" s="207" t="s">
        <v>576</v>
      </c>
      <c r="W930" s="207" t="s">
        <v>578</v>
      </c>
      <c r="X930" s="123" t="str">
        <f t="shared" si="63"/>
        <v>DébilNo disminuyeDirectamente</v>
      </c>
      <c r="Y930" s="208" t="str">
        <f>IFERROR(VLOOKUP(X930,'Tablas de calculos'!$AZ$4:$BE$11,5,FALSE),"")</f>
        <v/>
      </c>
      <c r="Z930" s="208" t="str">
        <f>IFERROR(VLOOKUP(X930,'Tablas de calculos'!$AZ$4:$BE$11,6,FALSE),"")</f>
        <v/>
      </c>
    </row>
    <row r="931" spans="1:26" ht="90" x14ac:dyDescent="0.25">
      <c r="A931" s="232" t="s">
        <v>1187</v>
      </c>
      <c r="B931" s="61">
        <v>4</v>
      </c>
      <c r="C931" s="205" t="str">
        <f>+VLOOKUP(Tabla9[[#This Row],[Cod. Riesgo]],Tabla_Riesgos[[Número]:[Tipo de Riesgo]],6,FALSE)</f>
        <v>Corrupción</v>
      </c>
      <c r="D931" s="119" t="s">
        <v>12</v>
      </c>
      <c r="E931" s="120" t="s">
        <v>622</v>
      </c>
      <c r="F931" s="121"/>
      <c r="G931" s="122" t="s">
        <v>183</v>
      </c>
      <c r="H931" s="213"/>
      <c r="I931" s="207"/>
      <c r="J931" s="207"/>
      <c r="K931" s="207"/>
      <c r="L931" s="207"/>
      <c r="M931" s="207"/>
      <c r="N931" s="207"/>
      <c r="O931" s="207"/>
      <c r="P931" s="123">
        <f t="shared" si="60"/>
        <v>0</v>
      </c>
      <c r="Q931" s="208" t="str">
        <f t="shared" si="61"/>
        <v>Debil</v>
      </c>
      <c r="R931" s="207" t="s">
        <v>516</v>
      </c>
      <c r="S931" s="224" t="str">
        <f t="shared" si="62"/>
        <v>DebilFuerte</v>
      </c>
      <c r="T931" s="224">
        <f>IFERROR(VLOOKUP(S931,'Tablas de calculos'!$AU$16:$AV$24,2,FALSE),"")</f>
        <v>7</v>
      </c>
      <c r="U931" s="208" t="str">
        <f>IFERROR(VLOOKUP(T931,'Tablas de calculos'!$AV$16:$AY$24,4),"")</f>
        <v>Débil</v>
      </c>
      <c r="V931" s="207" t="s">
        <v>576</v>
      </c>
      <c r="W931" s="207" t="s">
        <v>578</v>
      </c>
      <c r="X931" s="123" t="str">
        <f t="shared" si="63"/>
        <v>DébilNo disminuyeDirectamente</v>
      </c>
      <c r="Y931" s="208" t="str">
        <f>IFERROR(VLOOKUP(X931,'Tablas de calculos'!$AZ$4:$BE$11,5,FALSE),"")</f>
        <v/>
      </c>
      <c r="Z931" s="208" t="str">
        <f>IFERROR(VLOOKUP(X931,'Tablas de calculos'!$AZ$4:$BE$11,6,FALSE),"")</f>
        <v/>
      </c>
    </row>
    <row r="932" spans="1:26" ht="60" x14ac:dyDescent="0.25">
      <c r="A932" s="232" t="s">
        <v>1187</v>
      </c>
      <c r="B932" s="61">
        <v>5</v>
      </c>
      <c r="C932" s="205" t="str">
        <f>+VLOOKUP(Tabla9[[#This Row],[Cod. Riesgo]],Tabla_Riesgos[[Número]:[Tipo de Riesgo]],6,FALSE)</f>
        <v>Operativo</v>
      </c>
      <c r="D932" s="119" t="s">
        <v>12</v>
      </c>
      <c r="E932" s="120" t="s">
        <v>624</v>
      </c>
      <c r="F932" s="121"/>
      <c r="G932" s="122" t="s">
        <v>184</v>
      </c>
      <c r="H932" s="213"/>
      <c r="I932" s="207"/>
      <c r="J932" s="207"/>
      <c r="K932" s="207"/>
      <c r="L932" s="207"/>
      <c r="M932" s="207"/>
      <c r="N932" s="207"/>
      <c r="O932" s="207"/>
      <c r="P932" s="123">
        <f t="shared" si="60"/>
        <v>0</v>
      </c>
      <c r="Q932" s="208" t="str">
        <f t="shared" si="61"/>
        <v>Debil</v>
      </c>
      <c r="R932" s="207" t="s">
        <v>516</v>
      </c>
      <c r="S932" s="224" t="str">
        <f t="shared" si="62"/>
        <v>DebilFuerte</v>
      </c>
      <c r="T932" s="224">
        <f>IFERROR(VLOOKUP(S932,'Tablas de calculos'!$AU$16:$AV$24,2,FALSE),"")</f>
        <v>7</v>
      </c>
      <c r="U932" s="208" t="str">
        <f>IFERROR(VLOOKUP(T932,'Tablas de calculos'!$AV$16:$AY$24,4),"")</f>
        <v>Débil</v>
      </c>
      <c r="V932" s="207" t="s">
        <v>576</v>
      </c>
      <c r="W932" s="207" t="s">
        <v>578</v>
      </c>
      <c r="X932" s="123" t="str">
        <f t="shared" si="63"/>
        <v>DébilNo disminuyeDirectamente</v>
      </c>
      <c r="Y932" s="208" t="str">
        <f>IFERROR(VLOOKUP(X932,'Tablas de calculos'!$AZ$4:$BE$11,5,FALSE),"")</f>
        <v/>
      </c>
      <c r="Z932" s="208" t="str">
        <f>IFERROR(VLOOKUP(X932,'Tablas de calculos'!$AZ$4:$BE$11,6,FALSE),"")</f>
        <v/>
      </c>
    </row>
    <row r="933" spans="1:26" ht="75" x14ac:dyDescent="0.25">
      <c r="A933" s="232" t="s">
        <v>1187</v>
      </c>
      <c r="B933" s="61">
        <v>6</v>
      </c>
      <c r="C933" s="205" t="str">
        <f>+VLOOKUP(Tabla9[[#This Row],[Cod. Riesgo]],Tabla_Riesgos[[Número]:[Tipo de Riesgo]],6,FALSE)</f>
        <v>Corrupción</v>
      </c>
      <c r="D933" s="119" t="s">
        <v>12</v>
      </c>
      <c r="E933" s="120" t="s">
        <v>639</v>
      </c>
      <c r="F933" s="121"/>
      <c r="G933" s="122" t="s">
        <v>183</v>
      </c>
      <c r="H933" s="213"/>
      <c r="I933" s="207"/>
      <c r="J933" s="207"/>
      <c r="K933" s="207"/>
      <c r="L933" s="207"/>
      <c r="M933" s="207"/>
      <c r="N933" s="207"/>
      <c r="O933" s="207"/>
      <c r="P933" s="123">
        <f t="shared" si="60"/>
        <v>0</v>
      </c>
      <c r="Q933" s="208" t="str">
        <f t="shared" si="61"/>
        <v>Debil</v>
      </c>
      <c r="R933" s="207" t="s">
        <v>516</v>
      </c>
      <c r="S933" s="224" t="str">
        <f t="shared" si="62"/>
        <v>DebilFuerte</v>
      </c>
      <c r="T933" s="224">
        <f>IFERROR(VLOOKUP(S933,'Tablas de calculos'!$AU$16:$AV$24,2,FALSE),"")</f>
        <v>7</v>
      </c>
      <c r="U933" s="208" t="str">
        <f>IFERROR(VLOOKUP(T933,'Tablas de calculos'!$AV$16:$AY$24,4),"")</f>
        <v>Débil</v>
      </c>
      <c r="V933" s="207" t="s">
        <v>576</v>
      </c>
      <c r="W933" s="207" t="s">
        <v>578</v>
      </c>
      <c r="X933" s="123" t="str">
        <f t="shared" si="63"/>
        <v>DébilNo disminuyeDirectamente</v>
      </c>
      <c r="Y933" s="208" t="str">
        <f>IFERROR(VLOOKUP(X933,'Tablas de calculos'!$AZ$4:$BE$11,5,FALSE),"")</f>
        <v/>
      </c>
      <c r="Z933" s="208" t="str">
        <f>IFERROR(VLOOKUP(X933,'Tablas de calculos'!$AZ$4:$BE$11,6,FALSE),"")</f>
        <v/>
      </c>
    </row>
    <row r="934" spans="1:26" ht="60" x14ac:dyDescent="0.25">
      <c r="A934" s="232" t="s">
        <v>1187</v>
      </c>
      <c r="B934" s="61">
        <v>6</v>
      </c>
      <c r="C934" s="205" t="str">
        <f>+VLOOKUP(Tabla9[[#This Row],[Cod. Riesgo]],Tabla_Riesgos[[Número]:[Tipo de Riesgo]],6,FALSE)</f>
        <v>Corrupción</v>
      </c>
      <c r="D934" s="119" t="s">
        <v>12</v>
      </c>
      <c r="E934" s="120" t="s">
        <v>639</v>
      </c>
      <c r="F934" s="121"/>
      <c r="G934" s="122" t="s">
        <v>185</v>
      </c>
      <c r="H934" s="213"/>
      <c r="I934" s="207"/>
      <c r="J934" s="207"/>
      <c r="K934" s="207"/>
      <c r="L934" s="207"/>
      <c r="M934" s="207"/>
      <c r="N934" s="207"/>
      <c r="O934" s="207"/>
      <c r="P934" s="123">
        <f t="shared" si="60"/>
        <v>0</v>
      </c>
      <c r="Q934" s="208" t="str">
        <f t="shared" si="61"/>
        <v>Debil</v>
      </c>
      <c r="R934" s="207" t="s">
        <v>516</v>
      </c>
      <c r="S934" s="224" t="str">
        <f t="shared" si="62"/>
        <v>DebilFuerte</v>
      </c>
      <c r="T934" s="224">
        <f>IFERROR(VLOOKUP(S934,'Tablas de calculos'!$AU$16:$AV$24,2,FALSE),"")</f>
        <v>7</v>
      </c>
      <c r="U934" s="208" t="str">
        <f>IFERROR(VLOOKUP(T934,'Tablas de calculos'!$AV$16:$AY$24,4),"")</f>
        <v>Débil</v>
      </c>
      <c r="V934" s="207" t="s">
        <v>576</v>
      </c>
      <c r="W934" s="207" t="s">
        <v>578</v>
      </c>
      <c r="X934" s="123" t="str">
        <f t="shared" si="63"/>
        <v>DébilNo disminuyeDirectamente</v>
      </c>
      <c r="Y934" s="208" t="str">
        <f>IFERROR(VLOOKUP(X934,'Tablas de calculos'!$AZ$4:$BE$11,5,FALSE),"")</f>
        <v/>
      </c>
      <c r="Z934" s="208" t="str">
        <f>IFERROR(VLOOKUP(X934,'Tablas de calculos'!$AZ$4:$BE$11,6,FALSE),"")</f>
        <v/>
      </c>
    </row>
    <row r="935" spans="1:26" ht="60" x14ac:dyDescent="0.25">
      <c r="A935" s="232" t="s">
        <v>1187</v>
      </c>
      <c r="B935" s="61">
        <v>6</v>
      </c>
      <c r="C935" s="205" t="str">
        <f>+VLOOKUP(Tabla9[[#This Row],[Cod. Riesgo]],Tabla_Riesgos[[Número]:[Tipo de Riesgo]],6,FALSE)</f>
        <v>Corrupción</v>
      </c>
      <c r="D935" s="119" t="s">
        <v>12</v>
      </c>
      <c r="E935" s="120" t="s">
        <v>639</v>
      </c>
      <c r="F935" s="121"/>
      <c r="G935" s="122" t="s">
        <v>177</v>
      </c>
      <c r="H935" s="213"/>
      <c r="I935" s="207"/>
      <c r="J935" s="207"/>
      <c r="K935" s="207"/>
      <c r="L935" s="207"/>
      <c r="M935" s="207"/>
      <c r="N935" s="207"/>
      <c r="O935" s="207"/>
      <c r="P935" s="123">
        <f t="shared" si="60"/>
        <v>0</v>
      </c>
      <c r="Q935" s="208" t="str">
        <f t="shared" si="61"/>
        <v>Debil</v>
      </c>
      <c r="R935" s="207" t="s">
        <v>516</v>
      </c>
      <c r="S935" s="224" t="str">
        <f t="shared" si="62"/>
        <v>DebilFuerte</v>
      </c>
      <c r="T935" s="224">
        <f>IFERROR(VLOOKUP(S935,'Tablas de calculos'!$AU$16:$AV$24,2,FALSE),"")</f>
        <v>7</v>
      </c>
      <c r="U935" s="208" t="str">
        <f>IFERROR(VLOOKUP(T935,'Tablas de calculos'!$AV$16:$AY$24,4),"")</f>
        <v>Débil</v>
      </c>
      <c r="V935" s="207" t="s">
        <v>576</v>
      </c>
      <c r="W935" s="207" t="s">
        <v>578</v>
      </c>
      <c r="X935" s="123" t="str">
        <f t="shared" si="63"/>
        <v>DébilNo disminuyeDirectamente</v>
      </c>
      <c r="Y935" s="208" t="str">
        <f>IFERROR(VLOOKUP(X935,'Tablas de calculos'!$AZ$4:$BE$11,5,FALSE),"")</f>
        <v/>
      </c>
      <c r="Z935" s="208" t="str">
        <f>IFERROR(VLOOKUP(X935,'Tablas de calculos'!$AZ$4:$BE$11,6,FALSE),"")</f>
        <v/>
      </c>
    </row>
    <row r="936" spans="1:26" ht="60" x14ac:dyDescent="0.25">
      <c r="A936" s="232" t="s">
        <v>1187</v>
      </c>
      <c r="B936" s="61">
        <v>6</v>
      </c>
      <c r="C936" s="205" t="str">
        <f>+VLOOKUP(Tabla9[[#This Row],[Cod. Riesgo]],Tabla_Riesgos[[Número]:[Tipo de Riesgo]],6,FALSE)</f>
        <v>Corrupción</v>
      </c>
      <c r="D936" s="119" t="s">
        <v>12</v>
      </c>
      <c r="E936" s="120" t="s">
        <v>639</v>
      </c>
      <c r="F936" s="121"/>
      <c r="G936" s="122" t="s">
        <v>186</v>
      </c>
      <c r="H936" s="213"/>
      <c r="I936" s="207"/>
      <c r="J936" s="207"/>
      <c r="K936" s="207"/>
      <c r="L936" s="207"/>
      <c r="M936" s="207"/>
      <c r="N936" s="207"/>
      <c r="O936" s="207"/>
      <c r="P936" s="123">
        <f t="shared" si="60"/>
        <v>0</v>
      </c>
      <c r="Q936" s="208" t="str">
        <f t="shared" si="61"/>
        <v>Debil</v>
      </c>
      <c r="R936" s="207" t="s">
        <v>516</v>
      </c>
      <c r="S936" s="224" t="str">
        <f t="shared" si="62"/>
        <v>DebilFuerte</v>
      </c>
      <c r="T936" s="224">
        <f>IFERROR(VLOOKUP(S936,'Tablas de calculos'!$AU$16:$AV$24,2,FALSE),"")</f>
        <v>7</v>
      </c>
      <c r="U936" s="208" t="str">
        <f>IFERROR(VLOOKUP(T936,'Tablas de calculos'!$AV$16:$AY$24,4),"")</f>
        <v>Débil</v>
      </c>
      <c r="V936" s="207" t="s">
        <v>576</v>
      </c>
      <c r="W936" s="207" t="s">
        <v>578</v>
      </c>
      <c r="X936" s="123" t="str">
        <f t="shared" si="63"/>
        <v>DébilNo disminuyeDirectamente</v>
      </c>
      <c r="Y936" s="208" t="str">
        <f>IFERROR(VLOOKUP(X936,'Tablas de calculos'!$AZ$4:$BE$11,5,FALSE),"")</f>
        <v/>
      </c>
      <c r="Z936" s="208" t="str">
        <f>IFERROR(VLOOKUP(X936,'Tablas de calculos'!$AZ$4:$BE$11,6,FALSE),"")</f>
        <v/>
      </c>
    </row>
    <row r="937" spans="1:26" ht="75" x14ac:dyDescent="0.25">
      <c r="A937" s="232" t="s">
        <v>1187</v>
      </c>
      <c r="B937" s="61">
        <v>7</v>
      </c>
      <c r="C937" s="205" t="str">
        <f>+VLOOKUP(Tabla9[[#This Row],[Cod. Riesgo]],Tabla_Riesgos[[Número]:[Tipo de Riesgo]],6,FALSE)</f>
        <v>Corrupción</v>
      </c>
      <c r="D937" s="119" t="s">
        <v>12</v>
      </c>
      <c r="E937" s="120" t="s">
        <v>392</v>
      </c>
      <c r="F937" s="121"/>
      <c r="G937" s="122" t="s">
        <v>179</v>
      </c>
      <c r="H937" s="213"/>
      <c r="I937" s="207"/>
      <c r="J937" s="207"/>
      <c r="K937" s="207"/>
      <c r="L937" s="207"/>
      <c r="M937" s="207"/>
      <c r="N937" s="207"/>
      <c r="O937" s="207"/>
      <c r="P937" s="123">
        <f t="shared" si="60"/>
        <v>0</v>
      </c>
      <c r="Q937" s="208" t="str">
        <f t="shared" si="61"/>
        <v>Debil</v>
      </c>
      <c r="R937" s="207" t="s">
        <v>516</v>
      </c>
      <c r="S937" s="224" t="str">
        <f t="shared" si="62"/>
        <v>DebilFuerte</v>
      </c>
      <c r="T937" s="224">
        <f>IFERROR(VLOOKUP(S937,'Tablas de calculos'!$AU$16:$AV$24,2,FALSE),"")</f>
        <v>7</v>
      </c>
      <c r="U937" s="208" t="str">
        <f>IFERROR(VLOOKUP(T937,'Tablas de calculos'!$AV$16:$AY$24,4),"")</f>
        <v>Débil</v>
      </c>
      <c r="V937" s="207" t="s">
        <v>576</v>
      </c>
      <c r="W937" s="207" t="s">
        <v>578</v>
      </c>
      <c r="X937" s="123" t="str">
        <f t="shared" si="63"/>
        <v>DébilNo disminuyeDirectamente</v>
      </c>
      <c r="Y937" s="208" t="str">
        <f>IFERROR(VLOOKUP(X937,'Tablas de calculos'!$AZ$4:$BE$11,5,FALSE),"")</f>
        <v/>
      </c>
      <c r="Z937" s="208" t="str">
        <f>IFERROR(VLOOKUP(X937,'Tablas de calculos'!$AZ$4:$BE$11,6,FALSE),"")</f>
        <v/>
      </c>
    </row>
    <row r="938" spans="1:26" ht="60" x14ac:dyDescent="0.25">
      <c r="A938" s="232" t="s">
        <v>1187</v>
      </c>
      <c r="B938" s="61">
        <v>7</v>
      </c>
      <c r="C938" s="205" t="str">
        <f>+VLOOKUP(Tabla9[[#This Row],[Cod. Riesgo]],Tabla_Riesgos[[Número]:[Tipo de Riesgo]],6,FALSE)</f>
        <v>Corrupción</v>
      </c>
      <c r="D938" s="119" t="s">
        <v>12</v>
      </c>
      <c r="E938" s="120" t="s">
        <v>392</v>
      </c>
      <c r="F938" s="121"/>
      <c r="G938" s="122" t="s">
        <v>177</v>
      </c>
      <c r="H938" s="213"/>
      <c r="I938" s="207"/>
      <c r="J938" s="207"/>
      <c r="K938" s="207"/>
      <c r="L938" s="207"/>
      <c r="M938" s="207"/>
      <c r="N938" s="207"/>
      <c r="O938" s="207"/>
      <c r="P938" s="123">
        <f t="shared" si="60"/>
        <v>0</v>
      </c>
      <c r="Q938" s="208" t="str">
        <f t="shared" si="61"/>
        <v>Debil</v>
      </c>
      <c r="R938" s="207" t="s">
        <v>516</v>
      </c>
      <c r="S938" s="224" t="str">
        <f t="shared" si="62"/>
        <v>DebilFuerte</v>
      </c>
      <c r="T938" s="224">
        <f>IFERROR(VLOOKUP(S938,'Tablas de calculos'!$AU$16:$AV$24,2,FALSE),"")</f>
        <v>7</v>
      </c>
      <c r="U938" s="208" t="str">
        <f>IFERROR(VLOOKUP(T938,'Tablas de calculos'!$AV$16:$AY$24,4),"")</f>
        <v>Débil</v>
      </c>
      <c r="V938" s="207" t="s">
        <v>576</v>
      </c>
      <c r="W938" s="207" t="s">
        <v>578</v>
      </c>
      <c r="X938" s="123" t="str">
        <f t="shared" si="63"/>
        <v>DébilNo disminuyeDirectamente</v>
      </c>
      <c r="Y938" s="208" t="str">
        <f>IFERROR(VLOOKUP(X938,'Tablas de calculos'!$AZ$4:$BE$11,5,FALSE),"")</f>
        <v/>
      </c>
      <c r="Z938" s="208" t="str">
        <f>IFERROR(VLOOKUP(X938,'Tablas de calculos'!$AZ$4:$BE$11,6,FALSE),"")</f>
        <v/>
      </c>
    </row>
    <row r="939" spans="1:26" ht="60" x14ac:dyDescent="0.25">
      <c r="A939" s="232" t="s">
        <v>1187</v>
      </c>
      <c r="B939" s="61">
        <v>7</v>
      </c>
      <c r="C939" s="205" t="str">
        <f>+VLOOKUP(Tabla9[[#This Row],[Cod. Riesgo]],Tabla_Riesgos[[Número]:[Tipo de Riesgo]],6,FALSE)</f>
        <v>Corrupción</v>
      </c>
      <c r="D939" s="119" t="s">
        <v>12</v>
      </c>
      <c r="E939" s="120" t="s">
        <v>392</v>
      </c>
      <c r="F939" s="121"/>
      <c r="G939" s="122" t="s">
        <v>186</v>
      </c>
      <c r="H939" s="213"/>
      <c r="I939" s="207"/>
      <c r="J939" s="207"/>
      <c r="K939" s="207"/>
      <c r="L939" s="207"/>
      <c r="M939" s="207"/>
      <c r="N939" s="207"/>
      <c r="O939" s="207"/>
      <c r="P939" s="123">
        <f t="shared" si="60"/>
        <v>0</v>
      </c>
      <c r="Q939" s="208" t="str">
        <f t="shared" si="61"/>
        <v>Debil</v>
      </c>
      <c r="R939" s="207" t="s">
        <v>516</v>
      </c>
      <c r="S939" s="224" t="str">
        <f t="shared" si="62"/>
        <v>DebilFuerte</v>
      </c>
      <c r="T939" s="224">
        <f>IFERROR(VLOOKUP(S939,'Tablas de calculos'!$AU$16:$AV$24,2,FALSE),"")</f>
        <v>7</v>
      </c>
      <c r="U939" s="208" t="str">
        <f>IFERROR(VLOOKUP(T939,'Tablas de calculos'!$AV$16:$AY$24,4),"")</f>
        <v>Débil</v>
      </c>
      <c r="V939" s="207" t="s">
        <v>576</v>
      </c>
      <c r="W939" s="207" t="s">
        <v>578</v>
      </c>
      <c r="X939" s="123" t="str">
        <f t="shared" si="63"/>
        <v>DébilNo disminuyeDirectamente</v>
      </c>
      <c r="Y939" s="208" t="str">
        <f>IFERROR(VLOOKUP(X939,'Tablas de calculos'!$AZ$4:$BE$11,5,FALSE),"")</f>
        <v/>
      </c>
      <c r="Z939" s="208" t="str">
        <f>IFERROR(VLOOKUP(X939,'Tablas de calculos'!$AZ$4:$BE$11,6,FALSE),"")</f>
        <v/>
      </c>
    </row>
    <row r="940" spans="1:26" ht="75" x14ac:dyDescent="0.25">
      <c r="A940" s="232" t="s">
        <v>1187</v>
      </c>
      <c r="B940" s="61">
        <v>8</v>
      </c>
      <c r="C940" s="205" t="str">
        <f>+VLOOKUP(Tabla9[[#This Row],[Cod. Riesgo]],Tabla_Riesgos[[Número]:[Tipo de Riesgo]],6,FALSE)</f>
        <v>Corrupción</v>
      </c>
      <c r="D940" s="119" t="s">
        <v>12</v>
      </c>
      <c r="E940" s="120" t="s">
        <v>641</v>
      </c>
      <c r="F940" s="121"/>
      <c r="G940" s="122" t="s">
        <v>179</v>
      </c>
      <c r="H940" s="213"/>
      <c r="I940" s="207"/>
      <c r="J940" s="207"/>
      <c r="K940" s="207"/>
      <c r="L940" s="207"/>
      <c r="M940" s="207"/>
      <c r="N940" s="207"/>
      <c r="O940" s="207"/>
      <c r="P940" s="123">
        <f t="shared" si="60"/>
        <v>0</v>
      </c>
      <c r="Q940" s="208" t="str">
        <f t="shared" si="61"/>
        <v>Debil</v>
      </c>
      <c r="R940" s="207" t="s">
        <v>516</v>
      </c>
      <c r="S940" s="224" t="str">
        <f t="shared" si="62"/>
        <v>DebilFuerte</v>
      </c>
      <c r="T940" s="224">
        <f>IFERROR(VLOOKUP(S940,'Tablas de calculos'!$AU$16:$AV$24,2,FALSE),"")</f>
        <v>7</v>
      </c>
      <c r="U940" s="208" t="str">
        <f>IFERROR(VLOOKUP(T940,'Tablas de calculos'!$AV$16:$AY$24,4),"")</f>
        <v>Débil</v>
      </c>
      <c r="V940" s="207" t="s">
        <v>578</v>
      </c>
      <c r="W940" s="207" t="s">
        <v>578</v>
      </c>
      <c r="X940" s="123" t="str">
        <f t="shared" si="63"/>
        <v>DébilDirectamenteDirectamente</v>
      </c>
      <c r="Y940" s="208" t="str">
        <f>IFERROR(VLOOKUP(X940,'Tablas de calculos'!$AZ$4:$BE$11,5,FALSE),"")</f>
        <v/>
      </c>
      <c r="Z940" s="208" t="str">
        <f>IFERROR(VLOOKUP(X940,'Tablas de calculos'!$AZ$4:$BE$11,6,FALSE),"")</f>
        <v/>
      </c>
    </row>
    <row r="941" spans="1:26" ht="75" x14ac:dyDescent="0.25">
      <c r="A941" s="232" t="s">
        <v>1187</v>
      </c>
      <c r="B941" s="61">
        <v>8</v>
      </c>
      <c r="C941" s="205" t="str">
        <f>+VLOOKUP(Tabla9[[#This Row],[Cod. Riesgo]],Tabla_Riesgos[[Número]:[Tipo de Riesgo]],6,FALSE)</f>
        <v>Corrupción</v>
      </c>
      <c r="D941" s="119" t="s">
        <v>12</v>
      </c>
      <c r="E941" s="120" t="s">
        <v>641</v>
      </c>
      <c r="F941" s="121"/>
      <c r="G941" s="122" t="s">
        <v>185</v>
      </c>
      <c r="H941" s="213"/>
      <c r="I941" s="207"/>
      <c r="J941" s="207"/>
      <c r="K941" s="207"/>
      <c r="L941" s="207"/>
      <c r="M941" s="207"/>
      <c r="N941" s="207"/>
      <c r="O941" s="207"/>
      <c r="P941" s="123">
        <f t="shared" si="60"/>
        <v>0</v>
      </c>
      <c r="Q941" s="208" t="str">
        <f t="shared" si="61"/>
        <v>Debil</v>
      </c>
      <c r="R941" s="207" t="s">
        <v>516</v>
      </c>
      <c r="S941" s="224" t="str">
        <f t="shared" si="62"/>
        <v>DebilFuerte</v>
      </c>
      <c r="T941" s="224">
        <f>IFERROR(VLOOKUP(S941,'Tablas de calculos'!$AU$16:$AV$24,2,FALSE),"")</f>
        <v>7</v>
      </c>
      <c r="U941" s="208" t="str">
        <f>IFERROR(VLOOKUP(T941,'Tablas de calculos'!$AV$16:$AY$24,4),"")</f>
        <v>Débil</v>
      </c>
      <c r="V941" s="207" t="s">
        <v>578</v>
      </c>
      <c r="W941" s="207" t="s">
        <v>578</v>
      </c>
      <c r="X941" s="123" t="str">
        <f t="shared" si="63"/>
        <v>DébilDirectamenteDirectamente</v>
      </c>
      <c r="Y941" s="208" t="str">
        <f>IFERROR(VLOOKUP(X941,'Tablas de calculos'!$AZ$4:$BE$11,5,FALSE),"")</f>
        <v/>
      </c>
      <c r="Z941" s="208" t="str">
        <f>IFERROR(VLOOKUP(X941,'Tablas de calculos'!$AZ$4:$BE$11,6,FALSE),"")</f>
        <v/>
      </c>
    </row>
    <row r="942" spans="1:26" ht="75" x14ac:dyDescent="0.25">
      <c r="A942" s="232" t="s">
        <v>1187</v>
      </c>
      <c r="B942" s="61">
        <v>8</v>
      </c>
      <c r="C942" s="205" t="str">
        <f>+VLOOKUP(Tabla9[[#This Row],[Cod. Riesgo]],Tabla_Riesgos[[Número]:[Tipo de Riesgo]],6,FALSE)</f>
        <v>Corrupción</v>
      </c>
      <c r="D942" s="119" t="s">
        <v>12</v>
      </c>
      <c r="E942" s="120" t="s">
        <v>641</v>
      </c>
      <c r="F942" s="121"/>
      <c r="G942" s="122" t="s">
        <v>177</v>
      </c>
      <c r="H942" s="213"/>
      <c r="I942" s="207"/>
      <c r="J942" s="207"/>
      <c r="K942" s="207"/>
      <c r="L942" s="207"/>
      <c r="M942" s="207"/>
      <c r="N942" s="207"/>
      <c r="O942" s="207"/>
      <c r="P942" s="123">
        <f t="shared" si="60"/>
        <v>0</v>
      </c>
      <c r="Q942" s="208" t="str">
        <f t="shared" si="61"/>
        <v>Debil</v>
      </c>
      <c r="R942" s="207" t="s">
        <v>516</v>
      </c>
      <c r="S942" s="224" t="str">
        <f t="shared" si="62"/>
        <v>DebilFuerte</v>
      </c>
      <c r="T942" s="224">
        <f>IFERROR(VLOOKUP(S942,'Tablas de calculos'!$AU$16:$AV$24,2,FALSE),"")</f>
        <v>7</v>
      </c>
      <c r="U942" s="208" t="str">
        <f>IFERROR(VLOOKUP(T942,'Tablas de calculos'!$AV$16:$AY$24,4),"")</f>
        <v>Débil</v>
      </c>
      <c r="V942" s="207" t="s">
        <v>578</v>
      </c>
      <c r="W942" s="207" t="s">
        <v>575</v>
      </c>
      <c r="X942" s="123" t="str">
        <f t="shared" si="63"/>
        <v>DébilDirectamenteIndirectamente</v>
      </c>
      <c r="Y942" s="208" t="str">
        <f>IFERROR(VLOOKUP(X942,'Tablas de calculos'!$AZ$4:$BE$11,5,FALSE),"")</f>
        <v/>
      </c>
      <c r="Z942" s="208" t="str">
        <f>IFERROR(VLOOKUP(X942,'Tablas de calculos'!$AZ$4:$BE$11,6,FALSE),"")</f>
        <v/>
      </c>
    </row>
    <row r="943" spans="1:26" ht="75" x14ac:dyDescent="0.25">
      <c r="A943" s="232" t="s">
        <v>1187</v>
      </c>
      <c r="B943" s="61">
        <v>8</v>
      </c>
      <c r="C943" s="205" t="str">
        <f>+VLOOKUP(Tabla9[[#This Row],[Cod. Riesgo]],Tabla_Riesgos[[Número]:[Tipo de Riesgo]],6,FALSE)</f>
        <v>Corrupción</v>
      </c>
      <c r="D943" s="119" t="s">
        <v>12</v>
      </c>
      <c r="E943" s="120" t="s">
        <v>641</v>
      </c>
      <c r="F943" s="121"/>
      <c r="G943" s="122" t="s">
        <v>173</v>
      </c>
      <c r="H943" s="213"/>
      <c r="I943" s="207"/>
      <c r="J943" s="207"/>
      <c r="K943" s="207"/>
      <c r="L943" s="207"/>
      <c r="M943" s="207"/>
      <c r="N943" s="207"/>
      <c r="O943" s="207"/>
      <c r="P943" s="123">
        <f t="shared" si="60"/>
        <v>0</v>
      </c>
      <c r="Q943" s="208" t="str">
        <f t="shared" si="61"/>
        <v>Debil</v>
      </c>
      <c r="R943" s="207" t="s">
        <v>516</v>
      </c>
      <c r="S943" s="224" t="str">
        <f t="shared" si="62"/>
        <v>DebilFuerte</v>
      </c>
      <c r="T943" s="224">
        <f>IFERROR(VLOOKUP(S943,'Tablas de calculos'!$AU$16:$AV$24,2,FALSE),"")</f>
        <v>7</v>
      </c>
      <c r="U943" s="208" t="str">
        <f>IFERROR(VLOOKUP(T943,'Tablas de calculos'!$AV$16:$AY$24,4),"")</f>
        <v>Débil</v>
      </c>
      <c r="V943" s="207" t="s">
        <v>578</v>
      </c>
      <c r="W943" s="207" t="s">
        <v>575</v>
      </c>
      <c r="X943" s="123" t="str">
        <f t="shared" si="63"/>
        <v>DébilDirectamenteIndirectamente</v>
      </c>
      <c r="Y943" s="208" t="str">
        <f>IFERROR(VLOOKUP(X943,'Tablas de calculos'!$AZ$4:$BE$11,5,FALSE),"")</f>
        <v/>
      </c>
      <c r="Z943" s="208" t="str">
        <f>IFERROR(VLOOKUP(X943,'Tablas de calculos'!$AZ$4:$BE$11,6,FALSE),"")</f>
        <v/>
      </c>
    </row>
    <row r="944" spans="1:26" ht="75" x14ac:dyDescent="0.25">
      <c r="A944" s="232" t="s">
        <v>1187</v>
      </c>
      <c r="B944" s="61">
        <v>8</v>
      </c>
      <c r="C944" s="205" t="str">
        <f>+VLOOKUP(Tabla9[[#This Row],[Cod. Riesgo]],Tabla_Riesgos[[Número]:[Tipo de Riesgo]],6,FALSE)</f>
        <v>Corrupción</v>
      </c>
      <c r="D944" s="119" t="s">
        <v>12</v>
      </c>
      <c r="E944" s="120" t="s">
        <v>641</v>
      </c>
      <c r="F944" s="121"/>
      <c r="G944" s="122" t="s">
        <v>186</v>
      </c>
      <c r="H944" s="213"/>
      <c r="I944" s="207"/>
      <c r="J944" s="207"/>
      <c r="K944" s="207"/>
      <c r="L944" s="207"/>
      <c r="M944" s="207"/>
      <c r="N944" s="207"/>
      <c r="O944" s="207"/>
      <c r="P944" s="123">
        <f t="shared" si="60"/>
        <v>0</v>
      </c>
      <c r="Q944" s="208" t="str">
        <f t="shared" si="61"/>
        <v>Debil</v>
      </c>
      <c r="R944" s="207" t="s">
        <v>516</v>
      </c>
      <c r="S944" s="224" t="str">
        <f t="shared" si="62"/>
        <v>DebilFuerte</v>
      </c>
      <c r="T944" s="224">
        <f>IFERROR(VLOOKUP(S944,'Tablas de calculos'!$AU$16:$AV$24,2,FALSE),"")</f>
        <v>7</v>
      </c>
      <c r="U944" s="208" t="str">
        <f>IFERROR(VLOOKUP(T944,'Tablas de calculos'!$AV$16:$AY$24,4),"")</f>
        <v>Débil</v>
      </c>
      <c r="V944" s="207" t="s">
        <v>576</v>
      </c>
      <c r="W944" s="207" t="s">
        <v>578</v>
      </c>
      <c r="X944" s="123" t="str">
        <f t="shared" si="63"/>
        <v>DébilNo disminuyeDirectamente</v>
      </c>
      <c r="Y944" s="208" t="str">
        <f>IFERROR(VLOOKUP(X944,'Tablas de calculos'!$AZ$4:$BE$11,5,FALSE),"")</f>
        <v/>
      </c>
      <c r="Z944" s="208" t="str">
        <f>IFERROR(VLOOKUP(X944,'Tablas de calculos'!$AZ$4:$BE$11,6,FALSE),"")</f>
        <v/>
      </c>
    </row>
    <row r="945" spans="1:26" ht="75" x14ac:dyDescent="0.25">
      <c r="A945" s="232" t="s">
        <v>1187</v>
      </c>
      <c r="B945" s="61">
        <v>9</v>
      </c>
      <c r="C945" s="205" t="str">
        <f>+VLOOKUP(Tabla9[[#This Row],[Cod. Riesgo]],Tabla_Riesgos[[Número]:[Tipo de Riesgo]],6,FALSE)</f>
        <v>Corrupción</v>
      </c>
      <c r="D945" s="119" t="s">
        <v>12</v>
      </c>
      <c r="E945" s="120" t="s">
        <v>391</v>
      </c>
      <c r="F945" s="121"/>
      <c r="G945" s="122" t="s">
        <v>187</v>
      </c>
      <c r="H945" s="213"/>
      <c r="I945" s="207"/>
      <c r="J945" s="207"/>
      <c r="K945" s="207"/>
      <c r="L945" s="207"/>
      <c r="M945" s="207"/>
      <c r="N945" s="207"/>
      <c r="O945" s="207"/>
      <c r="P945" s="123">
        <f t="shared" si="60"/>
        <v>0</v>
      </c>
      <c r="Q945" s="208" t="str">
        <f t="shared" si="61"/>
        <v>Debil</v>
      </c>
      <c r="R945" s="207" t="s">
        <v>516</v>
      </c>
      <c r="S945" s="224" t="str">
        <f t="shared" si="62"/>
        <v>DebilFuerte</v>
      </c>
      <c r="T945" s="224">
        <f>IFERROR(VLOOKUP(S945,'Tablas de calculos'!$AU$16:$AV$24,2,FALSE),"")</f>
        <v>7</v>
      </c>
      <c r="U945" s="208" t="str">
        <f>IFERROR(VLOOKUP(T945,'Tablas de calculos'!$AV$16:$AY$24,4),"")</f>
        <v>Débil</v>
      </c>
      <c r="V945" s="207" t="s">
        <v>576</v>
      </c>
      <c r="W945" s="207" t="s">
        <v>578</v>
      </c>
      <c r="X945" s="123" t="str">
        <f t="shared" si="63"/>
        <v>DébilNo disminuyeDirectamente</v>
      </c>
      <c r="Y945" s="208" t="str">
        <f>IFERROR(VLOOKUP(X945,'Tablas de calculos'!$AZ$4:$BE$11,5,FALSE),"")</f>
        <v/>
      </c>
      <c r="Z945" s="208" t="str">
        <f>IFERROR(VLOOKUP(X945,'Tablas de calculos'!$AZ$4:$BE$11,6,FALSE),"")</f>
        <v/>
      </c>
    </row>
    <row r="946" spans="1:26" ht="75" x14ac:dyDescent="0.25">
      <c r="A946" s="232" t="s">
        <v>1187</v>
      </c>
      <c r="B946" s="61">
        <v>9</v>
      </c>
      <c r="C946" s="205" t="str">
        <f>+VLOOKUP(Tabla9[[#This Row],[Cod. Riesgo]],Tabla_Riesgos[[Número]:[Tipo de Riesgo]],6,FALSE)</f>
        <v>Corrupción</v>
      </c>
      <c r="D946" s="119" t="s">
        <v>12</v>
      </c>
      <c r="E946" s="120" t="s">
        <v>391</v>
      </c>
      <c r="F946" s="121"/>
      <c r="G946" s="122" t="s">
        <v>188</v>
      </c>
      <c r="H946" s="213"/>
      <c r="I946" s="207"/>
      <c r="J946" s="207"/>
      <c r="K946" s="207"/>
      <c r="L946" s="207"/>
      <c r="M946" s="207"/>
      <c r="N946" s="207"/>
      <c r="O946" s="207"/>
      <c r="P946" s="123">
        <f t="shared" si="60"/>
        <v>0</v>
      </c>
      <c r="Q946" s="208" t="str">
        <f t="shared" si="61"/>
        <v>Debil</v>
      </c>
      <c r="R946" s="207" t="s">
        <v>516</v>
      </c>
      <c r="S946" s="224" t="str">
        <f t="shared" si="62"/>
        <v>DebilFuerte</v>
      </c>
      <c r="T946" s="224">
        <f>IFERROR(VLOOKUP(S946,'Tablas de calculos'!$AU$16:$AV$24,2,FALSE),"")</f>
        <v>7</v>
      </c>
      <c r="U946" s="208" t="str">
        <f>IFERROR(VLOOKUP(T946,'Tablas de calculos'!$AV$16:$AY$24,4),"")</f>
        <v>Débil</v>
      </c>
      <c r="V946" s="207" t="s">
        <v>576</v>
      </c>
      <c r="W946" s="207" t="s">
        <v>578</v>
      </c>
      <c r="X946" s="123" t="str">
        <f t="shared" si="63"/>
        <v>DébilNo disminuyeDirectamente</v>
      </c>
      <c r="Y946" s="208" t="str">
        <f>IFERROR(VLOOKUP(X946,'Tablas de calculos'!$AZ$4:$BE$11,5,FALSE),"")</f>
        <v/>
      </c>
      <c r="Z946" s="208" t="str">
        <f>IFERROR(VLOOKUP(X946,'Tablas de calculos'!$AZ$4:$BE$11,6,FALSE),"")</f>
        <v/>
      </c>
    </row>
    <row r="947" spans="1:26" ht="75" x14ac:dyDescent="0.25">
      <c r="A947" s="232" t="s">
        <v>1187</v>
      </c>
      <c r="B947" s="61">
        <v>9</v>
      </c>
      <c r="C947" s="205" t="str">
        <f>+VLOOKUP(Tabla9[[#This Row],[Cod. Riesgo]],Tabla_Riesgos[[Número]:[Tipo de Riesgo]],6,FALSE)</f>
        <v>Corrupción</v>
      </c>
      <c r="D947" s="119" t="s">
        <v>12</v>
      </c>
      <c r="E947" s="120" t="s">
        <v>391</v>
      </c>
      <c r="F947" s="121"/>
      <c r="G947" s="122" t="s">
        <v>189</v>
      </c>
      <c r="H947" s="213"/>
      <c r="I947" s="207"/>
      <c r="J947" s="207"/>
      <c r="K947" s="207"/>
      <c r="L947" s="207"/>
      <c r="M947" s="207"/>
      <c r="N947" s="207"/>
      <c r="O947" s="207"/>
      <c r="P947" s="123">
        <f t="shared" si="60"/>
        <v>0</v>
      </c>
      <c r="Q947" s="208" t="str">
        <f t="shared" si="61"/>
        <v>Debil</v>
      </c>
      <c r="R947" s="207" t="s">
        <v>516</v>
      </c>
      <c r="S947" s="224" t="str">
        <f t="shared" si="62"/>
        <v>DebilFuerte</v>
      </c>
      <c r="T947" s="224">
        <f>IFERROR(VLOOKUP(S947,'Tablas de calculos'!$AU$16:$AV$24,2,FALSE),"")</f>
        <v>7</v>
      </c>
      <c r="U947" s="208" t="str">
        <f>IFERROR(VLOOKUP(T947,'Tablas de calculos'!$AV$16:$AY$24,4),"")</f>
        <v>Débil</v>
      </c>
      <c r="V947" s="207" t="s">
        <v>576</v>
      </c>
      <c r="W947" s="207" t="s">
        <v>578</v>
      </c>
      <c r="X947" s="123" t="str">
        <f t="shared" si="63"/>
        <v>DébilNo disminuyeDirectamente</v>
      </c>
      <c r="Y947" s="208" t="str">
        <f>IFERROR(VLOOKUP(X947,'Tablas de calculos'!$AZ$4:$BE$11,5,FALSE),"")</f>
        <v/>
      </c>
      <c r="Z947" s="208" t="str">
        <f>IFERROR(VLOOKUP(X947,'Tablas de calculos'!$AZ$4:$BE$11,6,FALSE),"")</f>
        <v/>
      </c>
    </row>
    <row r="948" spans="1:26" ht="75" x14ac:dyDescent="0.25">
      <c r="A948" s="232" t="s">
        <v>1187</v>
      </c>
      <c r="B948" s="61">
        <v>9</v>
      </c>
      <c r="C948" s="205" t="str">
        <f>+VLOOKUP(Tabla9[[#This Row],[Cod. Riesgo]],Tabla_Riesgos[[Número]:[Tipo de Riesgo]],6,FALSE)</f>
        <v>Corrupción</v>
      </c>
      <c r="D948" s="119" t="s">
        <v>12</v>
      </c>
      <c r="E948" s="120" t="s">
        <v>391</v>
      </c>
      <c r="F948" s="121"/>
      <c r="G948" s="122" t="s">
        <v>190</v>
      </c>
      <c r="H948" s="213"/>
      <c r="I948" s="207"/>
      <c r="J948" s="207"/>
      <c r="K948" s="207"/>
      <c r="L948" s="207"/>
      <c r="M948" s="207"/>
      <c r="N948" s="207"/>
      <c r="O948" s="207"/>
      <c r="P948" s="123">
        <f t="shared" si="60"/>
        <v>0</v>
      </c>
      <c r="Q948" s="208" t="str">
        <f t="shared" si="61"/>
        <v>Debil</v>
      </c>
      <c r="R948" s="207" t="s">
        <v>516</v>
      </c>
      <c r="S948" s="224" t="str">
        <f t="shared" si="62"/>
        <v>DebilFuerte</v>
      </c>
      <c r="T948" s="224">
        <f>IFERROR(VLOOKUP(S948,'Tablas de calculos'!$AU$16:$AV$24,2,FALSE),"")</f>
        <v>7</v>
      </c>
      <c r="U948" s="208" t="str">
        <f>IFERROR(VLOOKUP(T948,'Tablas de calculos'!$AV$16:$AY$24,4),"")</f>
        <v>Débil</v>
      </c>
      <c r="V948" s="207" t="s">
        <v>576</v>
      </c>
      <c r="W948" s="207" t="s">
        <v>578</v>
      </c>
      <c r="X948" s="123" t="str">
        <f t="shared" si="63"/>
        <v>DébilNo disminuyeDirectamente</v>
      </c>
      <c r="Y948" s="208" t="str">
        <f>IFERROR(VLOOKUP(X948,'Tablas de calculos'!$AZ$4:$BE$11,5,FALSE),"")</f>
        <v/>
      </c>
      <c r="Z948" s="208" t="str">
        <f>IFERROR(VLOOKUP(X948,'Tablas de calculos'!$AZ$4:$BE$11,6,FALSE),"")</f>
        <v/>
      </c>
    </row>
    <row r="949" spans="1:26" ht="75" x14ac:dyDescent="0.25">
      <c r="A949" s="232" t="s">
        <v>1187</v>
      </c>
      <c r="B949" s="61">
        <v>9</v>
      </c>
      <c r="C949" s="205" t="str">
        <f>+VLOOKUP(Tabla9[[#This Row],[Cod. Riesgo]],Tabla_Riesgos[[Número]:[Tipo de Riesgo]],6,FALSE)</f>
        <v>Corrupción</v>
      </c>
      <c r="D949" s="119" t="s">
        <v>12</v>
      </c>
      <c r="E949" s="120" t="s">
        <v>391</v>
      </c>
      <c r="F949" s="121"/>
      <c r="G949" s="122" t="s">
        <v>191</v>
      </c>
      <c r="H949" s="213"/>
      <c r="I949" s="207"/>
      <c r="J949" s="207"/>
      <c r="K949" s="207"/>
      <c r="L949" s="207"/>
      <c r="M949" s="207"/>
      <c r="N949" s="207"/>
      <c r="O949" s="207"/>
      <c r="P949" s="123">
        <f t="shared" si="60"/>
        <v>0</v>
      </c>
      <c r="Q949" s="208" t="str">
        <f t="shared" si="61"/>
        <v>Debil</v>
      </c>
      <c r="R949" s="207" t="s">
        <v>516</v>
      </c>
      <c r="S949" s="224" t="str">
        <f t="shared" si="62"/>
        <v>DebilFuerte</v>
      </c>
      <c r="T949" s="224">
        <f>IFERROR(VLOOKUP(S949,'Tablas de calculos'!$AU$16:$AV$24,2,FALSE),"")</f>
        <v>7</v>
      </c>
      <c r="U949" s="208" t="str">
        <f>IFERROR(VLOOKUP(T949,'Tablas de calculos'!$AV$16:$AY$24,4),"")</f>
        <v>Débil</v>
      </c>
      <c r="V949" s="207" t="s">
        <v>576</v>
      </c>
      <c r="W949" s="207" t="s">
        <v>578</v>
      </c>
      <c r="X949" s="123" t="str">
        <f t="shared" si="63"/>
        <v>DébilNo disminuyeDirectamente</v>
      </c>
      <c r="Y949" s="208" t="str">
        <f>IFERROR(VLOOKUP(X949,'Tablas de calculos'!$AZ$4:$BE$11,5,FALSE),"")</f>
        <v/>
      </c>
      <c r="Z949" s="208" t="str">
        <f>IFERROR(VLOOKUP(X949,'Tablas de calculos'!$AZ$4:$BE$11,6,FALSE),"")</f>
        <v/>
      </c>
    </row>
    <row r="950" spans="1:26" ht="75" x14ac:dyDescent="0.25">
      <c r="A950" s="232" t="s">
        <v>1187</v>
      </c>
      <c r="B950" s="61">
        <v>9</v>
      </c>
      <c r="C950" s="205" t="str">
        <f>+VLOOKUP(Tabla9[[#This Row],[Cod. Riesgo]],Tabla_Riesgos[[Número]:[Tipo de Riesgo]],6,FALSE)</f>
        <v>Corrupción</v>
      </c>
      <c r="D950" s="119" t="s">
        <v>12</v>
      </c>
      <c r="E950" s="120" t="s">
        <v>391</v>
      </c>
      <c r="F950" s="121"/>
      <c r="G950" s="122" t="s">
        <v>192</v>
      </c>
      <c r="H950" s="213"/>
      <c r="I950" s="207"/>
      <c r="J950" s="207"/>
      <c r="K950" s="207"/>
      <c r="L950" s="207"/>
      <c r="M950" s="207"/>
      <c r="N950" s="207"/>
      <c r="O950" s="207"/>
      <c r="P950" s="123">
        <f t="shared" si="60"/>
        <v>0</v>
      </c>
      <c r="Q950" s="208" t="str">
        <f t="shared" si="61"/>
        <v>Debil</v>
      </c>
      <c r="R950" s="207" t="s">
        <v>516</v>
      </c>
      <c r="S950" s="224" t="str">
        <f t="shared" si="62"/>
        <v>DebilFuerte</v>
      </c>
      <c r="T950" s="224">
        <f>IFERROR(VLOOKUP(S950,'Tablas de calculos'!$AU$16:$AV$24,2,FALSE),"")</f>
        <v>7</v>
      </c>
      <c r="U950" s="208" t="str">
        <f>IFERROR(VLOOKUP(T950,'Tablas de calculos'!$AV$16:$AY$24,4),"")</f>
        <v>Débil</v>
      </c>
      <c r="V950" s="207" t="s">
        <v>576</v>
      </c>
      <c r="W950" s="207" t="s">
        <v>578</v>
      </c>
      <c r="X950" s="123" t="str">
        <f t="shared" si="63"/>
        <v>DébilNo disminuyeDirectamente</v>
      </c>
      <c r="Y950" s="208" t="str">
        <f>IFERROR(VLOOKUP(X950,'Tablas de calculos'!$AZ$4:$BE$11,5,FALSE),"")</f>
        <v/>
      </c>
      <c r="Z950" s="208" t="str">
        <f>IFERROR(VLOOKUP(X950,'Tablas de calculos'!$AZ$4:$BE$11,6,FALSE),"")</f>
        <v/>
      </c>
    </row>
    <row r="951" spans="1:26" ht="90" x14ac:dyDescent="0.25">
      <c r="A951" s="232" t="s">
        <v>1187</v>
      </c>
      <c r="B951" s="61">
        <v>10</v>
      </c>
      <c r="C951" s="205" t="str">
        <f>+VLOOKUP(Tabla9[[#This Row],[Cod. Riesgo]],Tabla_Riesgos[[Número]:[Tipo de Riesgo]],6,FALSE)</f>
        <v>Corrupción</v>
      </c>
      <c r="D951" s="119" t="s">
        <v>12</v>
      </c>
      <c r="E951" s="120" t="s">
        <v>623</v>
      </c>
      <c r="F951" s="121"/>
      <c r="G951" s="122" t="s">
        <v>177</v>
      </c>
      <c r="H951" s="213"/>
      <c r="I951" s="207"/>
      <c r="J951" s="207"/>
      <c r="K951" s="207"/>
      <c r="L951" s="207"/>
      <c r="M951" s="207"/>
      <c r="N951" s="207"/>
      <c r="O951" s="207"/>
      <c r="P951" s="123">
        <f t="shared" si="60"/>
        <v>0</v>
      </c>
      <c r="Q951" s="208" t="str">
        <f t="shared" si="61"/>
        <v>Debil</v>
      </c>
      <c r="R951" s="207" t="s">
        <v>516</v>
      </c>
      <c r="S951" s="224" t="str">
        <f t="shared" si="62"/>
        <v>DebilFuerte</v>
      </c>
      <c r="T951" s="224">
        <f>IFERROR(VLOOKUP(S951,'Tablas de calculos'!$AU$16:$AV$24,2,FALSE),"")</f>
        <v>7</v>
      </c>
      <c r="U951" s="208" t="str">
        <f>IFERROR(VLOOKUP(T951,'Tablas de calculos'!$AV$16:$AY$24,4),"")</f>
        <v>Débil</v>
      </c>
      <c r="V951" s="207" t="s">
        <v>576</v>
      </c>
      <c r="W951" s="207" t="s">
        <v>578</v>
      </c>
      <c r="X951" s="123" t="str">
        <f t="shared" si="63"/>
        <v>DébilNo disminuyeDirectamente</v>
      </c>
      <c r="Y951" s="208" t="str">
        <f>IFERROR(VLOOKUP(X951,'Tablas de calculos'!$AZ$4:$BE$11,5,FALSE),"")</f>
        <v/>
      </c>
      <c r="Z951" s="208" t="str">
        <f>IFERROR(VLOOKUP(X951,'Tablas de calculos'!$AZ$4:$BE$11,6,FALSE),"")</f>
        <v/>
      </c>
    </row>
    <row r="952" spans="1:26" ht="60" x14ac:dyDescent="0.25">
      <c r="A952" s="232" t="s">
        <v>1187</v>
      </c>
      <c r="B952" s="61">
        <v>74</v>
      </c>
      <c r="C952" s="205" t="str">
        <f>+VLOOKUP(Tabla9[[#This Row],[Cod. Riesgo]],Tabla_Riesgos[[Número]:[Tipo de Riesgo]],6,FALSE)</f>
        <v>Seguridad de la Información</v>
      </c>
      <c r="D952" s="119" t="s">
        <v>45</v>
      </c>
      <c r="E952" s="120" t="s">
        <v>636</v>
      </c>
      <c r="F952" s="121"/>
      <c r="G952" s="122" t="s">
        <v>193</v>
      </c>
      <c r="H952" s="213"/>
      <c r="I952" s="207"/>
      <c r="J952" s="207"/>
      <c r="K952" s="207"/>
      <c r="L952" s="207"/>
      <c r="M952" s="207"/>
      <c r="N952" s="207"/>
      <c r="O952" s="207"/>
      <c r="P952" s="123">
        <f t="shared" si="60"/>
        <v>0</v>
      </c>
      <c r="Q952" s="208" t="str">
        <f t="shared" si="61"/>
        <v>Debil</v>
      </c>
      <c r="R952" s="207" t="s">
        <v>516</v>
      </c>
      <c r="S952" s="224" t="str">
        <f t="shared" si="62"/>
        <v>DebilFuerte</v>
      </c>
      <c r="T952" s="224">
        <f>IFERROR(VLOOKUP(S952,'Tablas de calculos'!$AU$16:$AV$24,2,FALSE),"")</f>
        <v>7</v>
      </c>
      <c r="U952" s="208" t="str">
        <f>IFERROR(VLOOKUP(T952,'Tablas de calculos'!$AV$16:$AY$24,4),"")</f>
        <v>Débil</v>
      </c>
      <c r="V952" s="207" t="s">
        <v>576</v>
      </c>
      <c r="W952" s="207" t="s">
        <v>578</v>
      </c>
      <c r="X952" s="123" t="str">
        <f t="shared" si="63"/>
        <v>DébilNo disminuyeDirectamente</v>
      </c>
      <c r="Y952" s="208" t="str">
        <f>IFERROR(VLOOKUP(X952,'Tablas de calculos'!$AZ$4:$BE$11,5,FALSE),"")</f>
        <v/>
      </c>
      <c r="Z952" s="208" t="str">
        <f>IFERROR(VLOOKUP(X952,'Tablas de calculos'!$AZ$4:$BE$11,6,FALSE),"")</f>
        <v/>
      </c>
    </row>
    <row r="953" spans="1:26" ht="60" x14ac:dyDescent="0.25">
      <c r="A953" s="232" t="s">
        <v>1187</v>
      </c>
      <c r="B953" s="61">
        <v>74</v>
      </c>
      <c r="C953" s="205" t="str">
        <f>+VLOOKUP(Tabla9[[#This Row],[Cod. Riesgo]],Tabla_Riesgos[[Número]:[Tipo de Riesgo]],6,FALSE)</f>
        <v>Seguridad de la Información</v>
      </c>
      <c r="D953" s="119" t="s">
        <v>45</v>
      </c>
      <c r="E953" s="120" t="s">
        <v>636</v>
      </c>
      <c r="F953" s="121"/>
      <c r="G953" s="122" t="s">
        <v>194</v>
      </c>
      <c r="H953" s="213"/>
      <c r="I953" s="207"/>
      <c r="J953" s="207"/>
      <c r="K953" s="207"/>
      <c r="L953" s="207"/>
      <c r="M953" s="207"/>
      <c r="N953" s="207"/>
      <c r="O953" s="207"/>
      <c r="P953" s="123">
        <f t="shared" si="60"/>
        <v>0</v>
      </c>
      <c r="Q953" s="208" t="str">
        <f t="shared" si="61"/>
        <v>Debil</v>
      </c>
      <c r="R953" s="207" t="s">
        <v>516</v>
      </c>
      <c r="S953" s="224" t="str">
        <f t="shared" si="62"/>
        <v>DebilFuerte</v>
      </c>
      <c r="T953" s="224">
        <f>IFERROR(VLOOKUP(S953,'Tablas de calculos'!$AU$16:$AV$24,2,FALSE),"")</f>
        <v>7</v>
      </c>
      <c r="U953" s="208" t="str">
        <f>IFERROR(VLOOKUP(T953,'Tablas de calculos'!$AV$16:$AY$24,4),"")</f>
        <v>Débil</v>
      </c>
      <c r="V953" s="207" t="s">
        <v>576</v>
      </c>
      <c r="W953" s="207" t="s">
        <v>578</v>
      </c>
      <c r="X953" s="123" t="str">
        <f t="shared" si="63"/>
        <v>DébilNo disminuyeDirectamente</v>
      </c>
      <c r="Y953" s="208" t="str">
        <f>IFERROR(VLOOKUP(X953,'Tablas de calculos'!$AZ$4:$BE$11,5,FALSE),"")</f>
        <v/>
      </c>
      <c r="Z953" s="208" t="str">
        <f>IFERROR(VLOOKUP(X953,'Tablas de calculos'!$AZ$4:$BE$11,6,FALSE),"")</f>
        <v/>
      </c>
    </row>
    <row r="954" spans="1:26" ht="60" x14ac:dyDescent="0.25">
      <c r="A954" s="232" t="s">
        <v>1187</v>
      </c>
      <c r="B954" s="61">
        <v>74</v>
      </c>
      <c r="C954" s="205" t="str">
        <f>+VLOOKUP(Tabla9[[#This Row],[Cod. Riesgo]],Tabla_Riesgos[[Número]:[Tipo de Riesgo]],6,FALSE)</f>
        <v>Seguridad de la Información</v>
      </c>
      <c r="D954" s="119" t="s">
        <v>45</v>
      </c>
      <c r="E954" s="120" t="s">
        <v>636</v>
      </c>
      <c r="F954" s="121"/>
      <c r="G954" s="122" t="s">
        <v>195</v>
      </c>
      <c r="H954" s="213"/>
      <c r="I954" s="207"/>
      <c r="J954" s="207"/>
      <c r="K954" s="207"/>
      <c r="L954" s="207"/>
      <c r="M954" s="207"/>
      <c r="N954" s="207"/>
      <c r="O954" s="207"/>
      <c r="P954" s="123">
        <f t="shared" si="60"/>
        <v>0</v>
      </c>
      <c r="Q954" s="208" t="str">
        <f t="shared" si="61"/>
        <v>Debil</v>
      </c>
      <c r="R954" s="207" t="s">
        <v>516</v>
      </c>
      <c r="S954" s="224" t="str">
        <f t="shared" si="62"/>
        <v>DebilFuerte</v>
      </c>
      <c r="T954" s="224">
        <f>IFERROR(VLOOKUP(S954,'Tablas de calculos'!$AU$16:$AV$24,2,FALSE),"")</f>
        <v>7</v>
      </c>
      <c r="U954" s="208" t="str">
        <f>IFERROR(VLOOKUP(T954,'Tablas de calculos'!$AV$16:$AY$24,4),"")</f>
        <v>Débil</v>
      </c>
      <c r="V954" s="207" t="s">
        <v>576</v>
      </c>
      <c r="W954" s="207" t="s">
        <v>578</v>
      </c>
      <c r="X954" s="123" t="str">
        <f t="shared" si="63"/>
        <v>DébilNo disminuyeDirectamente</v>
      </c>
      <c r="Y954" s="208" t="str">
        <f>IFERROR(VLOOKUP(X954,'Tablas de calculos'!$AZ$4:$BE$11,5,FALSE),"")</f>
        <v/>
      </c>
      <c r="Z954" s="208" t="str">
        <f>IFERROR(VLOOKUP(X954,'Tablas de calculos'!$AZ$4:$BE$11,6,FALSE),"")</f>
        <v/>
      </c>
    </row>
    <row r="955" spans="1:26" ht="60" x14ac:dyDescent="0.25">
      <c r="A955" s="232" t="s">
        <v>1187</v>
      </c>
      <c r="B955" s="61">
        <v>74</v>
      </c>
      <c r="C955" s="205" t="str">
        <f>+VLOOKUP(Tabla9[[#This Row],[Cod. Riesgo]],Tabla_Riesgos[[Número]:[Tipo de Riesgo]],6,FALSE)</f>
        <v>Seguridad de la Información</v>
      </c>
      <c r="D955" s="119" t="s">
        <v>45</v>
      </c>
      <c r="E955" s="120" t="s">
        <v>636</v>
      </c>
      <c r="F955" s="121"/>
      <c r="G955" s="122" t="s">
        <v>196</v>
      </c>
      <c r="H955" s="213"/>
      <c r="I955" s="207"/>
      <c r="J955" s="207"/>
      <c r="K955" s="207"/>
      <c r="L955" s="207"/>
      <c r="M955" s="207"/>
      <c r="N955" s="207"/>
      <c r="O955" s="207"/>
      <c r="P955" s="123">
        <f t="shared" si="60"/>
        <v>0</v>
      </c>
      <c r="Q955" s="208" t="str">
        <f t="shared" si="61"/>
        <v>Debil</v>
      </c>
      <c r="R955" s="207" t="s">
        <v>516</v>
      </c>
      <c r="S955" s="224" t="str">
        <f t="shared" si="62"/>
        <v>DebilFuerte</v>
      </c>
      <c r="T955" s="224">
        <f>IFERROR(VLOOKUP(S955,'Tablas de calculos'!$AU$16:$AV$24,2,FALSE),"")</f>
        <v>7</v>
      </c>
      <c r="U955" s="208" t="str">
        <f>IFERROR(VLOOKUP(T955,'Tablas de calculos'!$AV$16:$AY$24,4),"")</f>
        <v>Débil</v>
      </c>
      <c r="V955" s="207" t="s">
        <v>576</v>
      </c>
      <c r="W955" s="207" t="s">
        <v>578</v>
      </c>
      <c r="X955" s="123" t="str">
        <f t="shared" si="63"/>
        <v>DébilNo disminuyeDirectamente</v>
      </c>
      <c r="Y955" s="208" t="str">
        <f>IFERROR(VLOOKUP(X955,'Tablas de calculos'!$AZ$4:$BE$11,5,FALSE),"")</f>
        <v/>
      </c>
      <c r="Z955" s="208" t="str">
        <f>IFERROR(VLOOKUP(X955,'Tablas de calculos'!$AZ$4:$BE$11,6,FALSE),"")</f>
        <v/>
      </c>
    </row>
    <row r="956" spans="1:26" ht="75" x14ac:dyDescent="0.25">
      <c r="A956" s="232" t="s">
        <v>1187</v>
      </c>
      <c r="B956" s="61">
        <v>11</v>
      </c>
      <c r="C956" s="205" t="str">
        <f>+VLOOKUP(Tabla9[[#This Row],[Cod. Riesgo]],Tabla_Riesgos[[Número]:[Tipo de Riesgo]],6,FALSE)</f>
        <v>Corrupción</v>
      </c>
      <c r="D956" s="119" t="s">
        <v>12</v>
      </c>
      <c r="E956" s="120" t="s">
        <v>394</v>
      </c>
      <c r="F956" s="121"/>
      <c r="G956" s="122" t="s">
        <v>197</v>
      </c>
      <c r="H956" s="213"/>
      <c r="I956" s="207"/>
      <c r="J956" s="207"/>
      <c r="K956" s="207"/>
      <c r="L956" s="207"/>
      <c r="M956" s="207"/>
      <c r="N956" s="207"/>
      <c r="O956" s="207"/>
      <c r="P956" s="123">
        <f t="shared" si="60"/>
        <v>0</v>
      </c>
      <c r="Q956" s="208" t="str">
        <f t="shared" si="61"/>
        <v>Debil</v>
      </c>
      <c r="R956" s="207" t="s">
        <v>516</v>
      </c>
      <c r="S956" s="224" t="str">
        <f t="shared" si="62"/>
        <v>DebilFuerte</v>
      </c>
      <c r="T956" s="224">
        <f>IFERROR(VLOOKUP(S956,'Tablas de calculos'!$AU$16:$AV$24,2,FALSE),"")</f>
        <v>7</v>
      </c>
      <c r="U956" s="208" t="str">
        <f>IFERROR(VLOOKUP(T956,'Tablas de calculos'!$AV$16:$AY$24,4),"")</f>
        <v>Débil</v>
      </c>
      <c r="V956" s="207" t="s">
        <v>576</v>
      </c>
      <c r="W956" s="207" t="s">
        <v>578</v>
      </c>
      <c r="X956" s="123" t="str">
        <f t="shared" si="63"/>
        <v>DébilNo disminuyeDirectamente</v>
      </c>
      <c r="Y956" s="208" t="str">
        <f>IFERROR(VLOOKUP(X956,'Tablas de calculos'!$AZ$4:$BE$11,5,FALSE),"")</f>
        <v/>
      </c>
      <c r="Z956" s="208" t="str">
        <f>IFERROR(VLOOKUP(X956,'Tablas de calculos'!$AZ$4:$BE$11,6,FALSE),"")</f>
        <v/>
      </c>
    </row>
    <row r="957" spans="1:26" ht="75" x14ac:dyDescent="0.25">
      <c r="A957" s="232" t="s">
        <v>1187</v>
      </c>
      <c r="B957" s="61">
        <v>11</v>
      </c>
      <c r="C957" s="205" t="str">
        <f>+VLOOKUP(Tabla9[[#This Row],[Cod. Riesgo]],Tabla_Riesgos[[Número]:[Tipo de Riesgo]],6,FALSE)</f>
        <v>Corrupción</v>
      </c>
      <c r="D957" s="119" t="s">
        <v>12</v>
      </c>
      <c r="E957" s="120" t="s">
        <v>394</v>
      </c>
      <c r="F957" s="121"/>
      <c r="G957" s="122" t="s">
        <v>174</v>
      </c>
      <c r="H957" s="213"/>
      <c r="I957" s="207"/>
      <c r="J957" s="207"/>
      <c r="K957" s="207"/>
      <c r="L957" s="207"/>
      <c r="M957" s="207"/>
      <c r="N957" s="207"/>
      <c r="O957" s="207"/>
      <c r="P957" s="123">
        <f t="shared" si="60"/>
        <v>0</v>
      </c>
      <c r="Q957" s="208" t="str">
        <f t="shared" si="61"/>
        <v>Debil</v>
      </c>
      <c r="R957" s="207" t="s">
        <v>516</v>
      </c>
      <c r="S957" s="224" t="str">
        <f t="shared" si="62"/>
        <v>DebilFuerte</v>
      </c>
      <c r="T957" s="224">
        <f>IFERROR(VLOOKUP(S957,'Tablas de calculos'!$AU$16:$AV$24,2,FALSE),"")</f>
        <v>7</v>
      </c>
      <c r="U957" s="208" t="str">
        <f>IFERROR(VLOOKUP(T957,'Tablas de calculos'!$AV$16:$AY$24,4),"")</f>
        <v>Débil</v>
      </c>
      <c r="V957" s="207" t="s">
        <v>576</v>
      </c>
      <c r="W957" s="207" t="s">
        <v>578</v>
      </c>
      <c r="X957" s="123" t="str">
        <f t="shared" si="63"/>
        <v>DébilNo disminuyeDirectamente</v>
      </c>
      <c r="Y957" s="208" t="str">
        <f>IFERROR(VLOOKUP(X957,'Tablas de calculos'!$AZ$4:$BE$11,5,FALSE),"")</f>
        <v/>
      </c>
      <c r="Z957" s="208" t="str">
        <f>IFERROR(VLOOKUP(X957,'Tablas de calculos'!$AZ$4:$BE$11,6,FALSE),"")</f>
        <v/>
      </c>
    </row>
    <row r="958" spans="1:26" ht="75" x14ac:dyDescent="0.25">
      <c r="A958" s="232" t="s">
        <v>1187</v>
      </c>
      <c r="B958" s="61">
        <v>11</v>
      </c>
      <c r="C958" s="205" t="str">
        <f>+VLOOKUP(Tabla9[[#This Row],[Cod. Riesgo]],Tabla_Riesgos[[Número]:[Tipo de Riesgo]],6,FALSE)</f>
        <v>Corrupción</v>
      </c>
      <c r="D958" s="119" t="s">
        <v>12</v>
      </c>
      <c r="E958" s="120" t="s">
        <v>394</v>
      </c>
      <c r="F958" s="121"/>
      <c r="G958" s="122" t="s">
        <v>175</v>
      </c>
      <c r="H958" s="213"/>
      <c r="I958" s="207"/>
      <c r="J958" s="207"/>
      <c r="K958" s="207"/>
      <c r="L958" s="207"/>
      <c r="M958" s="207"/>
      <c r="N958" s="207"/>
      <c r="O958" s="207"/>
      <c r="P958" s="123">
        <f t="shared" si="60"/>
        <v>0</v>
      </c>
      <c r="Q958" s="208" t="str">
        <f t="shared" si="61"/>
        <v>Debil</v>
      </c>
      <c r="R958" s="207" t="s">
        <v>516</v>
      </c>
      <c r="S958" s="224" t="str">
        <f t="shared" si="62"/>
        <v>DebilFuerte</v>
      </c>
      <c r="T958" s="224">
        <f>IFERROR(VLOOKUP(S958,'Tablas de calculos'!$AU$16:$AV$24,2,FALSE),"")</f>
        <v>7</v>
      </c>
      <c r="U958" s="208" t="str">
        <f>IFERROR(VLOOKUP(T958,'Tablas de calculos'!$AV$16:$AY$24,4),"")</f>
        <v>Débil</v>
      </c>
      <c r="V958" s="207" t="s">
        <v>576</v>
      </c>
      <c r="W958" s="207" t="s">
        <v>578</v>
      </c>
      <c r="X958" s="123" t="str">
        <f t="shared" si="63"/>
        <v>DébilNo disminuyeDirectamente</v>
      </c>
      <c r="Y958" s="208" t="str">
        <f>IFERROR(VLOOKUP(X958,'Tablas de calculos'!$AZ$4:$BE$11,5,FALSE),"")</f>
        <v/>
      </c>
      <c r="Z958" s="208" t="str">
        <f>IFERROR(VLOOKUP(X958,'Tablas de calculos'!$AZ$4:$BE$11,6,FALSE),"")</f>
        <v/>
      </c>
    </row>
    <row r="959" spans="1:26" ht="75" x14ac:dyDescent="0.25">
      <c r="A959" s="232" t="s">
        <v>1187</v>
      </c>
      <c r="B959" s="61">
        <v>11</v>
      </c>
      <c r="C959" s="205" t="str">
        <f>+VLOOKUP(Tabla9[[#This Row],[Cod. Riesgo]],Tabla_Riesgos[[Número]:[Tipo de Riesgo]],6,FALSE)</f>
        <v>Corrupción</v>
      </c>
      <c r="D959" s="119" t="s">
        <v>12</v>
      </c>
      <c r="E959" s="120" t="s">
        <v>394</v>
      </c>
      <c r="F959" s="121"/>
      <c r="G959" s="122" t="s">
        <v>198</v>
      </c>
      <c r="H959" s="213"/>
      <c r="I959" s="207"/>
      <c r="J959" s="207"/>
      <c r="K959" s="207"/>
      <c r="L959" s="207"/>
      <c r="M959" s="207"/>
      <c r="N959" s="207"/>
      <c r="O959" s="207"/>
      <c r="P959" s="123">
        <f t="shared" si="60"/>
        <v>0</v>
      </c>
      <c r="Q959" s="208" t="str">
        <f t="shared" si="61"/>
        <v>Debil</v>
      </c>
      <c r="R959" s="207" t="s">
        <v>516</v>
      </c>
      <c r="S959" s="224" t="str">
        <f t="shared" si="62"/>
        <v>DebilFuerte</v>
      </c>
      <c r="T959" s="224">
        <f>IFERROR(VLOOKUP(S959,'Tablas de calculos'!$AU$16:$AV$24,2,FALSE),"")</f>
        <v>7</v>
      </c>
      <c r="U959" s="208" t="str">
        <f>IFERROR(VLOOKUP(T959,'Tablas de calculos'!$AV$16:$AY$24,4),"")</f>
        <v>Débil</v>
      </c>
      <c r="V959" s="207" t="s">
        <v>576</v>
      </c>
      <c r="W959" s="207" t="s">
        <v>578</v>
      </c>
      <c r="X959" s="123" t="str">
        <f t="shared" si="63"/>
        <v>DébilNo disminuyeDirectamente</v>
      </c>
      <c r="Y959" s="208" t="str">
        <f>IFERROR(VLOOKUP(X959,'Tablas de calculos'!$AZ$4:$BE$11,5,FALSE),"")</f>
        <v/>
      </c>
      <c r="Z959" s="208" t="str">
        <f>IFERROR(VLOOKUP(X959,'Tablas de calculos'!$AZ$4:$BE$11,6,FALSE),"")</f>
        <v/>
      </c>
    </row>
    <row r="960" spans="1:26" ht="75" x14ac:dyDescent="0.25">
      <c r="A960" s="232" t="s">
        <v>1187</v>
      </c>
      <c r="B960" s="61">
        <v>11</v>
      </c>
      <c r="C960" s="205" t="str">
        <f>+VLOOKUP(Tabla9[[#This Row],[Cod. Riesgo]],Tabla_Riesgos[[Número]:[Tipo de Riesgo]],6,FALSE)</f>
        <v>Corrupción</v>
      </c>
      <c r="D960" s="119" t="s">
        <v>12</v>
      </c>
      <c r="E960" s="120" t="s">
        <v>394</v>
      </c>
      <c r="F960" s="121"/>
      <c r="G960" s="122" t="s">
        <v>199</v>
      </c>
      <c r="H960" s="213"/>
      <c r="I960" s="207"/>
      <c r="J960" s="207"/>
      <c r="K960" s="207"/>
      <c r="L960" s="207"/>
      <c r="M960" s="207"/>
      <c r="N960" s="207"/>
      <c r="O960" s="207"/>
      <c r="P960" s="123">
        <f t="shared" si="60"/>
        <v>0</v>
      </c>
      <c r="Q960" s="208" t="str">
        <f t="shared" si="61"/>
        <v>Debil</v>
      </c>
      <c r="R960" s="207" t="s">
        <v>516</v>
      </c>
      <c r="S960" s="224" t="str">
        <f t="shared" si="62"/>
        <v>DebilFuerte</v>
      </c>
      <c r="T960" s="224">
        <f>IFERROR(VLOOKUP(S960,'Tablas de calculos'!$AU$16:$AV$24,2,FALSE),"")</f>
        <v>7</v>
      </c>
      <c r="U960" s="208" t="str">
        <f>IFERROR(VLOOKUP(T960,'Tablas de calculos'!$AV$16:$AY$24,4),"")</f>
        <v>Débil</v>
      </c>
      <c r="V960" s="207" t="s">
        <v>576</v>
      </c>
      <c r="W960" s="207" t="s">
        <v>578</v>
      </c>
      <c r="X960" s="123" t="str">
        <f t="shared" si="63"/>
        <v>DébilNo disminuyeDirectamente</v>
      </c>
      <c r="Y960" s="208" t="str">
        <f>IFERROR(VLOOKUP(X960,'Tablas de calculos'!$AZ$4:$BE$11,5,FALSE),"")</f>
        <v/>
      </c>
      <c r="Z960" s="208" t="str">
        <f>IFERROR(VLOOKUP(X960,'Tablas de calculos'!$AZ$4:$BE$11,6,FALSE),"")</f>
        <v/>
      </c>
    </row>
    <row r="961" spans="1:26" ht="75" x14ac:dyDescent="0.25">
      <c r="A961" s="232" t="s">
        <v>1187</v>
      </c>
      <c r="B961" s="61">
        <v>12</v>
      </c>
      <c r="C961" s="205" t="str">
        <f>+VLOOKUP(Tabla9[[#This Row],[Cod. Riesgo]],Tabla_Riesgos[[Número]:[Tipo de Riesgo]],6,FALSE)</f>
        <v>Estratégico</v>
      </c>
      <c r="D961" s="119" t="s">
        <v>12</v>
      </c>
      <c r="E961" s="120" t="s">
        <v>14</v>
      </c>
      <c r="F961" s="121"/>
      <c r="G961" s="122" t="s">
        <v>200</v>
      </c>
      <c r="H961" s="213"/>
      <c r="I961" s="207"/>
      <c r="J961" s="207"/>
      <c r="K961" s="207"/>
      <c r="L961" s="207"/>
      <c r="M961" s="207"/>
      <c r="N961" s="207"/>
      <c r="O961" s="207"/>
      <c r="P961" s="123">
        <f t="shared" si="60"/>
        <v>0</v>
      </c>
      <c r="Q961" s="208" t="str">
        <f t="shared" si="61"/>
        <v>Debil</v>
      </c>
      <c r="R961" s="207" t="s">
        <v>516</v>
      </c>
      <c r="S961" s="224" t="str">
        <f t="shared" si="62"/>
        <v>DebilFuerte</v>
      </c>
      <c r="T961" s="224">
        <f>IFERROR(VLOOKUP(S961,'Tablas de calculos'!$AU$16:$AV$24,2,FALSE),"")</f>
        <v>7</v>
      </c>
      <c r="U961" s="208" t="str">
        <f>IFERROR(VLOOKUP(T961,'Tablas de calculos'!$AV$16:$AY$24,4),"")</f>
        <v>Débil</v>
      </c>
      <c r="V961" s="207" t="s">
        <v>576</v>
      </c>
      <c r="W961" s="207" t="s">
        <v>578</v>
      </c>
      <c r="X961" s="123" t="str">
        <f t="shared" si="63"/>
        <v>DébilNo disminuyeDirectamente</v>
      </c>
      <c r="Y961" s="208" t="str">
        <f>IFERROR(VLOOKUP(X961,'Tablas de calculos'!$AZ$4:$BE$11,5,FALSE),"")</f>
        <v/>
      </c>
      <c r="Z961" s="208" t="str">
        <f>IFERROR(VLOOKUP(X961,'Tablas de calculos'!$AZ$4:$BE$11,6,FALSE),"")</f>
        <v/>
      </c>
    </row>
    <row r="962" spans="1:26" ht="75" x14ac:dyDescent="0.25">
      <c r="A962" s="232" t="s">
        <v>1187</v>
      </c>
      <c r="B962" s="61">
        <v>12</v>
      </c>
      <c r="C962" s="205" t="str">
        <f>+VLOOKUP(Tabla9[[#This Row],[Cod. Riesgo]],Tabla_Riesgos[[Número]:[Tipo de Riesgo]],6,FALSE)</f>
        <v>Estratégico</v>
      </c>
      <c r="D962" s="119" t="s">
        <v>12</v>
      </c>
      <c r="E962" s="120" t="s">
        <v>14</v>
      </c>
      <c r="F962" s="121"/>
      <c r="G962" s="122" t="s">
        <v>201</v>
      </c>
      <c r="H962" s="213"/>
      <c r="I962" s="207"/>
      <c r="J962" s="207"/>
      <c r="K962" s="207"/>
      <c r="L962" s="207"/>
      <c r="M962" s="207"/>
      <c r="N962" s="207"/>
      <c r="O962" s="207"/>
      <c r="P962" s="123">
        <f t="shared" si="60"/>
        <v>0</v>
      </c>
      <c r="Q962" s="208" t="str">
        <f t="shared" si="61"/>
        <v>Debil</v>
      </c>
      <c r="R962" s="207" t="s">
        <v>516</v>
      </c>
      <c r="S962" s="224" t="str">
        <f t="shared" si="62"/>
        <v>DebilFuerte</v>
      </c>
      <c r="T962" s="224">
        <f>IFERROR(VLOOKUP(S962,'Tablas de calculos'!$AU$16:$AV$24,2,FALSE),"")</f>
        <v>7</v>
      </c>
      <c r="U962" s="208" t="str">
        <f>IFERROR(VLOOKUP(T962,'Tablas de calculos'!$AV$16:$AY$24,4),"")</f>
        <v>Débil</v>
      </c>
      <c r="V962" s="207" t="s">
        <v>576</v>
      </c>
      <c r="W962" s="207" t="s">
        <v>578</v>
      </c>
      <c r="X962" s="123" t="str">
        <f t="shared" si="63"/>
        <v>DébilNo disminuyeDirectamente</v>
      </c>
      <c r="Y962" s="208" t="str">
        <f>IFERROR(VLOOKUP(X962,'Tablas de calculos'!$AZ$4:$BE$11,5,FALSE),"")</f>
        <v/>
      </c>
      <c r="Z962" s="208" t="str">
        <f>IFERROR(VLOOKUP(X962,'Tablas de calculos'!$AZ$4:$BE$11,6,FALSE),"")</f>
        <v/>
      </c>
    </row>
    <row r="963" spans="1:26" ht="75" x14ac:dyDescent="0.25">
      <c r="A963" s="232" t="s">
        <v>1187</v>
      </c>
      <c r="B963" s="61">
        <v>12</v>
      </c>
      <c r="C963" s="205" t="str">
        <f>+VLOOKUP(Tabla9[[#This Row],[Cod. Riesgo]],Tabla_Riesgos[[Número]:[Tipo de Riesgo]],6,FALSE)</f>
        <v>Estratégico</v>
      </c>
      <c r="D963" s="119" t="s">
        <v>12</v>
      </c>
      <c r="E963" s="120" t="s">
        <v>14</v>
      </c>
      <c r="F963" s="121"/>
      <c r="G963" s="122" t="s">
        <v>202</v>
      </c>
      <c r="H963" s="213"/>
      <c r="I963" s="207"/>
      <c r="J963" s="207"/>
      <c r="K963" s="207"/>
      <c r="L963" s="207"/>
      <c r="M963" s="207"/>
      <c r="N963" s="207"/>
      <c r="O963" s="207"/>
      <c r="P963" s="123">
        <f t="shared" si="60"/>
        <v>0</v>
      </c>
      <c r="Q963" s="208" t="str">
        <f t="shared" si="61"/>
        <v>Debil</v>
      </c>
      <c r="R963" s="207" t="s">
        <v>516</v>
      </c>
      <c r="S963" s="224" t="str">
        <f t="shared" si="62"/>
        <v>DebilFuerte</v>
      </c>
      <c r="T963" s="224">
        <f>IFERROR(VLOOKUP(S963,'Tablas de calculos'!$AU$16:$AV$24,2,FALSE),"")</f>
        <v>7</v>
      </c>
      <c r="U963" s="208" t="str">
        <f>IFERROR(VLOOKUP(T963,'Tablas de calculos'!$AV$16:$AY$24,4),"")</f>
        <v>Débil</v>
      </c>
      <c r="V963" s="207" t="s">
        <v>576</v>
      </c>
      <c r="W963" s="207" t="s">
        <v>578</v>
      </c>
      <c r="X963" s="123" t="str">
        <f t="shared" si="63"/>
        <v>DébilNo disminuyeDirectamente</v>
      </c>
      <c r="Y963" s="208" t="str">
        <f>IFERROR(VLOOKUP(X963,'Tablas de calculos'!$AZ$4:$BE$11,5,FALSE),"")</f>
        <v/>
      </c>
      <c r="Z963" s="208" t="str">
        <f>IFERROR(VLOOKUP(X963,'Tablas de calculos'!$AZ$4:$BE$11,6,FALSE),"")</f>
        <v/>
      </c>
    </row>
    <row r="964" spans="1:26" ht="45" x14ac:dyDescent="0.25">
      <c r="A964" s="232" t="s">
        <v>1187</v>
      </c>
      <c r="B964" s="61">
        <v>13</v>
      </c>
      <c r="C964" s="205" t="str">
        <f>+VLOOKUP(Tabla9[[#This Row],[Cod. Riesgo]],Tabla_Riesgos[[Número]:[Tipo de Riesgo]],6,FALSE)</f>
        <v>Corrupción</v>
      </c>
      <c r="D964" s="119" t="s">
        <v>12</v>
      </c>
      <c r="E964" s="120" t="s">
        <v>15</v>
      </c>
      <c r="F964" s="121"/>
      <c r="G964" s="122" t="s">
        <v>203</v>
      </c>
      <c r="H964" s="213"/>
      <c r="I964" s="207"/>
      <c r="J964" s="207"/>
      <c r="K964" s="207"/>
      <c r="L964" s="207"/>
      <c r="M964" s="207"/>
      <c r="N964" s="207"/>
      <c r="O964" s="207"/>
      <c r="P964" s="123">
        <f t="shared" si="60"/>
        <v>0</v>
      </c>
      <c r="Q964" s="208" t="str">
        <f t="shared" si="61"/>
        <v>Debil</v>
      </c>
      <c r="R964" s="207" t="s">
        <v>516</v>
      </c>
      <c r="S964" s="224" t="str">
        <f t="shared" si="62"/>
        <v>DebilFuerte</v>
      </c>
      <c r="T964" s="224">
        <f>IFERROR(VLOOKUP(S964,'Tablas de calculos'!$AU$16:$AV$24,2,FALSE),"")</f>
        <v>7</v>
      </c>
      <c r="U964" s="208" t="str">
        <f>IFERROR(VLOOKUP(T964,'Tablas de calculos'!$AV$16:$AY$24,4),"")</f>
        <v>Débil</v>
      </c>
      <c r="V964" s="207" t="s">
        <v>576</v>
      </c>
      <c r="W964" s="207" t="s">
        <v>578</v>
      </c>
      <c r="X964" s="123" t="str">
        <f t="shared" si="63"/>
        <v>DébilNo disminuyeDirectamente</v>
      </c>
      <c r="Y964" s="208" t="str">
        <f>IFERROR(VLOOKUP(X964,'Tablas de calculos'!$AZ$4:$BE$11,5,FALSE),"")</f>
        <v/>
      </c>
      <c r="Z964" s="208" t="str">
        <f>IFERROR(VLOOKUP(X964,'Tablas de calculos'!$AZ$4:$BE$11,6,FALSE),"")</f>
        <v/>
      </c>
    </row>
    <row r="965" spans="1:26" ht="45" x14ac:dyDescent="0.25">
      <c r="A965" s="232" t="s">
        <v>1187</v>
      </c>
      <c r="B965" s="61">
        <v>13</v>
      </c>
      <c r="C965" s="205" t="str">
        <f>+VLOOKUP(Tabla9[[#This Row],[Cod. Riesgo]],Tabla_Riesgos[[Número]:[Tipo de Riesgo]],6,FALSE)</f>
        <v>Corrupción</v>
      </c>
      <c r="D965" s="119" t="s">
        <v>12</v>
      </c>
      <c r="E965" s="120" t="s">
        <v>15</v>
      </c>
      <c r="F965" s="121"/>
      <c r="G965" s="122" t="s">
        <v>185</v>
      </c>
      <c r="H965" s="213"/>
      <c r="I965" s="207"/>
      <c r="J965" s="207"/>
      <c r="K965" s="207"/>
      <c r="L965" s="207"/>
      <c r="M965" s="207"/>
      <c r="N965" s="207"/>
      <c r="O965" s="207"/>
      <c r="P965" s="123">
        <f t="shared" ref="P965:P1028" si="64">IFERROR(IF(I965="Asignado",15,0)+IF(J965="Adecuado",15,0)+IF(K965="Oportuna",15,0)+IF(L965="Prevenir",15,0)+IF(L965="Detectar",10,0)+IF(M965="Confiable",15,0)+IF(N965="Se investigan y resuelven oportunamente",15,0)+IF(O965="Completa",10,0)+IF(O965="Incompleta",5,0),"")</f>
        <v>0</v>
      </c>
      <c r="Q965" s="208" t="str">
        <f t="shared" ref="Q965:Q1028" si="65">IF(P965&lt;86,"Debil",IF(P965&lt;96,"Moderado","Fuerte"))</f>
        <v>Debil</v>
      </c>
      <c r="R965" s="207" t="s">
        <v>516</v>
      </c>
      <c r="S965" s="224" t="str">
        <f t="shared" ref="S965:S1028" si="66">_xlfn.CONCAT(Q965,R965)</f>
        <v>DebilFuerte</v>
      </c>
      <c r="T965" s="224">
        <f>IFERROR(VLOOKUP(S965,'Tablas de calculos'!$AU$16:$AV$24,2,FALSE),"")</f>
        <v>7</v>
      </c>
      <c r="U965" s="208" t="str">
        <f>IFERROR(VLOOKUP(T965,'Tablas de calculos'!$AV$16:$AY$24,4),"")</f>
        <v>Débil</v>
      </c>
      <c r="V965" s="207" t="s">
        <v>576</v>
      </c>
      <c r="W965" s="207" t="s">
        <v>578</v>
      </c>
      <c r="X965" s="123" t="str">
        <f t="shared" ref="X965:X1028" si="67">CONCATENATE(U965,V965,W965)</f>
        <v>DébilNo disminuyeDirectamente</v>
      </c>
      <c r="Y965" s="208" t="str">
        <f>IFERROR(VLOOKUP(X965,'Tablas de calculos'!$AZ$4:$BE$11,5,FALSE),"")</f>
        <v/>
      </c>
      <c r="Z965" s="208" t="str">
        <f>IFERROR(VLOOKUP(X965,'Tablas de calculos'!$AZ$4:$BE$11,6,FALSE),"")</f>
        <v/>
      </c>
    </row>
    <row r="966" spans="1:26" ht="45" x14ac:dyDescent="0.25">
      <c r="A966" s="232" t="s">
        <v>1187</v>
      </c>
      <c r="B966" s="61">
        <v>13</v>
      </c>
      <c r="C966" s="205" t="str">
        <f>+VLOOKUP(Tabla9[[#This Row],[Cod. Riesgo]],Tabla_Riesgos[[Número]:[Tipo de Riesgo]],6,FALSE)</f>
        <v>Corrupción</v>
      </c>
      <c r="D966" s="119" t="s">
        <v>12</v>
      </c>
      <c r="E966" s="120" t="s">
        <v>15</v>
      </c>
      <c r="F966" s="121"/>
      <c r="G966" s="122" t="s">
        <v>177</v>
      </c>
      <c r="H966" s="213"/>
      <c r="I966" s="207"/>
      <c r="J966" s="207"/>
      <c r="K966" s="207"/>
      <c r="L966" s="207"/>
      <c r="M966" s="207"/>
      <c r="N966" s="207"/>
      <c r="O966" s="207"/>
      <c r="P966" s="123">
        <f t="shared" si="64"/>
        <v>0</v>
      </c>
      <c r="Q966" s="208" t="str">
        <f t="shared" si="65"/>
        <v>Debil</v>
      </c>
      <c r="R966" s="207" t="s">
        <v>516</v>
      </c>
      <c r="S966" s="224" t="str">
        <f t="shared" si="66"/>
        <v>DebilFuerte</v>
      </c>
      <c r="T966" s="224">
        <f>IFERROR(VLOOKUP(S966,'Tablas de calculos'!$AU$16:$AV$24,2,FALSE),"")</f>
        <v>7</v>
      </c>
      <c r="U966" s="208" t="str">
        <f>IFERROR(VLOOKUP(T966,'Tablas de calculos'!$AV$16:$AY$24,4),"")</f>
        <v>Débil</v>
      </c>
      <c r="V966" s="207" t="s">
        <v>576</v>
      </c>
      <c r="W966" s="207" t="s">
        <v>578</v>
      </c>
      <c r="X966" s="123" t="str">
        <f t="shared" si="67"/>
        <v>DébilNo disminuyeDirectamente</v>
      </c>
      <c r="Y966" s="208" t="str">
        <f>IFERROR(VLOOKUP(X966,'Tablas de calculos'!$AZ$4:$BE$11,5,FALSE),"")</f>
        <v/>
      </c>
      <c r="Z966" s="208" t="str">
        <f>IFERROR(VLOOKUP(X966,'Tablas de calculos'!$AZ$4:$BE$11,6,FALSE),"")</f>
        <v/>
      </c>
    </row>
    <row r="967" spans="1:26" ht="60" x14ac:dyDescent="0.25">
      <c r="A967" s="232" t="s">
        <v>1187</v>
      </c>
      <c r="B967" s="61">
        <v>14</v>
      </c>
      <c r="C967" s="205" t="str">
        <f>+VLOOKUP(Tabla9[[#This Row],[Cod. Riesgo]],Tabla_Riesgos[[Número]:[Tipo de Riesgo]],6,FALSE)</f>
        <v>Operativo</v>
      </c>
      <c r="D967" s="119" t="s">
        <v>35</v>
      </c>
      <c r="E967" s="120" t="s">
        <v>626</v>
      </c>
      <c r="F967" s="121"/>
      <c r="G967" s="122" t="s">
        <v>204</v>
      </c>
      <c r="H967" s="213"/>
      <c r="I967" s="207"/>
      <c r="J967" s="207"/>
      <c r="K967" s="207"/>
      <c r="L967" s="207"/>
      <c r="M967" s="207"/>
      <c r="N967" s="207"/>
      <c r="O967" s="207"/>
      <c r="P967" s="123">
        <f t="shared" si="64"/>
        <v>0</v>
      </c>
      <c r="Q967" s="208" t="str">
        <f t="shared" si="65"/>
        <v>Debil</v>
      </c>
      <c r="R967" s="207" t="s">
        <v>516</v>
      </c>
      <c r="S967" s="224" t="str">
        <f t="shared" si="66"/>
        <v>DebilFuerte</v>
      </c>
      <c r="T967" s="224">
        <f>IFERROR(VLOOKUP(S967,'Tablas de calculos'!$AU$16:$AV$24,2,FALSE),"")</f>
        <v>7</v>
      </c>
      <c r="U967" s="208" t="str">
        <f>IFERROR(VLOOKUP(T967,'Tablas de calculos'!$AV$16:$AY$24,4),"")</f>
        <v>Débil</v>
      </c>
      <c r="V967" s="207" t="s">
        <v>576</v>
      </c>
      <c r="W967" s="207" t="s">
        <v>578</v>
      </c>
      <c r="X967" s="123" t="str">
        <f t="shared" si="67"/>
        <v>DébilNo disminuyeDirectamente</v>
      </c>
      <c r="Y967" s="208" t="str">
        <f>IFERROR(VLOOKUP(X967,'Tablas de calculos'!$AZ$4:$BE$11,5,FALSE),"")</f>
        <v/>
      </c>
      <c r="Z967" s="208" t="str">
        <f>IFERROR(VLOOKUP(X967,'Tablas de calculos'!$AZ$4:$BE$11,6,FALSE),"")</f>
        <v/>
      </c>
    </row>
    <row r="968" spans="1:26" ht="75" x14ac:dyDescent="0.25">
      <c r="A968" s="232" t="s">
        <v>1187</v>
      </c>
      <c r="B968" s="61">
        <v>14</v>
      </c>
      <c r="C968" s="205" t="str">
        <f>+VLOOKUP(Tabla9[[#This Row],[Cod. Riesgo]],Tabla_Riesgos[[Número]:[Tipo de Riesgo]],6,FALSE)</f>
        <v>Operativo</v>
      </c>
      <c r="D968" s="119" t="s">
        <v>35</v>
      </c>
      <c r="E968" s="120" t="s">
        <v>626</v>
      </c>
      <c r="F968" s="121"/>
      <c r="G968" s="122" t="s">
        <v>205</v>
      </c>
      <c r="H968" s="213"/>
      <c r="I968" s="207"/>
      <c r="J968" s="207"/>
      <c r="K968" s="207"/>
      <c r="L968" s="207"/>
      <c r="M968" s="207"/>
      <c r="N968" s="207"/>
      <c r="O968" s="207"/>
      <c r="P968" s="123">
        <f t="shared" si="64"/>
        <v>0</v>
      </c>
      <c r="Q968" s="208" t="str">
        <f t="shared" si="65"/>
        <v>Debil</v>
      </c>
      <c r="R968" s="207" t="s">
        <v>516</v>
      </c>
      <c r="S968" s="224" t="str">
        <f t="shared" si="66"/>
        <v>DebilFuerte</v>
      </c>
      <c r="T968" s="224">
        <f>IFERROR(VLOOKUP(S968,'Tablas de calculos'!$AU$16:$AV$24,2,FALSE),"")</f>
        <v>7</v>
      </c>
      <c r="U968" s="208" t="str">
        <f>IFERROR(VLOOKUP(T968,'Tablas de calculos'!$AV$16:$AY$24,4),"")</f>
        <v>Débil</v>
      </c>
      <c r="V968" s="207" t="s">
        <v>576</v>
      </c>
      <c r="W968" s="207" t="s">
        <v>578</v>
      </c>
      <c r="X968" s="123" t="str">
        <f t="shared" si="67"/>
        <v>DébilNo disminuyeDirectamente</v>
      </c>
      <c r="Y968" s="208" t="str">
        <f>IFERROR(VLOOKUP(X968,'Tablas de calculos'!$AZ$4:$BE$11,5,FALSE),"")</f>
        <v/>
      </c>
      <c r="Z968" s="208" t="str">
        <f>IFERROR(VLOOKUP(X968,'Tablas de calculos'!$AZ$4:$BE$11,6,FALSE),"")</f>
        <v/>
      </c>
    </row>
    <row r="969" spans="1:26" ht="45" x14ac:dyDescent="0.25">
      <c r="A969" s="232" t="s">
        <v>1187</v>
      </c>
      <c r="B969" s="61">
        <v>14</v>
      </c>
      <c r="C969" s="205" t="str">
        <f>+VLOOKUP(Tabla9[[#This Row],[Cod. Riesgo]],Tabla_Riesgos[[Número]:[Tipo de Riesgo]],6,FALSE)</f>
        <v>Operativo</v>
      </c>
      <c r="D969" s="119" t="s">
        <v>35</v>
      </c>
      <c r="E969" s="120" t="s">
        <v>626</v>
      </c>
      <c r="F969" s="121"/>
      <c r="G969" s="122" t="s">
        <v>206</v>
      </c>
      <c r="H969" s="213"/>
      <c r="I969" s="207"/>
      <c r="J969" s="207"/>
      <c r="K969" s="207"/>
      <c r="L969" s="207"/>
      <c r="M969" s="207"/>
      <c r="N969" s="207"/>
      <c r="O969" s="207"/>
      <c r="P969" s="123">
        <f t="shared" si="64"/>
        <v>0</v>
      </c>
      <c r="Q969" s="208" t="str">
        <f t="shared" si="65"/>
        <v>Debil</v>
      </c>
      <c r="R969" s="207" t="s">
        <v>516</v>
      </c>
      <c r="S969" s="224" t="str">
        <f t="shared" si="66"/>
        <v>DebilFuerte</v>
      </c>
      <c r="T969" s="224">
        <f>IFERROR(VLOOKUP(S969,'Tablas de calculos'!$AU$16:$AV$24,2,FALSE),"")</f>
        <v>7</v>
      </c>
      <c r="U969" s="208" t="str">
        <f>IFERROR(VLOOKUP(T969,'Tablas de calculos'!$AV$16:$AY$24,4),"")</f>
        <v>Débil</v>
      </c>
      <c r="V969" s="207" t="s">
        <v>576</v>
      </c>
      <c r="W969" s="207" t="s">
        <v>578</v>
      </c>
      <c r="X969" s="123" t="str">
        <f t="shared" si="67"/>
        <v>DébilNo disminuyeDirectamente</v>
      </c>
      <c r="Y969" s="208" t="str">
        <f>IFERROR(VLOOKUP(X969,'Tablas de calculos'!$AZ$4:$BE$11,5,FALSE),"")</f>
        <v/>
      </c>
      <c r="Z969" s="208" t="str">
        <f>IFERROR(VLOOKUP(X969,'Tablas de calculos'!$AZ$4:$BE$11,6,FALSE),"")</f>
        <v/>
      </c>
    </row>
    <row r="970" spans="1:26" ht="90" x14ac:dyDescent="0.25">
      <c r="A970" s="232" t="s">
        <v>1187</v>
      </c>
      <c r="B970" s="61">
        <v>15</v>
      </c>
      <c r="C970" s="205" t="str">
        <f>+VLOOKUP(Tabla9[[#This Row],[Cod. Riesgo]],Tabla_Riesgos[[Número]:[Tipo de Riesgo]],6,FALSE)</f>
        <v>Operativo</v>
      </c>
      <c r="D970" s="119" t="s">
        <v>38</v>
      </c>
      <c r="E970" s="120" t="s">
        <v>17</v>
      </c>
      <c r="F970" s="121"/>
      <c r="G970" s="122" t="s">
        <v>207</v>
      </c>
      <c r="H970" s="213"/>
      <c r="I970" s="207"/>
      <c r="J970" s="207"/>
      <c r="K970" s="207"/>
      <c r="L970" s="207"/>
      <c r="M970" s="207"/>
      <c r="N970" s="207"/>
      <c r="O970" s="207"/>
      <c r="P970" s="123">
        <f t="shared" si="64"/>
        <v>0</v>
      </c>
      <c r="Q970" s="208" t="str">
        <f t="shared" si="65"/>
        <v>Debil</v>
      </c>
      <c r="R970" s="207" t="s">
        <v>516</v>
      </c>
      <c r="S970" s="224" t="str">
        <f t="shared" si="66"/>
        <v>DebilFuerte</v>
      </c>
      <c r="T970" s="224">
        <f>IFERROR(VLOOKUP(S970,'Tablas de calculos'!$AU$16:$AV$24,2,FALSE),"")</f>
        <v>7</v>
      </c>
      <c r="U970" s="208" t="str">
        <f>IFERROR(VLOOKUP(T970,'Tablas de calculos'!$AV$16:$AY$24,4),"")</f>
        <v>Débil</v>
      </c>
      <c r="V970" s="207" t="s">
        <v>576</v>
      </c>
      <c r="W970" s="207" t="s">
        <v>578</v>
      </c>
      <c r="X970" s="123" t="str">
        <f t="shared" si="67"/>
        <v>DébilNo disminuyeDirectamente</v>
      </c>
      <c r="Y970" s="208" t="str">
        <f>IFERROR(VLOOKUP(X970,'Tablas de calculos'!$AZ$4:$BE$11,5,FALSE),"")</f>
        <v/>
      </c>
      <c r="Z970" s="208" t="str">
        <f>IFERROR(VLOOKUP(X970,'Tablas de calculos'!$AZ$4:$BE$11,6,FALSE),"")</f>
        <v/>
      </c>
    </row>
    <row r="971" spans="1:26" ht="60" x14ac:dyDescent="0.25">
      <c r="A971" s="232" t="s">
        <v>1187</v>
      </c>
      <c r="B971" s="61">
        <v>15</v>
      </c>
      <c r="C971" s="205" t="str">
        <f>+VLOOKUP(Tabla9[[#This Row],[Cod. Riesgo]],Tabla_Riesgos[[Número]:[Tipo de Riesgo]],6,FALSE)</f>
        <v>Operativo</v>
      </c>
      <c r="D971" s="119" t="s">
        <v>38</v>
      </c>
      <c r="E971" s="120" t="s">
        <v>17</v>
      </c>
      <c r="F971" s="121"/>
      <c r="G971" s="122" t="s">
        <v>208</v>
      </c>
      <c r="H971" s="213"/>
      <c r="I971" s="207"/>
      <c r="J971" s="207"/>
      <c r="K971" s="207"/>
      <c r="L971" s="207"/>
      <c r="M971" s="207"/>
      <c r="N971" s="207"/>
      <c r="O971" s="207"/>
      <c r="P971" s="123">
        <f t="shared" si="64"/>
        <v>0</v>
      </c>
      <c r="Q971" s="208" t="str">
        <f t="shared" si="65"/>
        <v>Debil</v>
      </c>
      <c r="R971" s="207" t="s">
        <v>516</v>
      </c>
      <c r="S971" s="224" t="str">
        <f t="shared" si="66"/>
        <v>DebilFuerte</v>
      </c>
      <c r="T971" s="224">
        <f>IFERROR(VLOOKUP(S971,'Tablas de calculos'!$AU$16:$AV$24,2,FALSE),"")</f>
        <v>7</v>
      </c>
      <c r="U971" s="208" t="str">
        <f>IFERROR(VLOOKUP(T971,'Tablas de calculos'!$AV$16:$AY$24,4),"")</f>
        <v>Débil</v>
      </c>
      <c r="V971" s="207" t="s">
        <v>576</v>
      </c>
      <c r="W971" s="207" t="s">
        <v>578</v>
      </c>
      <c r="X971" s="123" t="str">
        <f t="shared" si="67"/>
        <v>DébilNo disminuyeDirectamente</v>
      </c>
      <c r="Y971" s="208" t="str">
        <f>IFERROR(VLOOKUP(X971,'Tablas de calculos'!$AZ$4:$BE$11,5,FALSE),"")</f>
        <v/>
      </c>
      <c r="Z971" s="208" t="str">
        <f>IFERROR(VLOOKUP(X971,'Tablas de calculos'!$AZ$4:$BE$11,6,FALSE),"")</f>
        <v/>
      </c>
    </row>
    <row r="972" spans="1:26" ht="45" x14ac:dyDescent="0.25">
      <c r="A972" s="232" t="s">
        <v>1187</v>
      </c>
      <c r="B972" s="61">
        <v>15</v>
      </c>
      <c r="C972" s="205" t="str">
        <f>+VLOOKUP(Tabla9[[#This Row],[Cod. Riesgo]],Tabla_Riesgos[[Número]:[Tipo de Riesgo]],6,FALSE)</f>
        <v>Operativo</v>
      </c>
      <c r="D972" s="119" t="s">
        <v>38</v>
      </c>
      <c r="E972" s="120" t="s">
        <v>17</v>
      </c>
      <c r="F972" s="121"/>
      <c r="G972" s="122" t="s">
        <v>209</v>
      </c>
      <c r="H972" s="213"/>
      <c r="I972" s="207"/>
      <c r="J972" s="207"/>
      <c r="K972" s="207"/>
      <c r="L972" s="207"/>
      <c r="M972" s="207"/>
      <c r="N972" s="207"/>
      <c r="O972" s="207"/>
      <c r="P972" s="123">
        <f t="shared" si="64"/>
        <v>0</v>
      </c>
      <c r="Q972" s="208" t="str">
        <f t="shared" si="65"/>
        <v>Debil</v>
      </c>
      <c r="R972" s="207" t="s">
        <v>516</v>
      </c>
      <c r="S972" s="224" t="str">
        <f t="shared" si="66"/>
        <v>DebilFuerte</v>
      </c>
      <c r="T972" s="224">
        <f>IFERROR(VLOOKUP(S972,'Tablas de calculos'!$AU$16:$AV$24,2,FALSE),"")</f>
        <v>7</v>
      </c>
      <c r="U972" s="208" t="str">
        <f>IFERROR(VLOOKUP(T972,'Tablas de calculos'!$AV$16:$AY$24,4),"")</f>
        <v>Débil</v>
      </c>
      <c r="V972" s="207" t="s">
        <v>576</v>
      </c>
      <c r="W972" s="207" t="s">
        <v>578</v>
      </c>
      <c r="X972" s="123" t="str">
        <f t="shared" si="67"/>
        <v>DébilNo disminuyeDirectamente</v>
      </c>
      <c r="Y972" s="208" t="str">
        <f>IFERROR(VLOOKUP(X972,'Tablas de calculos'!$AZ$4:$BE$11,5,FALSE),"")</f>
        <v/>
      </c>
      <c r="Z972" s="208" t="str">
        <f>IFERROR(VLOOKUP(X972,'Tablas de calculos'!$AZ$4:$BE$11,6,FALSE),"")</f>
        <v/>
      </c>
    </row>
    <row r="973" spans="1:26" ht="45" x14ac:dyDescent="0.25">
      <c r="A973" s="232" t="s">
        <v>1187</v>
      </c>
      <c r="B973" s="61">
        <v>16</v>
      </c>
      <c r="C973" s="205" t="str">
        <f>+VLOOKUP(Tabla9[[#This Row],[Cod. Riesgo]],Tabla_Riesgos[[Número]:[Tipo de Riesgo]],6,FALSE)</f>
        <v>Estratégico</v>
      </c>
      <c r="D973" s="119" t="s">
        <v>33</v>
      </c>
      <c r="E973" s="120" t="s">
        <v>19</v>
      </c>
      <c r="F973" s="121"/>
      <c r="G973" s="122" t="s">
        <v>210</v>
      </c>
      <c r="H973" s="213"/>
      <c r="I973" s="207"/>
      <c r="J973" s="207"/>
      <c r="K973" s="207"/>
      <c r="L973" s="207"/>
      <c r="M973" s="207"/>
      <c r="N973" s="207"/>
      <c r="O973" s="207"/>
      <c r="P973" s="123">
        <f t="shared" si="64"/>
        <v>0</v>
      </c>
      <c r="Q973" s="208" t="str">
        <f t="shared" si="65"/>
        <v>Debil</v>
      </c>
      <c r="R973" s="207" t="s">
        <v>516</v>
      </c>
      <c r="S973" s="224" t="str">
        <f t="shared" si="66"/>
        <v>DebilFuerte</v>
      </c>
      <c r="T973" s="224">
        <f>IFERROR(VLOOKUP(S973,'Tablas de calculos'!$AU$16:$AV$24,2,FALSE),"")</f>
        <v>7</v>
      </c>
      <c r="U973" s="208" t="str">
        <f>IFERROR(VLOOKUP(T973,'Tablas de calculos'!$AV$16:$AY$24,4),"")</f>
        <v>Débil</v>
      </c>
      <c r="V973" s="207" t="s">
        <v>576</v>
      </c>
      <c r="W973" s="207" t="s">
        <v>578</v>
      </c>
      <c r="X973" s="123" t="str">
        <f t="shared" si="67"/>
        <v>DébilNo disminuyeDirectamente</v>
      </c>
      <c r="Y973" s="208" t="str">
        <f>IFERROR(VLOOKUP(X973,'Tablas de calculos'!$AZ$4:$BE$11,5,FALSE),"")</f>
        <v/>
      </c>
      <c r="Z973" s="208" t="str">
        <f>IFERROR(VLOOKUP(X973,'Tablas de calculos'!$AZ$4:$BE$11,6,FALSE),"")</f>
        <v/>
      </c>
    </row>
    <row r="974" spans="1:26" ht="60" x14ac:dyDescent="0.25">
      <c r="A974" s="232" t="s">
        <v>1187</v>
      </c>
      <c r="B974" s="61">
        <v>16</v>
      </c>
      <c r="C974" s="205" t="str">
        <f>+VLOOKUP(Tabla9[[#This Row],[Cod. Riesgo]],Tabla_Riesgos[[Número]:[Tipo de Riesgo]],6,FALSE)</f>
        <v>Estratégico</v>
      </c>
      <c r="D974" s="119" t="s">
        <v>33</v>
      </c>
      <c r="E974" s="120" t="s">
        <v>19</v>
      </c>
      <c r="F974" s="121"/>
      <c r="G974" s="122" t="s">
        <v>211</v>
      </c>
      <c r="H974" s="213"/>
      <c r="I974" s="207"/>
      <c r="J974" s="207"/>
      <c r="K974" s="207"/>
      <c r="L974" s="207"/>
      <c r="M974" s="207"/>
      <c r="N974" s="207"/>
      <c r="O974" s="207"/>
      <c r="P974" s="123">
        <f t="shared" si="64"/>
        <v>0</v>
      </c>
      <c r="Q974" s="208" t="str">
        <f t="shared" si="65"/>
        <v>Debil</v>
      </c>
      <c r="R974" s="207" t="s">
        <v>516</v>
      </c>
      <c r="S974" s="224" t="str">
        <f t="shared" si="66"/>
        <v>DebilFuerte</v>
      </c>
      <c r="T974" s="224">
        <f>IFERROR(VLOOKUP(S974,'Tablas de calculos'!$AU$16:$AV$24,2,FALSE),"")</f>
        <v>7</v>
      </c>
      <c r="U974" s="208" t="str">
        <f>IFERROR(VLOOKUP(T974,'Tablas de calculos'!$AV$16:$AY$24,4),"")</f>
        <v>Débil</v>
      </c>
      <c r="V974" s="207" t="s">
        <v>576</v>
      </c>
      <c r="W974" s="207" t="s">
        <v>578</v>
      </c>
      <c r="X974" s="123" t="str">
        <f t="shared" si="67"/>
        <v>DébilNo disminuyeDirectamente</v>
      </c>
      <c r="Y974" s="208" t="str">
        <f>IFERROR(VLOOKUP(X974,'Tablas de calculos'!$AZ$4:$BE$11,5,FALSE),"")</f>
        <v/>
      </c>
      <c r="Z974" s="208" t="str">
        <f>IFERROR(VLOOKUP(X974,'Tablas de calculos'!$AZ$4:$BE$11,6,FALSE),"")</f>
        <v/>
      </c>
    </row>
    <row r="975" spans="1:26" ht="45" x14ac:dyDescent="0.25">
      <c r="A975" s="232" t="s">
        <v>1187</v>
      </c>
      <c r="B975" s="61">
        <v>16</v>
      </c>
      <c r="C975" s="205" t="str">
        <f>+VLOOKUP(Tabla9[[#This Row],[Cod. Riesgo]],Tabla_Riesgos[[Número]:[Tipo de Riesgo]],6,FALSE)</f>
        <v>Estratégico</v>
      </c>
      <c r="D975" s="119" t="s">
        <v>33</v>
      </c>
      <c r="E975" s="120" t="s">
        <v>19</v>
      </c>
      <c r="F975" s="121"/>
      <c r="G975" s="122" t="s">
        <v>212</v>
      </c>
      <c r="H975" s="213"/>
      <c r="I975" s="207"/>
      <c r="J975" s="207"/>
      <c r="K975" s="207"/>
      <c r="L975" s="207"/>
      <c r="M975" s="207"/>
      <c r="N975" s="207"/>
      <c r="O975" s="207"/>
      <c r="P975" s="123">
        <f t="shared" si="64"/>
        <v>0</v>
      </c>
      <c r="Q975" s="208" t="str">
        <f t="shared" si="65"/>
        <v>Debil</v>
      </c>
      <c r="R975" s="207" t="s">
        <v>516</v>
      </c>
      <c r="S975" s="224" t="str">
        <f t="shared" si="66"/>
        <v>DebilFuerte</v>
      </c>
      <c r="T975" s="224">
        <f>IFERROR(VLOOKUP(S975,'Tablas de calculos'!$AU$16:$AV$24,2,FALSE),"")</f>
        <v>7</v>
      </c>
      <c r="U975" s="208" t="str">
        <f>IFERROR(VLOOKUP(T975,'Tablas de calculos'!$AV$16:$AY$24,4),"")</f>
        <v>Débil</v>
      </c>
      <c r="V975" s="207" t="s">
        <v>576</v>
      </c>
      <c r="W975" s="207" t="s">
        <v>578</v>
      </c>
      <c r="X975" s="123" t="str">
        <f t="shared" si="67"/>
        <v>DébilNo disminuyeDirectamente</v>
      </c>
      <c r="Y975" s="208" t="str">
        <f>IFERROR(VLOOKUP(X975,'Tablas de calculos'!$AZ$4:$BE$11,5,FALSE),"")</f>
        <v/>
      </c>
      <c r="Z975" s="208" t="str">
        <f>IFERROR(VLOOKUP(X975,'Tablas de calculos'!$AZ$4:$BE$11,6,FALSE),"")</f>
        <v/>
      </c>
    </row>
    <row r="976" spans="1:26" ht="45" x14ac:dyDescent="0.25">
      <c r="A976" s="232" t="s">
        <v>1187</v>
      </c>
      <c r="B976" s="61">
        <v>17</v>
      </c>
      <c r="C976" s="205" t="str">
        <f>+VLOOKUP(Tabla9[[#This Row],[Cod. Riesgo]],Tabla_Riesgos[[Número]:[Tipo de Riesgo]],6,FALSE)</f>
        <v>Operativo</v>
      </c>
      <c r="D976" s="119" t="s">
        <v>43</v>
      </c>
      <c r="E976" s="120" t="s">
        <v>20</v>
      </c>
      <c r="F976" s="121"/>
      <c r="G976" s="122" t="s">
        <v>213</v>
      </c>
      <c r="H976" s="213"/>
      <c r="I976" s="207"/>
      <c r="J976" s="207"/>
      <c r="K976" s="207"/>
      <c r="L976" s="207"/>
      <c r="M976" s="207"/>
      <c r="N976" s="207"/>
      <c r="O976" s="207"/>
      <c r="P976" s="123">
        <f t="shared" si="64"/>
        <v>0</v>
      </c>
      <c r="Q976" s="208" t="str">
        <f t="shared" si="65"/>
        <v>Debil</v>
      </c>
      <c r="R976" s="207" t="s">
        <v>516</v>
      </c>
      <c r="S976" s="224" t="str">
        <f t="shared" si="66"/>
        <v>DebilFuerte</v>
      </c>
      <c r="T976" s="224">
        <f>IFERROR(VLOOKUP(S976,'Tablas de calculos'!$AU$16:$AV$24,2,FALSE),"")</f>
        <v>7</v>
      </c>
      <c r="U976" s="208" t="str">
        <f>IFERROR(VLOOKUP(T976,'Tablas de calculos'!$AV$16:$AY$24,4),"")</f>
        <v>Débil</v>
      </c>
      <c r="V976" s="207" t="s">
        <v>576</v>
      </c>
      <c r="W976" s="207" t="s">
        <v>578</v>
      </c>
      <c r="X976" s="123" t="str">
        <f t="shared" si="67"/>
        <v>DébilNo disminuyeDirectamente</v>
      </c>
      <c r="Y976" s="208" t="str">
        <f>IFERROR(VLOOKUP(X976,'Tablas de calculos'!$AZ$4:$BE$11,5,FALSE),"")</f>
        <v/>
      </c>
      <c r="Z976" s="208" t="str">
        <f>IFERROR(VLOOKUP(X976,'Tablas de calculos'!$AZ$4:$BE$11,6,FALSE),"")</f>
        <v/>
      </c>
    </row>
    <row r="977" spans="1:26" ht="60" x14ac:dyDescent="0.25">
      <c r="A977" s="232" t="s">
        <v>1187</v>
      </c>
      <c r="B977" s="61">
        <v>17</v>
      </c>
      <c r="C977" s="205" t="str">
        <f>+VLOOKUP(Tabla9[[#This Row],[Cod. Riesgo]],Tabla_Riesgos[[Número]:[Tipo de Riesgo]],6,FALSE)</f>
        <v>Operativo</v>
      </c>
      <c r="D977" s="119" t="s">
        <v>43</v>
      </c>
      <c r="E977" s="120" t="s">
        <v>20</v>
      </c>
      <c r="F977" s="121"/>
      <c r="G977" s="122" t="s">
        <v>214</v>
      </c>
      <c r="H977" s="213"/>
      <c r="I977" s="207"/>
      <c r="J977" s="207"/>
      <c r="K977" s="207"/>
      <c r="L977" s="207"/>
      <c r="M977" s="207"/>
      <c r="N977" s="207"/>
      <c r="O977" s="207"/>
      <c r="P977" s="123">
        <f t="shared" si="64"/>
        <v>0</v>
      </c>
      <c r="Q977" s="208" t="str">
        <f t="shared" si="65"/>
        <v>Debil</v>
      </c>
      <c r="R977" s="207" t="s">
        <v>516</v>
      </c>
      <c r="S977" s="224" t="str">
        <f t="shared" si="66"/>
        <v>DebilFuerte</v>
      </c>
      <c r="T977" s="224">
        <f>IFERROR(VLOOKUP(S977,'Tablas de calculos'!$AU$16:$AV$24,2,FALSE),"")</f>
        <v>7</v>
      </c>
      <c r="U977" s="208" t="str">
        <f>IFERROR(VLOOKUP(T977,'Tablas de calculos'!$AV$16:$AY$24,4),"")</f>
        <v>Débil</v>
      </c>
      <c r="V977" s="207" t="s">
        <v>576</v>
      </c>
      <c r="W977" s="207" t="s">
        <v>578</v>
      </c>
      <c r="X977" s="123" t="str">
        <f t="shared" si="67"/>
        <v>DébilNo disminuyeDirectamente</v>
      </c>
      <c r="Y977" s="208" t="str">
        <f>IFERROR(VLOOKUP(X977,'Tablas de calculos'!$AZ$4:$BE$11,5,FALSE),"")</f>
        <v/>
      </c>
      <c r="Z977" s="208" t="str">
        <f>IFERROR(VLOOKUP(X977,'Tablas de calculos'!$AZ$4:$BE$11,6,FALSE),"")</f>
        <v/>
      </c>
    </row>
    <row r="978" spans="1:26" ht="60" x14ac:dyDescent="0.25">
      <c r="A978" s="232" t="s">
        <v>1187</v>
      </c>
      <c r="B978" s="61">
        <v>18</v>
      </c>
      <c r="C978" s="205" t="str">
        <f>+VLOOKUP(Tabla9[[#This Row],[Cod. Riesgo]],Tabla_Riesgos[[Número]:[Tipo de Riesgo]],6,FALSE)</f>
        <v>Estratégico</v>
      </c>
      <c r="D978" s="119" t="s">
        <v>12</v>
      </c>
      <c r="E978" s="120" t="s">
        <v>21</v>
      </c>
      <c r="F978" s="121"/>
      <c r="G978" s="122" t="s">
        <v>215</v>
      </c>
      <c r="H978" s="213"/>
      <c r="I978" s="207"/>
      <c r="J978" s="207"/>
      <c r="K978" s="207"/>
      <c r="L978" s="207"/>
      <c r="M978" s="207"/>
      <c r="N978" s="207"/>
      <c r="O978" s="207"/>
      <c r="P978" s="123">
        <f t="shared" si="64"/>
        <v>0</v>
      </c>
      <c r="Q978" s="208" t="str">
        <f t="shared" si="65"/>
        <v>Debil</v>
      </c>
      <c r="R978" s="207" t="s">
        <v>516</v>
      </c>
      <c r="S978" s="224" t="str">
        <f t="shared" si="66"/>
        <v>DebilFuerte</v>
      </c>
      <c r="T978" s="224">
        <f>IFERROR(VLOOKUP(S978,'Tablas de calculos'!$AU$16:$AV$24,2,FALSE),"")</f>
        <v>7</v>
      </c>
      <c r="U978" s="208" t="str">
        <f>IFERROR(VLOOKUP(T978,'Tablas de calculos'!$AV$16:$AY$24,4),"")</f>
        <v>Débil</v>
      </c>
      <c r="V978" s="207" t="s">
        <v>576</v>
      </c>
      <c r="W978" s="207" t="s">
        <v>578</v>
      </c>
      <c r="X978" s="123" t="str">
        <f t="shared" si="67"/>
        <v>DébilNo disminuyeDirectamente</v>
      </c>
      <c r="Y978" s="208" t="str">
        <f>IFERROR(VLOOKUP(X978,'Tablas de calculos'!$AZ$4:$BE$11,5,FALSE),"")</f>
        <v/>
      </c>
      <c r="Z978" s="208" t="str">
        <f>IFERROR(VLOOKUP(X978,'Tablas de calculos'!$AZ$4:$BE$11,6,FALSE),"")</f>
        <v/>
      </c>
    </row>
    <row r="979" spans="1:26" ht="60" x14ac:dyDescent="0.25">
      <c r="A979" s="232" t="s">
        <v>1187</v>
      </c>
      <c r="B979" s="61">
        <v>18</v>
      </c>
      <c r="C979" s="205" t="str">
        <f>+VLOOKUP(Tabla9[[#This Row],[Cod. Riesgo]],Tabla_Riesgos[[Número]:[Tipo de Riesgo]],6,FALSE)</f>
        <v>Estratégico</v>
      </c>
      <c r="D979" s="119" t="s">
        <v>12</v>
      </c>
      <c r="E979" s="120" t="s">
        <v>21</v>
      </c>
      <c r="F979" s="121"/>
      <c r="G979" s="122" t="s">
        <v>216</v>
      </c>
      <c r="H979" s="213"/>
      <c r="I979" s="207"/>
      <c r="J979" s="207"/>
      <c r="K979" s="207"/>
      <c r="L979" s="207"/>
      <c r="M979" s="207"/>
      <c r="N979" s="207"/>
      <c r="O979" s="207"/>
      <c r="P979" s="123">
        <f t="shared" si="64"/>
        <v>0</v>
      </c>
      <c r="Q979" s="208" t="str">
        <f t="shared" si="65"/>
        <v>Debil</v>
      </c>
      <c r="R979" s="207" t="s">
        <v>516</v>
      </c>
      <c r="S979" s="224" t="str">
        <f t="shared" si="66"/>
        <v>DebilFuerte</v>
      </c>
      <c r="T979" s="224">
        <f>IFERROR(VLOOKUP(S979,'Tablas de calculos'!$AU$16:$AV$24,2,FALSE),"")</f>
        <v>7</v>
      </c>
      <c r="U979" s="208" t="str">
        <f>IFERROR(VLOOKUP(T979,'Tablas de calculos'!$AV$16:$AY$24,4),"")</f>
        <v>Débil</v>
      </c>
      <c r="V979" s="207" t="s">
        <v>576</v>
      </c>
      <c r="W979" s="207" t="s">
        <v>578</v>
      </c>
      <c r="X979" s="123" t="str">
        <f t="shared" si="67"/>
        <v>DébilNo disminuyeDirectamente</v>
      </c>
      <c r="Y979" s="208" t="str">
        <f>IFERROR(VLOOKUP(X979,'Tablas de calculos'!$AZ$4:$BE$11,5,FALSE),"")</f>
        <v/>
      </c>
      <c r="Z979" s="208" t="str">
        <f>IFERROR(VLOOKUP(X979,'Tablas de calculos'!$AZ$4:$BE$11,6,FALSE),"")</f>
        <v/>
      </c>
    </row>
    <row r="980" spans="1:26" ht="45" x14ac:dyDescent="0.25">
      <c r="A980" s="232" t="s">
        <v>1187</v>
      </c>
      <c r="B980" s="61">
        <v>18</v>
      </c>
      <c r="C980" s="205" t="str">
        <f>+VLOOKUP(Tabla9[[#This Row],[Cod. Riesgo]],Tabla_Riesgos[[Número]:[Tipo de Riesgo]],6,FALSE)</f>
        <v>Estratégico</v>
      </c>
      <c r="D980" s="119" t="s">
        <v>12</v>
      </c>
      <c r="E980" s="120" t="s">
        <v>21</v>
      </c>
      <c r="F980" s="121"/>
      <c r="G980" s="122" t="s">
        <v>217</v>
      </c>
      <c r="H980" s="213"/>
      <c r="I980" s="207"/>
      <c r="J980" s="207"/>
      <c r="K980" s="207"/>
      <c r="L980" s="207"/>
      <c r="M980" s="207"/>
      <c r="N980" s="207"/>
      <c r="O980" s="207"/>
      <c r="P980" s="123">
        <f t="shared" si="64"/>
        <v>0</v>
      </c>
      <c r="Q980" s="208" t="str">
        <f t="shared" si="65"/>
        <v>Debil</v>
      </c>
      <c r="R980" s="207" t="s">
        <v>516</v>
      </c>
      <c r="S980" s="224" t="str">
        <f t="shared" si="66"/>
        <v>DebilFuerte</v>
      </c>
      <c r="T980" s="224">
        <f>IFERROR(VLOOKUP(S980,'Tablas de calculos'!$AU$16:$AV$24,2,FALSE),"")</f>
        <v>7</v>
      </c>
      <c r="U980" s="208" t="str">
        <f>IFERROR(VLOOKUP(T980,'Tablas de calculos'!$AV$16:$AY$24,4),"")</f>
        <v>Débil</v>
      </c>
      <c r="V980" s="207" t="s">
        <v>576</v>
      </c>
      <c r="W980" s="207" t="s">
        <v>578</v>
      </c>
      <c r="X980" s="123" t="str">
        <f t="shared" si="67"/>
        <v>DébilNo disminuyeDirectamente</v>
      </c>
      <c r="Y980" s="208" t="str">
        <f>IFERROR(VLOOKUP(X980,'Tablas de calculos'!$AZ$4:$BE$11,5,FALSE),"")</f>
        <v/>
      </c>
      <c r="Z980" s="208" t="str">
        <f>IFERROR(VLOOKUP(X980,'Tablas de calculos'!$AZ$4:$BE$11,6,FALSE),"")</f>
        <v/>
      </c>
    </row>
    <row r="981" spans="1:26" ht="60" x14ac:dyDescent="0.25">
      <c r="A981" s="232" t="s">
        <v>1187</v>
      </c>
      <c r="B981" s="61">
        <v>19</v>
      </c>
      <c r="C981" s="205" t="str">
        <f>+VLOOKUP(Tabla9[[#This Row],[Cod. Riesgo]],Tabla_Riesgos[[Número]:[Tipo de Riesgo]],6,FALSE)</f>
        <v>Operativo</v>
      </c>
      <c r="D981" s="119" t="s">
        <v>12</v>
      </c>
      <c r="E981" s="120" t="s">
        <v>22</v>
      </c>
      <c r="F981" s="121"/>
      <c r="G981" s="122" t="s">
        <v>218</v>
      </c>
      <c r="H981" s="213"/>
      <c r="I981" s="207"/>
      <c r="J981" s="207"/>
      <c r="K981" s="207"/>
      <c r="L981" s="207"/>
      <c r="M981" s="207"/>
      <c r="N981" s="207"/>
      <c r="O981" s="207"/>
      <c r="P981" s="123">
        <f t="shared" si="64"/>
        <v>0</v>
      </c>
      <c r="Q981" s="208" t="str">
        <f t="shared" si="65"/>
        <v>Debil</v>
      </c>
      <c r="R981" s="207" t="s">
        <v>516</v>
      </c>
      <c r="S981" s="224" t="str">
        <f t="shared" si="66"/>
        <v>DebilFuerte</v>
      </c>
      <c r="T981" s="224">
        <f>IFERROR(VLOOKUP(S981,'Tablas de calculos'!$AU$16:$AV$24,2,FALSE),"")</f>
        <v>7</v>
      </c>
      <c r="U981" s="208" t="str">
        <f>IFERROR(VLOOKUP(T981,'Tablas de calculos'!$AV$16:$AY$24,4),"")</f>
        <v>Débil</v>
      </c>
      <c r="V981" s="207" t="s">
        <v>576</v>
      </c>
      <c r="W981" s="207" t="s">
        <v>578</v>
      </c>
      <c r="X981" s="123" t="str">
        <f t="shared" si="67"/>
        <v>DébilNo disminuyeDirectamente</v>
      </c>
      <c r="Y981" s="208" t="str">
        <f>IFERROR(VLOOKUP(X981,'Tablas de calculos'!$AZ$4:$BE$11,5,FALSE),"")</f>
        <v/>
      </c>
      <c r="Z981" s="208" t="str">
        <f>IFERROR(VLOOKUP(X981,'Tablas de calculos'!$AZ$4:$BE$11,6,FALSE),"")</f>
        <v/>
      </c>
    </row>
    <row r="982" spans="1:26" ht="75" x14ac:dyDescent="0.25">
      <c r="A982" s="232" t="s">
        <v>1187</v>
      </c>
      <c r="B982" s="61">
        <v>19</v>
      </c>
      <c r="C982" s="205" t="str">
        <f>+VLOOKUP(Tabla9[[#This Row],[Cod. Riesgo]],Tabla_Riesgos[[Número]:[Tipo de Riesgo]],6,FALSE)</f>
        <v>Operativo</v>
      </c>
      <c r="D982" s="119" t="s">
        <v>12</v>
      </c>
      <c r="E982" s="120" t="s">
        <v>22</v>
      </c>
      <c r="F982" s="121"/>
      <c r="G982" s="122" t="s">
        <v>219</v>
      </c>
      <c r="H982" s="213"/>
      <c r="I982" s="207"/>
      <c r="J982" s="207"/>
      <c r="K982" s="207"/>
      <c r="L982" s="207"/>
      <c r="M982" s="207"/>
      <c r="N982" s="207"/>
      <c r="O982" s="207"/>
      <c r="P982" s="123">
        <f t="shared" si="64"/>
        <v>0</v>
      </c>
      <c r="Q982" s="208" t="str">
        <f t="shared" si="65"/>
        <v>Debil</v>
      </c>
      <c r="R982" s="207" t="s">
        <v>516</v>
      </c>
      <c r="S982" s="224" t="str">
        <f t="shared" si="66"/>
        <v>DebilFuerte</v>
      </c>
      <c r="T982" s="224">
        <f>IFERROR(VLOOKUP(S982,'Tablas de calculos'!$AU$16:$AV$24,2,FALSE),"")</f>
        <v>7</v>
      </c>
      <c r="U982" s="208" t="str">
        <f>IFERROR(VLOOKUP(T982,'Tablas de calculos'!$AV$16:$AY$24,4),"")</f>
        <v>Débil</v>
      </c>
      <c r="V982" s="207" t="s">
        <v>576</v>
      </c>
      <c r="W982" s="207" t="s">
        <v>578</v>
      </c>
      <c r="X982" s="123" t="str">
        <f t="shared" si="67"/>
        <v>DébilNo disminuyeDirectamente</v>
      </c>
      <c r="Y982" s="208" t="str">
        <f>IFERROR(VLOOKUP(X982,'Tablas de calculos'!$AZ$4:$BE$11,5,FALSE),"")</f>
        <v/>
      </c>
      <c r="Z982" s="208" t="str">
        <f>IFERROR(VLOOKUP(X982,'Tablas de calculos'!$AZ$4:$BE$11,6,FALSE),"")</f>
        <v/>
      </c>
    </row>
    <row r="983" spans="1:26" ht="45" x14ac:dyDescent="0.25">
      <c r="A983" s="232" t="s">
        <v>1187</v>
      </c>
      <c r="B983" s="61">
        <v>20</v>
      </c>
      <c r="C983" s="205" t="str">
        <f>+VLOOKUP(Tabla9[[#This Row],[Cod. Riesgo]],Tabla_Riesgos[[Número]:[Tipo de Riesgo]],6,FALSE)</f>
        <v>Seguridad de la Información</v>
      </c>
      <c r="D983" s="119" t="s">
        <v>12</v>
      </c>
      <c r="E983" s="120" t="s">
        <v>24</v>
      </c>
      <c r="F983" s="121"/>
      <c r="G983" s="122" t="s">
        <v>220</v>
      </c>
      <c r="H983" s="213"/>
      <c r="I983" s="207"/>
      <c r="J983" s="207"/>
      <c r="K983" s="207"/>
      <c r="L983" s="207"/>
      <c r="M983" s="207"/>
      <c r="N983" s="207"/>
      <c r="O983" s="207"/>
      <c r="P983" s="123">
        <f t="shared" si="64"/>
        <v>0</v>
      </c>
      <c r="Q983" s="208" t="str">
        <f t="shared" si="65"/>
        <v>Debil</v>
      </c>
      <c r="R983" s="207" t="s">
        <v>516</v>
      </c>
      <c r="S983" s="224" t="str">
        <f t="shared" si="66"/>
        <v>DebilFuerte</v>
      </c>
      <c r="T983" s="224">
        <f>IFERROR(VLOOKUP(S983,'Tablas de calculos'!$AU$16:$AV$24,2,FALSE),"")</f>
        <v>7</v>
      </c>
      <c r="U983" s="208" t="str">
        <f>IFERROR(VLOOKUP(T983,'Tablas de calculos'!$AV$16:$AY$24,4),"")</f>
        <v>Débil</v>
      </c>
      <c r="V983" s="207" t="s">
        <v>576</v>
      </c>
      <c r="W983" s="207" t="s">
        <v>578</v>
      </c>
      <c r="X983" s="123" t="str">
        <f t="shared" si="67"/>
        <v>DébilNo disminuyeDirectamente</v>
      </c>
      <c r="Y983" s="208" t="str">
        <f>IFERROR(VLOOKUP(X983,'Tablas de calculos'!$AZ$4:$BE$11,5,FALSE),"")</f>
        <v/>
      </c>
      <c r="Z983" s="208" t="str">
        <f>IFERROR(VLOOKUP(X983,'Tablas de calculos'!$AZ$4:$BE$11,6,FALSE),"")</f>
        <v/>
      </c>
    </row>
    <row r="984" spans="1:26" ht="60" x14ac:dyDescent="0.25">
      <c r="A984" s="232" t="s">
        <v>1187</v>
      </c>
      <c r="B984" s="61">
        <v>21</v>
      </c>
      <c r="C984" s="205" t="str">
        <f>+VLOOKUP(Tabla9[[#This Row],[Cod. Riesgo]],Tabla_Riesgos[[Número]:[Tipo de Riesgo]],6,FALSE)</f>
        <v>Estratégico</v>
      </c>
      <c r="D984" s="119" t="s">
        <v>12</v>
      </c>
      <c r="E984" s="120" t="s">
        <v>25</v>
      </c>
      <c r="F984" s="121"/>
      <c r="G984" s="122" t="s">
        <v>221</v>
      </c>
      <c r="H984" s="213"/>
      <c r="I984" s="207"/>
      <c r="J984" s="207"/>
      <c r="K984" s="207"/>
      <c r="L984" s="207"/>
      <c r="M984" s="207"/>
      <c r="N984" s="207"/>
      <c r="O984" s="207"/>
      <c r="P984" s="123">
        <f t="shared" si="64"/>
        <v>0</v>
      </c>
      <c r="Q984" s="208" t="str">
        <f t="shared" si="65"/>
        <v>Debil</v>
      </c>
      <c r="R984" s="207" t="s">
        <v>516</v>
      </c>
      <c r="S984" s="224" t="str">
        <f t="shared" si="66"/>
        <v>DebilFuerte</v>
      </c>
      <c r="T984" s="224">
        <f>IFERROR(VLOOKUP(S984,'Tablas de calculos'!$AU$16:$AV$24,2,FALSE),"")</f>
        <v>7</v>
      </c>
      <c r="U984" s="208" t="str">
        <f>IFERROR(VLOOKUP(T984,'Tablas de calculos'!$AV$16:$AY$24,4),"")</f>
        <v>Débil</v>
      </c>
      <c r="V984" s="207" t="s">
        <v>576</v>
      </c>
      <c r="W984" s="207" t="s">
        <v>578</v>
      </c>
      <c r="X984" s="123" t="str">
        <f t="shared" si="67"/>
        <v>DébilNo disminuyeDirectamente</v>
      </c>
      <c r="Y984" s="208" t="str">
        <f>IFERROR(VLOOKUP(X984,'Tablas de calculos'!$AZ$4:$BE$11,5,FALSE),"")</f>
        <v/>
      </c>
      <c r="Z984" s="208" t="str">
        <f>IFERROR(VLOOKUP(X984,'Tablas de calculos'!$AZ$4:$BE$11,6,FALSE),"")</f>
        <v/>
      </c>
    </row>
    <row r="985" spans="1:26" ht="60" x14ac:dyDescent="0.25">
      <c r="A985" s="232" t="s">
        <v>1187</v>
      </c>
      <c r="B985" s="61">
        <v>21</v>
      </c>
      <c r="C985" s="205" t="str">
        <f>+VLOOKUP(Tabla9[[#This Row],[Cod. Riesgo]],Tabla_Riesgos[[Número]:[Tipo de Riesgo]],6,FALSE)</f>
        <v>Estratégico</v>
      </c>
      <c r="D985" s="119" t="s">
        <v>12</v>
      </c>
      <c r="E985" s="120" t="s">
        <v>25</v>
      </c>
      <c r="F985" s="121"/>
      <c r="G985" s="122" t="s">
        <v>216</v>
      </c>
      <c r="H985" s="213"/>
      <c r="I985" s="207"/>
      <c r="J985" s="207"/>
      <c r="K985" s="207"/>
      <c r="L985" s="207"/>
      <c r="M985" s="207"/>
      <c r="N985" s="207"/>
      <c r="O985" s="207"/>
      <c r="P985" s="123">
        <f t="shared" si="64"/>
        <v>0</v>
      </c>
      <c r="Q985" s="208" t="str">
        <f t="shared" si="65"/>
        <v>Debil</v>
      </c>
      <c r="R985" s="207" t="s">
        <v>516</v>
      </c>
      <c r="S985" s="224" t="str">
        <f t="shared" si="66"/>
        <v>DebilFuerte</v>
      </c>
      <c r="T985" s="224">
        <f>IFERROR(VLOOKUP(S985,'Tablas de calculos'!$AU$16:$AV$24,2,FALSE),"")</f>
        <v>7</v>
      </c>
      <c r="U985" s="208" t="str">
        <f>IFERROR(VLOOKUP(T985,'Tablas de calculos'!$AV$16:$AY$24,4),"")</f>
        <v>Débil</v>
      </c>
      <c r="V985" s="207" t="s">
        <v>576</v>
      </c>
      <c r="W985" s="207" t="s">
        <v>578</v>
      </c>
      <c r="X985" s="123" t="str">
        <f t="shared" si="67"/>
        <v>DébilNo disminuyeDirectamente</v>
      </c>
      <c r="Y985" s="208" t="str">
        <f>IFERROR(VLOOKUP(X985,'Tablas de calculos'!$AZ$4:$BE$11,5,FALSE),"")</f>
        <v/>
      </c>
      <c r="Z985" s="208" t="str">
        <f>IFERROR(VLOOKUP(X985,'Tablas de calculos'!$AZ$4:$BE$11,6,FALSE),"")</f>
        <v/>
      </c>
    </row>
    <row r="986" spans="1:26" ht="45" x14ac:dyDescent="0.25">
      <c r="A986" s="232" t="s">
        <v>1187</v>
      </c>
      <c r="B986" s="61">
        <v>21</v>
      </c>
      <c r="C986" s="205" t="str">
        <f>+VLOOKUP(Tabla9[[#This Row],[Cod. Riesgo]],Tabla_Riesgos[[Número]:[Tipo de Riesgo]],6,FALSE)</f>
        <v>Estratégico</v>
      </c>
      <c r="D986" s="119" t="s">
        <v>12</v>
      </c>
      <c r="E986" s="120" t="s">
        <v>25</v>
      </c>
      <c r="F986" s="121"/>
      <c r="G986" s="122" t="s">
        <v>217</v>
      </c>
      <c r="H986" s="213"/>
      <c r="I986" s="207"/>
      <c r="J986" s="207"/>
      <c r="K986" s="207"/>
      <c r="L986" s="207"/>
      <c r="M986" s="207"/>
      <c r="N986" s="207"/>
      <c r="O986" s="207"/>
      <c r="P986" s="123">
        <f t="shared" si="64"/>
        <v>0</v>
      </c>
      <c r="Q986" s="208" t="str">
        <f t="shared" si="65"/>
        <v>Debil</v>
      </c>
      <c r="R986" s="207" t="s">
        <v>516</v>
      </c>
      <c r="S986" s="224" t="str">
        <f t="shared" si="66"/>
        <v>DebilFuerte</v>
      </c>
      <c r="T986" s="224">
        <f>IFERROR(VLOOKUP(S986,'Tablas de calculos'!$AU$16:$AV$24,2,FALSE),"")</f>
        <v>7</v>
      </c>
      <c r="U986" s="208" t="str">
        <f>IFERROR(VLOOKUP(T986,'Tablas de calculos'!$AV$16:$AY$24,4),"")</f>
        <v>Débil</v>
      </c>
      <c r="V986" s="207" t="s">
        <v>576</v>
      </c>
      <c r="W986" s="207" t="s">
        <v>578</v>
      </c>
      <c r="X986" s="123" t="str">
        <f t="shared" si="67"/>
        <v>DébilNo disminuyeDirectamente</v>
      </c>
      <c r="Y986" s="208" t="str">
        <f>IFERROR(VLOOKUP(X986,'Tablas de calculos'!$AZ$4:$BE$11,5,FALSE),"")</f>
        <v/>
      </c>
      <c r="Z986" s="208" t="str">
        <f>IFERROR(VLOOKUP(X986,'Tablas de calculos'!$AZ$4:$BE$11,6,FALSE),"")</f>
        <v/>
      </c>
    </row>
    <row r="987" spans="1:26" ht="105" x14ac:dyDescent="0.25">
      <c r="A987" s="232" t="s">
        <v>1187</v>
      </c>
      <c r="B987" s="61">
        <v>22</v>
      </c>
      <c r="C987" s="205" t="str">
        <f>+VLOOKUP(Tabla9[[#This Row],[Cod. Riesgo]],Tabla_Riesgos[[Número]:[Tipo de Riesgo]],6,FALSE)</f>
        <v>Estratégico</v>
      </c>
      <c r="D987" s="119" t="s">
        <v>26</v>
      </c>
      <c r="E987" s="120" t="s">
        <v>27</v>
      </c>
      <c r="F987" s="121"/>
      <c r="G987" s="122" t="s">
        <v>222</v>
      </c>
      <c r="H987" s="213"/>
      <c r="I987" s="207"/>
      <c r="J987" s="207"/>
      <c r="K987" s="207"/>
      <c r="L987" s="207"/>
      <c r="M987" s="207"/>
      <c r="N987" s="207"/>
      <c r="O987" s="207"/>
      <c r="P987" s="123">
        <f t="shared" si="64"/>
        <v>0</v>
      </c>
      <c r="Q987" s="208" t="str">
        <f t="shared" si="65"/>
        <v>Debil</v>
      </c>
      <c r="R987" s="207" t="s">
        <v>516</v>
      </c>
      <c r="S987" s="224" t="str">
        <f t="shared" si="66"/>
        <v>DebilFuerte</v>
      </c>
      <c r="T987" s="224">
        <f>IFERROR(VLOOKUP(S987,'Tablas de calculos'!$AU$16:$AV$24,2,FALSE),"")</f>
        <v>7</v>
      </c>
      <c r="U987" s="208" t="str">
        <f>IFERROR(VLOOKUP(T987,'Tablas de calculos'!$AV$16:$AY$24,4),"")</f>
        <v>Débil</v>
      </c>
      <c r="V987" s="207" t="s">
        <v>576</v>
      </c>
      <c r="W987" s="207" t="s">
        <v>578</v>
      </c>
      <c r="X987" s="123" t="str">
        <f t="shared" si="67"/>
        <v>DébilNo disminuyeDirectamente</v>
      </c>
      <c r="Y987" s="208" t="str">
        <f>IFERROR(VLOOKUP(X987,'Tablas de calculos'!$AZ$4:$BE$11,5,FALSE),"")</f>
        <v/>
      </c>
      <c r="Z987" s="208" t="str">
        <f>IFERROR(VLOOKUP(X987,'Tablas de calculos'!$AZ$4:$BE$11,6,FALSE),"")</f>
        <v/>
      </c>
    </row>
    <row r="988" spans="1:26" ht="105" x14ac:dyDescent="0.25">
      <c r="A988" s="232" t="s">
        <v>1187</v>
      </c>
      <c r="B988" s="61">
        <v>22</v>
      </c>
      <c r="C988" s="205" t="str">
        <f>+VLOOKUP(Tabla9[[#This Row],[Cod. Riesgo]],Tabla_Riesgos[[Número]:[Tipo de Riesgo]],6,FALSE)</f>
        <v>Estratégico</v>
      </c>
      <c r="D988" s="119" t="s">
        <v>26</v>
      </c>
      <c r="E988" s="120" t="s">
        <v>27</v>
      </c>
      <c r="F988" s="121"/>
      <c r="G988" s="122" t="s">
        <v>223</v>
      </c>
      <c r="H988" s="213"/>
      <c r="I988" s="207"/>
      <c r="J988" s="207"/>
      <c r="K988" s="207"/>
      <c r="L988" s="207"/>
      <c r="M988" s="207"/>
      <c r="N988" s="207"/>
      <c r="O988" s="207"/>
      <c r="P988" s="123">
        <f t="shared" si="64"/>
        <v>0</v>
      </c>
      <c r="Q988" s="208" t="str">
        <f t="shared" si="65"/>
        <v>Debil</v>
      </c>
      <c r="R988" s="207" t="s">
        <v>516</v>
      </c>
      <c r="S988" s="224" t="str">
        <f t="shared" si="66"/>
        <v>DebilFuerte</v>
      </c>
      <c r="T988" s="224">
        <f>IFERROR(VLOOKUP(S988,'Tablas de calculos'!$AU$16:$AV$24,2,FALSE),"")</f>
        <v>7</v>
      </c>
      <c r="U988" s="208" t="str">
        <f>IFERROR(VLOOKUP(T988,'Tablas de calculos'!$AV$16:$AY$24,4),"")</f>
        <v>Débil</v>
      </c>
      <c r="V988" s="207" t="s">
        <v>576</v>
      </c>
      <c r="W988" s="207" t="s">
        <v>578</v>
      </c>
      <c r="X988" s="123" t="str">
        <f t="shared" si="67"/>
        <v>DébilNo disminuyeDirectamente</v>
      </c>
      <c r="Y988" s="208" t="str">
        <f>IFERROR(VLOOKUP(X988,'Tablas de calculos'!$AZ$4:$BE$11,5,FALSE),"")</f>
        <v/>
      </c>
      <c r="Z988" s="208" t="str">
        <f>IFERROR(VLOOKUP(X988,'Tablas de calculos'!$AZ$4:$BE$11,6,FALSE),"")</f>
        <v/>
      </c>
    </row>
    <row r="989" spans="1:26" ht="60" x14ac:dyDescent="0.25">
      <c r="A989" s="232" t="s">
        <v>1187</v>
      </c>
      <c r="B989" s="61">
        <v>23</v>
      </c>
      <c r="C989" s="205" t="str">
        <f>+VLOOKUP(Tabla9[[#This Row],[Cod. Riesgo]],Tabla_Riesgos[[Número]:[Tipo de Riesgo]],6,FALSE)</f>
        <v>Estratégico</v>
      </c>
      <c r="D989" s="119" t="s">
        <v>26</v>
      </c>
      <c r="E989" s="120" t="s">
        <v>28</v>
      </c>
      <c r="F989" s="121"/>
      <c r="G989" s="122" t="s">
        <v>224</v>
      </c>
      <c r="H989" s="213"/>
      <c r="I989" s="207"/>
      <c r="J989" s="207"/>
      <c r="K989" s="207"/>
      <c r="L989" s="207"/>
      <c r="M989" s="207"/>
      <c r="N989" s="207"/>
      <c r="O989" s="207"/>
      <c r="P989" s="123">
        <f t="shared" si="64"/>
        <v>0</v>
      </c>
      <c r="Q989" s="208" t="str">
        <f t="shared" si="65"/>
        <v>Debil</v>
      </c>
      <c r="R989" s="207" t="s">
        <v>516</v>
      </c>
      <c r="S989" s="224" t="str">
        <f t="shared" si="66"/>
        <v>DebilFuerte</v>
      </c>
      <c r="T989" s="224">
        <f>IFERROR(VLOOKUP(S989,'Tablas de calculos'!$AU$16:$AV$24,2,FALSE),"")</f>
        <v>7</v>
      </c>
      <c r="U989" s="208" t="str">
        <f>IFERROR(VLOOKUP(T989,'Tablas de calculos'!$AV$16:$AY$24,4),"")</f>
        <v>Débil</v>
      </c>
      <c r="V989" s="207" t="s">
        <v>576</v>
      </c>
      <c r="W989" s="207" t="s">
        <v>578</v>
      </c>
      <c r="X989" s="123" t="str">
        <f t="shared" si="67"/>
        <v>DébilNo disminuyeDirectamente</v>
      </c>
      <c r="Y989" s="208" t="str">
        <f>IFERROR(VLOOKUP(X989,'Tablas de calculos'!$AZ$4:$BE$11,5,FALSE),"")</f>
        <v/>
      </c>
      <c r="Z989" s="208" t="str">
        <f>IFERROR(VLOOKUP(X989,'Tablas de calculos'!$AZ$4:$BE$11,6,FALSE),"")</f>
        <v/>
      </c>
    </row>
    <row r="990" spans="1:26" ht="45" x14ac:dyDescent="0.25">
      <c r="A990" s="232" t="s">
        <v>1187</v>
      </c>
      <c r="B990" s="61">
        <v>75</v>
      </c>
      <c r="C990" s="205" t="str">
        <f>+VLOOKUP(Tabla9[[#This Row],[Cod. Riesgo]],Tabla_Riesgos[[Número]:[Tipo de Riesgo]],6,FALSE)</f>
        <v>Seguridad de la Información</v>
      </c>
      <c r="D990" s="119" t="s">
        <v>26</v>
      </c>
      <c r="E990" s="120" t="s">
        <v>681</v>
      </c>
      <c r="F990" s="121"/>
      <c r="G990" s="122" t="s">
        <v>225</v>
      </c>
      <c r="H990" s="213"/>
      <c r="I990" s="207"/>
      <c r="J990" s="207"/>
      <c r="K990" s="207"/>
      <c r="L990" s="207"/>
      <c r="M990" s="207"/>
      <c r="N990" s="207"/>
      <c r="O990" s="207"/>
      <c r="P990" s="123">
        <f t="shared" si="64"/>
        <v>0</v>
      </c>
      <c r="Q990" s="208" t="str">
        <f t="shared" si="65"/>
        <v>Debil</v>
      </c>
      <c r="R990" s="207" t="s">
        <v>516</v>
      </c>
      <c r="S990" s="224" t="str">
        <f t="shared" si="66"/>
        <v>DebilFuerte</v>
      </c>
      <c r="T990" s="224">
        <f>IFERROR(VLOOKUP(S990,'Tablas de calculos'!$AU$16:$AV$24,2,FALSE),"")</f>
        <v>7</v>
      </c>
      <c r="U990" s="208" t="str">
        <f>IFERROR(VLOOKUP(T990,'Tablas de calculos'!$AV$16:$AY$24,4),"")</f>
        <v>Débil</v>
      </c>
      <c r="V990" s="207" t="s">
        <v>576</v>
      </c>
      <c r="W990" s="207" t="s">
        <v>578</v>
      </c>
      <c r="X990" s="123" t="str">
        <f t="shared" si="67"/>
        <v>DébilNo disminuyeDirectamente</v>
      </c>
      <c r="Y990" s="208" t="str">
        <f>IFERROR(VLOOKUP(X990,'Tablas de calculos'!$AZ$4:$BE$11,5,FALSE),"")</f>
        <v/>
      </c>
      <c r="Z990" s="208" t="str">
        <f>IFERROR(VLOOKUP(X990,'Tablas de calculos'!$AZ$4:$BE$11,6,FALSE),"")</f>
        <v/>
      </c>
    </row>
    <row r="991" spans="1:26" ht="45" x14ac:dyDescent="0.25">
      <c r="A991" s="232" t="s">
        <v>1187</v>
      </c>
      <c r="B991" s="61">
        <v>75</v>
      </c>
      <c r="C991" s="205" t="str">
        <f>+VLOOKUP(Tabla9[[#This Row],[Cod. Riesgo]],Tabla_Riesgos[[Número]:[Tipo de Riesgo]],6,FALSE)</f>
        <v>Seguridad de la Información</v>
      </c>
      <c r="D991" s="119" t="s">
        <v>26</v>
      </c>
      <c r="E991" s="120" t="s">
        <v>681</v>
      </c>
      <c r="F991" s="121"/>
      <c r="G991" s="122" t="s">
        <v>226</v>
      </c>
      <c r="H991" s="213"/>
      <c r="I991" s="207"/>
      <c r="J991" s="207"/>
      <c r="K991" s="207"/>
      <c r="L991" s="207"/>
      <c r="M991" s="207"/>
      <c r="N991" s="207"/>
      <c r="O991" s="207"/>
      <c r="P991" s="123">
        <f t="shared" si="64"/>
        <v>0</v>
      </c>
      <c r="Q991" s="208" t="str">
        <f t="shared" si="65"/>
        <v>Debil</v>
      </c>
      <c r="R991" s="207" t="s">
        <v>516</v>
      </c>
      <c r="S991" s="224" t="str">
        <f t="shared" si="66"/>
        <v>DebilFuerte</v>
      </c>
      <c r="T991" s="224">
        <f>IFERROR(VLOOKUP(S991,'Tablas de calculos'!$AU$16:$AV$24,2,FALSE),"")</f>
        <v>7</v>
      </c>
      <c r="U991" s="208" t="str">
        <f>IFERROR(VLOOKUP(T991,'Tablas de calculos'!$AV$16:$AY$24,4),"")</f>
        <v>Débil</v>
      </c>
      <c r="V991" s="207" t="s">
        <v>576</v>
      </c>
      <c r="W991" s="207" t="s">
        <v>578</v>
      </c>
      <c r="X991" s="123" t="str">
        <f t="shared" si="67"/>
        <v>DébilNo disminuyeDirectamente</v>
      </c>
      <c r="Y991" s="208" t="str">
        <f>IFERROR(VLOOKUP(X991,'Tablas de calculos'!$AZ$4:$BE$11,5,FALSE),"")</f>
        <v/>
      </c>
      <c r="Z991" s="208" t="str">
        <f>IFERROR(VLOOKUP(X991,'Tablas de calculos'!$AZ$4:$BE$11,6,FALSE),"")</f>
        <v/>
      </c>
    </row>
    <row r="992" spans="1:26" ht="165" x14ac:dyDescent="0.25">
      <c r="A992" s="232" t="s">
        <v>1187</v>
      </c>
      <c r="B992" s="61">
        <v>24</v>
      </c>
      <c r="C992" s="205" t="str">
        <f>+VLOOKUP(Tabla9[[#This Row],[Cod. Riesgo]],Tabla_Riesgos[[Número]:[Tipo de Riesgo]],6,FALSE)</f>
        <v>Operativo</v>
      </c>
      <c r="D992" s="119" t="s">
        <v>29</v>
      </c>
      <c r="E992" s="120" t="s">
        <v>30</v>
      </c>
      <c r="F992" s="121"/>
      <c r="G992" s="122" t="s">
        <v>227</v>
      </c>
      <c r="H992" s="213"/>
      <c r="I992" s="207"/>
      <c r="J992" s="207"/>
      <c r="K992" s="207"/>
      <c r="L992" s="207"/>
      <c r="M992" s="207"/>
      <c r="N992" s="207"/>
      <c r="O992" s="207"/>
      <c r="P992" s="123">
        <f t="shared" si="64"/>
        <v>0</v>
      </c>
      <c r="Q992" s="208" t="str">
        <f t="shared" si="65"/>
        <v>Debil</v>
      </c>
      <c r="R992" s="207" t="s">
        <v>516</v>
      </c>
      <c r="S992" s="224" t="str">
        <f t="shared" si="66"/>
        <v>DebilFuerte</v>
      </c>
      <c r="T992" s="224">
        <f>IFERROR(VLOOKUP(S992,'Tablas de calculos'!$AU$16:$AV$24,2,FALSE),"")</f>
        <v>7</v>
      </c>
      <c r="U992" s="208" t="str">
        <f>IFERROR(VLOOKUP(T992,'Tablas de calculos'!$AV$16:$AY$24,4),"")</f>
        <v>Débil</v>
      </c>
      <c r="V992" s="207" t="s">
        <v>576</v>
      </c>
      <c r="W992" s="207" t="s">
        <v>578</v>
      </c>
      <c r="X992" s="123" t="str">
        <f t="shared" si="67"/>
        <v>DébilNo disminuyeDirectamente</v>
      </c>
      <c r="Y992" s="208" t="str">
        <f>IFERROR(VLOOKUP(X992,'Tablas de calculos'!$AZ$4:$BE$11,5,FALSE),"")</f>
        <v/>
      </c>
      <c r="Z992" s="208" t="str">
        <f>IFERROR(VLOOKUP(X992,'Tablas de calculos'!$AZ$4:$BE$11,6,FALSE),"")</f>
        <v/>
      </c>
    </row>
    <row r="993" spans="1:26" ht="60" x14ac:dyDescent="0.25">
      <c r="A993" s="232" t="s">
        <v>1187</v>
      </c>
      <c r="B993" s="61">
        <v>24</v>
      </c>
      <c r="C993" s="205" t="str">
        <f>+VLOOKUP(Tabla9[[#This Row],[Cod. Riesgo]],Tabla_Riesgos[[Número]:[Tipo de Riesgo]],6,FALSE)</f>
        <v>Operativo</v>
      </c>
      <c r="D993" s="119" t="s">
        <v>29</v>
      </c>
      <c r="E993" s="120" t="s">
        <v>30</v>
      </c>
      <c r="F993" s="121"/>
      <c r="G993" s="122" t="s">
        <v>228</v>
      </c>
      <c r="H993" s="213"/>
      <c r="I993" s="207"/>
      <c r="J993" s="207"/>
      <c r="K993" s="207"/>
      <c r="L993" s="207"/>
      <c r="M993" s="207"/>
      <c r="N993" s="207"/>
      <c r="O993" s="207"/>
      <c r="P993" s="123">
        <f t="shared" si="64"/>
        <v>0</v>
      </c>
      <c r="Q993" s="208" t="str">
        <f t="shared" si="65"/>
        <v>Debil</v>
      </c>
      <c r="R993" s="207" t="s">
        <v>516</v>
      </c>
      <c r="S993" s="224" t="str">
        <f t="shared" si="66"/>
        <v>DebilFuerte</v>
      </c>
      <c r="T993" s="224">
        <f>IFERROR(VLOOKUP(S993,'Tablas de calculos'!$AU$16:$AV$24,2,FALSE),"")</f>
        <v>7</v>
      </c>
      <c r="U993" s="208" t="str">
        <f>IFERROR(VLOOKUP(T993,'Tablas de calculos'!$AV$16:$AY$24,4),"")</f>
        <v>Débil</v>
      </c>
      <c r="V993" s="207" t="s">
        <v>576</v>
      </c>
      <c r="W993" s="207" t="s">
        <v>578</v>
      </c>
      <c r="X993" s="123" t="str">
        <f t="shared" si="67"/>
        <v>DébilNo disminuyeDirectamente</v>
      </c>
      <c r="Y993" s="208" t="str">
        <f>IFERROR(VLOOKUP(X993,'Tablas de calculos'!$AZ$4:$BE$11,5,FALSE),"")</f>
        <v/>
      </c>
      <c r="Z993" s="208" t="str">
        <f>IFERROR(VLOOKUP(X993,'Tablas de calculos'!$AZ$4:$BE$11,6,FALSE),"")</f>
        <v/>
      </c>
    </row>
    <row r="994" spans="1:26" ht="30" x14ac:dyDescent="0.25">
      <c r="A994" s="232" t="s">
        <v>1187</v>
      </c>
      <c r="B994" s="61">
        <v>25</v>
      </c>
      <c r="C994" s="205" t="str">
        <f>+VLOOKUP(Tabla9[[#This Row],[Cod. Riesgo]],Tabla_Riesgos[[Número]:[Tipo de Riesgo]],6,FALSE)</f>
        <v>Operativo</v>
      </c>
      <c r="D994" s="119" t="s">
        <v>12</v>
      </c>
      <c r="E994" s="120" t="s">
        <v>31</v>
      </c>
      <c r="F994" s="121"/>
      <c r="G994" s="122" t="s">
        <v>229</v>
      </c>
      <c r="H994" s="213"/>
      <c r="I994" s="207"/>
      <c r="J994" s="207"/>
      <c r="K994" s="207"/>
      <c r="L994" s="207"/>
      <c r="M994" s="207"/>
      <c r="N994" s="207"/>
      <c r="O994" s="207"/>
      <c r="P994" s="123">
        <f t="shared" si="64"/>
        <v>0</v>
      </c>
      <c r="Q994" s="208" t="str">
        <f t="shared" si="65"/>
        <v>Debil</v>
      </c>
      <c r="R994" s="207" t="s">
        <v>516</v>
      </c>
      <c r="S994" s="224" t="str">
        <f t="shared" si="66"/>
        <v>DebilFuerte</v>
      </c>
      <c r="T994" s="224">
        <f>IFERROR(VLOOKUP(S994,'Tablas de calculos'!$AU$16:$AV$24,2,FALSE),"")</f>
        <v>7</v>
      </c>
      <c r="U994" s="208" t="str">
        <f>IFERROR(VLOOKUP(T994,'Tablas de calculos'!$AV$16:$AY$24,4),"")</f>
        <v>Débil</v>
      </c>
      <c r="V994" s="207" t="s">
        <v>576</v>
      </c>
      <c r="W994" s="207" t="s">
        <v>578</v>
      </c>
      <c r="X994" s="123" t="str">
        <f t="shared" si="67"/>
        <v>DébilNo disminuyeDirectamente</v>
      </c>
      <c r="Y994" s="208" t="str">
        <f>IFERROR(VLOOKUP(X994,'Tablas de calculos'!$AZ$4:$BE$11,5,FALSE),"")</f>
        <v/>
      </c>
      <c r="Z994" s="208" t="str">
        <f>IFERROR(VLOOKUP(X994,'Tablas de calculos'!$AZ$4:$BE$11,6,FALSE),"")</f>
        <v/>
      </c>
    </row>
    <row r="995" spans="1:26" ht="30" x14ac:dyDescent="0.25">
      <c r="A995" s="232" t="s">
        <v>1187</v>
      </c>
      <c r="B995" s="61">
        <v>25</v>
      </c>
      <c r="C995" s="205" t="str">
        <f>+VLOOKUP(Tabla9[[#This Row],[Cod. Riesgo]],Tabla_Riesgos[[Número]:[Tipo de Riesgo]],6,FALSE)</f>
        <v>Operativo</v>
      </c>
      <c r="D995" s="119" t="s">
        <v>12</v>
      </c>
      <c r="E995" s="120" t="s">
        <v>31</v>
      </c>
      <c r="F995" s="121"/>
      <c r="G995" s="122" t="s">
        <v>230</v>
      </c>
      <c r="H995" s="213"/>
      <c r="I995" s="207"/>
      <c r="J995" s="207"/>
      <c r="K995" s="207"/>
      <c r="L995" s="207"/>
      <c r="M995" s="207"/>
      <c r="N995" s="207"/>
      <c r="O995" s="207"/>
      <c r="P995" s="123">
        <f t="shared" si="64"/>
        <v>0</v>
      </c>
      <c r="Q995" s="208" t="str">
        <f t="shared" si="65"/>
        <v>Debil</v>
      </c>
      <c r="R995" s="207" t="s">
        <v>516</v>
      </c>
      <c r="S995" s="224" t="str">
        <f t="shared" si="66"/>
        <v>DebilFuerte</v>
      </c>
      <c r="T995" s="224">
        <f>IFERROR(VLOOKUP(S995,'Tablas de calculos'!$AU$16:$AV$24,2,FALSE),"")</f>
        <v>7</v>
      </c>
      <c r="U995" s="208" t="str">
        <f>IFERROR(VLOOKUP(T995,'Tablas de calculos'!$AV$16:$AY$24,4),"")</f>
        <v>Débil</v>
      </c>
      <c r="V995" s="207" t="s">
        <v>576</v>
      </c>
      <c r="W995" s="207" t="s">
        <v>578</v>
      </c>
      <c r="X995" s="123" t="str">
        <f t="shared" si="67"/>
        <v>DébilNo disminuyeDirectamente</v>
      </c>
      <c r="Y995" s="208" t="str">
        <f>IFERROR(VLOOKUP(X995,'Tablas de calculos'!$AZ$4:$BE$11,5,FALSE),"")</f>
        <v/>
      </c>
      <c r="Z995" s="208" t="str">
        <f>IFERROR(VLOOKUP(X995,'Tablas de calculos'!$AZ$4:$BE$11,6,FALSE),"")</f>
        <v/>
      </c>
    </row>
    <row r="996" spans="1:26" ht="45" x14ac:dyDescent="0.25">
      <c r="A996" s="232" t="s">
        <v>1187</v>
      </c>
      <c r="B996" s="61">
        <v>25</v>
      </c>
      <c r="C996" s="205" t="str">
        <f>+VLOOKUP(Tabla9[[#This Row],[Cod. Riesgo]],Tabla_Riesgos[[Número]:[Tipo de Riesgo]],6,FALSE)</f>
        <v>Operativo</v>
      </c>
      <c r="D996" s="119" t="s">
        <v>12</v>
      </c>
      <c r="E996" s="120" t="s">
        <v>31</v>
      </c>
      <c r="F996" s="121"/>
      <c r="G996" s="122" t="s">
        <v>231</v>
      </c>
      <c r="H996" s="213"/>
      <c r="I996" s="207"/>
      <c r="J996" s="207"/>
      <c r="K996" s="207"/>
      <c r="L996" s="207"/>
      <c r="M996" s="207"/>
      <c r="N996" s="207"/>
      <c r="O996" s="207"/>
      <c r="P996" s="123">
        <f t="shared" si="64"/>
        <v>0</v>
      </c>
      <c r="Q996" s="208" t="str">
        <f t="shared" si="65"/>
        <v>Debil</v>
      </c>
      <c r="R996" s="207" t="s">
        <v>516</v>
      </c>
      <c r="S996" s="224" t="str">
        <f t="shared" si="66"/>
        <v>DebilFuerte</v>
      </c>
      <c r="T996" s="224">
        <f>IFERROR(VLOOKUP(S996,'Tablas de calculos'!$AU$16:$AV$24,2,FALSE),"")</f>
        <v>7</v>
      </c>
      <c r="U996" s="208" t="str">
        <f>IFERROR(VLOOKUP(T996,'Tablas de calculos'!$AV$16:$AY$24,4),"")</f>
        <v>Débil</v>
      </c>
      <c r="V996" s="207" t="s">
        <v>576</v>
      </c>
      <c r="W996" s="207" t="s">
        <v>578</v>
      </c>
      <c r="X996" s="123" t="str">
        <f t="shared" si="67"/>
        <v>DébilNo disminuyeDirectamente</v>
      </c>
      <c r="Y996" s="208" t="str">
        <f>IFERROR(VLOOKUP(X996,'Tablas de calculos'!$AZ$4:$BE$11,5,FALSE),"")</f>
        <v/>
      </c>
      <c r="Z996" s="208" t="str">
        <f>IFERROR(VLOOKUP(X996,'Tablas de calculos'!$AZ$4:$BE$11,6,FALSE),"")</f>
        <v/>
      </c>
    </row>
    <row r="997" spans="1:26" ht="45" x14ac:dyDescent="0.25">
      <c r="A997" s="232" t="s">
        <v>1187</v>
      </c>
      <c r="B997" s="61">
        <v>26</v>
      </c>
      <c r="C997" s="205" t="str">
        <f>+VLOOKUP(Tabla9[[#This Row],[Cod. Riesgo]],Tabla_Riesgos[[Número]:[Tipo de Riesgo]],6,FALSE)</f>
        <v>Operativo</v>
      </c>
      <c r="D997" s="119" t="s">
        <v>12</v>
      </c>
      <c r="E997" s="120" t="s">
        <v>32</v>
      </c>
      <c r="F997" s="121"/>
      <c r="G997" s="122" t="s">
        <v>231</v>
      </c>
      <c r="H997" s="213"/>
      <c r="I997" s="207"/>
      <c r="J997" s="207"/>
      <c r="K997" s="207"/>
      <c r="L997" s="207"/>
      <c r="M997" s="207"/>
      <c r="N997" s="207"/>
      <c r="O997" s="207"/>
      <c r="P997" s="123">
        <f t="shared" si="64"/>
        <v>0</v>
      </c>
      <c r="Q997" s="208" t="str">
        <f t="shared" si="65"/>
        <v>Debil</v>
      </c>
      <c r="R997" s="207" t="s">
        <v>516</v>
      </c>
      <c r="S997" s="224" t="str">
        <f t="shared" si="66"/>
        <v>DebilFuerte</v>
      </c>
      <c r="T997" s="224">
        <f>IFERROR(VLOOKUP(S997,'Tablas de calculos'!$AU$16:$AV$24,2,FALSE),"")</f>
        <v>7</v>
      </c>
      <c r="U997" s="208" t="str">
        <f>IFERROR(VLOOKUP(T997,'Tablas de calculos'!$AV$16:$AY$24,4),"")</f>
        <v>Débil</v>
      </c>
      <c r="V997" s="207" t="s">
        <v>576</v>
      </c>
      <c r="W997" s="207" t="s">
        <v>578</v>
      </c>
      <c r="X997" s="123" t="str">
        <f t="shared" si="67"/>
        <v>DébilNo disminuyeDirectamente</v>
      </c>
      <c r="Y997" s="208" t="str">
        <f>IFERROR(VLOOKUP(X997,'Tablas de calculos'!$AZ$4:$BE$11,5,FALSE),"")</f>
        <v/>
      </c>
      <c r="Z997" s="208" t="str">
        <f>IFERROR(VLOOKUP(X997,'Tablas de calculos'!$AZ$4:$BE$11,6,FALSE),"")</f>
        <v/>
      </c>
    </row>
    <row r="998" spans="1:26" ht="60" x14ac:dyDescent="0.25">
      <c r="A998" s="232" t="s">
        <v>1187</v>
      </c>
      <c r="B998" s="61">
        <v>26</v>
      </c>
      <c r="C998" s="205" t="str">
        <f>+VLOOKUP(Tabla9[[#This Row],[Cod. Riesgo]],Tabla_Riesgos[[Número]:[Tipo de Riesgo]],6,FALSE)</f>
        <v>Operativo</v>
      </c>
      <c r="D998" s="119" t="s">
        <v>12</v>
      </c>
      <c r="E998" s="120" t="s">
        <v>32</v>
      </c>
      <c r="F998" s="121"/>
      <c r="G998" s="122" t="s">
        <v>232</v>
      </c>
      <c r="H998" s="213"/>
      <c r="I998" s="207"/>
      <c r="J998" s="207"/>
      <c r="K998" s="207"/>
      <c r="L998" s="207"/>
      <c r="M998" s="207"/>
      <c r="N998" s="207"/>
      <c r="O998" s="207"/>
      <c r="P998" s="123">
        <f t="shared" si="64"/>
        <v>0</v>
      </c>
      <c r="Q998" s="208" t="str">
        <f t="shared" si="65"/>
        <v>Debil</v>
      </c>
      <c r="R998" s="207" t="s">
        <v>516</v>
      </c>
      <c r="S998" s="224" t="str">
        <f t="shared" si="66"/>
        <v>DebilFuerte</v>
      </c>
      <c r="T998" s="224">
        <f>IFERROR(VLOOKUP(S998,'Tablas de calculos'!$AU$16:$AV$24,2,FALSE),"")</f>
        <v>7</v>
      </c>
      <c r="U998" s="208" t="str">
        <f>IFERROR(VLOOKUP(T998,'Tablas de calculos'!$AV$16:$AY$24,4),"")</f>
        <v>Débil</v>
      </c>
      <c r="V998" s="207" t="s">
        <v>576</v>
      </c>
      <c r="W998" s="207" t="s">
        <v>578</v>
      </c>
      <c r="X998" s="123" t="str">
        <f t="shared" si="67"/>
        <v>DébilNo disminuyeDirectamente</v>
      </c>
      <c r="Y998" s="208" t="str">
        <f>IFERROR(VLOOKUP(X998,'Tablas de calculos'!$AZ$4:$BE$11,5,FALSE),"")</f>
        <v/>
      </c>
      <c r="Z998" s="208" t="str">
        <f>IFERROR(VLOOKUP(X998,'Tablas de calculos'!$AZ$4:$BE$11,6,FALSE),"")</f>
        <v/>
      </c>
    </row>
    <row r="999" spans="1:26" ht="75" x14ac:dyDescent="0.25">
      <c r="A999" s="232" t="s">
        <v>1187</v>
      </c>
      <c r="B999" s="61">
        <v>28</v>
      </c>
      <c r="C999" s="205" t="str">
        <f>+VLOOKUP(Tabla9[[#This Row],[Cod. Riesgo]],Tabla_Riesgos[[Número]:[Tipo de Riesgo]],6,FALSE)</f>
        <v>Estratégico</v>
      </c>
      <c r="D999" s="119" t="s">
        <v>26</v>
      </c>
      <c r="E999" s="120" t="s">
        <v>1155</v>
      </c>
      <c r="F999" s="121"/>
      <c r="G999" s="122" t="s">
        <v>233</v>
      </c>
      <c r="H999" s="213"/>
      <c r="I999" s="207"/>
      <c r="J999" s="207"/>
      <c r="K999" s="207"/>
      <c r="L999" s="207"/>
      <c r="M999" s="207"/>
      <c r="N999" s="207"/>
      <c r="O999" s="207"/>
      <c r="P999" s="123">
        <f t="shared" si="64"/>
        <v>0</v>
      </c>
      <c r="Q999" s="208" t="str">
        <f t="shared" si="65"/>
        <v>Debil</v>
      </c>
      <c r="R999" s="207" t="s">
        <v>516</v>
      </c>
      <c r="S999" s="224" t="str">
        <f t="shared" si="66"/>
        <v>DebilFuerte</v>
      </c>
      <c r="T999" s="224">
        <f>IFERROR(VLOOKUP(S999,'Tablas de calculos'!$AU$16:$AV$24,2,FALSE),"")</f>
        <v>7</v>
      </c>
      <c r="U999" s="208" t="str">
        <f>IFERROR(VLOOKUP(T999,'Tablas de calculos'!$AV$16:$AY$24,4),"")</f>
        <v>Débil</v>
      </c>
      <c r="V999" s="207" t="s">
        <v>576</v>
      </c>
      <c r="W999" s="207" t="s">
        <v>578</v>
      </c>
      <c r="X999" s="123" t="str">
        <f t="shared" si="67"/>
        <v>DébilNo disminuyeDirectamente</v>
      </c>
      <c r="Y999" s="208" t="str">
        <f>IFERROR(VLOOKUP(X999,'Tablas de calculos'!$AZ$4:$BE$11,5,FALSE),"")</f>
        <v/>
      </c>
      <c r="Z999" s="208" t="str">
        <f>IFERROR(VLOOKUP(X999,'Tablas de calculos'!$AZ$4:$BE$11,6,FALSE),"")</f>
        <v/>
      </c>
    </row>
    <row r="1000" spans="1:26" ht="75" x14ac:dyDescent="0.25">
      <c r="A1000" s="232" t="s">
        <v>1187</v>
      </c>
      <c r="B1000" s="61">
        <v>28</v>
      </c>
      <c r="C1000" s="205" t="str">
        <f>+VLOOKUP(Tabla9[[#This Row],[Cod. Riesgo]],Tabla_Riesgos[[Número]:[Tipo de Riesgo]],6,FALSE)</f>
        <v>Estratégico</v>
      </c>
      <c r="D1000" s="119" t="s">
        <v>26</v>
      </c>
      <c r="E1000" s="120" t="s">
        <v>1155</v>
      </c>
      <c r="F1000" s="121"/>
      <c r="G1000" s="122" t="s">
        <v>234</v>
      </c>
      <c r="H1000" s="213"/>
      <c r="I1000" s="207"/>
      <c r="J1000" s="207"/>
      <c r="K1000" s="207"/>
      <c r="L1000" s="207"/>
      <c r="M1000" s="207"/>
      <c r="N1000" s="207"/>
      <c r="O1000" s="207"/>
      <c r="P1000" s="123">
        <f t="shared" si="64"/>
        <v>0</v>
      </c>
      <c r="Q1000" s="208" t="str">
        <f t="shared" si="65"/>
        <v>Debil</v>
      </c>
      <c r="R1000" s="207" t="s">
        <v>516</v>
      </c>
      <c r="S1000" s="224" t="str">
        <f t="shared" si="66"/>
        <v>DebilFuerte</v>
      </c>
      <c r="T1000" s="224">
        <f>IFERROR(VLOOKUP(S1000,'Tablas de calculos'!$AU$16:$AV$24,2,FALSE),"")</f>
        <v>7</v>
      </c>
      <c r="U1000" s="208" t="str">
        <f>IFERROR(VLOOKUP(T1000,'Tablas de calculos'!$AV$16:$AY$24,4),"")</f>
        <v>Débil</v>
      </c>
      <c r="V1000" s="207" t="s">
        <v>576</v>
      </c>
      <c r="W1000" s="207" t="s">
        <v>578</v>
      </c>
      <c r="X1000" s="123" t="str">
        <f t="shared" si="67"/>
        <v>DébilNo disminuyeDirectamente</v>
      </c>
      <c r="Y1000" s="208" t="str">
        <f>IFERROR(VLOOKUP(X1000,'Tablas de calculos'!$AZ$4:$BE$11,5,FALSE),"")</f>
        <v/>
      </c>
      <c r="Z1000" s="208" t="str">
        <f>IFERROR(VLOOKUP(X1000,'Tablas de calculos'!$AZ$4:$BE$11,6,FALSE),"")</f>
        <v/>
      </c>
    </row>
    <row r="1001" spans="1:26" ht="75" x14ac:dyDescent="0.25">
      <c r="A1001" s="232" t="s">
        <v>1187</v>
      </c>
      <c r="B1001" s="61">
        <v>28</v>
      </c>
      <c r="C1001" s="205" t="str">
        <f>+VLOOKUP(Tabla9[[#This Row],[Cod. Riesgo]],Tabla_Riesgos[[Número]:[Tipo de Riesgo]],6,FALSE)</f>
        <v>Estratégico</v>
      </c>
      <c r="D1001" s="119" t="s">
        <v>26</v>
      </c>
      <c r="E1001" s="120" t="s">
        <v>1155</v>
      </c>
      <c r="F1001" s="121"/>
      <c r="G1001" s="122" t="s">
        <v>235</v>
      </c>
      <c r="H1001" s="213"/>
      <c r="I1001" s="207"/>
      <c r="J1001" s="207"/>
      <c r="K1001" s="207"/>
      <c r="L1001" s="207"/>
      <c r="M1001" s="207"/>
      <c r="N1001" s="207"/>
      <c r="O1001" s="207"/>
      <c r="P1001" s="123">
        <f t="shared" si="64"/>
        <v>0</v>
      </c>
      <c r="Q1001" s="208" t="str">
        <f t="shared" si="65"/>
        <v>Debil</v>
      </c>
      <c r="R1001" s="207" t="s">
        <v>516</v>
      </c>
      <c r="S1001" s="224" t="str">
        <f t="shared" si="66"/>
        <v>DebilFuerte</v>
      </c>
      <c r="T1001" s="224">
        <f>IFERROR(VLOOKUP(S1001,'Tablas de calculos'!$AU$16:$AV$24,2,FALSE),"")</f>
        <v>7</v>
      </c>
      <c r="U1001" s="208" t="str">
        <f>IFERROR(VLOOKUP(T1001,'Tablas de calculos'!$AV$16:$AY$24,4),"")</f>
        <v>Débil</v>
      </c>
      <c r="V1001" s="207" t="s">
        <v>576</v>
      </c>
      <c r="W1001" s="207" t="s">
        <v>578</v>
      </c>
      <c r="X1001" s="123" t="str">
        <f t="shared" si="67"/>
        <v>DébilNo disminuyeDirectamente</v>
      </c>
      <c r="Y1001" s="208" t="str">
        <f>IFERROR(VLOOKUP(X1001,'Tablas de calculos'!$AZ$4:$BE$11,5,FALSE),"")</f>
        <v/>
      </c>
      <c r="Z1001" s="208" t="str">
        <f>IFERROR(VLOOKUP(X1001,'Tablas de calculos'!$AZ$4:$BE$11,6,FALSE),"")</f>
        <v/>
      </c>
    </row>
    <row r="1002" spans="1:26" ht="75" x14ac:dyDescent="0.25">
      <c r="A1002" s="232" t="s">
        <v>1187</v>
      </c>
      <c r="B1002" s="61">
        <v>28</v>
      </c>
      <c r="C1002" s="205" t="str">
        <f>+VLOOKUP(Tabla9[[#This Row],[Cod. Riesgo]],Tabla_Riesgos[[Número]:[Tipo de Riesgo]],6,FALSE)</f>
        <v>Estratégico</v>
      </c>
      <c r="D1002" s="119" t="s">
        <v>26</v>
      </c>
      <c r="E1002" s="120" t="s">
        <v>1155</v>
      </c>
      <c r="F1002" s="121"/>
      <c r="G1002" s="122" t="s">
        <v>236</v>
      </c>
      <c r="H1002" s="213"/>
      <c r="I1002" s="207"/>
      <c r="J1002" s="207"/>
      <c r="K1002" s="207"/>
      <c r="L1002" s="207"/>
      <c r="M1002" s="207"/>
      <c r="N1002" s="207"/>
      <c r="O1002" s="207"/>
      <c r="P1002" s="123">
        <f t="shared" si="64"/>
        <v>0</v>
      </c>
      <c r="Q1002" s="208" t="str">
        <f t="shared" si="65"/>
        <v>Debil</v>
      </c>
      <c r="R1002" s="207" t="s">
        <v>516</v>
      </c>
      <c r="S1002" s="224" t="str">
        <f t="shared" si="66"/>
        <v>DebilFuerte</v>
      </c>
      <c r="T1002" s="224">
        <f>IFERROR(VLOOKUP(S1002,'Tablas de calculos'!$AU$16:$AV$24,2,FALSE),"")</f>
        <v>7</v>
      </c>
      <c r="U1002" s="208" t="str">
        <f>IFERROR(VLOOKUP(T1002,'Tablas de calculos'!$AV$16:$AY$24,4),"")</f>
        <v>Débil</v>
      </c>
      <c r="V1002" s="207" t="s">
        <v>576</v>
      </c>
      <c r="W1002" s="207" t="s">
        <v>578</v>
      </c>
      <c r="X1002" s="123" t="str">
        <f t="shared" si="67"/>
        <v>DébilNo disminuyeDirectamente</v>
      </c>
      <c r="Y1002" s="208" t="str">
        <f>IFERROR(VLOOKUP(X1002,'Tablas de calculos'!$AZ$4:$BE$11,5,FALSE),"")</f>
        <v/>
      </c>
      <c r="Z1002" s="208" t="str">
        <f>IFERROR(VLOOKUP(X1002,'Tablas de calculos'!$AZ$4:$BE$11,6,FALSE),"")</f>
        <v/>
      </c>
    </row>
    <row r="1003" spans="1:26" ht="60" x14ac:dyDescent="0.25">
      <c r="A1003" s="232" t="s">
        <v>1187</v>
      </c>
      <c r="B1003" s="61">
        <v>30</v>
      </c>
      <c r="C1003" s="205" t="str">
        <f>+VLOOKUP(Tabla9[[#This Row],[Cod. Riesgo]],Tabla_Riesgos[[Número]:[Tipo de Riesgo]],6,FALSE)</f>
        <v>Operativo</v>
      </c>
      <c r="D1003" s="119" t="s">
        <v>35</v>
      </c>
      <c r="E1003" s="120" t="s">
        <v>36</v>
      </c>
      <c r="F1003" s="121"/>
      <c r="G1003" s="122" t="s">
        <v>237</v>
      </c>
      <c r="H1003" s="213"/>
      <c r="I1003" s="207"/>
      <c r="J1003" s="207"/>
      <c r="K1003" s="207"/>
      <c r="L1003" s="207"/>
      <c r="M1003" s="207"/>
      <c r="N1003" s="207"/>
      <c r="O1003" s="207"/>
      <c r="P1003" s="123">
        <f t="shared" si="64"/>
        <v>0</v>
      </c>
      <c r="Q1003" s="208" t="str">
        <f t="shared" si="65"/>
        <v>Debil</v>
      </c>
      <c r="R1003" s="207" t="s">
        <v>516</v>
      </c>
      <c r="S1003" s="224" t="str">
        <f t="shared" si="66"/>
        <v>DebilFuerte</v>
      </c>
      <c r="T1003" s="224">
        <f>IFERROR(VLOOKUP(S1003,'Tablas de calculos'!$AU$16:$AV$24,2,FALSE),"")</f>
        <v>7</v>
      </c>
      <c r="U1003" s="208" t="str">
        <f>IFERROR(VLOOKUP(T1003,'Tablas de calculos'!$AV$16:$AY$24,4),"")</f>
        <v>Débil</v>
      </c>
      <c r="V1003" s="207" t="s">
        <v>576</v>
      </c>
      <c r="W1003" s="207" t="s">
        <v>578</v>
      </c>
      <c r="X1003" s="123" t="str">
        <f t="shared" si="67"/>
        <v>DébilNo disminuyeDirectamente</v>
      </c>
      <c r="Y1003" s="208" t="str">
        <f>IFERROR(VLOOKUP(X1003,'Tablas de calculos'!$AZ$4:$BE$11,5,FALSE),"")</f>
        <v/>
      </c>
      <c r="Z1003" s="208" t="str">
        <f>IFERROR(VLOOKUP(X1003,'Tablas de calculos'!$AZ$4:$BE$11,6,FALSE),"")</f>
        <v/>
      </c>
    </row>
    <row r="1004" spans="1:26" ht="60" x14ac:dyDescent="0.25">
      <c r="A1004" s="232" t="s">
        <v>1187</v>
      </c>
      <c r="B1004" s="61">
        <v>30</v>
      </c>
      <c r="C1004" s="205" t="str">
        <f>+VLOOKUP(Tabla9[[#This Row],[Cod. Riesgo]],Tabla_Riesgos[[Número]:[Tipo de Riesgo]],6,FALSE)</f>
        <v>Operativo</v>
      </c>
      <c r="D1004" s="119" t="s">
        <v>35</v>
      </c>
      <c r="E1004" s="120" t="s">
        <v>36</v>
      </c>
      <c r="F1004" s="121"/>
      <c r="G1004" s="122" t="s">
        <v>238</v>
      </c>
      <c r="H1004" s="213"/>
      <c r="I1004" s="207"/>
      <c r="J1004" s="207"/>
      <c r="K1004" s="207"/>
      <c r="L1004" s="207"/>
      <c r="M1004" s="207"/>
      <c r="N1004" s="207"/>
      <c r="O1004" s="207"/>
      <c r="P1004" s="123">
        <f t="shared" si="64"/>
        <v>0</v>
      </c>
      <c r="Q1004" s="208" t="str">
        <f t="shared" si="65"/>
        <v>Debil</v>
      </c>
      <c r="R1004" s="207" t="s">
        <v>516</v>
      </c>
      <c r="S1004" s="224" t="str">
        <f t="shared" si="66"/>
        <v>DebilFuerte</v>
      </c>
      <c r="T1004" s="224">
        <f>IFERROR(VLOOKUP(S1004,'Tablas de calculos'!$AU$16:$AV$24,2,FALSE),"")</f>
        <v>7</v>
      </c>
      <c r="U1004" s="208" t="str">
        <f>IFERROR(VLOOKUP(T1004,'Tablas de calculos'!$AV$16:$AY$24,4),"")</f>
        <v>Débil</v>
      </c>
      <c r="V1004" s="207" t="s">
        <v>576</v>
      </c>
      <c r="W1004" s="207" t="s">
        <v>578</v>
      </c>
      <c r="X1004" s="123" t="str">
        <f t="shared" si="67"/>
        <v>DébilNo disminuyeDirectamente</v>
      </c>
      <c r="Y1004" s="208" t="str">
        <f>IFERROR(VLOOKUP(X1004,'Tablas de calculos'!$AZ$4:$BE$11,5,FALSE),"")</f>
        <v/>
      </c>
      <c r="Z1004" s="208" t="str">
        <f>IFERROR(VLOOKUP(X1004,'Tablas de calculos'!$AZ$4:$BE$11,6,FALSE),"")</f>
        <v/>
      </c>
    </row>
    <row r="1005" spans="1:26" ht="60" x14ac:dyDescent="0.25">
      <c r="A1005" s="232" t="s">
        <v>1187</v>
      </c>
      <c r="B1005" s="61">
        <v>30</v>
      </c>
      <c r="C1005" s="205" t="str">
        <f>+VLOOKUP(Tabla9[[#This Row],[Cod. Riesgo]],Tabla_Riesgos[[Número]:[Tipo de Riesgo]],6,FALSE)</f>
        <v>Operativo</v>
      </c>
      <c r="D1005" s="119" t="s">
        <v>35</v>
      </c>
      <c r="E1005" s="120" t="s">
        <v>36</v>
      </c>
      <c r="F1005" s="121"/>
      <c r="G1005" s="122" t="s">
        <v>239</v>
      </c>
      <c r="H1005" s="213"/>
      <c r="I1005" s="207"/>
      <c r="J1005" s="207"/>
      <c r="K1005" s="207"/>
      <c r="L1005" s="207"/>
      <c r="M1005" s="207"/>
      <c r="N1005" s="207"/>
      <c r="O1005" s="207"/>
      <c r="P1005" s="123">
        <f t="shared" si="64"/>
        <v>0</v>
      </c>
      <c r="Q1005" s="208" t="str">
        <f t="shared" si="65"/>
        <v>Debil</v>
      </c>
      <c r="R1005" s="207" t="s">
        <v>516</v>
      </c>
      <c r="S1005" s="224" t="str">
        <f t="shared" si="66"/>
        <v>DebilFuerte</v>
      </c>
      <c r="T1005" s="224">
        <f>IFERROR(VLOOKUP(S1005,'Tablas de calculos'!$AU$16:$AV$24,2,FALSE),"")</f>
        <v>7</v>
      </c>
      <c r="U1005" s="208" t="str">
        <f>IFERROR(VLOOKUP(T1005,'Tablas de calculos'!$AV$16:$AY$24,4),"")</f>
        <v>Débil</v>
      </c>
      <c r="V1005" s="207" t="s">
        <v>576</v>
      </c>
      <c r="W1005" s="207" t="s">
        <v>578</v>
      </c>
      <c r="X1005" s="123" t="str">
        <f t="shared" si="67"/>
        <v>DébilNo disminuyeDirectamente</v>
      </c>
      <c r="Y1005" s="208" t="str">
        <f>IFERROR(VLOOKUP(X1005,'Tablas de calculos'!$AZ$4:$BE$11,5,FALSE),"")</f>
        <v/>
      </c>
      <c r="Z1005" s="208" t="str">
        <f>IFERROR(VLOOKUP(X1005,'Tablas de calculos'!$AZ$4:$BE$11,6,FALSE),"")</f>
        <v/>
      </c>
    </row>
    <row r="1006" spans="1:26" ht="60" x14ac:dyDescent="0.25">
      <c r="A1006" s="232" t="s">
        <v>1187</v>
      </c>
      <c r="B1006" s="61">
        <v>30</v>
      </c>
      <c r="C1006" s="205" t="str">
        <f>+VLOOKUP(Tabla9[[#This Row],[Cod. Riesgo]],Tabla_Riesgos[[Número]:[Tipo de Riesgo]],6,FALSE)</f>
        <v>Operativo</v>
      </c>
      <c r="D1006" s="119" t="s">
        <v>35</v>
      </c>
      <c r="E1006" s="120" t="s">
        <v>36</v>
      </c>
      <c r="F1006" s="121"/>
      <c r="G1006" s="122" t="s">
        <v>240</v>
      </c>
      <c r="H1006" s="213"/>
      <c r="I1006" s="207"/>
      <c r="J1006" s="207"/>
      <c r="K1006" s="207"/>
      <c r="L1006" s="207"/>
      <c r="M1006" s="207"/>
      <c r="N1006" s="207"/>
      <c r="O1006" s="207"/>
      <c r="P1006" s="123">
        <f t="shared" si="64"/>
        <v>0</v>
      </c>
      <c r="Q1006" s="208" t="str">
        <f t="shared" si="65"/>
        <v>Debil</v>
      </c>
      <c r="R1006" s="207" t="s">
        <v>516</v>
      </c>
      <c r="S1006" s="224" t="str">
        <f t="shared" si="66"/>
        <v>DebilFuerte</v>
      </c>
      <c r="T1006" s="224">
        <f>IFERROR(VLOOKUP(S1006,'Tablas de calculos'!$AU$16:$AV$24,2,FALSE),"")</f>
        <v>7</v>
      </c>
      <c r="U1006" s="208" t="str">
        <f>IFERROR(VLOOKUP(T1006,'Tablas de calculos'!$AV$16:$AY$24,4),"")</f>
        <v>Débil</v>
      </c>
      <c r="V1006" s="207" t="s">
        <v>576</v>
      </c>
      <c r="W1006" s="207" t="s">
        <v>578</v>
      </c>
      <c r="X1006" s="123" t="str">
        <f t="shared" si="67"/>
        <v>DébilNo disminuyeDirectamente</v>
      </c>
      <c r="Y1006" s="208" t="str">
        <f>IFERROR(VLOOKUP(X1006,'Tablas de calculos'!$AZ$4:$BE$11,5,FALSE),"")</f>
        <v/>
      </c>
      <c r="Z1006" s="208" t="str">
        <f>IFERROR(VLOOKUP(X1006,'Tablas de calculos'!$AZ$4:$BE$11,6,FALSE),"")</f>
        <v/>
      </c>
    </row>
    <row r="1007" spans="1:26" ht="75" x14ac:dyDescent="0.25">
      <c r="A1007" s="232" t="s">
        <v>1187</v>
      </c>
      <c r="B1007" s="61">
        <v>30</v>
      </c>
      <c r="C1007" s="205" t="str">
        <f>+VLOOKUP(Tabla9[[#This Row],[Cod. Riesgo]],Tabla_Riesgos[[Número]:[Tipo de Riesgo]],6,FALSE)</f>
        <v>Operativo</v>
      </c>
      <c r="D1007" s="119" t="s">
        <v>35</v>
      </c>
      <c r="E1007" s="120" t="s">
        <v>36</v>
      </c>
      <c r="F1007" s="121"/>
      <c r="G1007" s="122" t="s">
        <v>241</v>
      </c>
      <c r="H1007" s="213"/>
      <c r="I1007" s="207"/>
      <c r="J1007" s="207"/>
      <c r="K1007" s="207"/>
      <c r="L1007" s="207"/>
      <c r="M1007" s="207"/>
      <c r="N1007" s="207"/>
      <c r="O1007" s="207"/>
      <c r="P1007" s="123">
        <f t="shared" si="64"/>
        <v>0</v>
      </c>
      <c r="Q1007" s="208" t="str">
        <f t="shared" si="65"/>
        <v>Debil</v>
      </c>
      <c r="R1007" s="207" t="s">
        <v>516</v>
      </c>
      <c r="S1007" s="224" t="str">
        <f t="shared" si="66"/>
        <v>DebilFuerte</v>
      </c>
      <c r="T1007" s="224">
        <f>IFERROR(VLOOKUP(S1007,'Tablas de calculos'!$AU$16:$AV$24,2,FALSE),"")</f>
        <v>7</v>
      </c>
      <c r="U1007" s="208" t="str">
        <f>IFERROR(VLOOKUP(T1007,'Tablas de calculos'!$AV$16:$AY$24,4),"")</f>
        <v>Débil</v>
      </c>
      <c r="V1007" s="207" t="s">
        <v>576</v>
      </c>
      <c r="W1007" s="207" t="s">
        <v>578</v>
      </c>
      <c r="X1007" s="123" t="str">
        <f t="shared" si="67"/>
        <v>DébilNo disminuyeDirectamente</v>
      </c>
      <c r="Y1007" s="208" t="str">
        <f>IFERROR(VLOOKUP(X1007,'Tablas de calculos'!$AZ$4:$BE$11,5,FALSE),"")</f>
        <v/>
      </c>
      <c r="Z1007" s="208" t="str">
        <f>IFERROR(VLOOKUP(X1007,'Tablas de calculos'!$AZ$4:$BE$11,6,FALSE),"")</f>
        <v/>
      </c>
    </row>
    <row r="1008" spans="1:26" ht="60" x14ac:dyDescent="0.25">
      <c r="A1008" s="232" t="s">
        <v>1187</v>
      </c>
      <c r="B1008" s="61">
        <v>30</v>
      </c>
      <c r="C1008" s="205" t="str">
        <f>+VLOOKUP(Tabla9[[#This Row],[Cod. Riesgo]],Tabla_Riesgos[[Número]:[Tipo de Riesgo]],6,FALSE)</f>
        <v>Operativo</v>
      </c>
      <c r="D1008" s="119" t="s">
        <v>35</v>
      </c>
      <c r="E1008" s="120" t="s">
        <v>36</v>
      </c>
      <c r="F1008" s="121"/>
      <c r="G1008" s="122" t="s">
        <v>242</v>
      </c>
      <c r="H1008" s="213"/>
      <c r="I1008" s="207"/>
      <c r="J1008" s="207"/>
      <c r="K1008" s="207"/>
      <c r="L1008" s="207"/>
      <c r="M1008" s="207"/>
      <c r="N1008" s="207"/>
      <c r="O1008" s="207"/>
      <c r="P1008" s="123">
        <f t="shared" si="64"/>
        <v>0</v>
      </c>
      <c r="Q1008" s="208" t="str">
        <f t="shared" si="65"/>
        <v>Debil</v>
      </c>
      <c r="R1008" s="207" t="s">
        <v>516</v>
      </c>
      <c r="S1008" s="224" t="str">
        <f t="shared" si="66"/>
        <v>DebilFuerte</v>
      </c>
      <c r="T1008" s="224">
        <f>IFERROR(VLOOKUP(S1008,'Tablas de calculos'!$AU$16:$AV$24,2,FALSE),"")</f>
        <v>7</v>
      </c>
      <c r="U1008" s="208" t="str">
        <f>IFERROR(VLOOKUP(T1008,'Tablas de calculos'!$AV$16:$AY$24,4),"")</f>
        <v>Débil</v>
      </c>
      <c r="V1008" s="207" t="s">
        <v>576</v>
      </c>
      <c r="W1008" s="207" t="s">
        <v>578</v>
      </c>
      <c r="X1008" s="123" t="str">
        <f t="shared" si="67"/>
        <v>DébilNo disminuyeDirectamente</v>
      </c>
      <c r="Y1008" s="208" t="str">
        <f>IFERROR(VLOOKUP(X1008,'Tablas de calculos'!$AZ$4:$BE$11,5,FALSE),"")</f>
        <v/>
      </c>
      <c r="Z1008" s="208" t="str">
        <f>IFERROR(VLOOKUP(X1008,'Tablas de calculos'!$AZ$4:$BE$11,6,FALSE),"")</f>
        <v/>
      </c>
    </row>
    <row r="1009" spans="1:26" ht="60" x14ac:dyDescent="0.25">
      <c r="A1009" s="232" t="s">
        <v>1187</v>
      </c>
      <c r="B1009" s="61">
        <v>30</v>
      </c>
      <c r="C1009" s="205" t="str">
        <f>+VLOOKUP(Tabla9[[#This Row],[Cod. Riesgo]],Tabla_Riesgos[[Número]:[Tipo de Riesgo]],6,FALSE)</f>
        <v>Operativo</v>
      </c>
      <c r="D1009" s="119" t="s">
        <v>35</v>
      </c>
      <c r="E1009" s="120" t="s">
        <v>36</v>
      </c>
      <c r="F1009" s="121"/>
      <c r="G1009" s="122" t="s">
        <v>243</v>
      </c>
      <c r="H1009" s="213"/>
      <c r="I1009" s="207"/>
      <c r="J1009" s="207"/>
      <c r="K1009" s="207"/>
      <c r="L1009" s="207"/>
      <c r="M1009" s="207"/>
      <c r="N1009" s="207"/>
      <c r="O1009" s="207"/>
      <c r="P1009" s="123">
        <f t="shared" si="64"/>
        <v>0</v>
      </c>
      <c r="Q1009" s="208" t="str">
        <f t="shared" si="65"/>
        <v>Debil</v>
      </c>
      <c r="R1009" s="207" t="s">
        <v>516</v>
      </c>
      <c r="S1009" s="224" t="str">
        <f t="shared" si="66"/>
        <v>DebilFuerte</v>
      </c>
      <c r="T1009" s="224">
        <f>IFERROR(VLOOKUP(S1009,'Tablas de calculos'!$AU$16:$AV$24,2,FALSE),"")</f>
        <v>7</v>
      </c>
      <c r="U1009" s="208" t="str">
        <f>IFERROR(VLOOKUP(T1009,'Tablas de calculos'!$AV$16:$AY$24,4),"")</f>
        <v>Débil</v>
      </c>
      <c r="V1009" s="207" t="s">
        <v>576</v>
      </c>
      <c r="W1009" s="207" t="s">
        <v>578</v>
      </c>
      <c r="X1009" s="123" t="str">
        <f t="shared" si="67"/>
        <v>DébilNo disminuyeDirectamente</v>
      </c>
      <c r="Y1009" s="208" t="str">
        <f>IFERROR(VLOOKUP(X1009,'Tablas de calculos'!$AZ$4:$BE$11,5,FALSE),"")</f>
        <v/>
      </c>
      <c r="Z1009" s="208" t="str">
        <f>IFERROR(VLOOKUP(X1009,'Tablas de calculos'!$AZ$4:$BE$11,6,FALSE),"")</f>
        <v/>
      </c>
    </row>
    <row r="1010" spans="1:26" ht="60" x14ac:dyDescent="0.25">
      <c r="A1010" s="232" t="s">
        <v>1187</v>
      </c>
      <c r="B1010" s="61">
        <v>30</v>
      </c>
      <c r="C1010" s="205" t="str">
        <f>+VLOOKUP(Tabla9[[#This Row],[Cod. Riesgo]],Tabla_Riesgos[[Número]:[Tipo de Riesgo]],6,FALSE)</f>
        <v>Operativo</v>
      </c>
      <c r="D1010" s="119" t="s">
        <v>35</v>
      </c>
      <c r="E1010" s="120" t="s">
        <v>36</v>
      </c>
      <c r="F1010" s="121"/>
      <c r="G1010" s="122" t="s">
        <v>244</v>
      </c>
      <c r="H1010" s="213"/>
      <c r="I1010" s="207"/>
      <c r="J1010" s="207"/>
      <c r="K1010" s="207"/>
      <c r="L1010" s="207"/>
      <c r="M1010" s="207"/>
      <c r="N1010" s="207"/>
      <c r="O1010" s="207"/>
      <c r="P1010" s="123">
        <f t="shared" si="64"/>
        <v>0</v>
      </c>
      <c r="Q1010" s="208" t="str">
        <f t="shared" si="65"/>
        <v>Debil</v>
      </c>
      <c r="R1010" s="207" t="s">
        <v>516</v>
      </c>
      <c r="S1010" s="224" t="str">
        <f t="shared" si="66"/>
        <v>DebilFuerte</v>
      </c>
      <c r="T1010" s="224">
        <f>IFERROR(VLOOKUP(S1010,'Tablas de calculos'!$AU$16:$AV$24,2,FALSE),"")</f>
        <v>7</v>
      </c>
      <c r="U1010" s="208" t="str">
        <f>IFERROR(VLOOKUP(T1010,'Tablas de calculos'!$AV$16:$AY$24,4),"")</f>
        <v>Débil</v>
      </c>
      <c r="V1010" s="207" t="s">
        <v>576</v>
      </c>
      <c r="W1010" s="207" t="s">
        <v>578</v>
      </c>
      <c r="X1010" s="123" t="str">
        <f t="shared" si="67"/>
        <v>DébilNo disminuyeDirectamente</v>
      </c>
      <c r="Y1010" s="208" t="str">
        <f>IFERROR(VLOOKUP(X1010,'Tablas de calculos'!$AZ$4:$BE$11,5,FALSE),"")</f>
        <v/>
      </c>
      <c r="Z1010" s="208" t="str">
        <f>IFERROR(VLOOKUP(X1010,'Tablas de calculos'!$AZ$4:$BE$11,6,FALSE),"")</f>
        <v/>
      </c>
    </row>
    <row r="1011" spans="1:26" ht="75" x14ac:dyDescent="0.25">
      <c r="A1011" s="232" t="s">
        <v>1187</v>
      </c>
      <c r="B1011" s="61">
        <v>31</v>
      </c>
      <c r="C1011" s="205" t="str">
        <f>+VLOOKUP(Tabla9[[#This Row],[Cod. Riesgo]],Tabla_Riesgos[[Número]:[Tipo de Riesgo]],6,FALSE)</f>
        <v>Estratégico</v>
      </c>
      <c r="D1011" s="119" t="s">
        <v>35</v>
      </c>
      <c r="E1011" s="120" t="s">
        <v>734</v>
      </c>
      <c r="F1011" s="121"/>
      <c r="G1011" s="122" t="s">
        <v>245</v>
      </c>
      <c r="H1011" s="213"/>
      <c r="I1011" s="207"/>
      <c r="J1011" s="207"/>
      <c r="K1011" s="207"/>
      <c r="L1011" s="207"/>
      <c r="M1011" s="207"/>
      <c r="N1011" s="207"/>
      <c r="O1011" s="207"/>
      <c r="P1011" s="123">
        <f t="shared" si="64"/>
        <v>0</v>
      </c>
      <c r="Q1011" s="208" t="str">
        <f t="shared" si="65"/>
        <v>Debil</v>
      </c>
      <c r="R1011" s="207" t="s">
        <v>516</v>
      </c>
      <c r="S1011" s="224" t="str">
        <f t="shared" si="66"/>
        <v>DebilFuerte</v>
      </c>
      <c r="T1011" s="224">
        <f>IFERROR(VLOOKUP(S1011,'Tablas de calculos'!$AU$16:$AV$24,2,FALSE),"")</f>
        <v>7</v>
      </c>
      <c r="U1011" s="208" t="str">
        <f>IFERROR(VLOOKUP(T1011,'Tablas de calculos'!$AV$16:$AY$24,4),"")</f>
        <v>Débil</v>
      </c>
      <c r="V1011" s="207" t="s">
        <v>576</v>
      </c>
      <c r="W1011" s="207" t="s">
        <v>578</v>
      </c>
      <c r="X1011" s="123" t="str">
        <f t="shared" si="67"/>
        <v>DébilNo disminuyeDirectamente</v>
      </c>
      <c r="Y1011" s="208" t="str">
        <f>IFERROR(VLOOKUP(X1011,'Tablas de calculos'!$AZ$4:$BE$11,5,FALSE),"")</f>
        <v/>
      </c>
      <c r="Z1011" s="208" t="str">
        <f>IFERROR(VLOOKUP(X1011,'Tablas de calculos'!$AZ$4:$BE$11,6,FALSE),"")</f>
        <v/>
      </c>
    </row>
    <row r="1012" spans="1:26" ht="75" x14ac:dyDescent="0.25">
      <c r="A1012" s="232" t="s">
        <v>1187</v>
      </c>
      <c r="B1012" s="61">
        <v>31</v>
      </c>
      <c r="C1012" s="205" t="str">
        <f>+VLOOKUP(Tabla9[[#This Row],[Cod. Riesgo]],Tabla_Riesgos[[Número]:[Tipo de Riesgo]],6,FALSE)</f>
        <v>Estratégico</v>
      </c>
      <c r="D1012" s="119" t="s">
        <v>35</v>
      </c>
      <c r="E1012" s="120" t="s">
        <v>734</v>
      </c>
      <c r="F1012" s="121"/>
      <c r="G1012" s="122" t="s">
        <v>246</v>
      </c>
      <c r="H1012" s="213"/>
      <c r="I1012" s="207"/>
      <c r="J1012" s="207"/>
      <c r="K1012" s="207"/>
      <c r="L1012" s="207"/>
      <c r="M1012" s="207"/>
      <c r="N1012" s="207"/>
      <c r="O1012" s="207"/>
      <c r="P1012" s="123">
        <f t="shared" si="64"/>
        <v>0</v>
      </c>
      <c r="Q1012" s="208" t="str">
        <f t="shared" si="65"/>
        <v>Debil</v>
      </c>
      <c r="R1012" s="207" t="s">
        <v>516</v>
      </c>
      <c r="S1012" s="224" t="str">
        <f t="shared" si="66"/>
        <v>DebilFuerte</v>
      </c>
      <c r="T1012" s="224">
        <f>IFERROR(VLOOKUP(S1012,'Tablas de calculos'!$AU$16:$AV$24,2,FALSE),"")</f>
        <v>7</v>
      </c>
      <c r="U1012" s="208" t="str">
        <f>IFERROR(VLOOKUP(T1012,'Tablas de calculos'!$AV$16:$AY$24,4),"")</f>
        <v>Débil</v>
      </c>
      <c r="V1012" s="207" t="s">
        <v>576</v>
      </c>
      <c r="W1012" s="207" t="s">
        <v>578</v>
      </c>
      <c r="X1012" s="123" t="str">
        <f t="shared" si="67"/>
        <v>DébilNo disminuyeDirectamente</v>
      </c>
      <c r="Y1012" s="208" t="str">
        <f>IFERROR(VLOOKUP(X1012,'Tablas de calculos'!$AZ$4:$BE$11,5,FALSE),"")</f>
        <v/>
      </c>
      <c r="Z1012" s="208" t="str">
        <f>IFERROR(VLOOKUP(X1012,'Tablas de calculos'!$AZ$4:$BE$11,6,FALSE),"")</f>
        <v/>
      </c>
    </row>
    <row r="1013" spans="1:26" ht="90" x14ac:dyDescent="0.25">
      <c r="A1013" s="232" t="s">
        <v>1187</v>
      </c>
      <c r="B1013" s="61">
        <v>31</v>
      </c>
      <c r="C1013" s="205" t="str">
        <f>+VLOOKUP(Tabla9[[#This Row],[Cod. Riesgo]],Tabla_Riesgos[[Número]:[Tipo de Riesgo]],6,FALSE)</f>
        <v>Estratégico</v>
      </c>
      <c r="D1013" s="119" t="s">
        <v>35</v>
      </c>
      <c r="E1013" s="120" t="s">
        <v>734</v>
      </c>
      <c r="F1013" s="121"/>
      <c r="G1013" s="122" t="s">
        <v>247</v>
      </c>
      <c r="H1013" s="213"/>
      <c r="I1013" s="207"/>
      <c r="J1013" s="207"/>
      <c r="K1013" s="207"/>
      <c r="L1013" s="207"/>
      <c r="M1013" s="207"/>
      <c r="N1013" s="207"/>
      <c r="O1013" s="207"/>
      <c r="P1013" s="123">
        <f t="shared" si="64"/>
        <v>0</v>
      </c>
      <c r="Q1013" s="208" t="str">
        <f t="shared" si="65"/>
        <v>Debil</v>
      </c>
      <c r="R1013" s="207" t="s">
        <v>516</v>
      </c>
      <c r="S1013" s="224" t="str">
        <f t="shared" si="66"/>
        <v>DebilFuerte</v>
      </c>
      <c r="T1013" s="224">
        <f>IFERROR(VLOOKUP(S1013,'Tablas de calculos'!$AU$16:$AV$24,2,FALSE),"")</f>
        <v>7</v>
      </c>
      <c r="U1013" s="208" t="str">
        <f>IFERROR(VLOOKUP(T1013,'Tablas de calculos'!$AV$16:$AY$24,4),"")</f>
        <v>Débil</v>
      </c>
      <c r="V1013" s="207" t="s">
        <v>576</v>
      </c>
      <c r="W1013" s="207" t="s">
        <v>578</v>
      </c>
      <c r="X1013" s="123" t="str">
        <f t="shared" si="67"/>
        <v>DébilNo disminuyeDirectamente</v>
      </c>
      <c r="Y1013" s="208" t="str">
        <f>IFERROR(VLOOKUP(X1013,'Tablas de calculos'!$AZ$4:$BE$11,5,FALSE),"")</f>
        <v/>
      </c>
      <c r="Z1013" s="208" t="str">
        <f>IFERROR(VLOOKUP(X1013,'Tablas de calculos'!$AZ$4:$BE$11,6,FALSE),"")</f>
        <v/>
      </c>
    </row>
    <row r="1014" spans="1:26" ht="75" x14ac:dyDescent="0.25">
      <c r="A1014" s="232" t="s">
        <v>1187</v>
      </c>
      <c r="B1014" s="61">
        <v>31</v>
      </c>
      <c r="C1014" s="205" t="str">
        <f>+VLOOKUP(Tabla9[[#This Row],[Cod. Riesgo]],Tabla_Riesgos[[Número]:[Tipo de Riesgo]],6,FALSE)</f>
        <v>Estratégico</v>
      </c>
      <c r="D1014" s="119" t="s">
        <v>35</v>
      </c>
      <c r="E1014" s="120" t="s">
        <v>734</v>
      </c>
      <c r="F1014" s="121"/>
      <c r="G1014" s="122" t="s">
        <v>248</v>
      </c>
      <c r="H1014" s="213"/>
      <c r="I1014" s="207"/>
      <c r="J1014" s="207"/>
      <c r="K1014" s="207"/>
      <c r="L1014" s="207"/>
      <c r="M1014" s="207"/>
      <c r="N1014" s="207"/>
      <c r="O1014" s="207"/>
      <c r="P1014" s="123">
        <f t="shared" si="64"/>
        <v>0</v>
      </c>
      <c r="Q1014" s="208" t="str">
        <f t="shared" si="65"/>
        <v>Debil</v>
      </c>
      <c r="R1014" s="207" t="s">
        <v>516</v>
      </c>
      <c r="S1014" s="224" t="str">
        <f t="shared" si="66"/>
        <v>DebilFuerte</v>
      </c>
      <c r="T1014" s="224">
        <f>IFERROR(VLOOKUP(S1014,'Tablas de calculos'!$AU$16:$AV$24,2,FALSE),"")</f>
        <v>7</v>
      </c>
      <c r="U1014" s="208" t="str">
        <f>IFERROR(VLOOKUP(T1014,'Tablas de calculos'!$AV$16:$AY$24,4),"")</f>
        <v>Débil</v>
      </c>
      <c r="V1014" s="207" t="s">
        <v>576</v>
      </c>
      <c r="W1014" s="207" t="s">
        <v>578</v>
      </c>
      <c r="X1014" s="123" t="str">
        <f t="shared" si="67"/>
        <v>DébilNo disminuyeDirectamente</v>
      </c>
      <c r="Y1014" s="208" t="str">
        <f>IFERROR(VLOOKUP(X1014,'Tablas de calculos'!$AZ$4:$BE$11,5,FALSE),"")</f>
        <v/>
      </c>
      <c r="Z1014" s="208" t="str">
        <f>IFERROR(VLOOKUP(X1014,'Tablas de calculos'!$AZ$4:$BE$11,6,FALSE),"")</f>
        <v/>
      </c>
    </row>
    <row r="1015" spans="1:26" ht="75" x14ac:dyDescent="0.25">
      <c r="A1015" s="232" t="s">
        <v>1187</v>
      </c>
      <c r="B1015" s="61">
        <v>31</v>
      </c>
      <c r="C1015" s="205" t="str">
        <f>+VLOOKUP(Tabla9[[#This Row],[Cod. Riesgo]],Tabla_Riesgos[[Número]:[Tipo de Riesgo]],6,FALSE)</f>
        <v>Estratégico</v>
      </c>
      <c r="D1015" s="119" t="s">
        <v>35</v>
      </c>
      <c r="E1015" s="120" t="s">
        <v>734</v>
      </c>
      <c r="F1015" s="121"/>
      <c r="G1015" s="122" t="s">
        <v>249</v>
      </c>
      <c r="H1015" s="213"/>
      <c r="I1015" s="207"/>
      <c r="J1015" s="207"/>
      <c r="K1015" s="207"/>
      <c r="L1015" s="207"/>
      <c r="M1015" s="207"/>
      <c r="N1015" s="207"/>
      <c r="O1015" s="207"/>
      <c r="P1015" s="123">
        <f t="shared" si="64"/>
        <v>0</v>
      </c>
      <c r="Q1015" s="208" t="str">
        <f t="shared" si="65"/>
        <v>Debil</v>
      </c>
      <c r="R1015" s="207" t="s">
        <v>516</v>
      </c>
      <c r="S1015" s="224" t="str">
        <f t="shared" si="66"/>
        <v>DebilFuerte</v>
      </c>
      <c r="T1015" s="224">
        <f>IFERROR(VLOOKUP(S1015,'Tablas de calculos'!$AU$16:$AV$24,2,FALSE),"")</f>
        <v>7</v>
      </c>
      <c r="U1015" s="208" t="str">
        <f>IFERROR(VLOOKUP(T1015,'Tablas de calculos'!$AV$16:$AY$24,4),"")</f>
        <v>Débil</v>
      </c>
      <c r="V1015" s="207" t="s">
        <v>576</v>
      </c>
      <c r="W1015" s="207" t="s">
        <v>578</v>
      </c>
      <c r="X1015" s="123" t="str">
        <f t="shared" si="67"/>
        <v>DébilNo disminuyeDirectamente</v>
      </c>
      <c r="Y1015" s="208" t="str">
        <f>IFERROR(VLOOKUP(X1015,'Tablas de calculos'!$AZ$4:$BE$11,5,FALSE),"")</f>
        <v/>
      </c>
      <c r="Z1015" s="208" t="str">
        <f>IFERROR(VLOOKUP(X1015,'Tablas de calculos'!$AZ$4:$BE$11,6,FALSE),"")</f>
        <v/>
      </c>
    </row>
    <row r="1016" spans="1:26" ht="75" x14ac:dyDescent="0.25">
      <c r="A1016" s="232" t="s">
        <v>1187</v>
      </c>
      <c r="B1016" s="61">
        <v>33</v>
      </c>
      <c r="C1016" s="205" t="str">
        <f>+VLOOKUP(Tabla9[[#This Row],[Cod. Riesgo]],Tabla_Riesgos[[Número]:[Tipo de Riesgo]],6,FALSE)</f>
        <v>Estratégico</v>
      </c>
      <c r="D1016" s="119" t="s">
        <v>38</v>
      </c>
      <c r="E1016" s="120" t="s">
        <v>39</v>
      </c>
      <c r="F1016" s="121"/>
      <c r="G1016" s="122" t="s">
        <v>250</v>
      </c>
      <c r="H1016" s="213"/>
      <c r="I1016" s="207"/>
      <c r="J1016" s="207"/>
      <c r="K1016" s="207"/>
      <c r="L1016" s="207"/>
      <c r="M1016" s="207"/>
      <c r="N1016" s="207"/>
      <c r="O1016" s="207"/>
      <c r="P1016" s="123">
        <f t="shared" si="64"/>
        <v>0</v>
      </c>
      <c r="Q1016" s="208" t="str">
        <f t="shared" si="65"/>
        <v>Debil</v>
      </c>
      <c r="R1016" s="207" t="s">
        <v>516</v>
      </c>
      <c r="S1016" s="224" t="str">
        <f t="shared" si="66"/>
        <v>DebilFuerte</v>
      </c>
      <c r="T1016" s="224">
        <f>IFERROR(VLOOKUP(S1016,'Tablas de calculos'!$AU$16:$AV$24,2,FALSE),"")</f>
        <v>7</v>
      </c>
      <c r="U1016" s="208" t="str">
        <f>IFERROR(VLOOKUP(T1016,'Tablas de calculos'!$AV$16:$AY$24,4),"")</f>
        <v>Débil</v>
      </c>
      <c r="V1016" s="207" t="s">
        <v>576</v>
      </c>
      <c r="W1016" s="207" t="s">
        <v>578</v>
      </c>
      <c r="X1016" s="123" t="str">
        <f t="shared" si="67"/>
        <v>DébilNo disminuyeDirectamente</v>
      </c>
      <c r="Y1016" s="208" t="str">
        <f>IFERROR(VLOOKUP(X1016,'Tablas de calculos'!$AZ$4:$BE$11,5,FALSE),"")</f>
        <v/>
      </c>
      <c r="Z1016" s="208" t="str">
        <f>IFERROR(VLOOKUP(X1016,'Tablas de calculos'!$AZ$4:$BE$11,6,FALSE),"")</f>
        <v/>
      </c>
    </row>
    <row r="1017" spans="1:26" ht="45" x14ac:dyDescent="0.25">
      <c r="A1017" s="232" t="s">
        <v>1187</v>
      </c>
      <c r="B1017" s="61">
        <v>33</v>
      </c>
      <c r="C1017" s="205" t="str">
        <f>+VLOOKUP(Tabla9[[#This Row],[Cod. Riesgo]],Tabla_Riesgos[[Número]:[Tipo de Riesgo]],6,FALSE)</f>
        <v>Estratégico</v>
      </c>
      <c r="D1017" s="119" t="s">
        <v>38</v>
      </c>
      <c r="E1017" s="120" t="s">
        <v>39</v>
      </c>
      <c r="F1017" s="121"/>
      <c r="G1017" s="122" t="s">
        <v>251</v>
      </c>
      <c r="H1017" s="213"/>
      <c r="I1017" s="207"/>
      <c r="J1017" s="207"/>
      <c r="K1017" s="207"/>
      <c r="L1017" s="207"/>
      <c r="M1017" s="207"/>
      <c r="N1017" s="207"/>
      <c r="O1017" s="207"/>
      <c r="P1017" s="123">
        <f t="shared" si="64"/>
        <v>0</v>
      </c>
      <c r="Q1017" s="208" t="str">
        <f t="shared" si="65"/>
        <v>Debil</v>
      </c>
      <c r="R1017" s="207" t="s">
        <v>516</v>
      </c>
      <c r="S1017" s="224" t="str">
        <f t="shared" si="66"/>
        <v>DebilFuerte</v>
      </c>
      <c r="T1017" s="224">
        <f>IFERROR(VLOOKUP(S1017,'Tablas de calculos'!$AU$16:$AV$24,2,FALSE),"")</f>
        <v>7</v>
      </c>
      <c r="U1017" s="208" t="str">
        <f>IFERROR(VLOOKUP(T1017,'Tablas de calculos'!$AV$16:$AY$24,4),"")</f>
        <v>Débil</v>
      </c>
      <c r="V1017" s="207" t="s">
        <v>576</v>
      </c>
      <c r="W1017" s="207" t="s">
        <v>578</v>
      </c>
      <c r="X1017" s="123" t="str">
        <f t="shared" si="67"/>
        <v>DébilNo disminuyeDirectamente</v>
      </c>
      <c r="Y1017" s="208" t="str">
        <f>IFERROR(VLOOKUP(X1017,'Tablas de calculos'!$AZ$4:$BE$11,5,FALSE),"")</f>
        <v/>
      </c>
      <c r="Z1017" s="208" t="str">
        <f>IFERROR(VLOOKUP(X1017,'Tablas de calculos'!$AZ$4:$BE$11,6,FALSE),"")</f>
        <v/>
      </c>
    </row>
    <row r="1018" spans="1:26" ht="30" x14ac:dyDescent="0.25">
      <c r="A1018" s="232" t="s">
        <v>1187</v>
      </c>
      <c r="B1018" s="61">
        <v>33</v>
      </c>
      <c r="C1018" s="205" t="str">
        <f>+VLOOKUP(Tabla9[[#This Row],[Cod. Riesgo]],Tabla_Riesgos[[Número]:[Tipo de Riesgo]],6,FALSE)</f>
        <v>Estratégico</v>
      </c>
      <c r="D1018" s="119" t="s">
        <v>38</v>
      </c>
      <c r="E1018" s="120" t="s">
        <v>39</v>
      </c>
      <c r="F1018" s="121"/>
      <c r="G1018" s="122" t="s">
        <v>252</v>
      </c>
      <c r="H1018" s="213"/>
      <c r="I1018" s="207"/>
      <c r="J1018" s="207"/>
      <c r="K1018" s="207"/>
      <c r="L1018" s="207"/>
      <c r="M1018" s="207"/>
      <c r="N1018" s="207"/>
      <c r="O1018" s="207"/>
      <c r="P1018" s="123">
        <f t="shared" si="64"/>
        <v>0</v>
      </c>
      <c r="Q1018" s="208" t="str">
        <f t="shared" si="65"/>
        <v>Debil</v>
      </c>
      <c r="R1018" s="207" t="s">
        <v>516</v>
      </c>
      <c r="S1018" s="224" t="str">
        <f t="shared" si="66"/>
        <v>DebilFuerte</v>
      </c>
      <c r="T1018" s="224">
        <f>IFERROR(VLOOKUP(S1018,'Tablas de calculos'!$AU$16:$AV$24,2,FALSE),"")</f>
        <v>7</v>
      </c>
      <c r="U1018" s="208" t="str">
        <f>IFERROR(VLOOKUP(T1018,'Tablas de calculos'!$AV$16:$AY$24,4),"")</f>
        <v>Débil</v>
      </c>
      <c r="V1018" s="207" t="s">
        <v>576</v>
      </c>
      <c r="W1018" s="207" t="s">
        <v>578</v>
      </c>
      <c r="X1018" s="123" t="str">
        <f t="shared" si="67"/>
        <v>DébilNo disminuyeDirectamente</v>
      </c>
      <c r="Y1018" s="208" t="str">
        <f>IFERROR(VLOOKUP(X1018,'Tablas de calculos'!$AZ$4:$BE$11,5,FALSE),"")</f>
        <v/>
      </c>
      <c r="Z1018" s="208" t="str">
        <f>IFERROR(VLOOKUP(X1018,'Tablas de calculos'!$AZ$4:$BE$11,6,FALSE),"")</f>
        <v/>
      </c>
    </row>
    <row r="1019" spans="1:26" ht="45" x14ac:dyDescent="0.25">
      <c r="A1019" s="232" t="s">
        <v>1187</v>
      </c>
      <c r="B1019" s="61">
        <v>33</v>
      </c>
      <c r="C1019" s="205" t="str">
        <f>+VLOOKUP(Tabla9[[#This Row],[Cod. Riesgo]],Tabla_Riesgos[[Número]:[Tipo de Riesgo]],6,FALSE)</f>
        <v>Estratégico</v>
      </c>
      <c r="D1019" s="119" t="s">
        <v>38</v>
      </c>
      <c r="E1019" s="120" t="s">
        <v>39</v>
      </c>
      <c r="F1019" s="121"/>
      <c r="G1019" s="122" t="s">
        <v>253</v>
      </c>
      <c r="H1019" s="213"/>
      <c r="I1019" s="207"/>
      <c r="J1019" s="207"/>
      <c r="K1019" s="207"/>
      <c r="L1019" s="207"/>
      <c r="M1019" s="207"/>
      <c r="N1019" s="207"/>
      <c r="O1019" s="207"/>
      <c r="P1019" s="123">
        <f t="shared" si="64"/>
        <v>0</v>
      </c>
      <c r="Q1019" s="208" t="str">
        <f t="shared" si="65"/>
        <v>Debil</v>
      </c>
      <c r="R1019" s="207" t="s">
        <v>516</v>
      </c>
      <c r="S1019" s="224" t="str">
        <f t="shared" si="66"/>
        <v>DebilFuerte</v>
      </c>
      <c r="T1019" s="224">
        <f>IFERROR(VLOOKUP(S1019,'Tablas de calculos'!$AU$16:$AV$24,2,FALSE),"")</f>
        <v>7</v>
      </c>
      <c r="U1019" s="208" t="str">
        <f>IFERROR(VLOOKUP(T1019,'Tablas de calculos'!$AV$16:$AY$24,4),"")</f>
        <v>Débil</v>
      </c>
      <c r="V1019" s="207" t="s">
        <v>576</v>
      </c>
      <c r="W1019" s="207" t="s">
        <v>578</v>
      </c>
      <c r="X1019" s="123" t="str">
        <f t="shared" si="67"/>
        <v>DébilNo disminuyeDirectamente</v>
      </c>
      <c r="Y1019" s="208" t="str">
        <f>IFERROR(VLOOKUP(X1019,'Tablas de calculos'!$AZ$4:$BE$11,5,FALSE),"")</f>
        <v/>
      </c>
      <c r="Z1019" s="208" t="str">
        <f>IFERROR(VLOOKUP(X1019,'Tablas de calculos'!$AZ$4:$BE$11,6,FALSE),"")</f>
        <v/>
      </c>
    </row>
    <row r="1020" spans="1:26" ht="45" x14ac:dyDescent="0.25">
      <c r="A1020" s="232" t="s">
        <v>1187</v>
      </c>
      <c r="B1020" s="61">
        <v>34</v>
      </c>
      <c r="C1020" s="205" t="str">
        <f>+VLOOKUP(Tabla9[[#This Row],[Cod. Riesgo]],Tabla_Riesgos[[Número]:[Tipo de Riesgo]],6,FALSE)</f>
        <v>Operativo</v>
      </c>
      <c r="D1020" s="119" t="s">
        <v>38</v>
      </c>
      <c r="E1020" s="120" t="s">
        <v>662</v>
      </c>
      <c r="F1020" s="121"/>
      <c r="G1020" s="122" t="s">
        <v>254</v>
      </c>
      <c r="H1020" s="213"/>
      <c r="I1020" s="207"/>
      <c r="J1020" s="207"/>
      <c r="K1020" s="207"/>
      <c r="L1020" s="207"/>
      <c r="M1020" s="207"/>
      <c r="N1020" s="207"/>
      <c r="O1020" s="207"/>
      <c r="P1020" s="123">
        <f t="shared" si="64"/>
        <v>0</v>
      </c>
      <c r="Q1020" s="208" t="str">
        <f t="shared" si="65"/>
        <v>Debil</v>
      </c>
      <c r="R1020" s="207" t="s">
        <v>516</v>
      </c>
      <c r="S1020" s="224" t="str">
        <f t="shared" si="66"/>
        <v>DebilFuerte</v>
      </c>
      <c r="T1020" s="224">
        <f>IFERROR(VLOOKUP(S1020,'Tablas de calculos'!$AU$16:$AV$24,2,FALSE),"")</f>
        <v>7</v>
      </c>
      <c r="U1020" s="208" t="str">
        <f>IFERROR(VLOOKUP(T1020,'Tablas de calculos'!$AV$16:$AY$24,4),"")</f>
        <v>Débil</v>
      </c>
      <c r="V1020" s="207" t="s">
        <v>576</v>
      </c>
      <c r="W1020" s="207" t="s">
        <v>578</v>
      </c>
      <c r="X1020" s="123" t="str">
        <f t="shared" si="67"/>
        <v>DébilNo disminuyeDirectamente</v>
      </c>
      <c r="Y1020" s="208" t="str">
        <f>IFERROR(VLOOKUP(X1020,'Tablas de calculos'!$AZ$4:$BE$11,5,FALSE),"")</f>
        <v/>
      </c>
      <c r="Z1020" s="208" t="str">
        <f>IFERROR(VLOOKUP(X1020,'Tablas de calculos'!$AZ$4:$BE$11,6,FALSE),"")</f>
        <v/>
      </c>
    </row>
    <row r="1021" spans="1:26" ht="45" x14ac:dyDescent="0.25">
      <c r="A1021" s="232" t="s">
        <v>1187</v>
      </c>
      <c r="B1021" s="61">
        <v>34</v>
      </c>
      <c r="C1021" s="205" t="str">
        <f>+VLOOKUP(Tabla9[[#This Row],[Cod. Riesgo]],Tabla_Riesgos[[Número]:[Tipo de Riesgo]],6,FALSE)</f>
        <v>Operativo</v>
      </c>
      <c r="D1021" s="119" t="s">
        <v>38</v>
      </c>
      <c r="E1021" s="120" t="s">
        <v>662</v>
      </c>
      <c r="F1021" s="121"/>
      <c r="G1021" s="122" t="s">
        <v>255</v>
      </c>
      <c r="H1021" s="213"/>
      <c r="I1021" s="207"/>
      <c r="J1021" s="207"/>
      <c r="K1021" s="207"/>
      <c r="L1021" s="207"/>
      <c r="M1021" s="207"/>
      <c r="N1021" s="207"/>
      <c r="O1021" s="207"/>
      <c r="P1021" s="123">
        <f t="shared" si="64"/>
        <v>0</v>
      </c>
      <c r="Q1021" s="208" t="str">
        <f t="shared" si="65"/>
        <v>Debil</v>
      </c>
      <c r="R1021" s="207" t="s">
        <v>516</v>
      </c>
      <c r="S1021" s="224" t="str">
        <f t="shared" si="66"/>
        <v>DebilFuerte</v>
      </c>
      <c r="T1021" s="224">
        <f>IFERROR(VLOOKUP(S1021,'Tablas de calculos'!$AU$16:$AV$24,2,FALSE),"")</f>
        <v>7</v>
      </c>
      <c r="U1021" s="208" t="str">
        <f>IFERROR(VLOOKUP(T1021,'Tablas de calculos'!$AV$16:$AY$24,4),"")</f>
        <v>Débil</v>
      </c>
      <c r="V1021" s="207" t="s">
        <v>576</v>
      </c>
      <c r="W1021" s="207" t="s">
        <v>578</v>
      </c>
      <c r="X1021" s="123" t="str">
        <f t="shared" si="67"/>
        <v>DébilNo disminuyeDirectamente</v>
      </c>
      <c r="Y1021" s="208" t="str">
        <f>IFERROR(VLOOKUP(X1021,'Tablas de calculos'!$AZ$4:$BE$11,5,FALSE),"")</f>
        <v/>
      </c>
      <c r="Z1021" s="208" t="str">
        <f>IFERROR(VLOOKUP(X1021,'Tablas de calculos'!$AZ$4:$BE$11,6,FALSE),"")</f>
        <v/>
      </c>
    </row>
    <row r="1022" spans="1:26" ht="60" x14ac:dyDescent="0.25">
      <c r="A1022" s="232" t="s">
        <v>1187</v>
      </c>
      <c r="B1022" s="61">
        <v>35</v>
      </c>
      <c r="C1022" s="205" t="str">
        <f>+VLOOKUP(Tabla9[[#This Row],[Cod. Riesgo]],Tabla_Riesgos[[Número]:[Tipo de Riesgo]],6,FALSE)</f>
        <v>Operativo</v>
      </c>
      <c r="D1022" s="119" t="s">
        <v>38</v>
      </c>
      <c r="E1022" s="120" t="s">
        <v>40</v>
      </c>
      <c r="F1022" s="121"/>
      <c r="G1022" s="122" t="s">
        <v>256</v>
      </c>
      <c r="H1022" s="213"/>
      <c r="I1022" s="207"/>
      <c r="J1022" s="207"/>
      <c r="K1022" s="207"/>
      <c r="L1022" s="207"/>
      <c r="M1022" s="207"/>
      <c r="N1022" s="207"/>
      <c r="O1022" s="207"/>
      <c r="P1022" s="123">
        <f t="shared" si="64"/>
        <v>0</v>
      </c>
      <c r="Q1022" s="208" t="str">
        <f t="shared" si="65"/>
        <v>Debil</v>
      </c>
      <c r="R1022" s="207" t="s">
        <v>516</v>
      </c>
      <c r="S1022" s="224" t="str">
        <f t="shared" si="66"/>
        <v>DebilFuerte</v>
      </c>
      <c r="T1022" s="224">
        <f>IFERROR(VLOOKUP(S1022,'Tablas de calculos'!$AU$16:$AV$24,2,FALSE),"")</f>
        <v>7</v>
      </c>
      <c r="U1022" s="208" t="str">
        <f>IFERROR(VLOOKUP(T1022,'Tablas de calculos'!$AV$16:$AY$24,4),"")</f>
        <v>Débil</v>
      </c>
      <c r="V1022" s="207" t="s">
        <v>576</v>
      </c>
      <c r="W1022" s="207" t="s">
        <v>578</v>
      </c>
      <c r="X1022" s="123" t="str">
        <f t="shared" si="67"/>
        <v>DébilNo disminuyeDirectamente</v>
      </c>
      <c r="Y1022" s="208" t="str">
        <f>IFERROR(VLOOKUP(X1022,'Tablas de calculos'!$AZ$4:$BE$11,5,FALSE),"")</f>
        <v/>
      </c>
      <c r="Z1022" s="208" t="str">
        <f>IFERROR(VLOOKUP(X1022,'Tablas de calculos'!$AZ$4:$BE$11,6,FALSE),"")</f>
        <v/>
      </c>
    </row>
    <row r="1023" spans="1:26" ht="45" x14ac:dyDescent="0.25">
      <c r="A1023" s="232" t="s">
        <v>1187</v>
      </c>
      <c r="B1023" s="61">
        <v>35</v>
      </c>
      <c r="C1023" s="205" t="str">
        <f>+VLOOKUP(Tabla9[[#This Row],[Cod. Riesgo]],Tabla_Riesgos[[Número]:[Tipo de Riesgo]],6,FALSE)</f>
        <v>Operativo</v>
      </c>
      <c r="D1023" s="119" t="s">
        <v>38</v>
      </c>
      <c r="E1023" s="120" t="s">
        <v>40</v>
      </c>
      <c r="F1023" s="121"/>
      <c r="G1023" s="122" t="s">
        <v>257</v>
      </c>
      <c r="H1023" s="213"/>
      <c r="I1023" s="207"/>
      <c r="J1023" s="207"/>
      <c r="K1023" s="207"/>
      <c r="L1023" s="207"/>
      <c r="M1023" s="207"/>
      <c r="N1023" s="207"/>
      <c r="O1023" s="207"/>
      <c r="P1023" s="123">
        <f t="shared" si="64"/>
        <v>0</v>
      </c>
      <c r="Q1023" s="208" t="str">
        <f t="shared" si="65"/>
        <v>Debil</v>
      </c>
      <c r="R1023" s="207" t="s">
        <v>516</v>
      </c>
      <c r="S1023" s="224" t="str">
        <f t="shared" si="66"/>
        <v>DebilFuerte</v>
      </c>
      <c r="T1023" s="224">
        <f>IFERROR(VLOOKUP(S1023,'Tablas de calculos'!$AU$16:$AV$24,2,FALSE),"")</f>
        <v>7</v>
      </c>
      <c r="U1023" s="208" t="str">
        <f>IFERROR(VLOOKUP(T1023,'Tablas de calculos'!$AV$16:$AY$24,4),"")</f>
        <v>Débil</v>
      </c>
      <c r="V1023" s="207" t="s">
        <v>576</v>
      </c>
      <c r="W1023" s="207" t="s">
        <v>578</v>
      </c>
      <c r="X1023" s="123" t="str">
        <f t="shared" si="67"/>
        <v>DébilNo disminuyeDirectamente</v>
      </c>
      <c r="Y1023" s="208" t="str">
        <f>IFERROR(VLOOKUP(X1023,'Tablas de calculos'!$AZ$4:$BE$11,5,FALSE),"")</f>
        <v/>
      </c>
      <c r="Z1023" s="208" t="str">
        <f>IFERROR(VLOOKUP(X1023,'Tablas de calculos'!$AZ$4:$BE$11,6,FALSE),"")</f>
        <v/>
      </c>
    </row>
    <row r="1024" spans="1:26" ht="60" x14ac:dyDescent="0.25">
      <c r="A1024" s="232" t="s">
        <v>1187</v>
      </c>
      <c r="B1024" s="61">
        <v>35</v>
      </c>
      <c r="C1024" s="205" t="str">
        <f>+VLOOKUP(Tabla9[[#This Row],[Cod. Riesgo]],Tabla_Riesgos[[Número]:[Tipo de Riesgo]],6,FALSE)</f>
        <v>Operativo</v>
      </c>
      <c r="D1024" s="119" t="s">
        <v>38</v>
      </c>
      <c r="E1024" s="120" t="s">
        <v>40</v>
      </c>
      <c r="F1024" s="121"/>
      <c r="G1024" s="122" t="s">
        <v>258</v>
      </c>
      <c r="H1024" s="213"/>
      <c r="I1024" s="207"/>
      <c r="J1024" s="207"/>
      <c r="K1024" s="207"/>
      <c r="L1024" s="207"/>
      <c r="M1024" s="207"/>
      <c r="N1024" s="207"/>
      <c r="O1024" s="207"/>
      <c r="P1024" s="123">
        <f t="shared" si="64"/>
        <v>0</v>
      </c>
      <c r="Q1024" s="208" t="str">
        <f t="shared" si="65"/>
        <v>Debil</v>
      </c>
      <c r="R1024" s="207" t="s">
        <v>516</v>
      </c>
      <c r="S1024" s="224" t="str">
        <f t="shared" si="66"/>
        <v>DebilFuerte</v>
      </c>
      <c r="T1024" s="224">
        <f>IFERROR(VLOOKUP(S1024,'Tablas de calculos'!$AU$16:$AV$24,2,FALSE),"")</f>
        <v>7</v>
      </c>
      <c r="U1024" s="208" t="str">
        <f>IFERROR(VLOOKUP(T1024,'Tablas de calculos'!$AV$16:$AY$24,4),"")</f>
        <v>Débil</v>
      </c>
      <c r="V1024" s="207" t="s">
        <v>576</v>
      </c>
      <c r="W1024" s="207" t="s">
        <v>578</v>
      </c>
      <c r="X1024" s="123" t="str">
        <f t="shared" si="67"/>
        <v>DébilNo disminuyeDirectamente</v>
      </c>
      <c r="Y1024" s="208" t="str">
        <f>IFERROR(VLOOKUP(X1024,'Tablas de calculos'!$AZ$4:$BE$11,5,FALSE),"")</f>
        <v/>
      </c>
      <c r="Z1024" s="208" t="str">
        <f>IFERROR(VLOOKUP(X1024,'Tablas de calculos'!$AZ$4:$BE$11,6,FALSE),"")</f>
        <v/>
      </c>
    </row>
    <row r="1025" spans="1:26" ht="135" x14ac:dyDescent="0.25">
      <c r="A1025" s="232" t="s">
        <v>1187</v>
      </c>
      <c r="B1025" s="61">
        <v>37</v>
      </c>
      <c r="C1025" s="205" t="str">
        <f>+VLOOKUP(Tabla9[[#This Row],[Cod. Riesgo]],Tabla_Riesgos[[Número]:[Tipo de Riesgo]],6,FALSE)</f>
        <v>Estratégico</v>
      </c>
      <c r="D1025" s="119" t="s">
        <v>38</v>
      </c>
      <c r="E1025" s="120" t="s">
        <v>663</v>
      </c>
      <c r="F1025" s="121"/>
      <c r="G1025" s="122" t="s">
        <v>259</v>
      </c>
      <c r="H1025" s="213"/>
      <c r="I1025" s="207"/>
      <c r="J1025" s="207"/>
      <c r="K1025" s="207"/>
      <c r="L1025" s="207"/>
      <c r="M1025" s="207"/>
      <c r="N1025" s="207"/>
      <c r="O1025" s="207"/>
      <c r="P1025" s="123">
        <f t="shared" si="64"/>
        <v>0</v>
      </c>
      <c r="Q1025" s="208" t="str">
        <f t="shared" si="65"/>
        <v>Debil</v>
      </c>
      <c r="R1025" s="207" t="s">
        <v>516</v>
      </c>
      <c r="S1025" s="224" t="str">
        <f t="shared" si="66"/>
        <v>DebilFuerte</v>
      </c>
      <c r="T1025" s="224">
        <f>IFERROR(VLOOKUP(S1025,'Tablas de calculos'!$AU$16:$AV$24,2,FALSE),"")</f>
        <v>7</v>
      </c>
      <c r="U1025" s="208" t="str">
        <f>IFERROR(VLOOKUP(T1025,'Tablas de calculos'!$AV$16:$AY$24,4),"")</f>
        <v>Débil</v>
      </c>
      <c r="V1025" s="207" t="s">
        <v>576</v>
      </c>
      <c r="W1025" s="207" t="s">
        <v>578</v>
      </c>
      <c r="X1025" s="123" t="str">
        <f t="shared" si="67"/>
        <v>DébilNo disminuyeDirectamente</v>
      </c>
      <c r="Y1025" s="208" t="str">
        <f>IFERROR(VLOOKUP(X1025,'Tablas de calculos'!$AZ$4:$BE$11,5,FALSE),"")</f>
        <v/>
      </c>
      <c r="Z1025" s="208" t="str">
        <f>IFERROR(VLOOKUP(X1025,'Tablas de calculos'!$AZ$4:$BE$11,6,FALSE),"")</f>
        <v/>
      </c>
    </row>
    <row r="1026" spans="1:26" ht="45" x14ac:dyDescent="0.25">
      <c r="A1026" s="232" t="s">
        <v>1187</v>
      </c>
      <c r="B1026" s="61">
        <v>38</v>
      </c>
      <c r="C1026" s="205" t="str">
        <f>+VLOOKUP(Tabla9[[#This Row],[Cod. Riesgo]],Tabla_Riesgos[[Número]:[Tipo de Riesgo]],6,FALSE)</f>
        <v>Operativo</v>
      </c>
      <c r="D1026" s="119" t="s">
        <v>43</v>
      </c>
      <c r="E1026" s="120" t="s">
        <v>664</v>
      </c>
      <c r="F1026" s="121"/>
      <c r="G1026" s="122" t="s">
        <v>260</v>
      </c>
      <c r="H1026" s="213"/>
      <c r="I1026" s="207"/>
      <c r="J1026" s="207"/>
      <c r="K1026" s="207"/>
      <c r="L1026" s="207"/>
      <c r="M1026" s="207"/>
      <c r="N1026" s="207"/>
      <c r="O1026" s="207"/>
      <c r="P1026" s="123">
        <f t="shared" si="64"/>
        <v>0</v>
      </c>
      <c r="Q1026" s="208" t="str">
        <f t="shared" si="65"/>
        <v>Debil</v>
      </c>
      <c r="R1026" s="207" t="s">
        <v>516</v>
      </c>
      <c r="S1026" s="224" t="str">
        <f t="shared" si="66"/>
        <v>DebilFuerte</v>
      </c>
      <c r="T1026" s="224">
        <f>IFERROR(VLOOKUP(S1026,'Tablas de calculos'!$AU$16:$AV$24,2,FALSE),"")</f>
        <v>7</v>
      </c>
      <c r="U1026" s="208" t="str">
        <f>IFERROR(VLOOKUP(T1026,'Tablas de calculos'!$AV$16:$AY$24,4),"")</f>
        <v>Débil</v>
      </c>
      <c r="V1026" s="207" t="s">
        <v>576</v>
      </c>
      <c r="W1026" s="207" t="s">
        <v>578</v>
      </c>
      <c r="X1026" s="123" t="str">
        <f t="shared" si="67"/>
        <v>DébilNo disminuyeDirectamente</v>
      </c>
      <c r="Y1026" s="208" t="str">
        <f>IFERROR(VLOOKUP(X1026,'Tablas de calculos'!$AZ$4:$BE$11,5,FALSE),"")</f>
        <v/>
      </c>
      <c r="Z1026" s="208" t="str">
        <f>IFERROR(VLOOKUP(X1026,'Tablas de calculos'!$AZ$4:$BE$11,6,FALSE),"")</f>
        <v/>
      </c>
    </row>
    <row r="1027" spans="1:26" ht="45" x14ac:dyDescent="0.25">
      <c r="A1027" s="232" t="s">
        <v>1187</v>
      </c>
      <c r="B1027" s="61">
        <v>38</v>
      </c>
      <c r="C1027" s="205" t="str">
        <f>+VLOOKUP(Tabla9[[#This Row],[Cod. Riesgo]],Tabla_Riesgos[[Número]:[Tipo de Riesgo]],6,FALSE)</f>
        <v>Operativo</v>
      </c>
      <c r="D1027" s="119" t="s">
        <v>43</v>
      </c>
      <c r="E1027" s="120" t="s">
        <v>664</v>
      </c>
      <c r="F1027" s="121"/>
      <c r="G1027" s="122" t="s">
        <v>261</v>
      </c>
      <c r="H1027" s="213"/>
      <c r="I1027" s="207"/>
      <c r="J1027" s="207"/>
      <c r="K1027" s="207"/>
      <c r="L1027" s="207"/>
      <c r="M1027" s="207"/>
      <c r="N1027" s="207"/>
      <c r="O1027" s="207"/>
      <c r="P1027" s="123">
        <f t="shared" si="64"/>
        <v>0</v>
      </c>
      <c r="Q1027" s="208" t="str">
        <f t="shared" si="65"/>
        <v>Debil</v>
      </c>
      <c r="R1027" s="207" t="s">
        <v>516</v>
      </c>
      <c r="S1027" s="224" t="str">
        <f t="shared" si="66"/>
        <v>DebilFuerte</v>
      </c>
      <c r="T1027" s="224">
        <f>IFERROR(VLOOKUP(S1027,'Tablas de calculos'!$AU$16:$AV$24,2,FALSE),"")</f>
        <v>7</v>
      </c>
      <c r="U1027" s="208" t="str">
        <f>IFERROR(VLOOKUP(T1027,'Tablas de calculos'!$AV$16:$AY$24,4),"")</f>
        <v>Débil</v>
      </c>
      <c r="V1027" s="207" t="s">
        <v>576</v>
      </c>
      <c r="W1027" s="207" t="s">
        <v>578</v>
      </c>
      <c r="X1027" s="123" t="str">
        <f t="shared" si="67"/>
        <v>DébilNo disminuyeDirectamente</v>
      </c>
      <c r="Y1027" s="208" t="str">
        <f>IFERROR(VLOOKUP(X1027,'Tablas de calculos'!$AZ$4:$BE$11,5,FALSE),"")</f>
        <v/>
      </c>
      <c r="Z1027" s="208" t="str">
        <f>IFERROR(VLOOKUP(X1027,'Tablas de calculos'!$AZ$4:$BE$11,6,FALSE),"")</f>
        <v/>
      </c>
    </row>
    <row r="1028" spans="1:26" ht="60" x14ac:dyDescent="0.25">
      <c r="A1028" s="232" t="s">
        <v>1187</v>
      </c>
      <c r="B1028" s="61">
        <v>39</v>
      </c>
      <c r="C1028" s="205" t="str">
        <f>+VLOOKUP(Tabla9[[#This Row],[Cod. Riesgo]],Tabla_Riesgos[[Número]:[Tipo de Riesgo]],6,FALSE)</f>
        <v>Estratégico</v>
      </c>
      <c r="D1028" s="119" t="s">
        <v>43</v>
      </c>
      <c r="E1028" s="120" t="s">
        <v>44</v>
      </c>
      <c r="F1028" s="121"/>
      <c r="G1028" s="122" t="s">
        <v>215</v>
      </c>
      <c r="H1028" s="213"/>
      <c r="I1028" s="207"/>
      <c r="J1028" s="207"/>
      <c r="K1028" s="207"/>
      <c r="L1028" s="207"/>
      <c r="M1028" s="207"/>
      <c r="N1028" s="207"/>
      <c r="O1028" s="207"/>
      <c r="P1028" s="123">
        <f t="shared" si="64"/>
        <v>0</v>
      </c>
      <c r="Q1028" s="208" t="str">
        <f t="shared" si="65"/>
        <v>Debil</v>
      </c>
      <c r="R1028" s="207" t="s">
        <v>516</v>
      </c>
      <c r="S1028" s="224" t="str">
        <f t="shared" si="66"/>
        <v>DebilFuerte</v>
      </c>
      <c r="T1028" s="224">
        <f>IFERROR(VLOOKUP(S1028,'Tablas de calculos'!$AU$16:$AV$24,2,FALSE),"")</f>
        <v>7</v>
      </c>
      <c r="U1028" s="208" t="str">
        <f>IFERROR(VLOOKUP(T1028,'Tablas de calculos'!$AV$16:$AY$24,4),"")</f>
        <v>Débil</v>
      </c>
      <c r="V1028" s="207" t="s">
        <v>576</v>
      </c>
      <c r="W1028" s="207" t="s">
        <v>578</v>
      </c>
      <c r="X1028" s="123" t="str">
        <f t="shared" si="67"/>
        <v>DébilNo disminuyeDirectamente</v>
      </c>
      <c r="Y1028" s="208" t="str">
        <f>IFERROR(VLOOKUP(X1028,'Tablas de calculos'!$AZ$4:$BE$11,5,FALSE),"")</f>
        <v/>
      </c>
      <c r="Z1028" s="208" t="str">
        <f>IFERROR(VLOOKUP(X1028,'Tablas de calculos'!$AZ$4:$BE$11,6,FALSE),"")</f>
        <v/>
      </c>
    </row>
    <row r="1029" spans="1:26" ht="60" x14ac:dyDescent="0.25">
      <c r="A1029" s="232" t="s">
        <v>1187</v>
      </c>
      <c r="B1029" s="61">
        <v>39</v>
      </c>
      <c r="C1029" s="205" t="str">
        <f>+VLOOKUP(Tabla9[[#This Row],[Cod. Riesgo]],Tabla_Riesgos[[Número]:[Tipo de Riesgo]],6,FALSE)</f>
        <v>Estratégico</v>
      </c>
      <c r="D1029" s="119" t="s">
        <v>43</v>
      </c>
      <c r="E1029" s="120" t="s">
        <v>44</v>
      </c>
      <c r="F1029" s="121"/>
      <c r="G1029" s="122" t="s">
        <v>216</v>
      </c>
      <c r="H1029" s="213"/>
      <c r="I1029" s="207"/>
      <c r="J1029" s="207"/>
      <c r="K1029" s="207"/>
      <c r="L1029" s="207"/>
      <c r="M1029" s="207"/>
      <c r="N1029" s="207"/>
      <c r="O1029" s="207"/>
      <c r="P1029" s="123">
        <f t="shared" ref="P1029:P1092" si="68">IFERROR(IF(I1029="Asignado",15,0)+IF(J1029="Adecuado",15,0)+IF(K1029="Oportuna",15,0)+IF(L1029="Prevenir",15,0)+IF(L1029="Detectar",10,0)+IF(M1029="Confiable",15,0)+IF(N1029="Se investigan y resuelven oportunamente",15,0)+IF(O1029="Completa",10,0)+IF(O1029="Incompleta",5,0),"")</f>
        <v>0</v>
      </c>
      <c r="Q1029" s="208" t="str">
        <f t="shared" ref="Q1029:Q1092" si="69">IF(P1029&lt;86,"Debil",IF(P1029&lt;96,"Moderado","Fuerte"))</f>
        <v>Debil</v>
      </c>
      <c r="R1029" s="207" t="s">
        <v>516</v>
      </c>
      <c r="S1029" s="224" t="str">
        <f t="shared" ref="S1029:S1092" si="70">_xlfn.CONCAT(Q1029,R1029)</f>
        <v>DebilFuerte</v>
      </c>
      <c r="T1029" s="224">
        <f>IFERROR(VLOOKUP(S1029,'Tablas de calculos'!$AU$16:$AV$24,2,FALSE),"")</f>
        <v>7</v>
      </c>
      <c r="U1029" s="208" t="str">
        <f>IFERROR(VLOOKUP(T1029,'Tablas de calculos'!$AV$16:$AY$24,4),"")</f>
        <v>Débil</v>
      </c>
      <c r="V1029" s="207" t="s">
        <v>576</v>
      </c>
      <c r="W1029" s="207" t="s">
        <v>578</v>
      </c>
      <c r="X1029" s="123" t="str">
        <f t="shared" ref="X1029:X1092" si="71">CONCATENATE(U1029,V1029,W1029)</f>
        <v>DébilNo disminuyeDirectamente</v>
      </c>
      <c r="Y1029" s="208" t="str">
        <f>IFERROR(VLOOKUP(X1029,'Tablas de calculos'!$AZ$4:$BE$11,5,FALSE),"")</f>
        <v/>
      </c>
      <c r="Z1029" s="208" t="str">
        <f>IFERROR(VLOOKUP(X1029,'Tablas de calculos'!$AZ$4:$BE$11,6,FALSE),"")</f>
        <v/>
      </c>
    </row>
    <row r="1030" spans="1:26" ht="30" x14ac:dyDescent="0.25">
      <c r="A1030" s="232" t="s">
        <v>1187</v>
      </c>
      <c r="B1030" s="61">
        <v>39</v>
      </c>
      <c r="C1030" s="205" t="str">
        <f>+VLOOKUP(Tabla9[[#This Row],[Cod. Riesgo]],Tabla_Riesgos[[Número]:[Tipo de Riesgo]],6,FALSE)</f>
        <v>Estratégico</v>
      </c>
      <c r="D1030" s="119" t="s">
        <v>43</v>
      </c>
      <c r="E1030" s="120" t="s">
        <v>44</v>
      </c>
      <c r="F1030" s="121"/>
      <c r="G1030" s="122" t="s">
        <v>217</v>
      </c>
      <c r="H1030" s="213"/>
      <c r="I1030" s="207"/>
      <c r="J1030" s="207"/>
      <c r="K1030" s="207"/>
      <c r="L1030" s="207"/>
      <c r="M1030" s="207"/>
      <c r="N1030" s="207"/>
      <c r="O1030" s="207"/>
      <c r="P1030" s="123">
        <f t="shared" si="68"/>
        <v>0</v>
      </c>
      <c r="Q1030" s="208" t="str">
        <f t="shared" si="69"/>
        <v>Debil</v>
      </c>
      <c r="R1030" s="207" t="s">
        <v>516</v>
      </c>
      <c r="S1030" s="224" t="str">
        <f t="shared" si="70"/>
        <v>DebilFuerte</v>
      </c>
      <c r="T1030" s="224">
        <f>IFERROR(VLOOKUP(S1030,'Tablas de calculos'!$AU$16:$AV$24,2,FALSE),"")</f>
        <v>7</v>
      </c>
      <c r="U1030" s="208" t="str">
        <f>IFERROR(VLOOKUP(T1030,'Tablas de calculos'!$AV$16:$AY$24,4),"")</f>
        <v>Débil</v>
      </c>
      <c r="V1030" s="207" t="s">
        <v>576</v>
      </c>
      <c r="W1030" s="207" t="s">
        <v>578</v>
      </c>
      <c r="X1030" s="123" t="str">
        <f t="shared" si="71"/>
        <v>DébilNo disminuyeDirectamente</v>
      </c>
      <c r="Y1030" s="208" t="str">
        <f>IFERROR(VLOOKUP(X1030,'Tablas de calculos'!$AZ$4:$BE$11,5,FALSE),"")</f>
        <v/>
      </c>
      <c r="Z1030" s="208" t="str">
        <f>IFERROR(VLOOKUP(X1030,'Tablas de calculos'!$AZ$4:$BE$11,6,FALSE),"")</f>
        <v/>
      </c>
    </row>
    <row r="1031" spans="1:26" ht="60" x14ac:dyDescent="0.25">
      <c r="A1031" s="232" t="s">
        <v>1187</v>
      </c>
      <c r="B1031" s="61">
        <v>40</v>
      </c>
      <c r="C1031" s="205" t="str">
        <f>+VLOOKUP(Tabla9[[#This Row],[Cod. Riesgo]],Tabla_Riesgos[[Número]:[Tipo de Riesgo]],6,FALSE)</f>
        <v>Operativo</v>
      </c>
      <c r="D1031" s="119" t="s">
        <v>43</v>
      </c>
      <c r="E1031" s="120" t="s">
        <v>743</v>
      </c>
      <c r="F1031" s="121"/>
      <c r="G1031" s="122" t="s">
        <v>262</v>
      </c>
      <c r="H1031" s="213"/>
      <c r="I1031" s="207"/>
      <c r="J1031" s="207"/>
      <c r="K1031" s="207"/>
      <c r="L1031" s="207"/>
      <c r="M1031" s="207"/>
      <c r="N1031" s="207"/>
      <c r="O1031" s="207"/>
      <c r="P1031" s="123">
        <f t="shared" si="68"/>
        <v>0</v>
      </c>
      <c r="Q1031" s="208" t="str">
        <f t="shared" si="69"/>
        <v>Debil</v>
      </c>
      <c r="R1031" s="207" t="s">
        <v>516</v>
      </c>
      <c r="S1031" s="224" t="str">
        <f t="shared" si="70"/>
        <v>DebilFuerte</v>
      </c>
      <c r="T1031" s="224">
        <f>IFERROR(VLOOKUP(S1031,'Tablas de calculos'!$AU$16:$AV$24,2,FALSE),"")</f>
        <v>7</v>
      </c>
      <c r="U1031" s="208" t="str">
        <f>IFERROR(VLOOKUP(T1031,'Tablas de calculos'!$AV$16:$AY$24,4),"")</f>
        <v>Débil</v>
      </c>
      <c r="V1031" s="207" t="s">
        <v>576</v>
      </c>
      <c r="W1031" s="207" t="s">
        <v>578</v>
      </c>
      <c r="X1031" s="123" t="str">
        <f t="shared" si="71"/>
        <v>DébilNo disminuyeDirectamente</v>
      </c>
      <c r="Y1031" s="208" t="str">
        <f>IFERROR(VLOOKUP(X1031,'Tablas de calculos'!$AZ$4:$BE$11,5,FALSE),"")</f>
        <v/>
      </c>
      <c r="Z1031" s="208" t="str">
        <f>IFERROR(VLOOKUP(X1031,'Tablas de calculos'!$AZ$4:$BE$11,6,FALSE),"")</f>
        <v/>
      </c>
    </row>
    <row r="1032" spans="1:26" ht="45" x14ac:dyDescent="0.25">
      <c r="A1032" s="232" t="s">
        <v>1187</v>
      </c>
      <c r="B1032" s="61">
        <v>40</v>
      </c>
      <c r="C1032" s="205" t="str">
        <f>+VLOOKUP(Tabla9[[#This Row],[Cod. Riesgo]],Tabla_Riesgos[[Número]:[Tipo de Riesgo]],6,FALSE)</f>
        <v>Operativo</v>
      </c>
      <c r="D1032" s="119" t="s">
        <v>43</v>
      </c>
      <c r="E1032" s="120" t="s">
        <v>743</v>
      </c>
      <c r="F1032" s="121"/>
      <c r="G1032" s="122" t="s">
        <v>251</v>
      </c>
      <c r="H1032" s="213"/>
      <c r="I1032" s="207"/>
      <c r="J1032" s="207"/>
      <c r="K1032" s="207"/>
      <c r="L1032" s="207"/>
      <c r="M1032" s="207"/>
      <c r="N1032" s="207"/>
      <c r="O1032" s="207"/>
      <c r="P1032" s="123">
        <f t="shared" si="68"/>
        <v>0</v>
      </c>
      <c r="Q1032" s="208" t="str">
        <f t="shared" si="69"/>
        <v>Debil</v>
      </c>
      <c r="R1032" s="207" t="s">
        <v>516</v>
      </c>
      <c r="S1032" s="224" t="str">
        <f t="shared" si="70"/>
        <v>DebilFuerte</v>
      </c>
      <c r="T1032" s="224">
        <f>IFERROR(VLOOKUP(S1032,'Tablas de calculos'!$AU$16:$AV$24,2,FALSE),"")</f>
        <v>7</v>
      </c>
      <c r="U1032" s="208" t="str">
        <f>IFERROR(VLOOKUP(T1032,'Tablas de calculos'!$AV$16:$AY$24,4),"")</f>
        <v>Débil</v>
      </c>
      <c r="V1032" s="207" t="s">
        <v>576</v>
      </c>
      <c r="W1032" s="207" t="s">
        <v>578</v>
      </c>
      <c r="X1032" s="123" t="str">
        <f t="shared" si="71"/>
        <v>DébilNo disminuyeDirectamente</v>
      </c>
      <c r="Y1032" s="208" t="str">
        <f>IFERROR(VLOOKUP(X1032,'Tablas de calculos'!$AZ$4:$BE$11,5,FALSE),"")</f>
        <v/>
      </c>
      <c r="Z1032" s="208" t="str">
        <f>IFERROR(VLOOKUP(X1032,'Tablas de calculos'!$AZ$4:$BE$11,6,FALSE),"")</f>
        <v/>
      </c>
    </row>
    <row r="1033" spans="1:26" ht="45" x14ac:dyDescent="0.25">
      <c r="A1033" s="232" t="s">
        <v>1187</v>
      </c>
      <c r="B1033" s="61">
        <v>41</v>
      </c>
      <c r="C1033" s="205" t="str">
        <f>+VLOOKUP(Tabla9[[#This Row],[Cod. Riesgo]],Tabla_Riesgos[[Número]:[Tipo de Riesgo]],6,FALSE)</f>
        <v>Estratégico</v>
      </c>
      <c r="D1033" s="119" t="s">
        <v>43</v>
      </c>
      <c r="E1033" s="120" t="s">
        <v>665</v>
      </c>
      <c r="F1033" s="121"/>
      <c r="G1033" s="122" t="s">
        <v>263</v>
      </c>
      <c r="H1033" s="213"/>
      <c r="I1033" s="207"/>
      <c r="J1033" s="207"/>
      <c r="K1033" s="207"/>
      <c r="L1033" s="207"/>
      <c r="M1033" s="207"/>
      <c r="N1033" s="207"/>
      <c r="O1033" s="207"/>
      <c r="P1033" s="123">
        <f t="shared" si="68"/>
        <v>0</v>
      </c>
      <c r="Q1033" s="208" t="str">
        <f t="shared" si="69"/>
        <v>Debil</v>
      </c>
      <c r="R1033" s="207" t="s">
        <v>516</v>
      </c>
      <c r="S1033" s="224" t="str">
        <f t="shared" si="70"/>
        <v>DebilFuerte</v>
      </c>
      <c r="T1033" s="224">
        <f>IFERROR(VLOOKUP(S1033,'Tablas de calculos'!$AU$16:$AV$24,2,FALSE),"")</f>
        <v>7</v>
      </c>
      <c r="U1033" s="208" t="str">
        <f>IFERROR(VLOOKUP(T1033,'Tablas de calculos'!$AV$16:$AY$24,4),"")</f>
        <v>Débil</v>
      </c>
      <c r="V1033" s="207" t="s">
        <v>576</v>
      </c>
      <c r="W1033" s="207" t="s">
        <v>578</v>
      </c>
      <c r="X1033" s="123" t="str">
        <f t="shared" si="71"/>
        <v>DébilNo disminuyeDirectamente</v>
      </c>
      <c r="Y1033" s="208" t="str">
        <f>IFERROR(VLOOKUP(X1033,'Tablas de calculos'!$AZ$4:$BE$11,5,FALSE),"")</f>
        <v/>
      </c>
      <c r="Z1033" s="208" t="str">
        <f>IFERROR(VLOOKUP(X1033,'Tablas de calculos'!$AZ$4:$BE$11,6,FALSE),"")</f>
        <v/>
      </c>
    </row>
    <row r="1034" spans="1:26" ht="60" x14ac:dyDescent="0.25">
      <c r="A1034" s="232" t="s">
        <v>1187</v>
      </c>
      <c r="B1034" s="61">
        <v>42</v>
      </c>
      <c r="C1034" s="205" t="str">
        <f>+VLOOKUP(Tabla9[[#This Row],[Cod. Riesgo]],Tabla_Riesgos[[Número]:[Tipo de Riesgo]],6,FALSE)</f>
        <v>Operativo</v>
      </c>
      <c r="D1034" s="119" t="s">
        <v>43</v>
      </c>
      <c r="E1034" s="120" t="s">
        <v>666</v>
      </c>
      <c r="F1034" s="121"/>
      <c r="G1034" s="122" t="s">
        <v>264</v>
      </c>
      <c r="H1034" s="213"/>
      <c r="I1034" s="207"/>
      <c r="J1034" s="207"/>
      <c r="K1034" s="207"/>
      <c r="L1034" s="207"/>
      <c r="M1034" s="207"/>
      <c r="N1034" s="207"/>
      <c r="O1034" s="207"/>
      <c r="P1034" s="123">
        <f t="shared" si="68"/>
        <v>0</v>
      </c>
      <c r="Q1034" s="208" t="str">
        <f t="shared" si="69"/>
        <v>Debil</v>
      </c>
      <c r="R1034" s="207" t="s">
        <v>516</v>
      </c>
      <c r="S1034" s="224" t="str">
        <f t="shared" si="70"/>
        <v>DebilFuerte</v>
      </c>
      <c r="T1034" s="224">
        <f>IFERROR(VLOOKUP(S1034,'Tablas de calculos'!$AU$16:$AV$24,2,FALSE),"")</f>
        <v>7</v>
      </c>
      <c r="U1034" s="208" t="str">
        <f>IFERROR(VLOOKUP(T1034,'Tablas de calculos'!$AV$16:$AY$24,4),"")</f>
        <v>Débil</v>
      </c>
      <c r="V1034" s="207" t="s">
        <v>576</v>
      </c>
      <c r="W1034" s="207" t="s">
        <v>578</v>
      </c>
      <c r="X1034" s="123" t="str">
        <f t="shared" si="71"/>
        <v>DébilNo disminuyeDirectamente</v>
      </c>
      <c r="Y1034" s="208" t="str">
        <f>IFERROR(VLOOKUP(X1034,'Tablas de calculos'!$AZ$4:$BE$11,5,FALSE),"")</f>
        <v/>
      </c>
      <c r="Z1034" s="208" t="str">
        <f>IFERROR(VLOOKUP(X1034,'Tablas de calculos'!$AZ$4:$BE$11,6,FALSE),"")</f>
        <v/>
      </c>
    </row>
    <row r="1035" spans="1:26" ht="45" x14ac:dyDescent="0.25">
      <c r="A1035" s="232" t="s">
        <v>1187</v>
      </c>
      <c r="B1035" s="61">
        <v>42</v>
      </c>
      <c r="C1035" s="205" t="str">
        <f>+VLOOKUP(Tabla9[[#This Row],[Cod. Riesgo]],Tabla_Riesgos[[Número]:[Tipo de Riesgo]],6,FALSE)</f>
        <v>Operativo</v>
      </c>
      <c r="D1035" s="119" t="s">
        <v>43</v>
      </c>
      <c r="E1035" s="120" t="s">
        <v>666</v>
      </c>
      <c r="F1035" s="121"/>
      <c r="G1035" s="122" t="s">
        <v>265</v>
      </c>
      <c r="H1035" s="213"/>
      <c r="I1035" s="207"/>
      <c r="J1035" s="207"/>
      <c r="K1035" s="207"/>
      <c r="L1035" s="207"/>
      <c r="M1035" s="207"/>
      <c r="N1035" s="207"/>
      <c r="O1035" s="207"/>
      <c r="P1035" s="123">
        <f t="shared" si="68"/>
        <v>0</v>
      </c>
      <c r="Q1035" s="208" t="str">
        <f t="shared" si="69"/>
        <v>Debil</v>
      </c>
      <c r="R1035" s="207" t="s">
        <v>516</v>
      </c>
      <c r="S1035" s="224" t="str">
        <f t="shared" si="70"/>
        <v>DebilFuerte</v>
      </c>
      <c r="T1035" s="224">
        <f>IFERROR(VLOOKUP(S1035,'Tablas de calculos'!$AU$16:$AV$24,2,FALSE),"")</f>
        <v>7</v>
      </c>
      <c r="U1035" s="208" t="str">
        <f>IFERROR(VLOOKUP(T1035,'Tablas de calculos'!$AV$16:$AY$24,4),"")</f>
        <v>Débil</v>
      </c>
      <c r="V1035" s="207" t="s">
        <v>576</v>
      </c>
      <c r="W1035" s="207" t="s">
        <v>578</v>
      </c>
      <c r="X1035" s="123" t="str">
        <f t="shared" si="71"/>
        <v>DébilNo disminuyeDirectamente</v>
      </c>
      <c r="Y1035" s="208" t="str">
        <f>IFERROR(VLOOKUP(X1035,'Tablas de calculos'!$AZ$4:$BE$11,5,FALSE),"")</f>
        <v/>
      </c>
      <c r="Z1035" s="208" t="str">
        <f>IFERROR(VLOOKUP(X1035,'Tablas de calculos'!$AZ$4:$BE$11,6,FALSE),"")</f>
        <v/>
      </c>
    </row>
    <row r="1036" spans="1:26" ht="60" x14ac:dyDescent="0.25">
      <c r="A1036" s="232" t="s">
        <v>1187</v>
      </c>
      <c r="B1036" s="61">
        <v>43</v>
      </c>
      <c r="C1036" s="205" t="str">
        <f>+VLOOKUP(Tabla9[[#This Row],[Cod. Riesgo]],Tabla_Riesgos[[Número]:[Tipo de Riesgo]],6,FALSE)</f>
        <v>Operativo</v>
      </c>
      <c r="D1036" s="119" t="s">
        <v>45</v>
      </c>
      <c r="E1036" s="120" t="s">
        <v>667</v>
      </c>
      <c r="F1036" s="121"/>
      <c r="G1036" s="122" t="s">
        <v>266</v>
      </c>
      <c r="H1036" s="213"/>
      <c r="I1036" s="207"/>
      <c r="J1036" s="207"/>
      <c r="K1036" s="207"/>
      <c r="L1036" s="207"/>
      <c r="M1036" s="207"/>
      <c r="N1036" s="207"/>
      <c r="O1036" s="207"/>
      <c r="P1036" s="123">
        <f t="shared" si="68"/>
        <v>0</v>
      </c>
      <c r="Q1036" s="208" t="str">
        <f t="shared" si="69"/>
        <v>Debil</v>
      </c>
      <c r="R1036" s="207" t="s">
        <v>516</v>
      </c>
      <c r="S1036" s="224" t="str">
        <f t="shared" si="70"/>
        <v>DebilFuerte</v>
      </c>
      <c r="T1036" s="224">
        <f>IFERROR(VLOOKUP(S1036,'Tablas de calculos'!$AU$16:$AV$24,2,FALSE),"")</f>
        <v>7</v>
      </c>
      <c r="U1036" s="208" t="str">
        <f>IFERROR(VLOOKUP(T1036,'Tablas de calculos'!$AV$16:$AY$24,4),"")</f>
        <v>Débil</v>
      </c>
      <c r="V1036" s="207" t="s">
        <v>576</v>
      </c>
      <c r="W1036" s="207" t="s">
        <v>578</v>
      </c>
      <c r="X1036" s="123" t="str">
        <f t="shared" si="71"/>
        <v>DébilNo disminuyeDirectamente</v>
      </c>
      <c r="Y1036" s="208" t="str">
        <f>IFERROR(VLOOKUP(X1036,'Tablas de calculos'!$AZ$4:$BE$11,5,FALSE),"")</f>
        <v/>
      </c>
      <c r="Z1036" s="208" t="str">
        <f>IFERROR(VLOOKUP(X1036,'Tablas de calculos'!$AZ$4:$BE$11,6,FALSE),"")</f>
        <v/>
      </c>
    </row>
    <row r="1037" spans="1:26" ht="45" x14ac:dyDescent="0.25">
      <c r="A1037" s="232" t="s">
        <v>1187</v>
      </c>
      <c r="B1037" s="61">
        <v>43</v>
      </c>
      <c r="C1037" s="205" t="str">
        <f>+VLOOKUP(Tabla9[[#This Row],[Cod. Riesgo]],Tabla_Riesgos[[Número]:[Tipo de Riesgo]],6,FALSE)</f>
        <v>Operativo</v>
      </c>
      <c r="D1037" s="119" t="s">
        <v>45</v>
      </c>
      <c r="E1037" s="120" t="s">
        <v>667</v>
      </c>
      <c r="F1037" s="121"/>
      <c r="G1037" s="122" t="s">
        <v>267</v>
      </c>
      <c r="H1037" s="213"/>
      <c r="I1037" s="207"/>
      <c r="J1037" s="207"/>
      <c r="K1037" s="207"/>
      <c r="L1037" s="207"/>
      <c r="M1037" s="207"/>
      <c r="N1037" s="207"/>
      <c r="O1037" s="207"/>
      <c r="P1037" s="123">
        <f t="shared" si="68"/>
        <v>0</v>
      </c>
      <c r="Q1037" s="208" t="str">
        <f t="shared" si="69"/>
        <v>Debil</v>
      </c>
      <c r="R1037" s="207" t="s">
        <v>516</v>
      </c>
      <c r="S1037" s="224" t="str">
        <f t="shared" si="70"/>
        <v>DebilFuerte</v>
      </c>
      <c r="T1037" s="224">
        <f>IFERROR(VLOOKUP(S1037,'Tablas de calculos'!$AU$16:$AV$24,2,FALSE),"")</f>
        <v>7</v>
      </c>
      <c r="U1037" s="208" t="str">
        <f>IFERROR(VLOOKUP(T1037,'Tablas de calculos'!$AV$16:$AY$24,4),"")</f>
        <v>Débil</v>
      </c>
      <c r="V1037" s="207" t="s">
        <v>576</v>
      </c>
      <c r="W1037" s="207" t="s">
        <v>578</v>
      </c>
      <c r="X1037" s="123" t="str">
        <f t="shared" si="71"/>
        <v>DébilNo disminuyeDirectamente</v>
      </c>
      <c r="Y1037" s="208" t="str">
        <f>IFERROR(VLOOKUP(X1037,'Tablas de calculos'!$AZ$4:$BE$11,5,FALSE),"")</f>
        <v/>
      </c>
      <c r="Z1037" s="208" t="str">
        <f>IFERROR(VLOOKUP(X1037,'Tablas de calculos'!$AZ$4:$BE$11,6,FALSE),"")</f>
        <v/>
      </c>
    </row>
    <row r="1038" spans="1:26" ht="45" x14ac:dyDescent="0.25">
      <c r="A1038" s="232" t="s">
        <v>1187</v>
      </c>
      <c r="B1038" s="61">
        <v>43</v>
      </c>
      <c r="C1038" s="205" t="str">
        <f>+VLOOKUP(Tabla9[[#This Row],[Cod. Riesgo]],Tabla_Riesgos[[Número]:[Tipo de Riesgo]],6,FALSE)</f>
        <v>Operativo</v>
      </c>
      <c r="D1038" s="119" t="s">
        <v>45</v>
      </c>
      <c r="E1038" s="120" t="s">
        <v>667</v>
      </c>
      <c r="F1038" s="121"/>
      <c r="G1038" s="122" t="s">
        <v>268</v>
      </c>
      <c r="H1038" s="213"/>
      <c r="I1038" s="207"/>
      <c r="J1038" s="207"/>
      <c r="K1038" s="207"/>
      <c r="L1038" s="207"/>
      <c r="M1038" s="207"/>
      <c r="N1038" s="207"/>
      <c r="O1038" s="207"/>
      <c r="P1038" s="123">
        <f t="shared" si="68"/>
        <v>0</v>
      </c>
      <c r="Q1038" s="208" t="str">
        <f t="shared" si="69"/>
        <v>Debil</v>
      </c>
      <c r="R1038" s="207" t="s">
        <v>516</v>
      </c>
      <c r="S1038" s="224" t="str">
        <f t="shared" si="70"/>
        <v>DebilFuerte</v>
      </c>
      <c r="T1038" s="224">
        <f>IFERROR(VLOOKUP(S1038,'Tablas de calculos'!$AU$16:$AV$24,2,FALSE),"")</f>
        <v>7</v>
      </c>
      <c r="U1038" s="208" t="str">
        <f>IFERROR(VLOOKUP(T1038,'Tablas de calculos'!$AV$16:$AY$24,4),"")</f>
        <v>Débil</v>
      </c>
      <c r="V1038" s="207" t="s">
        <v>576</v>
      </c>
      <c r="W1038" s="207" t="s">
        <v>578</v>
      </c>
      <c r="X1038" s="123" t="str">
        <f t="shared" si="71"/>
        <v>DébilNo disminuyeDirectamente</v>
      </c>
      <c r="Y1038" s="208" t="str">
        <f>IFERROR(VLOOKUP(X1038,'Tablas de calculos'!$AZ$4:$BE$11,5,FALSE),"")</f>
        <v/>
      </c>
      <c r="Z1038" s="208" t="str">
        <f>IFERROR(VLOOKUP(X1038,'Tablas de calculos'!$AZ$4:$BE$11,6,FALSE),"")</f>
        <v/>
      </c>
    </row>
    <row r="1039" spans="1:26" ht="45" x14ac:dyDescent="0.25">
      <c r="A1039" s="232" t="s">
        <v>1187</v>
      </c>
      <c r="B1039" s="61">
        <v>43</v>
      </c>
      <c r="C1039" s="205" t="str">
        <f>+VLOOKUP(Tabla9[[#This Row],[Cod. Riesgo]],Tabla_Riesgos[[Número]:[Tipo de Riesgo]],6,FALSE)</f>
        <v>Operativo</v>
      </c>
      <c r="D1039" s="119" t="s">
        <v>45</v>
      </c>
      <c r="E1039" s="120" t="s">
        <v>667</v>
      </c>
      <c r="F1039" s="121"/>
      <c r="G1039" s="122" t="s">
        <v>269</v>
      </c>
      <c r="H1039" s="213"/>
      <c r="I1039" s="207"/>
      <c r="J1039" s="207"/>
      <c r="K1039" s="207"/>
      <c r="L1039" s="207"/>
      <c r="M1039" s="207"/>
      <c r="N1039" s="207"/>
      <c r="O1039" s="207"/>
      <c r="P1039" s="123">
        <f t="shared" si="68"/>
        <v>0</v>
      </c>
      <c r="Q1039" s="208" t="str">
        <f t="shared" si="69"/>
        <v>Debil</v>
      </c>
      <c r="R1039" s="207" t="s">
        <v>516</v>
      </c>
      <c r="S1039" s="224" t="str">
        <f t="shared" si="70"/>
        <v>DebilFuerte</v>
      </c>
      <c r="T1039" s="224">
        <f>IFERROR(VLOOKUP(S1039,'Tablas de calculos'!$AU$16:$AV$24,2,FALSE),"")</f>
        <v>7</v>
      </c>
      <c r="U1039" s="208" t="str">
        <f>IFERROR(VLOOKUP(T1039,'Tablas de calculos'!$AV$16:$AY$24,4),"")</f>
        <v>Débil</v>
      </c>
      <c r="V1039" s="207" t="s">
        <v>576</v>
      </c>
      <c r="W1039" s="207" t="s">
        <v>578</v>
      </c>
      <c r="X1039" s="123" t="str">
        <f t="shared" si="71"/>
        <v>DébilNo disminuyeDirectamente</v>
      </c>
      <c r="Y1039" s="208" t="str">
        <f>IFERROR(VLOOKUP(X1039,'Tablas de calculos'!$AZ$4:$BE$11,5,FALSE),"")</f>
        <v/>
      </c>
      <c r="Z1039" s="208" t="str">
        <f>IFERROR(VLOOKUP(X1039,'Tablas de calculos'!$AZ$4:$BE$11,6,FALSE),"")</f>
        <v/>
      </c>
    </row>
    <row r="1040" spans="1:26" ht="90" x14ac:dyDescent="0.25">
      <c r="A1040" s="232" t="s">
        <v>1187</v>
      </c>
      <c r="B1040" s="61">
        <v>43</v>
      </c>
      <c r="C1040" s="205" t="str">
        <f>+VLOOKUP(Tabla9[[#This Row],[Cod. Riesgo]],Tabla_Riesgos[[Número]:[Tipo de Riesgo]],6,FALSE)</f>
        <v>Operativo</v>
      </c>
      <c r="D1040" s="119" t="s">
        <v>45</v>
      </c>
      <c r="E1040" s="120" t="s">
        <v>667</v>
      </c>
      <c r="F1040" s="121"/>
      <c r="G1040" s="122" t="s">
        <v>270</v>
      </c>
      <c r="H1040" s="213"/>
      <c r="I1040" s="207"/>
      <c r="J1040" s="207"/>
      <c r="K1040" s="207"/>
      <c r="L1040" s="207"/>
      <c r="M1040" s="207"/>
      <c r="N1040" s="207"/>
      <c r="O1040" s="207"/>
      <c r="P1040" s="123">
        <f t="shared" si="68"/>
        <v>0</v>
      </c>
      <c r="Q1040" s="208" t="str">
        <f t="shared" si="69"/>
        <v>Debil</v>
      </c>
      <c r="R1040" s="207" t="s">
        <v>516</v>
      </c>
      <c r="S1040" s="224" t="str">
        <f t="shared" si="70"/>
        <v>DebilFuerte</v>
      </c>
      <c r="T1040" s="224">
        <f>IFERROR(VLOOKUP(S1040,'Tablas de calculos'!$AU$16:$AV$24,2,FALSE),"")</f>
        <v>7</v>
      </c>
      <c r="U1040" s="208" t="str">
        <f>IFERROR(VLOOKUP(T1040,'Tablas de calculos'!$AV$16:$AY$24,4),"")</f>
        <v>Débil</v>
      </c>
      <c r="V1040" s="207" t="s">
        <v>576</v>
      </c>
      <c r="W1040" s="207" t="s">
        <v>578</v>
      </c>
      <c r="X1040" s="123" t="str">
        <f t="shared" si="71"/>
        <v>DébilNo disminuyeDirectamente</v>
      </c>
      <c r="Y1040" s="208" t="str">
        <f>IFERROR(VLOOKUP(X1040,'Tablas de calculos'!$AZ$4:$BE$11,5,FALSE),"")</f>
        <v/>
      </c>
      <c r="Z1040" s="208" t="str">
        <f>IFERROR(VLOOKUP(X1040,'Tablas de calculos'!$AZ$4:$BE$11,6,FALSE),"")</f>
        <v/>
      </c>
    </row>
    <row r="1041" spans="1:26" ht="45" x14ac:dyDescent="0.25">
      <c r="A1041" s="232" t="s">
        <v>1187</v>
      </c>
      <c r="B1041" s="61">
        <v>43</v>
      </c>
      <c r="C1041" s="205" t="str">
        <f>+VLOOKUP(Tabla9[[#This Row],[Cod. Riesgo]],Tabla_Riesgos[[Número]:[Tipo de Riesgo]],6,FALSE)</f>
        <v>Operativo</v>
      </c>
      <c r="D1041" s="119" t="s">
        <v>45</v>
      </c>
      <c r="E1041" s="120" t="s">
        <v>667</v>
      </c>
      <c r="F1041" s="121"/>
      <c r="G1041" s="122" t="s">
        <v>271</v>
      </c>
      <c r="H1041" s="213"/>
      <c r="I1041" s="207"/>
      <c r="J1041" s="207"/>
      <c r="K1041" s="207"/>
      <c r="L1041" s="207"/>
      <c r="M1041" s="207"/>
      <c r="N1041" s="207"/>
      <c r="O1041" s="207"/>
      <c r="P1041" s="123">
        <f t="shared" si="68"/>
        <v>0</v>
      </c>
      <c r="Q1041" s="208" t="str">
        <f t="shared" si="69"/>
        <v>Debil</v>
      </c>
      <c r="R1041" s="207" t="s">
        <v>516</v>
      </c>
      <c r="S1041" s="224" t="str">
        <f t="shared" si="70"/>
        <v>DebilFuerte</v>
      </c>
      <c r="T1041" s="224">
        <f>IFERROR(VLOOKUP(S1041,'Tablas de calculos'!$AU$16:$AV$24,2,FALSE),"")</f>
        <v>7</v>
      </c>
      <c r="U1041" s="208" t="str">
        <f>IFERROR(VLOOKUP(T1041,'Tablas de calculos'!$AV$16:$AY$24,4),"")</f>
        <v>Débil</v>
      </c>
      <c r="V1041" s="207" t="s">
        <v>576</v>
      </c>
      <c r="W1041" s="207" t="s">
        <v>578</v>
      </c>
      <c r="X1041" s="123" t="str">
        <f t="shared" si="71"/>
        <v>DébilNo disminuyeDirectamente</v>
      </c>
      <c r="Y1041" s="208" t="str">
        <f>IFERROR(VLOOKUP(X1041,'Tablas de calculos'!$AZ$4:$BE$11,5,FALSE),"")</f>
        <v/>
      </c>
      <c r="Z1041" s="208" t="str">
        <f>IFERROR(VLOOKUP(X1041,'Tablas de calculos'!$AZ$4:$BE$11,6,FALSE),"")</f>
        <v/>
      </c>
    </row>
    <row r="1042" spans="1:26" ht="60" x14ac:dyDescent="0.25">
      <c r="A1042" s="232" t="s">
        <v>1187</v>
      </c>
      <c r="B1042" s="61">
        <v>44</v>
      </c>
      <c r="C1042" s="205" t="str">
        <f>+VLOOKUP(Tabla9[[#This Row],[Cod. Riesgo]],Tabla_Riesgos[[Número]:[Tipo de Riesgo]],6,FALSE)</f>
        <v>Operativo</v>
      </c>
      <c r="D1042" s="119" t="s">
        <v>45</v>
      </c>
      <c r="E1042" s="120" t="s">
        <v>668</v>
      </c>
      <c r="F1042" s="121"/>
      <c r="G1042" s="122" t="s">
        <v>272</v>
      </c>
      <c r="H1042" s="213"/>
      <c r="I1042" s="207"/>
      <c r="J1042" s="207"/>
      <c r="K1042" s="207"/>
      <c r="L1042" s="207"/>
      <c r="M1042" s="207"/>
      <c r="N1042" s="207"/>
      <c r="O1042" s="207"/>
      <c r="P1042" s="123">
        <f t="shared" si="68"/>
        <v>0</v>
      </c>
      <c r="Q1042" s="208" t="str">
        <f t="shared" si="69"/>
        <v>Debil</v>
      </c>
      <c r="R1042" s="207" t="s">
        <v>516</v>
      </c>
      <c r="S1042" s="224" t="str">
        <f t="shared" si="70"/>
        <v>DebilFuerte</v>
      </c>
      <c r="T1042" s="224">
        <f>IFERROR(VLOOKUP(S1042,'Tablas de calculos'!$AU$16:$AV$24,2,FALSE),"")</f>
        <v>7</v>
      </c>
      <c r="U1042" s="208" t="str">
        <f>IFERROR(VLOOKUP(T1042,'Tablas de calculos'!$AV$16:$AY$24,4),"")</f>
        <v>Débil</v>
      </c>
      <c r="V1042" s="207" t="s">
        <v>576</v>
      </c>
      <c r="W1042" s="207" t="s">
        <v>578</v>
      </c>
      <c r="X1042" s="123" t="str">
        <f t="shared" si="71"/>
        <v>DébilNo disminuyeDirectamente</v>
      </c>
      <c r="Y1042" s="208" t="str">
        <f>IFERROR(VLOOKUP(X1042,'Tablas de calculos'!$AZ$4:$BE$11,5,FALSE),"")</f>
        <v/>
      </c>
      <c r="Z1042" s="208" t="str">
        <f>IFERROR(VLOOKUP(X1042,'Tablas de calculos'!$AZ$4:$BE$11,6,FALSE),"")</f>
        <v/>
      </c>
    </row>
    <row r="1043" spans="1:26" ht="45" x14ac:dyDescent="0.25">
      <c r="A1043" s="232" t="s">
        <v>1187</v>
      </c>
      <c r="B1043" s="61">
        <v>44</v>
      </c>
      <c r="C1043" s="205" t="str">
        <f>+VLOOKUP(Tabla9[[#This Row],[Cod. Riesgo]],Tabla_Riesgos[[Número]:[Tipo de Riesgo]],6,FALSE)</f>
        <v>Operativo</v>
      </c>
      <c r="D1043" s="119" t="s">
        <v>45</v>
      </c>
      <c r="E1043" s="120" t="s">
        <v>668</v>
      </c>
      <c r="F1043" s="121"/>
      <c r="G1043" s="122" t="s">
        <v>273</v>
      </c>
      <c r="H1043" s="213"/>
      <c r="I1043" s="207"/>
      <c r="J1043" s="207"/>
      <c r="K1043" s="207"/>
      <c r="L1043" s="207"/>
      <c r="M1043" s="207"/>
      <c r="N1043" s="207"/>
      <c r="O1043" s="207"/>
      <c r="P1043" s="123">
        <f t="shared" si="68"/>
        <v>0</v>
      </c>
      <c r="Q1043" s="208" t="str">
        <f t="shared" si="69"/>
        <v>Debil</v>
      </c>
      <c r="R1043" s="207" t="s">
        <v>516</v>
      </c>
      <c r="S1043" s="224" t="str">
        <f t="shared" si="70"/>
        <v>DebilFuerte</v>
      </c>
      <c r="T1043" s="224">
        <f>IFERROR(VLOOKUP(S1043,'Tablas de calculos'!$AU$16:$AV$24,2,FALSE),"")</f>
        <v>7</v>
      </c>
      <c r="U1043" s="208" t="str">
        <f>IFERROR(VLOOKUP(T1043,'Tablas de calculos'!$AV$16:$AY$24,4),"")</f>
        <v>Débil</v>
      </c>
      <c r="V1043" s="207" t="s">
        <v>576</v>
      </c>
      <c r="W1043" s="207" t="s">
        <v>578</v>
      </c>
      <c r="X1043" s="123" t="str">
        <f t="shared" si="71"/>
        <v>DébilNo disminuyeDirectamente</v>
      </c>
      <c r="Y1043" s="208" t="str">
        <f>IFERROR(VLOOKUP(X1043,'Tablas de calculos'!$AZ$4:$BE$11,5,FALSE),"")</f>
        <v/>
      </c>
      <c r="Z1043" s="208" t="str">
        <f>IFERROR(VLOOKUP(X1043,'Tablas de calculos'!$AZ$4:$BE$11,6,FALSE),"")</f>
        <v/>
      </c>
    </row>
    <row r="1044" spans="1:26" ht="90" x14ac:dyDescent="0.25">
      <c r="A1044" s="232" t="s">
        <v>1187</v>
      </c>
      <c r="B1044" s="61">
        <v>44</v>
      </c>
      <c r="C1044" s="205" t="str">
        <f>+VLOOKUP(Tabla9[[#This Row],[Cod. Riesgo]],Tabla_Riesgos[[Número]:[Tipo de Riesgo]],6,FALSE)</f>
        <v>Operativo</v>
      </c>
      <c r="D1044" s="119" t="s">
        <v>45</v>
      </c>
      <c r="E1044" s="120" t="s">
        <v>668</v>
      </c>
      <c r="F1044" s="121"/>
      <c r="G1044" s="122" t="s">
        <v>274</v>
      </c>
      <c r="H1044" s="213"/>
      <c r="I1044" s="207"/>
      <c r="J1044" s="207"/>
      <c r="K1044" s="207"/>
      <c r="L1044" s="207"/>
      <c r="M1044" s="207"/>
      <c r="N1044" s="207"/>
      <c r="O1044" s="207"/>
      <c r="P1044" s="123">
        <f t="shared" si="68"/>
        <v>0</v>
      </c>
      <c r="Q1044" s="208" t="str">
        <f t="shared" si="69"/>
        <v>Debil</v>
      </c>
      <c r="R1044" s="207" t="s">
        <v>516</v>
      </c>
      <c r="S1044" s="224" t="str">
        <f t="shared" si="70"/>
        <v>DebilFuerte</v>
      </c>
      <c r="T1044" s="224">
        <f>IFERROR(VLOOKUP(S1044,'Tablas de calculos'!$AU$16:$AV$24,2,FALSE),"")</f>
        <v>7</v>
      </c>
      <c r="U1044" s="208" t="str">
        <f>IFERROR(VLOOKUP(T1044,'Tablas de calculos'!$AV$16:$AY$24,4),"")</f>
        <v>Débil</v>
      </c>
      <c r="V1044" s="207" t="s">
        <v>576</v>
      </c>
      <c r="W1044" s="207" t="s">
        <v>578</v>
      </c>
      <c r="X1044" s="123" t="str">
        <f t="shared" si="71"/>
        <v>DébilNo disminuyeDirectamente</v>
      </c>
      <c r="Y1044" s="208" t="str">
        <f>IFERROR(VLOOKUP(X1044,'Tablas de calculos'!$AZ$4:$BE$11,5,FALSE),"")</f>
        <v/>
      </c>
      <c r="Z1044" s="208" t="str">
        <f>IFERROR(VLOOKUP(X1044,'Tablas de calculos'!$AZ$4:$BE$11,6,FALSE),"")</f>
        <v/>
      </c>
    </row>
    <row r="1045" spans="1:26" ht="60" x14ac:dyDescent="0.25">
      <c r="A1045" s="232" t="s">
        <v>1187</v>
      </c>
      <c r="B1045" s="61">
        <v>45</v>
      </c>
      <c r="C1045" s="205" t="str">
        <f>+VLOOKUP(Tabla9[[#This Row],[Cod. Riesgo]],Tabla_Riesgos[[Número]:[Tipo de Riesgo]],6,FALSE)</f>
        <v>Operativo</v>
      </c>
      <c r="D1045" s="119" t="s">
        <v>45</v>
      </c>
      <c r="E1045" s="120" t="s">
        <v>46</v>
      </c>
      <c r="F1045" s="121"/>
      <c r="G1045" s="122" t="s">
        <v>275</v>
      </c>
      <c r="H1045" s="213"/>
      <c r="I1045" s="207"/>
      <c r="J1045" s="207"/>
      <c r="K1045" s="207"/>
      <c r="L1045" s="207"/>
      <c r="M1045" s="207"/>
      <c r="N1045" s="207"/>
      <c r="O1045" s="207"/>
      <c r="P1045" s="123">
        <f t="shared" si="68"/>
        <v>0</v>
      </c>
      <c r="Q1045" s="208" t="str">
        <f t="shared" si="69"/>
        <v>Debil</v>
      </c>
      <c r="R1045" s="207" t="s">
        <v>516</v>
      </c>
      <c r="S1045" s="224" t="str">
        <f t="shared" si="70"/>
        <v>DebilFuerte</v>
      </c>
      <c r="T1045" s="224">
        <f>IFERROR(VLOOKUP(S1045,'Tablas de calculos'!$AU$16:$AV$24,2,FALSE),"")</f>
        <v>7</v>
      </c>
      <c r="U1045" s="208" t="str">
        <f>IFERROR(VLOOKUP(T1045,'Tablas de calculos'!$AV$16:$AY$24,4),"")</f>
        <v>Débil</v>
      </c>
      <c r="V1045" s="207" t="s">
        <v>576</v>
      </c>
      <c r="W1045" s="207" t="s">
        <v>578</v>
      </c>
      <c r="X1045" s="123" t="str">
        <f t="shared" si="71"/>
        <v>DébilNo disminuyeDirectamente</v>
      </c>
      <c r="Y1045" s="208" t="str">
        <f>IFERROR(VLOOKUP(X1045,'Tablas de calculos'!$AZ$4:$BE$11,5,FALSE),"")</f>
        <v/>
      </c>
      <c r="Z1045" s="208" t="str">
        <f>IFERROR(VLOOKUP(X1045,'Tablas de calculos'!$AZ$4:$BE$11,6,FALSE),"")</f>
        <v/>
      </c>
    </row>
    <row r="1046" spans="1:26" ht="45" x14ac:dyDescent="0.25">
      <c r="A1046" s="232" t="s">
        <v>1187</v>
      </c>
      <c r="B1046" s="61">
        <v>45</v>
      </c>
      <c r="C1046" s="205" t="str">
        <f>+VLOOKUP(Tabla9[[#This Row],[Cod. Riesgo]],Tabla_Riesgos[[Número]:[Tipo de Riesgo]],6,FALSE)</f>
        <v>Operativo</v>
      </c>
      <c r="D1046" s="119" t="s">
        <v>45</v>
      </c>
      <c r="E1046" s="120" t="s">
        <v>46</v>
      </c>
      <c r="F1046" s="121"/>
      <c r="G1046" s="122" t="s">
        <v>276</v>
      </c>
      <c r="H1046" s="213"/>
      <c r="I1046" s="207"/>
      <c r="J1046" s="207"/>
      <c r="K1046" s="207"/>
      <c r="L1046" s="207"/>
      <c r="M1046" s="207"/>
      <c r="N1046" s="207"/>
      <c r="O1046" s="207"/>
      <c r="P1046" s="123">
        <f t="shared" si="68"/>
        <v>0</v>
      </c>
      <c r="Q1046" s="208" t="str">
        <f t="shared" si="69"/>
        <v>Debil</v>
      </c>
      <c r="R1046" s="207" t="s">
        <v>516</v>
      </c>
      <c r="S1046" s="224" t="str">
        <f t="shared" si="70"/>
        <v>DebilFuerte</v>
      </c>
      <c r="T1046" s="224">
        <f>IFERROR(VLOOKUP(S1046,'Tablas de calculos'!$AU$16:$AV$24,2,FALSE),"")</f>
        <v>7</v>
      </c>
      <c r="U1046" s="208" t="str">
        <f>IFERROR(VLOOKUP(T1046,'Tablas de calculos'!$AV$16:$AY$24,4),"")</f>
        <v>Débil</v>
      </c>
      <c r="V1046" s="207" t="s">
        <v>576</v>
      </c>
      <c r="W1046" s="207" t="s">
        <v>578</v>
      </c>
      <c r="X1046" s="123" t="str">
        <f t="shared" si="71"/>
        <v>DébilNo disminuyeDirectamente</v>
      </c>
      <c r="Y1046" s="208" t="str">
        <f>IFERROR(VLOOKUP(X1046,'Tablas de calculos'!$AZ$4:$BE$11,5,FALSE),"")</f>
        <v/>
      </c>
      <c r="Z1046" s="208" t="str">
        <f>IFERROR(VLOOKUP(X1046,'Tablas de calculos'!$AZ$4:$BE$11,6,FALSE),"")</f>
        <v/>
      </c>
    </row>
    <row r="1047" spans="1:26" ht="105" x14ac:dyDescent="0.25">
      <c r="A1047" s="232" t="s">
        <v>1187</v>
      </c>
      <c r="B1047" s="61">
        <v>45</v>
      </c>
      <c r="C1047" s="205" t="str">
        <f>+VLOOKUP(Tabla9[[#This Row],[Cod. Riesgo]],Tabla_Riesgos[[Número]:[Tipo de Riesgo]],6,FALSE)</f>
        <v>Operativo</v>
      </c>
      <c r="D1047" s="119" t="s">
        <v>45</v>
      </c>
      <c r="E1047" s="120" t="s">
        <v>46</v>
      </c>
      <c r="F1047" s="121"/>
      <c r="G1047" s="122" t="s">
        <v>277</v>
      </c>
      <c r="H1047" s="213"/>
      <c r="I1047" s="207"/>
      <c r="J1047" s="207"/>
      <c r="K1047" s="207"/>
      <c r="L1047" s="207"/>
      <c r="M1047" s="207"/>
      <c r="N1047" s="207"/>
      <c r="O1047" s="207"/>
      <c r="P1047" s="123">
        <f t="shared" si="68"/>
        <v>0</v>
      </c>
      <c r="Q1047" s="208" t="str">
        <f t="shared" si="69"/>
        <v>Debil</v>
      </c>
      <c r="R1047" s="207" t="s">
        <v>516</v>
      </c>
      <c r="S1047" s="224" t="str">
        <f t="shared" si="70"/>
        <v>DebilFuerte</v>
      </c>
      <c r="T1047" s="224">
        <f>IFERROR(VLOOKUP(S1047,'Tablas de calculos'!$AU$16:$AV$24,2,FALSE),"")</f>
        <v>7</v>
      </c>
      <c r="U1047" s="208" t="str">
        <f>IFERROR(VLOOKUP(T1047,'Tablas de calculos'!$AV$16:$AY$24,4),"")</f>
        <v>Débil</v>
      </c>
      <c r="V1047" s="207" t="s">
        <v>576</v>
      </c>
      <c r="W1047" s="207" t="s">
        <v>578</v>
      </c>
      <c r="X1047" s="123" t="str">
        <f t="shared" si="71"/>
        <v>DébilNo disminuyeDirectamente</v>
      </c>
      <c r="Y1047" s="208" t="str">
        <f>IFERROR(VLOOKUP(X1047,'Tablas de calculos'!$AZ$4:$BE$11,5,FALSE),"")</f>
        <v/>
      </c>
      <c r="Z1047" s="208" t="str">
        <f>IFERROR(VLOOKUP(X1047,'Tablas de calculos'!$AZ$4:$BE$11,6,FALSE),"")</f>
        <v/>
      </c>
    </row>
    <row r="1048" spans="1:26" ht="165" x14ac:dyDescent="0.25">
      <c r="A1048" s="232" t="s">
        <v>1187</v>
      </c>
      <c r="B1048" s="61">
        <v>45</v>
      </c>
      <c r="C1048" s="205" t="str">
        <f>+VLOOKUP(Tabla9[[#This Row],[Cod. Riesgo]],Tabla_Riesgos[[Número]:[Tipo de Riesgo]],6,FALSE)</f>
        <v>Operativo</v>
      </c>
      <c r="D1048" s="119" t="s">
        <v>45</v>
      </c>
      <c r="E1048" s="120" t="s">
        <v>46</v>
      </c>
      <c r="F1048" s="121"/>
      <c r="G1048" s="122" t="s">
        <v>278</v>
      </c>
      <c r="H1048" s="213"/>
      <c r="I1048" s="207"/>
      <c r="J1048" s="207"/>
      <c r="K1048" s="207"/>
      <c r="L1048" s="207"/>
      <c r="M1048" s="207"/>
      <c r="N1048" s="207"/>
      <c r="O1048" s="207"/>
      <c r="P1048" s="123">
        <f t="shared" si="68"/>
        <v>0</v>
      </c>
      <c r="Q1048" s="208" t="str">
        <f t="shared" si="69"/>
        <v>Debil</v>
      </c>
      <c r="R1048" s="207" t="s">
        <v>516</v>
      </c>
      <c r="S1048" s="224" t="str">
        <f t="shared" si="70"/>
        <v>DebilFuerte</v>
      </c>
      <c r="T1048" s="224">
        <f>IFERROR(VLOOKUP(S1048,'Tablas de calculos'!$AU$16:$AV$24,2,FALSE),"")</f>
        <v>7</v>
      </c>
      <c r="U1048" s="208" t="str">
        <f>IFERROR(VLOOKUP(T1048,'Tablas de calculos'!$AV$16:$AY$24,4),"")</f>
        <v>Débil</v>
      </c>
      <c r="V1048" s="207" t="s">
        <v>576</v>
      </c>
      <c r="W1048" s="207" t="s">
        <v>578</v>
      </c>
      <c r="X1048" s="123" t="str">
        <f t="shared" si="71"/>
        <v>DébilNo disminuyeDirectamente</v>
      </c>
      <c r="Y1048" s="208" t="str">
        <f>IFERROR(VLOOKUP(X1048,'Tablas de calculos'!$AZ$4:$BE$11,5,FALSE),"")</f>
        <v/>
      </c>
      <c r="Z1048" s="208" t="str">
        <f>IFERROR(VLOOKUP(X1048,'Tablas de calculos'!$AZ$4:$BE$11,6,FALSE),"")</f>
        <v/>
      </c>
    </row>
    <row r="1049" spans="1:26" ht="135" x14ac:dyDescent="0.25">
      <c r="A1049" s="232" t="s">
        <v>1187</v>
      </c>
      <c r="B1049" s="61">
        <v>48</v>
      </c>
      <c r="C1049" s="205" t="str">
        <f>+VLOOKUP(Tabla9[[#This Row],[Cod. Riesgo]],Tabla_Riesgos[[Número]:[Tipo de Riesgo]],6,FALSE)</f>
        <v>Operativo</v>
      </c>
      <c r="D1049" s="119" t="s">
        <v>48</v>
      </c>
      <c r="E1049" s="120" t="s">
        <v>52</v>
      </c>
      <c r="F1049" s="121"/>
      <c r="G1049" s="122" t="s">
        <v>279</v>
      </c>
      <c r="H1049" s="213"/>
      <c r="I1049" s="207"/>
      <c r="J1049" s="207"/>
      <c r="K1049" s="207"/>
      <c r="L1049" s="207"/>
      <c r="M1049" s="207"/>
      <c r="N1049" s="207"/>
      <c r="O1049" s="207"/>
      <c r="P1049" s="123">
        <f t="shared" si="68"/>
        <v>0</v>
      </c>
      <c r="Q1049" s="208" t="str">
        <f t="shared" si="69"/>
        <v>Debil</v>
      </c>
      <c r="R1049" s="207" t="s">
        <v>516</v>
      </c>
      <c r="S1049" s="224" t="str">
        <f t="shared" si="70"/>
        <v>DebilFuerte</v>
      </c>
      <c r="T1049" s="224">
        <f>IFERROR(VLOOKUP(S1049,'Tablas de calculos'!$AU$16:$AV$24,2,FALSE),"")</f>
        <v>7</v>
      </c>
      <c r="U1049" s="208" t="str">
        <f>IFERROR(VLOOKUP(T1049,'Tablas de calculos'!$AV$16:$AY$24,4),"")</f>
        <v>Débil</v>
      </c>
      <c r="V1049" s="207" t="s">
        <v>576</v>
      </c>
      <c r="W1049" s="207" t="s">
        <v>578</v>
      </c>
      <c r="X1049" s="123" t="str">
        <f t="shared" si="71"/>
        <v>DébilNo disminuyeDirectamente</v>
      </c>
      <c r="Y1049" s="208" t="str">
        <f>IFERROR(VLOOKUP(X1049,'Tablas de calculos'!$AZ$4:$BE$11,5,FALSE),"")</f>
        <v/>
      </c>
      <c r="Z1049" s="208" t="str">
        <f>IFERROR(VLOOKUP(X1049,'Tablas de calculos'!$AZ$4:$BE$11,6,FALSE),"")</f>
        <v/>
      </c>
    </row>
    <row r="1050" spans="1:26" ht="45" x14ac:dyDescent="0.25">
      <c r="A1050" s="232" t="s">
        <v>1187</v>
      </c>
      <c r="B1050" s="61">
        <v>48</v>
      </c>
      <c r="C1050" s="205" t="str">
        <f>+VLOOKUP(Tabla9[[#This Row],[Cod. Riesgo]],Tabla_Riesgos[[Número]:[Tipo de Riesgo]],6,FALSE)</f>
        <v>Operativo</v>
      </c>
      <c r="D1050" s="119" t="s">
        <v>48</v>
      </c>
      <c r="E1050" s="120" t="s">
        <v>52</v>
      </c>
      <c r="F1050" s="121"/>
      <c r="G1050" s="122" t="s">
        <v>280</v>
      </c>
      <c r="H1050" s="213"/>
      <c r="I1050" s="207"/>
      <c r="J1050" s="207"/>
      <c r="K1050" s="207"/>
      <c r="L1050" s="207"/>
      <c r="M1050" s="207"/>
      <c r="N1050" s="207"/>
      <c r="O1050" s="207"/>
      <c r="P1050" s="123">
        <f t="shared" si="68"/>
        <v>0</v>
      </c>
      <c r="Q1050" s="208" t="str">
        <f t="shared" si="69"/>
        <v>Debil</v>
      </c>
      <c r="R1050" s="207" t="s">
        <v>516</v>
      </c>
      <c r="S1050" s="224" t="str">
        <f t="shared" si="70"/>
        <v>DebilFuerte</v>
      </c>
      <c r="T1050" s="224">
        <f>IFERROR(VLOOKUP(S1050,'Tablas de calculos'!$AU$16:$AV$24,2,FALSE),"")</f>
        <v>7</v>
      </c>
      <c r="U1050" s="208" t="str">
        <f>IFERROR(VLOOKUP(T1050,'Tablas de calculos'!$AV$16:$AY$24,4),"")</f>
        <v>Débil</v>
      </c>
      <c r="V1050" s="207" t="s">
        <v>576</v>
      </c>
      <c r="W1050" s="207" t="s">
        <v>578</v>
      </c>
      <c r="X1050" s="123" t="str">
        <f t="shared" si="71"/>
        <v>DébilNo disminuyeDirectamente</v>
      </c>
      <c r="Y1050" s="208" t="str">
        <f>IFERROR(VLOOKUP(X1050,'Tablas de calculos'!$AZ$4:$BE$11,5,FALSE),"")</f>
        <v/>
      </c>
      <c r="Z1050" s="208" t="str">
        <f>IFERROR(VLOOKUP(X1050,'Tablas de calculos'!$AZ$4:$BE$11,6,FALSE),"")</f>
        <v/>
      </c>
    </row>
    <row r="1051" spans="1:26" ht="60" x14ac:dyDescent="0.25">
      <c r="A1051" s="232" t="s">
        <v>1187</v>
      </c>
      <c r="B1051" s="61">
        <v>48</v>
      </c>
      <c r="C1051" s="205" t="str">
        <f>+VLOOKUP(Tabla9[[#This Row],[Cod. Riesgo]],Tabla_Riesgos[[Número]:[Tipo de Riesgo]],6,FALSE)</f>
        <v>Operativo</v>
      </c>
      <c r="D1051" s="119" t="s">
        <v>48</v>
      </c>
      <c r="E1051" s="120" t="s">
        <v>52</v>
      </c>
      <c r="F1051" s="121"/>
      <c r="G1051" s="122" t="s">
        <v>281</v>
      </c>
      <c r="H1051" s="213"/>
      <c r="I1051" s="207"/>
      <c r="J1051" s="207"/>
      <c r="K1051" s="207"/>
      <c r="L1051" s="207"/>
      <c r="M1051" s="207"/>
      <c r="N1051" s="207"/>
      <c r="O1051" s="207"/>
      <c r="P1051" s="123">
        <f t="shared" si="68"/>
        <v>0</v>
      </c>
      <c r="Q1051" s="208" t="str">
        <f t="shared" si="69"/>
        <v>Debil</v>
      </c>
      <c r="R1051" s="207" t="s">
        <v>516</v>
      </c>
      <c r="S1051" s="224" t="str">
        <f t="shared" si="70"/>
        <v>DebilFuerte</v>
      </c>
      <c r="T1051" s="224">
        <f>IFERROR(VLOOKUP(S1051,'Tablas de calculos'!$AU$16:$AV$24,2,FALSE),"")</f>
        <v>7</v>
      </c>
      <c r="U1051" s="208" t="str">
        <f>IFERROR(VLOOKUP(T1051,'Tablas de calculos'!$AV$16:$AY$24,4),"")</f>
        <v>Débil</v>
      </c>
      <c r="V1051" s="207" t="s">
        <v>576</v>
      </c>
      <c r="W1051" s="207" t="s">
        <v>578</v>
      </c>
      <c r="X1051" s="123" t="str">
        <f t="shared" si="71"/>
        <v>DébilNo disminuyeDirectamente</v>
      </c>
      <c r="Y1051" s="208" t="str">
        <f>IFERROR(VLOOKUP(X1051,'Tablas de calculos'!$AZ$4:$BE$11,5,FALSE),"")</f>
        <v/>
      </c>
      <c r="Z1051" s="208" t="str">
        <f>IFERROR(VLOOKUP(X1051,'Tablas de calculos'!$AZ$4:$BE$11,6,FALSE),"")</f>
        <v/>
      </c>
    </row>
    <row r="1052" spans="1:26" ht="45" x14ac:dyDescent="0.25">
      <c r="A1052" s="232" t="s">
        <v>1187</v>
      </c>
      <c r="B1052" s="61">
        <v>48</v>
      </c>
      <c r="C1052" s="205" t="str">
        <f>+VLOOKUP(Tabla9[[#This Row],[Cod. Riesgo]],Tabla_Riesgos[[Número]:[Tipo de Riesgo]],6,FALSE)</f>
        <v>Operativo</v>
      </c>
      <c r="D1052" s="119" t="s">
        <v>48</v>
      </c>
      <c r="E1052" s="120" t="s">
        <v>52</v>
      </c>
      <c r="F1052" s="121"/>
      <c r="G1052" s="122" t="s">
        <v>282</v>
      </c>
      <c r="H1052" s="213"/>
      <c r="I1052" s="207"/>
      <c r="J1052" s="207"/>
      <c r="K1052" s="207"/>
      <c r="L1052" s="207"/>
      <c r="M1052" s="207"/>
      <c r="N1052" s="207"/>
      <c r="O1052" s="207"/>
      <c r="P1052" s="123">
        <f t="shared" si="68"/>
        <v>0</v>
      </c>
      <c r="Q1052" s="208" t="str">
        <f t="shared" si="69"/>
        <v>Debil</v>
      </c>
      <c r="R1052" s="207" t="s">
        <v>516</v>
      </c>
      <c r="S1052" s="224" t="str">
        <f t="shared" si="70"/>
        <v>DebilFuerte</v>
      </c>
      <c r="T1052" s="224">
        <f>IFERROR(VLOOKUP(S1052,'Tablas de calculos'!$AU$16:$AV$24,2,FALSE),"")</f>
        <v>7</v>
      </c>
      <c r="U1052" s="208" t="str">
        <f>IFERROR(VLOOKUP(T1052,'Tablas de calculos'!$AV$16:$AY$24,4),"")</f>
        <v>Débil</v>
      </c>
      <c r="V1052" s="207" t="s">
        <v>576</v>
      </c>
      <c r="W1052" s="207" t="s">
        <v>578</v>
      </c>
      <c r="X1052" s="123" t="str">
        <f t="shared" si="71"/>
        <v>DébilNo disminuyeDirectamente</v>
      </c>
      <c r="Y1052" s="208" t="str">
        <f>IFERROR(VLOOKUP(X1052,'Tablas de calculos'!$AZ$4:$BE$11,5,FALSE),"")</f>
        <v/>
      </c>
      <c r="Z1052" s="208" t="str">
        <f>IFERROR(VLOOKUP(X1052,'Tablas de calculos'!$AZ$4:$BE$11,6,FALSE),"")</f>
        <v/>
      </c>
    </row>
    <row r="1053" spans="1:26" ht="60" x14ac:dyDescent="0.25">
      <c r="A1053" s="232" t="s">
        <v>1187</v>
      </c>
      <c r="B1053" s="61">
        <v>49</v>
      </c>
      <c r="C1053" s="205" t="str">
        <f>+VLOOKUP(Tabla9[[#This Row],[Cod. Riesgo]],Tabla_Riesgos[[Número]:[Tipo de Riesgo]],6,FALSE)</f>
        <v>Operativo</v>
      </c>
      <c r="D1053" s="119" t="s">
        <v>48</v>
      </c>
      <c r="E1053" s="120" t="s">
        <v>54</v>
      </c>
      <c r="F1053" s="121"/>
      <c r="G1053" s="122" t="s">
        <v>283</v>
      </c>
      <c r="H1053" s="213"/>
      <c r="I1053" s="207"/>
      <c r="J1053" s="207"/>
      <c r="K1053" s="207"/>
      <c r="L1053" s="207"/>
      <c r="M1053" s="207"/>
      <c r="N1053" s="207"/>
      <c r="O1053" s="207"/>
      <c r="P1053" s="123">
        <f t="shared" si="68"/>
        <v>0</v>
      </c>
      <c r="Q1053" s="208" t="str">
        <f t="shared" si="69"/>
        <v>Debil</v>
      </c>
      <c r="R1053" s="207" t="s">
        <v>516</v>
      </c>
      <c r="S1053" s="224" t="str">
        <f t="shared" si="70"/>
        <v>DebilFuerte</v>
      </c>
      <c r="T1053" s="224">
        <f>IFERROR(VLOOKUP(S1053,'Tablas de calculos'!$AU$16:$AV$24,2,FALSE),"")</f>
        <v>7</v>
      </c>
      <c r="U1053" s="208" t="str">
        <f>IFERROR(VLOOKUP(T1053,'Tablas de calculos'!$AV$16:$AY$24,4),"")</f>
        <v>Débil</v>
      </c>
      <c r="V1053" s="207" t="s">
        <v>576</v>
      </c>
      <c r="W1053" s="207" t="s">
        <v>578</v>
      </c>
      <c r="X1053" s="123" t="str">
        <f t="shared" si="71"/>
        <v>DébilNo disminuyeDirectamente</v>
      </c>
      <c r="Y1053" s="208" t="str">
        <f>IFERROR(VLOOKUP(X1053,'Tablas de calculos'!$AZ$4:$BE$11,5,FALSE),"")</f>
        <v/>
      </c>
      <c r="Z1053" s="208" t="str">
        <f>IFERROR(VLOOKUP(X1053,'Tablas de calculos'!$AZ$4:$BE$11,6,FALSE),"")</f>
        <v/>
      </c>
    </row>
    <row r="1054" spans="1:26" ht="45" x14ac:dyDescent="0.25">
      <c r="A1054" s="232" t="s">
        <v>1187</v>
      </c>
      <c r="B1054" s="61">
        <v>49</v>
      </c>
      <c r="C1054" s="205" t="str">
        <f>+VLOOKUP(Tabla9[[#This Row],[Cod. Riesgo]],Tabla_Riesgos[[Número]:[Tipo de Riesgo]],6,FALSE)</f>
        <v>Operativo</v>
      </c>
      <c r="D1054" s="119" t="s">
        <v>48</v>
      </c>
      <c r="E1054" s="120" t="s">
        <v>54</v>
      </c>
      <c r="F1054" s="121"/>
      <c r="G1054" s="122" t="s">
        <v>280</v>
      </c>
      <c r="H1054" s="213"/>
      <c r="I1054" s="207"/>
      <c r="J1054" s="207"/>
      <c r="K1054" s="207"/>
      <c r="L1054" s="207"/>
      <c r="M1054" s="207"/>
      <c r="N1054" s="207"/>
      <c r="O1054" s="207"/>
      <c r="P1054" s="123">
        <f t="shared" si="68"/>
        <v>0</v>
      </c>
      <c r="Q1054" s="208" t="str">
        <f t="shared" si="69"/>
        <v>Debil</v>
      </c>
      <c r="R1054" s="207" t="s">
        <v>516</v>
      </c>
      <c r="S1054" s="224" t="str">
        <f t="shared" si="70"/>
        <v>DebilFuerte</v>
      </c>
      <c r="T1054" s="224">
        <f>IFERROR(VLOOKUP(S1054,'Tablas de calculos'!$AU$16:$AV$24,2,FALSE),"")</f>
        <v>7</v>
      </c>
      <c r="U1054" s="208" t="str">
        <f>IFERROR(VLOOKUP(T1054,'Tablas de calculos'!$AV$16:$AY$24,4),"")</f>
        <v>Débil</v>
      </c>
      <c r="V1054" s="207" t="s">
        <v>576</v>
      </c>
      <c r="W1054" s="207" t="s">
        <v>578</v>
      </c>
      <c r="X1054" s="123" t="str">
        <f t="shared" si="71"/>
        <v>DébilNo disminuyeDirectamente</v>
      </c>
      <c r="Y1054" s="208" t="str">
        <f>IFERROR(VLOOKUP(X1054,'Tablas de calculos'!$AZ$4:$BE$11,5,FALSE),"")</f>
        <v/>
      </c>
      <c r="Z1054" s="208" t="str">
        <f>IFERROR(VLOOKUP(X1054,'Tablas de calculos'!$AZ$4:$BE$11,6,FALSE),"")</f>
        <v/>
      </c>
    </row>
    <row r="1055" spans="1:26" ht="60" x14ac:dyDescent="0.25">
      <c r="A1055" s="232" t="s">
        <v>1187</v>
      </c>
      <c r="B1055" s="61">
        <v>49</v>
      </c>
      <c r="C1055" s="205" t="str">
        <f>+VLOOKUP(Tabla9[[#This Row],[Cod. Riesgo]],Tabla_Riesgos[[Número]:[Tipo de Riesgo]],6,FALSE)</f>
        <v>Operativo</v>
      </c>
      <c r="D1055" s="119" t="s">
        <v>48</v>
      </c>
      <c r="E1055" s="120" t="s">
        <v>54</v>
      </c>
      <c r="F1055" s="121"/>
      <c r="G1055" s="122" t="s">
        <v>284</v>
      </c>
      <c r="H1055" s="213"/>
      <c r="I1055" s="207"/>
      <c r="J1055" s="207"/>
      <c r="K1055" s="207"/>
      <c r="L1055" s="207"/>
      <c r="M1055" s="207"/>
      <c r="N1055" s="207"/>
      <c r="O1055" s="207"/>
      <c r="P1055" s="123">
        <f t="shared" si="68"/>
        <v>0</v>
      </c>
      <c r="Q1055" s="208" t="str">
        <f t="shared" si="69"/>
        <v>Debil</v>
      </c>
      <c r="R1055" s="207" t="s">
        <v>516</v>
      </c>
      <c r="S1055" s="224" t="str">
        <f t="shared" si="70"/>
        <v>DebilFuerte</v>
      </c>
      <c r="T1055" s="224">
        <f>IFERROR(VLOOKUP(S1055,'Tablas de calculos'!$AU$16:$AV$24,2,FALSE),"")</f>
        <v>7</v>
      </c>
      <c r="U1055" s="208" t="str">
        <f>IFERROR(VLOOKUP(T1055,'Tablas de calculos'!$AV$16:$AY$24,4),"")</f>
        <v>Débil</v>
      </c>
      <c r="V1055" s="207" t="s">
        <v>576</v>
      </c>
      <c r="W1055" s="207" t="s">
        <v>578</v>
      </c>
      <c r="X1055" s="123" t="str">
        <f t="shared" si="71"/>
        <v>DébilNo disminuyeDirectamente</v>
      </c>
      <c r="Y1055" s="208" t="str">
        <f>IFERROR(VLOOKUP(X1055,'Tablas de calculos'!$AZ$4:$BE$11,5,FALSE),"")</f>
        <v/>
      </c>
      <c r="Z1055" s="208" t="str">
        <f>IFERROR(VLOOKUP(X1055,'Tablas de calculos'!$AZ$4:$BE$11,6,FALSE),"")</f>
        <v/>
      </c>
    </row>
    <row r="1056" spans="1:26" ht="45" x14ac:dyDescent="0.25">
      <c r="A1056" s="232" t="s">
        <v>1187</v>
      </c>
      <c r="B1056" s="61">
        <v>49</v>
      </c>
      <c r="C1056" s="205" t="str">
        <f>+VLOOKUP(Tabla9[[#This Row],[Cod. Riesgo]],Tabla_Riesgos[[Número]:[Tipo de Riesgo]],6,FALSE)</f>
        <v>Operativo</v>
      </c>
      <c r="D1056" s="119" t="s">
        <v>48</v>
      </c>
      <c r="E1056" s="120" t="s">
        <v>54</v>
      </c>
      <c r="F1056" s="121"/>
      <c r="G1056" s="122" t="s">
        <v>282</v>
      </c>
      <c r="H1056" s="213"/>
      <c r="I1056" s="207"/>
      <c r="J1056" s="207"/>
      <c r="K1056" s="207"/>
      <c r="L1056" s="207"/>
      <c r="M1056" s="207"/>
      <c r="N1056" s="207"/>
      <c r="O1056" s="207"/>
      <c r="P1056" s="123">
        <f t="shared" si="68"/>
        <v>0</v>
      </c>
      <c r="Q1056" s="208" t="str">
        <f t="shared" si="69"/>
        <v>Debil</v>
      </c>
      <c r="R1056" s="207" t="s">
        <v>516</v>
      </c>
      <c r="S1056" s="224" t="str">
        <f t="shared" si="70"/>
        <v>DebilFuerte</v>
      </c>
      <c r="T1056" s="224">
        <f>IFERROR(VLOOKUP(S1056,'Tablas de calculos'!$AU$16:$AV$24,2,FALSE),"")</f>
        <v>7</v>
      </c>
      <c r="U1056" s="208" t="str">
        <f>IFERROR(VLOOKUP(T1056,'Tablas de calculos'!$AV$16:$AY$24,4),"")</f>
        <v>Débil</v>
      </c>
      <c r="V1056" s="207" t="s">
        <v>576</v>
      </c>
      <c r="W1056" s="207" t="s">
        <v>578</v>
      </c>
      <c r="X1056" s="123" t="str">
        <f t="shared" si="71"/>
        <v>DébilNo disminuyeDirectamente</v>
      </c>
      <c r="Y1056" s="208" t="str">
        <f>IFERROR(VLOOKUP(X1056,'Tablas de calculos'!$AZ$4:$BE$11,5,FALSE),"")</f>
        <v/>
      </c>
      <c r="Z1056" s="208" t="str">
        <f>IFERROR(VLOOKUP(X1056,'Tablas de calculos'!$AZ$4:$BE$11,6,FALSE),"")</f>
        <v/>
      </c>
    </row>
    <row r="1057" spans="1:26" ht="135" x14ac:dyDescent="0.25">
      <c r="A1057" s="232" t="s">
        <v>1187</v>
      </c>
      <c r="B1057" s="61">
        <v>50</v>
      </c>
      <c r="C1057" s="205" t="str">
        <f>+VLOOKUP(Tabla9[[#This Row],[Cod. Riesgo]],Tabla_Riesgos[[Número]:[Tipo de Riesgo]],6,FALSE)</f>
        <v>Operativo</v>
      </c>
      <c r="D1057" s="119" t="s">
        <v>55</v>
      </c>
      <c r="E1057" s="120" t="s">
        <v>670</v>
      </c>
      <c r="F1057" s="121"/>
      <c r="G1057" s="122" t="s">
        <v>285</v>
      </c>
      <c r="H1057" s="213"/>
      <c r="I1057" s="207"/>
      <c r="J1057" s="207"/>
      <c r="K1057" s="207"/>
      <c r="L1057" s="207"/>
      <c r="M1057" s="207"/>
      <c r="N1057" s="207"/>
      <c r="O1057" s="207"/>
      <c r="P1057" s="123">
        <f t="shared" si="68"/>
        <v>0</v>
      </c>
      <c r="Q1057" s="208" t="str">
        <f t="shared" si="69"/>
        <v>Debil</v>
      </c>
      <c r="R1057" s="207" t="s">
        <v>516</v>
      </c>
      <c r="S1057" s="224" t="str">
        <f t="shared" si="70"/>
        <v>DebilFuerte</v>
      </c>
      <c r="T1057" s="224">
        <f>IFERROR(VLOOKUP(S1057,'Tablas de calculos'!$AU$16:$AV$24,2,FALSE),"")</f>
        <v>7</v>
      </c>
      <c r="U1057" s="208" t="str">
        <f>IFERROR(VLOOKUP(T1057,'Tablas de calculos'!$AV$16:$AY$24,4),"")</f>
        <v>Débil</v>
      </c>
      <c r="V1057" s="207" t="s">
        <v>576</v>
      </c>
      <c r="W1057" s="207" t="s">
        <v>578</v>
      </c>
      <c r="X1057" s="123" t="str">
        <f t="shared" si="71"/>
        <v>DébilNo disminuyeDirectamente</v>
      </c>
      <c r="Y1057" s="208" t="str">
        <f>IFERROR(VLOOKUP(X1057,'Tablas de calculos'!$AZ$4:$BE$11,5,FALSE),"")</f>
        <v/>
      </c>
      <c r="Z1057" s="208" t="str">
        <f>IFERROR(VLOOKUP(X1057,'Tablas de calculos'!$AZ$4:$BE$11,6,FALSE),"")</f>
        <v/>
      </c>
    </row>
    <row r="1058" spans="1:26" ht="45" x14ac:dyDescent="0.25">
      <c r="A1058" s="232" t="s">
        <v>1187</v>
      </c>
      <c r="B1058" s="61">
        <v>50</v>
      </c>
      <c r="C1058" s="205" t="str">
        <f>+VLOOKUP(Tabla9[[#This Row],[Cod. Riesgo]],Tabla_Riesgos[[Número]:[Tipo de Riesgo]],6,FALSE)</f>
        <v>Operativo</v>
      </c>
      <c r="D1058" s="119" t="s">
        <v>55</v>
      </c>
      <c r="E1058" s="120" t="s">
        <v>670</v>
      </c>
      <c r="F1058" s="121"/>
      <c r="G1058" s="122" t="s">
        <v>231</v>
      </c>
      <c r="H1058" s="213"/>
      <c r="I1058" s="207"/>
      <c r="J1058" s="207"/>
      <c r="K1058" s="207"/>
      <c r="L1058" s="207"/>
      <c r="M1058" s="207"/>
      <c r="N1058" s="207"/>
      <c r="O1058" s="207"/>
      <c r="P1058" s="123">
        <f t="shared" si="68"/>
        <v>0</v>
      </c>
      <c r="Q1058" s="208" t="str">
        <f t="shared" si="69"/>
        <v>Debil</v>
      </c>
      <c r="R1058" s="207" t="s">
        <v>516</v>
      </c>
      <c r="S1058" s="224" t="str">
        <f t="shared" si="70"/>
        <v>DebilFuerte</v>
      </c>
      <c r="T1058" s="224">
        <f>IFERROR(VLOOKUP(S1058,'Tablas de calculos'!$AU$16:$AV$24,2,FALSE),"")</f>
        <v>7</v>
      </c>
      <c r="U1058" s="208" t="str">
        <f>IFERROR(VLOOKUP(T1058,'Tablas de calculos'!$AV$16:$AY$24,4),"")</f>
        <v>Débil</v>
      </c>
      <c r="V1058" s="207" t="s">
        <v>576</v>
      </c>
      <c r="W1058" s="207" t="s">
        <v>578</v>
      </c>
      <c r="X1058" s="123" t="str">
        <f t="shared" si="71"/>
        <v>DébilNo disminuyeDirectamente</v>
      </c>
      <c r="Y1058" s="208" t="str">
        <f>IFERROR(VLOOKUP(X1058,'Tablas de calculos'!$AZ$4:$BE$11,5,FALSE),"")</f>
        <v/>
      </c>
      <c r="Z1058" s="208" t="str">
        <f>IFERROR(VLOOKUP(X1058,'Tablas de calculos'!$AZ$4:$BE$11,6,FALSE),"")</f>
        <v/>
      </c>
    </row>
    <row r="1059" spans="1:26" ht="45" x14ac:dyDescent="0.25">
      <c r="A1059" s="232" t="s">
        <v>1187</v>
      </c>
      <c r="B1059" s="61">
        <v>50</v>
      </c>
      <c r="C1059" s="205" t="str">
        <f>+VLOOKUP(Tabla9[[#This Row],[Cod. Riesgo]],Tabla_Riesgos[[Número]:[Tipo de Riesgo]],6,FALSE)</f>
        <v>Operativo</v>
      </c>
      <c r="D1059" s="119" t="s">
        <v>55</v>
      </c>
      <c r="E1059" s="120" t="s">
        <v>670</v>
      </c>
      <c r="F1059" s="121"/>
      <c r="G1059" s="122" t="s">
        <v>189</v>
      </c>
      <c r="H1059" s="213"/>
      <c r="I1059" s="207"/>
      <c r="J1059" s="207"/>
      <c r="K1059" s="207"/>
      <c r="L1059" s="207"/>
      <c r="M1059" s="207"/>
      <c r="N1059" s="207"/>
      <c r="O1059" s="207"/>
      <c r="P1059" s="123">
        <f t="shared" si="68"/>
        <v>0</v>
      </c>
      <c r="Q1059" s="208" t="str">
        <f t="shared" si="69"/>
        <v>Debil</v>
      </c>
      <c r="R1059" s="207" t="s">
        <v>516</v>
      </c>
      <c r="S1059" s="224" t="str">
        <f t="shared" si="70"/>
        <v>DebilFuerte</v>
      </c>
      <c r="T1059" s="224">
        <f>IFERROR(VLOOKUP(S1059,'Tablas de calculos'!$AU$16:$AV$24,2,FALSE),"")</f>
        <v>7</v>
      </c>
      <c r="U1059" s="208" t="str">
        <f>IFERROR(VLOOKUP(T1059,'Tablas de calculos'!$AV$16:$AY$24,4),"")</f>
        <v>Débil</v>
      </c>
      <c r="V1059" s="207" t="s">
        <v>576</v>
      </c>
      <c r="W1059" s="207" t="s">
        <v>578</v>
      </c>
      <c r="X1059" s="123" t="str">
        <f t="shared" si="71"/>
        <v>DébilNo disminuyeDirectamente</v>
      </c>
      <c r="Y1059" s="208" t="str">
        <f>IFERROR(VLOOKUP(X1059,'Tablas de calculos'!$AZ$4:$BE$11,5,FALSE),"")</f>
        <v/>
      </c>
      <c r="Z1059" s="208" t="str">
        <f>IFERROR(VLOOKUP(X1059,'Tablas de calculos'!$AZ$4:$BE$11,6,FALSE),"")</f>
        <v/>
      </c>
    </row>
    <row r="1060" spans="1:26" ht="60" x14ac:dyDescent="0.25">
      <c r="A1060" s="232" t="s">
        <v>1187</v>
      </c>
      <c r="B1060" s="61">
        <v>50</v>
      </c>
      <c r="C1060" s="205" t="str">
        <f>+VLOOKUP(Tabla9[[#This Row],[Cod. Riesgo]],Tabla_Riesgos[[Número]:[Tipo de Riesgo]],6,FALSE)</f>
        <v>Operativo</v>
      </c>
      <c r="D1060" s="119" t="s">
        <v>55</v>
      </c>
      <c r="E1060" s="120" t="s">
        <v>670</v>
      </c>
      <c r="F1060" s="121"/>
      <c r="G1060" s="122" t="s">
        <v>221</v>
      </c>
      <c r="H1060" s="213"/>
      <c r="I1060" s="207"/>
      <c r="J1060" s="207"/>
      <c r="K1060" s="207"/>
      <c r="L1060" s="207"/>
      <c r="M1060" s="207"/>
      <c r="N1060" s="207"/>
      <c r="O1060" s="207"/>
      <c r="P1060" s="123">
        <f t="shared" si="68"/>
        <v>0</v>
      </c>
      <c r="Q1060" s="208" t="str">
        <f t="shared" si="69"/>
        <v>Debil</v>
      </c>
      <c r="R1060" s="207" t="s">
        <v>516</v>
      </c>
      <c r="S1060" s="224" t="str">
        <f t="shared" si="70"/>
        <v>DebilFuerte</v>
      </c>
      <c r="T1060" s="224">
        <f>IFERROR(VLOOKUP(S1060,'Tablas de calculos'!$AU$16:$AV$24,2,FALSE),"")</f>
        <v>7</v>
      </c>
      <c r="U1060" s="208" t="str">
        <f>IFERROR(VLOOKUP(T1060,'Tablas de calculos'!$AV$16:$AY$24,4),"")</f>
        <v>Débil</v>
      </c>
      <c r="V1060" s="207" t="s">
        <v>576</v>
      </c>
      <c r="W1060" s="207" t="s">
        <v>578</v>
      </c>
      <c r="X1060" s="123" t="str">
        <f t="shared" si="71"/>
        <v>DébilNo disminuyeDirectamente</v>
      </c>
      <c r="Y1060" s="208" t="str">
        <f>IFERROR(VLOOKUP(X1060,'Tablas de calculos'!$AZ$4:$BE$11,5,FALSE),"")</f>
        <v/>
      </c>
      <c r="Z1060" s="208" t="str">
        <f>IFERROR(VLOOKUP(X1060,'Tablas de calculos'!$AZ$4:$BE$11,6,FALSE),"")</f>
        <v/>
      </c>
    </row>
    <row r="1061" spans="1:26" ht="60" x14ac:dyDescent="0.25">
      <c r="A1061" s="232" t="s">
        <v>1187</v>
      </c>
      <c r="B1061" s="61">
        <v>51</v>
      </c>
      <c r="C1061" s="205" t="str">
        <f>+VLOOKUP(Tabla9[[#This Row],[Cod. Riesgo]],Tabla_Riesgos[[Número]:[Tipo de Riesgo]],6,FALSE)</f>
        <v>Operativo</v>
      </c>
      <c r="D1061" s="119" t="s">
        <v>55</v>
      </c>
      <c r="E1061" s="120" t="s">
        <v>671</v>
      </c>
      <c r="F1061" s="121"/>
      <c r="G1061" s="122" t="s">
        <v>286</v>
      </c>
      <c r="H1061" s="213"/>
      <c r="I1061" s="207"/>
      <c r="J1061" s="207"/>
      <c r="K1061" s="207"/>
      <c r="L1061" s="207"/>
      <c r="M1061" s="207"/>
      <c r="N1061" s="207"/>
      <c r="O1061" s="207"/>
      <c r="P1061" s="123">
        <f t="shared" si="68"/>
        <v>0</v>
      </c>
      <c r="Q1061" s="208" t="str">
        <f t="shared" si="69"/>
        <v>Debil</v>
      </c>
      <c r="R1061" s="207" t="s">
        <v>516</v>
      </c>
      <c r="S1061" s="224" t="str">
        <f t="shared" si="70"/>
        <v>DebilFuerte</v>
      </c>
      <c r="T1061" s="224">
        <f>IFERROR(VLOOKUP(S1061,'Tablas de calculos'!$AU$16:$AV$24,2,FALSE),"")</f>
        <v>7</v>
      </c>
      <c r="U1061" s="208" t="str">
        <f>IFERROR(VLOOKUP(T1061,'Tablas de calculos'!$AV$16:$AY$24,4),"")</f>
        <v>Débil</v>
      </c>
      <c r="V1061" s="207" t="s">
        <v>576</v>
      </c>
      <c r="W1061" s="207" t="s">
        <v>578</v>
      </c>
      <c r="X1061" s="123" t="str">
        <f t="shared" si="71"/>
        <v>DébilNo disminuyeDirectamente</v>
      </c>
      <c r="Y1061" s="208" t="str">
        <f>IFERROR(VLOOKUP(X1061,'Tablas de calculos'!$AZ$4:$BE$11,5,FALSE),"")</f>
        <v/>
      </c>
      <c r="Z1061" s="208" t="str">
        <f>IFERROR(VLOOKUP(X1061,'Tablas de calculos'!$AZ$4:$BE$11,6,FALSE),"")</f>
        <v/>
      </c>
    </row>
    <row r="1062" spans="1:26" ht="120" x14ac:dyDescent="0.25">
      <c r="A1062" s="232" t="s">
        <v>1187</v>
      </c>
      <c r="B1062" s="61">
        <v>52</v>
      </c>
      <c r="C1062" s="205" t="str">
        <f>+VLOOKUP(Tabla9[[#This Row],[Cod. Riesgo]],Tabla_Riesgos[[Número]:[Tipo de Riesgo]],6,FALSE)</f>
        <v>Operativo</v>
      </c>
      <c r="D1062" s="119" t="s">
        <v>55</v>
      </c>
      <c r="E1062" s="120" t="s">
        <v>56</v>
      </c>
      <c r="F1062" s="121"/>
      <c r="G1062" s="122" t="s">
        <v>287</v>
      </c>
      <c r="H1062" s="213"/>
      <c r="I1062" s="207"/>
      <c r="J1062" s="207"/>
      <c r="K1062" s="207"/>
      <c r="L1062" s="207"/>
      <c r="M1062" s="207"/>
      <c r="N1062" s="207"/>
      <c r="O1062" s="207"/>
      <c r="P1062" s="123">
        <f t="shared" si="68"/>
        <v>0</v>
      </c>
      <c r="Q1062" s="208" t="str">
        <f t="shared" si="69"/>
        <v>Debil</v>
      </c>
      <c r="R1062" s="207" t="s">
        <v>516</v>
      </c>
      <c r="S1062" s="224" t="str">
        <f t="shared" si="70"/>
        <v>DebilFuerte</v>
      </c>
      <c r="T1062" s="224">
        <f>IFERROR(VLOOKUP(S1062,'Tablas de calculos'!$AU$16:$AV$24,2,FALSE),"")</f>
        <v>7</v>
      </c>
      <c r="U1062" s="208" t="str">
        <f>IFERROR(VLOOKUP(T1062,'Tablas de calculos'!$AV$16:$AY$24,4),"")</f>
        <v>Débil</v>
      </c>
      <c r="V1062" s="207" t="s">
        <v>576</v>
      </c>
      <c r="W1062" s="207" t="s">
        <v>578</v>
      </c>
      <c r="X1062" s="123" t="str">
        <f t="shared" si="71"/>
        <v>DébilNo disminuyeDirectamente</v>
      </c>
      <c r="Y1062" s="208" t="str">
        <f>IFERROR(VLOOKUP(X1062,'Tablas de calculos'!$AZ$4:$BE$11,5,FALSE),"")</f>
        <v/>
      </c>
      <c r="Z1062" s="208" t="str">
        <f>IFERROR(VLOOKUP(X1062,'Tablas de calculos'!$AZ$4:$BE$11,6,FALSE),"")</f>
        <v/>
      </c>
    </row>
    <row r="1063" spans="1:26" ht="105" x14ac:dyDescent="0.25">
      <c r="A1063" s="232" t="s">
        <v>1187</v>
      </c>
      <c r="B1063" s="61">
        <v>53</v>
      </c>
      <c r="C1063" s="205" t="str">
        <f>+VLOOKUP(Tabla9[[#This Row],[Cod. Riesgo]],Tabla_Riesgos[[Número]:[Tipo de Riesgo]],6,FALSE)</f>
        <v>Seguridad de la Información</v>
      </c>
      <c r="D1063" s="119" t="s">
        <v>57</v>
      </c>
      <c r="E1063" s="120" t="s">
        <v>58</v>
      </c>
      <c r="F1063" s="121"/>
      <c r="G1063" s="122" t="s">
        <v>288</v>
      </c>
      <c r="H1063" s="213"/>
      <c r="I1063" s="207"/>
      <c r="J1063" s="207"/>
      <c r="K1063" s="207"/>
      <c r="L1063" s="207"/>
      <c r="M1063" s="207"/>
      <c r="N1063" s="207"/>
      <c r="O1063" s="207"/>
      <c r="P1063" s="123">
        <f t="shared" si="68"/>
        <v>0</v>
      </c>
      <c r="Q1063" s="208" t="str">
        <f t="shared" si="69"/>
        <v>Debil</v>
      </c>
      <c r="R1063" s="207" t="s">
        <v>516</v>
      </c>
      <c r="S1063" s="224" t="str">
        <f t="shared" si="70"/>
        <v>DebilFuerte</v>
      </c>
      <c r="T1063" s="224">
        <f>IFERROR(VLOOKUP(S1063,'Tablas de calculos'!$AU$16:$AV$24,2,FALSE),"")</f>
        <v>7</v>
      </c>
      <c r="U1063" s="208" t="str">
        <f>IFERROR(VLOOKUP(T1063,'Tablas de calculos'!$AV$16:$AY$24,4),"")</f>
        <v>Débil</v>
      </c>
      <c r="V1063" s="207" t="s">
        <v>576</v>
      </c>
      <c r="W1063" s="207" t="s">
        <v>578</v>
      </c>
      <c r="X1063" s="123" t="str">
        <f t="shared" si="71"/>
        <v>DébilNo disminuyeDirectamente</v>
      </c>
      <c r="Y1063" s="208" t="str">
        <f>IFERROR(VLOOKUP(X1063,'Tablas de calculos'!$AZ$4:$BE$11,5,FALSE),"")</f>
        <v/>
      </c>
      <c r="Z1063" s="208" t="str">
        <f>IFERROR(VLOOKUP(X1063,'Tablas de calculos'!$AZ$4:$BE$11,6,FALSE),"")</f>
        <v/>
      </c>
    </row>
    <row r="1064" spans="1:26" ht="165" x14ac:dyDescent="0.25">
      <c r="A1064" s="232" t="s">
        <v>1187</v>
      </c>
      <c r="B1064" s="61">
        <v>54</v>
      </c>
      <c r="C1064" s="205" t="str">
        <f>+VLOOKUP(Tabla9[[#This Row],[Cod. Riesgo]],Tabla_Riesgos[[Número]:[Tipo de Riesgo]],6,FALSE)</f>
        <v>Operativo</v>
      </c>
      <c r="D1064" s="119" t="s">
        <v>57</v>
      </c>
      <c r="E1064" s="120" t="s">
        <v>59</v>
      </c>
      <c r="F1064" s="121"/>
      <c r="G1064" s="122" t="s">
        <v>289</v>
      </c>
      <c r="H1064" s="213"/>
      <c r="I1064" s="207"/>
      <c r="J1064" s="207"/>
      <c r="K1064" s="207"/>
      <c r="L1064" s="207"/>
      <c r="M1064" s="207"/>
      <c r="N1064" s="207"/>
      <c r="O1064" s="207"/>
      <c r="P1064" s="123">
        <f t="shared" si="68"/>
        <v>0</v>
      </c>
      <c r="Q1064" s="208" t="str">
        <f t="shared" si="69"/>
        <v>Debil</v>
      </c>
      <c r="R1064" s="207" t="s">
        <v>516</v>
      </c>
      <c r="S1064" s="224" t="str">
        <f t="shared" si="70"/>
        <v>DebilFuerte</v>
      </c>
      <c r="T1064" s="224">
        <f>IFERROR(VLOOKUP(S1064,'Tablas de calculos'!$AU$16:$AV$24,2,FALSE),"")</f>
        <v>7</v>
      </c>
      <c r="U1064" s="208" t="str">
        <f>IFERROR(VLOOKUP(T1064,'Tablas de calculos'!$AV$16:$AY$24,4),"")</f>
        <v>Débil</v>
      </c>
      <c r="V1064" s="207" t="s">
        <v>576</v>
      </c>
      <c r="W1064" s="207" t="s">
        <v>578</v>
      </c>
      <c r="X1064" s="123" t="str">
        <f t="shared" si="71"/>
        <v>DébilNo disminuyeDirectamente</v>
      </c>
      <c r="Y1064" s="208" t="str">
        <f>IFERROR(VLOOKUP(X1064,'Tablas de calculos'!$AZ$4:$BE$11,5,FALSE),"")</f>
        <v/>
      </c>
      <c r="Z1064" s="208" t="str">
        <f>IFERROR(VLOOKUP(X1064,'Tablas de calculos'!$AZ$4:$BE$11,6,FALSE),"")</f>
        <v/>
      </c>
    </row>
    <row r="1065" spans="1:26" ht="120" x14ac:dyDescent="0.25">
      <c r="A1065" s="232" t="s">
        <v>1187</v>
      </c>
      <c r="B1065" s="61">
        <v>54</v>
      </c>
      <c r="C1065" s="205" t="str">
        <f>+VLOOKUP(Tabla9[[#This Row],[Cod. Riesgo]],Tabla_Riesgos[[Número]:[Tipo de Riesgo]],6,FALSE)</f>
        <v>Operativo</v>
      </c>
      <c r="D1065" s="119" t="s">
        <v>57</v>
      </c>
      <c r="E1065" s="120" t="s">
        <v>59</v>
      </c>
      <c r="F1065" s="121"/>
      <c r="G1065" s="122" t="s">
        <v>290</v>
      </c>
      <c r="H1065" s="213"/>
      <c r="I1065" s="207"/>
      <c r="J1065" s="207"/>
      <c r="K1065" s="207"/>
      <c r="L1065" s="207"/>
      <c r="M1065" s="207"/>
      <c r="N1065" s="207"/>
      <c r="O1065" s="207"/>
      <c r="P1065" s="123">
        <f t="shared" si="68"/>
        <v>0</v>
      </c>
      <c r="Q1065" s="208" t="str">
        <f t="shared" si="69"/>
        <v>Debil</v>
      </c>
      <c r="R1065" s="207" t="s">
        <v>516</v>
      </c>
      <c r="S1065" s="224" t="str">
        <f t="shared" si="70"/>
        <v>DebilFuerte</v>
      </c>
      <c r="T1065" s="224">
        <f>IFERROR(VLOOKUP(S1065,'Tablas de calculos'!$AU$16:$AV$24,2,FALSE),"")</f>
        <v>7</v>
      </c>
      <c r="U1065" s="208" t="str">
        <f>IFERROR(VLOOKUP(T1065,'Tablas de calculos'!$AV$16:$AY$24,4),"")</f>
        <v>Débil</v>
      </c>
      <c r="V1065" s="207" t="s">
        <v>576</v>
      </c>
      <c r="W1065" s="207" t="s">
        <v>578</v>
      </c>
      <c r="X1065" s="123" t="str">
        <f t="shared" si="71"/>
        <v>DébilNo disminuyeDirectamente</v>
      </c>
      <c r="Y1065" s="208" t="str">
        <f>IFERROR(VLOOKUP(X1065,'Tablas de calculos'!$AZ$4:$BE$11,5,FALSE),"")</f>
        <v/>
      </c>
      <c r="Z1065" s="208" t="str">
        <f>IFERROR(VLOOKUP(X1065,'Tablas de calculos'!$AZ$4:$BE$11,6,FALSE),"")</f>
        <v/>
      </c>
    </row>
    <row r="1066" spans="1:26" ht="75" x14ac:dyDescent="0.25">
      <c r="A1066" s="232" t="s">
        <v>1187</v>
      </c>
      <c r="B1066" s="61">
        <v>55</v>
      </c>
      <c r="C1066" s="205" t="str">
        <f>+VLOOKUP(Tabla9[[#This Row],[Cod. Riesgo]],Tabla_Riesgos[[Número]:[Tipo de Riesgo]],6,FALSE)</f>
        <v>Operativo</v>
      </c>
      <c r="D1066" s="119" t="s">
        <v>60</v>
      </c>
      <c r="E1066" s="120" t="s">
        <v>61</v>
      </c>
      <c r="F1066" s="121"/>
      <c r="G1066" s="122" t="s">
        <v>291</v>
      </c>
      <c r="H1066" s="213"/>
      <c r="I1066" s="207"/>
      <c r="J1066" s="207"/>
      <c r="K1066" s="207"/>
      <c r="L1066" s="207"/>
      <c r="M1066" s="207"/>
      <c r="N1066" s="207"/>
      <c r="O1066" s="207"/>
      <c r="P1066" s="123">
        <f t="shared" si="68"/>
        <v>0</v>
      </c>
      <c r="Q1066" s="208" t="str">
        <f t="shared" si="69"/>
        <v>Debil</v>
      </c>
      <c r="R1066" s="207" t="s">
        <v>516</v>
      </c>
      <c r="S1066" s="224" t="str">
        <f t="shared" si="70"/>
        <v>DebilFuerte</v>
      </c>
      <c r="T1066" s="224">
        <f>IFERROR(VLOOKUP(S1066,'Tablas de calculos'!$AU$16:$AV$24,2,FALSE),"")</f>
        <v>7</v>
      </c>
      <c r="U1066" s="208" t="str">
        <f>IFERROR(VLOOKUP(T1066,'Tablas de calculos'!$AV$16:$AY$24,4),"")</f>
        <v>Débil</v>
      </c>
      <c r="V1066" s="207" t="s">
        <v>576</v>
      </c>
      <c r="W1066" s="207" t="s">
        <v>578</v>
      </c>
      <c r="X1066" s="123" t="str">
        <f t="shared" si="71"/>
        <v>DébilNo disminuyeDirectamente</v>
      </c>
      <c r="Y1066" s="208" t="str">
        <f>IFERROR(VLOOKUP(X1066,'Tablas de calculos'!$AZ$4:$BE$11,5,FALSE),"")</f>
        <v/>
      </c>
      <c r="Z1066" s="208" t="str">
        <f>IFERROR(VLOOKUP(X1066,'Tablas de calculos'!$AZ$4:$BE$11,6,FALSE),"")</f>
        <v/>
      </c>
    </row>
    <row r="1067" spans="1:26" ht="90" x14ac:dyDescent="0.25">
      <c r="A1067" s="232" t="s">
        <v>1187</v>
      </c>
      <c r="B1067" s="61">
        <v>56</v>
      </c>
      <c r="C1067" s="205" t="str">
        <f>+VLOOKUP(Tabla9[[#This Row],[Cod. Riesgo]],Tabla_Riesgos[[Número]:[Tipo de Riesgo]],6,FALSE)</f>
        <v>Operativo</v>
      </c>
      <c r="D1067" s="119" t="s">
        <v>60</v>
      </c>
      <c r="E1067" s="120" t="s">
        <v>64</v>
      </c>
      <c r="F1067" s="121"/>
      <c r="G1067" s="122" t="s">
        <v>292</v>
      </c>
      <c r="H1067" s="213"/>
      <c r="I1067" s="207"/>
      <c r="J1067" s="207"/>
      <c r="K1067" s="207"/>
      <c r="L1067" s="207"/>
      <c r="M1067" s="207"/>
      <c r="N1067" s="207"/>
      <c r="O1067" s="207"/>
      <c r="P1067" s="123">
        <f t="shared" si="68"/>
        <v>0</v>
      </c>
      <c r="Q1067" s="208" t="str">
        <f t="shared" si="69"/>
        <v>Debil</v>
      </c>
      <c r="R1067" s="207" t="s">
        <v>516</v>
      </c>
      <c r="S1067" s="224" t="str">
        <f t="shared" si="70"/>
        <v>DebilFuerte</v>
      </c>
      <c r="T1067" s="224">
        <f>IFERROR(VLOOKUP(S1067,'Tablas de calculos'!$AU$16:$AV$24,2,FALSE),"")</f>
        <v>7</v>
      </c>
      <c r="U1067" s="208" t="str">
        <f>IFERROR(VLOOKUP(T1067,'Tablas de calculos'!$AV$16:$AY$24,4),"")</f>
        <v>Débil</v>
      </c>
      <c r="V1067" s="207" t="s">
        <v>576</v>
      </c>
      <c r="W1067" s="207" t="s">
        <v>578</v>
      </c>
      <c r="X1067" s="123" t="str">
        <f t="shared" si="71"/>
        <v>DébilNo disminuyeDirectamente</v>
      </c>
      <c r="Y1067" s="208" t="str">
        <f>IFERROR(VLOOKUP(X1067,'Tablas de calculos'!$AZ$4:$BE$11,5,FALSE),"")</f>
        <v/>
      </c>
      <c r="Z1067" s="208" t="str">
        <f>IFERROR(VLOOKUP(X1067,'Tablas de calculos'!$AZ$4:$BE$11,6,FALSE),"")</f>
        <v/>
      </c>
    </row>
    <row r="1068" spans="1:26" ht="105" x14ac:dyDescent="0.25">
      <c r="A1068" s="232" t="s">
        <v>1187</v>
      </c>
      <c r="B1068" s="61">
        <v>57</v>
      </c>
      <c r="C1068" s="205" t="str">
        <f>+VLOOKUP(Tabla9[[#This Row],[Cod. Riesgo]],Tabla_Riesgos[[Número]:[Tipo de Riesgo]],6,FALSE)</f>
        <v>Operativo</v>
      </c>
      <c r="D1068" s="119" t="s">
        <v>66</v>
      </c>
      <c r="E1068" s="120" t="s">
        <v>67</v>
      </c>
      <c r="F1068" s="121"/>
      <c r="G1068" s="122" t="s">
        <v>293</v>
      </c>
      <c r="H1068" s="213"/>
      <c r="I1068" s="207"/>
      <c r="J1068" s="207"/>
      <c r="K1068" s="207"/>
      <c r="L1068" s="207"/>
      <c r="M1068" s="207"/>
      <c r="N1068" s="207"/>
      <c r="O1068" s="207"/>
      <c r="P1068" s="123">
        <f t="shared" si="68"/>
        <v>0</v>
      </c>
      <c r="Q1068" s="208" t="str">
        <f t="shared" si="69"/>
        <v>Debil</v>
      </c>
      <c r="R1068" s="207" t="s">
        <v>516</v>
      </c>
      <c r="S1068" s="224" t="str">
        <f t="shared" si="70"/>
        <v>DebilFuerte</v>
      </c>
      <c r="T1068" s="224">
        <f>IFERROR(VLOOKUP(S1068,'Tablas de calculos'!$AU$16:$AV$24,2,FALSE),"")</f>
        <v>7</v>
      </c>
      <c r="U1068" s="208" t="str">
        <f>IFERROR(VLOOKUP(T1068,'Tablas de calculos'!$AV$16:$AY$24,4),"")</f>
        <v>Débil</v>
      </c>
      <c r="V1068" s="207" t="s">
        <v>576</v>
      </c>
      <c r="W1068" s="207" t="s">
        <v>578</v>
      </c>
      <c r="X1068" s="123" t="str">
        <f t="shared" si="71"/>
        <v>DébilNo disminuyeDirectamente</v>
      </c>
      <c r="Y1068" s="208" t="str">
        <f>IFERROR(VLOOKUP(X1068,'Tablas de calculos'!$AZ$4:$BE$11,5,FALSE),"")</f>
        <v/>
      </c>
      <c r="Z1068" s="208" t="str">
        <f>IFERROR(VLOOKUP(X1068,'Tablas de calculos'!$AZ$4:$BE$11,6,FALSE),"")</f>
        <v/>
      </c>
    </row>
    <row r="1069" spans="1:26" ht="75" x14ac:dyDescent="0.25">
      <c r="A1069" s="232" t="s">
        <v>1187</v>
      </c>
      <c r="B1069" s="61">
        <v>57</v>
      </c>
      <c r="C1069" s="205" t="str">
        <f>+VLOOKUP(Tabla9[[#This Row],[Cod. Riesgo]],Tabla_Riesgos[[Número]:[Tipo de Riesgo]],6,FALSE)</f>
        <v>Operativo</v>
      </c>
      <c r="D1069" s="119" t="s">
        <v>66</v>
      </c>
      <c r="E1069" s="120" t="s">
        <v>67</v>
      </c>
      <c r="F1069" s="121"/>
      <c r="G1069" s="122" t="s">
        <v>294</v>
      </c>
      <c r="H1069" s="213"/>
      <c r="I1069" s="207"/>
      <c r="J1069" s="207"/>
      <c r="K1069" s="207"/>
      <c r="L1069" s="207"/>
      <c r="M1069" s="207"/>
      <c r="N1069" s="207"/>
      <c r="O1069" s="207"/>
      <c r="P1069" s="123">
        <f t="shared" si="68"/>
        <v>0</v>
      </c>
      <c r="Q1069" s="208" t="str">
        <f t="shared" si="69"/>
        <v>Debil</v>
      </c>
      <c r="R1069" s="207" t="s">
        <v>516</v>
      </c>
      <c r="S1069" s="224" t="str">
        <f t="shared" si="70"/>
        <v>DebilFuerte</v>
      </c>
      <c r="T1069" s="224">
        <f>IFERROR(VLOOKUP(S1069,'Tablas de calculos'!$AU$16:$AV$24,2,FALSE),"")</f>
        <v>7</v>
      </c>
      <c r="U1069" s="208" t="str">
        <f>IFERROR(VLOOKUP(T1069,'Tablas de calculos'!$AV$16:$AY$24,4),"")</f>
        <v>Débil</v>
      </c>
      <c r="V1069" s="207" t="s">
        <v>576</v>
      </c>
      <c r="W1069" s="207" t="s">
        <v>578</v>
      </c>
      <c r="X1069" s="123" t="str">
        <f t="shared" si="71"/>
        <v>DébilNo disminuyeDirectamente</v>
      </c>
      <c r="Y1069" s="208" t="str">
        <f>IFERROR(VLOOKUP(X1069,'Tablas de calculos'!$AZ$4:$BE$11,5,FALSE),"")</f>
        <v/>
      </c>
      <c r="Z1069" s="208" t="str">
        <f>IFERROR(VLOOKUP(X1069,'Tablas de calculos'!$AZ$4:$BE$11,6,FALSE),"")</f>
        <v/>
      </c>
    </row>
    <row r="1070" spans="1:26" ht="45" x14ac:dyDescent="0.25">
      <c r="A1070" s="232" t="s">
        <v>1187</v>
      </c>
      <c r="B1070" s="61">
        <v>57</v>
      </c>
      <c r="C1070" s="205" t="str">
        <f>+VLOOKUP(Tabla9[[#This Row],[Cod. Riesgo]],Tabla_Riesgos[[Número]:[Tipo de Riesgo]],6,FALSE)</f>
        <v>Operativo</v>
      </c>
      <c r="D1070" s="119" t="s">
        <v>66</v>
      </c>
      <c r="E1070" s="120" t="s">
        <v>67</v>
      </c>
      <c r="F1070" s="121"/>
      <c r="G1070" s="122" t="s">
        <v>295</v>
      </c>
      <c r="H1070" s="213"/>
      <c r="I1070" s="207"/>
      <c r="J1070" s="207"/>
      <c r="K1070" s="207"/>
      <c r="L1070" s="207"/>
      <c r="M1070" s="207"/>
      <c r="N1070" s="207"/>
      <c r="O1070" s="207"/>
      <c r="P1070" s="123">
        <f t="shared" si="68"/>
        <v>0</v>
      </c>
      <c r="Q1070" s="208" t="str">
        <f t="shared" si="69"/>
        <v>Debil</v>
      </c>
      <c r="R1070" s="207" t="s">
        <v>516</v>
      </c>
      <c r="S1070" s="224" t="str">
        <f t="shared" si="70"/>
        <v>DebilFuerte</v>
      </c>
      <c r="T1070" s="224">
        <f>IFERROR(VLOOKUP(S1070,'Tablas de calculos'!$AU$16:$AV$24,2,FALSE),"")</f>
        <v>7</v>
      </c>
      <c r="U1070" s="208" t="str">
        <f>IFERROR(VLOOKUP(T1070,'Tablas de calculos'!$AV$16:$AY$24,4),"")</f>
        <v>Débil</v>
      </c>
      <c r="V1070" s="207" t="s">
        <v>576</v>
      </c>
      <c r="W1070" s="207" t="s">
        <v>578</v>
      </c>
      <c r="X1070" s="123" t="str">
        <f t="shared" si="71"/>
        <v>DébilNo disminuyeDirectamente</v>
      </c>
      <c r="Y1070" s="208" t="str">
        <f>IFERROR(VLOOKUP(X1070,'Tablas de calculos'!$AZ$4:$BE$11,5,FALSE),"")</f>
        <v/>
      </c>
      <c r="Z1070" s="208" t="str">
        <f>IFERROR(VLOOKUP(X1070,'Tablas de calculos'!$AZ$4:$BE$11,6,FALSE),"")</f>
        <v/>
      </c>
    </row>
    <row r="1071" spans="1:26" ht="105" x14ac:dyDescent="0.25">
      <c r="A1071" s="232" t="s">
        <v>1187</v>
      </c>
      <c r="B1071" s="61">
        <v>58</v>
      </c>
      <c r="C1071" s="205" t="str">
        <f>+VLOOKUP(Tabla9[[#This Row],[Cod. Riesgo]],Tabla_Riesgos[[Número]:[Tipo de Riesgo]],6,FALSE)</f>
        <v>Operativo</v>
      </c>
      <c r="D1071" s="119" t="s">
        <v>66</v>
      </c>
      <c r="E1071" s="120" t="s">
        <v>68</v>
      </c>
      <c r="F1071" s="121"/>
      <c r="G1071" s="122" t="s">
        <v>296</v>
      </c>
      <c r="H1071" s="213"/>
      <c r="I1071" s="207"/>
      <c r="J1071" s="207"/>
      <c r="K1071" s="207"/>
      <c r="L1071" s="207"/>
      <c r="M1071" s="207"/>
      <c r="N1071" s="207"/>
      <c r="O1071" s="207"/>
      <c r="P1071" s="123">
        <f t="shared" si="68"/>
        <v>0</v>
      </c>
      <c r="Q1071" s="208" t="str">
        <f t="shared" si="69"/>
        <v>Debil</v>
      </c>
      <c r="R1071" s="207" t="s">
        <v>516</v>
      </c>
      <c r="S1071" s="224" t="str">
        <f t="shared" si="70"/>
        <v>DebilFuerte</v>
      </c>
      <c r="T1071" s="224">
        <f>IFERROR(VLOOKUP(S1071,'Tablas de calculos'!$AU$16:$AV$24,2,FALSE),"")</f>
        <v>7</v>
      </c>
      <c r="U1071" s="208" t="str">
        <f>IFERROR(VLOOKUP(T1071,'Tablas de calculos'!$AV$16:$AY$24,4),"")</f>
        <v>Débil</v>
      </c>
      <c r="V1071" s="207" t="s">
        <v>576</v>
      </c>
      <c r="W1071" s="207" t="s">
        <v>578</v>
      </c>
      <c r="X1071" s="123" t="str">
        <f t="shared" si="71"/>
        <v>DébilNo disminuyeDirectamente</v>
      </c>
      <c r="Y1071" s="208" t="str">
        <f>IFERROR(VLOOKUP(X1071,'Tablas de calculos'!$AZ$4:$BE$11,5,FALSE),"")</f>
        <v/>
      </c>
      <c r="Z1071" s="208" t="str">
        <f>IFERROR(VLOOKUP(X1071,'Tablas de calculos'!$AZ$4:$BE$11,6,FALSE),"")</f>
        <v/>
      </c>
    </row>
    <row r="1072" spans="1:26" ht="75" x14ac:dyDescent="0.25">
      <c r="A1072" s="232" t="s">
        <v>1187</v>
      </c>
      <c r="B1072" s="61">
        <v>59</v>
      </c>
      <c r="C1072" s="205" t="str">
        <f>+VLOOKUP(Tabla9[[#This Row],[Cod. Riesgo]],Tabla_Riesgos[[Número]:[Tipo de Riesgo]],6,FALSE)</f>
        <v>Operativo</v>
      </c>
      <c r="D1072" s="119" t="s">
        <v>66</v>
      </c>
      <c r="E1072" s="120" t="s">
        <v>71</v>
      </c>
      <c r="F1072" s="121"/>
      <c r="G1072" s="122" t="s">
        <v>297</v>
      </c>
      <c r="H1072" s="213"/>
      <c r="I1072" s="207"/>
      <c r="J1072" s="207"/>
      <c r="K1072" s="207"/>
      <c r="L1072" s="207"/>
      <c r="M1072" s="207"/>
      <c r="N1072" s="207"/>
      <c r="O1072" s="207"/>
      <c r="P1072" s="123">
        <f t="shared" si="68"/>
        <v>0</v>
      </c>
      <c r="Q1072" s="208" t="str">
        <f t="shared" si="69"/>
        <v>Debil</v>
      </c>
      <c r="R1072" s="207" t="s">
        <v>516</v>
      </c>
      <c r="S1072" s="224" t="str">
        <f t="shared" si="70"/>
        <v>DebilFuerte</v>
      </c>
      <c r="T1072" s="224">
        <f>IFERROR(VLOOKUP(S1072,'Tablas de calculos'!$AU$16:$AV$24,2,FALSE),"")</f>
        <v>7</v>
      </c>
      <c r="U1072" s="208" t="str">
        <f>IFERROR(VLOOKUP(T1072,'Tablas de calculos'!$AV$16:$AY$24,4),"")</f>
        <v>Débil</v>
      </c>
      <c r="V1072" s="207" t="s">
        <v>576</v>
      </c>
      <c r="W1072" s="207" t="s">
        <v>578</v>
      </c>
      <c r="X1072" s="123" t="str">
        <f t="shared" si="71"/>
        <v>DébilNo disminuyeDirectamente</v>
      </c>
      <c r="Y1072" s="208" t="str">
        <f>IFERROR(VLOOKUP(X1072,'Tablas de calculos'!$AZ$4:$BE$11,5,FALSE),"")</f>
        <v/>
      </c>
      <c r="Z1072" s="208" t="str">
        <f>IFERROR(VLOOKUP(X1072,'Tablas de calculos'!$AZ$4:$BE$11,6,FALSE),"")</f>
        <v/>
      </c>
    </row>
    <row r="1073" spans="1:26" ht="45" x14ac:dyDescent="0.25">
      <c r="A1073" s="232" t="s">
        <v>1187</v>
      </c>
      <c r="B1073" s="61">
        <v>59</v>
      </c>
      <c r="C1073" s="205" t="str">
        <f>+VLOOKUP(Tabla9[[#This Row],[Cod. Riesgo]],Tabla_Riesgos[[Número]:[Tipo de Riesgo]],6,FALSE)</f>
        <v>Operativo</v>
      </c>
      <c r="D1073" s="119" t="s">
        <v>66</v>
      </c>
      <c r="E1073" s="120" t="s">
        <v>71</v>
      </c>
      <c r="F1073" s="121"/>
      <c r="G1073" s="122" t="s">
        <v>298</v>
      </c>
      <c r="H1073" s="213"/>
      <c r="I1073" s="207"/>
      <c r="J1073" s="207"/>
      <c r="K1073" s="207"/>
      <c r="L1073" s="207"/>
      <c r="M1073" s="207"/>
      <c r="N1073" s="207"/>
      <c r="O1073" s="207"/>
      <c r="P1073" s="123">
        <f t="shared" si="68"/>
        <v>0</v>
      </c>
      <c r="Q1073" s="208" t="str">
        <f t="shared" si="69"/>
        <v>Debil</v>
      </c>
      <c r="R1073" s="207" t="s">
        <v>516</v>
      </c>
      <c r="S1073" s="224" t="str">
        <f t="shared" si="70"/>
        <v>DebilFuerte</v>
      </c>
      <c r="T1073" s="224">
        <f>IFERROR(VLOOKUP(S1073,'Tablas de calculos'!$AU$16:$AV$24,2,FALSE),"")</f>
        <v>7</v>
      </c>
      <c r="U1073" s="208" t="str">
        <f>IFERROR(VLOOKUP(T1073,'Tablas de calculos'!$AV$16:$AY$24,4),"")</f>
        <v>Débil</v>
      </c>
      <c r="V1073" s="207" t="s">
        <v>576</v>
      </c>
      <c r="W1073" s="207" t="s">
        <v>578</v>
      </c>
      <c r="X1073" s="123" t="str">
        <f t="shared" si="71"/>
        <v>DébilNo disminuyeDirectamente</v>
      </c>
      <c r="Y1073" s="208" t="str">
        <f>IFERROR(VLOOKUP(X1073,'Tablas de calculos'!$AZ$4:$BE$11,5,FALSE),"")</f>
        <v/>
      </c>
      <c r="Z1073" s="208" t="str">
        <f>IFERROR(VLOOKUP(X1073,'Tablas de calculos'!$AZ$4:$BE$11,6,FALSE),"")</f>
        <v/>
      </c>
    </row>
    <row r="1074" spans="1:26" ht="105" x14ac:dyDescent="0.25">
      <c r="A1074" s="232" t="s">
        <v>1187</v>
      </c>
      <c r="B1074" s="61">
        <v>59</v>
      </c>
      <c r="C1074" s="205" t="str">
        <f>+VLOOKUP(Tabla9[[#This Row],[Cod. Riesgo]],Tabla_Riesgos[[Número]:[Tipo de Riesgo]],6,FALSE)</f>
        <v>Operativo</v>
      </c>
      <c r="D1074" s="119" t="s">
        <v>66</v>
      </c>
      <c r="E1074" s="120" t="s">
        <v>71</v>
      </c>
      <c r="F1074" s="121"/>
      <c r="G1074" s="122" t="s">
        <v>299</v>
      </c>
      <c r="H1074" s="213"/>
      <c r="I1074" s="207"/>
      <c r="J1074" s="207"/>
      <c r="K1074" s="207"/>
      <c r="L1074" s="207"/>
      <c r="M1074" s="207"/>
      <c r="N1074" s="207"/>
      <c r="O1074" s="207"/>
      <c r="P1074" s="123">
        <f t="shared" si="68"/>
        <v>0</v>
      </c>
      <c r="Q1074" s="208" t="str">
        <f t="shared" si="69"/>
        <v>Debil</v>
      </c>
      <c r="R1074" s="207" t="s">
        <v>516</v>
      </c>
      <c r="S1074" s="224" t="str">
        <f t="shared" si="70"/>
        <v>DebilFuerte</v>
      </c>
      <c r="T1074" s="224">
        <f>IFERROR(VLOOKUP(S1074,'Tablas de calculos'!$AU$16:$AV$24,2,FALSE),"")</f>
        <v>7</v>
      </c>
      <c r="U1074" s="208" t="str">
        <f>IFERROR(VLOOKUP(T1074,'Tablas de calculos'!$AV$16:$AY$24,4),"")</f>
        <v>Débil</v>
      </c>
      <c r="V1074" s="207" t="s">
        <v>576</v>
      </c>
      <c r="W1074" s="207" t="s">
        <v>578</v>
      </c>
      <c r="X1074" s="123" t="str">
        <f t="shared" si="71"/>
        <v>DébilNo disminuyeDirectamente</v>
      </c>
      <c r="Y1074" s="208" t="str">
        <f>IFERROR(VLOOKUP(X1074,'Tablas de calculos'!$AZ$4:$BE$11,5,FALSE),"")</f>
        <v/>
      </c>
      <c r="Z1074" s="208" t="str">
        <f>IFERROR(VLOOKUP(X1074,'Tablas de calculos'!$AZ$4:$BE$11,6,FALSE),"")</f>
        <v/>
      </c>
    </row>
    <row r="1075" spans="1:26" ht="45" x14ac:dyDescent="0.25">
      <c r="A1075" s="232" t="s">
        <v>1187</v>
      </c>
      <c r="B1075" s="61">
        <v>60</v>
      </c>
      <c r="C1075" s="205" t="str">
        <f>+VLOOKUP(Tabla9[[#This Row],[Cod. Riesgo]],Tabla_Riesgos[[Número]:[Tipo de Riesgo]],6,FALSE)</f>
        <v>Operativo</v>
      </c>
      <c r="D1075" s="119" t="s">
        <v>66</v>
      </c>
      <c r="E1075" s="120" t="s">
        <v>72</v>
      </c>
      <c r="F1075" s="121"/>
      <c r="G1075" s="122" t="s">
        <v>300</v>
      </c>
      <c r="H1075" s="213"/>
      <c r="I1075" s="207"/>
      <c r="J1075" s="207"/>
      <c r="K1075" s="207"/>
      <c r="L1075" s="207"/>
      <c r="M1075" s="207"/>
      <c r="N1075" s="207"/>
      <c r="O1075" s="207"/>
      <c r="P1075" s="123">
        <f t="shared" si="68"/>
        <v>0</v>
      </c>
      <c r="Q1075" s="208" t="str">
        <f t="shared" si="69"/>
        <v>Debil</v>
      </c>
      <c r="R1075" s="207" t="s">
        <v>516</v>
      </c>
      <c r="S1075" s="224" t="str">
        <f t="shared" si="70"/>
        <v>DebilFuerte</v>
      </c>
      <c r="T1075" s="224">
        <f>IFERROR(VLOOKUP(S1075,'Tablas de calculos'!$AU$16:$AV$24,2,FALSE),"")</f>
        <v>7</v>
      </c>
      <c r="U1075" s="208" t="str">
        <f>IFERROR(VLOOKUP(T1075,'Tablas de calculos'!$AV$16:$AY$24,4),"")</f>
        <v>Débil</v>
      </c>
      <c r="V1075" s="207" t="s">
        <v>576</v>
      </c>
      <c r="W1075" s="207" t="s">
        <v>578</v>
      </c>
      <c r="X1075" s="123" t="str">
        <f t="shared" si="71"/>
        <v>DébilNo disminuyeDirectamente</v>
      </c>
      <c r="Y1075" s="208" t="str">
        <f>IFERROR(VLOOKUP(X1075,'Tablas de calculos'!$AZ$4:$BE$11,5,FALSE),"")</f>
        <v/>
      </c>
      <c r="Z1075" s="208" t="str">
        <f>IFERROR(VLOOKUP(X1075,'Tablas de calculos'!$AZ$4:$BE$11,6,FALSE),"")</f>
        <v/>
      </c>
    </row>
    <row r="1076" spans="1:26" ht="60" x14ac:dyDescent="0.25">
      <c r="A1076" s="232" t="s">
        <v>1187</v>
      </c>
      <c r="B1076" s="61">
        <v>61</v>
      </c>
      <c r="C1076" s="205" t="str">
        <f>+VLOOKUP(Tabla9[[#This Row],[Cod. Riesgo]],Tabla_Riesgos[[Número]:[Tipo de Riesgo]],6,FALSE)</f>
        <v>Operativo</v>
      </c>
      <c r="D1076" s="119" t="s">
        <v>101</v>
      </c>
      <c r="E1076" s="120" t="s">
        <v>674</v>
      </c>
      <c r="F1076" s="121"/>
      <c r="G1076" s="122" t="s">
        <v>301</v>
      </c>
      <c r="H1076" s="213"/>
      <c r="I1076" s="207"/>
      <c r="J1076" s="207"/>
      <c r="K1076" s="207"/>
      <c r="L1076" s="207"/>
      <c r="M1076" s="207"/>
      <c r="N1076" s="207"/>
      <c r="O1076" s="207"/>
      <c r="P1076" s="123">
        <f t="shared" si="68"/>
        <v>0</v>
      </c>
      <c r="Q1076" s="208" t="str">
        <f t="shared" si="69"/>
        <v>Debil</v>
      </c>
      <c r="R1076" s="207" t="s">
        <v>516</v>
      </c>
      <c r="S1076" s="224" t="str">
        <f t="shared" si="70"/>
        <v>DebilFuerte</v>
      </c>
      <c r="T1076" s="224">
        <f>IFERROR(VLOOKUP(S1076,'Tablas de calculos'!$AU$16:$AV$24,2,FALSE),"")</f>
        <v>7</v>
      </c>
      <c r="U1076" s="208" t="str">
        <f>IFERROR(VLOOKUP(T1076,'Tablas de calculos'!$AV$16:$AY$24,4),"")</f>
        <v>Débil</v>
      </c>
      <c r="V1076" s="207" t="s">
        <v>576</v>
      </c>
      <c r="W1076" s="207" t="s">
        <v>578</v>
      </c>
      <c r="X1076" s="123" t="str">
        <f t="shared" si="71"/>
        <v>DébilNo disminuyeDirectamente</v>
      </c>
      <c r="Y1076" s="208" t="str">
        <f>IFERROR(VLOOKUP(X1076,'Tablas de calculos'!$AZ$4:$BE$11,5,FALSE),"")</f>
        <v/>
      </c>
      <c r="Z1076" s="208" t="str">
        <f>IFERROR(VLOOKUP(X1076,'Tablas de calculos'!$AZ$4:$BE$11,6,FALSE),"")</f>
        <v/>
      </c>
    </row>
    <row r="1077" spans="1:26" ht="105" x14ac:dyDescent="0.25">
      <c r="A1077" s="232" t="s">
        <v>1187</v>
      </c>
      <c r="B1077" s="61">
        <v>61</v>
      </c>
      <c r="C1077" s="205" t="str">
        <f>+VLOOKUP(Tabla9[[#This Row],[Cod. Riesgo]],Tabla_Riesgos[[Número]:[Tipo de Riesgo]],6,FALSE)</f>
        <v>Operativo</v>
      </c>
      <c r="D1077" s="119" t="s">
        <v>101</v>
      </c>
      <c r="E1077" s="120" t="s">
        <v>674</v>
      </c>
      <c r="F1077" s="121"/>
      <c r="G1077" s="122" t="s">
        <v>302</v>
      </c>
      <c r="H1077" s="213"/>
      <c r="I1077" s="207"/>
      <c r="J1077" s="207"/>
      <c r="K1077" s="207"/>
      <c r="L1077" s="207"/>
      <c r="M1077" s="207"/>
      <c r="N1077" s="207"/>
      <c r="O1077" s="207"/>
      <c r="P1077" s="123">
        <f t="shared" si="68"/>
        <v>0</v>
      </c>
      <c r="Q1077" s="208" t="str">
        <f t="shared" si="69"/>
        <v>Debil</v>
      </c>
      <c r="R1077" s="207" t="s">
        <v>516</v>
      </c>
      <c r="S1077" s="224" t="str">
        <f t="shared" si="70"/>
        <v>DebilFuerte</v>
      </c>
      <c r="T1077" s="224">
        <f>IFERROR(VLOOKUP(S1077,'Tablas de calculos'!$AU$16:$AV$24,2,FALSE),"")</f>
        <v>7</v>
      </c>
      <c r="U1077" s="208" t="str">
        <f>IFERROR(VLOOKUP(T1077,'Tablas de calculos'!$AV$16:$AY$24,4),"")</f>
        <v>Débil</v>
      </c>
      <c r="V1077" s="207" t="s">
        <v>576</v>
      </c>
      <c r="W1077" s="207" t="s">
        <v>578</v>
      </c>
      <c r="X1077" s="123" t="str">
        <f t="shared" si="71"/>
        <v>DébilNo disminuyeDirectamente</v>
      </c>
      <c r="Y1077" s="208" t="str">
        <f>IFERROR(VLOOKUP(X1077,'Tablas de calculos'!$AZ$4:$BE$11,5,FALSE),"")</f>
        <v/>
      </c>
      <c r="Z1077" s="208" t="str">
        <f>IFERROR(VLOOKUP(X1077,'Tablas de calculos'!$AZ$4:$BE$11,6,FALSE),"")</f>
        <v/>
      </c>
    </row>
    <row r="1078" spans="1:26" ht="75" x14ac:dyDescent="0.25">
      <c r="A1078" s="232" t="s">
        <v>1187</v>
      </c>
      <c r="B1078" s="61">
        <v>61</v>
      </c>
      <c r="C1078" s="205" t="str">
        <f>+VLOOKUP(Tabla9[[#This Row],[Cod. Riesgo]],Tabla_Riesgos[[Número]:[Tipo de Riesgo]],6,FALSE)</f>
        <v>Operativo</v>
      </c>
      <c r="D1078" s="119" t="s">
        <v>101</v>
      </c>
      <c r="E1078" s="120" t="s">
        <v>674</v>
      </c>
      <c r="F1078" s="121"/>
      <c r="G1078" s="122" t="s">
        <v>303</v>
      </c>
      <c r="H1078" s="213"/>
      <c r="I1078" s="207"/>
      <c r="J1078" s="207"/>
      <c r="K1078" s="207"/>
      <c r="L1078" s="207"/>
      <c r="M1078" s="207"/>
      <c r="N1078" s="207"/>
      <c r="O1078" s="207"/>
      <c r="P1078" s="123">
        <f t="shared" si="68"/>
        <v>0</v>
      </c>
      <c r="Q1078" s="208" t="str">
        <f t="shared" si="69"/>
        <v>Debil</v>
      </c>
      <c r="R1078" s="207" t="s">
        <v>516</v>
      </c>
      <c r="S1078" s="224" t="str">
        <f t="shared" si="70"/>
        <v>DebilFuerte</v>
      </c>
      <c r="T1078" s="224">
        <f>IFERROR(VLOOKUP(S1078,'Tablas de calculos'!$AU$16:$AV$24,2,FALSE),"")</f>
        <v>7</v>
      </c>
      <c r="U1078" s="208" t="str">
        <f>IFERROR(VLOOKUP(T1078,'Tablas de calculos'!$AV$16:$AY$24,4),"")</f>
        <v>Débil</v>
      </c>
      <c r="V1078" s="207" t="s">
        <v>576</v>
      </c>
      <c r="W1078" s="207" t="s">
        <v>578</v>
      </c>
      <c r="X1078" s="123" t="str">
        <f t="shared" si="71"/>
        <v>DébilNo disminuyeDirectamente</v>
      </c>
      <c r="Y1078" s="208" t="str">
        <f>IFERROR(VLOOKUP(X1078,'Tablas de calculos'!$AZ$4:$BE$11,5,FALSE),"")</f>
        <v/>
      </c>
      <c r="Z1078" s="208" t="str">
        <f>IFERROR(VLOOKUP(X1078,'Tablas de calculos'!$AZ$4:$BE$11,6,FALSE),"")</f>
        <v/>
      </c>
    </row>
    <row r="1079" spans="1:26" ht="30" x14ac:dyDescent="0.25">
      <c r="A1079" s="232" t="s">
        <v>1187</v>
      </c>
      <c r="B1079" s="61">
        <v>62</v>
      </c>
      <c r="C1079" s="205" t="str">
        <f>+VLOOKUP(Tabla9[[#This Row],[Cod. Riesgo]],Tabla_Riesgos[[Número]:[Tipo de Riesgo]],6,FALSE)</f>
        <v>Operativo</v>
      </c>
      <c r="D1079" s="119" t="s">
        <v>101</v>
      </c>
      <c r="E1079" s="120" t="s">
        <v>675</v>
      </c>
      <c r="F1079" s="121"/>
      <c r="G1079" s="122" t="s">
        <v>304</v>
      </c>
      <c r="H1079" s="213"/>
      <c r="I1079" s="207"/>
      <c r="J1079" s="207"/>
      <c r="K1079" s="207"/>
      <c r="L1079" s="207"/>
      <c r="M1079" s="207"/>
      <c r="N1079" s="207"/>
      <c r="O1079" s="207"/>
      <c r="P1079" s="123">
        <f t="shared" si="68"/>
        <v>0</v>
      </c>
      <c r="Q1079" s="208" t="str">
        <f t="shared" si="69"/>
        <v>Debil</v>
      </c>
      <c r="R1079" s="207" t="s">
        <v>516</v>
      </c>
      <c r="S1079" s="224" t="str">
        <f t="shared" si="70"/>
        <v>DebilFuerte</v>
      </c>
      <c r="T1079" s="224">
        <f>IFERROR(VLOOKUP(S1079,'Tablas de calculos'!$AU$16:$AV$24,2,FALSE),"")</f>
        <v>7</v>
      </c>
      <c r="U1079" s="208" t="str">
        <f>IFERROR(VLOOKUP(T1079,'Tablas de calculos'!$AV$16:$AY$24,4),"")</f>
        <v>Débil</v>
      </c>
      <c r="V1079" s="207" t="s">
        <v>576</v>
      </c>
      <c r="W1079" s="207" t="s">
        <v>578</v>
      </c>
      <c r="X1079" s="123" t="str">
        <f t="shared" si="71"/>
        <v>DébilNo disminuyeDirectamente</v>
      </c>
      <c r="Y1079" s="208" t="str">
        <f>IFERROR(VLOOKUP(X1079,'Tablas de calculos'!$AZ$4:$BE$11,5,FALSE),"")</f>
        <v/>
      </c>
      <c r="Z1079" s="208" t="str">
        <f>IFERROR(VLOOKUP(X1079,'Tablas de calculos'!$AZ$4:$BE$11,6,FALSE),"")</f>
        <v/>
      </c>
    </row>
    <row r="1080" spans="1:26" ht="45" x14ac:dyDescent="0.25">
      <c r="A1080" s="232" t="s">
        <v>1187</v>
      </c>
      <c r="B1080" s="61">
        <v>63</v>
      </c>
      <c r="C1080" s="205" t="str">
        <f>+VLOOKUP(Tabla9[[#This Row],[Cod. Riesgo]],Tabla_Riesgos[[Número]:[Tipo de Riesgo]],6,FALSE)</f>
        <v>Operativo</v>
      </c>
      <c r="D1080" s="119" t="s">
        <v>101</v>
      </c>
      <c r="E1080" s="120" t="s">
        <v>73</v>
      </c>
      <c r="F1080" s="121"/>
      <c r="G1080" s="122" t="s">
        <v>305</v>
      </c>
      <c r="H1080" s="213"/>
      <c r="I1080" s="207"/>
      <c r="J1080" s="207"/>
      <c r="K1080" s="207"/>
      <c r="L1080" s="207"/>
      <c r="M1080" s="207"/>
      <c r="N1080" s="207"/>
      <c r="O1080" s="207"/>
      <c r="P1080" s="123">
        <f t="shared" si="68"/>
        <v>0</v>
      </c>
      <c r="Q1080" s="208" t="str">
        <f t="shared" si="69"/>
        <v>Debil</v>
      </c>
      <c r="R1080" s="207" t="s">
        <v>516</v>
      </c>
      <c r="S1080" s="224" t="str">
        <f t="shared" si="70"/>
        <v>DebilFuerte</v>
      </c>
      <c r="T1080" s="224">
        <f>IFERROR(VLOOKUP(S1080,'Tablas de calculos'!$AU$16:$AV$24,2,FALSE),"")</f>
        <v>7</v>
      </c>
      <c r="U1080" s="208" t="str">
        <f>IFERROR(VLOOKUP(T1080,'Tablas de calculos'!$AV$16:$AY$24,4),"")</f>
        <v>Débil</v>
      </c>
      <c r="V1080" s="207" t="s">
        <v>576</v>
      </c>
      <c r="W1080" s="207" t="s">
        <v>578</v>
      </c>
      <c r="X1080" s="123" t="str">
        <f t="shared" si="71"/>
        <v>DébilNo disminuyeDirectamente</v>
      </c>
      <c r="Y1080" s="208" t="str">
        <f>IFERROR(VLOOKUP(X1080,'Tablas de calculos'!$AZ$4:$BE$11,5,FALSE),"")</f>
        <v/>
      </c>
      <c r="Z1080" s="208" t="str">
        <f>IFERROR(VLOOKUP(X1080,'Tablas de calculos'!$AZ$4:$BE$11,6,FALSE),"")</f>
        <v/>
      </c>
    </row>
    <row r="1081" spans="1:26" ht="60" x14ac:dyDescent="0.25">
      <c r="A1081" s="232" t="s">
        <v>1187</v>
      </c>
      <c r="B1081" s="61">
        <v>64</v>
      </c>
      <c r="C1081" s="205" t="str">
        <f>+VLOOKUP(Tabla9[[#This Row],[Cod. Riesgo]],Tabla_Riesgos[[Número]:[Tipo de Riesgo]],6,FALSE)</f>
        <v>Operativo</v>
      </c>
      <c r="D1081" s="119" t="s">
        <v>76</v>
      </c>
      <c r="E1081" s="120" t="s">
        <v>77</v>
      </c>
      <c r="F1081" s="121"/>
      <c r="G1081" s="122" t="s">
        <v>306</v>
      </c>
      <c r="H1081" s="213"/>
      <c r="I1081" s="207"/>
      <c r="J1081" s="207"/>
      <c r="K1081" s="207"/>
      <c r="L1081" s="207"/>
      <c r="M1081" s="207"/>
      <c r="N1081" s="207"/>
      <c r="O1081" s="207"/>
      <c r="P1081" s="123">
        <f t="shared" si="68"/>
        <v>0</v>
      </c>
      <c r="Q1081" s="208" t="str">
        <f t="shared" si="69"/>
        <v>Debil</v>
      </c>
      <c r="R1081" s="207" t="s">
        <v>516</v>
      </c>
      <c r="S1081" s="224" t="str">
        <f t="shared" si="70"/>
        <v>DebilFuerte</v>
      </c>
      <c r="T1081" s="224">
        <f>IFERROR(VLOOKUP(S1081,'Tablas de calculos'!$AU$16:$AV$24,2,FALSE),"")</f>
        <v>7</v>
      </c>
      <c r="U1081" s="208" t="str">
        <f>IFERROR(VLOOKUP(T1081,'Tablas de calculos'!$AV$16:$AY$24,4),"")</f>
        <v>Débil</v>
      </c>
      <c r="V1081" s="207" t="s">
        <v>576</v>
      </c>
      <c r="W1081" s="207" t="s">
        <v>578</v>
      </c>
      <c r="X1081" s="123" t="str">
        <f t="shared" si="71"/>
        <v>DébilNo disminuyeDirectamente</v>
      </c>
      <c r="Y1081" s="208" t="str">
        <f>IFERROR(VLOOKUP(X1081,'Tablas de calculos'!$AZ$4:$BE$11,5,FALSE),"")</f>
        <v/>
      </c>
      <c r="Z1081" s="208" t="str">
        <f>IFERROR(VLOOKUP(X1081,'Tablas de calculos'!$AZ$4:$BE$11,6,FALSE),"")</f>
        <v/>
      </c>
    </row>
    <row r="1082" spans="1:26" ht="75" x14ac:dyDescent="0.25">
      <c r="A1082" s="232" t="s">
        <v>1187</v>
      </c>
      <c r="B1082" s="61">
        <v>65</v>
      </c>
      <c r="C1082" s="205" t="str">
        <f>+VLOOKUP(Tabla9[[#This Row],[Cod. Riesgo]],Tabla_Riesgos[[Número]:[Tipo de Riesgo]],6,FALSE)</f>
        <v>Operativo</v>
      </c>
      <c r="D1082" s="119" t="s">
        <v>76</v>
      </c>
      <c r="E1082" s="120" t="s">
        <v>78</v>
      </c>
      <c r="F1082" s="121"/>
      <c r="G1082" s="122" t="s">
        <v>307</v>
      </c>
      <c r="H1082" s="213"/>
      <c r="I1082" s="207"/>
      <c r="J1082" s="207"/>
      <c r="K1082" s="207"/>
      <c r="L1082" s="207"/>
      <c r="M1082" s="207"/>
      <c r="N1082" s="207"/>
      <c r="O1082" s="207"/>
      <c r="P1082" s="123">
        <f t="shared" si="68"/>
        <v>0</v>
      </c>
      <c r="Q1082" s="208" t="str">
        <f t="shared" si="69"/>
        <v>Debil</v>
      </c>
      <c r="R1082" s="207" t="s">
        <v>516</v>
      </c>
      <c r="S1082" s="224" t="str">
        <f t="shared" si="70"/>
        <v>DebilFuerte</v>
      </c>
      <c r="T1082" s="224">
        <f>IFERROR(VLOOKUP(S1082,'Tablas de calculos'!$AU$16:$AV$24,2,FALSE),"")</f>
        <v>7</v>
      </c>
      <c r="U1082" s="208" t="str">
        <f>IFERROR(VLOOKUP(T1082,'Tablas de calculos'!$AV$16:$AY$24,4),"")</f>
        <v>Débil</v>
      </c>
      <c r="V1082" s="207" t="s">
        <v>576</v>
      </c>
      <c r="W1082" s="207" t="s">
        <v>578</v>
      </c>
      <c r="X1082" s="123" t="str">
        <f t="shared" si="71"/>
        <v>DébilNo disminuyeDirectamente</v>
      </c>
      <c r="Y1082" s="208" t="str">
        <f>IFERROR(VLOOKUP(X1082,'Tablas de calculos'!$AZ$4:$BE$11,5,FALSE),"")</f>
        <v/>
      </c>
      <c r="Z1082" s="208" t="str">
        <f>IFERROR(VLOOKUP(X1082,'Tablas de calculos'!$AZ$4:$BE$11,6,FALSE),"")</f>
        <v/>
      </c>
    </row>
    <row r="1083" spans="1:26" ht="75" x14ac:dyDescent="0.25">
      <c r="A1083" s="232" t="s">
        <v>1187</v>
      </c>
      <c r="B1083" s="61">
        <v>65</v>
      </c>
      <c r="C1083" s="205" t="str">
        <f>+VLOOKUP(Tabla9[[#This Row],[Cod. Riesgo]],Tabla_Riesgos[[Número]:[Tipo de Riesgo]],6,FALSE)</f>
        <v>Operativo</v>
      </c>
      <c r="D1083" s="119" t="s">
        <v>76</v>
      </c>
      <c r="E1083" s="120" t="s">
        <v>78</v>
      </c>
      <c r="F1083" s="121"/>
      <c r="G1083" s="122" t="s">
        <v>308</v>
      </c>
      <c r="H1083" s="213"/>
      <c r="I1083" s="207"/>
      <c r="J1083" s="207"/>
      <c r="K1083" s="207"/>
      <c r="L1083" s="207"/>
      <c r="M1083" s="207"/>
      <c r="N1083" s="207"/>
      <c r="O1083" s="207"/>
      <c r="P1083" s="123">
        <f t="shared" si="68"/>
        <v>0</v>
      </c>
      <c r="Q1083" s="208" t="str">
        <f t="shared" si="69"/>
        <v>Debil</v>
      </c>
      <c r="R1083" s="207" t="s">
        <v>516</v>
      </c>
      <c r="S1083" s="224" t="str">
        <f t="shared" si="70"/>
        <v>DebilFuerte</v>
      </c>
      <c r="T1083" s="224">
        <f>IFERROR(VLOOKUP(S1083,'Tablas de calculos'!$AU$16:$AV$24,2,FALSE),"")</f>
        <v>7</v>
      </c>
      <c r="U1083" s="208" t="str">
        <f>IFERROR(VLOOKUP(T1083,'Tablas de calculos'!$AV$16:$AY$24,4),"")</f>
        <v>Débil</v>
      </c>
      <c r="V1083" s="207" t="s">
        <v>576</v>
      </c>
      <c r="W1083" s="207" t="s">
        <v>578</v>
      </c>
      <c r="X1083" s="123" t="str">
        <f t="shared" si="71"/>
        <v>DébilNo disminuyeDirectamente</v>
      </c>
      <c r="Y1083" s="208" t="str">
        <f>IFERROR(VLOOKUP(X1083,'Tablas de calculos'!$AZ$4:$BE$11,5,FALSE),"")</f>
        <v/>
      </c>
      <c r="Z1083" s="208" t="str">
        <f>IFERROR(VLOOKUP(X1083,'Tablas de calculos'!$AZ$4:$BE$11,6,FALSE),"")</f>
        <v/>
      </c>
    </row>
    <row r="1084" spans="1:26" ht="60" x14ac:dyDescent="0.25">
      <c r="A1084" s="232" t="s">
        <v>1187</v>
      </c>
      <c r="B1084" s="61">
        <v>65</v>
      </c>
      <c r="C1084" s="205" t="str">
        <f>+VLOOKUP(Tabla9[[#This Row],[Cod. Riesgo]],Tabla_Riesgos[[Número]:[Tipo de Riesgo]],6,FALSE)</f>
        <v>Operativo</v>
      </c>
      <c r="D1084" s="119" t="s">
        <v>76</v>
      </c>
      <c r="E1084" s="120" t="s">
        <v>78</v>
      </c>
      <c r="F1084" s="121"/>
      <c r="G1084" s="122" t="s">
        <v>309</v>
      </c>
      <c r="H1084" s="213"/>
      <c r="I1084" s="207"/>
      <c r="J1084" s="207"/>
      <c r="K1084" s="207"/>
      <c r="L1084" s="207"/>
      <c r="M1084" s="207"/>
      <c r="N1084" s="207"/>
      <c r="O1084" s="207"/>
      <c r="P1084" s="123">
        <f t="shared" si="68"/>
        <v>0</v>
      </c>
      <c r="Q1084" s="208" t="str">
        <f t="shared" si="69"/>
        <v>Debil</v>
      </c>
      <c r="R1084" s="207" t="s">
        <v>516</v>
      </c>
      <c r="S1084" s="224" t="str">
        <f t="shared" si="70"/>
        <v>DebilFuerte</v>
      </c>
      <c r="T1084" s="224">
        <f>IFERROR(VLOOKUP(S1084,'Tablas de calculos'!$AU$16:$AV$24,2,FALSE),"")</f>
        <v>7</v>
      </c>
      <c r="U1084" s="208" t="str">
        <f>IFERROR(VLOOKUP(T1084,'Tablas de calculos'!$AV$16:$AY$24,4),"")</f>
        <v>Débil</v>
      </c>
      <c r="V1084" s="207" t="s">
        <v>576</v>
      </c>
      <c r="W1084" s="207" t="s">
        <v>578</v>
      </c>
      <c r="X1084" s="123" t="str">
        <f t="shared" si="71"/>
        <v>DébilNo disminuyeDirectamente</v>
      </c>
      <c r="Y1084" s="208" t="str">
        <f>IFERROR(VLOOKUP(X1084,'Tablas de calculos'!$AZ$4:$BE$11,5,FALSE),"")</f>
        <v/>
      </c>
      <c r="Z1084" s="208" t="str">
        <f>IFERROR(VLOOKUP(X1084,'Tablas de calculos'!$AZ$4:$BE$11,6,FALSE),"")</f>
        <v/>
      </c>
    </row>
    <row r="1085" spans="1:26" ht="60" x14ac:dyDescent="0.25">
      <c r="A1085" s="232" t="s">
        <v>1187</v>
      </c>
      <c r="B1085" s="61">
        <v>66</v>
      </c>
      <c r="C1085" s="205" t="str">
        <f>+VLOOKUP(Tabla9[[#This Row],[Cod. Riesgo]],Tabla_Riesgos[[Número]:[Tipo de Riesgo]],6,FALSE)</f>
        <v>Operativo</v>
      </c>
      <c r="D1085" s="119" t="s">
        <v>76</v>
      </c>
      <c r="E1085" s="120" t="s">
        <v>79</v>
      </c>
      <c r="F1085" s="121"/>
      <c r="G1085" s="122" t="s">
        <v>310</v>
      </c>
      <c r="H1085" s="213"/>
      <c r="I1085" s="207"/>
      <c r="J1085" s="207"/>
      <c r="K1085" s="207"/>
      <c r="L1085" s="207"/>
      <c r="M1085" s="207"/>
      <c r="N1085" s="207"/>
      <c r="O1085" s="207"/>
      <c r="P1085" s="123">
        <f t="shared" si="68"/>
        <v>0</v>
      </c>
      <c r="Q1085" s="208" t="str">
        <f t="shared" si="69"/>
        <v>Debil</v>
      </c>
      <c r="R1085" s="207" t="s">
        <v>516</v>
      </c>
      <c r="S1085" s="224" t="str">
        <f t="shared" si="70"/>
        <v>DebilFuerte</v>
      </c>
      <c r="T1085" s="224">
        <f>IFERROR(VLOOKUP(S1085,'Tablas de calculos'!$AU$16:$AV$24,2,FALSE),"")</f>
        <v>7</v>
      </c>
      <c r="U1085" s="208" t="str">
        <f>IFERROR(VLOOKUP(T1085,'Tablas de calculos'!$AV$16:$AY$24,4),"")</f>
        <v>Débil</v>
      </c>
      <c r="V1085" s="207" t="s">
        <v>576</v>
      </c>
      <c r="W1085" s="207" t="s">
        <v>578</v>
      </c>
      <c r="X1085" s="123" t="str">
        <f t="shared" si="71"/>
        <v>DébilNo disminuyeDirectamente</v>
      </c>
      <c r="Y1085" s="208" t="str">
        <f>IFERROR(VLOOKUP(X1085,'Tablas de calculos'!$AZ$4:$BE$11,5,FALSE),"")</f>
        <v/>
      </c>
      <c r="Z1085" s="208" t="str">
        <f>IFERROR(VLOOKUP(X1085,'Tablas de calculos'!$AZ$4:$BE$11,6,FALSE),"")</f>
        <v/>
      </c>
    </row>
    <row r="1086" spans="1:26" ht="105" x14ac:dyDescent="0.25">
      <c r="A1086" s="232" t="s">
        <v>1187</v>
      </c>
      <c r="B1086" s="61">
        <v>67</v>
      </c>
      <c r="C1086" s="205" t="str">
        <f>+VLOOKUP(Tabla9[[#This Row],[Cod. Riesgo]],Tabla_Riesgos[[Número]:[Tipo de Riesgo]],6,FALSE)</f>
        <v>Seguridad de la Información</v>
      </c>
      <c r="D1086" s="119" t="s">
        <v>676</v>
      </c>
      <c r="E1086" s="120" t="s">
        <v>677</v>
      </c>
      <c r="F1086" s="121"/>
      <c r="G1086" s="122" t="s">
        <v>312</v>
      </c>
      <c r="H1086" s="213"/>
      <c r="I1086" s="207"/>
      <c r="J1086" s="207"/>
      <c r="K1086" s="207"/>
      <c r="L1086" s="207"/>
      <c r="M1086" s="207"/>
      <c r="N1086" s="207"/>
      <c r="O1086" s="207"/>
      <c r="P1086" s="123">
        <f t="shared" si="68"/>
        <v>0</v>
      </c>
      <c r="Q1086" s="208" t="str">
        <f t="shared" si="69"/>
        <v>Debil</v>
      </c>
      <c r="R1086" s="207" t="s">
        <v>516</v>
      </c>
      <c r="S1086" s="224" t="str">
        <f t="shared" si="70"/>
        <v>DebilFuerte</v>
      </c>
      <c r="T1086" s="224">
        <f>IFERROR(VLOOKUP(S1086,'Tablas de calculos'!$AU$16:$AV$24,2,FALSE),"")</f>
        <v>7</v>
      </c>
      <c r="U1086" s="208" t="str">
        <f>IFERROR(VLOOKUP(T1086,'Tablas de calculos'!$AV$16:$AY$24,4),"")</f>
        <v>Débil</v>
      </c>
      <c r="V1086" s="207" t="s">
        <v>576</v>
      </c>
      <c r="W1086" s="207" t="s">
        <v>578</v>
      </c>
      <c r="X1086" s="123" t="str">
        <f t="shared" si="71"/>
        <v>DébilNo disminuyeDirectamente</v>
      </c>
      <c r="Y1086" s="208" t="str">
        <f>IFERROR(VLOOKUP(X1086,'Tablas de calculos'!$AZ$4:$BE$11,5,FALSE),"")</f>
        <v/>
      </c>
      <c r="Z1086" s="208" t="str">
        <f>IFERROR(VLOOKUP(X1086,'Tablas de calculos'!$AZ$4:$BE$11,6,FALSE),"")</f>
        <v/>
      </c>
    </row>
    <row r="1087" spans="1:26" ht="60" x14ac:dyDescent="0.25">
      <c r="A1087" s="232" t="s">
        <v>1187</v>
      </c>
      <c r="B1087" s="61">
        <v>67</v>
      </c>
      <c r="C1087" s="205" t="str">
        <f>+VLOOKUP(Tabla9[[#This Row],[Cod. Riesgo]],Tabla_Riesgos[[Número]:[Tipo de Riesgo]],6,FALSE)</f>
        <v>Seguridad de la Información</v>
      </c>
      <c r="D1087" s="119" t="s">
        <v>676</v>
      </c>
      <c r="E1087" s="120" t="s">
        <v>677</v>
      </c>
      <c r="F1087" s="121"/>
      <c r="G1087" s="122" t="s">
        <v>314</v>
      </c>
      <c r="H1087" s="213"/>
      <c r="I1087" s="207"/>
      <c r="J1087" s="207"/>
      <c r="K1087" s="207"/>
      <c r="L1087" s="207"/>
      <c r="M1087" s="207"/>
      <c r="N1087" s="207"/>
      <c r="O1087" s="207"/>
      <c r="P1087" s="123">
        <f t="shared" si="68"/>
        <v>0</v>
      </c>
      <c r="Q1087" s="208" t="str">
        <f t="shared" si="69"/>
        <v>Debil</v>
      </c>
      <c r="R1087" s="207" t="s">
        <v>516</v>
      </c>
      <c r="S1087" s="224" t="str">
        <f t="shared" si="70"/>
        <v>DebilFuerte</v>
      </c>
      <c r="T1087" s="224">
        <f>IFERROR(VLOOKUP(S1087,'Tablas de calculos'!$AU$16:$AV$24,2,FALSE),"")</f>
        <v>7</v>
      </c>
      <c r="U1087" s="208" t="str">
        <f>IFERROR(VLOOKUP(T1087,'Tablas de calculos'!$AV$16:$AY$24,4),"")</f>
        <v>Débil</v>
      </c>
      <c r="V1087" s="207" t="s">
        <v>576</v>
      </c>
      <c r="W1087" s="207" t="s">
        <v>578</v>
      </c>
      <c r="X1087" s="123" t="str">
        <f t="shared" si="71"/>
        <v>DébilNo disminuyeDirectamente</v>
      </c>
      <c r="Y1087" s="208" t="str">
        <f>IFERROR(VLOOKUP(X1087,'Tablas de calculos'!$AZ$4:$BE$11,5,FALSE),"")</f>
        <v/>
      </c>
      <c r="Z1087" s="208" t="str">
        <f>IFERROR(VLOOKUP(X1087,'Tablas de calculos'!$AZ$4:$BE$11,6,FALSE),"")</f>
        <v/>
      </c>
    </row>
    <row r="1088" spans="1:26" ht="60" x14ac:dyDescent="0.25">
      <c r="A1088" s="232" t="s">
        <v>1187</v>
      </c>
      <c r="B1088" s="61">
        <v>67</v>
      </c>
      <c r="C1088" s="205" t="str">
        <f>+VLOOKUP(Tabla9[[#This Row],[Cod. Riesgo]],Tabla_Riesgos[[Número]:[Tipo de Riesgo]],6,FALSE)</f>
        <v>Seguridad de la Información</v>
      </c>
      <c r="D1088" s="119" t="s">
        <v>676</v>
      </c>
      <c r="E1088" s="120" t="s">
        <v>677</v>
      </c>
      <c r="F1088" s="121"/>
      <c r="G1088" s="122" t="s">
        <v>231</v>
      </c>
      <c r="H1088" s="213"/>
      <c r="I1088" s="207"/>
      <c r="J1088" s="207"/>
      <c r="K1088" s="207"/>
      <c r="L1088" s="207"/>
      <c r="M1088" s="207"/>
      <c r="N1088" s="207"/>
      <c r="O1088" s="207"/>
      <c r="P1088" s="123">
        <f t="shared" si="68"/>
        <v>0</v>
      </c>
      <c r="Q1088" s="208" t="str">
        <f t="shared" si="69"/>
        <v>Debil</v>
      </c>
      <c r="R1088" s="207" t="s">
        <v>516</v>
      </c>
      <c r="S1088" s="224" t="str">
        <f t="shared" si="70"/>
        <v>DebilFuerte</v>
      </c>
      <c r="T1088" s="224">
        <f>IFERROR(VLOOKUP(S1088,'Tablas de calculos'!$AU$16:$AV$24,2,FALSE),"")</f>
        <v>7</v>
      </c>
      <c r="U1088" s="208" t="str">
        <f>IFERROR(VLOOKUP(T1088,'Tablas de calculos'!$AV$16:$AY$24,4),"")</f>
        <v>Débil</v>
      </c>
      <c r="V1088" s="207" t="s">
        <v>576</v>
      </c>
      <c r="W1088" s="207" t="s">
        <v>578</v>
      </c>
      <c r="X1088" s="123" t="str">
        <f t="shared" si="71"/>
        <v>DébilNo disminuyeDirectamente</v>
      </c>
      <c r="Y1088" s="208" t="str">
        <f>IFERROR(VLOOKUP(X1088,'Tablas de calculos'!$AZ$4:$BE$11,5,FALSE),"")</f>
        <v/>
      </c>
      <c r="Z1088" s="208" t="str">
        <f>IFERROR(VLOOKUP(X1088,'Tablas de calculos'!$AZ$4:$BE$11,6,FALSE),"")</f>
        <v/>
      </c>
    </row>
    <row r="1089" spans="1:26" ht="75" x14ac:dyDescent="0.25">
      <c r="A1089" s="232" t="s">
        <v>1187</v>
      </c>
      <c r="B1089" s="61">
        <v>67</v>
      </c>
      <c r="C1089" s="205" t="str">
        <f>+VLOOKUP(Tabla9[[#This Row],[Cod. Riesgo]],Tabla_Riesgos[[Número]:[Tipo de Riesgo]],6,FALSE)</f>
        <v>Seguridad de la Información</v>
      </c>
      <c r="D1089" s="119" t="s">
        <v>676</v>
      </c>
      <c r="E1089" s="120" t="s">
        <v>677</v>
      </c>
      <c r="F1089" s="121"/>
      <c r="G1089" s="122" t="s">
        <v>317</v>
      </c>
      <c r="H1089" s="213"/>
      <c r="I1089" s="207"/>
      <c r="J1089" s="207"/>
      <c r="K1089" s="207"/>
      <c r="L1089" s="207"/>
      <c r="M1089" s="207"/>
      <c r="N1089" s="207"/>
      <c r="O1089" s="207"/>
      <c r="P1089" s="123">
        <f t="shared" si="68"/>
        <v>0</v>
      </c>
      <c r="Q1089" s="208" t="str">
        <f t="shared" si="69"/>
        <v>Debil</v>
      </c>
      <c r="R1089" s="207" t="s">
        <v>516</v>
      </c>
      <c r="S1089" s="224" t="str">
        <f t="shared" si="70"/>
        <v>DebilFuerte</v>
      </c>
      <c r="T1089" s="224">
        <f>IFERROR(VLOOKUP(S1089,'Tablas de calculos'!$AU$16:$AV$24,2,FALSE),"")</f>
        <v>7</v>
      </c>
      <c r="U1089" s="208" t="str">
        <f>IFERROR(VLOOKUP(T1089,'Tablas de calculos'!$AV$16:$AY$24,4),"")</f>
        <v>Débil</v>
      </c>
      <c r="V1089" s="207" t="s">
        <v>576</v>
      </c>
      <c r="W1089" s="207" t="s">
        <v>578</v>
      </c>
      <c r="X1089" s="123" t="str">
        <f t="shared" si="71"/>
        <v>DébilNo disminuyeDirectamente</v>
      </c>
      <c r="Y1089" s="208" t="str">
        <f>IFERROR(VLOOKUP(X1089,'Tablas de calculos'!$AZ$4:$BE$11,5,FALSE),"")</f>
        <v/>
      </c>
      <c r="Z1089" s="208" t="str">
        <f>IFERROR(VLOOKUP(X1089,'Tablas de calculos'!$AZ$4:$BE$11,6,FALSE),"")</f>
        <v/>
      </c>
    </row>
    <row r="1090" spans="1:26" ht="45" x14ac:dyDescent="0.25">
      <c r="A1090" s="232" t="s">
        <v>1187</v>
      </c>
      <c r="B1090" s="61">
        <v>68</v>
      </c>
      <c r="C1090" s="205" t="str">
        <f>+VLOOKUP(Tabla9[[#This Row],[Cod. Riesgo]],Tabla_Riesgos[[Número]:[Tipo de Riesgo]],6,FALSE)</f>
        <v>Seguridad de la Información</v>
      </c>
      <c r="D1090" s="119" t="s">
        <v>102</v>
      </c>
      <c r="E1090" s="120" t="s">
        <v>81</v>
      </c>
      <c r="F1090" s="121"/>
      <c r="G1090" s="122" t="s">
        <v>319</v>
      </c>
      <c r="H1090" s="213"/>
      <c r="I1090" s="207"/>
      <c r="J1090" s="207"/>
      <c r="K1090" s="207"/>
      <c r="L1090" s="207"/>
      <c r="M1090" s="207"/>
      <c r="N1090" s="207"/>
      <c r="O1090" s="207"/>
      <c r="P1090" s="123">
        <f t="shared" si="68"/>
        <v>0</v>
      </c>
      <c r="Q1090" s="208" t="str">
        <f t="shared" si="69"/>
        <v>Debil</v>
      </c>
      <c r="R1090" s="207" t="s">
        <v>516</v>
      </c>
      <c r="S1090" s="224" t="str">
        <f t="shared" si="70"/>
        <v>DebilFuerte</v>
      </c>
      <c r="T1090" s="224">
        <f>IFERROR(VLOOKUP(S1090,'Tablas de calculos'!$AU$16:$AV$24,2,FALSE),"")</f>
        <v>7</v>
      </c>
      <c r="U1090" s="208" t="str">
        <f>IFERROR(VLOOKUP(T1090,'Tablas de calculos'!$AV$16:$AY$24,4),"")</f>
        <v>Débil</v>
      </c>
      <c r="V1090" s="207" t="s">
        <v>576</v>
      </c>
      <c r="W1090" s="207" t="s">
        <v>578</v>
      </c>
      <c r="X1090" s="123" t="str">
        <f t="shared" si="71"/>
        <v>DébilNo disminuyeDirectamente</v>
      </c>
      <c r="Y1090" s="208" t="str">
        <f>IFERROR(VLOOKUP(X1090,'Tablas de calculos'!$AZ$4:$BE$11,5,FALSE),"")</f>
        <v/>
      </c>
      <c r="Z1090" s="208" t="str">
        <f>IFERROR(VLOOKUP(X1090,'Tablas de calculos'!$AZ$4:$BE$11,6,FALSE),"")</f>
        <v/>
      </c>
    </row>
    <row r="1091" spans="1:26" ht="90" x14ac:dyDescent="0.25">
      <c r="A1091" s="232" t="s">
        <v>1187</v>
      </c>
      <c r="B1091" s="61">
        <v>70</v>
      </c>
      <c r="C1091" s="205" t="str">
        <f>+VLOOKUP(Tabla9[[#This Row],[Cod. Riesgo]],Tabla_Riesgos[[Número]:[Tipo de Riesgo]],6,FALSE)</f>
        <v>Seguridad de la Información</v>
      </c>
      <c r="D1091" s="119" t="s">
        <v>102</v>
      </c>
      <c r="E1091" s="120" t="s">
        <v>678</v>
      </c>
      <c r="F1091" s="121"/>
      <c r="G1091" s="122" t="s">
        <v>321</v>
      </c>
      <c r="H1091" s="213"/>
      <c r="I1091" s="207"/>
      <c r="J1091" s="207"/>
      <c r="K1091" s="207"/>
      <c r="L1091" s="207"/>
      <c r="M1091" s="207"/>
      <c r="N1091" s="207"/>
      <c r="O1091" s="207"/>
      <c r="P1091" s="123">
        <f t="shared" si="68"/>
        <v>0</v>
      </c>
      <c r="Q1091" s="208" t="str">
        <f t="shared" si="69"/>
        <v>Debil</v>
      </c>
      <c r="R1091" s="207" t="s">
        <v>516</v>
      </c>
      <c r="S1091" s="224" t="str">
        <f t="shared" si="70"/>
        <v>DebilFuerte</v>
      </c>
      <c r="T1091" s="224">
        <f>IFERROR(VLOOKUP(S1091,'Tablas de calculos'!$AU$16:$AV$24,2,FALSE),"")</f>
        <v>7</v>
      </c>
      <c r="U1091" s="208" t="str">
        <f>IFERROR(VLOOKUP(T1091,'Tablas de calculos'!$AV$16:$AY$24,4),"")</f>
        <v>Débil</v>
      </c>
      <c r="V1091" s="207" t="s">
        <v>576</v>
      </c>
      <c r="W1091" s="207" t="s">
        <v>578</v>
      </c>
      <c r="X1091" s="123" t="str">
        <f t="shared" si="71"/>
        <v>DébilNo disminuyeDirectamente</v>
      </c>
      <c r="Y1091" s="208" t="str">
        <f>IFERROR(VLOOKUP(X1091,'Tablas de calculos'!$AZ$4:$BE$11,5,FALSE),"")</f>
        <v/>
      </c>
      <c r="Z1091" s="208" t="str">
        <f>IFERROR(VLOOKUP(X1091,'Tablas de calculos'!$AZ$4:$BE$11,6,FALSE),"")</f>
        <v/>
      </c>
    </row>
    <row r="1092" spans="1:26" ht="60" x14ac:dyDescent="0.25">
      <c r="A1092" s="232" t="s">
        <v>1187</v>
      </c>
      <c r="B1092" s="61">
        <v>70</v>
      </c>
      <c r="C1092" s="205" t="str">
        <f>+VLOOKUP(Tabla9[[#This Row],[Cod. Riesgo]],Tabla_Riesgos[[Número]:[Tipo de Riesgo]],6,FALSE)</f>
        <v>Seguridad de la Información</v>
      </c>
      <c r="D1092" s="119" t="s">
        <v>102</v>
      </c>
      <c r="E1092" s="120" t="s">
        <v>678</v>
      </c>
      <c r="F1092" s="121"/>
      <c r="G1092" s="122" t="s">
        <v>323</v>
      </c>
      <c r="H1092" s="213"/>
      <c r="I1092" s="207"/>
      <c r="J1092" s="207"/>
      <c r="K1092" s="207"/>
      <c r="L1092" s="207"/>
      <c r="M1092" s="207"/>
      <c r="N1092" s="207"/>
      <c r="O1092" s="207"/>
      <c r="P1092" s="123">
        <f t="shared" si="68"/>
        <v>0</v>
      </c>
      <c r="Q1092" s="208" t="str">
        <f t="shared" si="69"/>
        <v>Debil</v>
      </c>
      <c r="R1092" s="207" t="s">
        <v>516</v>
      </c>
      <c r="S1092" s="224" t="str">
        <f t="shared" si="70"/>
        <v>DebilFuerte</v>
      </c>
      <c r="T1092" s="224">
        <f>IFERROR(VLOOKUP(S1092,'Tablas de calculos'!$AU$16:$AV$24,2,FALSE),"")</f>
        <v>7</v>
      </c>
      <c r="U1092" s="208" t="str">
        <f>IFERROR(VLOOKUP(T1092,'Tablas de calculos'!$AV$16:$AY$24,4),"")</f>
        <v>Débil</v>
      </c>
      <c r="V1092" s="207" t="s">
        <v>576</v>
      </c>
      <c r="W1092" s="207" t="s">
        <v>578</v>
      </c>
      <c r="X1092" s="123" t="str">
        <f t="shared" si="71"/>
        <v>DébilNo disminuyeDirectamente</v>
      </c>
      <c r="Y1092" s="208" t="str">
        <f>IFERROR(VLOOKUP(X1092,'Tablas de calculos'!$AZ$4:$BE$11,5,FALSE),"")</f>
        <v/>
      </c>
      <c r="Z1092" s="208" t="str">
        <f>IFERROR(VLOOKUP(X1092,'Tablas de calculos'!$AZ$4:$BE$11,6,FALSE),"")</f>
        <v/>
      </c>
    </row>
    <row r="1093" spans="1:26" ht="30" x14ac:dyDescent="0.25">
      <c r="A1093" s="232" t="s">
        <v>1187</v>
      </c>
      <c r="B1093" s="61">
        <v>70</v>
      </c>
      <c r="C1093" s="205" t="str">
        <f>+VLOOKUP(Tabla9[[#This Row],[Cod. Riesgo]],Tabla_Riesgos[[Número]:[Tipo de Riesgo]],6,FALSE)</f>
        <v>Seguridad de la Información</v>
      </c>
      <c r="D1093" s="119" t="s">
        <v>102</v>
      </c>
      <c r="E1093" s="120" t="s">
        <v>678</v>
      </c>
      <c r="F1093" s="121"/>
      <c r="G1093" s="122" t="s">
        <v>325</v>
      </c>
      <c r="H1093" s="213"/>
      <c r="I1093" s="207"/>
      <c r="J1093" s="207"/>
      <c r="K1093" s="207"/>
      <c r="L1093" s="207"/>
      <c r="M1093" s="207"/>
      <c r="N1093" s="207"/>
      <c r="O1093" s="207"/>
      <c r="P1093" s="123">
        <f t="shared" ref="P1093:P1156" si="72">IFERROR(IF(I1093="Asignado",15,0)+IF(J1093="Adecuado",15,0)+IF(K1093="Oportuna",15,0)+IF(L1093="Prevenir",15,0)+IF(L1093="Detectar",10,0)+IF(M1093="Confiable",15,0)+IF(N1093="Se investigan y resuelven oportunamente",15,0)+IF(O1093="Completa",10,0)+IF(O1093="Incompleta",5,0),"")</f>
        <v>0</v>
      </c>
      <c r="Q1093" s="208" t="str">
        <f t="shared" ref="Q1093:Q1156" si="73">IF(P1093&lt;86,"Debil",IF(P1093&lt;96,"Moderado","Fuerte"))</f>
        <v>Debil</v>
      </c>
      <c r="R1093" s="207" t="s">
        <v>516</v>
      </c>
      <c r="S1093" s="224" t="str">
        <f t="shared" ref="S1093:S1156" si="74">_xlfn.CONCAT(Q1093,R1093)</f>
        <v>DebilFuerte</v>
      </c>
      <c r="T1093" s="224">
        <f>IFERROR(VLOOKUP(S1093,'Tablas de calculos'!$AU$16:$AV$24,2,FALSE),"")</f>
        <v>7</v>
      </c>
      <c r="U1093" s="208" t="str">
        <f>IFERROR(VLOOKUP(T1093,'Tablas de calculos'!$AV$16:$AY$24,4),"")</f>
        <v>Débil</v>
      </c>
      <c r="V1093" s="207" t="s">
        <v>576</v>
      </c>
      <c r="W1093" s="207" t="s">
        <v>578</v>
      </c>
      <c r="X1093" s="123" t="str">
        <f t="shared" ref="X1093:X1156" si="75">CONCATENATE(U1093,V1093,W1093)</f>
        <v>DébilNo disminuyeDirectamente</v>
      </c>
      <c r="Y1093" s="208" t="str">
        <f>IFERROR(VLOOKUP(X1093,'Tablas de calculos'!$AZ$4:$BE$11,5,FALSE),"")</f>
        <v/>
      </c>
      <c r="Z1093" s="208" t="str">
        <f>IFERROR(VLOOKUP(X1093,'Tablas de calculos'!$AZ$4:$BE$11,6,FALSE),"")</f>
        <v/>
      </c>
    </row>
    <row r="1094" spans="1:26" ht="30" x14ac:dyDescent="0.25">
      <c r="A1094" s="232" t="s">
        <v>1187</v>
      </c>
      <c r="B1094" s="61">
        <v>70</v>
      </c>
      <c r="C1094" s="205" t="str">
        <f>+VLOOKUP(Tabla9[[#This Row],[Cod. Riesgo]],Tabla_Riesgos[[Número]:[Tipo de Riesgo]],6,FALSE)</f>
        <v>Seguridad de la Información</v>
      </c>
      <c r="D1094" s="119" t="s">
        <v>102</v>
      </c>
      <c r="E1094" s="120" t="s">
        <v>678</v>
      </c>
      <c r="F1094" s="121"/>
      <c r="G1094" s="122" t="s">
        <v>327</v>
      </c>
      <c r="H1094" s="213"/>
      <c r="I1094" s="207"/>
      <c r="J1094" s="207"/>
      <c r="K1094" s="207"/>
      <c r="L1094" s="207"/>
      <c r="M1094" s="207"/>
      <c r="N1094" s="207"/>
      <c r="O1094" s="207"/>
      <c r="P1094" s="123">
        <f t="shared" si="72"/>
        <v>0</v>
      </c>
      <c r="Q1094" s="208" t="str">
        <f t="shared" si="73"/>
        <v>Debil</v>
      </c>
      <c r="R1094" s="207" t="s">
        <v>516</v>
      </c>
      <c r="S1094" s="224" t="str">
        <f t="shared" si="74"/>
        <v>DebilFuerte</v>
      </c>
      <c r="T1094" s="224">
        <f>IFERROR(VLOOKUP(S1094,'Tablas de calculos'!$AU$16:$AV$24,2,FALSE),"")</f>
        <v>7</v>
      </c>
      <c r="U1094" s="208" t="str">
        <f>IFERROR(VLOOKUP(T1094,'Tablas de calculos'!$AV$16:$AY$24,4),"")</f>
        <v>Débil</v>
      </c>
      <c r="V1094" s="207" t="s">
        <v>576</v>
      </c>
      <c r="W1094" s="207" t="s">
        <v>578</v>
      </c>
      <c r="X1094" s="123" t="str">
        <f t="shared" si="75"/>
        <v>DébilNo disminuyeDirectamente</v>
      </c>
      <c r="Y1094" s="208" t="str">
        <f>IFERROR(VLOOKUP(X1094,'Tablas de calculos'!$AZ$4:$BE$11,5,FALSE),"")</f>
        <v/>
      </c>
      <c r="Z1094" s="208" t="str">
        <f>IFERROR(VLOOKUP(X1094,'Tablas de calculos'!$AZ$4:$BE$11,6,FALSE),"")</f>
        <v/>
      </c>
    </row>
    <row r="1095" spans="1:26" ht="30" x14ac:dyDescent="0.25">
      <c r="A1095" s="232" t="s">
        <v>1187</v>
      </c>
      <c r="B1095" s="61">
        <v>71</v>
      </c>
      <c r="C1095" s="205" t="str">
        <f>+VLOOKUP(Tabla9[[#This Row],[Cod. Riesgo]],Tabla_Riesgos[[Número]:[Tipo de Riesgo]],6,FALSE)</f>
        <v>Operativo</v>
      </c>
      <c r="D1095" s="119" t="s">
        <v>82</v>
      </c>
      <c r="E1095" s="120" t="s">
        <v>83</v>
      </c>
      <c r="F1095" s="121"/>
      <c r="G1095" s="122" t="s">
        <v>329</v>
      </c>
      <c r="H1095" s="213"/>
      <c r="I1095" s="207"/>
      <c r="J1095" s="207"/>
      <c r="K1095" s="207"/>
      <c r="L1095" s="207"/>
      <c r="M1095" s="207"/>
      <c r="N1095" s="207"/>
      <c r="O1095" s="207"/>
      <c r="P1095" s="123">
        <f t="shared" si="72"/>
        <v>0</v>
      </c>
      <c r="Q1095" s="208" t="str">
        <f t="shared" si="73"/>
        <v>Debil</v>
      </c>
      <c r="R1095" s="207" t="s">
        <v>516</v>
      </c>
      <c r="S1095" s="224" t="str">
        <f t="shared" si="74"/>
        <v>DebilFuerte</v>
      </c>
      <c r="T1095" s="224">
        <f>IFERROR(VLOOKUP(S1095,'Tablas de calculos'!$AU$16:$AV$24,2,FALSE),"")</f>
        <v>7</v>
      </c>
      <c r="U1095" s="208" t="str">
        <f>IFERROR(VLOOKUP(T1095,'Tablas de calculos'!$AV$16:$AY$24,4),"")</f>
        <v>Débil</v>
      </c>
      <c r="V1095" s="207" t="s">
        <v>576</v>
      </c>
      <c r="W1095" s="207" t="s">
        <v>578</v>
      </c>
      <c r="X1095" s="123" t="str">
        <f t="shared" si="75"/>
        <v>DébilNo disminuyeDirectamente</v>
      </c>
      <c r="Y1095" s="208" t="str">
        <f>IFERROR(VLOOKUP(X1095,'Tablas de calculos'!$AZ$4:$BE$11,5,FALSE),"")</f>
        <v/>
      </c>
      <c r="Z1095" s="208" t="str">
        <f>IFERROR(VLOOKUP(X1095,'Tablas de calculos'!$AZ$4:$BE$11,6,FALSE),"")</f>
        <v/>
      </c>
    </row>
    <row r="1096" spans="1:26" ht="30" x14ac:dyDescent="0.25">
      <c r="A1096" s="232" t="s">
        <v>1187</v>
      </c>
      <c r="B1096" s="61">
        <v>71</v>
      </c>
      <c r="C1096" s="205" t="str">
        <f>+VLOOKUP(Tabla9[[#This Row],[Cod. Riesgo]],Tabla_Riesgos[[Número]:[Tipo de Riesgo]],6,FALSE)</f>
        <v>Operativo</v>
      </c>
      <c r="D1096" s="119" t="s">
        <v>82</v>
      </c>
      <c r="E1096" s="120" t="s">
        <v>83</v>
      </c>
      <c r="F1096" s="121"/>
      <c r="G1096" s="122" t="s">
        <v>331</v>
      </c>
      <c r="H1096" s="213"/>
      <c r="I1096" s="207"/>
      <c r="J1096" s="207"/>
      <c r="K1096" s="207"/>
      <c r="L1096" s="207"/>
      <c r="M1096" s="207"/>
      <c r="N1096" s="207"/>
      <c r="O1096" s="207"/>
      <c r="P1096" s="123">
        <f t="shared" si="72"/>
        <v>0</v>
      </c>
      <c r="Q1096" s="208" t="str">
        <f t="shared" si="73"/>
        <v>Debil</v>
      </c>
      <c r="R1096" s="207" t="s">
        <v>516</v>
      </c>
      <c r="S1096" s="224" t="str">
        <f t="shared" si="74"/>
        <v>DebilFuerte</v>
      </c>
      <c r="T1096" s="224">
        <f>IFERROR(VLOOKUP(S1096,'Tablas de calculos'!$AU$16:$AV$24,2,FALSE),"")</f>
        <v>7</v>
      </c>
      <c r="U1096" s="208" t="str">
        <f>IFERROR(VLOOKUP(T1096,'Tablas de calculos'!$AV$16:$AY$24,4),"")</f>
        <v>Débil</v>
      </c>
      <c r="V1096" s="207" t="s">
        <v>576</v>
      </c>
      <c r="W1096" s="207" t="s">
        <v>578</v>
      </c>
      <c r="X1096" s="123" t="str">
        <f t="shared" si="75"/>
        <v>DébilNo disminuyeDirectamente</v>
      </c>
      <c r="Y1096" s="208" t="str">
        <f>IFERROR(VLOOKUP(X1096,'Tablas de calculos'!$AZ$4:$BE$11,5,FALSE),"")</f>
        <v/>
      </c>
      <c r="Z1096" s="208" t="str">
        <f>IFERROR(VLOOKUP(X1096,'Tablas de calculos'!$AZ$4:$BE$11,6,FALSE),"")</f>
        <v/>
      </c>
    </row>
    <row r="1097" spans="1:26" ht="60" x14ac:dyDescent="0.25">
      <c r="A1097" s="232" t="s">
        <v>1187</v>
      </c>
      <c r="B1097" s="61">
        <v>72</v>
      </c>
      <c r="C1097" s="205" t="str">
        <f>+VLOOKUP(Tabla9[[#This Row],[Cod. Riesgo]],Tabla_Riesgos[[Número]:[Tipo de Riesgo]],6,FALSE)</f>
        <v>Operativo</v>
      </c>
      <c r="D1097" s="119" t="s">
        <v>676</v>
      </c>
      <c r="E1097" s="120" t="s">
        <v>679</v>
      </c>
      <c r="F1097" s="121"/>
      <c r="G1097" s="122" t="s">
        <v>332</v>
      </c>
      <c r="H1097" s="213"/>
      <c r="I1097" s="207"/>
      <c r="J1097" s="207"/>
      <c r="K1097" s="207"/>
      <c r="L1097" s="207"/>
      <c r="M1097" s="207"/>
      <c r="N1097" s="207"/>
      <c r="O1097" s="207"/>
      <c r="P1097" s="123">
        <f t="shared" si="72"/>
        <v>0</v>
      </c>
      <c r="Q1097" s="208" t="str">
        <f t="shared" si="73"/>
        <v>Debil</v>
      </c>
      <c r="R1097" s="207" t="s">
        <v>516</v>
      </c>
      <c r="S1097" s="224" t="str">
        <f t="shared" si="74"/>
        <v>DebilFuerte</v>
      </c>
      <c r="T1097" s="224">
        <f>IFERROR(VLOOKUP(S1097,'Tablas de calculos'!$AU$16:$AV$24,2,FALSE),"")</f>
        <v>7</v>
      </c>
      <c r="U1097" s="208" t="str">
        <f>IFERROR(VLOOKUP(T1097,'Tablas de calculos'!$AV$16:$AY$24,4),"")</f>
        <v>Débil</v>
      </c>
      <c r="V1097" s="207" t="s">
        <v>576</v>
      </c>
      <c r="W1097" s="207" t="s">
        <v>578</v>
      </c>
      <c r="X1097" s="123" t="str">
        <f t="shared" si="75"/>
        <v>DébilNo disminuyeDirectamente</v>
      </c>
      <c r="Y1097" s="208" t="str">
        <f>IFERROR(VLOOKUP(X1097,'Tablas de calculos'!$AZ$4:$BE$11,5,FALSE),"")</f>
        <v/>
      </c>
      <c r="Z1097" s="208" t="str">
        <f>IFERROR(VLOOKUP(X1097,'Tablas de calculos'!$AZ$4:$BE$11,6,FALSE),"")</f>
        <v/>
      </c>
    </row>
    <row r="1098" spans="1:26" ht="45" x14ac:dyDescent="0.25">
      <c r="A1098" s="232" t="s">
        <v>1187</v>
      </c>
      <c r="B1098" s="61">
        <v>73</v>
      </c>
      <c r="C1098" s="205" t="str">
        <f>+VLOOKUP(Tabla9[[#This Row],[Cod. Riesgo]],Tabla_Riesgos[[Número]:[Tipo de Riesgo]],6,FALSE)</f>
        <v>Seguridad de la Información</v>
      </c>
      <c r="D1098" s="119" t="s">
        <v>102</v>
      </c>
      <c r="E1098" s="120" t="s">
        <v>86</v>
      </c>
      <c r="F1098" s="121"/>
      <c r="G1098" s="122" t="s">
        <v>333</v>
      </c>
      <c r="H1098" s="213"/>
      <c r="I1098" s="207"/>
      <c r="J1098" s="207"/>
      <c r="K1098" s="207"/>
      <c r="L1098" s="207"/>
      <c r="M1098" s="207"/>
      <c r="N1098" s="207"/>
      <c r="O1098" s="207"/>
      <c r="P1098" s="123">
        <f t="shared" si="72"/>
        <v>0</v>
      </c>
      <c r="Q1098" s="208" t="str">
        <f t="shared" si="73"/>
        <v>Debil</v>
      </c>
      <c r="R1098" s="207" t="s">
        <v>516</v>
      </c>
      <c r="S1098" s="224" t="str">
        <f t="shared" si="74"/>
        <v>DebilFuerte</v>
      </c>
      <c r="T1098" s="224">
        <f>IFERROR(VLOOKUP(S1098,'Tablas de calculos'!$AU$16:$AV$24,2,FALSE),"")</f>
        <v>7</v>
      </c>
      <c r="U1098" s="208" t="str">
        <f>IFERROR(VLOOKUP(T1098,'Tablas de calculos'!$AV$16:$AY$24,4),"")</f>
        <v>Débil</v>
      </c>
      <c r="V1098" s="207" t="s">
        <v>576</v>
      </c>
      <c r="W1098" s="207" t="s">
        <v>578</v>
      </c>
      <c r="X1098" s="123" t="str">
        <f t="shared" si="75"/>
        <v>DébilNo disminuyeDirectamente</v>
      </c>
      <c r="Y1098" s="208" t="str">
        <f>IFERROR(VLOOKUP(X1098,'Tablas de calculos'!$AZ$4:$BE$11,5,FALSE),"")</f>
        <v/>
      </c>
      <c r="Z1098" s="208" t="str">
        <f>IFERROR(VLOOKUP(X1098,'Tablas de calculos'!$AZ$4:$BE$11,6,FALSE),"")</f>
        <v/>
      </c>
    </row>
    <row r="1099" spans="1:26" ht="60" x14ac:dyDescent="0.25">
      <c r="A1099" s="232" t="s">
        <v>1187</v>
      </c>
      <c r="B1099" s="61">
        <v>76</v>
      </c>
      <c r="C1099" s="205" t="str">
        <f>+VLOOKUP(Tabla9[[#This Row],[Cod. Riesgo]],Tabla_Riesgos[[Número]:[Tipo de Riesgo]],6,FALSE)</f>
        <v>Operativo</v>
      </c>
      <c r="D1099" s="119" t="s">
        <v>26</v>
      </c>
      <c r="E1099" s="120" t="s">
        <v>747</v>
      </c>
      <c r="F1099" s="121"/>
      <c r="G1099" s="124"/>
      <c r="H1099" s="213"/>
      <c r="I1099" s="207"/>
      <c r="J1099" s="207"/>
      <c r="K1099" s="207"/>
      <c r="L1099" s="207"/>
      <c r="M1099" s="207"/>
      <c r="N1099" s="207"/>
      <c r="O1099" s="207"/>
      <c r="P1099" s="123">
        <f t="shared" si="72"/>
        <v>0</v>
      </c>
      <c r="Q1099" s="208" t="str">
        <f t="shared" si="73"/>
        <v>Debil</v>
      </c>
      <c r="R1099" s="207" t="s">
        <v>516</v>
      </c>
      <c r="S1099" s="224" t="str">
        <f t="shared" si="74"/>
        <v>DebilFuerte</v>
      </c>
      <c r="T1099" s="224">
        <f>IFERROR(VLOOKUP(S1099,'Tablas de calculos'!$AU$16:$AV$24,2,FALSE),"")</f>
        <v>7</v>
      </c>
      <c r="U1099" s="208" t="str">
        <f>IFERROR(VLOOKUP(T1099,'Tablas de calculos'!$AV$16:$AY$24,4),"")</f>
        <v>Débil</v>
      </c>
      <c r="V1099" s="207" t="s">
        <v>576</v>
      </c>
      <c r="W1099" s="207" t="s">
        <v>578</v>
      </c>
      <c r="X1099" s="123" t="str">
        <f t="shared" si="75"/>
        <v>DébilNo disminuyeDirectamente</v>
      </c>
      <c r="Y1099" s="208" t="str">
        <f>IFERROR(VLOOKUP(X1099,'Tablas de calculos'!$AZ$4:$BE$11,5,FALSE),"")</f>
        <v/>
      </c>
      <c r="Z1099" s="208" t="str">
        <f>IFERROR(VLOOKUP(X1099,'Tablas de calculos'!$AZ$4:$BE$11,6,FALSE),"")</f>
        <v/>
      </c>
    </row>
    <row r="1100" spans="1:26" ht="75" x14ac:dyDescent="0.25">
      <c r="A1100" s="232" t="s">
        <v>1187</v>
      </c>
      <c r="B1100" s="61">
        <v>77</v>
      </c>
      <c r="C1100" s="205" t="str">
        <f>+VLOOKUP(Tabla9[[#This Row],[Cod. Riesgo]],Tabla_Riesgos[[Número]:[Tipo de Riesgo]],6,FALSE)</f>
        <v>Operativo</v>
      </c>
      <c r="D1100" s="119" t="s">
        <v>12</v>
      </c>
      <c r="E1100" s="120" t="s">
        <v>89</v>
      </c>
      <c r="F1100" s="121"/>
      <c r="G1100" s="124"/>
      <c r="H1100" s="213"/>
      <c r="I1100" s="207"/>
      <c r="J1100" s="207"/>
      <c r="K1100" s="207"/>
      <c r="L1100" s="207"/>
      <c r="M1100" s="207"/>
      <c r="N1100" s="207"/>
      <c r="O1100" s="207"/>
      <c r="P1100" s="123">
        <f t="shared" si="72"/>
        <v>0</v>
      </c>
      <c r="Q1100" s="208" t="str">
        <f t="shared" si="73"/>
        <v>Debil</v>
      </c>
      <c r="R1100" s="207" t="s">
        <v>516</v>
      </c>
      <c r="S1100" s="224" t="str">
        <f t="shared" si="74"/>
        <v>DebilFuerte</v>
      </c>
      <c r="T1100" s="224">
        <f>IFERROR(VLOOKUP(S1100,'Tablas de calculos'!$AU$16:$AV$24,2,FALSE),"")</f>
        <v>7</v>
      </c>
      <c r="U1100" s="208" t="str">
        <f>IFERROR(VLOOKUP(T1100,'Tablas de calculos'!$AV$16:$AY$24,4),"")</f>
        <v>Débil</v>
      </c>
      <c r="V1100" s="207" t="s">
        <v>576</v>
      </c>
      <c r="W1100" s="207" t="s">
        <v>578</v>
      </c>
      <c r="X1100" s="123" t="str">
        <f t="shared" si="75"/>
        <v>DébilNo disminuyeDirectamente</v>
      </c>
      <c r="Y1100" s="208" t="str">
        <f>IFERROR(VLOOKUP(X1100,'Tablas de calculos'!$AZ$4:$BE$11,5,FALSE),"")</f>
        <v/>
      </c>
      <c r="Z1100" s="208" t="str">
        <f>IFERROR(VLOOKUP(X1100,'Tablas de calculos'!$AZ$4:$BE$11,6,FALSE),"")</f>
        <v/>
      </c>
    </row>
    <row r="1101" spans="1:26" ht="60" x14ac:dyDescent="0.25">
      <c r="A1101" s="232" t="s">
        <v>1187</v>
      </c>
      <c r="B1101" s="61">
        <v>78</v>
      </c>
      <c r="C1101" s="205" t="str">
        <f>+VLOOKUP(Tabla9[[#This Row],[Cod. Riesgo]],Tabla_Riesgos[[Número]:[Tipo de Riesgo]],6,FALSE)</f>
        <v>Seguridad de la Información</v>
      </c>
      <c r="D1101" s="119" t="s">
        <v>26</v>
      </c>
      <c r="E1101" s="120" t="s">
        <v>682</v>
      </c>
      <c r="F1101" s="121"/>
      <c r="G1101" s="124"/>
      <c r="H1101" s="213"/>
      <c r="I1101" s="207"/>
      <c r="J1101" s="207"/>
      <c r="K1101" s="207"/>
      <c r="L1101" s="207"/>
      <c r="M1101" s="207"/>
      <c r="N1101" s="207"/>
      <c r="O1101" s="207"/>
      <c r="P1101" s="123">
        <f t="shared" si="72"/>
        <v>0</v>
      </c>
      <c r="Q1101" s="208" t="str">
        <f t="shared" si="73"/>
        <v>Debil</v>
      </c>
      <c r="R1101" s="207" t="s">
        <v>516</v>
      </c>
      <c r="S1101" s="224" t="str">
        <f t="shared" si="74"/>
        <v>DebilFuerte</v>
      </c>
      <c r="T1101" s="224">
        <f>IFERROR(VLOOKUP(S1101,'Tablas de calculos'!$AU$16:$AV$24,2,FALSE),"")</f>
        <v>7</v>
      </c>
      <c r="U1101" s="208" t="str">
        <f>IFERROR(VLOOKUP(T1101,'Tablas de calculos'!$AV$16:$AY$24,4),"")</f>
        <v>Débil</v>
      </c>
      <c r="V1101" s="207" t="s">
        <v>576</v>
      </c>
      <c r="W1101" s="207" t="s">
        <v>578</v>
      </c>
      <c r="X1101" s="123" t="str">
        <f t="shared" si="75"/>
        <v>DébilNo disminuyeDirectamente</v>
      </c>
      <c r="Y1101" s="208" t="str">
        <f>IFERROR(VLOOKUP(X1101,'Tablas de calculos'!$AZ$4:$BE$11,5,FALSE),"")</f>
        <v/>
      </c>
      <c r="Z1101" s="208" t="str">
        <f>IFERROR(VLOOKUP(X1101,'Tablas de calculos'!$AZ$4:$BE$11,6,FALSE),"")</f>
        <v/>
      </c>
    </row>
    <row r="1102" spans="1:26" ht="45" x14ac:dyDescent="0.25">
      <c r="A1102" s="232" t="s">
        <v>1187</v>
      </c>
      <c r="B1102" s="61">
        <v>79</v>
      </c>
      <c r="C1102" s="205" t="str">
        <f>+VLOOKUP(Tabla9[[#This Row],[Cod. Riesgo]],Tabla_Riesgos[[Número]:[Tipo de Riesgo]],6,FALSE)</f>
        <v>Operativo</v>
      </c>
      <c r="D1102" s="119" t="s">
        <v>12</v>
      </c>
      <c r="E1102" s="120" t="s">
        <v>637</v>
      </c>
      <c r="F1102" s="121"/>
      <c r="G1102" s="124"/>
      <c r="H1102" s="213"/>
      <c r="I1102" s="207"/>
      <c r="J1102" s="207"/>
      <c r="K1102" s="207"/>
      <c r="L1102" s="207"/>
      <c r="M1102" s="207"/>
      <c r="N1102" s="207"/>
      <c r="O1102" s="207"/>
      <c r="P1102" s="123">
        <f t="shared" si="72"/>
        <v>0</v>
      </c>
      <c r="Q1102" s="208" t="str">
        <f t="shared" si="73"/>
        <v>Debil</v>
      </c>
      <c r="R1102" s="207" t="s">
        <v>516</v>
      </c>
      <c r="S1102" s="224" t="str">
        <f t="shared" si="74"/>
        <v>DebilFuerte</v>
      </c>
      <c r="T1102" s="224">
        <f>IFERROR(VLOOKUP(S1102,'Tablas de calculos'!$AU$16:$AV$24,2,FALSE),"")</f>
        <v>7</v>
      </c>
      <c r="U1102" s="208" t="str">
        <f>IFERROR(VLOOKUP(T1102,'Tablas de calculos'!$AV$16:$AY$24,4),"")</f>
        <v>Débil</v>
      </c>
      <c r="V1102" s="207" t="s">
        <v>576</v>
      </c>
      <c r="W1102" s="207" t="s">
        <v>578</v>
      </c>
      <c r="X1102" s="123" t="str">
        <f t="shared" si="75"/>
        <v>DébilNo disminuyeDirectamente</v>
      </c>
      <c r="Y1102" s="208" t="str">
        <f>IFERROR(VLOOKUP(X1102,'Tablas de calculos'!$AZ$4:$BE$11,5,FALSE),"")</f>
        <v/>
      </c>
      <c r="Z1102" s="208" t="str">
        <f>IFERROR(VLOOKUP(X1102,'Tablas de calculos'!$AZ$4:$BE$11,6,FALSE),"")</f>
        <v/>
      </c>
    </row>
    <row r="1103" spans="1:26" ht="30" x14ac:dyDescent="0.25">
      <c r="A1103" s="232" t="s">
        <v>1187</v>
      </c>
      <c r="B1103" s="61">
        <v>80</v>
      </c>
      <c r="C1103" s="205" t="str">
        <f>+VLOOKUP(Tabla9[[#This Row],[Cod. Riesgo]],Tabla_Riesgos[[Número]:[Tipo de Riesgo]],6,FALSE)</f>
        <v>Operativo</v>
      </c>
      <c r="D1103" s="119" t="s">
        <v>55</v>
      </c>
      <c r="E1103" s="120" t="s">
        <v>90</v>
      </c>
      <c r="F1103" s="121"/>
      <c r="G1103" s="124"/>
      <c r="H1103" s="213"/>
      <c r="I1103" s="207"/>
      <c r="J1103" s="207"/>
      <c r="K1103" s="207"/>
      <c r="L1103" s="207"/>
      <c r="M1103" s="207"/>
      <c r="N1103" s="207"/>
      <c r="O1103" s="207"/>
      <c r="P1103" s="123">
        <f t="shared" si="72"/>
        <v>0</v>
      </c>
      <c r="Q1103" s="208" t="str">
        <f t="shared" si="73"/>
        <v>Debil</v>
      </c>
      <c r="R1103" s="207" t="s">
        <v>516</v>
      </c>
      <c r="S1103" s="224" t="str">
        <f t="shared" si="74"/>
        <v>DebilFuerte</v>
      </c>
      <c r="T1103" s="224">
        <f>IFERROR(VLOOKUP(S1103,'Tablas de calculos'!$AU$16:$AV$24,2,FALSE),"")</f>
        <v>7</v>
      </c>
      <c r="U1103" s="208" t="str">
        <f>IFERROR(VLOOKUP(T1103,'Tablas de calculos'!$AV$16:$AY$24,4),"")</f>
        <v>Débil</v>
      </c>
      <c r="V1103" s="207" t="s">
        <v>576</v>
      </c>
      <c r="W1103" s="207" t="s">
        <v>578</v>
      </c>
      <c r="X1103" s="123" t="str">
        <f t="shared" si="75"/>
        <v>DébilNo disminuyeDirectamente</v>
      </c>
      <c r="Y1103" s="208" t="str">
        <f>IFERROR(VLOOKUP(X1103,'Tablas de calculos'!$AZ$4:$BE$11,5,FALSE),"")</f>
        <v/>
      </c>
      <c r="Z1103" s="208" t="str">
        <f>IFERROR(VLOOKUP(X1103,'Tablas de calculos'!$AZ$4:$BE$11,6,FALSE),"")</f>
        <v/>
      </c>
    </row>
    <row r="1104" spans="1:26" ht="45" x14ac:dyDescent="0.25">
      <c r="A1104" s="232" t="s">
        <v>1187</v>
      </c>
      <c r="B1104" s="14">
        <v>81</v>
      </c>
      <c r="C1104" s="205" t="str">
        <f>+VLOOKUP(Tabla9[[#This Row],[Cod. Riesgo]],Tabla_Riesgos[[Número]:[Tipo de Riesgo]],6,FALSE)</f>
        <v>Operativo</v>
      </c>
      <c r="D1104" s="119" t="s">
        <v>26</v>
      </c>
      <c r="E1104" s="120" t="s">
        <v>751</v>
      </c>
      <c r="F1104" s="121"/>
      <c r="G1104" s="125" t="s">
        <v>334</v>
      </c>
      <c r="H1104" s="213"/>
      <c r="I1104" s="207"/>
      <c r="J1104" s="207"/>
      <c r="K1104" s="207"/>
      <c r="L1104" s="207"/>
      <c r="M1104" s="207"/>
      <c r="N1104" s="207"/>
      <c r="O1104" s="207"/>
      <c r="P1104" s="123">
        <f t="shared" si="72"/>
        <v>0</v>
      </c>
      <c r="Q1104" s="208" t="str">
        <f t="shared" si="73"/>
        <v>Debil</v>
      </c>
      <c r="R1104" s="207" t="s">
        <v>516</v>
      </c>
      <c r="S1104" s="224" t="str">
        <f t="shared" si="74"/>
        <v>DebilFuerte</v>
      </c>
      <c r="T1104" s="224">
        <f>IFERROR(VLOOKUP(S1104,'Tablas de calculos'!$AU$16:$AV$24,2,FALSE),"")</f>
        <v>7</v>
      </c>
      <c r="U1104" s="208" t="str">
        <f>IFERROR(VLOOKUP(T1104,'Tablas de calculos'!$AV$16:$AY$24,4),"")</f>
        <v>Débil</v>
      </c>
      <c r="V1104" s="207" t="s">
        <v>576</v>
      </c>
      <c r="W1104" s="207" t="s">
        <v>578</v>
      </c>
      <c r="X1104" s="123" t="str">
        <f t="shared" si="75"/>
        <v>DébilNo disminuyeDirectamente</v>
      </c>
      <c r="Y1104" s="208" t="str">
        <f>IFERROR(VLOOKUP(X1104,'Tablas de calculos'!$AZ$4:$BE$11,5,FALSE),"")</f>
        <v/>
      </c>
      <c r="Z1104" s="208" t="str">
        <f>IFERROR(VLOOKUP(X1104,'Tablas de calculos'!$AZ$4:$BE$11,6,FALSE),"")</f>
        <v/>
      </c>
    </row>
    <row r="1105" spans="1:26" ht="60" x14ac:dyDescent="0.25">
      <c r="A1105" s="232" t="s">
        <v>1187</v>
      </c>
      <c r="B1105" s="14">
        <v>81</v>
      </c>
      <c r="C1105" s="205" t="str">
        <f>+VLOOKUP(Tabla9[[#This Row],[Cod. Riesgo]],Tabla_Riesgos[[Número]:[Tipo de Riesgo]],6,FALSE)</f>
        <v>Operativo</v>
      </c>
      <c r="D1105" s="119" t="s">
        <v>26</v>
      </c>
      <c r="E1105" s="120" t="s">
        <v>751</v>
      </c>
      <c r="F1105" s="121"/>
      <c r="G1105" s="125" t="s">
        <v>335</v>
      </c>
      <c r="H1105" s="213"/>
      <c r="I1105" s="207"/>
      <c r="J1105" s="207"/>
      <c r="K1105" s="207"/>
      <c r="L1105" s="207"/>
      <c r="M1105" s="207"/>
      <c r="N1105" s="207"/>
      <c r="O1105" s="207"/>
      <c r="P1105" s="123">
        <f t="shared" si="72"/>
        <v>0</v>
      </c>
      <c r="Q1105" s="208" t="str">
        <f t="shared" si="73"/>
        <v>Debil</v>
      </c>
      <c r="R1105" s="207" t="s">
        <v>516</v>
      </c>
      <c r="S1105" s="224" t="str">
        <f t="shared" si="74"/>
        <v>DebilFuerte</v>
      </c>
      <c r="T1105" s="224">
        <f>IFERROR(VLOOKUP(S1105,'Tablas de calculos'!$AU$16:$AV$24,2,FALSE),"")</f>
        <v>7</v>
      </c>
      <c r="U1105" s="208" t="str">
        <f>IFERROR(VLOOKUP(T1105,'Tablas de calculos'!$AV$16:$AY$24,4),"")</f>
        <v>Débil</v>
      </c>
      <c r="V1105" s="207" t="s">
        <v>576</v>
      </c>
      <c r="W1105" s="207" t="s">
        <v>578</v>
      </c>
      <c r="X1105" s="123" t="str">
        <f t="shared" si="75"/>
        <v>DébilNo disminuyeDirectamente</v>
      </c>
      <c r="Y1105" s="208" t="str">
        <f>IFERROR(VLOOKUP(X1105,'Tablas de calculos'!$AZ$4:$BE$11,5,FALSE),"")</f>
        <v/>
      </c>
      <c r="Z1105" s="208" t="str">
        <f>IFERROR(VLOOKUP(X1105,'Tablas de calculos'!$AZ$4:$BE$11,6,FALSE),"")</f>
        <v/>
      </c>
    </row>
    <row r="1106" spans="1:26" ht="75" x14ac:dyDescent="0.25">
      <c r="A1106" s="232" t="s">
        <v>1187</v>
      </c>
      <c r="B1106" s="14">
        <v>81</v>
      </c>
      <c r="C1106" s="205" t="str">
        <f>+VLOOKUP(Tabla9[[#This Row],[Cod. Riesgo]],Tabla_Riesgos[[Número]:[Tipo de Riesgo]],6,FALSE)</f>
        <v>Operativo</v>
      </c>
      <c r="D1106" s="119" t="s">
        <v>26</v>
      </c>
      <c r="E1106" s="120" t="s">
        <v>751</v>
      </c>
      <c r="F1106" s="121"/>
      <c r="G1106" s="125" t="s">
        <v>336</v>
      </c>
      <c r="H1106" s="213"/>
      <c r="I1106" s="207"/>
      <c r="J1106" s="207"/>
      <c r="K1106" s="207"/>
      <c r="L1106" s="207"/>
      <c r="M1106" s="207"/>
      <c r="N1106" s="207"/>
      <c r="O1106" s="207"/>
      <c r="P1106" s="123">
        <f t="shared" si="72"/>
        <v>0</v>
      </c>
      <c r="Q1106" s="208" t="str">
        <f t="shared" si="73"/>
        <v>Debil</v>
      </c>
      <c r="R1106" s="207" t="s">
        <v>516</v>
      </c>
      <c r="S1106" s="224" t="str">
        <f t="shared" si="74"/>
        <v>DebilFuerte</v>
      </c>
      <c r="T1106" s="224">
        <f>IFERROR(VLOOKUP(S1106,'Tablas de calculos'!$AU$16:$AV$24,2,FALSE),"")</f>
        <v>7</v>
      </c>
      <c r="U1106" s="208" t="str">
        <f>IFERROR(VLOOKUP(T1106,'Tablas de calculos'!$AV$16:$AY$24,4),"")</f>
        <v>Débil</v>
      </c>
      <c r="V1106" s="207" t="s">
        <v>576</v>
      </c>
      <c r="W1106" s="207" t="s">
        <v>578</v>
      </c>
      <c r="X1106" s="123" t="str">
        <f t="shared" si="75"/>
        <v>DébilNo disminuyeDirectamente</v>
      </c>
      <c r="Y1106" s="208" t="str">
        <f>IFERROR(VLOOKUP(X1106,'Tablas de calculos'!$AZ$4:$BE$11,5,FALSE),"")</f>
        <v/>
      </c>
      <c r="Z1106" s="208" t="str">
        <f>IFERROR(VLOOKUP(X1106,'Tablas de calculos'!$AZ$4:$BE$11,6,FALSE),"")</f>
        <v/>
      </c>
    </row>
    <row r="1107" spans="1:26" ht="75" x14ac:dyDescent="0.25">
      <c r="A1107" s="232" t="s">
        <v>1187</v>
      </c>
      <c r="B1107" s="14">
        <v>81</v>
      </c>
      <c r="C1107" s="205" t="str">
        <f>+VLOOKUP(Tabla9[[#This Row],[Cod. Riesgo]],Tabla_Riesgos[[Número]:[Tipo de Riesgo]],6,FALSE)</f>
        <v>Operativo</v>
      </c>
      <c r="D1107" s="119" t="s">
        <v>26</v>
      </c>
      <c r="E1107" s="120" t="s">
        <v>751</v>
      </c>
      <c r="F1107" s="121"/>
      <c r="G1107" s="125" t="s">
        <v>337</v>
      </c>
      <c r="H1107" s="213"/>
      <c r="I1107" s="207"/>
      <c r="J1107" s="207"/>
      <c r="K1107" s="207"/>
      <c r="L1107" s="207"/>
      <c r="M1107" s="207"/>
      <c r="N1107" s="207"/>
      <c r="O1107" s="207"/>
      <c r="P1107" s="123">
        <f t="shared" si="72"/>
        <v>0</v>
      </c>
      <c r="Q1107" s="208" t="str">
        <f t="shared" si="73"/>
        <v>Debil</v>
      </c>
      <c r="R1107" s="207" t="s">
        <v>516</v>
      </c>
      <c r="S1107" s="224" t="str">
        <f t="shared" si="74"/>
        <v>DebilFuerte</v>
      </c>
      <c r="T1107" s="224">
        <f>IFERROR(VLOOKUP(S1107,'Tablas de calculos'!$AU$16:$AV$24,2,FALSE),"")</f>
        <v>7</v>
      </c>
      <c r="U1107" s="208" t="str">
        <f>IFERROR(VLOOKUP(T1107,'Tablas de calculos'!$AV$16:$AY$24,4),"")</f>
        <v>Débil</v>
      </c>
      <c r="V1107" s="207" t="s">
        <v>576</v>
      </c>
      <c r="W1107" s="207" t="s">
        <v>578</v>
      </c>
      <c r="X1107" s="123" t="str">
        <f t="shared" si="75"/>
        <v>DébilNo disminuyeDirectamente</v>
      </c>
      <c r="Y1107" s="208" t="str">
        <f>IFERROR(VLOOKUP(X1107,'Tablas de calculos'!$AZ$4:$BE$11,5,FALSE),"")</f>
        <v/>
      </c>
      <c r="Z1107" s="208" t="str">
        <f>IFERROR(VLOOKUP(X1107,'Tablas de calculos'!$AZ$4:$BE$11,6,FALSE),"")</f>
        <v/>
      </c>
    </row>
    <row r="1108" spans="1:26" ht="60" x14ac:dyDescent="0.25">
      <c r="A1108" s="232" t="s">
        <v>1187</v>
      </c>
      <c r="B1108" s="14">
        <v>82</v>
      </c>
      <c r="C1108" s="205" t="str">
        <f>+VLOOKUP(Tabla9[[#This Row],[Cod. Riesgo]],Tabla_Riesgos[[Número]:[Tipo de Riesgo]],6,FALSE)</f>
        <v>Operativo</v>
      </c>
      <c r="D1108" s="119" t="s">
        <v>26</v>
      </c>
      <c r="E1108" s="120" t="s">
        <v>1160</v>
      </c>
      <c r="F1108" s="121"/>
      <c r="G1108" s="125" t="s">
        <v>338</v>
      </c>
      <c r="H1108" s="213"/>
      <c r="I1108" s="207"/>
      <c r="J1108" s="207"/>
      <c r="K1108" s="207"/>
      <c r="L1108" s="207"/>
      <c r="M1108" s="207"/>
      <c r="N1108" s="207"/>
      <c r="O1108" s="207"/>
      <c r="P1108" s="123">
        <f t="shared" si="72"/>
        <v>0</v>
      </c>
      <c r="Q1108" s="208" t="str">
        <f t="shared" si="73"/>
        <v>Debil</v>
      </c>
      <c r="R1108" s="207" t="s">
        <v>516</v>
      </c>
      <c r="S1108" s="224" t="str">
        <f t="shared" si="74"/>
        <v>DebilFuerte</v>
      </c>
      <c r="T1108" s="224">
        <f>IFERROR(VLOOKUP(S1108,'Tablas de calculos'!$AU$16:$AV$24,2,FALSE),"")</f>
        <v>7</v>
      </c>
      <c r="U1108" s="208" t="str">
        <f>IFERROR(VLOOKUP(T1108,'Tablas de calculos'!$AV$16:$AY$24,4),"")</f>
        <v>Débil</v>
      </c>
      <c r="V1108" s="207" t="s">
        <v>576</v>
      </c>
      <c r="W1108" s="207" t="s">
        <v>578</v>
      </c>
      <c r="X1108" s="123" t="str">
        <f t="shared" si="75"/>
        <v>DébilNo disminuyeDirectamente</v>
      </c>
      <c r="Y1108" s="208" t="str">
        <f>IFERROR(VLOOKUP(X1108,'Tablas de calculos'!$AZ$4:$BE$11,5,FALSE),"")</f>
        <v/>
      </c>
      <c r="Z1108" s="208" t="str">
        <f>IFERROR(VLOOKUP(X1108,'Tablas de calculos'!$AZ$4:$BE$11,6,FALSE),"")</f>
        <v/>
      </c>
    </row>
    <row r="1109" spans="1:26" ht="60" x14ac:dyDescent="0.25">
      <c r="A1109" s="232" t="s">
        <v>1187</v>
      </c>
      <c r="B1109" s="14">
        <v>82</v>
      </c>
      <c r="C1109" s="205" t="str">
        <f>+VLOOKUP(Tabla9[[#This Row],[Cod. Riesgo]],Tabla_Riesgos[[Número]:[Tipo de Riesgo]],6,FALSE)</f>
        <v>Operativo</v>
      </c>
      <c r="D1109" s="119" t="s">
        <v>26</v>
      </c>
      <c r="E1109" s="120" t="s">
        <v>1160</v>
      </c>
      <c r="F1109" s="121"/>
      <c r="G1109" s="125" t="s">
        <v>339</v>
      </c>
      <c r="H1109" s="213"/>
      <c r="I1109" s="207"/>
      <c r="J1109" s="207"/>
      <c r="K1109" s="207"/>
      <c r="L1109" s="207"/>
      <c r="M1109" s="207"/>
      <c r="N1109" s="207"/>
      <c r="O1109" s="207"/>
      <c r="P1109" s="123">
        <f t="shared" si="72"/>
        <v>0</v>
      </c>
      <c r="Q1109" s="208" t="str">
        <f t="shared" si="73"/>
        <v>Debil</v>
      </c>
      <c r="R1109" s="207" t="s">
        <v>516</v>
      </c>
      <c r="S1109" s="224" t="str">
        <f t="shared" si="74"/>
        <v>DebilFuerte</v>
      </c>
      <c r="T1109" s="224">
        <f>IFERROR(VLOOKUP(S1109,'Tablas de calculos'!$AU$16:$AV$24,2,FALSE),"")</f>
        <v>7</v>
      </c>
      <c r="U1109" s="208" t="str">
        <f>IFERROR(VLOOKUP(T1109,'Tablas de calculos'!$AV$16:$AY$24,4),"")</f>
        <v>Débil</v>
      </c>
      <c r="V1109" s="207" t="s">
        <v>576</v>
      </c>
      <c r="W1109" s="207" t="s">
        <v>578</v>
      </c>
      <c r="X1109" s="123" t="str">
        <f t="shared" si="75"/>
        <v>DébilNo disminuyeDirectamente</v>
      </c>
      <c r="Y1109" s="208" t="str">
        <f>IFERROR(VLOOKUP(X1109,'Tablas de calculos'!$AZ$4:$BE$11,5,FALSE),"")</f>
        <v/>
      </c>
      <c r="Z1109" s="208" t="str">
        <f>IFERROR(VLOOKUP(X1109,'Tablas de calculos'!$AZ$4:$BE$11,6,FALSE),"")</f>
        <v/>
      </c>
    </row>
    <row r="1110" spans="1:26" ht="60" x14ac:dyDescent="0.25">
      <c r="A1110" s="232" t="s">
        <v>1187</v>
      </c>
      <c r="B1110" s="14">
        <v>82</v>
      </c>
      <c r="C1110" s="205" t="str">
        <f>+VLOOKUP(Tabla9[[#This Row],[Cod. Riesgo]],Tabla_Riesgos[[Número]:[Tipo de Riesgo]],6,FALSE)</f>
        <v>Operativo</v>
      </c>
      <c r="D1110" s="119" t="s">
        <v>26</v>
      </c>
      <c r="E1110" s="120" t="s">
        <v>1160</v>
      </c>
      <c r="F1110" s="121"/>
      <c r="G1110" s="125" t="s">
        <v>340</v>
      </c>
      <c r="H1110" s="213"/>
      <c r="I1110" s="207"/>
      <c r="J1110" s="207"/>
      <c r="K1110" s="207"/>
      <c r="L1110" s="207"/>
      <c r="M1110" s="207"/>
      <c r="N1110" s="207"/>
      <c r="O1110" s="207"/>
      <c r="P1110" s="123">
        <f t="shared" si="72"/>
        <v>0</v>
      </c>
      <c r="Q1110" s="208" t="str">
        <f t="shared" si="73"/>
        <v>Debil</v>
      </c>
      <c r="R1110" s="207" t="s">
        <v>516</v>
      </c>
      <c r="S1110" s="224" t="str">
        <f t="shared" si="74"/>
        <v>DebilFuerte</v>
      </c>
      <c r="T1110" s="224">
        <f>IFERROR(VLOOKUP(S1110,'Tablas de calculos'!$AU$16:$AV$24,2,FALSE),"")</f>
        <v>7</v>
      </c>
      <c r="U1110" s="208" t="str">
        <f>IFERROR(VLOOKUP(T1110,'Tablas de calculos'!$AV$16:$AY$24,4),"")</f>
        <v>Débil</v>
      </c>
      <c r="V1110" s="207" t="s">
        <v>576</v>
      </c>
      <c r="W1110" s="207" t="s">
        <v>578</v>
      </c>
      <c r="X1110" s="123" t="str">
        <f t="shared" si="75"/>
        <v>DébilNo disminuyeDirectamente</v>
      </c>
      <c r="Y1110" s="208" t="str">
        <f>IFERROR(VLOOKUP(X1110,'Tablas de calculos'!$AZ$4:$BE$11,5,FALSE),"")</f>
        <v/>
      </c>
      <c r="Z1110" s="208" t="str">
        <f>IFERROR(VLOOKUP(X1110,'Tablas de calculos'!$AZ$4:$BE$11,6,FALSE),"")</f>
        <v/>
      </c>
    </row>
    <row r="1111" spans="1:26" ht="60" x14ac:dyDescent="0.25">
      <c r="A1111" s="232" t="s">
        <v>1187</v>
      </c>
      <c r="B1111" s="14">
        <v>82</v>
      </c>
      <c r="C1111" s="205" t="str">
        <f>+VLOOKUP(Tabla9[[#This Row],[Cod. Riesgo]],Tabla_Riesgos[[Número]:[Tipo de Riesgo]],6,FALSE)</f>
        <v>Operativo</v>
      </c>
      <c r="D1111" s="119" t="s">
        <v>26</v>
      </c>
      <c r="E1111" s="120" t="s">
        <v>1160</v>
      </c>
      <c r="F1111" s="121"/>
      <c r="G1111" s="125" t="s">
        <v>338</v>
      </c>
      <c r="H1111" s="213"/>
      <c r="I1111" s="207"/>
      <c r="J1111" s="207"/>
      <c r="K1111" s="207"/>
      <c r="L1111" s="207"/>
      <c r="M1111" s="207"/>
      <c r="N1111" s="207"/>
      <c r="O1111" s="207"/>
      <c r="P1111" s="123">
        <f t="shared" si="72"/>
        <v>0</v>
      </c>
      <c r="Q1111" s="208" t="str">
        <f t="shared" si="73"/>
        <v>Debil</v>
      </c>
      <c r="R1111" s="207" t="s">
        <v>516</v>
      </c>
      <c r="S1111" s="224" t="str">
        <f t="shared" si="74"/>
        <v>DebilFuerte</v>
      </c>
      <c r="T1111" s="224">
        <f>IFERROR(VLOOKUP(S1111,'Tablas de calculos'!$AU$16:$AV$24,2,FALSE),"")</f>
        <v>7</v>
      </c>
      <c r="U1111" s="208" t="str">
        <f>IFERROR(VLOOKUP(T1111,'Tablas de calculos'!$AV$16:$AY$24,4),"")</f>
        <v>Débil</v>
      </c>
      <c r="V1111" s="207" t="s">
        <v>576</v>
      </c>
      <c r="W1111" s="207" t="s">
        <v>578</v>
      </c>
      <c r="X1111" s="123" t="str">
        <f t="shared" si="75"/>
        <v>DébilNo disminuyeDirectamente</v>
      </c>
      <c r="Y1111" s="208" t="str">
        <f>IFERROR(VLOOKUP(X1111,'Tablas de calculos'!$AZ$4:$BE$11,5,FALSE),"")</f>
        <v/>
      </c>
      <c r="Z1111" s="208" t="str">
        <f>IFERROR(VLOOKUP(X1111,'Tablas de calculos'!$AZ$4:$BE$11,6,FALSE),"")</f>
        <v/>
      </c>
    </row>
    <row r="1112" spans="1:26" ht="60" x14ac:dyDescent="0.25">
      <c r="A1112" s="232" t="s">
        <v>1187</v>
      </c>
      <c r="B1112" s="14">
        <v>83</v>
      </c>
      <c r="C1112" s="205" t="str">
        <f>+VLOOKUP(Tabla9[[#This Row],[Cod. Riesgo]],Tabla_Riesgos[[Número]:[Tipo de Riesgo]],6,FALSE)</f>
        <v>Operativo</v>
      </c>
      <c r="D1112" s="119" t="s">
        <v>26</v>
      </c>
      <c r="E1112" s="120" t="s">
        <v>833</v>
      </c>
      <c r="F1112" s="121"/>
      <c r="G1112" s="125" t="s">
        <v>341</v>
      </c>
      <c r="H1112" s="213"/>
      <c r="I1112" s="207"/>
      <c r="J1112" s="207"/>
      <c r="K1112" s="207"/>
      <c r="L1112" s="207"/>
      <c r="M1112" s="207"/>
      <c r="N1112" s="207"/>
      <c r="O1112" s="207"/>
      <c r="P1112" s="123">
        <f t="shared" si="72"/>
        <v>0</v>
      </c>
      <c r="Q1112" s="208" t="str">
        <f t="shared" si="73"/>
        <v>Debil</v>
      </c>
      <c r="R1112" s="207" t="s">
        <v>516</v>
      </c>
      <c r="S1112" s="224" t="str">
        <f t="shared" si="74"/>
        <v>DebilFuerte</v>
      </c>
      <c r="T1112" s="224">
        <f>IFERROR(VLOOKUP(S1112,'Tablas de calculos'!$AU$16:$AV$24,2,FALSE),"")</f>
        <v>7</v>
      </c>
      <c r="U1112" s="208" t="str">
        <f>IFERROR(VLOOKUP(T1112,'Tablas de calculos'!$AV$16:$AY$24,4),"")</f>
        <v>Débil</v>
      </c>
      <c r="V1112" s="207" t="s">
        <v>576</v>
      </c>
      <c r="W1112" s="207" t="s">
        <v>578</v>
      </c>
      <c r="X1112" s="123" t="str">
        <f t="shared" si="75"/>
        <v>DébilNo disminuyeDirectamente</v>
      </c>
      <c r="Y1112" s="208" t="str">
        <f>IFERROR(VLOOKUP(X1112,'Tablas de calculos'!$AZ$4:$BE$11,5,FALSE),"")</f>
        <v/>
      </c>
      <c r="Z1112" s="208" t="str">
        <f>IFERROR(VLOOKUP(X1112,'Tablas de calculos'!$AZ$4:$BE$11,6,FALSE),"")</f>
        <v/>
      </c>
    </row>
    <row r="1113" spans="1:26" ht="90" x14ac:dyDescent="0.25">
      <c r="A1113" s="232" t="s">
        <v>1187</v>
      </c>
      <c r="B1113" s="14">
        <v>83</v>
      </c>
      <c r="C1113" s="205" t="str">
        <f>+VLOOKUP(Tabla9[[#This Row],[Cod. Riesgo]],Tabla_Riesgos[[Número]:[Tipo de Riesgo]],6,FALSE)</f>
        <v>Operativo</v>
      </c>
      <c r="D1113" s="119" t="s">
        <v>26</v>
      </c>
      <c r="E1113" s="120" t="s">
        <v>833</v>
      </c>
      <c r="F1113" s="121"/>
      <c r="G1113" s="125" t="s">
        <v>342</v>
      </c>
      <c r="H1113" s="213"/>
      <c r="I1113" s="207"/>
      <c r="J1113" s="207"/>
      <c r="K1113" s="207"/>
      <c r="L1113" s="207"/>
      <c r="M1113" s="207"/>
      <c r="N1113" s="207"/>
      <c r="O1113" s="207"/>
      <c r="P1113" s="123">
        <f t="shared" si="72"/>
        <v>0</v>
      </c>
      <c r="Q1113" s="208" t="str">
        <f t="shared" si="73"/>
        <v>Debil</v>
      </c>
      <c r="R1113" s="207" t="s">
        <v>516</v>
      </c>
      <c r="S1113" s="224" t="str">
        <f t="shared" si="74"/>
        <v>DebilFuerte</v>
      </c>
      <c r="T1113" s="224">
        <f>IFERROR(VLOOKUP(S1113,'Tablas de calculos'!$AU$16:$AV$24,2,FALSE),"")</f>
        <v>7</v>
      </c>
      <c r="U1113" s="208" t="str">
        <f>IFERROR(VLOOKUP(T1113,'Tablas de calculos'!$AV$16:$AY$24,4),"")</f>
        <v>Débil</v>
      </c>
      <c r="V1113" s="207" t="s">
        <v>576</v>
      </c>
      <c r="W1113" s="207" t="s">
        <v>578</v>
      </c>
      <c r="X1113" s="123" t="str">
        <f t="shared" si="75"/>
        <v>DébilNo disminuyeDirectamente</v>
      </c>
      <c r="Y1113" s="208" t="str">
        <f>IFERROR(VLOOKUP(X1113,'Tablas de calculos'!$AZ$4:$BE$11,5,FALSE),"")</f>
        <v/>
      </c>
      <c r="Z1113" s="208" t="str">
        <f>IFERROR(VLOOKUP(X1113,'Tablas de calculos'!$AZ$4:$BE$11,6,FALSE),"")</f>
        <v/>
      </c>
    </row>
    <row r="1114" spans="1:26" ht="105" x14ac:dyDescent="0.25">
      <c r="A1114" s="232" t="s">
        <v>1187</v>
      </c>
      <c r="B1114" s="14">
        <v>83</v>
      </c>
      <c r="C1114" s="205" t="str">
        <f>+VLOOKUP(Tabla9[[#This Row],[Cod. Riesgo]],Tabla_Riesgos[[Número]:[Tipo de Riesgo]],6,FALSE)</f>
        <v>Operativo</v>
      </c>
      <c r="D1114" s="119" t="s">
        <v>26</v>
      </c>
      <c r="E1114" s="120" t="s">
        <v>833</v>
      </c>
      <c r="F1114" s="121"/>
      <c r="G1114" s="125" t="s">
        <v>343</v>
      </c>
      <c r="H1114" s="213"/>
      <c r="I1114" s="207"/>
      <c r="J1114" s="207"/>
      <c r="K1114" s="207"/>
      <c r="L1114" s="207"/>
      <c r="M1114" s="207"/>
      <c r="N1114" s="207"/>
      <c r="O1114" s="207"/>
      <c r="P1114" s="123">
        <f t="shared" si="72"/>
        <v>0</v>
      </c>
      <c r="Q1114" s="208" t="str">
        <f t="shared" si="73"/>
        <v>Debil</v>
      </c>
      <c r="R1114" s="207" t="s">
        <v>516</v>
      </c>
      <c r="S1114" s="224" t="str">
        <f t="shared" si="74"/>
        <v>DebilFuerte</v>
      </c>
      <c r="T1114" s="224">
        <f>IFERROR(VLOOKUP(S1114,'Tablas de calculos'!$AU$16:$AV$24,2,FALSE),"")</f>
        <v>7</v>
      </c>
      <c r="U1114" s="208" t="str">
        <f>IFERROR(VLOOKUP(T1114,'Tablas de calculos'!$AV$16:$AY$24,4),"")</f>
        <v>Débil</v>
      </c>
      <c r="V1114" s="207" t="s">
        <v>576</v>
      </c>
      <c r="W1114" s="207" t="s">
        <v>578</v>
      </c>
      <c r="X1114" s="123" t="str">
        <f t="shared" si="75"/>
        <v>DébilNo disminuyeDirectamente</v>
      </c>
      <c r="Y1114" s="208" t="str">
        <f>IFERROR(VLOOKUP(X1114,'Tablas de calculos'!$AZ$4:$BE$11,5,FALSE),"")</f>
        <v/>
      </c>
      <c r="Z1114" s="208" t="str">
        <f>IFERROR(VLOOKUP(X1114,'Tablas de calculos'!$AZ$4:$BE$11,6,FALSE),"")</f>
        <v/>
      </c>
    </row>
    <row r="1115" spans="1:26" ht="150" x14ac:dyDescent="0.25">
      <c r="A1115" s="232" t="s">
        <v>1187</v>
      </c>
      <c r="B1115" s="14">
        <v>83</v>
      </c>
      <c r="C1115" s="205" t="str">
        <f>+VLOOKUP(Tabla9[[#This Row],[Cod. Riesgo]],Tabla_Riesgos[[Número]:[Tipo de Riesgo]],6,FALSE)</f>
        <v>Operativo</v>
      </c>
      <c r="D1115" s="119" t="s">
        <v>26</v>
      </c>
      <c r="E1115" s="120" t="s">
        <v>833</v>
      </c>
      <c r="F1115" s="121"/>
      <c r="G1115" s="125" t="s">
        <v>344</v>
      </c>
      <c r="H1115" s="213"/>
      <c r="I1115" s="207"/>
      <c r="J1115" s="207"/>
      <c r="K1115" s="207"/>
      <c r="L1115" s="207"/>
      <c r="M1115" s="207"/>
      <c r="N1115" s="207"/>
      <c r="O1115" s="207"/>
      <c r="P1115" s="123">
        <f t="shared" si="72"/>
        <v>0</v>
      </c>
      <c r="Q1115" s="208" t="str">
        <f t="shared" si="73"/>
        <v>Debil</v>
      </c>
      <c r="R1115" s="207" t="s">
        <v>516</v>
      </c>
      <c r="S1115" s="224" t="str">
        <f t="shared" si="74"/>
        <v>DebilFuerte</v>
      </c>
      <c r="T1115" s="224">
        <f>IFERROR(VLOOKUP(S1115,'Tablas de calculos'!$AU$16:$AV$24,2,FALSE),"")</f>
        <v>7</v>
      </c>
      <c r="U1115" s="208" t="str">
        <f>IFERROR(VLOOKUP(T1115,'Tablas de calculos'!$AV$16:$AY$24,4),"")</f>
        <v>Débil</v>
      </c>
      <c r="V1115" s="207" t="s">
        <v>576</v>
      </c>
      <c r="W1115" s="207" t="s">
        <v>578</v>
      </c>
      <c r="X1115" s="123" t="str">
        <f t="shared" si="75"/>
        <v>DébilNo disminuyeDirectamente</v>
      </c>
      <c r="Y1115" s="208" t="str">
        <f>IFERROR(VLOOKUP(X1115,'Tablas de calculos'!$AZ$4:$BE$11,5,FALSE),"")</f>
        <v/>
      </c>
      <c r="Z1115" s="208" t="str">
        <f>IFERROR(VLOOKUP(X1115,'Tablas de calculos'!$AZ$4:$BE$11,6,FALSE),"")</f>
        <v/>
      </c>
    </row>
    <row r="1116" spans="1:26" ht="45" x14ac:dyDescent="0.25">
      <c r="A1116" s="232" t="s">
        <v>1187</v>
      </c>
      <c r="B1116" s="14">
        <v>84</v>
      </c>
      <c r="C1116" s="205" t="str">
        <f>+VLOOKUP(Tabla9[[#This Row],[Cod. Riesgo]],Tabla_Riesgos[[Número]:[Tipo de Riesgo]],6,FALSE)</f>
        <v>Operativo</v>
      </c>
      <c r="D1116" s="119" t="s">
        <v>26</v>
      </c>
      <c r="E1116" s="120" t="s">
        <v>837</v>
      </c>
      <c r="F1116" s="121"/>
      <c r="G1116" s="125" t="s">
        <v>345</v>
      </c>
      <c r="H1116" s="213"/>
      <c r="I1116" s="207"/>
      <c r="J1116" s="207"/>
      <c r="K1116" s="207"/>
      <c r="L1116" s="207"/>
      <c r="M1116" s="207"/>
      <c r="N1116" s="207"/>
      <c r="O1116" s="207"/>
      <c r="P1116" s="123">
        <f t="shared" si="72"/>
        <v>0</v>
      </c>
      <c r="Q1116" s="208" t="str">
        <f t="shared" si="73"/>
        <v>Debil</v>
      </c>
      <c r="R1116" s="207" t="s">
        <v>516</v>
      </c>
      <c r="S1116" s="224" t="str">
        <f t="shared" si="74"/>
        <v>DebilFuerte</v>
      </c>
      <c r="T1116" s="224">
        <f>IFERROR(VLOOKUP(S1116,'Tablas de calculos'!$AU$16:$AV$24,2,FALSE),"")</f>
        <v>7</v>
      </c>
      <c r="U1116" s="208" t="str">
        <f>IFERROR(VLOOKUP(T1116,'Tablas de calculos'!$AV$16:$AY$24,4),"")</f>
        <v>Débil</v>
      </c>
      <c r="V1116" s="207" t="s">
        <v>576</v>
      </c>
      <c r="W1116" s="207" t="s">
        <v>578</v>
      </c>
      <c r="X1116" s="123" t="str">
        <f t="shared" si="75"/>
        <v>DébilNo disminuyeDirectamente</v>
      </c>
      <c r="Y1116" s="208" t="str">
        <f>IFERROR(VLOOKUP(X1116,'Tablas de calculos'!$AZ$4:$BE$11,5,FALSE),"")</f>
        <v/>
      </c>
      <c r="Z1116" s="208" t="str">
        <f>IFERROR(VLOOKUP(X1116,'Tablas de calculos'!$AZ$4:$BE$11,6,FALSE),"")</f>
        <v/>
      </c>
    </row>
    <row r="1117" spans="1:26" ht="135" x14ac:dyDescent="0.25">
      <c r="A1117" s="232" t="s">
        <v>1187</v>
      </c>
      <c r="B1117" s="14">
        <v>84</v>
      </c>
      <c r="C1117" s="205" t="str">
        <f>+VLOOKUP(Tabla9[[#This Row],[Cod. Riesgo]],Tabla_Riesgos[[Número]:[Tipo de Riesgo]],6,FALSE)</f>
        <v>Operativo</v>
      </c>
      <c r="D1117" s="119" t="s">
        <v>26</v>
      </c>
      <c r="E1117" s="120" t="s">
        <v>837</v>
      </c>
      <c r="F1117" s="121"/>
      <c r="G1117" s="125" t="s">
        <v>346</v>
      </c>
      <c r="H1117" s="213"/>
      <c r="I1117" s="207"/>
      <c r="J1117" s="207"/>
      <c r="K1117" s="207"/>
      <c r="L1117" s="207"/>
      <c r="M1117" s="207"/>
      <c r="N1117" s="207"/>
      <c r="O1117" s="207"/>
      <c r="P1117" s="123">
        <f t="shared" si="72"/>
        <v>0</v>
      </c>
      <c r="Q1117" s="208" t="str">
        <f t="shared" si="73"/>
        <v>Debil</v>
      </c>
      <c r="R1117" s="207" t="s">
        <v>516</v>
      </c>
      <c r="S1117" s="224" t="str">
        <f t="shared" si="74"/>
        <v>DebilFuerte</v>
      </c>
      <c r="T1117" s="224">
        <f>IFERROR(VLOOKUP(S1117,'Tablas de calculos'!$AU$16:$AV$24,2,FALSE),"")</f>
        <v>7</v>
      </c>
      <c r="U1117" s="208" t="str">
        <f>IFERROR(VLOOKUP(T1117,'Tablas de calculos'!$AV$16:$AY$24,4),"")</f>
        <v>Débil</v>
      </c>
      <c r="V1117" s="207" t="s">
        <v>576</v>
      </c>
      <c r="W1117" s="207" t="s">
        <v>578</v>
      </c>
      <c r="X1117" s="123" t="str">
        <f t="shared" si="75"/>
        <v>DébilNo disminuyeDirectamente</v>
      </c>
      <c r="Y1117" s="208" t="str">
        <f>IFERROR(VLOOKUP(X1117,'Tablas de calculos'!$AZ$4:$BE$11,5,FALSE),"")</f>
        <v/>
      </c>
      <c r="Z1117" s="208" t="str">
        <f>IFERROR(VLOOKUP(X1117,'Tablas de calculos'!$AZ$4:$BE$11,6,FALSE),"")</f>
        <v/>
      </c>
    </row>
    <row r="1118" spans="1:26" ht="75" x14ac:dyDescent="0.25">
      <c r="A1118" s="232" t="s">
        <v>1187</v>
      </c>
      <c r="B1118" s="14">
        <v>84</v>
      </c>
      <c r="C1118" s="205" t="str">
        <f>+VLOOKUP(Tabla9[[#This Row],[Cod. Riesgo]],Tabla_Riesgos[[Número]:[Tipo de Riesgo]],6,FALSE)</f>
        <v>Operativo</v>
      </c>
      <c r="D1118" s="119" t="s">
        <v>26</v>
      </c>
      <c r="E1118" s="120" t="s">
        <v>837</v>
      </c>
      <c r="F1118" s="121"/>
      <c r="G1118" s="125" t="s">
        <v>347</v>
      </c>
      <c r="H1118" s="213"/>
      <c r="I1118" s="207"/>
      <c r="J1118" s="207"/>
      <c r="K1118" s="207"/>
      <c r="L1118" s="207"/>
      <c r="M1118" s="207"/>
      <c r="N1118" s="207"/>
      <c r="O1118" s="207"/>
      <c r="P1118" s="123">
        <f t="shared" si="72"/>
        <v>0</v>
      </c>
      <c r="Q1118" s="208" t="str">
        <f t="shared" si="73"/>
        <v>Debil</v>
      </c>
      <c r="R1118" s="207" t="s">
        <v>516</v>
      </c>
      <c r="S1118" s="224" t="str">
        <f t="shared" si="74"/>
        <v>DebilFuerte</v>
      </c>
      <c r="T1118" s="224">
        <f>IFERROR(VLOOKUP(S1118,'Tablas de calculos'!$AU$16:$AV$24,2,FALSE),"")</f>
        <v>7</v>
      </c>
      <c r="U1118" s="208" t="str">
        <f>IFERROR(VLOOKUP(T1118,'Tablas de calculos'!$AV$16:$AY$24,4),"")</f>
        <v>Débil</v>
      </c>
      <c r="V1118" s="207" t="s">
        <v>576</v>
      </c>
      <c r="W1118" s="207" t="s">
        <v>578</v>
      </c>
      <c r="X1118" s="123" t="str">
        <f t="shared" si="75"/>
        <v>DébilNo disminuyeDirectamente</v>
      </c>
      <c r="Y1118" s="208" t="str">
        <f>IFERROR(VLOOKUP(X1118,'Tablas de calculos'!$AZ$4:$BE$11,5,FALSE),"")</f>
        <v/>
      </c>
      <c r="Z1118" s="208" t="str">
        <f>IFERROR(VLOOKUP(X1118,'Tablas de calculos'!$AZ$4:$BE$11,6,FALSE),"")</f>
        <v/>
      </c>
    </row>
    <row r="1119" spans="1:26" ht="45" x14ac:dyDescent="0.25">
      <c r="A1119" s="232" t="s">
        <v>1187</v>
      </c>
      <c r="B1119" s="14">
        <v>84</v>
      </c>
      <c r="C1119" s="205" t="str">
        <f>+VLOOKUP(Tabla9[[#This Row],[Cod. Riesgo]],Tabla_Riesgos[[Número]:[Tipo de Riesgo]],6,FALSE)</f>
        <v>Operativo</v>
      </c>
      <c r="D1119" s="119" t="s">
        <v>26</v>
      </c>
      <c r="E1119" s="120" t="s">
        <v>837</v>
      </c>
      <c r="F1119" s="121"/>
      <c r="G1119" s="125" t="s">
        <v>348</v>
      </c>
      <c r="H1119" s="213"/>
      <c r="I1119" s="207"/>
      <c r="J1119" s="207"/>
      <c r="K1119" s="207"/>
      <c r="L1119" s="207"/>
      <c r="M1119" s="207"/>
      <c r="N1119" s="207"/>
      <c r="O1119" s="207"/>
      <c r="P1119" s="123">
        <f t="shared" si="72"/>
        <v>0</v>
      </c>
      <c r="Q1119" s="208" t="str">
        <f t="shared" si="73"/>
        <v>Debil</v>
      </c>
      <c r="R1119" s="207" t="s">
        <v>516</v>
      </c>
      <c r="S1119" s="224" t="str">
        <f t="shared" si="74"/>
        <v>DebilFuerte</v>
      </c>
      <c r="T1119" s="224">
        <f>IFERROR(VLOOKUP(S1119,'Tablas de calculos'!$AU$16:$AV$24,2,FALSE),"")</f>
        <v>7</v>
      </c>
      <c r="U1119" s="208" t="str">
        <f>IFERROR(VLOOKUP(T1119,'Tablas de calculos'!$AV$16:$AY$24,4),"")</f>
        <v>Débil</v>
      </c>
      <c r="V1119" s="207" t="s">
        <v>576</v>
      </c>
      <c r="W1119" s="207" t="s">
        <v>578</v>
      </c>
      <c r="X1119" s="123" t="str">
        <f t="shared" si="75"/>
        <v>DébilNo disminuyeDirectamente</v>
      </c>
      <c r="Y1119" s="208" t="str">
        <f>IFERROR(VLOOKUP(X1119,'Tablas de calculos'!$AZ$4:$BE$11,5,FALSE),"")</f>
        <v/>
      </c>
      <c r="Z1119" s="208" t="str">
        <f>IFERROR(VLOOKUP(X1119,'Tablas de calculos'!$AZ$4:$BE$11,6,FALSE),"")</f>
        <v/>
      </c>
    </row>
    <row r="1120" spans="1:26" ht="120" x14ac:dyDescent="0.25">
      <c r="A1120" s="232" t="s">
        <v>1187</v>
      </c>
      <c r="B1120" s="14">
        <v>84</v>
      </c>
      <c r="C1120" s="205" t="str">
        <f>+VLOOKUP(Tabla9[[#This Row],[Cod. Riesgo]],Tabla_Riesgos[[Número]:[Tipo de Riesgo]],6,FALSE)</f>
        <v>Operativo</v>
      </c>
      <c r="D1120" s="119" t="s">
        <v>26</v>
      </c>
      <c r="E1120" s="120" t="s">
        <v>837</v>
      </c>
      <c r="F1120" s="121"/>
      <c r="G1120" s="125" t="s">
        <v>349</v>
      </c>
      <c r="H1120" s="213"/>
      <c r="I1120" s="207"/>
      <c r="J1120" s="207"/>
      <c r="K1120" s="207"/>
      <c r="L1120" s="207"/>
      <c r="M1120" s="207"/>
      <c r="N1120" s="207"/>
      <c r="O1120" s="207"/>
      <c r="P1120" s="123">
        <f t="shared" si="72"/>
        <v>0</v>
      </c>
      <c r="Q1120" s="208" t="str">
        <f t="shared" si="73"/>
        <v>Debil</v>
      </c>
      <c r="R1120" s="207" t="s">
        <v>516</v>
      </c>
      <c r="S1120" s="224" t="str">
        <f t="shared" si="74"/>
        <v>DebilFuerte</v>
      </c>
      <c r="T1120" s="224">
        <f>IFERROR(VLOOKUP(S1120,'Tablas de calculos'!$AU$16:$AV$24,2,FALSE),"")</f>
        <v>7</v>
      </c>
      <c r="U1120" s="208" t="str">
        <f>IFERROR(VLOOKUP(T1120,'Tablas de calculos'!$AV$16:$AY$24,4),"")</f>
        <v>Débil</v>
      </c>
      <c r="V1120" s="207" t="s">
        <v>576</v>
      </c>
      <c r="W1120" s="207" t="s">
        <v>578</v>
      </c>
      <c r="X1120" s="123" t="str">
        <f t="shared" si="75"/>
        <v>DébilNo disminuyeDirectamente</v>
      </c>
      <c r="Y1120" s="208" t="str">
        <f>IFERROR(VLOOKUP(X1120,'Tablas de calculos'!$AZ$4:$BE$11,5,FALSE),"")</f>
        <v/>
      </c>
      <c r="Z1120" s="208" t="str">
        <f>IFERROR(VLOOKUP(X1120,'Tablas de calculos'!$AZ$4:$BE$11,6,FALSE),"")</f>
        <v/>
      </c>
    </row>
    <row r="1121" spans="1:26" ht="120" x14ac:dyDescent="0.25">
      <c r="A1121" s="232" t="s">
        <v>1187</v>
      </c>
      <c r="B1121" s="14">
        <v>85</v>
      </c>
      <c r="C1121" s="205" t="str">
        <f>+VLOOKUP(Tabla9[[#This Row],[Cod. Riesgo]],Tabla_Riesgos[[Número]:[Tipo de Riesgo]],6,FALSE)</f>
        <v>Operativo</v>
      </c>
      <c r="D1121" s="119" t="s">
        <v>26</v>
      </c>
      <c r="E1121" s="120" t="s">
        <v>842</v>
      </c>
      <c r="F1121" s="121"/>
      <c r="G1121" s="125" t="s">
        <v>350</v>
      </c>
      <c r="H1121" s="213"/>
      <c r="I1121" s="207"/>
      <c r="J1121" s="207"/>
      <c r="K1121" s="207"/>
      <c r="L1121" s="207"/>
      <c r="M1121" s="207"/>
      <c r="N1121" s="207"/>
      <c r="O1121" s="207"/>
      <c r="P1121" s="123">
        <f t="shared" si="72"/>
        <v>0</v>
      </c>
      <c r="Q1121" s="208" t="str">
        <f t="shared" si="73"/>
        <v>Debil</v>
      </c>
      <c r="R1121" s="207" t="s">
        <v>516</v>
      </c>
      <c r="S1121" s="224" t="str">
        <f t="shared" si="74"/>
        <v>DebilFuerte</v>
      </c>
      <c r="T1121" s="224">
        <f>IFERROR(VLOOKUP(S1121,'Tablas de calculos'!$AU$16:$AV$24,2,FALSE),"")</f>
        <v>7</v>
      </c>
      <c r="U1121" s="208" t="str">
        <f>IFERROR(VLOOKUP(T1121,'Tablas de calculos'!$AV$16:$AY$24,4),"")</f>
        <v>Débil</v>
      </c>
      <c r="V1121" s="207" t="s">
        <v>576</v>
      </c>
      <c r="W1121" s="207" t="s">
        <v>578</v>
      </c>
      <c r="X1121" s="123" t="str">
        <f t="shared" si="75"/>
        <v>DébilNo disminuyeDirectamente</v>
      </c>
      <c r="Y1121" s="208" t="str">
        <f>IFERROR(VLOOKUP(X1121,'Tablas de calculos'!$AZ$4:$BE$11,5,FALSE),"")</f>
        <v/>
      </c>
      <c r="Z1121" s="208" t="str">
        <f>IFERROR(VLOOKUP(X1121,'Tablas de calculos'!$AZ$4:$BE$11,6,FALSE),"")</f>
        <v/>
      </c>
    </row>
    <row r="1122" spans="1:26" ht="120" x14ac:dyDescent="0.25">
      <c r="A1122" s="232" t="s">
        <v>1187</v>
      </c>
      <c r="B1122" s="14">
        <v>85</v>
      </c>
      <c r="C1122" s="205" t="str">
        <f>+VLOOKUP(Tabla9[[#This Row],[Cod. Riesgo]],Tabla_Riesgos[[Número]:[Tipo de Riesgo]],6,FALSE)</f>
        <v>Operativo</v>
      </c>
      <c r="D1122" s="119" t="s">
        <v>26</v>
      </c>
      <c r="E1122" s="120" t="s">
        <v>842</v>
      </c>
      <c r="F1122" s="121"/>
      <c r="G1122" s="125" t="s">
        <v>351</v>
      </c>
      <c r="H1122" s="213"/>
      <c r="I1122" s="207"/>
      <c r="J1122" s="207"/>
      <c r="K1122" s="207"/>
      <c r="L1122" s="207"/>
      <c r="M1122" s="207"/>
      <c r="N1122" s="207"/>
      <c r="O1122" s="207"/>
      <c r="P1122" s="123">
        <f t="shared" si="72"/>
        <v>0</v>
      </c>
      <c r="Q1122" s="208" t="str">
        <f t="shared" si="73"/>
        <v>Debil</v>
      </c>
      <c r="R1122" s="207" t="s">
        <v>516</v>
      </c>
      <c r="S1122" s="224" t="str">
        <f t="shared" si="74"/>
        <v>DebilFuerte</v>
      </c>
      <c r="T1122" s="224">
        <f>IFERROR(VLOOKUP(S1122,'Tablas de calculos'!$AU$16:$AV$24,2,FALSE),"")</f>
        <v>7</v>
      </c>
      <c r="U1122" s="208" t="str">
        <f>IFERROR(VLOOKUP(T1122,'Tablas de calculos'!$AV$16:$AY$24,4),"")</f>
        <v>Débil</v>
      </c>
      <c r="V1122" s="207" t="s">
        <v>576</v>
      </c>
      <c r="W1122" s="207" t="s">
        <v>578</v>
      </c>
      <c r="X1122" s="123" t="str">
        <f t="shared" si="75"/>
        <v>DébilNo disminuyeDirectamente</v>
      </c>
      <c r="Y1122" s="208" t="str">
        <f>IFERROR(VLOOKUP(X1122,'Tablas de calculos'!$AZ$4:$BE$11,5,FALSE),"")</f>
        <v/>
      </c>
      <c r="Z1122" s="208" t="str">
        <f>IFERROR(VLOOKUP(X1122,'Tablas de calculos'!$AZ$4:$BE$11,6,FALSE),"")</f>
        <v/>
      </c>
    </row>
    <row r="1123" spans="1:26" ht="165" x14ac:dyDescent="0.25">
      <c r="A1123" s="232" t="s">
        <v>1187</v>
      </c>
      <c r="B1123" s="14">
        <v>85</v>
      </c>
      <c r="C1123" s="205" t="str">
        <f>+VLOOKUP(Tabla9[[#This Row],[Cod. Riesgo]],Tabla_Riesgos[[Número]:[Tipo de Riesgo]],6,FALSE)</f>
        <v>Operativo</v>
      </c>
      <c r="D1123" s="119" t="s">
        <v>26</v>
      </c>
      <c r="E1123" s="120" t="s">
        <v>842</v>
      </c>
      <c r="F1123" s="121"/>
      <c r="G1123" s="125" t="s">
        <v>352</v>
      </c>
      <c r="H1123" s="213"/>
      <c r="I1123" s="207"/>
      <c r="J1123" s="207"/>
      <c r="K1123" s="207"/>
      <c r="L1123" s="207"/>
      <c r="M1123" s="207"/>
      <c r="N1123" s="207"/>
      <c r="O1123" s="207"/>
      <c r="P1123" s="123">
        <f t="shared" si="72"/>
        <v>0</v>
      </c>
      <c r="Q1123" s="208" t="str">
        <f t="shared" si="73"/>
        <v>Debil</v>
      </c>
      <c r="R1123" s="207" t="s">
        <v>516</v>
      </c>
      <c r="S1123" s="224" t="str">
        <f t="shared" si="74"/>
        <v>DebilFuerte</v>
      </c>
      <c r="T1123" s="224">
        <f>IFERROR(VLOOKUP(S1123,'Tablas de calculos'!$AU$16:$AV$24,2,FALSE),"")</f>
        <v>7</v>
      </c>
      <c r="U1123" s="208" t="str">
        <f>IFERROR(VLOOKUP(T1123,'Tablas de calculos'!$AV$16:$AY$24,4),"")</f>
        <v>Débil</v>
      </c>
      <c r="V1123" s="207" t="s">
        <v>576</v>
      </c>
      <c r="W1123" s="207" t="s">
        <v>578</v>
      </c>
      <c r="X1123" s="123" t="str">
        <f t="shared" si="75"/>
        <v>DébilNo disminuyeDirectamente</v>
      </c>
      <c r="Y1123" s="208" t="str">
        <f>IFERROR(VLOOKUP(X1123,'Tablas de calculos'!$AZ$4:$BE$11,5,FALSE),"")</f>
        <v/>
      </c>
      <c r="Z1123" s="208" t="str">
        <f>IFERROR(VLOOKUP(X1123,'Tablas de calculos'!$AZ$4:$BE$11,6,FALSE),"")</f>
        <v/>
      </c>
    </row>
    <row r="1124" spans="1:26" ht="105" x14ac:dyDescent="0.25">
      <c r="A1124" s="232" t="s">
        <v>1187</v>
      </c>
      <c r="B1124" s="14">
        <v>86</v>
      </c>
      <c r="C1124" s="205" t="str">
        <f>+VLOOKUP(Tabla9[[#This Row],[Cod. Riesgo]],Tabla_Riesgos[[Número]:[Tipo de Riesgo]],6,FALSE)</f>
        <v>Operativo</v>
      </c>
      <c r="D1124" s="119" t="s">
        <v>26</v>
      </c>
      <c r="E1124" s="120" t="s">
        <v>1161</v>
      </c>
      <c r="F1124" s="121"/>
      <c r="G1124" s="125" t="s">
        <v>353</v>
      </c>
      <c r="H1124" s="213"/>
      <c r="I1124" s="207"/>
      <c r="J1124" s="207"/>
      <c r="K1124" s="207"/>
      <c r="L1124" s="207"/>
      <c r="M1124" s="207"/>
      <c r="N1124" s="207"/>
      <c r="O1124" s="207"/>
      <c r="P1124" s="123">
        <f t="shared" si="72"/>
        <v>0</v>
      </c>
      <c r="Q1124" s="208" t="str">
        <f t="shared" si="73"/>
        <v>Debil</v>
      </c>
      <c r="R1124" s="207" t="s">
        <v>516</v>
      </c>
      <c r="S1124" s="224" t="str">
        <f t="shared" si="74"/>
        <v>DebilFuerte</v>
      </c>
      <c r="T1124" s="224">
        <f>IFERROR(VLOOKUP(S1124,'Tablas de calculos'!$AU$16:$AV$24,2,FALSE),"")</f>
        <v>7</v>
      </c>
      <c r="U1124" s="208" t="str">
        <f>IFERROR(VLOOKUP(T1124,'Tablas de calculos'!$AV$16:$AY$24,4),"")</f>
        <v>Débil</v>
      </c>
      <c r="V1124" s="207" t="s">
        <v>576</v>
      </c>
      <c r="W1124" s="207" t="s">
        <v>578</v>
      </c>
      <c r="X1124" s="123" t="str">
        <f t="shared" si="75"/>
        <v>DébilNo disminuyeDirectamente</v>
      </c>
      <c r="Y1124" s="208" t="str">
        <f>IFERROR(VLOOKUP(X1124,'Tablas de calculos'!$AZ$4:$BE$11,5,FALSE),"")</f>
        <v/>
      </c>
      <c r="Z1124" s="208" t="str">
        <f>IFERROR(VLOOKUP(X1124,'Tablas de calculos'!$AZ$4:$BE$11,6,FALSE),"")</f>
        <v/>
      </c>
    </row>
    <row r="1125" spans="1:26" ht="105" x14ac:dyDescent="0.25">
      <c r="A1125" s="232" t="s">
        <v>1187</v>
      </c>
      <c r="B1125" s="14">
        <v>86</v>
      </c>
      <c r="C1125" s="205" t="str">
        <f>+VLOOKUP(Tabla9[[#This Row],[Cod. Riesgo]],Tabla_Riesgos[[Número]:[Tipo de Riesgo]],6,FALSE)</f>
        <v>Operativo</v>
      </c>
      <c r="D1125" s="119" t="s">
        <v>26</v>
      </c>
      <c r="E1125" s="120" t="s">
        <v>1161</v>
      </c>
      <c r="F1125" s="121"/>
      <c r="G1125" s="125" t="s">
        <v>353</v>
      </c>
      <c r="H1125" s="213"/>
      <c r="I1125" s="207"/>
      <c r="J1125" s="207"/>
      <c r="K1125" s="207"/>
      <c r="L1125" s="207"/>
      <c r="M1125" s="207"/>
      <c r="N1125" s="207"/>
      <c r="O1125" s="207"/>
      <c r="P1125" s="123">
        <f t="shared" si="72"/>
        <v>0</v>
      </c>
      <c r="Q1125" s="208" t="str">
        <f t="shared" si="73"/>
        <v>Debil</v>
      </c>
      <c r="R1125" s="207" t="s">
        <v>516</v>
      </c>
      <c r="S1125" s="224" t="str">
        <f t="shared" si="74"/>
        <v>DebilFuerte</v>
      </c>
      <c r="T1125" s="224">
        <f>IFERROR(VLOOKUP(S1125,'Tablas de calculos'!$AU$16:$AV$24,2,FALSE),"")</f>
        <v>7</v>
      </c>
      <c r="U1125" s="208" t="str">
        <f>IFERROR(VLOOKUP(T1125,'Tablas de calculos'!$AV$16:$AY$24,4),"")</f>
        <v>Débil</v>
      </c>
      <c r="V1125" s="207" t="s">
        <v>576</v>
      </c>
      <c r="W1125" s="207" t="s">
        <v>578</v>
      </c>
      <c r="X1125" s="123" t="str">
        <f t="shared" si="75"/>
        <v>DébilNo disminuyeDirectamente</v>
      </c>
      <c r="Y1125" s="208" t="str">
        <f>IFERROR(VLOOKUP(X1125,'Tablas de calculos'!$AZ$4:$BE$11,5,FALSE),"")</f>
        <v/>
      </c>
      <c r="Z1125" s="208" t="str">
        <f>IFERROR(VLOOKUP(X1125,'Tablas de calculos'!$AZ$4:$BE$11,6,FALSE),"")</f>
        <v/>
      </c>
    </row>
    <row r="1126" spans="1:26" ht="105" x14ac:dyDescent="0.25">
      <c r="A1126" s="232" t="s">
        <v>1187</v>
      </c>
      <c r="B1126" s="14">
        <v>87</v>
      </c>
      <c r="C1126" s="205" t="str">
        <f>+VLOOKUP(Tabla9[[#This Row],[Cod. Riesgo]],Tabla_Riesgos[[Número]:[Tipo de Riesgo]],6,FALSE)</f>
        <v>Operativo</v>
      </c>
      <c r="D1126" s="119" t="s">
        <v>26</v>
      </c>
      <c r="E1126" s="120" t="s">
        <v>840</v>
      </c>
      <c r="F1126" s="121"/>
      <c r="G1126" s="125" t="s">
        <v>354</v>
      </c>
      <c r="H1126" s="213"/>
      <c r="I1126" s="207"/>
      <c r="J1126" s="207"/>
      <c r="K1126" s="207"/>
      <c r="L1126" s="207"/>
      <c r="M1126" s="207"/>
      <c r="N1126" s="207"/>
      <c r="O1126" s="207"/>
      <c r="P1126" s="123">
        <f t="shared" si="72"/>
        <v>0</v>
      </c>
      <c r="Q1126" s="208" t="str">
        <f t="shared" si="73"/>
        <v>Debil</v>
      </c>
      <c r="R1126" s="207" t="s">
        <v>516</v>
      </c>
      <c r="S1126" s="224" t="str">
        <f t="shared" si="74"/>
        <v>DebilFuerte</v>
      </c>
      <c r="T1126" s="224">
        <f>IFERROR(VLOOKUP(S1126,'Tablas de calculos'!$AU$16:$AV$24,2,FALSE),"")</f>
        <v>7</v>
      </c>
      <c r="U1126" s="208" t="str">
        <f>IFERROR(VLOOKUP(T1126,'Tablas de calculos'!$AV$16:$AY$24,4),"")</f>
        <v>Débil</v>
      </c>
      <c r="V1126" s="207" t="s">
        <v>576</v>
      </c>
      <c r="W1126" s="207" t="s">
        <v>578</v>
      </c>
      <c r="X1126" s="123" t="str">
        <f t="shared" si="75"/>
        <v>DébilNo disminuyeDirectamente</v>
      </c>
      <c r="Y1126" s="208" t="str">
        <f>IFERROR(VLOOKUP(X1126,'Tablas de calculos'!$AZ$4:$BE$11,5,FALSE),"")</f>
        <v/>
      </c>
      <c r="Z1126" s="208" t="str">
        <f>IFERROR(VLOOKUP(X1126,'Tablas de calculos'!$AZ$4:$BE$11,6,FALSE),"")</f>
        <v/>
      </c>
    </row>
    <row r="1127" spans="1:26" ht="45" x14ac:dyDescent="0.25">
      <c r="A1127" s="232" t="s">
        <v>1187</v>
      </c>
      <c r="B1127" s="14">
        <v>87</v>
      </c>
      <c r="C1127" s="205" t="str">
        <f>+VLOOKUP(Tabla9[[#This Row],[Cod. Riesgo]],Tabla_Riesgos[[Número]:[Tipo de Riesgo]],6,FALSE)</f>
        <v>Operativo</v>
      </c>
      <c r="D1127" s="119" t="s">
        <v>26</v>
      </c>
      <c r="E1127" s="120" t="s">
        <v>840</v>
      </c>
      <c r="F1127" s="121"/>
      <c r="G1127" s="125" t="s">
        <v>348</v>
      </c>
      <c r="H1127" s="213"/>
      <c r="I1127" s="207"/>
      <c r="J1127" s="207"/>
      <c r="K1127" s="207"/>
      <c r="L1127" s="207"/>
      <c r="M1127" s="207"/>
      <c r="N1127" s="207"/>
      <c r="O1127" s="207"/>
      <c r="P1127" s="123">
        <f t="shared" si="72"/>
        <v>0</v>
      </c>
      <c r="Q1127" s="208" t="str">
        <f t="shared" si="73"/>
        <v>Debil</v>
      </c>
      <c r="R1127" s="207" t="s">
        <v>516</v>
      </c>
      <c r="S1127" s="224" t="str">
        <f t="shared" si="74"/>
        <v>DebilFuerte</v>
      </c>
      <c r="T1127" s="224">
        <f>IFERROR(VLOOKUP(S1127,'Tablas de calculos'!$AU$16:$AV$24,2,FALSE),"")</f>
        <v>7</v>
      </c>
      <c r="U1127" s="208" t="str">
        <f>IFERROR(VLOOKUP(T1127,'Tablas de calculos'!$AV$16:$AY$24,4),"")</f>
        <v>Débil</v>
      </c>
      <c r="V1127" s="207" t="s">
        <v>576</v>
      </c>
      <c r="W1127" s="207" t="s">
        <v>578</v>
      </c>
      <c r="X1127" s="123" t="str">
        <f t="shared" si="75"/>
        <v>DébilNo disminuyeDirectamente</v>
      </c>
      <c r="Y1127" s="208" t="str">
        <f>IFERROR(VLOOKUP(X1127,'Tablas de calculos'!$AZ$4:$BE$11,5,FALSE),"")</f>
        <v/>
      </c>
      <c r="Z1127" s="208" t="str">
        <f>IFERROR(VLOOKUP(X1127,'Tablas de calculos'!$AZ$4:$BE$11,6,FALSE),"")</f>
        <v/>
      </c>
    </row>
    <row r="1128" spans="1:26" ht="75" x14ac:dyDescent="0.25">
      <c r="A1128" s="232" t="s">
        <v>1187</v>
      </c>
      <c r="B1128" s="14">
        <v>88</v>
      </c>
      <c r="C1128" s="205" t="str">
        <f>+VLOOKUP(Tabla9[[#This Row],[Cod. Riesgo]],Tabla_Riesgos[[Número]:[Tipo de Riesgo]],6,FALSE)</f>
        <v>Seguridad de la Información</v>
      </c>
      <c r="D1128" s="119" t="s">
        <v>26</v>
      </c>
      <c r="E1128" s="120" t="s">
        <v>1148</v>
      </c>
      <c r="F1128" s="121"/>
      <c r="G1128" s="125" t="s">
        <v>347</v>
      </c>
      <c r="H1128" s="213"/>
      <c r="I1128" s="207"/>
      <c r="J1128" s="207"/>
      <c r="K1128" s="207"/>
      <c r="L1128" s="207"/>
      <c r="M1128" s="207"/>
      <c r="N1128" s="207"/>
      <c r="O1128" s="207"/>
      <c r="P1128" s="123">
        <f t="shared" si="72"/>
        <v>0</v>
      </c>
      <c r="Q1128" s="208" t="str">
        <f t="shared" si="73"/>
        <v>Debil</v>
      </c>
      <c r="R1128" s="207" t="s">
        <v>516</v>
      </c>
      <c r="S1128" s="224" t="str">
        <f t="shared" si="74"/>
        <v>DebilFuerte</v>
      </c>
      <c r="T1128" s="224">
        <f>IFERROR(VLOOKUP(S1128,'Tablas de calculos'!$AU$16:$AV$24,2,FALSE),"")</f>
        <v>7</v>
      </c>
      <c r="U1128" s="208" t="str">
        <f>IFERROR(VLOOKUP(T1128,'Tablas de calculos'!$AV$16:$AY$24,4),"")</f>
        <v>Débil</v>
      </c>
      <c r="V1128" s="207" t="s">
        <v>576</v>
      </c>
      <c r="W1128" s="207" t="s">
        <v>578</v>
      </c>
      <c r="X1128" s="123" t="str">
        <f t="shared" si="75"/>
        <v>DébilNo disminuyeDirectamente</v>
      </c>
      <c r="Y1128" s="208" t="str">
        <f>IFERROR(VLOOKUP(X1128,'Tablas de calculos'!$AZ$4:$BE$11,5,FALSE),"")</f>
        <v/>
      </c>
      <c r="Z1128" s="208" t="str">
        <f>IFERROR(VLOOKUP(X1128,'Tablas de calculos'!$AZ$4:$BE$11,6,FALSE),"")</f>
        <v/>
      </c>
    </row>
    <row r="1129" spans="1:26" ht="75" x14ac:dyDescent="0.25">
      <c r="A1129" s="232" t="s">
        <v>1187</v>
      </c>
      <c r="B1129" s="14">
        <v>88</v>
      </c>
      <c r="C1129" s="205" t="str">
        <f>+VLOOKUP(Tabla9[[#This Row],[Cod. Riesgo]],Tabla_Riesgos[[Número]:[Tipo de Riesgo]],6,FALSE)</f>
        <v>Seguridad de la Información</v>
      </c>
      <c r="D1129" s="119" t="s">
        <v>26</v>
      </c>
      <c r="E1129" s="120" t="s">
        <v>1148</v>
      </c>
      <c r="F1129" s="121"/>
      <c r="G1129" s="125" t="s">
        <v>347</v>
      </c>
      <c r="H1129" s="213"/>
      <c r="I1129" s="207"/>
      <c r="J1129" s="207"/>
      <c r="K1129" s="207"/>
      <c r="L1129" s="207"/>
      <c r="M1129" s="207"/>
      <c r="N1129" s="207"/>
      <c r="O1129" s="207"/>
      <c r="P1129" s="123">
        <f t="shared" si="72"/>
        <v>0</v>
      </c>
      <c r="Q1129" s="208" t="str">
        <f t="shared" si="73"/>
        <v>Debil</v>
      </c>
      <c r="R1129" s="207" t="s">
        <v>516</v>
      </c>
      <c r="S1129" s="224" t="str">
        <f t="shared" si="74"/>
        <v>DebilFuerte</v>
      </c>
      <c r="T1129" s="224">
        <f>IFERROR(VLOOKUP(S1129,'Tablas de calculos'!$AU$16:$AV$24,2,FALSE),"")</f>
        <v>7</v>
      </c>
      <c r="U1129" s="208" t="str">
        <f>IFERROR(VLOOKUP(T1129,'Tablas de calculos'!$AV$16:$AY$24,4),"")</f>
        <v>Débil</v>
      </c>
      <c r="V1129" s="207" t="s">
        <v>576</v>
      </c>
      <c r="W1129" s="207" t="s">
        <v>578</v>
      </c>
      <c r="X1129" s="123" t="str">
        <f t="shared" si="75"/>
        <v>DébilNo disminuyeDirectamente</v>
      </c>
      <c r="Y1129" s="208" t="str">
        <f>IFERROR(VLOOKUP(X1129,'Tablas de calculos'!$AZ$4:$BE$11,5,FALSE),"")</f>
        <v/>
      </c>
      <c r="Z1129" s="208" t="str">
        <f>IFERROR(VLOOKUP(X1129,'Tablas de calculos'!$AZ$4:$BE$11,6,FALSE),"")</f>
        <v/>
      </c>
    </row>
    <row r="1130" spans="1:26" ht="75" x14ac:dyDescent="0.25">
      <c r="A1130" s="232" t="s">
        <v>1187</v>
      </c>
      <c r="B1130" s="14">
        <v>88</v>
      </c>
      <c r="C1130" s="205" t="str">
        <f>+VLOOKUP(Tabla9[[#This Row],[Cod. Riesgo]],Tabla_Riesgos[[Número]:[Tipo de Riesgo]],6,FALSE)</f>
        <v>Seguridad de la Información</v>
      </c>
      <c r="D1130" s="119" t="s">
        <v>26</v>
      </c>
      <c r="E1130" s="120" t="s">
        <v>1148</v>
      </c>
      <c r="F1130" s="121"/>
      <c r="G1130" s="125" t="s">
        <v>355</v>
      </c>
      <c r="H1130" s="213"/>
      <c r="I1130" s="207"/>
      <c r="J1130" s="207"/>
      <c r="K1130" s="207"/>
      <c r="L1130" s="207"/>
      <c r="M1130" s="207"/>
      <c r="N1130" s="207"/>
      <c r="O1130" s="207"/>
      <c r="P1130" s="123">
        <f t="shared" si="72"/>
        <v>0</v>
      </c>
      <c r="Q1130" s="208" t="str">
        <f t="shared" si="73"/>
        <v>Debil</v>
      </c>
      <c r="R1130" s="207" t="s">
        <v>516</v>
      </c>
      <c r="S1130" s="224" t="str">
        <f t="shared" si="74"/>
        <v>DebilFuerte</v>
      </c>
      <c r="T1130" s="224">
        <f>IFERROR(VLOOKUP(S1130,'Tablas de calculos'!$AU$16:$AV$24,2,FALSE),"")</f>
        <v>7</v>
      </c>
      <c r="U1130" s="208" t="str">
        <f>IFERROR(VLOOKUP(T1130,'Tablas de calculos'!$AV$16:$AY$24,4),"")</f>
        <v>Débil</v>
      </c>
      <c r="V1130" s="207" t="s">
        <v>576</v>
      </c>
      <c r="W1130" s="207" t="s">
        <v>578</v>
      </c>
      <c r="X1130" s="123" t="str">
        <f t="shared" si="75"/>
        <v>DébilNo disminuyeDirectamente</v>
      </c>
      <c r="Y1130" s="208" t="str">
        <f>IFERROR(VLOOKUP(X1130,'Tablas de calculos'!$AZ$4:$BE$11,5,FALSE),"")</f>
        <v/>
      </c>
      <c r="Z1130" s="208" t="str">
        <f>IFERROR(VLOOKUP(X1130,'Tablas de calculos'!$AZ$4:$BE$11,6,FALSE),"")</f>
        <v/>
      </c>
    </row>
    <row r="1131" spans="1:26" ht="45" x14ac:dyDescent="0.25">
      <c r="A1131" s="232" t="s">
        <v>1187</v>
      </c>
      <c r="B1131" s="14">
        <v>89</v>
      </c>
      <c r="C1131" s="205" t="str">
        <f>+VLOOKUP(Tabla9[[#This Row],[Cod. Riesgo]],Tabla_Riesgos[[Número]:[Tipo de Riesgo]],6,FALSE)</f>
        <v>Operativo</v>
      </c>
      <c r="D1131" s="119" t="s">
        <v>26</v>
      </c>
      <c r="E1131" s="120" t="s">
        <v>1149</v>
      </c>
      <c r="F1131" s="121"/>
      <c r="G1131" s="125" t="s">
        <v>356</v>
      </c>
      <c r="H1131" s="213"/>
      <c r="I1131" s="207"/>
      <c r="J1131" s="207"/>
      <c r="K1131" s="207"/>
      <c r="L1131" s="207"/>
      <c r="M1131" s="207"/>
      <c r="N1131" s="207"/>
      <c r="O1131" s="207"/>
      <c r="P1131" s="123">
        <f t="shared" si="72"/>
        <v>0</v>
      </c>
      <c r="Q1131" s="208" t="str">
        <f t="shared" si="73"/>
        <v>Debil</v>
      </c>
      <c r="R1131" s="207" t="s">
        <v>516</v>
      </c>
      <c r="S1131" s="224" t="str">
        <f t="shared" si="74"/>
        <v>DebilFuerte</v>
      </c>
      <c r="T1131" s="224">
        <f>IFERROR(VLOOKUP(S1131,'Tablas de calculos'!$AU$16:$AV$24,2,FALSE),"")</f>
        <v>7</v>
      </c>
      <c r="U1131" s="208" t="str">
        <f>IFERROR(VLOOKUP(T1131,'Tablas de calculos'!$AV$16:$AY$24,4),"")</f>
        <v>Débil</v>
      </c>
      <c r="V1131" s="207" t="s">
        <v>576</v>
      </c>
      <c r="W1131" s="207" t="s">
        <v>578</v>
      </c>
      <c r="X1131" s="123" t="str">
        <f t="shared" si="75"/>
        <v>DébilNo disminuyeDirectamente</v>
      </c>
      <c r="Y1131" s="208" t="str">
        <f>IFERROR(VLOOKUP(X1131,'Tablas de calculos'!$AZ$4:$BE$11,5,FALSE),"")</f>
        <v/>
      </c>
      <c r="Z1131" s="208" t="str">
        <f>IFERROR(VLOOKUP(X1131,'Tablas de calculos'!$AZ$4:$BE$11,6,FALSE),"")</f>
        <v/>
      </c>
    </row>
    <row r="1132" spans="1:26" ht="135" x14ac:dyDescent="0.25">
      <c r="A1132" s="232" t="s">
        <v>1187</v>
      </c>
      <c r="B1132" s="14">
        <v>89</v>
      </c>
      <c r="C1132" s="205" t="str">
        <f>+VLOOKUP(Tabla9[[#This Row],[Cod. Riesgo]],Tabla_Riesgos[[Número]:[Tipo de Riesgo]],6,FALSE)</f>
        <v>Operativo</v>
      </c>
      <c r="D1132" s="119" t="s">
        <v>26</v>
      </c>
      <c r="E1132" s="120" t="s">
        <v>1149</v>
      </c>
      <c r="F1132" s="121"/>
      <c r="G1132" s="125" t="s">
        <v>357</v>
      </c>
      <c r="H1132" s="213"/>
      <c r="I1132" s="207"/>
      <c r="J1132" s="207"/>
      <c r="K1132" s="207"/>
      <c r="L1132" s="207"/>
      <c r="M1132" s="207"/>
      <c r="N1132" s="207"/>
      <c r="O1132" s="207"/>
      <c r="P1132" s="123">
        <f t="shared" si="72"/>
        <v>0</v>
      </c>
      <c r="Q1132" s="208" t="str">
        <f t="shared" si="73"/>
        <v>Debil</v>
      </c>
      <c r="R1132" s="207" t="s">
        <v>516</v>
      </c>
      <c r="S1132" s="224" t="str">
        <f t="shared" si="74"/>
        <v>DebilFuerte</v>
      </c>
      <c r="T1132" s="224">
        <f>IFERROR(VLOOKUP(S1132,'Tablas de calculos'!$AU$16:$AV$24,2,FALSE),"")</f>
        <v>7</v>
      </c>
      <c r="U1132" s="208" t="str">
        <f>IFERROR(VLOOKUP(T1132,'Tablas de calculos'!$AV$16:$AY$24,4),"")</f>
        <v>Débil</v>
      </c>
      <c r="V1132" s="207" t="s">
        <v>576</v>
      </c>
      <c r="W1132" s="207" t="s">
        <v>578</v>
      </c>
      <c r="X1132" s="123" t="str">
        <f t="shared" si="75"/>
        <v>DébilNo disminuyeDirectamente</v>
      </c>
      <c r="Y1132" s="208" t="str">
        <f>IFERROR(VLOOKUP(X1132,'Tablas de calculos'!$AZ$4:$BE$11,5,FALSE),"")</f>
        <v/>
      </c>
      <c r="Z1132" s="208" t="str">
        <f>IFERROR(VLOOKUP(X1132,'Tablas de calculos'!$AZ$4:$BE$11,6,FALSE),"")</f>
        <v/>
      </c>
    </row>
    <row r="1133" spans="1:26" ht="45" x14ac:dyDescent="0.25">
      <c r="A1133" s="232" t="s">
        <v>1187</v>
      </c>
      <c r="B1133" s="14">
        <v>89</v>
      </c>
      <c r="C1133" s="205" t="str">
        <f>+VLOOKUP(Tabla9[[#This Row],[Cod. Riesgo]],Tabla_Riesgos[[Número]:[Tipo de Riesgo]],6,FALSE)</f>
        <v>Operativo</v>
      </c>
      <c r="D1133" s="119" t="s">
        <v>26</v>
      </c>
      <c r="E1133" s="120" t="s">
        <v>1149</v>
      </c>
      <c r="F1133" s="121"/>
      <c r="G1133" s="125" t="s">
        <v>358</v>
      </c>
      <c r="H1133" s="213"/>
      <c r="I1133" s="207"/>
      <c r="J1133" s="207"/>
      <c r="K1133" s="207"/>
      <c r="L1133" s="207"/>
      <c r="M1133" s="207"/>
      <c r="N1133" s="207"/>
      <c r="O1133" s="207"/>
      <c r="P1133" s="123">
        <f t="shared" si="72"/>
        <v>0</v>
      </c>
      <c r="Q1133" s="208" t="str">
        <f t="shared" si="73"/>
        <v>Debil</v>
      </c>
      <c r="R1133" s="207" t="s">
        <v>516</v>
      </c>
      <c r="S1133" s="224" t="str">
        <f t="shared" si="74"/>
        <v>DebilFuerte</v>
      </c>
      <c r="T1133" s="224">
        <f>IFERROR(VLOOKUP(S1133,'Tablas de calculos'!$AU$16:$AV$24,2,FALSE),"")</f>
        <v>7</v>
      </c>
      <c r="U1133" s="208" t="str">
        <f>IFERROR(VLOOKUP(T1133,'Tablas de calculos'!$AV$16:$AY$24,4),"")</f>
        <v>Débil</v>
      </c>
      <c r="V1133" s="207" t="s">
        <v>576</v>
      </c>
      <c r="W1133" s="207" t="s">
        <v>578</v>
      </c>
      <c r="X1133" s="123" t="str">
        <f t="shared" si="75"/>
        <v>DébilNo disminuyeDirectamente</v>
      </c>
      <c r="Y1133" s="208" t="str">
        <f>IFERROR(VLOOKUP(X1133,'Tablas de calculos'!$AZ$4:$BE$11,5,FALSE),"")</f>
        <v/>
      </c>
      <c r="Z1133" s="208" t="str">
        <f>IFERROR(VLOOKUP(X1133,'Tablas de calculos'!$AZ$4:$BE$11,6,FALSE),"")</f>
        <v/>
      </c>
    </row>
    <row r="1134" spans="1:26" ht="120" x14ac:dyDescent="0.25">
      <c r="A1134" s="232" t="s">
        <v>1187</v>
      </c>
      <c r="B1134" s="14">
        <v>89</v>
      </c>
      <c r="C1134" s="205" t="str">
        <f>+VLOOKUP(Tabla9[[#This Row],[Cod. Riesgo]],Tabla_Riesgos[[Número]:[Tipo de Riesgo]],6,FALSE)</f>
        <v>Operativo</v>
      </c>
      <c r="D1134" s="119" t="s">
        <v>26</v>
      </c>
      <c r="E1134" s="120" t="s">
        <v>1149</v>
      </c>
      <c r="F1134" s="121"/>
      <c r="G1134" s="125" t="s">
        <v>359</v>
      </c>
      <c r="H1134" s="213"/>
      <c r="I1134" s="207"/>
      <c r="J1134" s="207"/>
      <c r="K1134" s="207"/>
      <c r="L1134" s="207"/>
      <c r="M1134" s="207"/>
      <c r="N1134" s="207"/>
      <c r="O1134" s="207"/>
      <c r="P1134" s="123">
        <f t="shared" si="72"/>
        <v>0</v>
      </c>
      <c r="Q1134" s="208" t="str">
        <f t="shared" si="73"/>
        <v>Debil</v>
      </c>
      <c r="R1134" s="207" t="s">
        <v>516</v>
      </c>
      <c r="S1134" s="224" t="str">
        <f t="shared" si="74"/>
        <v>DebilFuerte</v>
      </c>
      <c r="T1134" s="224">
        <f>IFERROR(VLOOKUP(S1134,'Tablas de calculos'!$AU$16:$AV$24,2,FALSE),"")</f>
        <v>7</v>
      </c>
      <c r="U1134" s="208" t="str">
        <f>IFERROR(VLOOKUP(T1134,'Tablas de calculos'!$AV$16:$AY$24,4),"")</f>
        <v>Débil</v>
      </c>
      <c r="V1134" s="207" t="s">
        <v>576</v>
      </c>
      <c r="W1134" s="207" t="s">
        <v>578</v>
      </c>
      <c r="X1134" s="123" t="str">
        <f t="shared" si="75"/>
        <v>DébilNo disminuyeDirectamente</v>
      </c>
      <c r="Y1134" s="208" t="str">
        <f>IFERROR(VLOOKUP(X1134,'Tablas de calculos'!$AZ$4:$BE$11,5,FALSE),"")</f>
        <v/>
      </c>
      <c r="Z1134" s="208" t="str">
        <f>IFERROR(VLOOKUP(X1134,'Tablas de calculos'!$AZ$4:$BE$11,6,FALSE),"")</f>
        <v/>
      </c>
    </row>
    <row r="1135" spans="1:26" ht="30" x14ac:dyDescent="0.25">
      <c r="A1135" s="232" t="s">
        <v>1187</v>
      </c>
      <c r="B1135" s="14">
        <v>27</v>
      </c>
      <c r="C1135" s="205" t="str">
        <f>+VLOOKUP(Tabla9[[#This Row],[Cod. Riesgo]],Tabla_Riesgos[[Número]:[Tipo de Riesgo]],6,FALSE)</f>
        <v>Seguridad de la Información</v>
      </c>
      <c r="D1135" s="119" t="s">
        <v>12</v>
      </c>
      <c r="E1135" s="120" t="s">
        <v>661</v>
      </c>
      <c r="F1135" s="121"/>
      <c r="G1135" s="124"/>
      <c r="H1135" s="213"/>
      <c r="I1135" s="207"/>
      <c r="J1135" s="207"/>
      <c r="K1135" s="207"/>
      <c r="L1135" s="207"/>
      <c r="M1135" s="207"/>
      <c r="N1135" s="207"/>
      <c r="O1135" s="207"/>
      <c r="P1135" s="123">
        <f t="shared" si="72"/>
        <v>0</v>
      </c>
      <c r="Q1135" s="208" t="str">
        <f t="shared" si="73"/>
        <v>Debil</v>
      </c>
      <c r="R1135" s="207" t="s">
        <v>516</v>
      </c>
      <c r="S1135" s="224" t="str">
        <f t="shared" si="74"/>
        <v>DebilFuerte</v>
      </c>
      <c r="T1135" s="224">
        <f>IFERROR(VLOOKUP(S1135,'Tablas de calculos'!$AU$16:$AV$24,2,FALSE),"")</f>
        <v>7</v>
      </c>
      <c r="U1135" s="208" t="str">
        <f>IFERROR(VLOOKUP(T1135,'Tablas de calculos'!$AV$16:$AY$24,4),"")</f>
        <v>Débil</v>
      </c>
      <c r="V1135" s="207" t="s">
        <v>576</v>
      </c>
      <c r="W1135" s="207" t="s">
        <v>578</v>
      </c>
      <c r="X1135" s="123" t="str">
        <f t="shared" si="75"/>
        <v>DébilNo disminuyeDirectamente</v>
      </c>
      <c r="Y1135" s="208" t="str">
        <f>IFERROR(VLOOKUP(X1135,'Tablas de calculos'!$AZ$4:$BE$11,5,FALSE),"")</f>
        <v/>
      </c>
      <c r="Z1135" s="208" t="str">
        <f>IFERROR(VLOOKUP(X1135,'Tablas de calculos'!$AZ$4:$BE$11,6,FALSE),"")</f>
        <v/>
      </c>
    </row>
    <row r="1136" spans="1:26" ht="45" x14ac:dyDescent="0.25">
      <c r="A1136" s="232" t="s">
        <v>1187</v>
      </c>
      <c r="B1136" s="203">
        <v>132</v>
      </c>
      <c r="C1136" s="205" t="str">
        <f>+VLOOKUP(Tabla9[[#This Row],[Cod. Riesgo]],Tabla_Riesgos[[Número]:[Tipo de Riesgo]],6,FALSE)</f>
        <v xml:space="preserve">Continuidad del negocio </v>
      </c>
      <c r="D1136" s="199" t="s">
        <v>12</v>
      </c>
      <c r="E1136" s="200" t="s">
        <v>729</v>
      </c>
      <c r="F1136" s="121"/>
      <c r="G1136" s="202" t="s">
        <v>780</v>
      </c>
      <c r="H1136" s="472" t="s">
        <v>544</v>
      </c>
      <c r="I1136" s="207"/>
      <c r="J1136" s="207"/>
      <c r="K1136" s="207"/>
      <c r="L1136" s="207"/>
      <c r="M1136" s="207"/>
      <c r="N1136" s="207"/>
      <c r="O1136" s="207"/>
      <c r="P1136" s="123">
        <f t="shared" si="72"/>
        <v>0</v>
      </c>
      <c r="Q1136" s="208" t="str">
        <f t="shared" si="73"/>
        <v>Debil</v>
      </c>
      <c r="R1136" s="207" t="s">
        <v>516</v>
      </c>
      <c r="S1136" s="224" t="str">
        <f t="shared" si="74"/>
        <v>DebilFuerte</v>
      </c>
      <c r="T1136" s="224">
        <f>IFERROR(VLOOKUP(S1136,'Tablas de calculos'!$AU$16:$AV$24,2,FALSE),"")</f>
        <v>7</v>
      </c>
      <c r="U1136" s="208" t="str">
        <f>IFERROR(VLOOKUP(T1136,'Tablas de calculos'!$AV$16:$AY$24,4),"")</f>
        <v>Débil</v>
      </c>
      <c r="V1136" s="207" t="s">
        <v>576</v>
      </c>
      <c r="W1136" s="207" t="s">
        <v>578</v>
      </c>
      <c r="X1136" s="123" t="str">
        <f t="shared" si="75"/>
        <v>DébilNo disminuyeDirectamente</v>
      </c>
      <c r="Y1136" s="208" t="str">
        <f>IFERROR(VLOOKUP(X1136,'Tablas de calculos'!$AZ$4:$BE$11,5,FALSE),"")</f>
        <v/>
      </c>
      <c r="Z1136" s="208" t="str">
        <f>IFERROR(VLOOKUP(X1136,'Tablas de calculos'!$AZ$4:$BE$11,6,FALSE),"")</f>
        <v/>
      </c>
    </row>
    <row r="1137" spans="1:26" ht="45" x14ac:dyDescent="0.25">
      <c r="A1137" s="232" t="s">
        <v>1187</v>
      </c>
      <c r="B1137" s="196">
        <v>133</v>
      </c>
      <c r="C1137" s="205" t="str">
        <f>+VLOOKUP(Tabla9[[#This Row],[Cod. Riesgo]],Tabla_Riesgos[[Número]:[Tipo de Riesgo]],6,FALSE)</f>
        <v xml:space="preserve">Continuidad del negocio </v>
      </c>
      <c r="D1137" s="119" t="s">
        <v>102</v>
      </c>
      <c r="E1137" s="120" t="s">
        <v>772</v>
      </c>
      <c r="F1137" s="121"/>
      <c r="G1137" s="124"/>
      <c r="H1137" s="472"/>
      <c r="I1137" s="207"/>
      <c r="J1137" s="207"/>
      <c r="K1137" s="207"/>
      <c r="L1137" s="207"/>
      <c r="M1137" s="207"/>
      <c r="N1137" s="207"/>
      <c r="O1137" s="207"/>
      <c r="P1137" s="123">
        <f t="shared" si="72"/>
        <v>0</v>
      </c>
      <c r="Q1137" s="208" t="str">
        <f t="shared" si="73"/>
        <v>Debil</v>
      </c>
      <c r="R1137" s="207" t="s">
        <v>516</v>
      </c>
      <c r="S1137" s="224" t="str">
        <f t="shared" si="74"/>
        <v>DebilFuerte</v>
      </c>
      <c r="T1137" s="224">
        <f>IFERROR(VLOOKUP(S1137,'Tablas de calculos'!$AU$16:$AV$24,2,FALSE),"")</f>
        <v>7</v>
      </c>
      <c r="U1137" s="208" t="str">
        <f>IFERROR(VLOOKUP(T1137,'Tablas de calculos'!$AV$16:$AY$24,4),"")</f>
        <v>Débil</v>
      </c>
      <c r="V1137" s="207" t="s">
        <v>576</v>
      </c>
      <c r="W1137" s="207" t="s">
        <v>578</v>
      </c>
      <c r="X1137" s="123" t="str">
        <f t="shared" si="75"/>
        <v>DébilNo disminuyeDirectamente</v>
      </c>
      <c r="Y1137" s="208" t="str">
        <f>IFERROR(VLOOKUP(X1137,'Tablas de calculos'!$AZ$4:$BE$11,5,FALSE),"")</f>
        <v/>
      </c>
      <c r="Z1137" s="208" t="str">
        <f>IFERROR(VLOOKUP(X1137,'Tablas de calculos'!$AZ$4:$BE$11,6,FALSE),"")</f>
        <v/>
      </c>
    </row>
    <row r="1138" spans="1:26" ht="30" x14ac:dyDescent="0.25">
      <c r="A1138" s="232" t="s">
        <v>1187</v>
      </c>
      <c r="B1138" s="204">
        <v>134</v>
      </c>
      <c r="C1138" s="205" t="str">
        <f>+VLOOKUP(Tabla9[[#This Row],[Cod. Riesgo]],Tabla_Riesgos[[Número]:[Tipo de Riesgo]],6,FALSE)</f>
        <v xml:space="preserve">Continuidad del negocio </v>
      </c>
      <c r="D1138" s="119" t="s">
        <v>38</v>
      </c>
      <c r="E1138" s="120" t="s">
        <v>726</v>
      </c>
      <c r="F1138" s="121"/>
      <c r="G1138" s="125" t="s">
        <v>781</v>
      </c>
      <c r="H1138" s="472" t="s">
        <v>544</v>
      </c>
      <c r="I1138" s="207"/>
      <c r="J1138" s="207"/>
      <c r="K1138" s="207"/>
      <c r="L1138" s="207"/>
      <c r="M1138" s="207"/>
      <c r="N1138" s="207"/>
      <c r="O1138" s="207"/>
      <c r="P1138" s="123">
        <f t="shared" si="72"/>
        <v>0</v>
      </c>
      <c r="Q1138" s="208" t="str">
        <f t="shared" si="73"/>
        <v>Debil</v>
      </c>
      <c r="R1138" s="207" t="s">
        <v>516</v>
      </c>
      <c r="S1138" s="224" t="str">
        <f t="shared" si="74"/>
        <v>DebilFuerte</v>
      </c>
      <c r="T1138" s="224">
        <f>IFERROR(VLOOKUP(S1138,'Tablas de calculos'!$AU$16:$AV$24,2,FALSE),"")</f>
        <v>7</v>
      </c>
      <c r="U1138" s="208" t="str">
        <f>IFERROR(VLOOKUP(T1138,'Tablas de calculos'!$AV$16:$AY$24,4),"")</f>
        <v>Débil</v>
      </c>
      <c r="V1138" s="207" t="s">
        <v>576</v>
      </c>
      <c r="W1138" s="207" t="s">
        <v>578</v>
      </c>
      <c r="X1138" s="123" t="str">
        <f t="shared" si="75"/>
        <v>DébilNo disminuyeDirectamente</v>
      </c>
      <c r="Y1138" s="208" t="str">
        <f>IFERROR(VLOOKUP(X1138,'Tablas de calculos'!$AZ$4:$BE$11,5,FALSE),"")</f>
        <v/>
      </c>
      <c r="Z1138" s="208" t="str">
        <f>IFERROR(VLOOKUP(X1138,'Tablas de calculos'!$AZ$4:$BE$11,6,FALSE),"")</f>
        <v/>
      </c>
    </row>
    <row r="1139" spans="1:26" ht="30" x14ac:dyDescent="0.25">
      <c r="A1139" s="232" t="s">
        <v>1187</v>
      </c>
      <c r="B1139" s="196">
        <v>135</v>
      </c>
      <c r="C1139" s="205" t="str">
        <f>+VLOOKUP(Tabla9[[#This Row],[Cod. Riesgo]],Tabla_Riesgos[[Número]:[Tipo de Riesgo]],6,FALSE)</f>
        <v xml:space="preserve">Continuidad del negocio </v>
      </c>
      <c r="D1139" s="119" t="s">
        <v>43</v>
      </c>
      <c r="E1139" s="120" t="s">
        <v>730</v>
      </c>
      <c r="F1139" s="121"/>
      <c r="G1139" s="125" t="s">
        <v>782</v>
      </c>
      <c r="H1139" s="472" t="s">
        <v>544</v>
      </c>
      <c r="I1139" s="207"/>
      <c r="J1139" s="207"/>
      <c r="K1139" s="207"/>
      <c r="L1139" s="207"/>
      <c r="M1139" s="207"/>
      <c r="N1139" s="207"/>
      <c r="O1139" s="207"/>
      <c r="P1139" s="123">
        <f t="shared" si="72"/>
        <v>0</v>
      </c>
      <c r="Q1139" s="208" t="str">
        <f t="shared" si="73"/>
        <v>Debil</v>
      </c>
      <c r="R1139" s="207" t="s">
        <v>516</v>
      </c>
      <c r="S1139" s="224" t="str">
        <f t="shared" si="74"/>
        <v>DebilFuerte</v>
      </c>
      <c r="T1139" s="224">
        <f>IFERROR(VLOOKUP(S1139,'Tablas de calculos'!$AU$16:$AV$24,2,FALSE),"")</f>
        <v>7</v>
      </c>
      <c r="U1139" s="208" t="str">
        <f>IFERROR(VLOOKUP(T1139,'Tablas de calculos'!$AV$16:$AY$24,4),"")</f>
        <v>Débil</v>
      </c>
      <c r="V1139" s="207" t="s">
        <v>576</v>
      </c>
      <c r="W1139" s="207" t="s">
        <v>578</v>
      </c>
      <c r="X1139" s="123" t="str">
        <f t="shared" si="75"/>
        <v>DébilNo disminuyeDirectamente</v>
      </c>
      <c r="Y1139" s="208" t="str">
        <f>IFERROR(VLOOKUP(X1139,'Tablas de calculos'!$AZ$4:$BE$11,5,FALSE),"")</f>
        <v/>
      </c>
      <c r="Z1139" s="208" t="str">
        <f>IFERROR(VLOOKUP(X1139,'Tablas de calculos'!$AZ$4:$BE$11,6,FALSE),"")</f>
        <v/>
      </c>
    </row>
    <row r="1140" spans="1:26" ht="30" x14ac:dyDescent="0.25">
      <c r="A1140" s="232" t="s">
        <v>1187</v>
      </c>
      <c r="B1140" s="196">
        <v>135</v>
      </c>
      <c r="C1140" s="205" t="str">
        <f>+VLOOKUP(Tabla9[[#This Row],[Cod. Riesgo]],Tabla_Riesgos[[Número]:[Tipo de Riesgo]],6,FALSE)</f>
        <v xml:space="preserve">Continuidad del negocio </v>
      </c>
      <c r="D1140" s="119" t="s">
        <v>43</v>
      </c>
      <c r="E1140" s="120" t="s">
        <v>730</v>
      </c>
      <c r="F1140" s="121"/>
      <c r="G1140" s="125" t="s">
        <v>783</v>
      </c>
      <c r="H1140" s="472" t="s">
        <v>544</v>
      </c>
      <c r="I1140" s="207"/>
      <c r="J1140" s="207"/>
      <c r="K1140" s="207"/>
      <c r="L1140" s="207"/>
      <c r="M1140" s="207"/>
      <c r="N1140" s="207"/>
      <c r="O1140" s="207"/>
      <c r="P1140" s="123">
        <f t="shared" si="72"/>
        <v>0</v>
      </c>
      <c r="Q1140" s="208" t="str">
        <f t="shared" si="73"/>
        <v>Debil</v>
      </c>
      <c r="R1140" s="207" t="s">
        <v>516</v>
      </c>
      <c r="S1140" s="224" t="str">
        <f t="shared" si="74"/>
        <v>DebilFuerte</v>
      </c>
      <c r="T1140" s="224">
        <f>IFERROR(VLOOKUP(S1140,'Tablas de calculos'!$AU$16:$AV$24,2,FALSE),"")</f>
        <v>7</v>
      </c>
      <c r="U1140" s="208" t="str">
        <f>IFERROR(VLOOKUP(T1140,'Tablas de calculos'!$AV$16:$AY$24,4),"")</f>
        <v>Débil</v>
      </c>
      <c r="V1140" s="207" t="s">
        <v>576</v>
      </c>
      <c r="W1140" s="207" t="s">
        <v>578</v>
      </c>
      <c r="X1140" s="123" t="str">
        <f t="shared" si="75"/>
        <v>DébilNo disminuyeDirectamente</v>
      </c>
      <c r="Y1140" s="208" t="str">
        <f>IFERROR(VLOOKUP(X1140,'Tablas de calculos'!$AZ$4:$BE$11,5,FALSE),"")</f>
        <v/>
      </c>
      <c r="Z1140" s="208" t="str">
        <f>IFERROR(VLOOKUP(X1140,'Tablas de calculos'!$AZ$4:$BE$11,6,FALSE),"")</f>
        <v/>
      </c>
    </row>
    <row r="1141" spans="1:26" ht="30" x14ac:dyDescent="0.25">
      <c r="A1141" s="232" t="s">
        <v>1187</v>
      </c>
      <c r="B1141" s="204">
        <v>136</v>
      </c>
      <c r="C1141" s="205" t="str">
        <f>+VLOOKUP(Tabla9[[#This Row],[Cod. Riesgo]],Tabla_Riesgos[[Número]:[Tipo de Riesgo]],6,FALSE)</f>
        <v xml:space="preserve">Continuidad del negocio </v>
      </c>
      <c r="D1141" s="119" t="s">
        <v>66</v>
      </c>
      <c r="E1141" s="120" t="s">
        <v>774</v>
      </c>
      <c r="F1141" s="121"/>
      <c r="G1141" s="125" t="s">
        <v>784</v>
      </c>
      <c r="H1141" s="472" t="s">
        <v>544</v>
      </c>
      <c r="I1141" s="207"/>
      <c r="J1141" s="207"/>
      <c r="K1141" s="207"/>
      <c r="L1141" s="207"/>
      <c r="M1141" s="207"/>
      <c r="N1141" s="207"/>
      <c r="O1141" s="207"/>
      <c r="P1141" s="123">
        <f t="shared" si="72"/>
        <v>0</v>
      </c>
      <c r="Q1141" s="208" t="str">
        <f t="shared" si="73"/>
        <v>Debil</v>
      </c>
      <c r="R1141" s="207" t="s">
        <v>516</v>
      </c>
      <c r="S1141" s="224" t="str">
        <f t="shared" si="74"/>
        <v>DebilFuerte</v>
      </c>
      <c r="T1141" s="224">
        <f>IFERROR(VLOOKUP(S1141,'Tablas de calculos'!$AU$16:$AV$24,2,FALSE),"")</f>
        <v>7</v>
      </c>
      <c r="U1141" s="208" t="str">
        <f>IFERROR(VLOOKUP(T1141,'Tablas de calculos'!$AV$16:$AY$24,4),"")</f>
        <v>Débil</v>
      </c>
      <c r="V1141" s="207" t="s">
        <v>576</v>
      </c>
      <c r="W1141" s="207" t="s">
        <v>578</v>
      </c>
      <c r="X1141" s="123" t="str">
        <f t="shared" si="75"/>
        <v>DébilNo disminuyeDirectamente</v>
      </c>
      <c r="Y1141" s="208" t="str">
        <f>IFERROR(VLOOKUP(X1141,'Tablas de calculos'!$AZ$4:$BE$11,5,FALSE),"")</f>
        <v/>
      </c>
      <c r="Z1141" s="208" t="str">
        <f>IFERROR(VLOOKUP(X1141,'Tablas de calculos'!$AZ$4:$BE$11,6,FALSE),"")</f>
        <v/>
      </c>
    </row>
    <row r="1142" spans="1:26" ht="30" x14ac:dyDescent="0.25">
      <c r="A1142" s="232" t="s">
        <v>1187</v>
      </c>
      <c r="B1142" s="204">
        <v>136</v>
      </c>
      <c r="C1142" s="205" t="str">
        <f>+VLOOKUP(Tabla9[[#This Row],[Cod. Riesgo]],Tabla_Riesgos[[Número]:[Tipo de Riesgo]],6,FALSE)</f>
        <v xml:space="preserve">Continuidad del negocio </v>
      </c>
      <c r="D1142" s="119" t="s">
        <v>66</v>
      </c>
      <c r="E1142" s="120" t="s">
        <v>774</v>
      </c>
      <c r="F1142" s="121"/>
      <c r="G1142" s="125" t="s">
        <v>785</v>
      </c>
      <c r="H1142" s="472" t="s">
        <v>544</v>
      </c>
      <c r="I1142" s="207"/>
      <c r="J1142" s="207"/>
      <c r="K1142" s="207"/>
      <c r="L1142" s="207"/>
      <c r="M1142" s="207"/>
      <c r="N1142" s="207"/>
      <c r="O1142" s="207"/>
      <c r="P1142" s="123">
        <f t="shared" si="72"/>
        <v>0</v>
      </c>
      <c r="Q1142" s="208" t="str">
        <f t="shared" si="73"/>
        <v>Debil</v>
      </c>
      <c r="R1142" s="207" t="s">
        <v>516</v>
      </c>
      <c r="S1142" s="224" t="str">
        <f t="shared" si="74"/>
        <v>DebilFuerte</v>
      </c>
      <c r="T1142" s="224">
        <f>IFERROR(VLOOKUP(S1142,'Tablas de calculos'!$AU$16:$AV$24,2,FALSE),"")</f>
        <v>7</v>
      </c>
      <c r="U1142" s="208" t="str">
        <f>IFERROR(VLOOKUP(T1142,'Tablas de calculos'!$AV$16:$AY$24,4),"")</f>
        <v>Débil</v>
      </c>
      <c r="V1142" s="207" t="s">
        <v>576</v>
      </c>
      <c r="W1142" s="207" t="s">
        <v>578</v>
      </c>
      <c r="X1142" s="123" t="str">
        <f t="shared" si="75"/>
        <v>DébilNo disminuyeDirectamente</v>
      </c>
      <c r="Y1142" s="208" t="str">
        <f>IFERROR(VLOOKUP(X1142,'Tablas de calculos'!$AZ$4:$BE$11,5,FALSE),"")</f>
        <v/>
      </c>
      <c r="Z1142" s="208" t="str">
        <f>IFERROR(VLOOKUP(X1142,'Tablas de calculos'!$AZ$4:$BE$11,6,FALSE),"")</f>
        <v/>
      </c>
    </row>
    <row r="1143" spans="1:26" ht="30" x14ac:dyDescent="0.25">
      <c r="A1143" s="232" t="s">
        <v>1187</v>
      </c>
      <c r="B1143" s="204">
        <v>136</v>
      </c>
      <c r="C1143" s="205" t="str">
        <f>+VLOOKUP(Tabla9[[#This Row],[Cod. Riesgo]],Tabla_Riesgos[[Número]:[Tipo de Riesgo]],6,FALSE)</f>
        <v xml:space="preserve">Continuidad del negocio </v>
      </c>
      <c r="D1143" s="119" t="s">
        <v>66</v>
      </c>
      <c r="E1143" s="120" t="s">
        <v>774</v>
      </c>
      <c r="F1143" s="121"/>
      <c r="G1143" s="125" t="s">
        <v>786</v>
      </c>
      <c r="H1143" s="472" t="s">
        <v>544</v>
      </c>
      <c r="I1143" s="207"/>
      <c r="J1143" s="207"/>
      <c r="K1143" s="207"/>
      <c r="L1143" s="207"/>
      <c r="M1143" s="207"/>
      <c r="N1143" s="207"/>
      <c r="O1143" s="207"/>
      <c r="P1143" s="123">
        <f t="shared" si="72"/>
        <v>0</v>
      </c>
      <c r="Q1143" s="208" t="str">
        <f t="shared" si="73"/>
        <v>Debil</v>
      </c>
      <c r="R1143" s="207" t="s">
        <v>516</v>
      </c>
      <c r="S1143" s="224" t="str">
        <f t="shared" si="74"/>
        <v>DebilFuerte</v>
      </c>
      <c r="T1143" s="224">
        <f>IFERROR(VLOOKUP(S1143,'Tablas de calculos'!$AU$16:$AV$24,2,FALSE),"")</f>
        <v>7</v>
      </c>
      <c r="U1143" s="208" t="str">
        <f>IFERROR(VLOOKUP(T1143,'Tablas de calculos'!$AV$16:$AY$24,4),"")</f>
        <v>Débil</v>
      </c>
      <c r="V1143" s="207" t="s">
        <v>576</v>
      </c>
      <c r="W1143" s="207" t="s">
        <v>578</v>
      </c>
      <c r="X1143" s="123" t="str">
        <f t="shared" si="75"/>
        <v>DébilNo disminuyeDirectamente</v>
      </c>
      <c r="Y1143" s="208" t="str">
        <f>IFERROR(VLOOKUP(X1143,'Tablas de calculos'!$AZ$4:$BE$11,5,FALSE),"")</f>
        <v/>
      </c>
      <c r="Z1143" s="208" t="str">
        <f>IFERROR(VLOOKUP(X1143,'Tablas de calculos'!$AZ$4:$BE$11,6,FALSE),"")</f>
        <v/>
      </c>
    </row>
    <row r="1144" spans="1:26" ht="30" x14ac:dyDescent="0.25">
      <c r="A1144" s="232" t="s">
        <v>1187</v>
      </c>
      <c r="B1144" s="204">
        <v>136</v>
      </c>
      <c r="C1144" s="205" t="str">
        <f>+VLOOKUP(Tabla9[[#This Row],[Cod. Riesgo]],Tabla_Riesgos[[Número]:[Tipo de Riesgo]],6,FALSE)</f>
        <v xml:space="preserve">Continuidad del negocio </v>
      </c>
      <c r="D1144" s="119" t="s">
        <v>66</v>
      </c>
      <c r="E1144" s="120" t="s">
        <v>774</v>
      </c>
      <c r="F1144" s="121"/>
      <c r="G1144" s="125" t="s">
        <v>787</v>
      </c>
      <c r="H1144" s="472" t="s">
        <v>544</v>
      </c>
      <c r="I1144" s="207"/>
      <c r="J1144" s="207"/>
      <c r="K1144" s="207"/>
      <c r="L1144" s="207"/>
      <c r="M1144" s="207"/>
      <c r="N1144" s="207"/>
      <c r="O1144" s="207"/>
      <c r="P1144" s="123">
        <f t="shared" si="72"/>
        <v>0</v>
      </c>
      <c r="Q1144" s="208" t="str">
        <f t="shared" si="73"/>
        <v>Debil</v>
      </c>
      <c r="R1144" s="207" t="s">
        <v>516</v>
      </c>
      <c r="S1144" s="224" t="str">
        <f t="shared" si="74"/>
        <v>DebilFuerte</v>
      </c>
      <c r="T1144" s="224">
        <f>IFERROR(VLOOKUP(S1144,'Tablas de calculos'!$AU$16:$AV$24,2,FALSE),"")</f>
        <v>7</v>
      </c>
      <c r="U1144" s="208" t="str">
        <f>IFERROR(VLOOKUP(T1144,'Tablas de calculos'!$AV$16:$AY$24,4),"")</f>
        <v>Débil</v>
      </c>
      <c r="V1144" s="207" t="s">
        <v>576</v>
      </c>
      <c r="W1144" s="207" t="s">
        <v>578</v>
      </c>
      <c r="X1144" s="123" t="str">
        <f t="shared" si="75"/>
        <v>DébilNo disminuyeDirectamente</v>
      </c>
      <c r="Y1144" s="208" t="str">
        <f>IFERROR(VLOOKUP(X1144,'Tablas de calculos'!$AZ$4:$BE$11,5,FALSE),"")</f>
        <v/>
      </c>
      <c r="Z1144" s="208" t="str">
        <f>IFERROR(VLOOKUP(X1144,'Tablas de calculos'!$AZ$4:$BE$11,6,FALSE),"")</f>
        <v/>
      </c>
    </row>
    <row r="1145" spans="1:26" ht="30" x14ac:dyDescent="0.25">
      <c r="A1145" s="232" t="s">
        <v>1187</v>
      </c>
      <c r="B1145" s="196">
        <v>137</v>
      </c>
      <c r="C1145" s="205" t="str">
        <f>+VLOOKUP(Tabla9[[#This Row],[Cod. Riesgo]],Tabla_Riesgos[[Número]:[Tipo de Riesgo]],6,FALSE)</f>
        <v xml:space="preserve">Continuidad del negocio </v>
      </c>
      <c r="D1145" s="119" t="s">
        <v>66</v>
      </c>
      <c r="E1145" s="120" t="s">
        <v>736</v>
      </c>
      <c r="F1145" s="121"/>
      <c r="G1145" s="125" t="s">
        <v>788</v>
      </c>
      <c r="H1145" s="472" t="s">
        <v>544</v>
      </c>
      <c r="I1145" s="207"/>
      <c r="J1145" s="207"/>
      <c r="K1145" s="207"/>
      <c r="L1145" s="207"/>
      <c r="M1145" s="207"/>
      <c r="N1145" s="207"/>
      <c r="O1145" s="207"/>
      <c r="P1145" s="123">
        <f t="shared" si="72"/>
        <v>0</v>
      </c>
      <c r="Q1145" s="208" t="str">
        <f t="shared" si="73"/>
        <v>Debil</v>
      </c>
      <c r="R1145" s="207" t="s">
        <v>516</v>
      </c>
      <c r="S1145" s="224" t="str">
        <f t="shared" si="74"/>
        <v>DebilFuerte</v>
      </c>
      <c r="T1145" s="224">
        <f>IFERROR(VLOOKUP(S1145,'Tablas de calculos'!$AU$16:$AV$24,2,FALSE),"")</f>
        <v>7</v>
      </c>
      <c r="U1145" s="208" t="str">
        <f>IFERROR(VLOOKUP(T1145,'Tablas de calculos'!$AV$16:$AY$24,4),"")</f>
        <v>Débil</v>
      </c>
      <c r="V1145" s="207" t="s">
        <v>576</v>
      </c>
      <c r="W1145" s="207" t="s">
        <v>578</v>
      </c>
      <c r="X1145" s="123" t="str">
        <f t="shared" si="75"/>
        <v>DébilNo disminuyeDirectamente</v>
      </c>
      <c r="Y1145" s="208" t="str">
        <f>IFERROR(VLOOKUP(X1145,'Tablas de calculos'!$AZ$4:$BE$11,5,FALSE),"")</f>
        <v/>
      </c>
      <c r="Z1145" s="208" t="str">
        <f>IFERROR(VLOOKUP(X1145,'Tablas de calculos'!$AZ$4:$BE$11,6,FALSE),"")</f>
        <v/>
      </c>
    </row>
    <row r="1146" spans="1:26" ht="30" x14ac:dyDescent="0.25">
      <c r="A1146" s="232" t="s">
        <v>1187</v>
      </c>
      <c r="B1146" s="205">
        <v>138</v>
      </c>
      <c r="C1146" s="205" t="str">
        <f>+VLOOKUP(Tabla9[[#This Row],[Cod. Riesgo]],Tabla_Riesgos[[Número]:[Tipo de Riesgo]],6,FALSE)</f>
        <v xml:space="preserve">Continuidad del negocio </v>
      </c>
      <c r="D1146" s="199" t="s">
        <v>66</v>
      </c>
      <c r="E1146" s="200" t="s">
        <v>738</v>
      </c>
      <c r="F1146" s="121"/>
      <c r="G1146" s="202" t="s">
        <v>789</v>
      </c>
      <c r="H1146" s="472" t="s">
        <v>544</v>
      </c>
      <c r="I1146" s="207"/>
      <c r="J1146" s="207"/>
      <c r="K1146" s="207"/>
      <c r="L1146" s="207"/>
      <c r="M1146" s="207"/>
      <c r="N1146" s="207"/>
      <c r="O1146" s="207"/>
      <c r="P1146" s="123">
        <f t="shared" si="72"/>
        <v>0</v>
      </c>
      <c r="Q1146" s="208" t="str">
        <f t="shared" si="73"/>
        <v>Debil</v>
      </c>
      <c r="R1146" s="207" t="s">
        <v>516</v>
      </c>
      <c r="S1146" s="224" t="str">
        <f t="shared" si="74"/>
        <v>DebilFuerte</v>
      </c>
      <c r="T1146" s="224">
        <f>IFERROR(VLOOKUP(S1146,'Tablas de calculos'!$AU$16:$AV$24,2,FALSE),"")</f>
        <v>7</v>
      </c>
      <c r="U1146" s="208" t="str">
        <f>IFERROR(VLOOKUP(T1146,'Tablas de calculos'!$AV$16:$AY$24,4),"")</f>
        <v>Débil</v>
      </c>
      <c r="V1146" s="207" t="s">
        <v>576</v>
      </c>
      <c r="W1146" s="207" t="s">
        <v>578</v>
      </c>
      <c r="X1146" s="123" t="str">
        <f t="shared" si="75"/>
        <v>DébilNo disminuyeDirectamente</v>
      </c>
      <c r="Y1146" s="208" t="str">
        <f>IFERROR(VLOOKUP(X1146,'Tablas de calculos'!$AZ$4:$BE$11,5,FALSE),"")</f>
        <v/>
      </c>
      <c r="Z1146" s="208" t="str">
        <f>IFERROR(VLOOKUP(X1146,'Tablas de calculos'!$AZ$4:$BE$11,6,FALSE),"")</f>
        <v/>
      </c>
    </row>
    <row r="1147" spans="1:26" ht="60" x14ac:dyDescent="0.25">
      <c r="A1147" s="232" t="s">
        <v>1194</v>
      </c>
      <c r="B1147" s="204">
        <v>1</v>
      </c>
      <c r="C1147" s="205" t="str">
        <f>+VLOOKUP(Tabla9[[#This Row],[Cod. Riesgo]],Tabla_Riesgos[[Número]:[Tipo de Riesgo]],6,FALSE)</f>
        <v>Corrupción</v>
      </c>
      <c r="D1147" s="119" t="s">
        <v>12</v>
      </c>
      <c r="E1147" s="120" t="s">
        <v>386</v>
      </c>
      <c r="F1147" s="121"/>
      <c r="G1147" s="392" t="s">
        <v>173</v>
      </c>
      <c r="H1147" s="213" t="s">
        <v>544</v>
      </c>
      <c r="I1147" s="207" t="s">
        <v>486</v>
      </c>
      <c r="J1147" s="207" t="s">
        <v>490</v>
      </c>
      <c r="K1147" s="207" t="s">
        <v>494</v>
      </c>
      <c r="L1147" s="207" t="s">
        <v>498</v>
      </c>
      <c r="M1147" s="207" t="s">
        <v>503</v>
      </c>
      <c r="N1147" s="207" t="s">
        <v>508</v>
      </c>
      <c r="O1147" s="207" t="s">
        <v>512</v>
      </c>
      <c r="P1147" s="123">
        <f t="shared" si="72"/>
        <v>100</v>
      </c>
      <c r="Q1147" s="208" t="str">
        <f t="shared" si="73"/>
        <v>Fuerte</v>
      </c>
      <c r="R1147" s="207" t="s">
        <v>371</v>
      </c>
      <c r="S1147" s="224" t="str">
        <f t="shared" si="74"/>
        <v>FuerteModerado</v>
      </c>
      <c r="T1147" s="224">
        <f>IFERROR(VLOOKUP(S1147,'Tablas de calculos'!$AU$16:$AV$24,2,FALSE),"")</f>
        <v>2</v>
      </c>
      <c r="U1147" s="208" t="str">
        <f>IFERROR(VLOOKUP(T1147,'Tablas de calculos'!$AV$16:$AY$24,4),"")</f>
        <v>Moderado</v>
      </c>
      <c r="V1147" s="207" t="s">
        <v>578</v>
      </c>
      <c r="W1147" s="207" t="s">
        <v>575</v>
      </c>
      <c r="X1147" s="123" t="str">
        <f t="shared" si="75"/>
        <v>ModeradoDirectamenteIndirectamente</v>
      </c>
      <c r="Y1147" s="208">
        <f>IFERROR(VLOOKUP(X1147,'Tablas de calculos'!$AZ$4:$BE$11,5,FALSE),"")</f>
        <v>1</v>
      </c>
      <c r="Z1147" s="208">
        <f>IFERROR(VLOOKUP(X1147,'Tablas de calculos'!$AZ$4:$BE$11,6,FALSE),"")</f>
        <v>0</v>
      </c>
    </row>
    <row r="1148" spans="1:26" ht="60" x14ac:dyDescent="0.25">
      <c r="A1148" s="232" t="s">
        <v>1194</v>
      </c>
      <c r="B1148" s="196">
        <v>1</v>
      </c>
      <c r="C1148" s="205" t="str">
        <f>+VLOOKUP(Tabla9[[#This Row],[Cod. Riesgo]],Tabla_Riesgos[[Número]:[Tipo de Riesgo]],6,FALSE)</f>
        <v>Corrupción</v>
      </c>
      <c r="D1148" s="119" t="s">
        <v>12</v>
      </c>
      <c r="E1148" s="120" t="s">
        <v>386</v>
      </c>
      <c r="F1148" s="121"/>
      <c r="G1148" s="392" t="s">
        <v>1199</v>
      </c>
      <c r="H1148" s="213" t="s">
        <v>544</v>
      </c>
      <c r="I1148" s="474" t="s">
        <v>486</v>
      </c>
      <c r="J1148" s="474" t="s">
        <v>490</v>
      </c>
      <c r="K1148" s="474" t="s">
        <v>494</v>
      </c>
      <c r="L1148" s="474" t="s">
        <v>498</v>
      </c>
      <c r="M1148" s="474" t="s">
        <v>503</v>
      </c>
      <c r="N1148" s="474" t="s">
        <v>508</v>
      </c>
      <c r="O1148" s="474" t="s">
        <v>512</v>
      </c>
      <c r="P1148" s="123">
        <f t="shared" si="72"/>
        <v>100</v>
      </c>
      <c r="Q1148" s="208" t="str">
        <f t="shared" si="73"/>
        <v>Fuerte</v>
      </c>
      <c r="R1148" s="474" t="s">
        <v>516</v>
      </c>
      <c r="S1148" s="224" t="str">
        <f t="shared" si="74"/>
        <v>FuerteFuerte</v>
      </c>
      <c r="T1148" s="224">
        <f>IFERROR(VLOOKUP(S1148,'Tablas de calculos'!$AU$16:$AV$24,2,FALSE),"")</f>
        <v>1</v>
      </c>
      <c r="U1148" s="208" t="str">
        <f>IFERROR(VLOOKUP(T1148,'Tablas de calculos'!$AV$16:$AY$24,4),"")</f>
        <v>Fuerte</v>
      </c>
      <c r="V1148" s="474" t="s">
        <v>578</v>
      </c>
      <c r="W1148" s="474" t="s">
        <v>575</v>
      </c>
      <c r="X1148" s="123" t="str">
        <f t="shared" si="75"/>
        <v>FuerteDirectamenteIndirectamente</v>
      </c>
      <c r="Y1148" s="208">
        <f>IFERROR(VLOOKUP(X1148,'Tablas de calculos'!$AZ$4:$BE$11,5,FALSE),"")</f>
        <v>2</v>
      </c>
      <c r="Z1148" s="208">
        <f>IFERROR(VLOOKUP(X1148,'Tablas de calculos'!$AZ$4:$BE$11,6,FALSE),"")</f>
        <v>1</v>
      </c>
    </row>
    <row r="1149" spans="1:26" ht="60" x14ac:dyDescent="0.25">
      <c r="A1149" s="232" t="s">
        <v>1194</v>
      </c>
      <c r="B1149" s="204">
        <v>1</v>
      </c>
      <c r="C1149" s="205" t="str">
        <f>+VLOOKUP(Tabla9[[#This Row],[Cod. Riesgo]],Tabla_Riesgos[[Número]:[Tipo de Riesgo]],6,FALSE)</f>
        <v>Corrupción</v>
      </c>
      <c r="D1149" s="119" t="s">
        <v>12</v>
      </c>
      <c r="E1149" s="120" t="s">
        <v>386</v>
      </c>
      <c r="F1149" s="121"/>
      <c r="G1149" s="392" t="s">
        <v>175</v>
      </c>
      <c r="H1149" s="213" t="s">
        <v>544</v>
      </c>
      <c r="I1149" s="474" t="s">
        <v>486</v>
      </c>
      <c r="J1149" s="474" t="s">
        <v>490</v>
      </c>
      <c r="K1149" s="474" t="s">
        <v>494</v>
      </c>
      <c r="L1149" s="474" t="s">
        <v>499</v>
      </c>
      <c r="M1149" s="474" t="s">
        <v>505</v>
      </c>
      <c r="N1149" s="474" t="s">
        <v>509</v>
      </c>
      <c r="O1149" s="474" t="s">
        <v>512</v>
      </c>
      <c r="P1149" s="123">
        <f t="shared" si="72"/>
        <v>65</v>
      </c>
      <c r="Q1149" s="208" t="str">
        <f t="shared" si="73"/>
        <v>Debil</v>
      </c>
      <c r="R1149" s="474" t="s">
        <v>371</v>
      </c>
      <c r="S1149" s="224" t="str">
        <f t="shared" si="74"/>
        <v>DebilModerado</v>
      </c>
      <c r="T1149" s="224">
        <f>IFERROR(VLOOKUP(S1149,'Tablas de calculos'!$AU$16:$AV$24,2,FALSE),"")</f>
        <v>8</v>
      </c>
      <c r="U1149" s="208" t="str">
        <f>IFERROR(VLOOKUP(T1149,'Tablas de calculos'!$AV$16:$AY$24,4),"")</f>
        <v>Débil</v>
      </c>
      <c r="V1149" s="474" t="s">
        <v>576</v>
      </c>
      <c r="W1149" s="474" t="s">
        <v>578</v>
      </c>
      <c r="X1149" s="123" t="str">
        <f t="shared" si="75"/>
        <v>DébilNo disminuyeDirectamente</v>
      </c>
      <c r="Y1149" s="208" t="str">
        <f>IFERROR(VLOOKUP(X1149,'Tablas de calculos'!$AZ$4:$BE$11,5,FALSE),"")</f>
        <v/>
      </c>
      <c r="Z1149" s="208" t="str">
        <f>IFERROR(VLOOKUP(X1149,'Tablas de calculos'!$AZ$4:$BE$11,6,FALSE),"")</f>
        <v/>
      </c>
    </row>
    <row r="1150" spans="1:26" ht="60" x14ac:dyDescent="0.25">
      <c r="A1150" s="232" t="s">
        <v>1194</v>
      </c>
      <c r="B1150" s="137">
        <v>1</v>
      </c>
      <c r="C1150" s="205" t="str">
        <f>+VLOOKUP(Tabla9[[#This Row],[Cod. Riesgo]],Tabla_Riesgos[[Número]:[Tipo de Riesgo]],6,FALSE)</f>
        <v>Corrupción</v>
      </c>
      <c r="D1150" s="119" t="s">
        <v>12</v>
      </c>
      <c r="E1150" s="120" t="s">
        <v>386</v>
      </c>
      <c r="F1150" s="121"/>
      <c r="G1150" s="392" t="s">
        <v>176</v>
      </c>
      <c r="H1150" s="213" t="s">
        <v>544</v>
      </c>
      <c r="I1150" s="207" t="s">
        <v>486</v>
      </c>
      <c r="J1150" s="207" t="s">
        <v>490</v>
      </c>
      <c r="K1150" s="207" t="s">
        <v>494</v>
      </c>
      <c r="L1150" s="207" t="s">
        <v>498</v>
      </c>
      <c r="M1150" s="207" t="s">
        <v>503</v>
      </c>
      <c r="N1150" s="207" t="s">
        <v>508</v>
      </c>
      <c r="O1150" s="207" t="s">
        <v>512</v>
      </c>
      <c r="P1150" s="123">
        <f t="shared" si="72"/>
        <v>100</v>
      </c>
      <c r="Q1150" s="208" t="str">
        <f t="shared" si="73"/>
        <v>Fuerte</v>
      </c>
      <c r="R1150" s="207" t="s">
        <v>516</v>
      </c>
      <c r="S1150" s="224" t="str">
        <f t="shared" si="74"/>
        <v>FuerteFuerte</v>
      </c>
      <c r="T1150" s="224">
        <f>IFERROR(VLOOKUP(S1150,'Tablas de calculos'!$AU$16:$AV$24,2,FALSE),"")</f>
        <v>1</v>
      </c>
      <c r="U1150" s="208" t="str">
        <f>IFERROR(VLOOKUP(T1150,'Tablas de calculos'!$AV$16:$AY$24,4),"")</f>
        <v>Fuerte</v>
      </c>
      <c r="V1150" s="207" t="s">
        <v>576</v>
      </c>
      <c r="W1150" s="207" t="s">
        <v>578</v>
      </c>
      <c r="X1150" s="123" t="str">
        <f t="shared" si="75"/>
        <v>FuerteNo disminuyeDirectamente</v>
      </c>
      <c r="Y1150" s="208">
        <f>IFERROR(VLOOKUP(X1150,'Tablas de calculos'!$AZ$4:$BE$11,5,FALSE),"")</f>
        <v>0</v>
      </c>
      <c r="Z1150" s="208">
        <f>IFERROR(VLOOKUP(X1150,'Tablas de calculos'!$AZ$4:$BE$11,6,FALSE),"")</f>
        <v>2</v>
      </c>
    </row>
    <row r="1151" spans="1:26" ht="60" x14ac:dyDescent="0.25">
      <c r="A1151" s="232" t="s">
        <v>1194</v>
      </c>
      <c r="B1151" s="137">
        <v>1</v>
      </c>
      <c r="C1151" s="205" t="str">
        <f>+VLOOKUP(Tabla9[[#This Row],[Cod. Riesgo]],Tabla_Riesgos[[Número]:[Tipo de Riesgo]],6,FALSE)</f>
        <v>Corrupción</v>
      </c>
      <c r="D1151" s="119" t="s">
        <v>12</v>
      </c>
      <c r="E1151" s="120" t="s">
        <v>386</v>
      </c>
      <c r="F1151" s="121"/>
      <c r="G1151" s="392" t="s">
        <v>177</v>
      </c>
      <c r="H1151" s="213" t="s">
        <v>544</v>
      </c>
      <c r="I1151" s="207" t="s">
        <v>486</v>
      </c>
      <c r="J1151" s="207" t="s">
        <v>490</v>
      </c>
      <c r="K1151" s="207" t="s">
        <v>494</v>
      </c>
      <c r="L1151" s="207" t="s">
        <v>498</v>
      </c>
      <c r="M1151" s="207" t="s">
        <v>503</v>
      </c>
      <c r="N1151" s="207" t="s">
        <v>508</v>
      </c>
      <c r="O1151" s="207" t="s">
        <v>512</v>
      </c>
      <c r="P1151" s="123">
        <f t="shared" si="72"/>
        <v>100</v>
      </c>
      <c r="Q1151" s="208" t="str">
        <f t="shared" si="73"/>
        <v>Fuerte</v>
      </c>
      <c r="R1151" s="207" t="s">
        <v>516</v>
      </c>
      <c r="S1151" s="224" t="str">
        <f t="shared" si="74"/>
        <v>FuerteFuerte</v>
      </c>
      <c r="T1151" s="224">
        <f>IFERROR(VLOOKUP(S1151,'Tablas de calculos'!$AU$16:$AV$24,2,FALSE),"")</f>
        <v>1</v>
      </c>
      <c r="U1151" s="208" t="str">
        <f>IFERROR(VLOOKUP(T1151,'Tablas de calculos'!$AV$16:$AY$24,4),"")</f>
        <v>Fuerte</v>
      </c>
      <c r="V1151" s="207" t="s">
        <v>578</v>
      </c>
      <c r="W1151" s="207" t="s">
        <v>575</v>
      </c>
      <c r="X1151" s="123" t="str">
        <f t="shared" si="75"/>
        <v>FuerteDirectamenteIndirectamente</v>
      </c>
      <c r="Y1151" s="208">
        <f>IFERROR(VLOOKUP(X1151,'Tablas de calculos'!$AZ$4:$BE$11,5,FALSE),"")</f>
        <v>2</v>
      </c>
      <c r="Z1151" s="208">
        <f>IFERROR(VLOOKUP(X1151,'Tablas de calculos'!$AZ$4:$BE$11,6,FALSE),"")</f>
        <v>1</v>
      </c>
    </row>
    <row r="1152" spans="1:26" ht="60" x14ac:dyDescent="0.25">
      <c r="A1152" s="232" t="s">
        <v>1194</v>
      </c>
      <c r="B1152" s="137">
        <v>1</v>
      </c>
      <c r="C1152" s="205" t="str">
        <f>+VLOOKUP(Tabla9[[#This Row],[Cod. Riesgo]],Tabla_Riesgos[[Número]:[Tipo de Riesgo]],6,FALSE)</f>
        <v>Corrupción</v>
      </c>
      <c r="D1152" s="119" t="s">
        <v>12</v>
      </c>
      <c r="E1152" s="120" t="s">
        <v>386</v>
      </c>
      <c r="F1152" s="121"/>
      <c r="G1152" s="392" t="s">
        <v>178</v>
      </c>
      <c r="H1152" s="213" t="s">
        <v>544</v>
      </c>
      <c r="I1152" s="207" t="s">
        <v>486</v>
      </c>
      <c r="J1152" s="207" t="s">
        <v>490</v>
      </c>
      <c r="K1152" s="207" t="s">
        <v>494</v>
      </c>
      <c r="L1152" s="207" t="s">
        <v>498</v>
      </c>
      <c r="M1152" s="207" t="s">
        <v>503</v>
      </c>
      <c r="N1152" s="207" t="s">
        <v>508</v>
      </c>
      <c r="O1152" s="207" t="s">
        <v>512</v>
      </c>
      <c r="P1152" s="123">
        <f t="shared" si="72"/>
        <v>100</v>
      </c>
      <c r="Q1152" s="208" t="str">
        <f t="shared" si="73"/>
        <v>Fuerte</v>
      </c>
      <c r="R1152" s="207" t="s">
        <v>516</v>
      </c>
      <c r="S1152" s="224" t="str">
        <f t="shared" si="74"/>
        <v>FuerteFuerte</v>
      </c>
      <c r="T1152" s="224">
        <f>IFERROR(VLOOKUP(S1152,'Tablas de calculos'!$AU$16:$AV$24,2,FALSE),"")</f>
        <v>1</v>
      </c>
      <c r="U1152" s="208" t="str">
        <f>IFERROR(VLOOKUP(T1152,'Tablas de calculos'!$AV$16:$AY$24,4),"")</f>
        <v>Fuerte</v>
      </c>
      <c r="V1152" s="207" t="s">
        <v>576</v>
      </c>
      <c r="W1152" s="207" t="s">
        <v>578</v>
      </c>
      <c r="X1152" s="123" t="str">
        <f t="shared" si="75"/>
        <v>FuerteNo disminuyeDirectamente</v>
      </c>
      <c r="Y1152" s="208">
        <f>IFERROR(VLOOKUP(X1152,'Tablas de calculos'!$AZ$4:$BE$11,5,FALSE),"")</f>
        <v>0</v>
      </c>
      <c r="Z1152" s="208">
        <f>IFERROR(VLOOKUP(X1152,'Tablas de calculos'!$AZ$4:$BE$11,6,FALSE),"")</f>
        <v>2</v>
      </c>
    </row>
    <row r="1153" spans="1:26" ht="75" x14ac:dyDescent="0.25">
      <c r="A1153" s="232" t="s">
        <v>1194</v>
      </c>
      <c r="B1153" s="137">
        <v>3</v>
      </c>
      <c r="C1153" s="205" t="str">
        <f>+VLOOKUP(Tabla9[[#This Row],[Cod. Riesgo]],Tabla_Riesgos[[Número]:[Tipo de Riesgo]],6,FALSE)</f>
        <v>Corrupción</v>
      </c>
      <c r="D1153" s="119" t="s">
        <v>12</v>
      </c>
      <c r="E1153" s="120" t="s">
        <v>390</v>
      </c>
      <c r="F1153" s="121"/>
      <c r="G1153" s="392" t="s">
        <v>177</v>
      </c>
      <c r="H1153" s="213" t="s">
        <v>544</v>
      </c>
      <c r="I1153" s="207" t="s">
        <v>486</v>
      </c>
      <c r="J1153" s="207" t="s">
        <v>490</v>
      </c>
      <c r="K1153" s="207" t="s">
        <v>494</v>
      </c>
      <c r="L1153" s="207" t="s">
        <v>498</v>
      </c>
      <c r="M1153" s="207" t="s">
        <v>503</v>
      </c>
      <c r="N1153" s="207" t="s">
        <v>508</v>
      </c>
      <c r="O1153" s="207" t="s">
        <v>512</v>
      </c>
      <c r="P1153" s="123">
        <f t="shared" si="72"/>
        <v>100</v>
      </c>
      <c r="Q1153" s="208" t="str">
        <f t="shared" si="73"/>
        <v>Fuerte</v>
      </c>
      <c r="R1153" s="207" t="s">
        <v>516</v>
      </c>
      <c r="S1153" s="224" t="str">
        <f t="shared" si="74"/>
        <v>FuerteFuerte</v>
      </c>
      <c r="T1153" s="224">
        <f>IFERROR(VLOOKUP(S1153,'Tablas de calculos'!$AU$16:$AV$24,2,FALSE),"")</f>
        <v>1</v>
      </c>
      <c r="U1153" s="208" t="str">
        <f>IFERROR(VLOOKUP(T1153,'Tablas de calculos'!$AV$16:$AY$24,4),"")</f>
        <v>Fuerte</v>
      </c>
      <c r="V1153" s="207" t="s">
        <v>576</v>
      </c>
      <c r="W1153" s="207" t="s">
        <v>578</v>
      </c>
      <c r="X1153" s="123" t="str">
        <f t="shared" si="75"/>
        <v>FuerteNo disminuyeDirectamente</v>
      </c>
      <c r="Y1153" s="208">
        <f>IFERROR(VLOOKUP(X1153,'Tablas de calculos'!$AZ$4:$BE$11,5,FALSE),"")</f>
        <v>0</v>
      </c>
      <c r="Z1153" s="208">
        <f>IFERROR(VLOOKUP(X1153,'Tablas de calculos'!$AZ$4:$BE$11,6,FALSE),"")</f>
        <v>2</v>
      </c>
    </row>
    <row r="1154" spans="1:26" ht="75" x14ac:dyDescent="0.25">
      <c r="A1154" s="232" t="s">
        <v>1194</v>
      </c>
      <c r="B1154" s="137">
        <v>3</v>
      </c>
      <c r="C1154" s="205" t="str">
        <f>+VLOOKUP(Tabla9[[#This Row],[Cod. Riesgo]],Tabla_Riesgos[[Número]:[Tipo de Riesgo]],6,FALSE)</f>
        <v>Corrupción</v>
      </c>
      <c r="D1154" s="119" t="s">
        <v>12</v>
      </c>
      <c r="E1154" s="120" t="s">
        <v>390</v>
      </c>
      <c r="F1154" s="121"/>
      <c r="G1154" s="392" t="s">
        <v>178</v>
      </c>
      <c r="H1154" s="213" t="s">
        <v>544</v>
      </c>
      <c r="I1154" s="207" t="s">
        <v>486</v>
      </c>
      <c r="J1154" s="207" t="s">
        <v>490</v>
      </c>
      <c r="K1154" s="207" t="s">
        <v>494</v>
      </c>
      <c r="L1154" s="207" t="s">
        <v>498</v>
      </c>
      <c r="M1154" s="207" t="s">
        <v>503</v>
      </c>
      <c r="N1154" s="207" t="s">
        <v>508</v>
      </c>
      <c r="O1154" s="207" t="s">
        <v>512</v>
      </c>
      <c r="P1154" s="123">
        <f t="shared" si="72"/>
        <v>100</v>
      </c>
      <c r="Q1154" s="208" t="str">
        <f t="shared" si="73"/>
        <v>Fuerte</v>
      </c>
      <c r="R1154" s="207" t="s">
        <v>516</v>
      </c>
      <c r="S1154" s="224" t="str">
        <f t="shared" si="74"/>
        <v>FuerteFuerte</v>
      </c>
      <c r="T1154" s="224">
        <f>IFERROR(VLOOKUP(S1154,'Tablas de calculos'!$AU$16:$AV$24,2,FALSE),"")</f>
        <v>1</v>
      </c>
      <c r="U1154" s="208" t="str">
        <f>IFERROR(VLOOKUP(T1154,'Tablas de calculos'!$AV$16:$AY$24,4),"")</f>
        <v>Fuerte</v>
      </c>
      <c r="V1154" s="207" t="s">
        <v>576</v>
      </c>
      <c r="W1154" s="207" t="s">
        <v>578</v>
      </c>
      <c r="X1154" s="123" t="str">
        <f t="shared" si="75"/>
        <v>FuerteNo disminuyeDirectamente</v>
      </c>
      <c r="Y1154" s="208">
        <f>IFERROR(VLOOKUP(X1154,'Tablas de calculos'!$AZ$4:$BE$11,5,FALSE),"")</f>
        <v>0</v>
      </c>
      <c r="Z1154" s="208">
        <f>IFERROR(VLOOKUP(X1154,'Tablas de calculos'!$AZ$4:$BE$11,6,FALSE),"")</f>
        <v>2</v>
      </c>
    </row>
    <row r="1155" spans="1:26" ht="75" x14ac:dyDescent="0.25">
      <c r="A1155" s="232" t="s">
        <v>1194</v>
      </c>
      <c r="B1155" s="137">
        <v>3</v>
      </c>
      <c r="C1155" s="205" t="str">
        <f>+VLOOKUP(Tabla9[[#This Row],[Cod. Riesgo]],Tabla_Riesgos[[Número]:[Tipo de Riesgo]],6,FALSE)</f>
        <v>Corrupción</v>
      </c>
      <c r="D1155" s="119" t="s">
        <v>12</v>
      </c>
      <c r="E1155" s="120" t="s">
        <v>390</v>
      </c>
      <c r="F1155" s="121"/>
      <c r="G1155" s="392" t="s">
        <v>179</v>
      </c>
      <c r="H1155" s="213" t="s">
        <v>544</v>
      </c>
      <c r="I1155" s="207" t="s">
        <v>486</v>
      </c>
      <c r="J1155" s="207" t="s">
        <v>490</v>
      </c>
      <c r="K1155" s="207" t="s">
        <v>494</v>
      </c>
      <c r="L1155" s="207" t="s">
        <v>499</v>
      </c>
      <c r="M1155" s="207" t="s">
        <v>503</v>
      </c>
      <c r="N1155" s="207" t="s">
        <v>508</v>
      </c>
      <c r="O1155" s="207" t="s">
        <v>512</v>
      </c>
      <c r="P1155" s="123">
        <f t="shared" si="72"/>
        <v>95</v>
      </c>
      <c r="Q1155" s="208" t="str">
        <f t="shared" si="73"/>
        <v>Moderado</v>
      </c>
      <c r="R1155" s="207" t="s">
        <v>516</v>
      </c>
      <c r="S1155" s="224" t="str">
        <f t="shared" si="74"/>
        <v>ModeradoFuerte</v>
      </c>
      <c r="T1155" s="224">
        <f>IFERROR(VLOOKUP(S1155,'Tablas de calculos'!$AU$16:$AV$24,2,FALSE),"")</f>
        <v>4</v>
      </c>
      <c r="U1155" s="208" t="str">
        <f>IFERROR(VLOOKUP(T1155,'Tablas de calculos'!$AV$16:$AY$24,4),"")</f>
        <v>Moderado</v>
      </c>
      <c r="V1155" s="207" t="s">
        <v>578</v>
      </c>
      <c r="W1155" s="207" t="s">
        <v>578</v>
      </c>
      <c r="X1155" s="123" t="str">
        <f t="shared" si="75"/>
        <v>ModeradoDirectamenteDirectamente</v>
      </c>
      <c r="Y1155" s="208">
        <f>IFERROR(VLOOKUP(X1155,'Tablas de calculos'!$AZ$4:$BE$11,5,FALSE),"")</f>
        <v>1</v>
      </c>
      <c r="Z1155" s="208">
        <f>IFERROR(VLOOKUP(X1155,'Tablas de calculos'!$AZ$4:$BE$11,6,FALSE),"")</f>
        <v>1</v>
      </c>
    </row>
    <row r="1156" spans="1:26" ht="75" x14ac:dyDescent="0.25">
      <c r="A1156" s="232" t="s">
        <v>1194</v>
      </c>
      <c r="B1156" s="137">
        <v>3</v>
      </c>
      <c r="C1156" s="205" t="str">
        <f>+VLOOKUP(Tabla9[[#This Row],[Cod. Riesgo]],Tabla_Riesgos[[Número]:[Tipo de Riesgo]],6,FALSE)</f>
        <v>Corrupción</v>
      </c>
      <c r="D1156" s="119" t="s">
        <v>12</v>
      </c>
      <c r="E1156" s="120" t="s">
        <v>390</v>
      </c>
      <c r="F1156" s="121"/>
      <c r="G1156" s="392" t="s">
        <v>180</v>
      </c>
      <c r="H1156" s="213" t="s">
        <v>544</v>
      </c>
      <c r="I1156" s="207" t="s">
        <v>486</v>
      </c>
      <c r="J1156" s="207" t="s">
        <v>490</v>
      </c>
      <c r="K1156" s="207" t="s">
        <v>494</v>
      </c>
      <c r="L1156" s="207" t="s">
        <v>498</v>
      </c>
      <c r="M1156" s="207" t="s">
        <v>503</v>
      </c>
      <c r="N1156" s="207" t="s">
        <v>508</v>
      </c>
      <c r="O1156" s="207" t="s">
        <v>512</v>
      </c>
      <c r="P1156" s="123">
        <f t="shared" si="72"/>
        <v>100</v>
      </c>
      <c r="Q1156" s="208" t="str">
        <f t="shared" si="73"/>
        <v>Fuerte</v>
      </c>
      <c r="R1156" s="207" t="s">
        <v>516</v>
      </c>
      <c r="S1156" s="224" t="str">
        <f t="shared" si="74"/>
        <v>FuerteFuerte</v>
      </c>
      <c r="T1156" s="224">
        <f>IFERROR(VLOOKUP(S1156,'Tablas de calculos'!$AU$16:$AV$24,2,FALSE),"")</f>
        <v>1</v>
      </c>
      <c r="U1156" s="208" t="str">
        <f>IFERROR(VLOOKUP(T1156,'Tablas de calculos'!$AV$16:$AY$24,4),"")</f>
        <v>Fuerte</v>
      </c>
      <c r="V1156" s="207" t="s">
        <v>578</v>
      </c>
      <c r="W1156" s="207" t="s">
        <v>578</v>
      </c>
      <c r="X1156" s="123" t="str">
        <f t="shared" si="75"/>
        <v>FuerteDirectamenteDirectamente</v>
      </c>
      <c r="Y1156" s="208">
        <f>IFERROR(VLOOKUP(X1156,'Tablas de calculos'!$AZ$4:$BE$11,5,FALSE),"")</f>
        <v>2</v>
      </c>
      <c r="Z1156" s="208">
        <f>IFERROR(VLOOKUP(X1156,'Tablas de calculos'!$AZ$4:$BE$11,6,FALSE),"")</f>
        <v>2</v>
      </c>
    </row>
    <row r="1157" spans="1:26" ht="90" x14ac:dyDescent="0.25">
      <c r="A1157" s="232" t="s">
        <v>1194</v>
      </c>
      <c r="B1157" s="137">
        <v>4</v>
      </c>
      <c r="C1157" s="205" t="str">
        <f>+VLOOKUP(Tabla9[[#This Row],[Cod. Riesgo]],Tabla_Riesgos[[Número]:[Tipo de Riesgo]],6,FALSE)</f>
        <v>Corrupción</v>
      </c>
      <c r="D1157" s="119" t="s">
        <v>12</v>
      </c>
      <c r="E1157" s="120" t="s">
        <v>622</v>
      </c>
      <c r="F1157" s="121"/>
      <c r="G1157" s="392" t="s">
        <v>181</v>
      </c>
      <c r="H1157" s="213" t="s">
        <v>544</v>
      </c>
      <c r="I1157" s="207" t="s">
        <v>486</v>
      </c>
      <c r="J1157" s="207" t="s">
        <v>490</v>
      </c>
      <c r="K1157" s="207" t="s">
        <v>494</v>
      </c>
      <c r="L1157" s="207" t="s">
        <v>499</v>
      </c>
      <c r="M1157" s="207" t="s">
        <v>505</v>
      </c>
      <c r="N1157" s="207" t="s">
        <v>508</v>
      </c>
      <c r="O1157" s="207" t="s">
        <v>512</v>
      </c>
      <c r="P1157" s="123">
        <f t="shared" ref="P1157:P1220" si="76">IFERROR(IF(I1157="Asignado",15,0)+IF(J1157="Adecuado",15,0)+IF(K1157="Oportuna",15,0)+IF(L1157="Prevenir",15,0)+IF(L1157="Detectar",10,0)+IF(M1157="Confiable",15,0)+IF(N1157="Se investigan y resuelven oportunamente",15,0)+IF(O1157="Completa",10,0)+IF(O1157="Incompleta",5,0),"")</f>
        <v>80</v>
      </c>
      <c r="Q1157" s="208" t="str">
        <f t="shared" ref="Q1157:Q1220" si="77">IF(P1157&lt;86,"Debil",IF(P1157&lt;96,"Moderado","Fuerte"))</f>
        <v>Debil</v>
      </c>
      <c r="R1157" s="207" t="s">
        <v>516</v>
      </c>
      <c r="S1157" s="224" t="str">
        <f t="shared" ref="S1157:S1220" si="78">_xlfn.CONCAT(Q1157,R1157)</f>
        <v>DebilFuerte</v>
      </c>
      <c r="T1157" s="224">
        <f>IFERROR(VLOOKUP(S1157,'Tablas de calculos'!$AU$16:$AV$24,2,FALSE),"")</f>
        <v>7</v>
      </c>
      <c r="U1157" s="208" t="str">
        <f>IFERROR(VLOOKUP(T1157,'Tablas de calculos'!$AV$16:$AY$24,4),"")</f>
        <v>Débil</v>
      </c>
      <c r="V1157" s="207" t="s">
        <v>578</v>
      </c>
      <c r="W1157" s="207" t="s">
        <v>578</v>
      </c>
      <c r="X1157" s="123" t="str">
        <f t="shared" ref="X1157:X1220" si="79">CONCATENATE(U1157,V1157,W1157)</f>
        <v>DébilDirectamenteDirectamente</v>
      </c>
      <c r="Y1157" s="208" t="str">
        <f>IFERROR(VLOOKUP(X1157,'Tablas de calculos'!$AZ$4:$BE$11,5,FALSE),"")</f>
        <v/>
      </c>
      <c r="Z1157" s="208" t="str">
        <f>IFERROR(VLOOKUP(X1157,'Tablas de calculos'!$AZ$4:$BE$11,6,FALSE),"")</f>
        <v/>
      </c>
    </row>
    <row r="1158" spans="1:26" ht="90" x14ac:dyDescent="0.25">
      <c r="A1158" s="232" t="s">
        <v>1194</v>
      </c>
      <c r="B1158" s="137">
        <v>4</v>
      </c>
      <c r="C1158" s="205" t="str">
        <f>+VLOOKUP(Tabla9[[#This Row],[Cod. Riesgo]],Tabla_Riesgos[[Número]:[Tipo de Riesgo]],6,FALSE)</f>
        <v>Corrupción</v>
      </c>
      <c r="D1158" s="119" t="s">
        <v>12</v>
      </c>
      <c r="E1158" s="120" t="s">
        <v>622</v>
      </c>
      <c r="F1158" s="121"/>
      <c r="G1158" s="392" t="s">
        <v>182</v>
      </c>
      <c r="H1158" s="213" t="s">
        <v>544</v>
      </c>
      <c r="I1158" s="207" t="s">
        <v>486</v>
      </c>
      <c r="J1158" s="207" t="s">
        <v>490</v>
      </c>
      <c r="K1158" s="207" t="s">
        <v>494</v>
      </c>
      <c r="L1158" s="207" t="s">
        <v>499</v>
      </c>
      <c r="M1158" s="207" t="s">
        <v>505</v>
      </c>
      <c r="N1158" s="207" t="s">
        <v>509</v>
      </c>
      <c r="O1158" s="207" t="s">
        <v>512</v>
      </c>
      <c r="P1158" s="123">
        <f t="shared" si="76"/>
        <v>65</v>
      </c>
      <c r="Q1158" s="208" t="str">
        <f t="shared" si="77"/>
        <v>Debil</v>
      </c>
      <c r="R1158" s="207" t="s">
        <v>516</v>
      </c>
      <c r="S1158" s="224" t="str">
        <f t="shared" si="78"/>
        <v>DebilFuerte</v>
      </c>
      <c r="T1158" s="224">
        <f>IFERROR(VLOOKUP(S1158,'Tablas de calculos'!$AU$16:$AV$24,2,FALSE),"")</f>
        <v>7</v>
      </c>
      <c r="U1158" s="208" t="str">
        <f>IFERROR(VLOOKUP(T1158,'Tablas de calculos'!$AV$16:$AY$24,4),"")</f>
        <v>Débil</v>
      </c>
      <c r="V1158" s="207" t="s">
        <v>576</v>
      </c>
      <c r="W1158" s="207" t="s">
        <v>578</v>
      </c>
      <c r="X1158" s="123" t="str">
        <f t="shared" si="79"/>
        <v>DébilNo disminuyeDirectamente</v>
      </c>
      <c r="Y1158" s="208" t="str">
        <f>IFERROR(VLOOKUP(X1158,'Tablas de calculos'!$AZ$4:$BE$11,5,FALSE),"")</f>
        <v/>
      </c>
      <c r="Z1158" s="208" t="str">
        <f>IFERROR(VLOOKUP(X1158,'Tablas de calculos'!$AZ$4:$BE$11,6,FALSE),"")</f>
        <v/>
      </c>
    </row>
    <row r="1159" spans="1:26" ht="90" x14ac:dyDescent="0.25">
      <c r="A1159" s="232" t="s">
        <v>1194</v>
      </c>
      <c r="B1159" s="137">
        <v>4</v>
      </c>
      <c r="C1159" s="205" t="str">
        <f>+VLOOKUP(Tabla9[[#This Row],[Cod. Riesgo]],Tabla_Riesgos[[Número]:[Tipo de Riesgo]],6,FALSE)</f>
        <v>Corrupción</v>
      </c>
      <c r="D1159" s="119" t="s">
        <v>12</v>
      </c>
      <c r="E1159" s="120" t="s">
        <v>622</v>
      </c>
      <c r="F1159" s="121"/>
      <c r="G1159" s="392" t="s">
        <v>183</v>
      </c>
      <c r="H1159" s="213" t="s">
        <v>544</v>
      </c>
      <c r="I1159" s="207" t="s">
        <v>486</v>
      </c>
      <c r="J1159" s="207" t="s">
        <v>490</v>
      </c>
      <c r="K1159" s="207" t="s">
        <v>494</v>
      </c>
      <c r="L1159" s="207" t="s">
        <v>498</v>
      </c>
      <c r="M1159" s="207" t="s">
        <v>503</v>
      </c>
      <c r="N1159" s="207" t="s">
        <v>508</v>
      </c>
      <c r="O1159" s="207" t="s">
        <v>512</v>
      </c>
      <c r="P1159" s="123">
        <f t="shared" si="76"/>
        <v>100</v>
      </c>
      <c r="Q1159" s="208" t="str">
        <f t="shared" si="77"/>
        <v>Fuerte</v>
      </c>
      <c r="R1159" s="207" t="s">
        <v>516</v>
      </c>
      <c r="S1159" s="224" t="str">
        <f t="shared" si="78"/>
        <v>FuerteFuerte</v>
      </c>
      <c r="T1159" s="224">
        <f>IFERROR(VLOOKUP(S1159,'Tablas de calculos'!$AU$16:$AV$24,2,FALSE),"")</f>
        <v>1</v>
      </c>
      <c r="U1159" s="208" t="str">
        <f>IFERROR(VLOOKUP(T1159,'Tablas de calculos'!$AV$16:$AY$24,4),"")</f>
        <v>Fuerte</v>
      </c>
      <c r="V1159" s="207" t="s">
        <v>576</v>
      </c>
      <c r="W1159" s="207" t="s">
        <v>578</v>
      </c>
      <c r="X1159" s="123" t="str">
        <f t="shared" si="79"/>
        <v>FuerteNo disminuyeDirectamente</v>
      </c>
      <c r="Y1159" s="208">
        <f>IFERROR(VLOOKUP(X1159,'Tablas de calculos'!$AZ$4:$BE$11,5,FALSE),"")</f>
        <v>0</v>
      </c>
      <c r="Z1159" s="208">
        <f>IFERROR(VLOOKUP(X1159,'Tablas de calculos'!$AZ$4:$BE$11,6,FALSE),"")</f>
        <v>2</v>
      </c>
    </row>
    <row r="1160" spans="1:26" ht="60" x14ac:dyDescent="0.25">
      <c r="A1160" s="232" t="s">
        <v>1194</v>
      </c>
      <c r="B1160" s="137">
        <v>5</v>
      </c>
      <c r="C1160" s="205" t="str">
        <f>+VLOOKUP(Tabla9[[#This Row],[Cod. Riesgo]],Tabla_Riesgos[[Número]:[Tipo de Riesgo]],6,FALSE)</f>
        <v>Operativo</v>
      </c>
      <c r="D1160" s="119" t="s">
        <v>12</v>
      </c>
      <c r="E1160" s="120" t="s">
        <v>624</v>
      </c>
      <c r="F1160" s="121"/>
      <c r="G1160" s="392" t="s">
        <v>184</v>
      </c>
      <c r="H1160" s="213" t="s">
        <v>544</v>
      </c>
      <c r="I1160" s="207" t="s">
        <v>487</v>
      </c>
      <c r="J1160" s="207" t="s">
        <v>490</v>
      </c>
      <c r="K1160" s="207" t="s">
        <v>494</v>
      </c>
      <c r="L1160" s="207" t="s">
        <v>498</v>
      </c>
      <c r="M1160" s="207" t="s">
        <v>503</v>
      </c>
      <c r="N1160" s="207" t="s">
        <v>508</v>
      </c>
      <c r="O1160" s="207" t="s">
        <v>512</v>
      </c>
      <c r="P1160" s="123">
        <f t="shared" si="76"/>
        <v>85</v>
      </c>
      <c r="Q1160" s="208" t="str">
        <f t="shared" si="77"/>
        <v>Debil</v>
      </c>
      <c r="R1160" s="207" t="s">
        <v>516</v>
      </c>
      <c r="S1160" s="224" t="str">
        <f t="shared" si="78"/>
        <v>DebilFuerte</v>
      </c>
      <c r="T1160" s="224">
        <f>IFERROR(VLOOKUP(S1160,'Tablas de calculos'!$AU$16:$AV$24,2,FALSE),"")</f>
        <v>7</v>
      </c>
      <c r="U1160" s="208" t="str">
        <f>IFERROR(VLOOKUP(T1160,'Tablas de calculos'!$AV$16:$AY$24,4),"")</f>
        <v>Débil</v>
      </c>
      <c r="V1160" s="207" t="s">
        <v>576</v>
      </c>
      <c r="W1160" s="207" t="s">
        <v>578</v>
      </c>
      <c r="X1160" s="123" t="str">
        <f t="shared" si="79"/>
        <v>DébilNo disminuyeDirectamente</v>
      </c>
      <c r="Y1160" s="208" t="str">
        <f>IFERROR(VLOOKUP(X1160,'Tablas de calculos'!$AZ$4:$BE$11,5,FALSE),"")</f>
        <v/>
      </c>
      <c r="Z1160" s="208" t="str">
        <f>IFERROR(VLOOKUP(X1160,'Tablas de calculos'!$AZ$4:$BE$11,6,FALSE),"")</f>
        <v/>
      </c>
    </row>
    <row r="1161" spans="1:26" ht="75" x14ac:dyDescent="0.25">
      <c r="A1161" s="232" t="s">
        <v>1194</v>
      </c>
      <c r="B1161" s="137">
        <v>6</v>
      </c>
      <c r="C1161" s="205" t="str">
        <f>+VLOOKUP(Tabla9[[#This Row],[Cod. Riesgo]],Tabla_Riesgos[[Número]:[Tipo de Riesgo]],6,FALSE)</f>
        <v>Corrupción</v>
      </c>
      <c r="D1161" s="119" t="s">
        <v>12</v>
      </c>
      <c r="E1161" s="120" t="s">
        <v>639</v>
      </c>
      <c r="F1161" s="121"/>
      <c r="G1161" s="392" t="s">
        <v>183</v>
      </c>
      <c r="H1161" s="213" t="s">
        <v>544</v>
      </c>
      <c r="I1161" s="207" t="s">
        <v>486</v>
      </c>
      <c r="J1161" s="207" t="s">
        <v>490</v>
      </c>
      <c r="K1161" s="207" t="s">
        <v>494</v>
      </c>
      <c r="L1161" s="207" t="s">
        <v>498</v>
      </c>
      <c r="M1161" s="207" t="s">
        <v>503</v>
      </c>
      <c r="N1161" s="207" t="s">
        <v>508</v>
      </c>
      <c r="O1161" s="207" t="s">
        <v>512</v>
      </c>
      <c r="P1161" s="123">
        <f t="shared" si="76"/>
        <v>100</v>
      </c>
      <c r="Q1161" s="208" t="str">
        <f t="shared" si="77"/>
        <v>Fuerte</v>
      </c>
      <c r="R1161" s="207" t="s">
        <v>516</v>
      </c>
      <c r="S1161" s="224" t="str">
        <f t="shared" si="78"/>
        <v>FuerteFuerte</v>
      </c>
      <c r="T1161" s="224">
        <f>IFERROR(VLOOKUP(S1161,'Tablas de calculos'!$AU$16:$AV$24,2,FALSE),"")</f>
        <v>1</v>
      </c>
      <c r="U1161" s="208" t="str">
        <f>IFERROR(VLOOKUP(T1161,'Tablas de calculos'!$AV$16:$AY$24,4),"")</f>
        <v>Fuerte</v>
      </c>
      <c r="V1161" s="207" t="s">
        <v>576</v>
      </c>
      <c r="W1161" s="207" t="s">
        <v>578</v>
      </c>
      <c r="X1161" s="123" t="str">
        <f t="shared" si="79"/>
        <v>FuerteNo disminuyeDirectamente</v>
      </c>
      <c r="Y1161" s="208">
        <f>IFERROR(VLOOKUP(X1161,'Tablas de calculos'!$AZ$4:$BE$11,5,FALSE),"")</f>
        <v>0</v>
      </c>
      <c r="Z1161" s="208">
        <f>IFERROR(VLOOKUP(X1161,'Tablas de calculos'!$AZ$4:$BE$11,6,FALSE),"")</f>
        <v>2</v>
      </c>
    </row>
    <row r="1162" spans="1:26" ht="60" x14ac:dyDescent="0.25">
      <c r="A1162" s="232" t="s">
        <v>1194</v>
      </c>
      <c r="B1162" s="137">
        <v>6</v>
      </c>
      <c r="C1162" s="205" t="str">
        <f>+VLOOKUP(Tabla9[[#This Row],[Cod. Riesgo]],Tabla_Riesgos[[Número]:[Tipo de Riesgo]],6,FALSE)</f>
        <v>Corrupción</v>
      </c>
      <c r="D1162" s="119" t="s">
        <v>12</v>
      </c>
      <c r="E1162" s="120" t="s">
        <v>639</v>
      </c>
      <c r="F1162" s="121"/>
      <c r="G1162" s="392" t="s">
        <v>185</v>
      </c>
      <c r="H1162" s="213" t="s">
        <v>544</v>
      </c>
      <c r="I1162" s="207" t="s">
        <v>486</v>
      </c>
      <c r="J1162" s="207" t="s">
        <v>490</v>
      </c>
      <c r="K1162" s="207" t="s">
        <v>494</v>
      </c>
      <c r="L1162" s="207" t="s">
        <v>498</v>
      </c>
      <c r="M1162" s="207" t="s">
        <v>503</v>
      </c>
      <c r="N1162" s="207" t="s">
        <v>508</v>
      </c>
      <c r="O1162" s="207" t="s">
        <v>512</v>
      </c>
      <c r="P1162" s="123">
        <f t="shared" si="76"/>
        <v>100</v>
      </c>
      <c r="Q1162" s="208" t="str">
        <f t="shared" si="77"/>
        <v>Fuerte</v>
      </c>
      <c r="R1162" s="207" t="s">
        <v>516</v>
      </c>
      <c r="S1162" s="224" t="str">
        <f t="shared" si="78"/>
        <v>FuerteFuerte</v>
      </c>
      <c r="T1162" s="224">
        <f>IFERROR(VLOOKUP(S1162,'Tablas de calculos'!$AU$16:$AV$24,2,FALSE),"")</f>
        <v>1</v>
      </c>
      <c r="U1162" s="208" t="str">
        <f>IFERROR(VLOOKUP(T1162,'Tablas de calculos'!$AV$16:$AY$24,4),"")</f>
        <v>Fuerte</v>
      </c>
      <c r="V1162" s="207" t="s">
        <v>576</v>
      </c>
      <c r="W1162" s="207" t="s">
        <v>578</v>
      </c>
      <c r="X1162" s="123" t="str">
        <f t="shared" si="79"/>
        <v>FuerteNo disminuyeDirectamente</v>
      </c>
      <c r="Y1162" s="208">
        <f>IFERROR(VLOOKUP(X1162,'Tablas de calculos'!$AZ$4:$BE$11,5,FALSE),"")</f>
        <v>0</v>
      </c>
      <c r="Z1162" s="208">
        <f>IFERROR(VLOOKUP(X1162,'Tablas de calculos'!$AZ$4:$BE$11,6,FALSE),"")</f>
        <v>2</v>
      </c>
    </row>
    <row r="1163" spans="1:26" ht="60" x14ac:dyDescent="0.25">
      <c r="A1163" s="232" t="s">
        <v>1194</v>
      </c>
      <c r="B1163" s="137">
        <v>6</v>
      </c>
      <c r="C1163" s="205" t="str">
        <f>+VLOOKUP(Tabla9[[#This Row],[Cod. Riesgo]],Tabla_Riesgos[[Número]:[Tipo de Riesgo]],6,FALSE)</f>
        <v>Corrupción</v>
      </c>
      <c r="D1163" s="119" t="s">
        <v>12</v>
      </c>
      <c r="E1163" s="120" t="s">
        <v>639</v>
      </c>
      <c r="F1163" s="121"/>
      <c r="G1163" s="392" t="s">
        <v>177</v>
      </c>
      <c r="H1163" s="213" t="s">
        <v>544</v>
      </c>
      <c r="I1163" s="207" t="s">
        <v>486</v>
      </c>
      <c r="J1163" s="207" t="s">
        <v>490</v>
      </c>
      <c r="K1163" s="207" t="s">
        <v>494</v>
      </c>
      <c r="L1163" s="207" t="s">
        <v>498</v>
      </c>
      <c r="M1163" s="207" t="s">
        <v>503</v>
      </c>
      <c r="N1163" s="207" t="s">
        <v>508</v>
      </c>
      <c r="O1163" s="207" t="s">
        <v>512</v>
      </c>
      <c r="P1163" s="123">
        <f t="shared" si="76"/>
        <v>100</v>
      </c>
      <c r="Q1163" s="208" t="str">
        <f t="shared" si="77"/>
        <v>Fuerte</v>
      </c>
      <c r="R1163" s="207" t="s">
        <v>516</v>
      </c>
      <c r="S1163" s="224" t="str">
        <f t="shared" si="78"/>
        <v>FuerteFuerte</v>
      </c>
      <c r="T1163" s="224">
        <f>IFERROR(VLOOKUP(S1163,'Tablas de calculos'!$AU$16:$AV$24,2,FALSE),"")</f>
        <v>1</v>
      </c>
      <c r="U1163" s="208" t="str">
        <f>IFERROR(VLOOKUP(T1163,'Tablas de calculos'!$AV$16:$AY$24,4),"")</f>
        <v>Fuerte</v>
      </c>
      <c r="V1163" s="207" t="s">
        <v>576</v>
      </c>
      <c r="W1163" s="207" t="s">
        <v>578</v>
      </c>
      <c r="X1163" s="123" t="str">
        <f t="shared" si="79"/>
        <v>FuerteNo disminuyeDirectamente</v>
      </c>
      <c r="Y1163" s="208">
        <f>IFERROR(VLOOKUP(X1163,'Tablas de calculos'!$AZ$4:$BE$11,5,FALSE),"")</f>
        <v>0</v>
      </c>
      <c r="Z1163" s="208">
        <f>IFERROR(VLOOKUP(X1163,'Tablas de calculos'!$AZ$4:$BE$11,6,FALSE),"")</f>
        <v>2</v>
      </c>
    </row>
    <row r="1164" spans="1:26" ht="60" x14ac:dyDescent="0.25">
      <c r="A1164" s="232" t="s">
        <v>1194</v>
      </c>
      <c r="B1164" s="137">
        <v>6</v>
      </c>
      <c r="C1164" s="205" t="str">
        <f>+VLOOKUP(Tabla9[[#This Row],[Cod. Riesgo]],Tabla_Riesgos[[Número]:[Tipo de Riesgo]],6,FALSE)</f>
        <v>Corrupción</v>
      </c>
      <c r="D1164" s="119" t="s">
        <v>12</v>
      </c>
      <c r="E1164" s="120" t="s">
        <v>639</v>
      </c>
      <c r="F1164" s="121"/>
      <c r="G1164" s="392" t="s">
        <v>186</v>
      </c>
      <c r="H1164" s="213" t="s">
        <v>544</v>
      </c>
      <c r="I1164" s="207" t="s">
        <v>486</v>
      </c>
      <c r="J1164" s="207" t="s">
        <v>490</v>
      </c>
      <c r="K1164" s="207" t="s">
        <v>494</v>
      </c>
      <c r="L1164" s="207" t="s">
        <v>499</v>
      </c>
      <c r="M1164" s="207" t="s">
        <v>503</v>
      </c>
      <c r="N1164" s="207" t="s">
        <v>508</v>
      </c>
      <c r="O1164" s="207" t="s">
        <v>512</v>
      </c>
      <c r="P1164" s="123">
        <f t="shared" si="76"/>
        <v>95</v>
      </c>
      <c r="Q1164" s="208" t="str">
        <f t="shared" si="77"/>
        <v>Moderado</v>
      </c>
      <c r="R1164" s="207" t="s">
        <v>516</v>
      </c>
      <c r="S1164" s="224" t="str">
        <f t="shared" si="78"/>
        <v>ModeradoFuerte</v>
      </c>
      <c r="T1164" s="224">
        <f>IFERROR(VLOOKUP(S1164,'Tablas de calculos'!$AU$16:$AV$24,2,FALSE),"")</f>
        <v>4</v>
      </c>
      <c r="U1164" s="208" t="str">
        <f>IFERROR(VLOOKUP(T1164,'Tablas de calculos'!$AV$16:$AY$24,4),"")</f>
        <v>Moderado</v>
      </c>
      <c r="V1164" s="207" t="s">
        <v>576</v>
      </c>
      <c r="W1164" s="207" t="s">
        <v>578</v>
      </c>
      <c r="X1164" s="123" t="str">
        <f t="shared" si="79"/>
        <v>ModeradoNo disminuyeDirectamente</v>
      </c>
      <c r="Y1164" s="208">
        <f>IFERROR(VLOOKUP(X1164,'Tablas de calculos'!$AZ$4:$BE$11,5,FALSE),"")</f>
        <v>0</v>
      </c>
      <c r="Z1164" s="208">
        <f>IFERROR(VLOOKUP(X1164,'Tablas de calculos'!$AZ$4:$BE$11,6,FALSE),"")</f>
        <v>1</v>
      </c>
    </row>
    <row r="1165" spans="1:26" ht="75" x14ac:dyDescent="0.25">
      <c r="A1165" s="232" t="s">
        <v>1194</v>
      </c>
      <c r="B1165" s="137">
        <v>7</v>
      </c>
      <c r="C1165" s="205" t="str">
        <f>+VLOOKUP(Tabla9[[#This Row],[Cod. Riesgo]],Tabla_Riesgos[[Número]:[Tipo de Riesgo]],6,FALSE)</f>
        <v>Corrupción</v>
      </c>
      <c r="D1165" s="119" t="s">
        <v>12</v>
      </c>
      <c r="E1165" s="120" t="s">
        <v>392</v>
      </c>
      <c r="F1165" s="121"/>
      <c r="G1165" s="392" t="s">
        <v>179</v>
      </c>
      <c r="H1165" s="213" t="s">
        <v>543</v>
      </c>
      <c r="I1165" s="207" t="s">
        <v>486</v>
      </c>
      <c r="J1165" s="207" t="s">
        <v>490</v>
      </c>
      <c r="K1165" s="207" t="s">
        <v>494</v>
      </c>
      <c r="L1165" s="207" t="s">
        <v>499</v>
      </c>
      <c r="M1165" s="207" t="s">
        <v>503</v>
      </c>
      <c r="N1165" s="207" t="s">
        <v>508</v>
      </c>
      <c r="O1165" s="207" t="s">
        <v>512</v>
      </c>
      <c r="P1165" s="123">
        <f t="shared" si="76"/>
        <v>95</v>
      </c>
      <c r="Q1165" s="208" t="str">
        <f t="shared" si="77"/>
        <v>Moderado</v>
      </c>
      <c r="R1165" s="207" t="s">
        <v>516</v>
      </c>
      <c r="S1165" s="224" t="str">
        <f t="shared" si="78"/>
        <v>ModeradoFuerte</v>
      </c>
      <c r="T1165" s="224">
        <f>IFERROR(VLOOKUP(S1165,'Tablas de calculos'!$AU$16:$AV$24,2,FALSE),"")</f>
        <v>4</v>
      </c>
      <c r="U1165" s="208" t="str">
        <f>IFERROR(VLOOKUP(T1165,'Tablas de calculos'!$AV$16:$AY$24,4),"")</f>
        <v>Moderado</v>
      </c>
      <c r="V1165" s="207" t="s">
        <v>576</v>
      </c>
      <c r="W1165" s="207" t="s">
        <v>578</v>
      </c>
      <c r="X1165" s="123" t="str">
        <f t="shared" si="79"/>
        <v>ModeradoNo disminuyeDirectamente</v>
      </c>
      <c r="Y1165" s="208">
        <f>IFERROR(VLOOKUP(X1165,'Tablas de calculos'!$AZ$4:$BE$11,5,FALSE),"")</f>
        <v>0</v>
      </c>
      <c r="Z1165" s="208">
        <f>IFERROR(VLOOKUP(X1165,'Tablas de calculos'!$AZ$4:$BE$11,6,FALSE),"")</f>
        <v>1</v>
      </c>
    </row>
    <row r="1166" spans="1:26" ht="60" x14ac:dyDescent="0.25">
      <c r="A1166" s="232" t="s">
        <v>1194</v>
      </c>
      <c r="B1166" s="137">
        <v>7</v>
      </c>
      <c r="C1166" s="205" t="str">
        <f>+VLOOKUP(Tabla9[[#This Row],[Cod. Riesgo]],Tabla_Riesgos[[Número]:[Tipo de Riesgo]],6,FALSE)</f>
        <v>Corrupción</v>
      </c>
      <c r="D1166" s="119" t="s">
        <v>12</v>
      </c>
      <c r="E1166" s="120" t="s">
        <v>392</v>
      </c>
      <c r="F1166" s="121"/>
      <c r="G1166" s="392" t="s">
        <v>177</v>
      </c>
      <c r="H1166" s="213" t="s">
        <v>544</v>
      </c>
      <c r="I1166" s="207" t="s">
        <v>486</v>
      </c>
      <c r="J1166" s="207" t="s">
        <v>490</v>
      </c>
      <c r="K1166" s="207" t="s">
        <v>494</v>
      </c>
      <c r="L1166" s="207" t="s">
        <v>498</v>
      </c>
      <c r="M1166" s="207" t="s">
        <v>503</v>
      </c>
      <c r="N1166" s="207" t="s">
        <v>508</v>
      </c>
      <c r="O1166" s="207" t="s">
        <v>512</v>
      </c>
      <c r="P1166" s="123">
        <f t="shared" si="76"/>
        <v>100</v>
      </c>
      <c r="Q1166" s="208" t="str">
        <f t="shared" si="77"/>
        <v>Fuerte</v>
      </c>
      <c r="R1166" s="207" t="s">
        <v>516</v>
      </c>
      <c r="S1166" s="224" t="str">
        <f t="shared" si="78"/>
        <v>FuerteFuerte</v>
      </c>
      <c r="T1166" s="224">
        <f>IFERROR(VLOOKUP(S1166,'Tablas de calculos'!$AU$16:$AV$24,2,FALSE),"")</f>
        <v>1</v>
      </c>
      <c r="U1166" s="208" t="str">
        <f>IFERROR(VLOOKUP(T1166,'Tablas de calculos'!$AV$16:$AY$24,4),"")</f>
        <v>Fuerte</v>
      </c>
      <c r="V1166" s="207" t="s">
        <v>576</v>
      </c>
      <c r="W1166" s="207" t="s">
        <v>578</v>
      </c>
      <c r="X1166" s="123" t="str">
        <f t="shared" si="79"/>
        <v>FuerteNo disminuyeDirectamente</v>
      </c>
      <c r="Y1166" s="208">
        <f>IFERROR(VLOOKUP(X1166,'Tablas de calculos'!$AZ$4:$BE$11,5,FALSE),"")</f>
        <v>0</v>
      </c>
      <c r="Z1166" s="208">
        <f>IFERROR(VLOOKUP(X1166,'Tablas de calculos'!$AZ$4:$BE$11,6,FALSE),"")</f>
        <v>2</v>
      </c>
    </row>
    <row r="1167" spans="1:26" ht="60" x14ac:dyDescent="0.25">
      <c r="A1167" s="232" t="s">
        <v>1194</v>
      </c>
      <c r="B1167" s="137">
        <v>7</v>
      </c>
      <c r="C1167" s="205" t="str">
        <f>+VLOOKUP(Tabla9[[#This Row],[Cod. Riesgo]],Tabla_Riesgos[[Número]:[Tipo de Riesgo]],6,FALSE)</f>
        <v>Corrupción</v>
      </c>
      <c r="D1167" s="119" t="s">
        <v>12</v>
      </c>
      <c r="E1167" s="120" t="s">
        <v>392</v>
      </c>
      <c r="F1167" s="121"/>
      <c r="G1167" s="392" t="s">
        <v>186</v>
      </c>
      <c r="H1167" s="213" t="s">
        <v>544</v>
      </c>
      <c r="I1167" s="207" t="s">
        <v>486</v>
      </c>
      <c r="J1167" s="207" t="s">
        <v>490</v>
      </c>
      <c r="K1167" s="207" t="s">
        <v>494</v>
      </c>
      <c r="L1167" s="207" t="s">
        <v>499</v>
      </c>
      <c r="M1167" s="207" t="s">
        <v>503</v>
      </c>
      <c r="N1167" s="207" t="s">
        <v>508</v>
      </c>
      <c r="O1167" s="207" t="s">
        <v>512</v>
      </c>
      <c r="P1167" s="123">
        <f t="shared" si="76"/>
        <v>95</v>
      </c>
      <c r="Q1167" s="208" t="str">
        <f t="shared" si="77"/>
        <v>Moderado</v>
      </c>
      <c r="R1167" s="207" t="s">
        <v>516</v>
      </c>
      <c r="S1167" s="224" t="str">
        <f t="shared" si="78"/>
        <v>ModeradoFuerte</v>
      </c>
      <c r="T1167" s="224">
        <f>IFERROR(VLOOKUP(S1167,'Tablas de calculos'!$AU$16:$AV$24,2,FALSE),"")</f>
        <v>4</v>
      </c>
      <c r="U1167" s="208" t="str">
        <f>IFERROR(VLOOKUP(T1167,'Tablas de calculos'!$AV$16:$AY$24,4),"")</f>
        <v>Moderado</v>
      </c>
      <c r="V1167" s="207" t="s">
        <v>576</v>
      </c>
      <c r="W1167" s="207" t="s">
        <v>578</v>
      </c>
      <c r="X1167" s="123" t="str">
        <f t="shared" si="79"/>
        <v>ModeradoNo disminuyeDirectamente</v>
      </c>
      <c r="Y1167" s="208">
        <f>IFERROR(VLOOKUP(X1167,'Tablas de calculos'!$AZ$4:$BE$11,5,FALSE),"")</f>
        <v>0</v>
      </c>
      <c r="Z1167" s="208">
        <f>IFERROR(VLOOKUP(X1167,'Tablas de calculos'!$AZ$4:$BE$11,6,FALSE),"")</f>
        <v>1</v>
      </c>
    </row>
    <row r="1168" spans="1:26" ht="75" x14ac:dyDescent="0.25">
      <c r="A1168" s="232" t="s">
        <v>1194</v>
      </c>
      <c r="B1168" s="137">
        <v>8</v>
      </c>
      <c r="C1168" s="205" t="str">
        <f>+VLOOKUP(Tabla9[[#This Row],[Cod. Riesgo]],Tabla_Riesgos[[Número]:[Tipo de Riesgo]],6,FALSE)</f>
        <v>Corrupción</v>
      </c>
      <c r="D1168" s="119" t="s">
        <v>12</v>
      </c>
      <c r="E1168" s="120" t="s">
        <v>641</v>
      </c>
      <c r="F1168" s="121"/>
      <c r="G1168" s="392" t="s">
        <v>179</v>
      </c>
      <c r="H1168" s="213" t="s">
        <v>543</v>
      </c>
      <c r="I1168" s="207" t="s">
        <v>486</v>
      </c>
      <c r="J1168" s="207" t="s">
        <v>490</v>
      </c>
      <c r="K1168" s="207" t="s">
        <v>494</v>
      </c>
      <c r="L1168" s="207" t="s">
        <v>499</v>
      </c>
      <c r="M1168" s="207" t="s">
        <v>503</v>
      </c>
      <c r="N1168" s="207" t="s">
        <v>508</v>
      </c>
      <c r="O1168" s="207" t="s">
        <v>512</v>
      </c>
      <c r="P1168" s="123">
        <f t="shared" si="76"/>
        <v>95</v>
      </c>
      <c r="Q1168" s="208" t="str">
        <f t="shared" si="77"/>
        <v>Moderado</v>
      </c>
      <c r="R1168" s="207" t="s">
        <v>516</v>
      </c>
      <c r="S1168" s="224" t="str">
        <f t="shared" si="78"/>
        <v>ModeradoFuerte</v>
      </c>
      <c r="T1168" s="224">
        <f>IFERROR(VLOOKUP(S1168,'Tablas de calculos'!$AU$16:$AV$24,2,FALSE),"")</f>
        <v>4</v>
      </c>
      <c r="U1168" s="208" t="str">
        <f>IFERROR(VLOOKUP(T1168,'Tablas de calculos'!$AV$16:$AY$24,4),"")</f>
        <v>Moderado</v>
      </c>
      <c r="V1168" s="207" t="s">
        <v>578</v>
      </c>
      <c r="W1168" s="207" t="s">
        <v>578</v>
      </c>
      <c r="X1168" s="123" t="str">
        <f t="shared" si="79"/>
        <v>ModeradoDirectamenteDirectamente</v>
      </c>
      <c r="Y1168" s="208">
        <f>IFERROR(VLOOKUP(X1168,'Tablas de calculos'!$AZ$4:$BE$11,5,FALSE),"")</f>
        <v>1</v>
      </c>
      <c r="Z1168" s="208">
        <f>IFERROR(VLOOKUP(X1168,'Tablas de calculos'!$AZ$4:$BE$11,6,FALSE),"")</f>
        <v>1</v>
      </c>
    </row>
    <row r="1169" spans="1:26" ht="75" x14ac:dyDescent="0.25">
      <c r="A1169" s="232" t="s">
        <v>1194</v>
      </c>
      <c r="B1169" s="137">
        <v>8</v>
      </c>
      <c r="C1169" s="205" t="str">
        <f>+VLOOKUP(Tabla9[[#This Row],[Cod. Riesgo]],Tabla_Riesgos[[Número]:[Tipo de Riesgo]],6,FALSE)</f>
        <v>Corrupción</v>
      </c>
      <c r="D1169" s="119" t="s">
        <v>12</v>
      </c>
      <c r="E1169" s="120" t="s">
        <v>641</v>
      </c>
      <c r="F1169" s="121"/>
      <c r="G1169" s="392" t="s">
        <v>185</v>
      </c>
      <c r="H1169" s="213" t="s">
        <v>544</v>
      </c>
      <c r="I1169" s="207" t="s">
        <v>486</v>
      </c>
      <c r="J1169" s="207" t="s">
        <v>490</v>
      </c>
      <c r="K1169" s="207" t="s">
        <v>494</v>
      </c>
      <c r="L1169" s="207" t="s">
        <v>498</v>
      </c>
      <c r="M1169" s="207" t="s">
        <v>503</v>
      </c>
      <c r="N1169" s="207" t="s">
        <v>508</v>
      </c>
      <c r="O1169" s="207" t="s">
        <v>512</v>
      </c>
      <c r="P1169" s="123">
        <f t="shared" si="76"/>
        <v>100</v>
      </c>
      <c r="Q1169" s="208" t="str">
        <f t="shared" si="77"/>
        <v>Fuerte</v>
      </c>
      <c r="R1169" s="207" t="s">
        <v>516</v>
      </c>
      <c r="S1169" s="224" t="str">
        <f t="shared" si="78"/>
        <v>FuerteFuerte</v>
      </c>
      <c r="T1169" s="224">
        <f>IFERROR(VLOOKUP(S1169,'Tablas de calculos'!$AU$16:$AV$24,2,FALSE),"")</f>
        <v>1</v>
      </c>
      <c r="U1169" s="208" t="str">
        <f>IFERROR(VLOOKUP(T1169,'Tablas de calculos'!$AV$16:$AY$24,4),"")</f>
        <v>Fuerte</v>
      </c>
      <c r="V1169" s="207" t="s">
        <v>578</v>
      </c>
      <c r="W1169" s="207" t="s">
        <v>578</v>
      </c>
      <c r="X1169" s="123" t="str">
        <f t="shared" si="79"/>
        <v>FuerteDirectamenteDirectamente</v>
      </c>
      <c r="Y1169" s="208">
        <f>IFERROR(VLOOKUP(X1169,'Tablas de calculos'!$AZ$4:$BE$11,5,FALSE),"")</f>
        <v>2</v>
      </c>
      <c r="Z1169" s="208">
        <f>IFERROR(VLOOKUP(X1169,'Tablas de calculos'!$AZ$4:$BE$11,6,FALSE),"")</f>
        <v>2</v>
      </c>
    </row>
    <row r="1170" spans="1:26" ht="75" x14ac:dyDescent="0.25">
      <c r="A1170" s="232" t="s">
        <v>1194</v>
      </c>
      <c r="B1170" s="137">
        <v>8</v>
      </c>
      <c r="C1170" s="205" t="str">
        <f>+VLOOKUP(Tabla9[[#This Row],[Cod. Riesgo]],Tabla_Riesgos[[Número]:[Tipo de Riesgo]],6,FALSE)</f>
        <v>Corrupción</v>
      </c>
      <c r="D1170" s="119" t="s">
        <v>12</v>
      </c>
      <c r="E1170" s="120" t="s">
        <v>641</v>
      </c>
      <c r="F1170" s="121"/>
      <c r="G1170" s="392" t="s">
        <v>177</v>
      </c>
      <c r="H1170" s="213" t="s">
        <v>544</v>
      </c>
      <c r="I1170" s="207" t="s">
        <v>486</v>
      </c>
      <c r="J1170" s="207" t="s">
        <v>490</v>
      </c>
      <c r="K1170" s="207" t="s">
        <v>494</v>
      </c>
      <c r="L1170" s="207" t="s">
        <v>498</v>
      </c>
      <c r="M1170" s="207" t="s">
        <v>503</v>
      </c>
      <c r="N1170" s="207" t="s">
        <v>508</v>
      </c>
      <c r="O1170" s="207" t="s">
        <v>512</v>
      </c>
      <c r="P1170" s="123">
        <f t="shared" si="76"/>
        <v>100</v>
      </c>
      <c r="Q1170" s="208" t="str">
        <f t="shared" si="77"/>
        <v>Fuerte</v>
      </c>
      <c r="R1170" s="207" t="s">
        <v>516</v>
      </c>
      <c r="S1170" s="224" t="str">
        <f t="shared" si="78"/>
        <v>FuerteFuerte</v>
      </c>
      <c r="T1170" s="224">
        <f>IFERROR(VLOOKUP(S1170,'Tablas de calculos'!$AU$16:$AV$24,2,FALSE),"")</f>
        <v>1</v>
      </c>
      <c r="U1170" s="208" t="str">
        <f>IFERROR(VLOOKUP(T1170,'Tablas de calculos'!$AV$16:$AY$24,4),"")</f>
        <v>Fuerte</v>
      </c>
      <c r="V1170" s="207" t="s">
        <v>578</v>
      </c>
      <c r="W1170" s="207" t="s">
        <v>575</v>
      </c>
      <c r="X1170" s="123" t="str">
        <f t="shared" si="79"/>
        <v>FuerteDirectamenteIndirectamente</v>
      </c>
      <c r="Y1170" s="208">
        <f>IFERROR(VLOOKUP(X1170,'Tablas de calculos'!$AZ$4:$BE$11,5,FALSE),"")</f>
        <v>2</v>
      </c>
      <c r="Z1170" s="208">
        <f>IFERROR(VLOOKUP(X1170,'Tablas de calculos'!$AZ$4:$BE$11,6,FALSE),"")</f>
        <v>1</v>
      </c>
    </row>
    <row r="1171" spans="1:26" ht="75" x14ac:dyDescent="0.25">
      <c r="A1171" s="232" t="s">
        <v>1194</v>
      </c>
      <c r="B1171" s="137">
        <v>8</v>
      </c>
      <c r="C1171" s="205" t="str">
        <f>+VLOOKUP(Tabla9[[#This Row],[Cod. Riesgo]],Tabla_Riesgos[[Número]:[Tipo de Riesgo]],6,FALSE)</f>
        <v>Corrupción</v>
      </c>
      <c r="D1171" s="119" t="s">
        <v>12</v>
      </c>
      <c r="E1171" s="120" t="s">
        <v>641</v>
      </c>
      <c r="F1171" s="121"/>
      <c r="G1171" s="392" t="s">
        <v>173</v>
      </c>
      <c r="H1171" s="213" t="s">
        <v>544</v>
      </c>
      <c r="I1171" s="207" t="s">
        <v>486</v>
      </c>
      <c r="J1171" s="207" t="s">
        <v>490</v>
      </c>
      <c r="K1171" s="207" t="s">
        <v>494</v>
      </c>
      <c r="L1171" s="207" t="s">
        <v>498</v>
      </c>
      <c r="M1171" s="207" t="s">
        <v>503</v>
      </c>
      <c r="N1171" s="207" t="s">
        <v>508</v>
      </c>
      <c r="O1171" s="207" t="s">
        <v>512</v>
      </c>
      <c r="P1171" s="123">
        <f t="shared" si="76"/>
        <v>100</v>
      </c>
      <c r="Q1171" s="208" t="str">
        <f t="shared" si="77"/>
        <v>Fuerte</v>
      </c>
      <c r="R1171" s="207" t="s">
        <v>516</v>
      </c>
      <c r="S1171" s="224" t="str">
        <f t="shared" si="78"/>
        <v>FuerteFuerte</v>
      </c>
      <c r="T1171" s="224">
        <f>IFERROR(VLOOKUP(S1171,'Tablas de calculos'!$AU$16:$AV$24,2,FALSE),"")</f>
        <v>1</v>
      </c>
      <c r="U1171" s="208" t="str">
        <f>IFERROR(VLOOKUP(T1171,'Tablas de calculos'!$AV$16:$AY$24,4),"")</f>
        <v>Fuerte</v>
      </c>
      <c r="V1171" s="207" t="s">
        <v>578</v>
      </c>
      <c r="W1171" s="207" t="s">
        <v>575</v>
      </c>
      <c r="X1171" s="123" t="str">
        <f t="shared" si="79"/>
        <v>FuerteDirectamenteIndirectamente</v>
      </c>
      <c r="Y1171" s="208">
        <f>IFERROR(VLOOKUP(X1171,'Tablas de calculos'!$AZ$4:$BE$11,5,FALSE),"")</f>
        <v>2</v>
      </c>
      <c r="Z1171" s="208">
        <f>IFERROR(VLOOKUP(X1171,'Tablas de calculos'!$AZ$4:$BE$11,6,FALSE),"")</f>
        <v>1</v>
      </c>
    </row>
    <row r="1172" spans="1:26" ht="75" x14ac:dyDescent="0.25">
      <c r="A1172" s="232" t="s">
        <v>1194</v>
      </c>
      <c r="B1172" s="137">
        <v>8</v>
      </c>
      <c r="C1172" s="205" t="str">
        <f>+VLOOKUP(Tabla9[[#This Row],[Cod. Riesgo]],Tabla_Riesgos[[Número]:[Tipo de Riesgo]],6,FALSE)</f>
        <v>Corrupción</v>
      </c>
      <c r="D1172" s="119" t="s">
        <v>12</v>
      </c>
      <c r="E1172" s="120" t="s">
        <v>641</v>
      </c>
      <c r="F1172" s="121"/>
      <c r="G1172" s="392" t="s">
        <v>186</v>
      </c>
      <c r="H1172" s="213" t="s">
        <v>544</v>
      </c>
      <c r="I1172" s="207" t="s">
        <v>486</v>
      </c>
      <c r="J1172" s="207" t="s">
        <v>491</v>
      </c>
      <c r="K1172" s="207" t="s">
        <v>494</v>
      </c>
      <c r="L1172" s="207" t="s">
        <v>499</v>
      </c>
      <c r="M1172" s="207" t="s">
        <v>503</v>
      </c>
      <c r="N1172" s="207" t="s">
        <v>508</v>
      </c>
      <c r="O1172" s="207" t="s">
        <v>512</v>
      </c>
      <c r="P1172" s="123">
        <f t="shared" si="76"/>
        <v>80</v>
      </c>
      <c r="Q1172" s="208" t="str">
        <f t="shared" si="77"/>
        <v>Debil</v>
      </c>
      <c r="R1172" s="207" t="s">
        <v>516</v>
      </c>
      <c r="S1172" s="224" t="str">
        <f t="shared" si="78"/>
        <v>DebilFuerte</v>
      </c>
      <c r="T1172" s="224">
        <f>IFERROR(VLOOKUP(S1172,'Tablas de calculos'!$AU$16:$AV$24,2,FALSE),"")</f>
        <v>7</v>
      </c>
      <c r="U1172" s="208" t="str">
        <f>IFERROR(VLOOKUP(T1172,'Tablas de calculos'!$AV$16:$AY$24,4),"")</f>
        <v>Débil</v>
      </c>
      <c r="V1172" s="207" t="s">
        <v>576</v>
      </c>
      <c r="W1172" s="207" t="s">
        <v>578</v>
      </c>
      <c r="X1172" s="123" t="str">
        <f t="shared" si="79"/>
        <v>DébilNo disminuyeDirectamente</v>
      </c>
      <c r="Y1172" s="208" t="str">
        <f>IFERROR(VLOOKUP(X1172,'Tablas de calculos'!$AZ$4:$BE$11,5,FALSE),"")</f>
        <v/>
      </c>
      <c r="Z1172" s="208" t="str">
        <f>IFERROR(VLOOKUP(X1172,'Tablas de calculos'!$AZ$4:$BE$11,6,FALSE),"")</f>
        <v/>
      </c>
    </row>
    <row r="1173" spans="1:26" ht="75" x14ac:dyDescent="0.25">
      <c r="A1173" s="232" t="s">
        <v>1194</v>
      </c>
      <c r="B1173" s="137">
        <v>9</v>
      </c>
      <c r="C1173" s="205" t="str">
        <f>+VLOOKUP(Tabla9[[#This Row],[Cod. Riesgo]],Tabla_Riesgos[[Número]:[Tipo de Riesgo]],6,FALSE)</f>
        <v>Corrupción</v>
      </c>
      <c r="D1173" s="119" t="s">
        <v>12</v>
      </c>
      <c r="E1173" s="120" t="s">
        <v>391</v>
      </c>
      <c r="F1173" s="121"/>
      <c r="G1173" s="392" t="s">
        <v>187</v>
      </c>
      <c r="H1173" s="213" t="s">
        <v>544</v>
      </c>
      <c r="I1173" s="207" t="s">
        <v>486</v>
      </c>
      <c r="J1173" s="207" t="s">
        <v>490</v>
      </c>
      <c r="K1173" s="207" t="s">
        <v>494</v>
      </c>
      <c r="L1173" s="207" t="s">
        <v>498</v>
      </c>
      <c r="M1173" s="207" t="s">
        <v>503</v>
      </c>
      <c r="N1173" s="207" t="s">
        <v>508</v>
      </c>
      <c r="O1173" s="207" t="s">
        <v>512</v>
      </c>
      <c r="P1173" s="123">
        <f t="shared" si="76"/>
        <v>100</v>
      </c>
      <c r="Q1173" s="208" t="str">
        <f t="shared" si="77"/>
        <v>Fuerte</v>
      </c>
      <c r="R1173" s="207" t="s">
        <v>516</v>
      </c>
      <c r="S1173" s="224" t="str">
        <f t="shared" si="78"/>
        <v>FuerteFuerte</v>
      </c>
      <c r="T1173" s="224">
        <f>IFERROR(VLOOKUP(S1173,'Tablas de calculos'!$AU$16:$AV$24,2,FALSE),"")</f>
        <v>1</v>
      </c>
      <c r="U1173" s="208" t="str">
        <f>IFERROR(VLOOKUP(T1173,'Tablas de calculos'!$AV$16:$AY$24,4),"")</f>
        <v>Fuerte</v>
      </c>
      <c r="V1173" s="207" t="s">
        <v>576</v>
      </c>
      <c r="W1173" s="207" t="s">
        <v>578</v>
      </c>
      <c r="X1173" s="123" t="str">
        <f t="shared" si="79"/>
        <v>FuerteNo disminuyeDirectamente</v>
      </c>
      <c r="Y1173" s="208">
        <f>IFERROR(VLOOKUP(X1173,'Tablas de calculos'!$AZ$4:$BE$11,5,FALSE),"")</f>
        <v>0</v>
      </c>
      <c r="Z1173" s="208">
        <f>IFERROR(VLOOKUP(X1173,'Tablas de calculos'!$AZ$4:$BE$11,6,FALSE),"")</f>
        <v>2</v>
      </c>
    </row>
    <row r="1174" spans="1:26" ht="75" x14ac:dyDescent="0.25">
      <c r="A1174" s="232" t="s">
        <v>1194</v>
      </c>
      <c r="B1174" s="137">
        <v>9</v>
      </c>
      <c r="C1174" s="205" t="str">
        <f>+VLOOKUP(Tabla9[[#This Row],[Cod. Riesgo]],Tabla_Riesgos[[Número]:[Tipo de Riesgo]],6,FALSE)</f>
        <v>Corrupción</v>
      </c>
      <c r="D1174" s="119" t="s">
        <v>12</v>
      </c>
      <c r="E1174" s="120" t="s">
        <v>391</v>
      </c>
      <c r="F1174" s="121"/>
      <c r="G1174" s="392" t="s">
        <v>188</v>
      </c>
      <c r="H1174" s="213" t="s">
        <v>544</v>
      </c>
      <c r="I1174" s="207" t="s">
        <v>486</v>
      </c>
      <c r="J1174" s="207" t="s">
        <v>490</v>
      </c>
      <c r="K1174" s="207" t="s">
        <v>494</v>
      </c>
      <c r="L1174" s="207" t="s">
        <v>498</v>
      </c>
      <c r="M1174" s="207" t="s">
        <v>503</v>
      </c>
      <c r="N1174" s="207" t="s">
        <v>508</v>
      </c>
      <c r="O1174" s="207" t="s">
        <v>512</v>
      </c>
      <c r="P1174" s="123">
        <f t="shared" si="76"/>
        <v>100</v>
      </c>
      <c r="Q1174" s="208" t="str">
        <f t="shared" si="77"/>
        <v>Fuerte</v>
      </c>
      <c r="R1174" s="207" t="s">
        <v>516</v>
      </c>
      <c r="S1174" s="224" t="str">
        <f t="shared" si="78"/>
        <v>FuerteFuerte</v>
      </c>
      <c r="T1174" s="224">
        <f>IFERROR(VLOOKUP(S1174,'Tablas de calculos'!$AU$16:$AV$24,2,FALSE),"")</f>
        <v>1</v>
      </c>
      <c r="U1174" s="208" t="str">
        <f>IFERROR(VLOOKUP(T1174,'Tablas de calculos'!$AV$16:$AY$24,4),"")</f>
        <v>Fuerte</v>
      </c>
      <c r="V1174" s="207" t="s">
        <v>576</v>
      </c>
      <c r="W1174" s="207" t="s">
        <v>578</v>
      </c>
      <c r="X1174" s="123" t="str">
        <f t="shared" si="79"/>
        <v>FuerteNo disminuyeDirectamente</v>
      </c>
      <c r="Y1174" s="208">
        <f>IFERROR(VLOOKUP(X1174,'Tablas de calculos'!$AZ$4:$BE$11,5,FALSE),"")</f>
        <v>0</v>
      </c>
      <c r="Z1174" s="208">
        <f>IFERROR(VLOOKUP(X1174,'Tablas de calculos'!$AZ$4:$BE$11,6,FALSE),"")</f>
        <v>2</v>
      </c>
    </row>
    <row r="1175" spans="1:26" ht="75" x14ac:dyDescent="0.25">
      <c r="A1175" s="232" t="s">
        <v>1194</v>
      </c>
      <c r="B1175" s="137">
        <v>9</v>
      </c>
      <c r="C1175" s="205" t="str">
        <f>+VLOOKUP(Tabla9[[#This Row],[Cod. Riesgo]],Tabla_Riesgos[[Número]:[Tipo de Riesgo]],6,FALSE)</f>
        <v>Corrupción</v>
      </c>
      <c r="D1175" s="119" t="s">
        <v>12</v>
      </c>
      <c r="E1175" s="120" t="s">
        <v>391</v>
      </c>
      <c r="F1175" s="121"/>
      <c r="G1175" s="392" t="s">
        <v>189</v>
      </c>
      <c r="H1175" s="213" t="s">
        <v>544</v>
      </c>
      <c r="I1175" s="207" t="s">
        <v>486</v>
      </c>
      <c r="J1175" s="207" t="s">
        <v>490</v>
      </c>
      <c r="K1175" s="207" t="s">
        <v>494</v>
      </c>
      <c r="L1175" s="207" t="s">
        <v>498</v>
      </c>
      <c r="M1175" s="207" t="s">
        <v>503</v>
      </c>
      <c r="N1175" s="207" t="s">
        <v>508</v>
      </c>
      <c r="O1175" s="207" t="s">
        <v>554</v>
      </c>
      <c r="P1175" s="123">
        <f t="shared" si="76"/>
        <v>95</v>
      </c>
      <c r="Q1175" s="208" t="str">
        <f t="shared" si="77"/>
        <v>Moderado</v>
      </c>
      <c r="R1175" s="207" t="s">
        <v>516</v>
      </c>
      <c r="S1175" s="224" t="str">
        <f t="shared" si="78"/>
        <v>ModeradoFuerte</v>
      </c>
      <c r="T1175" s="224">
        <f>IFERROR(VLOOKUP(S1175,'Tablas de calculos'!$AU$16:$AV$24,2,FALSE),"")</f>
        <v>4</v>
      </c>
      <c r="U1175" s="208" t="str">
        <f>IFERROR(VLOOKUP(T1175,'Tablas de calculos'!$AV$16:$AY$24,4),"")</f>
        <v>Moderado</v>
      </c>
      <c r="V1175" s="207" t="s">
        <v>576</v>
      </c>
      <c r="W1175" s="207" t="s">
        <v>578</v>
      </c>
      <c r="X1175" s="123" t="str">
        <f t="shared" si="79"/>
        <v>ModeradoNo disminuyeDirectamente</v>
      </c>
      <c r="Y1175" s="208">
        <f>IFERROR(VLOOKUP(X1175,'Tablas de calculos'!$AZ$4:$BE$11,5,FALSE),"")</f>
        <v>0</v>
      </c>
      <c r="Z1175" s="208">
        <f>IFERROR(VLOOKUP(X1175,'Tablas de calculos'!$AZ$4:$BE$11,6,FALSE),"")</f>
        <v>1</v>
      </c>
    </row>
    <row r="1176" spans="1:26" ht="75" x14ac:dyDescent="0.25">
      <c r="A1176" s="232" t="s">
        <v>1194</v>
      </c>
      <c r="B1176" s="137">
        <v>9</v>
      </c>
      <c r="C1176" s="205" t="str">
        <f>+VLOOKUP(Tabla9[[#This Row],[Cod. Riesgo]],Tabla_Riesgos[[Número]:[Tipo de Riesgo]],6,FALSE)</f>
        <v>Corrupción</v>
      </c>
      <c r="D1176" s="119" t="s">
        <v>12</v>
      </c>
      <c r="E1176" s="120" t="s">
        <v>391</v>
      </c>
      <c r="F1176" s="121"/>
      <c r="G1176" s="392" t="s">
        <v>190</v>
      </c>
      <c r="H1176" s="213" t="s">
        <v>544</v>
      </c>
      <c r="I1176" s="207" t="s">
        <v>486</v>
      </c>
      <c r="J1176" s="207" t="s">
        <v>490</v>
      </c>
      <c r="K1176" s="207" t="s">
        <v>494</v>
      </c>
      <c r="L1176" s="207" t="s">
        <v>498</v>
      </c>
      <c r="M1176" s="207" t="s">
        <v>503</v>
      </c>
      <c r="N1176" s="207" t="s">
        <v>508</v>
      </c>
      <c r="O1176" s="207" t="s">
        <v>512</v>
      </c>
      <c r="P1176" s="123">
        <f t="shared" si="76"/>
        <v>100</v>
      </c>
      <c r="Q1176" s="208" t="str">
        <f t="shared" si="77"/>
        <v>Fuerte</v>
      </c>
      <c r="R1176" s="207" t="s">
        <v>516</v>
      </c>
      <c r="S1176" s="224" t="str">
        <f t="shared" si="78"/>
        <v>FuerteFuerte</v>
      </c>
      <c r="T1176" s="224">
        <f>IFERROR(VLOOKUP(S1176,'Tablas de calculos'!$AU$16:$AV$24,2,FALSE),"")</f>
        <v>1</v>
      </c>
      <c r="U1176" s="208" t="str">
        <f>IFERROR(VLOOKUP(T1176,'Tablas de calculos'!$AV$16:$AY$24,4),"")</f>
        <v>Fuerte</v>
      </c>
      <c r="V1176" s="207" t="s">
        <v>576</v>
      </c>
      <c r="W1176" s="207" t="s">
        <v>578</v>
      </c>
      <c r="X1176" s="123" t="str">
        <f t="shared" si="79"/>
        <v>FuerteNo disminuyeDirectamente</v>
      </c>
      <c r="Y1176" s="208">
        <f>IFERROR(VLOOKUP(X1176,'Tablas de calculos'!$AZ$4:$BE$11,5,FALSE),"")</f>
        <v>0</v>
      </c>
      <c r="Z1176" s="208">
        <f>IFERROR(VLOOKUP(X1176,'Tablas de calculos'!$AZ$4:$BE$11,6,FALSE),"")</f>
        <v>2</v>
      </c>
    </row>
    <row r="1177" spans="1:26" ht="75" x14ac:dyDescent="0.25">
      <c r="A1177" s="232" t="s">
        <v>1194</v>
      </c>
      <c r="B1177" s="137">
        <v>9</v>
      </c>
      <c r="C1177" s="205" t="str">
        <f>+VLOOKUP(Tabla9[[#This Row],[Cod. Riesgo]],Tabla_Riesgos[[Número]:[Tipo de Riesgo]],6,FALSE)</f>
        <v>Corrupción</v>
      </c>
      <c r="D1177" s="119" t="s">
        <v>12</v>
      </c>
      <c r="E1177" s="120" t="s">
        <v>391</v>
      </c>
      <c r="F1177" s="121"/>
      <c r="G1177" s="392" t="s">
        <v>191</v>
      </c>
      <c r="H1177" s="213" t="s">
        <v>544</v>
      </c>
      <c r="I1177" s="207" t="s">
        <v>486</v>
      </c>
      <c r="J1177" s="207" t="s">
        <v>490</v>
      </c>
      <c r="K1177" s="207" t="s">
        <v>494</v>
      </c>
      <c r="L1177" s="207" t="s">
        <v>498</v>
      </c>
      <c r="M1177" s="207" t="s">
        <v>503</v>
      </c>
      <c r="N1177" s="207" t="s">
        <v>508</v>
      </c>
      <c r="O1177" s="207" t="s">
        <v>512</v>
      </c>
      <c r="P1177" s="123">
        <f t="shared" si="76"/>
        <v>100</v>
      </c>
      <c r="Q1177" s="208" t="str">
        <f t="shared" si="77"/>
        <v>Fuerte</v>
      </c>
      <c r="R1177" s="207" t="s">
        <v>516</v>
      </c>
      <c r="S1177" s="224" t="str">
        <f t="shared" si="78"/>
        <v>FuerteFuerte</v>
      </c>
      <c r="T1177" s="224">
        <f>IFERROR(VLOOKUP(S1177,'Tablas de calculos'!$AU$16:$AV$24,2,FALSE),"")</f>
        <v>1</v>
      </c>
      <c r="U1177" s="208" t="str">
        <f>IFERROR(VLOOKUP(T1177,'Tablas de calculos'!$AV$16:$AY$24,4),"")</f>
        <v>Fuerte</v>
      </c>
      <c r="V1177" s="207" t="s">
        <v>576</v>
      </c>
      <c r="W1177" s="207" t="s">
        <v>578</v>
      </c>
      <c r="X1177" s="123" t="str">
        <f t="shared" si="79"/>
        <v>FuerteNo disminuyeDirectamente</v>
      </c>
      <c r="Y1177" s="208">
        <f>IFERROR(VLOOKUP(X1177,'Tablas de calculos'!$AZ$4:$BE$11,5,FALSE),"")</f>
        <v>0</v>
      </c>
      <c r="Z1177" s="208">
        <f>IFERROR(VLOOKUP(X1177,'Tablas de calculos'!$AZ$4:$BE$11,6,FALSE),"")</f>
        <v>2</v>
      </c>
    </row>
    <row r="1178" spans="1:26" ht="75" x14ac:dyDescent="0.25">
      <c r="A1178" s="232" t="s">
        <v>1194</v>
      </c>
      <c r="B1178" s="137">
        <v>9</v>
      </c>
      <c r="C1178" s="205" t="str">
        <f>+VLOOKUP(Tabla9[[#This Row],[Cod. Riesgo]],Tabla_Riesgos[[Número]:[Tipo de Riesgo]],6,FALSE)</f>
        <v>Corrupción</v>
      </c>
      <c r="D1178" s="119" t="s">
        <v>12</v>
      </c>
      <c r="E1178" s="120" t="s">
        <v>391</v>
      </c>
      <c r="F1178" s="121"/>
      <c r="G1178" s="392" t="s">
        <v>192</v>
      </c>
      <c r="H1178" s="213" t="s">
        <v>544</v>
      </c>
      <c r="I1178" s="207" t="s">
        <v>486</v>
      </c>
      <c r="J1178" s="207" t="s">
        <v>490</v>
      </c>
      <c r="K1178" s="207" t="s">
        <v>494</v>
      </c>
      <c r="L1178" s="207" t="s">
        <v>498</v>
      </c>
      <c r="M1178" s="207" t="s">
        <v>503</v>
      </c>
      <c r="N1178" s="207" t="s">
        <v>508</v>
      </c>
      <c r="O1178" s="207" t="s">
        <v>512</v>
      </c>
      <c r="P1178" s="123">
        <f t="shared" si="76"/>
        <v>100</v>
      </c>
      <c r="Q1178" s="208" t="str">
        <f t="shared" si="77"/>
        <v>Fuerte</v>
      </c>
      <c r="R1178" s="207" t="s">
        <v>516</v>
      </c>
      <c r="S1178" s="224" t="str">
        <f t="shared" si="78"/>
        <v>FuerteFuerte</v>
      </c>
      <c r="T1178" s="224">
        <f>IFERROR(VLOOKUP(S1178,'Tablas de calculos'!$AU$16:$AV$24,2,FALSE),"")</f>
        <v>1</v>
      </c>
      <c r="U1178" s="208" t="str">
        <f>IFERROR(VLOOKUP(T1178,'Tablas de calculos'!$AV$16:$AY$24,4),"")</f>
        <v>Fuerte</v>
      </c>
      <c r="V1178" s="207" t="s">
        <v>576</v>
      </c>
      <c r="W1178" s="207" t="s">
        <v>578</v>
      </c>
      <c r="X1178" s="123" t="str">
        <f t="shared" si="79"/>
        <v>FuerteNo disminuyeDirectamente</v>
      </c>
      <c r="Y1178" s="208">
        <f>IFERROR(VLOOKUP(X1178,'Tablas de calculos'!$AZ$4:$BE$11,5,FALSE),"")</f>
        <v>0</v>
      </c>
      <c r="Z1178" s="208">
        <f>IFERROR(VLOOKUP(X1178,'Tablas de calculos'!$AZ$4:$BE$11,6,FALSE),"")</f>
        <v>2</v>
      </c>
    </row>
    <row r="1179" spans="1:26" ht="90" x14ac:dyDescent="0.25">
      <c r="A1179" s="232" t="s">
        <v>1194</v>
      </c>
      <c r="B1179" s="137">
        <v>10</v>
      </c>
      <c r="C1179" s="205" t="str">
        <f>+VLOOKUP(Tabla9[[#This Row],[Cod. Riesgo]],Tabla_Riesgos[[Número]:[Tipo de Riesgo]],6,FALSE)</f>
        <v>Corrupción</v>
      </c>
      <c r="D1179" s="119" t="s">
        <v>12</v>
      </c>
      <c r="E1179" s="120" t="s">
        <v>623</v>
      </c>
      <c r="F1179" s="121"/>
      <c r="G1179" s="392" t="s">
        <v>177</v>
      </c>
      <c r="H1179" s="213" t="s">
        <v>544</v>
      </c>
      <c r="I1179" s="207" t="s">
        <v>486</v>
      </c>
      <c r="J1179" s="207" t="s">
        <v>490</v>
      </c>
      <c r="K1179" s="207" t="s">
        <v>494</v>
      </c>
      <c r="L1179" s="207" t="s">
        <v>498</v>
      </c>
      <c r="M1179" s="207" t="s">
        <v>503</v>
      </c>
      <c r="N1179" s="207" t="s">
        <v>508</v>
      </c>
      <c r="O1179" s="207" t="s">
        <v>512</v>
      </c>
      <c r="P1179" s="123">
        <f t="shared" si="76"/>
        <v>100</v>
      </c>
      <c r="Q1179" s="208" t="str">
        <f t="shared" si="77"/>
        <v>Fuerte</v>
      </c>
      <c r="R1179" s="207" t="s">
        <v>516</v>
      </c>
      <c r="S1179" s="224" t="str">
        <f t="shared" si="78"/>
        <v>FuerteFuerte</v>
      </c>
      <c r="T1179" s="224">
        <f>IFERROR(VLOOKUP(S1179,'Tablas de calculos'!$AU$16:$AV$24,2,FALSE),"")</f>
        <v>1</v>
      </c>
      <c r="U1179" s="208" t="str">
        <f>IFERROR(VLOOKUP(T1179,'Tablas de calculos'!$AV$16:$AY$24,4),"")</f>
        <v>Fuerte</v>
      </c>
      <c r="V1179" s="207" t="s">
        <v>576</v>
      </c>
      <c r="W1179" s="207" t="s">
        <v>578</v>
      </c>
      <c r="X1179" s="123" t="str">
        <f t="shared" si="79"/>
        <v>FuerteNo disminuyeDirectamente</v>
      </c>
      <c r="Y1179" s="208">
        <f>IFERROR(VLOOKUP(X1179,'Tablas de calculos'!$AZ$4:$BE$11,5,FALSE),"")</f>
        <v>0</v>
      </c>
      <c r="Z1179" s="208">
        <f>IFERROR(VLOOKUP(X1179,'Tablas de calculos'!$AZ$4:$BE$11,6,FALSE),"")</f>
        <v>2</v>
      </c>
    </row>
    <row r="1180" spans="1:26" ht="60" x14ac:dyDescent="0.25">
      <c r="A1180" s="232" t="s">
        <v>1194</v>
      </c>
      <c r="B1180" s="137">
        <v>74</v>
      </c>
      <c r="C1180" s="205" t="str">
        <f>+VLOOKUP(Tabla9[[#This Row],[Cod. Riesgo]],Tabla_Riesgos[[Número]:[Tipo de Riesgo]],6,FALSE)</f>
        <v>Seguridad de la Información</v>
      </c>
      <c r="D1180" s="119" t="s">
        <v>45</v>
      </c>
      <c r="E1180" s="120" t="s">
        <v>636</v>
      </c>
      <c r="F1180" s="121"/>
      <c r="G1180" s="392" t="s">
        <v>193</v>
      </c>
      <c r="H1180" s="213"/>
      <c r="I1180" s="207"/>
      <c r="J1180" s="207"/>
      <c r="K1180" s="207"/>
      <c r="L1180" s="207"/>
      <c r="M1180" s="207"/>
      <c r="N1180" s="207"/>
      <c r="O1180" s="207"/>
      <c r="P1180" s="123">
        <f t="shared" si="76"/>
        <v>0</v>
      </c>
      <c r="Q1180" s="208" t="str">
        <f t="shared" si="77"/>
        <v>Debil</v>
      </c>
      <c r="R1180" s="207" t="s">
        <v>516</v>
      </c>
      <c r="S1180" s="224" t="str">
        <f t="shared" si="78"/>
        <v>DebilFuerte</v>
      </c>
      <c r="T1180" s="224">
        <f>IFERROR(VLOOKUP(S1180,'Tablas de calculos'!$AU$16:$AV$24,2,FALSE),"")</f>
        <v>7</v>
      </c>
      <c r="U1180" s="208" t="str">
        <f>IFERROR(VLOOKUP(T1180,'Tablas de calculos'!$AV$16:$AY$24,4),"")</f>
        <v>Débil</v>
      </c>
      <c r="V1180" s="207" t="s">
        <v>576</v>
      </c>
      <c r="W1180" s="207" t="s">
        <v>578</v>
      </c>
      <c r="X1180" s="123" t="str">
        <f t="shared" si="79"/>
        <v>DébilNo disminuyeDirectamente</v>
      </c>
      <c r="Y1180" s="208" t="str">
        <f>IFERROR(VLOOKUP(X1180,'Tablas de calculos'!$AZ$4:$BE$11,5,FALSE),"")</f>
        <v/>
      </c>
      <c r="Z1180" s="208" t="str">
        <f>IFERROR(VLOOKUP(X1180,'Tablas de calculos'!$AZ$4:$BE$11,6,FALSE),"")</f>
        <v/>
      </c>
    </row>
    <row r="1181" spans="1:26" ht="60" x14ac:dyDescent="0.25">
      <c r="A1181" s="232" t="s">
        <v>1194</v>
      </c>
      <c r="B1181" s="137">
        <v>74</v>
      </c>
      <c r="C1181" s="205" t="str">
        <f>+VLOOKUP(Tabla9[[#This Row],[Cod. Riesgo]],Tabla_Riesgos[[Número]:[Tipo de Riesgo]],6,FALSE)</f>
        <v>Seguridad de la Información</v>
      </c>
      <c r="D1181" s="119" t="s">
        <v>45</v>
      </c>
      <c r="E1181" s="120" t="s">
        <v>636</v>
      </c>
      <c r="F1181" s="121"/>
      <c r="G1181" s="392" t="s">
        <v>194</v>
      </c>
      <c r="H1181" s="213"/>
      <c r="I1181" s="207"/>
      <c r="J1181" s="207"/>
      <c r="K1181" s="207"/>
      <c r="L1181" s="207"/>
      <c r="M1181" s="207"/>
      <c r="N1181" s="207"/>
      <c r="O1181" s="207"/>
      <c r="P1181" s="123">
        <f t="shared" si="76"/>
        <v>0</v>
      </c>
      <c r="Q1181" s="208" t="str">
        <f t="shared" si="77"/>
        <v>Debil</v>
      </c>
      <c r="R1181" s="207" t="s">
        <v>516</v>
      </c>
      <c r="S1181" s="224" t="str">
        <f t="shared" si="78"/>
        <v>DebilFuerte</v>
      </c>
      <c r="T1181" s="224">
        <f>IFERROR(VLOOKUP(S1181,'Tablas de calculos'!$AU$16:$AV$24,2,FALSE),"")</f>
        <v>7</v>
      </c>
      <c r="U1181" s="208" t="str">
        <f>IFERROR(VLOOKUP(T1181,'Tablas de calculos'!$AV$16:$AY$24,4),"")</f>
        <v>Débil</v>
      </c>
      <c r="V1181" s="207" t="s">
        <v>576</v>
      </c>
      <c r="W1181" s="207" t="s">
        <v>578</v>
      </c>
      <c r="X1181" s="123" t="str">
        <f t="shared" si="79"/>
        <v>DébilNo disminuyeDirectamente</v>
      </c>
      <c r="Y1181" s="208" t="str">
        <f>IFERROR(VLOOKUP(X1181,'Tablas de calculos'!$AZ$4:$BE$11,5,FALSE),"")</f>
        <v/>
      </c>
      <c r="Z1181" s="208" t="str">
        <f>IFERROR(VLOOKUP(X1181,'Tablas de calculos'!$AZ$4:$BE$11,6,FALSE),"")</f>
        <v/>
      </c>
    </row>
    <row r="1182" spans="1:26" ht="60" x14ac:dyDescent="0.25">
      <c r="A1182" s="232" t="s">
        <v>1194</v>
      </c>
      <c r="B1182" s="137">
        <v>74</v>
      </c>
      <c r="C1182" s="205" t="str">
        <f>+VLOOKUP(Tabla9[[#This Row],[Cod. Riesgo]],Tabla_Riesgos[[Número]:[Tipo de Riesgo]],6,FALSE)</f>
        <v>Seguridad de la Información</v>
      </c>
      <c r="D1182" s="119" t="s">
        <v>45</v>
      </c>
      <c r="E1182" s="120" t="s">
        <v>636</v>
      </c>
      <c r="F1182" s="121"/>
      <c r="G1182" s="392" t="s">
        <v>195</v>
      </c>
      <c r="H1182" s="213"/>
      <c r="I1182" s="207"/>
      <c r="J1182" s="207"/>
      <c r="K1182" s="207"/>
      <c r="L1182" s="207"/>
      <c r="M1182" s="207"/>
      <c r="N1182" s="207"/>
      <c r="O1182" s="207"/>
      <c r="P1182" s="123">
        <f t="shared" si="76"/>
        <v>0</v>
      </c>
      <c r="Q1182" s="208" t="str">
        <f t="shared" si="77"/>
        <v>Debil</v>
      </c>
      <c r="R1182" s="207" t="s">
        <v>516</v>
      </c>
      <c r="S1182" s="224" t="str">
        <f t="shared" si="78"/>
        <v>DebilFuerte</v>
      </c>
      <c r="T1182" s="224">
        <f>IFERROR(VLOOKUP(S1182,'Tablas de calculos'!$AU$16:$AV$24,2,FALSE),"")</f>
        <v>7</v>
      </c>
      <c r="U1182" s="208" t="str">
        <f>IFERROR(VLOOKUP(T1182,'Tablas de calculos'!$AV$16:$AY$24,4),"")</f>
        <v>Débil</v>
      </c>
      <c r="V1182" s="207" t="s">
        <v>576</v>
      </c>
      <c r="W1182" s="207" t="s">
        <v>578</v>
      </c>
      <c r="X1182" s="123" t="str">
        <f t="shared" si="79"/>
        <v>DébilNo disminuyeDirectamente</v>
      </c>
      <c r="Y1182" s="208" t="str">
        <f>IFERROR(VLOOKUP(X1182,'Tablas de calculos'!$AZ$4:$BE$11,5,FALSE),"")</f>
        <v/>
      </c>
      <c r="Z1182" s="208" t="str">
        <f>IFERROR(VLOOKUP(X1182,'Tablas de calculos'!$AZ$4:$BE$11,6,FALSE),"")</f>
        <v/>
      </c>
    </row>
    <row r="1183" spans="1:26" ht="60" x14ac:dyDescent="0.25">
      <c r="A1183" s="232" t="s">
        <v>1194</v>
      </c>
      <c r="B1183" s="137">
        <v>74</v>
      </c>
      <c r="C1183" s="205" t="str">
        <f>+VLOOKUP(Tabla9[[#This Row],[Cod. Riesgo]],Tabla_Riesgos[[Número]:[Tipo de Riesgo]],6,FALSE)</f>
        <v>Seguridad de la Información</v>
      </c>
      <c r="D1183" s="119" t="s">
        <v>45</v>
      </c>
      <c r="E1183" s="120" t="s">
        <v>636</v>
      </c>
      <c r="F1183" s="121"/>
      <c r="G1183" s="392" t="s">
        <v>196</v>
      </c>
      <c r="H1183" s="213"/>
      <c r="I1183" s="207"/>
      <c r="J1183" s="207"/>
      <c r="K1183" s="207"/>
      <c r="L1183" s="207"/>
      <c r="M1183" s="207"/>
      <c r="N1183" s="207"/>
      <c r="O1183" s="207"/>
      <c r="P1183" s="123">
        <f t="shared" si="76"/>
        <v>0</v>
      </c>
      <c r="Q1183" s="208" t="str">
        <f t="shared" si="77"/>
        <v>Debil</v>
      </c>
      <c r="R1183" s="207" t="s">
        <v>516</v>
      </c>
      <c r="S1183" s="224" t="str">
        <f t="shared" si="78"/>
        <v>DebilFuerte</v>
      </c>
      <c r="T1183" s="224">
        <f>IFERROR(VLOOKUP(S1183,'Tablas de calculos'!$AU$16:$AV$24,2,FALSE),"")</f>
        <v>7</v>
      </c>
      <c r="U1183" s="208" t="str">
        <f>IFERROR(VLOOKUP(T1183,'Tablas de calculos'!$AV$16:$AY$24,4),"")</f>
        <v>Débil</v>
      </c>
      <c r="V1183" s="207" t="s">
        <v>576</v>
      </c>
      <c r="W1183" s="207" t="s">
        <v>578</v>
      </c>
      <c r="X1183" s="123" t="str">
        <f t="shared" si="79"/>
        <v>DébilNo disminuyeDirectamente</v>
      </c>
      <c r="Y1183" s="208" t="str">
        <f>IFERROR(VLOOKUP(X1183,'Tablas de calculos'!$AZ$4:$BE$11,5,FALSE),"")</f>
        <v/>
      </c>
      <c r="Z1183" s="208" t="str">
        <f>IFERROR(VLOOKUP(X1183,'Tablas de calculos'!$AZ$4:$BE$11,6,FALSE),"")</f>
        <v/>
      </c>
    </row>
    <row r="1184" spans="1:26" ht="75" x14ac:dyDescent="0.25">
      <c r="A1184" s="232" t="s">
        <v>1194</v>
      </c>
      <c r="B1184" s="137">
        <v>11</v>
      </c>
      <c r="C1184" s="205" t="str">
        <f>+VLOOKUP(Tabla9[[#This Row],[Cod. Riesgo]],Tabla_Riesgos[[Número]:[Tipo de Riesgo]],6,FALSE)</f>
        <v>Corrupción</v>
      </c>
      <c r="D1184" s="119" t="s">
        <v>12</v>
      </c>
      <c r="E1184" s="120" t="s">
        <v>394</v>
      </c>
      <c r="F1184" s="121"/>
      <c r="G1184" s="392" t="s">
        <v>197</v>
      </c>
      <c r="H1184" s="213" t="s">
        <v>544</v>
      </c>
      <c r="I1184" s="207" t="s">
        <v>486</v>
      </c>
      <c r="J1184" s="207" t="s">
        <v>490</v>
      </c>
      <c r="K1184" s="207" t="s">
        <v>494</v>
      </c>
      <c r="L1184" s="207" t="s">
        <v>498</v>
      </c>
      <c r="M1184" s="207" t="s">
        <v>503</v>
      </c>
      <c r="N1184" s="207" t="s">
        <v>508</v>
      </c>
      <c r="O1184" s="207" t="s">
        <v>512</v>
      </c>
      <c r="P1184" s="123">
        <f t="shared" si="76"/>
        <v>100</v>
      </c>
      <c r="Q1184" s="208" t="str">
        <f t="shared" si="77"/>
        <v>Fuerte</v>
      </c>
      <c r="R1184" s="207" t="s">
        <v>516</v>
      </c>
      <c r="S1184" s="224" t="str">
        <f t="shared" si="78"/>
        <v>FuerteFuerte</v>
      </c>
      <c r="T1184" s="224">
        <f>IFERROR(VLOOKUP(S1184,'Tablas de calculos'!$AU$16:$AV$24,2,FALSE),"")</f>
        <v>1</v>
      </c>
      <c r="U1184" s="208" t="str">
        <f>IFERROR(VLOOKUP(T1184,'Tablas de calculos'!$AV$16:$AY$24,4),"")</f>
        <v>Fuerte</v>
      </c>
      <c r="V1184" s="207" t="s">
        <v>576</v>
      </c>
      <c r="W1184" s="207" t="s">
        <v>578</v>
      </c>
      <c r="X1184" s="123" t="str">
        <f t="shared" si="79"/>
        <v>FuerteNo disminuyeDirectamente</v>
      </c>
      <c r="Y1184" s="208">
        <f>IFERROR(VLOOKUP(X1184,'Tablas de calculos'!$AZ$4:$BE$11,5,FALSE),"")</f>
        <v>0</v>
      </c>
      <c r="Z1184" s="208">
        <f>IFERROR(VLOOKUP(X1184,'Tablas de calculos'!$AZ$4:$BE$11,6,FALSE),"")</f>
        <v>2</v>
      </c>
    </row>
    <row r="1185" spans="1:26" ht="75" x14ac:dyDescent="0.25">
      <c r="A1185" s="232" t="s">
        <v>1194</v>
      </c>
      <c r="B1185" s="137">
        <v>11</v>
      </c>
      <c r="C1185" s="205" t="str">
        <f>+VLOOKUP(Tabla9[[#This Row],[Cod. Riesgo]],Tabla_Riesgos[[Número]:[Tipo de Riesgo]],6,FALSE)</f>
        <v>Corrupción</v>
      </c>
      <c r="D1185" s="119" t="s">
        <v>12</v>
      </c>
      <c r="E1185" s="120" t="s">
        <v>394</v>
      </c>
      <c r="F1185" s="121"/>
      <c r="G1185" s="392" t="s">
        <v>174</v>
      </c>
      <c r="H1185" s="213" t="s">
        <v>544</v>
      </c>
      <c r="I1185" s="207" t="s">
        <v>486</v>
      </c>
      <c r="J1185" s="207" t="s">
        <v>490</v>
      </c>
      <c r="K1185" s="207" t="s">
        <v>494</v>
      </c>
      <c r="L1185" s="207" t="s">
        <v>498</v>
      </c>
      <c r="M1185" s="207" t="s">
        <v>503</v>
      </c>
      <c r="N1185" s="207" t="s">
        <v>508</v>
      </c>
      <c r="O1185" s="207" t="s">
        <v>512</v>
      </c>
      <c r="P1185" s="123">
        <f t="shared" si="76"/>
        <v>100</v>
      </c>
      <c r="Q1185" s="208" t="str">
        <f t="shared" si="77"/>
        <v>Fuerte</v>
      </c>
      <c r="R1185" s="207" t="s">
        <v>516</v>
      </c>
      <c r="S1185" s="224" t="str">
        <f t="shared" si="78"/>
        <v>FuerteFuerte</v>
      </c>
      <c r="T1185" s="224">
        <f>IFERROR(VLOOKUP(S1185,'Tablas de calculos'!$AU$16:$AV$24,2,FALSE),"")</f>
        <v>1</v>
      </c>
      <c r="U1185" s="208" t="str">
        <f>IFERROR(VLOOKUP(T1185,'Tablas de calculos'!$AV$16:$AY$24,4),"")</f>
        <v>Fuerte</v>
      </c>
      <c r="V1185" s="207" t="s">
        <v>576</v>
      </c>
      <c r="W1185" s="207" t="s">
        <v>578</v>
      </c>
      <c r="X1185" s="123" t="str">
        <f t="shared" si="79"/>
        <v>FuerteNo disminuyeDirectamente</v>
      </c>
      <c r="Y1185" s="208">
        <f>IFERROR(VLOOKUP(X1185,'Tablas de calculos'!$AZ$4:$BE$11,5,FALSE),"")</f>
        <v>0</v>
      </c>
      <c r="Z1185" s="208">
        <f>IFERROR(VLOOKUP(X1185,'Tablas de calculos'!$AZ$4:$BE$11,6,FALSE),"")</f>
        <v>2</v>
      </c>
    </row>
    <row r="1186" spans="1:26" ht="75" x14ac:dyDescent="0.25">
      <c r="A1186" s="232" t="s">
        <v>1194</v>
      </c>
      <c r="B1186" s="137">
        <v>11</v>
      </c>
      <c r="C1186" s="205" t="str">
        <f>+VLOOKUP(Tabla9[[#This Row],[Cod. Riesgo]],Tabla_Riesgos[[Número]:[Tipo de Riesgo]],6,FALSE)</f>
        <v>Corrupción</v>
      </c>
      <c r="D1186" s="119" t="s">
        <v>12</v>
      </c>
      <c r="E1186" s="120" t="s">
        <v>394</v>
      </c>
      <c r="F1186" s="121"/>
      <c r="G1186" s="392" t="s">
        <v>175</v>
      </c>
      <c r="H1186" s="213" t="s">
        <v>544</v>
      </c>
      <c r="I1186" s="207" t="s">
        <v>486</v>
      </c>
      <c r="J1186" s="207" t="s">
        <v>490</v>
      </c>
      <c r="K1186" s="207" t="s">
        <v>494</v>
      </c>
      <c r="L1186" s="207" t="s">
        <v>498</v>
      </c>
      <c r="M1186" s="207" t="s">
        <v>503</v>
      </c>
      <c r="N1186" s="207" t="s">
        <v>508</v>
      </c>
      <c r="O1186" s="207" t="s">
        <v>512</v>
      </c>
      <c r="P1186" s="123">
        <f t="shared" si="76"/>
        <v>100</v>
      </c>
      <c r="Q1186" s="208" t="str">
        <f t="shared" si="77"/>
        <v>Fuerte</v>
      </c>
      <c r="R1186" s="207" t="s">
        <v>516</v>
      </c>
      <c r="S1186" s="224" t="str">
        <f t="shared" si="78"/>
        <v>FuerteFuerte</v>
      </c>
      <c r="T1186" s="224">
        <f>IFERROR(VLOOKUP(S1186,'Tablas de calculos'!$AU$16:$AV$24,2,FALSE),"")</f>
        <v>1</v>
      </c>
      <c r="U1186" s="208" t="str">
        <f>IFERROR(VLOOKUP(T1186,'Tablas de calculos'!$AV$16:$AY$24,4),"")</f>
        <v>Fuerte</v>
      </c>
      <c r="V1186" s="207" t="s">
        <v>576</v>
      </c>
      <c r="W1186" s="207" t="s">
        <v>578</v>
      </c>
      <c r="X1186" s="123" t="str">
        <f t="shared" si="79"/>
        <v>FuerteNo disminuyeDirectamente</v>
      </c>
      <c r="Y1186" s="208">
        <f>IFERROR(VLOOKUP(X1186,'Tablas de calculos'!$AZ$4:$BE$11,5,FALSE),"")</f>
        <v>0</v>
      </c>
      <c r="Z1186" s="208">
        <f>IFERROR(VLOOKUP(X1186,'Tablas de calculos'!$AZ$4:$BE$11,6,FALSE),"")</f>
        <v>2</v>
      </c>
    </row>
    <row r="1187" spans="1:26" ht="75" x14ac:dyDescent="0.25">
      <c r="A1187" s="232" t="s">
        <v>1194</v>
      </c>
      <c r="B1187" s="137">
        <v>11</v>
      </c>
      <c r="C1187" s="205" t="str">
        <f>+VLOOKUP(Tabla9[[#This Row],[Cod. Riesgo]],Tabla_Riesgos[[Número]:[Tipo de Riesgo]],6,FALSE)</f>
        <v>Corrupción</v>
      </c>
      <c r="D1187" s="119" t="s">
        <v>12</v>
      </c>
      <c r="E1187" s="120" t="s">
        <v>394</v>
      </c>
      <c r="F1187" s="121"/>
      <c r="G1187" s="392" t="s">
        <v>198</v>
      </c>
      <c r="H1187" s="213" t="s">
        <v>544</v>
      </c>
      <c r="I1187" s="207" t="s">
        <v>486</v>
      </c>
      <c r="J1187" s="207" t="s">
        <v>490</v>
      </c>
      <c r="K1187" s="207" t="s">
        <v>494</v>
      </c>
      <c r="L1187" s="207" t="s">
        <v>498</v>
      </c>
      <c r="M1187" s="207" t="s">
        <v>503</v>
      </c>
      <c r="N1187" s="207" t="s">
        <v>509</v>
      </c>
      <c r="O1187" s="207" t="s">
        <v>512</v>
      </c>
      <c r="P1187" s="123">
        <f t="shared" si="76"/>
        <v>85</v>
      </c>
      <c r="Q1187" s="208" t="str">
        <f t="shared" si="77"/>
        <v>Debil</v>
      </c>
      <c r="R1187" s="207" t="s">
        <v>516</v>
      </c>
      <c r="S1187" s="224" t="str">
        <f t="shared" si="78"/>
        <v>DebilFuerte</v>
      </c>
      <c r="T1187" s="224">
        <f>IFERROR(VLOOKUP(S1187,'Tablas de calculos'!$AU$16:$AV$24,2,FALSE),"")</f>
        <v>7</v>
      </c>
      <c r="U1187" s="208" t="str">
        <f>IFERROR(VLOOKUP(T1187,'Tablas de calculos'!$AV$16:$AY$24,4),"")</f>
        <v>Débil</v>
      </c>
      <c r="V1187" s="207" t="s">
        <v>576</v>
      </c>
      <c r="W1187" s="207" t="s">
        <v>578</v>
      </c>
      <c r="X1187" s="123" t="str">
        <f t="shared" si="79"/>
        <v>DébilNo disminuyeDirectamente</v>
      </c>
      <c r="Y1187" s="208" t="str">
        <f>IFERROR(VLOOKUP(X1187,'Tablas de calculos'!$AZ$4:$BE$11,5,FALSE),"")</f>
        <v/>
      </c>
      <c r="Z1187" s="208" t="str">
        <f>IFERROR(VLOOKUP(X1187,'Tablas de calculos'!$AZ$4:$BE$11,6,FALSE),"")</f>
        <v/>
      </c>
    </row>
    <row r="1188" spans="1:26" ht="75" x14ac:dyDescent="0.25">
      <c r="A1188" s="232" t="s">
        <v>1194</v>
      </c>
      <c r="B1188" s="137">
        <v>11</v>
      </c>
      <c r="C1188" s="205" t="str">
        <f>+VLOOKUP(Tabla9[[#This Row],[Cod. Riesgo]],Tabla_Riesgos[[Número]:[Tipo de Riesgo]],6,FALSE)</f>
        <v>Corrupción</v>
      </c>
      <c r="D1188" s="119" t="s">
        <v>12</v>
      </c>
      <c r="E1188" s="120" t="s">
        <v>394</v>
      </c>
      <c r="F1188" s="121"/>
      <c r="G1188" s="392" t="s">
        <v>199</v>
      </c>
      <c r="H1188" s="213" t="s">
        <v>544</v>
      </c>
      <c r="I1188" s="207" t="s">
        <v>486</v>
      </c>
      <c r="J1188" s="207" t="s">
        <v>490</v>
      </c>
      <c r="K1188" s="207" t="s">
        <v>494</v>
      </c>
      <c r="L1188" s="207" t="s">
        <v>498</v>
      </c>
      <c r="M1188" s="207" t="s">
        <v>503</v>
      </c>
      <c r="N1188" s="207" t="s">
        <v>508</v>
      </c>
      <c r="O1188" s="207" t="s">
        <v>512</v>
      </c>
      <c r="P1188" s="123">
        <f t="shared" si="76"/>
        <v>100</v>
      </c>
      <c r="Q1188" s="208" t="str">
        <f t="shared" si="77"/>
        <v>Fuerte</v>
      </c>
      <c r="R1188" s="207" t="s">
        <v>516</v>
      </c>
      <c r="S1188" s="224" t="str">
        <f t="shared" si="78"/>
        <v>FuerteFuerte</v>
      </c>
      <c r="T1188" s="224">
        <f>IFERROR(VLOOKUP(S1188,'Tablas de calculos'!$AU$16:$AV$24,2,FALSE),"")</f>
        <v>1</v>
      </c>
      <c r="U1188" s="208" t="str">
        <f>IFERROR(VLOOKUP(T1188,'Tablas de calculos'!$AV$16:$AY$24,4),"")</f>
        <v>Fuerte</v>
      </c>
      <c r="V1188" s="207" t="s">
        <v>576</v>
      </c>
      <c r="W1188" s="207" t="s">
        <v>578</v>
      </c>
      <c r="X1188" s="123" t="str">
        <f t="shared" si="79"/>
        <v>FuerteNo disminuyeDirectamente</v>
      </c>
      <c r="Y1188" s="208">
        <f>IFERROR(VLOOKUP(X1188,'Tablas de calculos'!$AZ$4:$BE$11,5,FALSE),"")</f>
        <v>0</v>
      </c>
      <c r="Z1188" s="208">
        <f>IFERROR(VLOOKUP(X1188,'Tablas de calculos'!$AZ$4:$BE$11,6,FALSE),"")</f>
        <v>2</v>
      </c>
    </row>
    <row r="1189" spans="1:26" ht="75" x14ac:dyDescent="0.25">
      <c r="A1189" s="232" t="s">
        <v>1194</v>
      </c>
      <c r="B1189" s="137">
        <v>12</v>
      </c>
      <c r="C1189" s="205" t="str">
        <f>+VLOOKUP(Tabla9[[#This Row],[Cod. Riesgo]],Tabla_Riesgos[[Número]:[Tipo de Riesgo]],6,FALSE)</f>
        <v>Estratégico</v>
      </c>
      <c r="D1189" s="119" t="s">
        <v>12</v>
      </c>
      <c r="E1189" s="120" t="s">
        <v>14</v>
      </c>
      <c r="F1189" s="121"/>
      <c r="G1189" s="392" t="s">
        <v>200</v>
      </c>
      <c r="H1189" s="213" t="s">
        <v>544</v>
      </c>
      <c r="I1189" s="207" t="s">
        <v>486</v>
      </c>
      <c r="J1189" s="207" t="s">
        <v>490</v>
      </c>
      <c r="K1189" s="207" t="s">
        <v>494</v>
      </c>
      <c r="L1189" s="207" t="s">
        <v>498</v>
      </c>
      <c r="M1189" s="207" t="s">
        <v>503</v>
      </c>
      <c r="N1189" s="207" t="s">
        <v>508</v>
      </c>
      <c r="O1189" s="207" t="s">
        <v>512</v>
      </c>
      <c r="P1189" s="123">
        <f t="shared" si="76"/>
        <v>100</v>
      </c>
      <c r="Q1189" s="208" t="str">
        <f t="shared" si="77"/>
        <v>Fuerte</v>
      </c>
      <c r="R1189" s="207" t="s">
        <v>516</v>
      </c>
      <c r="S1189" s="224" t="str">
        <f t="shared" si="78"/>
        <v>FuerteFuerte</v>
      </c>
      <c r="T1189" s="224">
        <f>IFERROR(VLOOKUP(S1189,'Tablas de calculos'!$AU$16:$AV$24,2,FALSE),"")</f>
        <v>1</v>
      </c>
      <c r="U1189" s="208" t="str">
        <f>IFERROR(VLOOKUP(T1189,'Tablas de calculos'!$AV$16:$AY$24,4),"")</f>
        <v>Fuerte</v>
      </c>
      <c r="V1189" s="207" t="s">
        <v>576</v>
      </c>
      <c r="W1189" s="207" t="s">
        <v>578</v>
      </c>
      <c r="X1189" s="123" t="str">
        <f t="shared" si="79"/>
        <v>FuerteNo disminuyeDirectamente</v>
      </c>
      <c r="Y1189" s="208">
        <f>IFERROR(VLOOKUP(X1189,'Tablas de calculos'!$AZ$4:$BE$11,5,FALSE),"")</f>
        <v>0</v>
      </c>
      <c r="Z1189" s="208">
        <f>IFERROR(VLOOKUP(X1189,'Tablas de calculos'!$AZ$4:$BE$11,6,FALSE),"")</f>
        <v>2</v>
      </c>
    </row>
    <row r="1190" spans="1:26" ht="75" x14ac:dyDescent="0.25">
      <c r="A1190" s="232" t="s">
        <v>1194</v>
      </c>
      <c r="B1190" s="137">
        <v>12</v>
      </c>
      <c r="C1190" s="205" t="str">
        <f>+VLOOKUP(Tabla9[[#This Row],[Cod. Riesgo]],Tabla_Riesgos[[Número]:[Tipo de Riesgo]],6,FALSE)</f>
        <v>Estratégico</v>
      </c>
      <c r="D1190" s="119" t="s">
        <v>12</v>
      </c>
      <c r="E1190" s="120" t="s">
        <v>14</v>
      </c>
      <c r="F1190" s="121"/>
      <c r="G1190" s="392" t="s">
        <v>201</v>
      </c>
      <c r="H1190" s="213" t="s">
        <v>543</v>
      </c>
      <c r="I1190" s="207" t="s">
        <v>486</v>
      </c>
      <c r="J1190" s="207" t="s">
        <v>490</v>
      </c>
      <c r="K1190" s="207" t="s">
        <v>494</v>
      </c>
      <c r="L1190" s="207" t="s">
        <v>498</v>
      </c>
      <c r="M1190" s="207" t="s">
        <v>503</v>
      </c>
      <c r="N1190" s="207" t="s">
        <v>508</v>
      </c>
      <c r="O1190" s="207" t="s">
        <v>512</v>
      </c>
      <c r="P1190" s="123">
        <f t="shared" si="76"/>
        <v>100</v>
      </c>
      <c r="Q1190" s="208" t="str">
        <f t="shared" si="77"/>
        <v>Fuerte</v>
      </c>
      <c r="R1190" s="207" t="s">
        <v>516</v>
      </c>
      <c r="S1190" s="224" t="str">
        <f t="shared" si="78"/>
        <v>FuerteFuerte</v>
      </c>
      <c r="T1190" s="224">
        <f>IFERROR(VLOOKUP(S1190,'Tablas de calculos'!$AU$16:$AV$24,2,FALSE),"")</f>
        <v>1</v>
      </c>
      <c r="U1190" s="208" t="str">
        <f>IFERROR(VLOOKUP(T1190,'Tablas de calculos'!$AV$16:$AY$24,4),"")</f>
        <v>Fuerte</v>
      </c>
      <c r="V1190" s="207" t="s">
        <v>576</v>
      </c>
      <c r="W1190" s="207" t="s">
        <v>578</v>
      </c>
      <c r="X1190" s="123" t="str">
        <f t="shared" si="79"/>
        <v>FuerteNo disminuyeDirectamente</v>
      </c>
      <c r="Y1190" s="208">
        <f>IFERROR(VLOOKUP(X1190,'Tablas de calculos'!$AZ$4:$BE$11,5,FALSE),"")</f>
        <v>0</v>
      </c>
      <c r="Z1190" s="208">
        <f>IFERROR(VLOOKUP(X1190,'Tablas de calculos'!$AZ$4:$BE$11,6,FALSE),"")</f>
        <v>2</v>
      </c>
    </row>
    <row r="1191" spans="1:26" ht="75" x14ac:dyDescent="0.25">
      <c r="A1191" s="232" t="s">
        <v>1194</v>
      </c>
      <c r="B1191" s="137">
        <v>12</v>
      </c>
      <c r="C1191" s="205" t="str">
        <f>+VLOOKUP(Tabla9[[#This Row],[Cod. Riesgo]],Tabla_Riesgos[[Número]:[Tipo de Riesgo]],6,FALSE)</f>
        <v>Estratégico</v>
      </c>
      <c r="D1191" s="119" t="s">
        <v>12</v>
      </c>
      <c r="E1191" s="120" t="s">
        <v>14</v>
      </c>
      <c r="F1191" s="121"/>
      <c r="G1191" s="392" t="s">
        <v>202</v>
      </c>
      <c r="H1191" s="213" t="s">
        <v>544</v>
      </c>
      <c r="I1191" s="207" t="s">
        <v>486</v>
      </c>
      <c r="J1191" s="207" t="s">
        <v>490</v>
      </c>
      <c r="K1191" s="207" t="s">
        <v>494</v>
      </c>
      <c r="L1191" s="207" t="s">
        <v>498</v>
      </c>
      <c r="M1191" s="207" t="s">
        <v>503</v>
      </c>
      <c r="N1191" s="207" t="s">
        <v>508</v>
      </c>
      <c r="O1191" s="207" t="s">
        <v>512</v>
      </c>
      <c r="P1191" s="123">
        <f t="shared" si="76"/>
        <v>100</v>
      </c>
      <c r="Q1191" s="208" t="str">
        <f t="shared" si="77"/>
        <v>Fuerte</v>
      </c>
      <c r="R1191" s="207" t="s">
        <v>516</v>
      </c>
      <c r="S1191" s="224" t="str">
        <f t="shared" si="78"/>
        <v>FuerteFuerte</v>
      </c>
      <c r="T1191" s="224">
        <f>IFERROR(VLOOKUP(S1191,'Tablas de calculos'!$AU$16:$AV$24,2,FALSE),"")</f>
        <v>1</v>
      </c>
      <c r="U1191" s="208" t="str">
        <f>IFERROR(VLOOKUP(T1191,'Tablas de calculos'!$AV$16:$AY$24,4),"")</f>
        <v>Fuerte</v>
      </c>
      <c r="V1191" s="207" t="s">
        <v>576</v>
      </c>
      <c r="W1191" s="207" t="s">
        <v>578</v>
      </c>
      <c r="X1191" s="123" t="str">
        <f t="shared" si="79"/>
        <v>FuerteNo disminuyeDirectamente</v>
      </c>
      <c r="Y1191" s="208">
        <f>IFERROR(VLOOKUP(X1191,'Tablas de calculos'!$AZ$4:$BE$11,5,FALSE),"")</f>
        <v>0</v>
      </c>
      <c r="Z1191" s="208">
        <f>IFERROR(VLOOKUP(X1191,'Tablas de calculos'!$AZ$4:$BE$11,6,FALSE),"")</f>
        <v>2</v>
      </c>
    </row>
    <row r="1192" spans="1:26" ht="45" x14ac:dyDescent="0.25">
      <c r="A1192" s="232" t="s">
        <v>1194</v>
      </c>
      <c r="B1192" s="137">
        <v>13</v>
      </c>
      <c r="C1192" s="205" t="str">
        <f>+VLOOKUP(Tabla9[[#This Row],[Cod. Riesgo]],Tabla_Riesgos[[Número]:[Tipo de Riesgo]],6,FALSE)</f>
        <v>Corrupción</v>
      </c>
      <c r="D1192" s="119" t="s">
        <v>12</v>
      </c>
      <c r="E1192" s="120" t="s">
        <v>15</v>
      </c>
      <c r="F1192" s="121"/>
      <c r="G1192" s="392" t="s">
        <v>203</v>
      </c>
      <c r="H1192" s="213" t="s">
        <v>544</v>
      </c>
      <c r="I1192" s="207" t="s">
        <v>486</v>
      </c>
      <c r="J1192" s="207" t="s">
        <v>490</v>
      </c>
      <c r="K1192" s="207" t="s">
        <v>494</v>
      </c>
      <c r="L1192" s="207" t="s">
        <v>498</v>
      </c>
      <c r="M1192" s="207" t="s">
        <v>503</v>
      </c>
      <c r="N1192" s="207" t="s">
        <v>508</v>
      </c>
      <c r="O1192" s="207" t="s">
        <v>512</v>
      </c>
      <c r="P1192" s="123">
        <f t="shared" si="76"/>
        <v>100</v>
      </c>
      <c r="Q1192" s="208" t="str">
        <f t="shared" si="77"/>
        <v>Fuerte</v>
      </c>
      <c r="R1192" s="207" t="s">
        <v>516</v>
      </c>
      <c r="S1192" s="224" t="str">
        <f t="shared" si="78"/>
        <v>FuerteFuerte</v>
      </c>
      <c r="T1192" s="224">
        <f>IFERROR(VLOOKUP(S1192,'Tablas de calculos'!$AU$16:$AV$24,2,FALSE),"")</f>
        <v>1</v>
      </c>
      <c r="U1192" s="208" t="str">
        <f>IFERROR(VLOOKUP(T1192,'Tablas de calculos'!$AV$16:$AY$24,4),"")</f>
        <v>Fuerte</v>
      </c>
      <c r="V1192" s="207" t="s">
        <v>576</v>
      </c>
      <c r="W1192" s="207" t="s">
        <v>578</v>
      </c>
      <c r="X1192" s="123" t="str">
        <f t="shared" si="79"/>
        <v>FuerteNo disminuyeDirectamente</v>
      </c>
      <c r="Y1192" s="208">
        <f>IFERROR(VLOOKUP(X1192,'Tablas de calculos'!$AZ$4:$BE$11,5,FALSE),"")</f>
        <v>0</v>
      </c>
      <c r="Z1192" s="208">
        <f>IFERROR(VLOOKUP(X1192,'Tablas de calculos'!$AZ$4:$BE$11,6,FALSE),"")</f>
        <v>2</v>
      </c>
    </row>
    <row r="1193" spans="1:26" ht="45" x14ac:dyDescent="0.25">
      <c r="A1193" s="232" t="s">
        <v>1194</v>
      </c>
      <c r="B1193" s="137">
        <v>13</v>
      </c>
      <c r="C1193" s="205" t="str">
        <f>+VLOOKUP(Tabla9[[#This Row],[Cod. Riesgo]],Tabla_Riesgos[[Número]:[Tipo de Riesgo]],6,FALSE)</f>
        <v>Corrupción</v>
      </c>
      <c r="D1193" s="119" t="s">
        <v>12</v>
      </c>
      <c r="E1193" s="120" t="s">
        <v>15</v>
      </c>
      <c r="F1193" s="121"/>
      <c r="G1193" s="392" t="s">
        <v>185</v>
      </c>
      <c r="H1193" s="213" t="s">
        <v>544</v>
      </c>
      <c r="I1193" s="207" t="s">
        <v>486</v>
      </c>
      <c r="J1193" s="207" t="s">
        <v>490</v>
      </c>
      <c r="K1193" s="207" t="s">
        <v>494</v>
      </c>
      <c r="L1193" s="207" t="s">
        <v>498</v>
      </c>
      <c r="M1193" s="207" t="s">
        <v>503</v>
      </c>
      <c r="N1193" s="207" t="s">
        <v>508</v>
      </c>
      <c r="O1193" s="207" t="s">
        <v>512</v>
      </c>
      <c r="P1193" s="123">
        <f t="shared" si="76"/>
        <v>100</v>
      </c>
      <c r="Q1193" s="208" t="str">
        <f t="shared" si="77"/>
        <v>Fuerte</v>
      </c>
      <c r="R1193" s="207" t="s">
        <v>516</v>
      </c>
      <c r="S1193" s="224" t="str">
        <f t="shared" si="78"/>
        <v>FuerteFuerte</v>
      </c>
      <c r="T1193" s="224">
        <f>IFERROR(VLOOKUP(S1193,'Tablas de calculos'!$AU$16:$AV$24,2,FALSE),"")</f>
        <v>1</v>
      </c>
      <c r="U1193" s="208" t="str">
        <f>IFERROR(VLOOKUP(T1193,'Tablas de calculos'!$AV$16:$AY$24,4),"")</f>
        <v>Fuerte</v>
      </c>
      <c r="V1193" s="207" t="s">
        <v>576</v>
      </c>
      <c r="W1193" s="207" t="s">
        <v>578</v>
      </c>
      <c r="X1193" s="123" t="str">
        <f t="shared" si="79"/>
        <v>FuerteNo disminuyeDirectamente</v>
      </c>
      <c r="Y1193" s="208">
        <f>IFERROR(VLOOKUP(X1193,'Tablas de calculos'!$AZ$4:$BE$11,5,FALSE),"")</f>
        <v>0</v>
      </c>
      <c r="Z1193" s="208">
        <f>IFERROR(VLOOKUP(X1193,'Tablas de calculos'!$AZ$4:$BE$11,6,FALSE),"")</f>
        <v>2</v>
      </c>
    </row>
    <row r="1194" spans="1:26" ht="45" x14ac:dyDescent="0.25">
      <c r="A1194" s="232" t="s">
        <v>1194</v>
      </c>
      <c r="B1194" s="137">
        <v>13</v>
      </c>
      <c r="C1194" s="205" t="str">
        <f>+VLOOKUP(Tabla9[[#This Row],[Cod. Riesgo]],Tabla_Riesgos[[Número]:[Tipo de Riesgo]],6,FALSE)</f>
        <v>Corrupción</v>
      </c>
      <c r="D1194" s="119" t="s">
        <v>12</v>
      </c>
      <c r="E1194" s="120" t="s">
        <v>15</v>
      </c>
      <c r="F1194" s="121"/>
      <c r="G1194" s="392" t="s">
        <v>177</v>
      </c>
      <c r="H1194" s="213" t="s">
        <v>544</v>
      </c>
      <c r="I1194" s="207" t="s">
        <v>486</v>
      </c>
      <c r="J1194" s="207" t="s">
        <v>490</v>
      </c>
      <c r="K1194" s="207" t="s">
        <v>494</v>
      </c>
      <c r="L1194" s="207" t="s">
        <v>498</v>
      </c>
      <c r="M1194" s="207" t="s">
        <v>503</v>
      </c>
      <c r="N1194" s="207" t="s">
        <v>508</v>
      </c>
      <c r="O1194" s="207" t="s">
        <v>512</v>
      </c>
      <c r="P1194" s="123">
        <f t="shared" si="76"/>
        <v>100</v>
      </c>
      <c r="Q1194" s="208" t="str">
        <f t="shared" si="77"/>
        <v>Fuerte</v>
      </c>
      <c r="R1194" s="207" t="s">
        <v>516</v>
      </c>
      <c r="S1194" s="224" t="str">
        <f t="shared" si="78"/>
        <v>FuerteFuerte</v>
      </c>
      <c r="T1194" s="224">
        <f>IFERROR(VLOOKUP(S1194,'Tablas de calculos'!$AU$16:$AV$24,2,FALSE),"")</f>
        <v>1</v>
      </c>
      <c r="U1194" s="208" t="str">
        <f>IFERROR(VLOOKUP(T1194,'Tablas de calculos'!$AV$16:$AY$24,4),"")</f>
        <v>Fuerte</v>
      </c>
      <c r="V1194" s="207" t="s">
        <v>576</v>
      </c>
      <c r="W1194" s="207" t="s">
        <v>578</v>
      </c>
      <c r="X1194" s="123" t="str">
        <f t="shared" si="79"/>
        <v>FuerteNo disminuyeDirectamente</v>
      </c>
      <c r="Y1194" s="208">
        <f>IFERROR(VLOOKUP(X1194,'Tablas de calculos'!$AZ$4:$BE$11,5,FALSE),"")</f>
        <v>0</v>
      </c>
      <c r="Z1194" s="208">
        <f>IFERROR(VLOOKUP(X1194,'Tablas de calculos'!$AZ$4:$BE$11,6,FALSE),"")</f>
        <v>2</v>
      </c>
    </row>
    <row r="1195" spans="1:26" ht="60" x14ac:dyDescent="0.25">
      <c r="A1195" s="232" t="s">
        <v>1194</v>
      </c>
      <c r="B1195" s="137">
        <v>14</v>
      </c>
      <c r="C1195" s="205" t="str">
        <f>+VLOOKUP(Tabla9[[#This Row],[Cod. Riesgo]],Tabla_Riesgos[[Número]:[Tipo de Riesgo]],6,FALSE)</f>
        <v>Operativo</v>
      </c>
      <c r="D1195" s="119" t="s">
        <v>35</v>
      </c>
      <c r="E1195" s="120" t="s">
        <v>626</v>
      </c>
      <c r="F1195" s="121"/>
      <c r="G1195" s="392" t="s">
        <v>204</v>
      </c>
      <c r="H1195" s="213"/>
      <c r="I1195" s="207"/>
      <c r="J1195" s="207"/>
      <c r="K1195" s="207"/>
      <c r="L1195" s="207"/>
      <c r="M1195" s="207"/>
      <c r="N1195" s="207"/>
      <c r="O1195" s="207"/>
      <c r="P1195" s="123">
        <f t="shared" si="76"/>
        <v>0</v>
      </c>
      <c r="Q1195" s="208" t="str">
        <f t="shared" si="77"/>
        <v>Debil</v>
      </c>
      <c r="R1195" s="207" t="s">
        <v>516</v>
      </c>
      <c r="S1195" s="224" t="str">
        <f t="shared" si="78"/>
        <v>DebilFuerte</v>
      </c>
      <c r="T1195" s="224">
        <f>IFERROR(VLOOKUP(S1195,'Tablas de calculos'!$AU$16:$AV$24,2,FALSE),"")</f>
        <v>7</v>
      </c>
      <c r="U1195" s="208" t="str">
        <f>IFERROR(VLOOKUP(T1195,'Tablas de calculos'!$AV$16:$AY$24,4),"")</f>
        <v>Débil</v>
      </c>
      <c r="V1195" s="207" t="s">
        <v>576</v>
      </c>
      <c r="W1195" s="207" t="s">
        <v>578</v>
      </c>
      <c r="X1195" s="123" t="str">
        <f t="shared" si="79"/>
        <v>DébilNo disminuyeDirectamente</v>
      </c>
      <c r="Y1195" s="208" t="str">
        <f>IFERROR(VLOOKUP(X1195,'Tablas de calculos'!$AZ$4:$BE$11,5,FALSE),"")</f>
        <v/>
      </c>
      <c r="Z1195" s="208" t="str">
        <f>IFERROR(VLOOKUP(X1195,'Tablas de calculos'!$AZ$4:$BE$11,6,FALSE),"")</f>
        <v/>
      </c>
    </row>
    <row r="1196" spans="1:26" ht="75" x14ac:dyDescent="0.25">
      <c r="A1196" s="232" t="s">
        <v>1194</v>
      </c>
      <c r="B1196" s="137">
        <v>14</v>
      </c>
      <c r="C1196" s="205" t="str">
        <f>+VLOOKUP(Tabla9[[#This Row],[Cod. Riesgo]],Tabla_Riesgos[[Número]:[Tipo de Riesgo]],6,FALSE)</f>
        <v>Operativo</v>
      </c>
      <c r="D1196" s="119" t="s">
        <v>35</v>
      </c>
      <c r="E1196" s="120" t="s">
        <v>626</v>
      </c>
      <c r="F1196" s="121"/>
      <c r="G1196" s="392" t="s">
        <v>205</v>
      </c>
      <c r="H1196" s="213"/>
      <c r="I1196" s="207"/>
      <c r="J1196" s="207"/>
      <c r="K1196" s="207"/>
      <c r="L1196" s="207"/>
      <c r="M1196" s="207"/>
      <c r="N1196" s="207"/>
      <c r="O1196" s="207"/>
      <c r="P1196" s="123">
        <f t="shared" si="76"/>
        <v>0</v>
      </c>
      <c r="Q1196" s="208" t="str">
        <f t="shared" si="77"/>
        <v>Debil</v>
      </c>
      <c r="R1196" s="207" t="s">
        <v>516</v>
      </c>
      <c r="S1196" s="224" t="str">
        <f t="shared" si="78"/>
        <v>DebilFuerte</v>
      </c>
      <c r="T1196" s="224">
        <f>IFERROR(VLOOKUP(S1196,'Tablas de calculos'!$AU$16:$AV$24,2,FALSE),"")</f>
        <v>7</v>
      </c>
      <c r="U1196" s="208" t="str">
        <f>IFERROR(VLOOKUP(T1196,'Tablas de calculos'!$AV$16:$AY$24,4),"")</f>
        <v>Débil</v>
      </c>
      <c r="V1196" s="207" t="s">
        <v>576</v>
      </c>
      <c r="W1196" s="207" t="s">
        <v>578</v>
      </c>
      <c r="X1196" s="123" t="str">
        <f t="shared" si="79"/>
        <v>DébilNo disminuyeDirectamente</v>
      </c>
      <c r="Y1196" s="208" t="str">
        <f>IFERROR(VLOOKUP(X1196,'Tablas de calculos'!$AZ$4:$BE$11,5,FALSE),"")</f>
        <v/>
      </c>
      <c r="Z1196" s="208" t="str">
        <f>IFERROR(VLOOKUP(X1196,'Tablas de calculos'!$AZ$4:$BE$11,6,FALSE),"")</f>
        <v/>
      </c>
    </row>
    <row r="1197" spans="1:26" ht="45" x14ac:dyDescent="0.25">
      <c r="A1197" s="232" t="s">
        <v>1194</v>
      </c>
      <c r="B1197" s="137">
        <v>14</v>
      </c>
      <c r="C1197" s="205" t="str">
        <f>+VLOOKUP(Tabla9[[#This Row],[Cod. Riesgo]],Tabla_Riesgos[[Número]:[Tipo de Riesgo]],6,FALSE)</f>
        <v>Operativo</v>
      </c>
      <c r="D1197" s="119" t="s">
        <v>35</v>
      </c>
      <c r="E1197" s="120" t="s">
        <v>626</v>
      </c>
      <c r="F1197" s="121"/>
      <c r="G1197" s="392" t="s">
        <v>206</v>
      </c>
      <c r="H1197" s="213"/>
      <c r="I1197" s="207"/>
      <c r="J1197" s="207"/>
      <c r="K1197" s="207"/>
      <c r="L1197" s="207"/>
      <c r="M1197" s="207"/>
      <c r="N1197" s="207"/>
      <c r="O1197" s="207"/>
      <c r="P1197" s="123">
        <f t="shared" si="76"/>
        <v>0</v>
      </c>
      <c r="Q1197" s="208" t="str">
        <f t="shared" si="77"/>
        <v>Debil</v>
      </c>
      <c r="R1197" s="207" t="s">
        <v>516</v>
      </c>
      <c r="S1197" s="224" t="str">
        <f t="shared" si="78"/>
        <v>DebilFuerte</v>
      </c>
      <c r="T1197" s="224">
        <f>IFERROR(VLOOKUP(S1197,'Tablas de calculos'!$AU$16:$AV$24,2,FALSE),"")</f>
        <v>7</v>
      </c>
      <c r="U1197" s="208" t="str">
        <f>IFERROR(VLOOKUP(T1197,'Tablas de calculos'!$AV$16:$AY$24,4),"")</f>
        <v>Débil</v>
      </c>
      <c r="V1197" s="207" t="s">
        <v>576</v>
      </c>
      <c r="W1197" s="207" t="s">
        <v>578</v>
      </c>
      <c r="X1197" s="123" t="str">
        <f t="shared" si="79"/>
        <v>DébilNo disminuyeDirectamente</v>
      </c>
      <c r="Y1197" s="208" t="str">
        <f>IFERROR(VLOOKUP(X1197,'Tablas de calculos'!$AZ$4:$BE$11,5,FALSE),"")</f>
        <v/>
      </c>
      <c r="Z1197" s="208" t="str">
        <f>IFERROR(VLOOKUP(X1197,'Tablas de calculos'!$AZ$4:$BE$11,6,FALSE),"")</f>
        <v/>
      </c>
    </row>
    <row r="1198" spans="1:26" ht="90" x14ac:dyDescent="0.25">
      <c r="A1198" s="232" t="s">
        <v>1194</v>
      </c>
      <c r="B1198" s="137">
        <v>15</v>
      </c>
      <c r="C1198" s="205" t="str">
        <f>+VLOOKUP(Tabla9[[#This Row],[Cod. Riesgo]],Tabla_Riesgos[[Número]:[Tipo de Riesgo]],6,FALSE)</f>
        <v>Operativo</v>
      </c>
      <c r="D1198" s="119" t="s">
        <v>38</v>
      </c>
      <c r="E1198" s="120" t="s">
        <v>17</v>
      </c>
      <c r="F1198" s="121"/>
      <c r="G1198" s="392" t="s">
        <v>207</v>
      </c>
      <c r="H1198" s="213"/>
      <c r="I1198" s="207"/>
      <c r="J1198" s="207"/>
      <c r="K1198" s="207"/>
      <c r="L1198" s="207"/>
      <c r="M1198" s="207"/>
      <c r="N1198" s="207"/>
      <c r="O1198" s="207"/>
      <c r="P1198" s="123">
        <f t="shared" si="76"/>
        <v>0</v>
      </c>
      <c r="Q1198" s="208" t="str">
        <f t="shared" si="77"/>
        <v>Debil</v>
      </c>
      <c r="R1198" s="207" t="s">
        <v>516</v>
      </c>
      <c r="S1198" s="224" t="str">
        <f t="shared" si="78"/>
        <v>DebilFuerte</v>
      </c>
      <c r="T1198" s="224">
        <f>IFERROR(VLOOKUP(S1198,'Tablas de calculos'!$AU$16:$AV$24,2,FALSE),"")</f>
        <v>7</v>
      </c>
      <c r="U1198" s="208" t="str">
        <f>IFERROR(VLOOKUP(T1198,'Tablas de calculos'!$AV$16:$AY$24,4),"")</f>
        <v>Débil</v>
      </c>
      <c r="V1198" s="207" t="s">
        <v>576</v>
      </c>
      <c r="W1198" s="207" t="s">
        <v>578</v>
      </c>
      <c r="X1198" s="123" t="str">
        <f t="shared" si="79"/>
        <v>DébilNo disminuyeDirectamente</v>
      </c>
      <c r="Y1198" s="208" t="str">
        <f>IFERROR(VLOOKUP(X1198,'Tablas de calculos'!$AZ$4:$BE$11,5,FALSE),"")</f>
        <v/>
      </c>
      <c r="Z1198" s="208" t="str">
        <f>IFERROR(VLOOKUP(X1198,'Tablas de calculos'!$AZ$4:$BE$11,6,FALSE),"")</f>
        <v/>
      </c>
    </row>
    <row r="1199" spans="1:26" ht="60" x14ac:dyDescent="0.25">
      <c r="A1199" s="232" t="s">
        <v>1194</v>
      </c>
      <c r="B1199" s="137">
        <v>15</v>
      </c>
      <c r="C1199" s="205" t="str">
        <f>+VLOOKUP(Tabla9[[#This Row],[Cod. Riesgo]],Tabla_Riesgos[[Número]:[Tipo de Riesgo]],6,FALSE)</f>
        <v>Operativo</v>
      </c>
      <c r="D1199" s="119" t="s">
        <v>38</v>
      </c>
      <c r="E1199" s="120" t="s">
        <v>17</v>
      </c>
      <c r="F1199" s="121"/>
      <c r="G1199" s="392" t="s">
        <v>208</v>
      </c>
      <c r="H1199" s="213"/>
      <c r="I1199" s="207"/>
      <c r="J1199" s="207"/>
      <c r="K1199" s="207"/>
      <c r="L1199" s="207"/>
      <c r="M1199" s="207"/>
      <c r="N1199" s="207"/>
      <c r="O1199" s="207"/>
      <c r="P1199" s="123">
        <f t="shared" si="76"/>
        <v>0</v>
      </c>
      <c r="Q1199" s="208" t="str">
        <f t="shared" si="77"/>
        <v>Debil</v>
      </c>
      <c r="R1199" s="207" t="s">
        <v>516</v>
      </c>
      <c r="S1199" s="224" t="str">
        <f t="shared" si="78"/>
        <v>DebilFuerte</v>
      </c>
      <c r="T1199" s="224">
        <f>IFERROR(VLOOKUP(S1199,'Tablas de calculos'!$AU$16:$AV$24,2,FALSE),"")</f>
        <v>7</v>
      </c>
      <c r="U1199" s="208" t="str">
        <f>IFERROR(VLOOKUP(T1199,'Tablas de calculos'!$AV$16:$AY$24,4),"")</f>
        <v>Débil</v>
      </c>
      <c r="V1199" s="207" t="s">
        <v>576</v>
      </c>
      <c r="W1199" s="207" t="s">
        <v>578</v>
      </c>
      <c r="X1199" s="123" t="str">
        <f t="shared" si="79"/>
        <v>DébilNo disminuyeDirectamente</v>
      </c>
      <c r="Y1199" s="208" t="str">
        <f>IFERROR(VLOOKUP(X1199,'Tablas de calculos'!$AZ$4:$BE$11,5,FALSE),"")</f>
        <v/>
      </c>
      <c r="Z1199" s="208" t="str">
        <f>IFERROR(VLOOKUP(X1199,'Tablas de calculos'!$AZ$4:$BE$11,6,FALSE),"")</f>
        <v/>
      </c>
    </row>
    <row r="1200" spans="1:26" ht="45" x14ac:dyDescent="0.25">
      <c r="A1200" s="232" t="s">
        <v>1194</v>
      </c>
      <c r="B1200" s="137">
        <v>15</v>
      </c>
      <c r="C1200" s="205" t="str">
        <f>+VLOOKUP(Tabla9[[#This Row],[Cod. Riesgo]],Tabla_Riesgos[[Número]:[Tipo de Riesgo]],6,FALSE)</f>
        <v>Operativo</v>
      </c>
      <c r="D1200" s="119" t="s">
        <v>38</v>
      </c>
      <c r="E1200" s="120" t="s">
        <v>17</v>
      </c>
      <c r="F1200" s="121"/>
      <c r="G1200" s="392" t="s">
        <v>209</v>
      </c>
      <c r="H1200" s="213"/>
      <c r="I1200" s="207"/>
      <c r="J1200" s="207"/>
      <c r="K1200" s="207"/>
      <c r="L1200" s="207"/>
      <c r="M1200" s="207"/>
      <c r="N1200" s="207"/>
      <c r="O1200" s="207"/>
      <c r="P1200" s="123">
        <f t="shared" si="76"/>
        <v>0</v>
      </c>
      <c r="Q1200" s="208" t="str">
        <f t="shared" si="77"/>
        <v>Debil</v>
      </c>
      <c r="R1200" s="207" t="s">
        <v>516</v>
      </c>
      <c r="S1200" s="224" t="str">
        <f t="shared" si="78"/>
        <v>DebilFuerte</v>
      </c>
      <c r="T1200" s="224">
        <f>IFERROR(VLOOKUP(S1200,'Tablas de calculos'!$AU$16:$AV$24,2,FALSE),"")</f>
        <v>7</v>
      </c>
      <c r="U1200" s="208" t="str">
        <f>IFERROR(VLOOKUP(T1200,'Tablas de calculos'!$AV$16:$AY$24,4),"")</f>
        <v>Débil</v>
      </c>
      <c r="V1200" s="207" t="s">
        <v>576</v>
      </c>
      <c r="W1200" s="207" t="s">
        <v>578</v>
      </c>
      <c r="X1200" s="123" t="str">
        <f t="shared" si="79"/>
        <v>DébilNo disminuyeDirectamente</v>
      </c>
      <c r="Y1200" s="208" t="str">
        <f>IFERROR(VLOOKUP(X1200,'Tablas de calculos'!$AZ$4:$BE$11,5,FALSE),"")</f>
        <v/>
      </c>
      <c r="Z1200" s="208" t="str">
        <f>IFERROR(VLOOKUP(X1200,'Tablas de calculos'!$AZ$4:$BE$11,6,FALSE),"")</f>
        <v/>
      </c>
    </row>
    <row r="1201" spans="1:26" ht="45" x14ac:dyDescent="0.25">
      <c r="A1201" s="232" t="s">
        <v>1194</v>
      </c>
      <c r="B1201" s="137">
        <v>16</v>
      </c>
      <c r="C1201" s="205" t="str">
        <f>+VLOOKUP(Tabla9[[#This Row],[Cod. Riesgo]],Tabla_Riesgos[[Número]:[Tipo de Riesgo]],6,FALSE)</f>
        <v>Estratégico</v>
      </c>
      <c r="D1201" s="119" t="s">
        <v>33</v>
      </c>
      <c r="E1201" s="120" t="s">
        <v>19</v>
      </c>
      <c r="F1201" s="121"/>
      <c r="G1201" s="392" t="s">
        <v>210</v>
      </c>
      <c r="H1201" s="213"/>
      <c r="I1201" s="207"/>
      <c r="J1201" s="207"/>
      <c r="K1201" s="207"/>
      <c r="L1201" s="207"/>
      <c r="M1201" s="207"/>
      <c r="N1201" s="207"/>
      <c r="O1201" s="207"/>
      <c r="P1201" s="123">
        <f t="shared" si="76"/>
        <v>0</v>
      </c>
      <c r="Q1201" s="208" t="str">
        <f t="shared" si="77"/>
        <v>Debil</v>
      </c>
      <c r="R1201" s="207" t="s">
        <v>516</v>
      </c>
      <c r="S1201" s="224" t="str">
        <f t="shared" si="78"/>
        <v>DebilFuerte</v>
      </c>
      <c r="T1201" s="224">
        <f>IFERROR(VLOOKUP(S1201,'Tablas de calculos'!$AU$16:$AV$24,2,FALSE),"")</f>
        <v>7</v>
      </c>
      <c r="U1201" s="208" t="str">
        <f>IFERROR(VLOOKUP(T1201,'Tablas de calculos'!$AV$16:$AY$24,4),"")</f>
        <v>Débil</v>
      </c>
      <c r="V1201" s="207" t="s">
        <v>576</v>
      </c>
      <c r="W1201" s="207" t="s">
        <v>578</v>
      </c>
      <c r="X1201" s="123" t="str">
        <f t="shared" si="79"/>
        <v>DébilNo disminuyeDirectamente</v>
      </c>
      <c r="Y1201" s="208" t="str">
        <f>IFERROR(VLOOKUP(X1201,'Tablas de calculos'!$AZ$4:$BE$11,5,FALSE),"")</f>
        <v/>
      </c>
      <c r="Z1201" s="208" t="str">
        <f>IFERROR(VLOOKUP(X1201,'Tablas de calculos'!$AZ$4:$BE$11,6,FALSE),"")</f>
        <v/>
      </c>
    </row>
    <row r="1202" spans="1:26" ht="60" x14ac:dyDescent="0.25">
      <c r="A1202" s="232" t="s">
        <v>1194</v>
      </c>
      <c r="B1202" s="137">
        <v>16</v>
      </c>
      <c r="C1202" s="205" t="str">
        <f>+VLOOKUP(Tabla9[[#This Row],[Cod. Riesgo]],Tabla_Riesgos[[Número]:[Tipo de Riesgo]],6,FALSE)</f>
        <v>Estratégico</v>
      </c>
      <c r="D1202" s="119" t="s">
        <v>33</v>
      </c>
      <c r="E1202" s="120" t="s">
        <v>19</v>
      </c>
      <c r="F1202" s="121"/>
      <c r="G1202" s="392" t="s">
        <v>211</v>
      </c>
      <c r="H1202" s="213"/>
      <c r="I1202" s="207"/>
      <c r="J1202" s="207"/>
      <c r="K1202" s="207"/>
      <c r="L1202" s="207"/>
      <c r="M1202" s="207"/>
      <c r="N1202" s="207"/>
      <c r="O1202" s="207"/>
      <c r="P1202" s="123">
        <f t="shared" si="76"/>
        <v>0</v>
      </c>
      <c r="Q1202" s="208" t="str">
        <f t="shared" si="77"/>
        <v>Debil</v>
      </c>
      <c r="R1202" s="207" t="s">
        <v>516</v>
      </c>
      <c r="S1202" s="224" t="str">
        <f t="shared" si="78"/>
        <v>DebilFuerte</v>
      </c>
      <c r="T1202" s="224">
        <f>IFERROR(VLOOKUP(S1202,'Tablas de calculos'!$AU$16:$AV$24,2,FALSE),"")</f>
        <v>7</v>
      </c>
      <c r="U1202" s="208" t="str">
        <f>IFERROR(VLOOKUP(T1202,'Tablas de calculos'!$AV$16:$AY$24,4),"")</f>
        <v>Débil</v>
      </c>
      <c r="V1202" s="207" t="s">
        <v>576</v>
      </c>
      <c r="W1202" s="207" t="s">
        <v>578</v>
      </c>
      <c r="X1202" s="123" t="str">
        <f t="shared" si="79"/>
        <v>DébilNo disminuyeDirectamente</v>
      </c>
      <c r="Y1202" s="208" t="str">
        <f>IFERROR(VLOOKUP(X1202,'Tablas de calculos'!$AZ$4:$BE$11,5,FALSE),"")</f>
        <v/>
      </c>
      <c r="Z1202" s="208" t="str">
        <f>IFERROR(VLOOKUP(X1202,'Tablas de calculos'!$AZ$4:$BE$11,6,FALSE),"")</f>
        <v/>
      </c>
    </row>
    <row r="1203" spans="1:26" ht="45" x14ac:dyDescent="0.25">
      <c r="A1203" s="232" t="s">
        <v>1194</v>
      </c>
      <c r="B1203" s="137">
        <v>16</v>
      </c>
      <c r="C1203" s="205" t="str">
        <f>+VLOOKUP(Tabla9[[#This Row],[Cod. Riesgo]],Tabla_Riesgos[[Número]:[Tipo de Riesgo]],6,FALSE)</f>
        <v>Estratégico</v>
      </c>
      <c r="D1203" s="119" t="s">
        <v>33</v>
      </c>
      <c r="E1203" s="120" t="s">
        <v>19</v>
      </c>
      <c r="F1203" s="121"/>
      <c r="G1203" s="392" t="s">
        <v>212</v>
      </c>
      <c r="H1203" s="213"/>
      <c r="I1203" s="207"/>
      <c r="J1203" s="207"/>
      <c r="K1203" s="207"/>
      <c r="L1203" s="207"/>
      <c r="M1203" s="207"/>
      <c r="N1203" s="207"/>
      <c r="O1203" s="207"/>
      <c r="P1203" s="123">
        <f t="shared" si="76"/>
        <v>0</v>
      </c>
      <c r="Q1203" s="208" t="str">
        <f t="shared" si="77"/>
        <v>Debil</v>
      </c>
      <c r="R1203" s="207" t="s">
        <v>516</v>
      </c>
      <c r="S1203" s="224" t="str">
        <f t="shared" si="78"/>
        <v>DebilFuerte</v>
      </c>
      <c r="T1203" s="224">
        <f>IFERROR(VLOOKUP(S1203,'Tablas de calculos'!$AU$16:$AV$24,2,FALSE),"")</f>
        <v>7</v>
      </c>
      <c r="U1203" s="208" t="str">
        <f>IFERROR(VLOOKUP(T1203,'Tablas de calculos'!$AV$16:$AY$24,4),"")</f>
        <v>Débil</v>
      </c>
      <c r="V1203" s="207" t="s">
        <v>576</v>
      </c>
      <c r="W1203" s="207" t="s">
        <v>578</v>
      </c>
      <c r="X1203" s="123" t="str">
        <f t="shared" si="79"/>
        <v>DébilNo disminuyeDirectamente</v>
      </c>
      <c r="Y1203" s="208" t="str">
        <f>IFERROR(VLOOKUP(X1203,'Tablas de calculos'!$AZ$4:$BE$11,5,FALSE),"")</f>
        <v/>
      </c>
      <c r="Z1203" s="208" t="str">
        <f>IFERROR(VLOOKUP(X1203,'Tablas de calculos'!$AZ$4:$BE$11,6,FALSE),"")</f>
        <v/>
      </c>
    </row>
    <row r="1204" spans="1:26" ht="45" x14ac:dyDescent="0.25">
      <c r="A1204" s="232" t="s">
        <v>1194</v>
      </c>
      <c r="B1204" s="137">
        <v>17</v>
      </c>
      <c r="C1204" s="205" t="str">
        <f>+VLOOKUP(Tabla9[[#This Row],[Cod. Riesgo]],Tabla_Riesgos[[Número]:[Tipo de Riesgo]],6,FALSE)</f>
        <v>Operativo</v>
      </c>
      <c r="D1204" s="119" t="s">
        <v>43</v>
      </c>
      <c r="E1204" s="120" t="s">
        <v>20</v>
      </c>
      <c r="F1204" s="121"/>
      <c r="G1204" s="392" t="s">
        <v>213</v>
      </c>
      <c r="H1204" s="213"/>
      <c r="I1204" s="207"/>
      <c r="J1204" s="207"/>
      <c r="K1204" s="207"/>
      <c r="L1204" s="207"/>
      <c r="M1204" s="207"/>
      <c r="N1204" s="207"/>
      <c r="O1204" s="207"/>
      <c r="P1204" s="123">
        <f t="shared" si="76"/>
        <v>0</v>
      </c>
      <c r="Q1204" s="208" t="str">
        <f t="shared" si="77"/>
        <v>Debil</v>
      </c>
      <c r="R1204" s="207" t="s">
        <v>516</v>
      </c>
      <c r="S1204" s="224" t="str">
        <f t="shared" si="78"/>
        <v>DebilFuerte</v>
      </c>
      <c r="T1204" s="224">
        <f>IFERROR(VLOOKUP(S1204,'Tablas de calculos'!$AU$16:$AV$24,2,FALSE),"")</f>
        <v>7</v>
      </c>
      <c r="U1204" s="208" t="str">
        <f>IFERROR(VLOOKUP(T1204,'Tablas de calculos'!$AV$16:$AY$24,4),"")</f>
        <v>Débil</v>
      </c>
      <c r="V1204" s="207" t="s">
        <v>576</v>
      </c>
      <c r="W1204" s="207" t="s">
        <v>578</v>
      </c>
      <c r="X1204" s="123" t="str">
        <f t="shared" si="79"/>
        <v>DébilNo disminuyeDirectamente</v>
      </c>
      <c r="Y1204" s="208" t="str">
        <f>IFERROR(VLOOKUP(X1204,'Tablas de calculos'!$AZ$4:$BE$11,5,FALSE),"")</f>
        <v/>
      </c>
      <c r="Z1204" s="208" t="str">
        <f>IFERROR(VLOOKUP(X1204,'Tablas de calculos'!$AZ$4:$BE$11,6,FALSE),"")</f>
        <v/>
      </c>
    </row>
    <row r="1205" spans="1:26" ht="60" x14ac:dyDescent="0.25">
      <c r="A1205" s="232" t="s">
        <v>1194</v>
      </c>
      <c r="B1205" s="137">
        <v>17</v>
      </c>
      <c r="C1205" s="205" t="str">
        <f>+VLOOKUP(Tabla9[[#This Row],[Cod. Riesgo]],Tabla_Riesgos[[Número]:[Tipo de Riesgo]],6,FALSE)</f>
        <v>Operativo</v>
      </c>
      <c r="D1205" s="119" t="s">
        <v>43</v>
      </c>
      <c r="E1205" s="120" t="s">
        <v>20</v>
      </c>
      <c r="F1205" s="121"/>
      <c r="G1205" s="392" t="s">
        <v>214</v>
      </c>
      <c r="H1205" s="213"/>
      <c r="I1205" s="207"/>
      <c r="J1205" s="207"/>
      <c r="K1205" s="207"/>
      <c r="L1205" s="207"/>
      <c r="M1205" s="207"/>
      <c r="N1205" s="207"/>
      <c r="O1205" s="207"/>
      <c r="P1205" s="123">
        <f t="shared" si="76"/>
        <v>0</v>
      </c>
      <c r="Q1205" s="208" t="str">
        <f t="shared" si="77"/>
        <v>Debil</v>
      </c>
      <c r="R1205" s="207" t="s">
        <v>516</v>
      </c>
      <c r="S1205" s="224" t="str">
        <f t="shared" si="78"/>
        <v>DebilFuerte</v>
      </c>
      <c r="T1205" s="224">
        <f>IFERROR(VLOOKUP(S1205,'Tablas de calculos'!$AU$16:$AV$24,2,FALSE),"")</f>
        <v>7</v>
      </c>
      <c r="U1205" s="208" t="str">
        <f>IFERROR(VLOOKUP(T1205,'Tablas de calculos'!$AV$16:$AY$24,4),"")</f>
        <v>Débil</v>
      </c>
      <c r="V1205" s="207" t="s">
        <v>576</v>
      </c>
      <c r="W1205" s="207" t="s">
        <v>578</v>
      </c>
      <c r="X1205" s="123" t="str">
        <f t="shared" si="79"/>
        <v>DébilNo disminuyeDirectamente</v>
      </c>
      <c r="Y1205" s="208" t="str">
        <f>IFERROR(VLOOKUP(X1205,'Tablas de calculos'!$AZ$4:$BE$11,5,FALSE),"")</f>
        <v/>
      </c>
      <c r="Z1205" s="208" t="str">
        <f>IFERROR(VLOOKUP(X1205,'Tablas de calculos'!$AZ$4:$BE$11,6,FALSE),"")</f>
        <v/>
      </c>
    </row>
    <row r="1206" spans="1:26" ht="60" x14ac:dyDescent="0.25">
      <c r="A1206" s="232" t="s">
        <v>1194</v>
      </c>
      <c r="B1206" s="137">
        <v>18</v>
      </c>
      <c r="C1206" s="205" t="str">
        <f>+VLOOKUP(Tabla9[[#This Row],[Cod. Riesgo]],Tabla_Riesgos[[Número]:[Tipo de Riesgo]],6,FALSE)</f>
        <v>Estratégico</v>
      </c>
      <c r="D1206" s="119" t="s">
        <v>12</v>
      </c>
      <c r="E1206" s="120" t="s">
        <v>21</v>
      </c>
      <c r="F1206" s="121"/>
      <c r="G1206" s="392" t="s">
        <v>215</v>
      </c>
      <c r="H1206" s="213" t="s">
        <v>544</v>
      </c>
      <c r="I1206" s="207" t="s">
        <v>486</v>
      </c>
      <c r="J1206" s="207" t="s">
        <v>490</v>
      </c>
      <c r="K1206" s="207" t="s">
        <v>494</v>
      </c>
      <c r="L1206" s="207" t="s">
        <v>498</v>
      </c>
      <c r="M1206" s="207" t="s">
        <v>503</v>
      </c>
      <c r="N1206" s="207" t="s">
        <v>508</v>
      </c>
      <c r="O1206" s="207" t="s">
        <v>512</v>
      </c>
      <c r="P1206" s="123">
        <f t="shared" si="76"/>
        <v>100</v>
      </c>
      <c r="Q1206" s="208" t="str">
        <f t="shared" si="77"/>
        <v>Fuerte</v>
      </c>
      <c r="R1206" s="207" t="s">
        <v>516</v>
      </c>
      <c r="S1206" s="224" t="str">
        <f t="shared" si="78"/>
        <v>FuerteFuerte</v>
      </c>
      <c r="T1206" s="224">
        <f>IFERROR(VLOOKUP(S1206,'Tablas de calculos'!$AU$16:$AV$24,2,FALSE),"")</f>
        <v>1</v>
      </c>
      <c r="U1206" s="208" t="str">
        <f>IFERROR(VLOOKUP(T1206,'Tablas de calculos'!$AV$16:$AY$24,4),"")</f>
        <v>Fuerte</v>
      </c>
      <c r="V1206" s="207" t="s">
        <v>576</v>
      </c>
      <c r="W1206" s="207" t="s">
        <v>578</v>
      </c>
      <c r="X1206" s="123" t="str">
        <f t="shared" si="79"/>
        <v>FuerteNo disminuyeDirectamente</v>
      </c>
      <c r="Y1206" s="208">
        <f>IFERROR(VLOOKUP(X1206,'Tablas de calculos'!$AZ$4:$BE$11,5,FALSE),"")</f>
        <v>0</v>
      </c>
      <c r="Z1206" s="208">
        <f>IFERROR(VLOOKUP(X1206,'Tablas de calculos'!$AZ$4:$BE$11,6,FALSE),"")</f>
        <v>2</v>
      </c>
    </row>
    <row r="1207" spans="1:26" ht="60" x14ac:dyDescent="0.25">
      <c r="A1207" s="232" t="s">
        <v>1194</v>
      </c>
      <c r="B1207" s="137">
        <v>18</v>
      </c>
      <c r="C1207" s="205" t="str">
        <f>+VLOOKUP(Tabla9[[#This Row],[Cod. Riesgo]],Tabla_Riesgos[[Número]:[Tipo de Riesgo]],6,FALSE)</f>
        <v>Estratégico</v>
      </c>
      <c r="D1207" s="119" t="s">
        <v>12</v>
      </c>
      <c r="E1207" s="120" t="s">
        <v>21</v>
      </c>
      <c r="F1207" s="121"/>
      <c r="G1207" s="392" t="s">
        <v>216</v>
      </c>
      <c r="H1207" s="213" t="s">
        <v>544</v>
      </c>
      <c r="I1207" s="207" t="s">
        <v>486</v>
      </c>
      <c r="J1207" s="207" t="s">
        <v>490</v>
      </c>
      <c r="K1207" s="207" t="s">
        <v>494</v>
      </c>
      <c r="L1207" s="207" t="s">
        <v>498</v>
      </c>
      <c r="M1207" s="207" t="s">
        <v>503</v>
      </c>
      <c r="N1207" s="207" t="s">
        <v>508</v>
      </c>
      <c r="O1207" s="207" t="s">
        <v>512</v>
      </c>
      <c r="P1207" s="123">
        <f t="shared" si="76"/>
        <v>100</v>
      </c>
      <c r="Q1207" s="208" t="str">
        <f t="shared" si="77"/>
        <v>Fuerte</v>
      </c>
      <c r="R1207" s="207" t="s">
        <v>516</v>
      </c>
      <c r="S1207" s="224" t="str">
        <f t="shared" si="78"/>
        <v>FuerteFuerte</v>
      </c>
      <c r="T1207" s="224">
        <f>IFERROR(VLOOKUP(S1207,'Tablas de calculos'!$AU$16:$AV$24,2,FALSE),"")</f>
        <v>1</v>
      </c>
      <c r="U1207" s="208" t="str">
        <f>IFERROR(VLOOKUP(T1207,'Tablas de calculos'!$AV$16:$AY$24,4),"")</f>
        <v>Fuerte</v>
      </c>
      <c r="V1207" s="207" t="s">
        <v>576</v>
      </c>
      <c r="W1207" s="207" t="s">
        <v>578</v>
      </c>
      <c r="X1207" s="123" t="str">
        <f t="shared" si="79"/>
        <v>FuerteNo disminuyeDirectamente</v>
      </c>
      <c r="Y1207" s="208">
        <f>IFERROR(VLOOKUP(X1207,'Tablas de calculos'!$AZ$4:$BE$11,5,FALSE),"")</f>
        <v>0</v>
      </c>
      <c r="Z1207" s="208">
        <f>IFERROR(VLOOKUP(X1207,'Tablas de calculos'!$AZ$4:$BE$11,6,FALSE),"")</f>
        <v>2</v>
      </c>
    </row>
    <row r="1208" spans="1:26" ht="45" x14ac:dyDescent="0.25">
      <c r="A1208" s="232" t="s">
        <v>1194</v>
      </c>
      <c r="B1208" s="137">
        <v>18</v>
      </c>
      <c r="C1208" s="205" t="str">
        <f>+VLOOKUP(Tabla9[[#This Row],[Cod. Riesgo]],Tabla_Riesgos[[Número]:[Tipo de Riesgo]],6,FALSE)</f>
        <v>Estratégico</v>
      </c>
      <c r="D1208" s="119" t="s">
        <v>12</v>
      </c>
      <c r="E1208" s="120" t="s">
        <v>21</v>
      </c>
      <c r="F1208" s="121"/>
      <c r="G1208" s="392" t="s">
        <v>217</v>
      </c>
      <c r="H1208" s="213" t="s">
        <v>544</v>
      </c>
      <c r="I1208" s="207" t="s">
        <v>486</v>
      </c>
      <c r="J1208" s="207" t="s">
        <v>490</v>
      </c>
      <c r="K1208" s="207" t="s">
        <v>494</v>
      </c>
      <c r="L1208" s="207" t="s">
        <v>498</v>
      </c>
      <c r="M1208" s="207" t="s">
        <v>503</v>
      </c>
      <c r="N1208" s="207" t="s">
        <v>508</v>
      </c>
      <c r="O1208" s="207" t="s">
        <v>512</v>
      </c>
      <c r="P1208" s="123">
        <f t="shared" si="76"/>
        <v>100</v>
      </c>
      <c r="Q1208" s="208" t="str">
        <f t="shared" si="77"/>
        <v>Fuerte</v>
      </c>
      <c r="R1208" s="207" t="s">
        <v>516</v>
      </c>
      <c r="S1208" s="224" t="str">
        <f t="shared" si="78"/>
        <v>FuerteFuerte</v>
      </c>
      <c r="T1208" s="224">
        <f>IFERROR(VLOOKUP(S1208,'Tablas de calculos'!$AU$16:$AV$24,2,FALSE),"")</f>
        <v>1</v>
      </c>
      <c r="U1208" s="208" t="str">
        <f>IFERROR(VLOOKUP(T1208,'Tablas de calculos'!$AV$16:$AY$24,4),"")</f>
        <v>Fuerte</v>
      </c>
      <c r="V1208" s="207" t="s">
        <v>576</v>
      </c>
      <c r="W1208" s="207" t="s">
        <v>578</v>
      </c>
      <c r="X1208" s="123" t="str">
        <f t="shared" si="79"/>
        <v>FuerteNo disminuyeDirectamente</v>
      </c>
      <c r="Y1208" s="208">
        <f>IFERROR(VLOOKUP(X1208,'Tablas de calculos'!$AZ$4:$BE$11,5,FALSE),"")</f>
        <v>0</v>
      </c>
      <c r="Z1208" s="208">
        <f>IFERROR(VLOOKUP(X1208,'Tablas de calculos'!$AZ$4:$BE$11,6,FALSE),"")</f>
        <v>2</v>
      </c>
    </row>
    <row r="1209" spans="1:26" ht="60" x14ac:dyDescent="0.25">
      <c r="A1209" s="232" t="s">
        <v>1194</v>
      </c>
      <c r="B1209" s="137">
        <v>19</v>
      </c>
      <c r="C1209" s="205" t="str">
        <f>+VLOOKUP(Tabla9[[#This Row],[Cod. Riesgo]],Tabla_Riesgos[[Número]:[Tipo de Riesgo]],6,FALSE)</f>
        <v>Operativo</v>
      </c>
      <c r="D1209" s="119" t="s">
        <v>12</v>
      </c>
      <c r="E1209" s="120" t="s">
        <v>22</v>
      </c>
      <c r="F1209" s="121"/>
      <c r="G1209" s="392" t="s">
        <v>218</v>
      </c>
      <c r="H1209" s="213" t="s">
        <v>544</v>
      </c>
      <c r="I1209" s="207" t="s">
        <v>486</v>
      </c>
      <c r="J1209" s="207" t="s">
        <v>490</v>
      </c>
      <c r="K1209" s="207" t="s">
        <v>494</v>
      </c>
      <c r="L1209" s="207" t="s">
        <v>498</v>
      </c>
      <c r="M1209" s="207" t="s">
        <v>503</v>
      </c>
      <c r="N1209" s="207" t="s">
        <v>508</v>
      </c>
      <c r="O1209" s="207" t="s">
        <v>512</v>
      </c>
      <c r="P1209" s="123">
        <f t="shared" si="76"/>
        <v>100</v>
      </c>
      <c r="Q1209" s="208" t="str">
        <f t="shared" si="77"/>
        <v>Fuerte</v>
      </c>
      <c r="R1209" s="207" t="s">
        <v>516</v>
      </c>
      <c r="S1209" s="224" t="str">
        <f t="shared" si="78"/>
        <v>FuerteFuerte</v>
      </c>
      <c r="T1209" s="224">
        <f>IFERROR(VLOOKUP(S1209,'Tablas de calculos'!$AU$16:$AV$24,2,FALSE),"")</f>
        <v>1</v>
      </c>
      <c r="U1209" s="208" t="str">
        <f>IFERROR(VLOOKUP(T1209,'Tablas de calculos'!$AV$16:$AY$24,4),"")</f>
        <v>Fuerte</v>
      </c>
      <c r="V1209" s="207" t="s">
        <v>576</v>
      </c>
      <c r="W1209" s="207" t="s">
        <v>578</v>
      </c>
      <c r="X1209" s="123" t="str">
        <f t="shared" si="79"/>
        <v>FuerteNo disminuyeDirectamente</v>
      </c>
      <c r="Y1209" s="208">
        <f>IFERROR(VLOOKUP(X1209,'Tablas de calculos'!$AZ$4:$BE$11,5,FALSE),"")</f>
        <v>0</v>
      </c>
      <c r="Z1209" s="208">
        <f>IFERROR(VLOOKUP(X1209,'Tablas de calculos'!$AZ$4:$BE$11,6,FALSE),"")</f>
        <v>2</v>
      </c>
    </row>
    <row r="1210" spans="1:26" ht="75" x14ac:dyDescent="0.25">
      <c r="A1210" s="232" t="s">
        <v>1194</v>
      </c>
      <c r="B1210" s="137">
        <v>19</v>
      </c>
      <c r="C1210" s="205" t="str">
        <f>+VLOOKUP(Tabla9[[#This Row],[Cod. Riesgo]],Tabla_Riesgos[[Número]:[Tipo de Riesgo]],6,FALSE)</f>
        <v>Operativo</v>
      </c>
      <c r="D1210" s="119" t="s">
        <v>12</v>
      </c>
      <c r="E1210" s="120" t="s">
        <v>22</v>
      </c>
      <c r="F1210" s="121"/>
      <c r="G1210" s="392" t="s">
        <v>219</v>
      </c>
      <c r="H1210" s="213" t="s">
        <v>543</v>
      </c>
      <c r="I1210" s="207" t="s">
        <v>486</v>
      </c>
      <c r="J1210" s="207" t="s">
        <v>490</v>
      </c>
      <c r="K1210" s="207" t="s">
        <v>494</v>
      </c>
      <c r="L1210" s="207" t="s">
        <v>499</v>
      </c>
      <c r="M1210" s="207" t="s">
        <v>503</v>
      </c>
      <c r="N1210" s="207" t="s">
        <v>508</v>
      </c>
      <c r="O1210" s="207" t="s">
        <v>512</v>
      </c>
      <c r="P1210" s="123">
        <f t="shared" si="76"/>
        <v>95</v>
      </c>
      <c r="Q1210" s="208" t="str">
        <f t="shared" si="77"/>
        <v>Moderado</v>
      </c>
      <c r="R1210" s="207" t="s">
        <v>516</v>
      </c>
      <c r="S1210" s="224" t="str">
        <f t="shared" si="78"/>
        <v>ModeradoFuerte</v>
      </c>
      <c r="T1210" s="224">
        <f>IFERROR(VLOOKUP(S1210,'Tablas de calculos'!$AU$16:$AV$24,2,FALSE),"")</f>
        <v>4</v>
      </c>
      <c r="U1210" s="208" t="str">
        <f>IFERROR(VLOOKUP(T1210,'Tablas de calculos'!$AV$16:$AY$24,4),"")</f>
        <v>Moderado</v>
      </c>
      <c r="V1210" s="207" t="s">
        <v>576</v>
      </c>
      <c r="W1210" s="207" t="s">
        <v>578</v>
      </c>
      <c r="X1210" s="123" t="str">
        <f t="shared" si="79"/>
        <v>ModeradoNo disminuyeDirectamente</v>
      </c>
      <c r="Y1210" s="208">
        <f>IFERROR(VLOOKUP(X1210,'Tablas de calculos'!$AZ$4:$BE$11,5,FALSE),"")</f>
        <v>0</v>
      </c>
      <c r="Z1210" s="208">
        <f>IFERROR(VLOOKUP(X1210,'Tablas de calculos'!$AZ$4:$BE$11,6,FALSE),"")</f>
        <v>1</v>
      </c>
    </row>
    <row r="1211" spans="1:26" ht="45" x14ac:dyDescent="0.25">
      <c r="A1211" s="232" t="s">
        <v>1194</v>
      </c>
      <c r="B1211" s="137">
        <v>20</v>
      </c>
      <c r="C1211" s="205" t="str">
        <f>+VLOOKUP(Tabla9[[#This Row],[Cod. Riesgo]],Tabla_Riesgos[[Número]:[Tipo de Riesgo]],6,FALSE)</f>
        <v>Seguridad de la Información</v>
      </c>
      <c r="D1211" s="119" t="s">
        <v>12</v>
      </c>
      <c r="E1211" s="120" t="s">
        <v>24</v>
      </c>
      <c r="F1211" s="121"/>
      <c r="G1211" s="392" t="s">
        <v>220</v>
      </c>
      <c r="H1211" s="213" t="s">
        <v>544</v>
      </c>
      <c r="I1211" s="207" t="s">
        <v>486</v>
      </c>
      <c r="J1211" s="207" t="s">
        <v>490</v>
      </c>
      <c r="K1211" s="207" t="s">
        <v>494</v>
      </c>
      <c r="L1211" s="207" t="s">
        <v>499</v>
      </c>
      <c r="M1211" s="207" t="s">
        <v>503</v>
      </c>
      <c r="N1211" s="207" t="s">
        <v>508</v>
      </c>
      <c r="O1211" s="207" t="s">
        <v>512</v>
      </c>
      <c r="P1211" s="123">
        <f t="shared" si="76"/>
        <v>95</v>
      </c>
      <c r="Q1211" s="208" t="str">
        <f t="shared" si="77"/>
        <v>Moderado</v>
      </c>
      <c r="R1211" s="207" t="s">
        <v>516</v>
      </c>
      <c r="S1211" s="224" t="str">
        <f t="shared" si="78"/>
        <v>ModeradoFuerte</v>
      </c>
      <c r="T1211" s="224">
        <f>IFERROR(VLOOKUP(S1211,'Tablas de calculos'!$AU$16:$AV$24,2,FALSE),"")</f>
        <v>4</v>
      </c>
      <c r="U1211" s="208" t="str">
        <f>IFERROR(VLOOKUP(T1211,'Tablas de calculos'!$AV$16:$AY$24,4),"")</f>
        <v>Moderado</v>
      </c>
      <c r="V1211" s="207" t="s">
        <v>576</v>
      </c>
      <c r="W1211" s="207" t="s">
        <v>578</v>
      </c>
      <c r="X1211" s="123" t="str">
        <f t="shared" si="79"/>
        <v>ModeradoNo disminuyeDirectamente</v>
      </c>
      <c r="Y1211" s="208">
        <f>IFERROR(VLOOKUP(X1211,'Tablas de calculos'!$AZ$4:$BE$11,5,FALSE),"")</f>
        <v>0</v>
      </c>
      <c r="Z1211" s="208">
        <f>IFERROR(VLOOKUP(X1211,'Tablas de calculos'!$AZ$4:$BE$11,6,FALSE),"")</f>
        <v>1</v>
      </c>
    </row>
    <row r="1212" spans="1:26" ht="60" x14ac:dyDescent="0.25">
      <c r="A1212" s="232" t="s">
        <v>1194</v>
      </c>
      <c r="B1212" s="137">
        <v>21</v>
      </c>
      <c r="C1212" s="205" t="str">
        <f>+VLOOKUP(Tabla9[[#This Row],[Cod. Riesgo]],Tabla_Riesgos[[Número]:[Tipo de Riesgo]],6,FALSE)</f>
        <v>Estratégico</v>
      </c>
      <c r="D1212" s="119" t="s">
        <v>12</v>
      </c>
      <c r="E1212" s="120" t="s">
        <v>25</v>
      </c>
      <c r="F1212" s="121"/>
      <c r="G1212" s="392" t="s">
        <v>221</v>
      </c>
      <c r="H1212" s="213" t="s">
        <v>544</v>
      </c>
      <c r="I1212" s="207" t="s">
        <v>486</v>
      </c>
      <c r="J1212" s="207" t="s">
        <v>490</v>
      </c>
      <c r="K1212" s="207" t="s">
        <v>494</v>
      </c>
      <c r="L1212" s="207" t="s">
        <v>499</v>
      </c>
      <c r="M1212" s="207" t="s">
        <v>503</v>
      </c>
      <c r="N1212" s="207" t="s">
        <v>508</v>
      </c>
      <c r="O1212" s="207" t="s">
        <v>512</v>
      </c>
      <c r="P1212" s="123">
        <f t="shared" si="76"/>
        <v>95</v>
      </c>
      <c r="Q1212" s="208" t="str">
        <f t="shared" si="77"/>
        <v>Moderado</v>
      </c>
      <c r="R1212" s="207" t="s">
        <v>516</v>
      </c>
      <c r="S1212" s="224" t="str">
        <f t="shared" si="78"/>
        <v>ModeradoFuerte</v>
      </c>
      <c r="T1212" s="224">
        <f>IFERROR(VLOOKUP(S1212,'Tablas de calculos'!$AU$16:$AV$24,2,FALSE),"")</f>
        <v>4</v>
      </c>
      <c r="U1212" s="208" t="str">
        <f>IFERROR(VLOOKUP(T1212,'Tablas de calculos'!$AV$16:$AY$24,4),"")</f>
        <v>Moderado</v>
      </c>
      <c r="V1212" s="207" t="s">
        <v>576</v>
      </c>
      <c r="W1212" s="207" t="s">
        <v>578</v>
      </c>
      <c r="X1212" s="123" t="str">
        <f t="shared" si="79"/>
        <v>ModeradoNo disminuyeDirectamente</v>
      </c>
      <c r="Y1212" s="208">
        <f>IFERROR(VLOOKUP(X1212,'Tablas de calculos'!$AZ$4:$BE$11,5,FALSE),"")</f>
        <v>0</v>
      </c>
      <c r="Z1212" s="208">
        <f>IFERROR(VLOOKUP(X1212,'Tablas de calculos'!$AZ$4:$BE$11,6,FALSE),"")</f>
        <v>1</v>
      </c>
    </row>
    <row r="1213" spans="1:26" ht="60" x14ac:dyDescent="0.25">
      <c r="A1213" s="232" t="s">
        <v>1194</v>
      </c>
      <c r="B1213" s="137">
        <v>21</v>
      </c>
      <c r="C1213" s="205" t="str">
        <f>+VLOOKUP(Tabla9[[#This Row],[Cod. Riesgo]],Tabla_Riesgos[[Número]:[Tipo de Riesgo]],6,FALSE)</f>
        <v>Estratégico</v>
      </c>
      <c r="D1213" s="119" t="s">
        <v>12</v>
      </c>
      <c r="E1213" s="120" t="s">
        <v>25</v>
      </c>
      <c r="F1213" s="121"/>
      <c r="G1213" s="392" t="s">
        <v>216</v>
      </c>
      <c r="H1213" s="213" t="s">
        <v>544</v>
      </c>
      <c r="I1213" s="207" t="s">
        <v>486</v>
      </c>
      <c r="J1213" s="207" t="s">
        <v>490</v>
      </c>
      <c r="K1213" s="207" t="s">
        <v>494</v>
      </c>
      <c r="L1213" s="207" t="s">
        <v>499</v>
      </c>
      <c r="M1213" s="207" t="s">
        <v>503</v>
      </c>
      <c r="N1213" s="207" t="s">
        <v>508</v>
      </c>
      <c r="O1213" s="207" t="s">
        <v>512</v>
      </c>
      <c r="P1213" s="123">
        <f t="shared" si="76"/>
        <v>95</v>
      </c>
      <c r="Q1213" s="208" t="str">
        <f t="shared" si="77"/>
        <v>Moderado</v>
      </c>
      <c r="R1213" s="207" t="s">
        <v>516</v>
      </c>
      <c r="S1213" s="224" t="str">
        <f t="shared" si="78"/>
        <v>ModeradoFuerte</v>
      </c>
      <c r="T1213" s="224">
        <f>IFERROR(VLOOKUP(S1213,'Tablas de calculos'!$AU$16:$AV$24,2,FALSE),"")</f>
        <v>4</v>
      </c>
      <c r="U1213" s="208" t="str">
        <f>IFERROR(VLOOKUP(T1213,'Tablas de calculos'!$AV$16:$AY$24,4),"")</f>
        <v>Moderado</v>
      </c>
      <c r="V1213" s="207" t="s">
        <v>576</v>
      </c>
      <c r="W1213" s="207" t="s">
        <v>578</v>
      </c>
      <c r="X1213" s="123" t="str">
        <f t="shared" si="79"/>
        <v>ModeradoNo disminuyeDirectamente</v>
      </c>
      <c r="Y1213" s="208">
        <f>IFERROR(VLOOKUP(X1213,'Tablas de calculos'!$AZ$4:$BE$11,5,FALSE),"")</f>
        <v>0</v>
      </c>
      <c r="Z1213" s="208">
        <f>IFERROR(VLOOKUP(X1213,'Tablas de calculos'!$AZ$4:$BE$11,6,FALSE),"")</f>
        <v>1</v>
      </c>
    </row>
    <row r="1214" spans="1:26" ht="45" x14ac:dyDescent="0.25">
      <c r="A1214" s="232" t="s">
        <v>1194</v>
      </c>
      <c r="B1214" s="137">
        <v>21</v>
      </c>
      <c r="C1214" s="205" t="str">
        <f>+VLOOKUP(Tabla9[[#This Row],[Cod. Riesgo]],Tabla_Riesgos[[Número]:[Tipo de Riesgo]],6,FALSE)</f>
        <v>Estratégico</v>
      </c>
      <c r="D1214" s="119" t="s">
        <v>12</v>
      </c>
      <c r="E1214" s="120" t="s">
        <v>25</v>
      </c>
      <c r="F1214" s="121"/>
      <c r="G1214" s="392" t="s">
        <v>217</v>
      </c>
      <c r="H1214" s="213" t="s">
        <v>544</v>
      </c>
      <c r="I1214" s="207" t="s">
        <v>486</v>
      </c>
      <c r="J1214" s="207" t="s">
        <v>490</v>
      </c>
      <c r="K1214" s="207" t="s">
        <v>494</v>
      </c>
      <c r="L1214" s="207" t="s">
        <v>499</v>
      </c>
      <c r="M1214" s="207" t="s">
        <v>503</v>
      </c>
      <c r="N1214" s="207" t="s">
        <v>508</v>
      </c>
      <c r="O1214" s="207" t="s">
        <v>512</v>
      </c>
      <c r="P1214" s="123">
        <f t="shared" si="76"/>
        <v>95</v>
      </c>
      <c r="Q1214" s="208" t="str">
        <f t="shared" si="77"/>
        <v>Moderado</v>
      </c>
      <c r="R1214" s="207" t="s">
        <v>516</v>
      </c>
      <c r="S1214" s="224" t="str">
        <f t="shared" si="78"/>
        <v>ModeradoFuerte</v>
      </c>
      <c r="T1214" s="224">
        <f>IFERROR(VLOOKUP(S1214,'Tablas de calculos'!$AU$16:$AV$24,2,FALSE),"")</f>
        <v>4</v>
      </c>
      <c r="U1214" s="208" t="str">
        <f>IFERROR(VLOOKUP(T1214,'Tablas de calculos'!$AV$16:$AY$24,4),"")</f>
        <v>Moderado</v>
      </c>
      <c r="V1214" s="207" t="s">
        <v>576</v>
      </c>
      <c r="W1214" s="207" t="s">
        <v>578</v>
      </c>
      <c r="X1214" s="123" t="str">
        <f t="shared" si="79"/>
        <v>ModeradoNo disminuyeDirectamente</v>
      </c>
      <c r="Y1214" s="208">
        <f>IFERROR(VLOOKUP(X1214,'Tablas de calculos'!$AZ$4:$BE$11,5,FALSE),"")</f>
        <v>0</v>
      </c>
      <c r="Z1214" s="208">
        <f>IFERROR(VLOOKUP(X1214,'Tablas de calculos'!$AZ$4:$BE$11,6,FALSE),"")</f>
        <v>1</v>
      </c>
    </row>
    <row r="1215" spans="1:26" ht="105" x14ac:dyDescent="0.25">
      <c r="A1215" s="232" t="s">
        <v>1194</v>
      </c>
      <c r="B1215" s="137">
        <v>22</v>
      </c>
      <c r="C1215" s="205" t="str">
        <f>+VLOOKUP(Tabla9[[#This Row],[Cod. Riesgo]],Tabla_Riesgos[[Número]:[Tipo de Riesgo]],6,FALSE)</f>
        <v>Estratégico</v>
      </c>
      <c r="D1215" s="119" t="s">
        <v>26</v>
      </c>
      <c r="E1215" s="120" t="s">
        <v>27</v>
      </c>
      <c r="F1215" s="121"/>
      <c r="G1215" s="392" t="s">
        <v>222</v>
      </c>
      <c r="H1215" s="213"/>
      <c r="I1215" s="207"/>
      <c r="J1215" s="207"/>
      <c r="K1215" s="207"/>
      <c r="L1215" s="207"/>
      <c r="M1215" s="207"/>
      <c r="N1215" s="207"/>
      <c r="O1215" s="207"/>
      <c r="P1215" s="123">
        <f t="shared" si="76"/>
        <v>0</v>
      </c>
      <c r="Q1215" s="208" t="str">
        <f t="shared" si="77"/>
        <v>Debil</v>
      </c>
      <c r="R1215" s="207" t="s">
        <v>516</v>
      </c>
      <c r="S1215" s="224" t="str">
        <f t="shared" si="78"/>
        <v>DebilFuerte</v>
      </c>
      <c r="T1215" s="224">
        <f>IFERROR(VLOOKUP(S1215,'Tablas de calculos'!$AU$16:$AV$24,2,FALSE),"")</f>
        <v>7</v>
      </c>
      <c r="U1215" s="208" t="str">
        <f>IFERROR(VLOOKUP(T1215,'Tablas de calculos'!$AV$16:$AY$24,4),"")</f>
        <v>Débil</v>
      </c>
      <c r="V1215" s="207" t="s">
        <v>576</v>
      </c>
      <c r="W1215" s="207" t="s">
        <v>578</v>
      </c>
      <c r="X1215" s="123" t="str">
        <f t="shared" si="79"/>
        <v>DébilNo disminuyeDirectamente</v>
      </c>
      <c r="Y1215" s="208" t="str">
        <f>IFERROR(VLOOKUP(X1215,'Tablas de calculos'!$AZ$4:$BE$11,5,FALSE),"")</f>
        <v/>
      </c>
      <c r="Z1215" s="208" t="str">
        <f>IFERROR(VLOOKUP(X1215,'Tablas de calculos'!$AZ$4:$BE$11,6,FALSE),"")</f>
        <v/>
      </c>
    </row>
    <row r="1216" spans="1:26" ht="105" x14ac:dyDescent="0.25">
      <c r="A1216" s="232" t="s">
        <v>1194</v>
      </c>
      <c r="B1216" s="137">
        <v>22</v>
      </c>
      <c r="C1216" s="205" t="str">
        <f>+VLOOKUP(Tabla9[[#This Row],[Cod. Riesgo]],Tabla_Riesgos[[Número]:[Tipo de Riesgo]],6,FALSE)</f>
        <v>Estratégico</v>
      </c>
      <c r="D1216" s="119" t="s">
        <v>26</v>
      </c>
      <c r="E1216" s="120" t="s">
        <v>27</v>
      </c>
      <c r="F1216" s="121"/>
      <c r="G1216" s="392" t="s">
        <v>223</v>
      </c>
      <c r="H1216" s="213"/>
      <c r="I1216" s="207"/>
      <c r="J1216" s="207"/>
      <c r="K1216" s="207"/>
      <c r="L1216" s="207"/>
      <c r="M1216" s="207"/>
      <c r="N1216" s="207"/>
      <c r="O1216" s="207"/>
      <c r="P1216" s="123">
        <f t="shared" si="76"/>
        <v>0</v>
      </c>
      <c r="Q1216" s="208" t="str">
        <f t="shared" si="77"/>
        <v>Debil</v>
      </c>
      <c r="R1216" s="207" t="s">
        <v>516</v>
      </c>
      <c r="S1216" s="224" t="str">
        <f t="shared" si="78"/>
        <v>DebilFuerte</v>
      </c>
      <c r="T1216" s="224">
        <f>IFERROR(VLOOKUP(S1216,'Tablas de calculos'!$AU$16:$AV$24,2,FALSE),"")</f>
        <v>7</v>
      </c>
      <c r="U1216" s="208" t="str">
        <f>IFERROR(VLOOKUP(T1216,'Tablas de calculos'!$AV$16:$AY$24,4),"")</f>
        <v>Débil</v>
      </c>
      <c r="V1216" s="207" t="s">
        <v>576</v>
      </c>
      <c r="W1216" s="207" t="s">
        <v>578</v>
      </c>
      <c r="X1216" s="123" t="str">
        <f t="shared" si="79"/>
        <v>DébilNo disminuyeDirectamente</v>
      </c>
      <c r="Y1216" s="208" t="str">
        <f>IFERROR(VLOOKUP(X1216,'Tablas de calculos'!$AZ$4:$BE$11,5,FALSE),"")</f>
        <v/>
      </c>
      <c r="Z1216" s="208" t="str">
        <f>IFERROR(VLOOKUP(X1216,'Tablas de calculos'!$AZ$4:$BE$11,6,FALSE),"")</f>
        <v/>
      </c>
    </row>
    <row r="1217" spans="1:26" ht="60" x14ac:dyDescent="0.25">
      <c r="A1217" s="232" t="s">
        <v>1194</v>
      </c>
      <c r="B1217" s="137">
        <v>23</v>
      </c>
      <c r="C1217" s="205" t="str">
        <f>+VLOOKUP(Tabla9[[#This Row],[Cod. Riesgo]],Tabla_Riesgos[[Número]:[Tipo de Riesgo]],6,FALSE)</f>
        <v>Estratégico</v>
      </c>
      <c r="D1217" s="119" t="s">
        <v>26</v>
      </c>
      <c r="E1217" s="120" t="s">
        <v>28</v>
      </c>
      <c r="F1217" s="121"/>
      <c r="G1217" s="392" t="s">
        <v>224</v>
      </c>
      <c r="H1217" s="213"/>
      <c r="I1217" s="207"/>
      <c r="J1217" s="207"/>
      <c r="K1217" s="207"/>
      <c r="L1217" s="207"/>
      <c r="M1217" s="207"/>
      <c r="N1217" s="207"/>
      <c r="O1217" s="207"/>
      <c r="P1217" s="123">
        <f t="shared" si="76"/>
        <v>0</v>
      </c>
      <c r="Q1217" s="208" t="str">
        <f t="shared" si="77"/>
        <v>Debil</v>
      </c>
      <c r="R1217" s="207" t="s">
        <v>516</v>
      </c>
      <c r="S1217" s="224" t="str">
        <f t="shared" si="78"/>
        <v>DebilFuerte</v>
      </c>
      <c r="T1217" s="224">
        <f>IFERROR(VLOOKUP(S1217,'Tablas de calculos'!$AU$16:$AV$24,2,FALSE),"")</f>
        <v>7</v>
      </c>
      <c r="U1217" s="208" t="str">
        <f>IFERROR(VLOOKUP(T1217,'Tablas de calculos'!$AV$16:$AY$24,4),"")</f>
        <v>Débil</v>
      </c>
      <c r="V1217" s="207" t="s">
        <v>576</v>
      </c>
      <c r="W1217" s="207" t="s">
        <v>578</v>
      </c>
      <c r="X1217" s="123" t="str">
        <f t="shared" si="79"/>
        <v>DébilNo disminuyeDirectamente</v>
      </c>
      <c r="Y1217" s="208" t="str">
        <f>IFERROR(VLOOKUP(X1217,'Tablas de calculos'!$AZ$4:$BE$11,5,FALSE),"")</f>
        <v/>
      </c>
      <c r="Z1217" s="208" t="str">
        <f>IFERROR(VLOOKUP(X1217,'Tablas de calculos'!$AZ$4:$BE$11,6,FALSE),"")</f>
        <v/>
      </c>
    </row>
    <row r="1218" spans="1:26" ht="45" x14ac:dyDescent="0.25">
      <c r="A1218" s="232" t="s">
        <v>1194</v>
      </c>
      <c r="B1218" s="137">
        <v>75</v>
      </c>
      <c r="C1218" s="205" t="str">
        <f>+VLOOKUP(Tabla9[[#This Row],[Cod. Riesgo]],Tabla_Riesgos[[Número]:[Tipo de Riesgo]],6,FALSE)</f>
        <v>Seguridad de la Información</v>
      </c>
      <c r="D1218" s="119" t="s">
        <v>26</v>
      </c>
      <c r="E1218" s="120" t="s">
        <v>681</v>
      </c>
      <c r="F1218" s="121"/>
      <c r="G1218" s="392" t="s">
        <v>225</v>
      </c>
      <c r="H1218" s="213"/>
      <c r="I1218" s="207"/>
      <c r="J1218" s="207"/>
      <c r="K1218" s="207"/>
      <c r="L1218" s="207"/>
      <c r="M1218" s="207"/>
      <c r="N1218" s="207"/>
      <c r="O1218" s="207"/>
      <c r="P1218" s="123">
        <f t="shared" si="76"/>
        <v>0</v>
      </c>
      <c r="Q1218" s="208" t="str">
        <f t="shared" si="77"/>
        <v>Debil</v>
      </c>
      <c r="R1218" s="207" t="s">
        <v>516</v>
      </c>
      <c r="S1218" s="224" t="str">
        <f t="shared" si="78"/>
        <v>DebilFuerte</v>
      </c>
      <c r="T1218" s="224">
        <f>IFERROR(VLOOKUP(S1218,'Tablas de calculos'!$AU$16:$AV$24,2,FALSE),"")</f>
        <v>7</v>
      </c>
      <c r="U1218" s="208" t="str">
        <f>IFERROR(VLOOKUP(T1218,'Tablas de calculos'!$AV$16:$AY$24,4),"")</f>
        <v>Débil</v>
      </c>
      <c r="V1218" s="207" t="s">
        <v>576</v>
      </c>
      <c r="W1218" s="207" t="s">
        <v>578</v>
      </c>
      <c r="X1218" s="123" t="str">
        <f t="shared" si="79"/>
        <v>DébilNo disminuyeDirectamente</v>
      </c>
      <c r="Y1218" s="208" t="str">
        <f>IFERROR(VLOOKUP(X1218,'Tablas de calculos'!$AZ$4:$BE$11,5,FALSE),"")</f>
        <v/>
      </c>
      <c r="Z1218" s="208" t="str">
        <f>IFERROR(VLOOKUP(X1218,'Tablas de calculos'!$AZ$4:$BE$11,6,FALSE),"")</f>
        <v/>
      </c>
    </row>
    <row r="1219" spans="1:26" ht="45" x14ac:dyDescent="0.25">
      <c r="A1219" s="232" t="s">
        <v>1194</v>
      </c>
      <c r="B1219" s="137">
        <v>75</v>
      </c>
      <c r="C1219" s="205" t="str">
        <f>+VLOOKUP(Tabla9[[#This Row],[Cod. Riesgo]],Tabla_Riesgos[[Número]:[Tipo de Riesgo]],6,FALSE)</f>
        <v>Seguridad de la Información</v>
      </c>
      <c r="D1219" s="119" t="s">
        <v>26</v>
      </c>
      <c r="E1219" s="120" t="s">
        <v>681</v>
      </c>
      <c r="F1219" s="121"/>
      <c r="G1219" s="392" t="s">
        <v>226</v>
      </c>
      <c r="H1219" s="213"/>
      <c r="I1219" s="207"/>
      <c r="J1219" s="207"/>
      <c r="K1219" s="207"/>
      <c r="L1219" s="207"/>
      <c r="M1219" s="207"/>
      <c r="N1219" s="207"/>
      <c r="O1219" s="207"/>
      <c r="P1219" s="123">
        <f t="shared" si="76"/>
        <v>0</v>
      </c>
      <c r="Q1219" s="208" t="str">
        <f t="shared" si="77"/>
        <v>Debil</v>
      </c>
      <c r="R1219" s="207" t="s">
        <v>516</v>
      </c>
      <c r="S1219" s="224" t="str">
        <f t="shared" si="78"/>
        <v>DebilFuerte</v>
      </c>
      <c r="T1219" s="224">
        <f>IFERROR(VLOOKUP(S1219,'Tablas de calculos'!$AU$16:$AV$24,2,FALSE),"")</f>
        <v>7</v>
      </c>
      <c r="U1219" s="208" t="str">
        <f>IFERROR(VLOOKUP(T1219,'Tablas de calculos'!$AV$16:$AY$24,4),"")</f>
        <v>Débil</v>
      </c>
      <c r="V1219" s="207" t="s">
        <v>576</v>
      </c>
      <c r="W1219" s="207" t="s">
        <v>578</v>
      </c>
      <c r="X1219" s="123" t="str">
        <f t="shared" si="79"/>
        <v>DébilNo disminuyeDirectamente</v>
      </c>
      <c r="Y1219" s="208" t="str">
        <f>IFERROR(VLOOKUP(X1219,'Tablas de calculos'!$AZ$4:$BE$11,5,FALSE),"")</f>
        <v/>
      </c>
      <c r="Z1219" s="208" t="str">
        <f>IFERROR(VLOOKUP(X1219,'Tablas de calculos'!$AZ$4:$BE$11,6,FALSE),"")</f>
        <v/>
      </c>
    </row>
    <row r="1220" spans="1:26" ht="165" x14ac:dyDescent="0.25">
      <c r="A1220" s="232" t="s">
        <v>1194</v>
      </c>
      <c r="B1220" s="137">
        <v>24</v>
      </c>
      <c r="C1220" s="205" t="str">
        <f>+VLOOKUP(Tabla9[[#This Row],[Cod. Riesgo]],Tabla_Riesgos[[Número]:[Tipo de Riesgo]],6,FALSE)</f>
        <v>Operativo</v>
      </c>
      <c r="D1220" s="119" t="s">
        <v>29</v>
      </c>
      <c r="E1220" s="120" t="s">
        <v>30</v>
      </c>
      <c r="F1220" s="121"/>
      <c r="G1220" s="392" t="s">
        <v>227</v>
      </c>
      <c r="H1220" s="213"/>
      <c r="I1220" s="207"/>
      <c r="J1220" s="207"/>
      <c r="K1220" s="207"/>
      <c r="L1220" s="207"/>
      <c r="M1220" s="207"/>
      <c r="N1220" s="207"/>
      <c r="O1220" s="207"/>
      <c r="P1220" s="123">
        <f t="shared" si="76"/>
        <v>0</v>
      </c>
      <c r="Q1220" s="208" t="str">
        <f t="shared" si="77"/>
        <v>Debil</v>
      </c>
      <c r="R1220" s="207" t="s">
        <v>516</v>
      </c>
      <c r="S1220" s="224" t="str">
        <f t="shared" si="78"/>
        <v>DebilFuerte</v>
      </c>
      <c r="T1220" s="224">
        <f>IFERROR(VLOOKUP(S1220,'Tablas de calculos'!$AU$16:$AV$24,2,FALSE),"")</f>
        <v>7</v>
      </c>
      <c r="U1220" s="208" t="str">
        <f>IFERROR(VLOOKUP(T1220,'Tablas de calculos'!$AV$16:$AY$24,4),"")</f>
        <v>Débil</v>
      </c>
      <c r="V1220" s="207" t="s">
        <v>576</v>
      </c>
      <c r="W1220" s="207" t="s">
        <v>578</v>
      </c>
      <c r="X1220" s="123" t="str">
        <f t="shared" si="79"/>
        <v>DébilNo disminuyeDirectamente</v>
      </c>
      <c r="Y1220" s="208" t="str">
        <f>IFERROR(VLOOKUP(X1220,'Tablas de calculos'!$AZ$4:$BE$11,5,FALSE),"")</f>
        <v/>
      </c>
      <c r="Z1220" s="208" t="str">
        <f>IFERROR(VLOOKUP(X1220,'Tablas de calculos'!$AZ$4:$BE$11,6,FALSE),"")</f>
        <v/>
      </c>
    </row>
    <row r="1221" spans="1:26" ht="60" x14ac:dyDescent="0.25">
      <c r="A1221" s="232" t="s">
        <v>1194</v>
      </c>
      <c r="B1221" s="137">
        <v>24</v>
      </c>
      <c r="C1221" s="205" t="str">
        <f>+VLOOKUP(Tabla9[[#This Row],[Cod. Riesgo]],Tabla_Riesgos[[Número]:[Tipo de Riesgo]],6,FALSE)</f>
        <v>Operativo</v>
      </c>
      <c r="D1221" s="119" t="s">
        <v>29</v>
      </c>
      <c r="E1221" s="120" t="s">
        <v>30</v>
      </c>
      <c r="F1221" s="121"/>
      <c r="G1221" s="392" t="s">
        <v>228</v>
      </c>
      <c r="H1221" s="213"/>
      <c r="I1221" s="207"/>
      <c r="J1221" s="207"/>
      <c r="K1221" s="207"/>
      <c r="L1221" s="207"/>
      <c r="M1221" s="207"/>
      <c r="N1221" s="207"/>
      <c r="O1221" s="207"/>
      <c r="P1221" s="123">
        <f t="shared" ref="P1221:P1284" si="80">IFERROR(IF(I1221="Asignado",15,0)+IF(J1221="Adecuado",15,0)+IF(K1221="Oportuna",15,0)+IF(L1221="Prevenir",15,0)+IF(L1221="Detectar",10,0)+IF(M1221="Confiable",15,0)+IF(N1221="Se investigan y resuelven oportunamente",15,0)+IF(O1221="Completa",10,0)+IF(O1221="Incompleta",5,0),"")</f>
        <v>0</v>
      </c>
      <c r="Q1221" s="208" t="str">
        <f t="shared" ref="Q1221:Q1284" si="81">IF(P1221&lt;86,"Debil",IF(P1221&lt;96,"Moderado","Fuerte"))</f>
        <v>Debil</v>
      </c>
      <c r="R1221" s="207" t="s">
        <v>516</v>
      </c>
      <c r="S1221" s="224" t="str">
        <f t="shared" ref="S1221:S1284" si="82">_xlfn.CONCAT(Q1221,R1221)</f>
        <v>DebilFuerte</v>
      </c>
      <c r="T1221" s="224">
        <f>IFERROR(VLOOKUP(S1221,'Tablas de calculos'!$AU$16:$AV$24,2,FALSE),"")</f>
        <v>7</v>
      </c>
      <c r="U1221" s="208" t="str">
        <f>IFERROR(VLOOKUP(T1221,'Tablas de calculos'!$AV$16:$AY$24,4),"")</f>
        <v>Débil</v>
      </c>
      <c r="V1221" s="207" t="s">
        <v>576</v>
      </c>
      <c r="W1221" s="207" t="s">
        <v>578</v>
      </c>
      <c r="X1221" s="123" t="str">
        <f t="shared" ref="X1221:X1284" si="83">CONCATENATE(U1221,V1221,W1221)</f>
        <v>DébilNo disminuyeDirectamente</v>
      </c>
      <c r="Y1221" s="208" t="str">
        <f>IFERROR(VLOOKUP(X1221,'Tablas de calculos'!$AZ$4:$BE$11,5,FALSE),"")</f>
        <v/>
      </c>
      <c r="Z1221" s="208" t="str">
        <f>IFERROR(VLOOKUP(X1221,'Tablas de calculos'!$AZ$4:$BE$11,6,FALSE),"")</f>
        <v/>
      </c>
    </row>
    <row r="1222" spans="1:26" ht="30" x14ac:dyDescent="0.25">
      <c r="A1222" s="232" t="s">
        <v>1194</v>
      </c>
      <c r="B1222" s="137">
        <v>25</v>
      </c>
      <c r="C1222" s="205" t="str">
        <f>+VLOOKUP(Tabla9[[#This Row],[Cod. Riesgo]],Tabla_Riesgos[[Número]:[Tipo de Riesgo]],6,FALSE)</f>
        <v>Operativo</v>
      </c>
      <c r="D1222" s="119" t="s">
        <v>12</v>
      </c>
      <c r="E1222" s="120" t="s">
        <v>31</v>
      </c>
      <c r="F1222" s="121"/>
      <c r="G1222" s="392" t="s">
        <v>229</v>
      </c>
      <c r="H1222" s="213" t="s">
        <v>544</v>
      </c>
      <c r="I1222" s="207" t="s">
        <v>486</v>
      </c>
      <c r="J1222" s="207" t="s">
        <v>490</v>
      </c>
      <c r="K1222" s="207" t="s">
        <v>494</v>
      </c>
      <c r="L1222" s="207" t="s">
        <v>498</v>
      </c>
      <c r="M1222" s="207" t="s">
        <v>503</v>
      </c>
      <c r="N1222" s="207" t="s">
        <v>508</v>
      </c>
      <c r="O1222" s="207" t="s">
        <v>512</v>
      </c>
      <c r="P1222" s="123">
        <f t="shared" si="80"/>
        <v>100</v>
      </c>
      <c r="Q1222" s="208" t="str">
        <f t="shared" si="81"/>
        <v>Fuerte</v>
      </c>
      <c r="R1222" s="207" t="s">
        <v>516</v>
      </c>
      <c r="S1222" s="224" t="str">
        <f t="shared" si="82"/>
        <v>FuerteFuerte</v>
      </c>
      <c r="T1222" s="224">
        <f>IFERROR(VLOOKUP(S1222,'Tablas de calculos'!$AU$16:$AV$24,2,FALSE),"")</f>
        <v>1</v>
      </c>
      <c r="U1222" s="208" t="str">
        <f>IFERROR(VLOOKUP(T1222,'Tablas de calculos'!$AV$16:$AY$24,4),"")</f>
        <v>Fuerte</v>
      </c>
      <c r="V1222" s="207" t="s">
        <v>576</v>
      </c>
      <c r="W1222" s="207" t="s">
        <v>578</v>
      </c>
      <c r="X1222" s="123" t="str">
        <f t="shared" si="83"/>
        <v>FuerteNo disminuyeDirectamente</v>
      </c>
      <c r="Y1222" s="208">
        <f>IFERROR(VLOOKUP(X1222,'Tablas de calculos'!$AZ$4:$BE$11,5,FALSE),"")</f>
        <v>0</v>
      </c>
      <c r="Z1222" s="208">
        <f>IFERROR(VLOOKUP(X1222,'Tablas de calculos'!$AZ$4:$BE$11,6,FALSE),"")</f>
        <v>2</v>
      </c>
    </row>
    <row r="1223" spans="1:26" ht="30" x14ac:dyDescent="0.25">
      <c r="A1223" s="232" t="s">
        <v>1194</v>
      </c>
      <c r="B1223" s="137">
        <v>25</v>
      </c>
      <c r="C1223" s="205" t="str">
        <f>+VLOOKUP(Tabla9[[#This Row],[Cod. Riesgo]],Tabla_Riesgos[[Número]:[Tipo de Riesgo]],6,FALSE)</f>
        <v>Operativo</v>
      </c>
      <c r="D1223" s="119" t="s">
        <v>12</v>
      </c>
      <c r="E1223" s="120" t="s">
        <v>31</v>
      </c>
      <c r="F1223" s="121"/>
      <c r="G1223" s="392" t="s">
        <v>230</v>
      </c>
      <c r="H1223" s="213" t="s">
        <v>544</v>
      </c>
      <c r="I1223" s="207" t="s">
        <v>486</v>
      </c>
      <c r="J1223" s="207" t="s">
        <v>490</v>
      </c>
      <c r="K1223" s="207" t="s">
        <v>494</v>
      </c>
      <c r="L1223" s="207" t="s">
        <v>498</v>
      </c>
      <c r="M1223" s="207" t="s">
        <v>503</v>
      </c>
      <c r="N1223" s="207" t="s">
        <v>508</v>
      </c>
      <c r="O1223" s="207" t="s">
        <v>512</v>
      </c>
      <c r="P1223" s="123">
        <f t="shared" si="80"/>
        <v>100</v>
      </c>
      <c r="Q1223" s="208" t="str">
        <f t="shared" si="81"/>
        <v>Fuerte</v>
      </c>
      <c r="R1223" s="207" t="s">
        <v>516</v>
      </c>
      <c r="S1223" s="224" t="str">
        <f t="shared" si="82"/>
        <v>FuerteFuerte</v>
      </c>
      <c r="T1223" s="224">
        <f>IFERROR(VLOOKUP(S1223,'Tablas de calculos'!$AU$16:$AV$24,2,FALSE),"")</f>
        <v>1</v>
      </c>
      <c r="U1223" s="208" t="str">
        <f>IFERROR(VLOOKUP(T1223,'Tablas de calculos'!$AV$16:$AY$24,4),"")</f>
        <v>Fuerte</v>
      </c>
      <c r="V1223" s="207" t="s">
        <v>576</v>
      </c>
      <c r="W1223" s="207" t="s">
        <v>578</v>
      </c>
      <c r="X1223" s="123" t="str">
        <f t="shared" si="83"/>
        <v>FuerteNo disminuyeDirectamente</v>
      </c>
      <c r="Y1223" s="208">
        <f>IFERROR(VLOOKUP(X1223,'Tablas de calculos'!$AZ$4:$BE$11,5,FALSE),"")</f>
        <v>0</v>
      </c>
      <c r="Z1223" s="208">
        <f>IFERROR(VLOOKUP(X1223,'Tablas de calculos'!$AZ$4:$BE$11,6,FALSE),"")</f>
        <v>2</v>
      </c>
    </row>
    <row r="1224" spans="1:26" ht="45" x14ac:dyDescent="0.25">
      <c r="A1224" s="232" t="s">
        <v>1194</v>
      </c>
      <c r="B1224" s="137">
        <v>25</v>
      </c>
      <c r="C1224" s="205" t="str">
        <f>+VLOOKUP(Tabla9[[#This Row],[Cod. Riesgo]],Tabla_Riesgos[[Número]:[Tipo de Riesgo]],6,FALSE)</f>
        <v>Operativo</v>
      </c>
      <c r="D1224" s="119" t="s">
        <v>12</v>
      </c>
      <c r="E1224" s="120" t="s">
        <v>31</v>
      </c>
      <c r="F1224" s="121"/>
      <c r="G1224" s="392" t="s">
        <v>231</v>
      </c>
      <c r="H1224" s="213" t="s">
        <v>544</v>
      </c>
      <c r="I1224" s="207" t="s">
        <v>486</v>
      </c>
      <c r="J1224" s="207" t="s">
        <v>490</v>
      </c>
      <c r="K1224" s="207" t="s">
        <v>494</v>
      </c>
      <c r="L1224" s="207" t="s">
        <v>499</v>
      </c>
      <c r="M1224" s="207" t="s">
        <v>503</v>
      </c>
      <c r="N1224" s="207" t="s">
        <v>508</v>
      </c>
      <c r="O1224" s="207" t="s">
        <v>512</v>
      </c>
      <c r="P1224" s="123">
        <f t="shared" si="80"/>
        <v>95</v>
      </c>
      <c r="Q1224" s="208" t="str">
        <f t="shared" si="81"/>
        <v>Moderado</v>
      </c>
      <c r="R1224" s="207" t="s">
        <v>516</v>
      </c>
      <c r="S1224" s="224" t="str">
        <f t="shared" si="82"/>
        <v>ModeradoFuerte</v>
      </c>
      <c r="T1224" s="224">
        <f>IFERROR(VLOOKUP(S1224,'Tablas de calculos'!$AU$16:$AV$24,2,FALSE),"")</f>
        <v>4</v>
      </c>
      <c r="U1224" s="208" t="str">
        <f>IFERROR(VLOOKUP(T1224,'Tablas de calculos'!$AV$16:$AY$24,4),"")</f>
        <v>Moderado</v>
      </c>
      <c r="V1224" s="207" t="s">
        <v>576</v>
      </c>
      <c r="W1224" s="207" t="s">
        <v>578</v>
      </c>
      <c r="X1224" s="123" t="str">
        <f t="shared" si="83"/>
        <v>ModeradoNo disminuyeDirectamente</v>
      </c>
      <c r="Y1224" s="208">
        <f>IFERROR(VLOOKUP(X1224,'Tablas de calculos'!$AZ$4:$BE$11,5,FALSE),"")</f>
        <v>0</v>
      </c>
      <c r="Z1224" s="208">
        <f>IFERROR(VLOOKUP(X1224,'Tablas de calculos'!$AZ$4:$BE$11,6,FALSE),"")</f>
        <v>1</v>
      </c>
    </row>
    <row r="1225" spans="1:26" ht="45" x14ac:dyDescent="0.25">
      <c r="A1225" s="232" t="s">
        <v>1194</v>
      </c>
      <c r="B1225" s="137">
        <v>26</v>
      </c>
      <c r="C1225" s="205" t="str">
        <f>+VLOOKUP(Tabla9[[#This Row],[Cod. Riesgo]],Tabla_Riesgos[[Número]:[Tipo de Riesgo]],6,FALSE)</f>
        <v>Operativo</v>
      </c>
      <c r="D1225" s="119" t="s">
        <v>12</v>
      </c>
      <c r="E1225" s="120" t="s">
        <v>32</v>
      </c>
      <c r="F1225" s="121"/>
      <c r="G1225" s="392" t="s">
        <v>231</v>
      </c>
      <c r="H1225" s="213" t="s">
        <v>544</v>
      </c>
      <c r="I1225" s="207" t="s">
        <v>486</v>
      </c>
      <c r="J1225" s="207" t="s">
        <v>490</v>
      </c>
      <c r="K1225" s="207" t="s">
        <v>494</v>
      </c>
      <c r="L1225" s="207" t="s">
        <v>499</v>
      </c>
      <c r="M1225" s="207" t="s">
        <v>503</v>
      </c>
      <c r="N1225" s="207" t="s">
        <v>508</v>
      </c>
      <c r="O1225" s="207" t="s">
        <v>512</v>
      </c>
      <c r="P1225" s="123">
        <f t="shared" si="80"/>
        <v>95</v>
      </c>
      <c r="Q1225" s="208" t="str">
        <f t="shared" si="81"/>
        <v>Moderado</v>
      </c>
      <c r="R1225" s="207" t="s">
        <v>516</v>
      </c>
      <c r="S1225" s="224" t="str">
        <f t="shared" si="82"/>
        <v>ModeradoFuerte</v>
      </c>
      <c r="T1225" s="224">
        <f>IFERROR(VLOOKUP(S1225,'Tablas de calculos'!$AU$16:$AV$24,2,FALSE),"")</f>
        <v>4</v>
      </c>
      <c r="U1225" s="208" t="str">
        <f>IFERROR(VLOOKUP(T1225,'Tablas de calculos'!$AV$16:$AY$24,4),"")</f>
        <v>Moderado</v>
      </c>
      <c r="V1225" s="207" t="s">
        <v>576</v>
      </c>
      <c r="W1225" s="207" t="s">
        <v>578</v>
      </c>
      <c r="X1225" s="123" t="str">
        <f t="shared" si="83"/>
        <v>ModeradoNo disminuyeDirectamente</v>
      </c>
      <c r="Y1225" s="208">
        <f>IFERROR(VLOOKUP(X1225,'Tablas de calculos'!$AZ$4:$BE$11,5,FALSE),"")</f>
        <v>0</v>
      </c>
      <c r="Z1225" s="208">
        <f>IFERROR(VLOOKUP(X1225,'Tablas de calculos'!$AZ$4:$BE$11,6,FALSE),"")</f>
        <v>1</v>
      </c>
    </row>
    <row r="1226" spans="1:26" ht="60" x14ac:dyDescent="0.25">
      <c r="A1226" s="232" t="s">
        <v>1194</v>
      </c>
      <c r="B1226" s="137">
        <v>26</v>
      </c>
      <c r="C1226" s="205" t="str">
        <f>+VLOOKUP(Tabla9[[#This Row],[Cod. Riesgo]],Tabla_Riesgos[[Número]:[Tipo de Riesgo]],6,FALSE)</f>
        <v>Operativo</v>
      </c>
      <c r="D1226" s="119" t="s">
        <v>12</v>
      </c>
      <c r="E1226" s="120" t="s">
        <v>32</v>
      </c>
      <c r="F1226" s="121"/>
      <c r="G1226" s="392" t="s">
        <v>232</v>
      </c>
      <c r="H1226" s="213" t="s">
        <v>544</v>
      </c>
      <c r="I1226" s="207" t="s">
        <v>486</v>
      </c>
      <c r="J1226" s="207" t="s">
        <v>490</v>
      </c>
      <c r="K1226" s="207" t="s">
        <v>494</v>
      </c>
      <c r="L1226" s="207" t="s">
        <v>499</v>
      </c>
      <c r="M1226" s="207" t="s">
        <v>503</v>
      </c>
      <c r="N1226" s="207" t="s">
        <v>508</v>
      </c>
      <c r="O1226" s="207" t="s">
        <v>512</v>
      </c>
      <c r="P1226" s="123">
        <f t="shared" si="80"/>
        <v>95</v>
      </c>
      <c r="Q1226" s="208" t="str">
        <f t="shared" si="81"/>
        <v>Moderado</v>
      </c>
      <c r="R1226" s="207" t="s">
        <v>516</v>
      </c>
      <c r="S1226" s="224" t="str">
        <f t="shared" si="82"/>
        <v>ModeradoFuerte</v>
      </c>
      <c r="T1226" s="224">
        <f>IFERROR(VLOOKUP(S1226,'Tablas de calculos'!$AU$16:$AV$24,2,FALSE),"")</f>
        <v>4</v>
      </c>
      <c r="U1226" s="208" t="str">
        <f>IFERROR(VLOOKUP(T1226,'Tablas de calculos'!$AV$16:$AY$24,4),"")</f>
        <v>Moderado</v>
      </c>
      <c r="V1226" s="207" t="s">
        <v>576</v>
      </c>
      <c r="W1226" s="207" t="s">
        <v>578</v>
      </c>
      <c r="X1226" s="123" t="str">
        <f t="shared" si="83"/>
        <v>ModeradoNo disminuyeDirectamente</v>
      </c>
      <c r="Y1226" s="208">
        <f>IFERROR(VLOOKUP(X1226,'Tablas de calculos'!$AZ$4:$BE$11,5,FALSE),"")</f>
        <v>0</v>
      </c>
      <c r="Z1226" s="208">
        <f>IFERROR(VLOOKUP(X1226,'Tablas de calculos'!$AZ$4:$BE$11,6,FALSE),"")</f>
        <v>1</v>
      </c>
    </row>
    <row r="1227" spans="1:26" ht="75" x14ac:dyDescent="0.25">
      <c r="A1227" s="232" t="s">
        <v>1194</v>
      </c>
      <c r="B1227" s="137">
        <v>28</v>
      </c>
      <c r="C1227" s="205" t="str">
        <f>+VLOOKUP(Tabla9[[#This Row],[Cod. Riesgo]],Tabla_Riesgos[[Número]:[Tipo de Riesgo]],6,FALSE)</f>
        <v>Estratégico</v>
      </c>
      <c r="D1227" s="119" t="s">
        <v>26</v>
      </c>
      <c r="E1227" s="120" t="s">
        <v>1155</v>
      </c>
      <c r="F1227" s="121"/>
      <c r="G1227" s="392" t="s">
        <v>233</v>
      </c>
      <c r="H1227" s="213"/>
      <c r="I1227" s="207"/>
      <c r="J1227" s="207"/>
      <c r="K1227" s="207"/>
      <c r="L1227" s="207"/>
      <c r="M1227" s="207"/>
      <c r="N1227" s="207"/>
      <c r="O1227" s="207"/>
      <c r="P1227" s="123">
        <f t="shared" si="80"/>
        <v>0</v>
      </c>
      <c r="Q1227" s="208" t="str">
        <f t="shared" si="81"/>
        <v>Debil</v>
      </c>
      <c r="R1227" s="207" t="s">
        <v>516</v>
      </c>
      <c r="S1227" s="224" t="str">
        <f t="shared" si="82"/>
        <v>DebilFuerte</v>
      </c>
      <c r="T1227" s="224">
        <f>IFERROR(VLOOKUP(S1227,'Tablas de calculos'!$AU$16:$AV$24,2,FALSE),"")</f>
        <v>7</v>
      </c>
      <c r="U1227" s="208" t="str">
        <f>IFERROR(VLOOKUP(T1227,'Tablas de calculos'!$AV$16:$AY$24,4),"")</f>
        <v>Débil</v>
      </c>
      <c r="V1227" s="207" t="s">
        <v>576</v>
      </c>
      <c r="W1227" s="207" t="s">
        <v>578</v>
      </c>
      <c r="X1227" s="123" t="str">
        <f t="shared" si="83"/>
        <v>DébilNo disminuyeDirectamente</v>
      </c>
      <c r="Y1227" s="208" t="str">
        <f>IFERROR(VLOOKUP(X1227,'Tablas de calculos'!$AZ$4:$BE$11,5,FALSE),"")</f>
        <v/>
      </c>
      <c r="Z1227" s="208" t="str">
        <f>IFERROR(VLOOKUP(X1227,'Tablas de calculos'!$AZ$4:$BE$11,6,FALSE),"")</f>
        <v/>
      </c>
    </row>
    <row r="1228" spans="1:26" ht="75" x14ac:dyDescent="0.25">
      <c r="A1228" s="232" t="s">
        <v>1194</v>
      </c>
      <c r="B1228" s="137">
        <v>28</v>
      </c>
      <c r="C1228" s="205" t="str">
        <f>+VLOOKUP(Tabla9[[#This Row],[Cod. Riesgo]],Tabla_Riesgos[[Número]:[Tipo de Riesgo]],6,FALSE)</f>
        <v>Estratégico</v>
      </c>
      <c r="D1228" s="119" t="s">
        <v>26</v>
      </c>
      <c r="E1228" s="120" t="s">
        <v>1155</v>
      </c>
      <c r="F1228" s="121"/>
      <c r="G1228" s="392" t="s">
        <v>234</v>
      </c>
      <c r="H1228" s="213"/>
      <c r="I1228" s="207"/>
      <c r="J1228" s="207"/>
      <c r="K1228" s="207"/>
      <c r="L1228" s="207"/>
      <c r="M1228" s="207"/>
      <c r="N1228" s="207"/>
      <c r="O1228" s="207"/>
      <c r="P1228" s="123">
        <f t="shared" si="80"/>
        <v>0</v>
      </c>
      <c r="Q1228" s="208" t="str">
        <f t="shared" si="81"/>
        <v>Debil</v>
      </c>
      <c r="R1228" s="207" t="s">
        <v>516</v>
      </c>
      <c r="S1228" s="224" t="str">
        <f t="shared" si="82"/>
        <v>DebilFuerte</v>
      </c>
      <c r="T1228" s="224">
        <f>IFERROR(VLOOKUP(S1228,'Tablas de calculos'!$AU$16:$AV$24,2,FALSE),"")</f>
        <v>7</v>
      </c>
      <c r="U1228" s="208" t="str">
        <f>IFERROR(VLOOKUP(T1228,'Tablas de calculos'!$AV$16:$AY$24,4),"")</f>
        <v>Débil</v>
      </c>
      <c r="V1228" s="207" t="s">
        <v>576</v>
      </c>
      <c r="W1228" s="207" t="s">
        <v>578</v>
      </c>
      <c r="X1228" s="123" t="str">
        <f t="shared" si="83"/>
        <v>DébilNo disminuyeDirectamente</v>
      </c>
      <c r="Y1228" s="208" t="str">
        <f>IFERROR(VLOOKUP(X1228,'Tablas de calculos'!$AZ$4:$BE$11,5,FALSE),"")</f>
        <v/>
      </c>
      <c r="Z1228" s="208" t="str">
        <f>IFERROR(VLOOKUP(X1228,'Tablas de calculos'!$AZ$4:$BE$11,6,FALSE),"")</f>
        <v/>
      </c>
    </row>
    <row r="1229" spans="1:26" ht="75" x14ac:dyDescent="0.25">
      <c r="A1229" s="232" t="s">
        <v>1194</v>
      </c>
      <c r="B1229" s="137">
        <v>28</v>
      </c>
      <c r="C1229" s="205" t="str">
        <f>+VLOOKUP(Tabla9[[#This Row],[Cod. Riesgo]],Tabla_Riesgos[[Número]:[Tipo de Riesgo]],6,FALSE)</f>
        <v>Estratégico</v>
      </c>
      <c r="D1229" s="119" t="s">
        <v>26</v>
      </c>
      <c r="E1229" s="120" t="s">
        <v>1155</v>
      </c>
      <c r="F1229" s="121"/>
      <c r="G1229" s="392" t="s">
        <v>235</v>
      </c>
      <c r="H1229" s="213"/>
      <c r="I1229" s="207"/>
      <c r="J1229" s="207"/>
      <c r="K1229" s="207"/>
      <c r="L1229" s="207"/>
      <c r="M1229" s="207"/>
      <c r="N1229" s="207"/>
      <c r="O1229" s="207"/>
      <c r="P1229" s="123">
        <f t="shared" si="80"/>
        <v>0</v>
      </c>
      <c r="Q1229" s="208" t="str">
        <f t="shared" si="81"/>
        <v>Debil</v>
      </c>
      <c r="R1229" s="207" t="s">
        <v>516</v>
      </c>
      <c r="S1229" s="224" t="str">
        <f t="shared" si="82"/>
        <v>DebilFuerte</v>
      </c>
      <c r="T1229" s="224">
        <f>IFERROR(VLOOKUP(S1229,'Tablas de calculos'!$AU$16:$AV$24,2,FALSE),"")</f>
        <v>7</v>
      </c>
      <c r="U1229" s="208" t="str">
        <f>IFERROR(VLOOKUP(T1229,'Tablas de calculos'!$AV$16:$AY$24,4),"")</f>
        <v>Débil</v>
      </c>
      <c r="V1229" s="207" t="s">
        <v>576</v>
      </c>
      <c r="W1229" s="207" t="s">
        <v>578</v>
      </c>
      <c r="X1229" s="123" t="str">
        <f t="shared" si="83"/>
        <v>DébilNo disminuyeDirectamente</v>
      </c>
      <c r="Y1229" s="208" t="str">
        <f>IFERROR(VLOOKUP(X1229,'Tablas de calculos'!$AZ$4:$BE$11,5,FALSE),"")</f>
        <v/>
      </c>
      <c r="Z1229" s="208" t="str">
        <f>IFERROR(VLOOKUP(X1229,'Tablas de calculos'!$AZ$4:$BE$11,6,FALSE),"")</f>
        <v/>
      </c>
    </row>
    <row r="1230" spans="1:26" ht="75" x14ac:dyDescent="0.25">
      <c r="A1230" s="232" t="s">
        <v>1194</v>
      </c>
      <c r="B1230" s="137">
        <v>28</v>
      </c>
      <c r="C1230" s="205" t="str">
        <f>+VLOOKUP(Tabla9[[#This Row],[Cod. Riesgo]],Tabla_Riesgos[[Número]:[Tipo de Riesgo]],6,FALSE)</f>
        <v>Estratégico</v>
      </c>
      <c r="D1230" s="119" t="s">
        <v>26</v>
      </c>
      <c r="E1230" s="120" t="s">
        <v>1155</v>
      </c>
      <c r="F1230" s="121"/>
      <c r="G1230" s="392" t="s">
        <v>236</v>
      </c>
      <c r="H1230" s="213"/>
      <c r="I1230" s="207"/>
      <c r="J1230" s="207"/>
      <c r="K1230" s="207"/>
      <c r="L1230" s="207"/>
      <c r="M1230" s="207"/>
      <c r="N1230" s="207"/>
      <c r="O1230" s="207"/>
      <c r="P1230" s="123">
        <f t="shared" si="80"/>
        <v>0</v>
      </c>
      <c r="Q1230" s="208" t="str">
        <f t="shared" si="81"/>
        <v>Debil</v>
      </c>
      <c r="R1230" s="207" t="s">
        <v>516</v>
      </c>
      <c r="S1230" s="224" t="str">
        <f t="shared" si="82"/>
        <v>DebilFuerte</v>
      </c>
      <c r="T1230" s="224">
        <f>IFERROR(VLOOKUP(S1230,'Tablas de calculos'!$AU$16:$AV$24,2,FALSE),"")</f>
        <v>7</v>
      </c>
      <c r="U1230" s="208" t="str">
        <f>IFERROR(VLOOKUP(T1230,'Tablas de calculos'!$AV$16:$AY$24,4),"")</f>
        <v>Débil</v>
      </c>
      <c r="V1230" s="207" t="s">
        <v>576</v>
      </c>
      <c r="W1230" s="207" t="s">
        <v>578</v>
      </c>
      <c r="X1230" s="123" t="str">
        <f t="shared" si="83"/>
        <v>DébilNo disminuyeDirectamente</v>
      </c>
      <c r="Y1230" s="208" t="str">
        <f>IFERROR(VLOOKUP(X1230,'Tablas de calculos'!$AZ$4:$BE$11,5,FALSE),"")</f>
        <v/>
      </c>
      <c r="Z1230" s="208" t="str">
        <f>IFERROR(VLOOKUP(X1230,'Tablas de calculos'!$AZ$4:$BE$11,6,FALSE),"")</f>
        <v/>
      </c>
    </row>
    <row r="1231" spans="1:26" ht="60" x14ac:dyDescent="0.25">
      <c r="A1231" s="232" t="s">
        <v>1194</v>
      </c>
      <c r="B1231" s="137">
        <v>30</v>
      </c>
      <c r="C1231" s="205" t="str">
        <f>+VLOOKUP(Tabla9[[#This Row],[Cod. Riesgo]],Tabla_Riesgos[[Número]:[Tipo de Riesgo]],6,FALSE)</f>
        <v>Operativo</v>
      </c>
      <c r="D1231" s="119" t="s">
        <v>35</v>
      </c>
      <c r="E1231" s="120" t="s">
        <v>36</v>
      </c>
      <c r="F1231" s="121"/>
      <c r="G1231" s="392" t="s">
        <v>237</v>
      </c>
      <c r="H1231" s="213"/>
      <c r="I1231" s="207"/>
      <c r="J1231" s="207"/>
      <c r="K1231" s="207"/>
      <c r="L1231" s="207"/>
      <c r="M1231" s="207"/>
      <c r="N1231" s="207"/>
      <c r="O1231" s="207"/>
      <c r="P1231" s="123">
        <f t="shared" si="80"/>
        <v>0</v>
      </c>
      <c r="Q1231" s="208" t="str">
        <f t="shared" si="81"/>
        <v>Debil</v>
      </c>
      <c r="R1231" s="207" t="s">
        <v>516</v>
      </c>
      <c r="S1231" s="224" t="str">
        <f t="shared" si="82"/>
        <v>DebilFuerte</v>
      </c>
      <c r="T1231" s="224">
        <f>IFERROR(VLOOKUP(S1231,'Tablas de calculos'!$AU$16:$AV$24,2,FALSE),"")</f>
        <v>7</v>
      </c>
      <c r="U1231" s="208" t="str">
        <f>IFERROR(VLOOKUP(T1231,'Tablas de calculos'!$AV$16:$AY$24,4),"")</f>
        <v>Débil</v>
      </c>
      <c r="V1231" s="207" t="s">
        <v>576</v>
      </c>
      <c r="W1231" s="207" t="s">
        <v>578</v>
      </c>
      <c r="X1231" s="123" t="str">
        <f t="shared" si="83"/>
        <v>DébilNo disminuyeDirectamente</v>
      </c>
      <c r="Y1231" s="208" t="str">
        <f>IFERROR(VLOOKUP(X1231,'Tablas de calculos'!$AZ$4:$BE$11,5,FALSE),"")</f>
        <v/>
      </c>
      <c r="Z1231" s="208" t="str">
        <f>IFERROR(VLOOKUP(X1231,'Tablas de calculos'!$AZ$4:$BE$11,6,FALSE),"")</f>
        <v/>
      </c>
    </row>
    <row r="1232" spans="1:26" ht="60" x14ac:dyDescent="0.25">
      <c r="A1232" s="232" t="s">
        <v>1194</v>
      </c>
      <c r="B1232" s="137">
        <v>30</v>
      </c>
      <c r="C1232" s="205" t="str">
        <f>+VLOOKUP(Tabla9[[#This Row],[Cod. Riesgo]],Tabla_Riesgos[[Número]:[Tipo de Riesgo]],6,FALSE)</f>
        <v>Operativo</v>
      </c>
      <c r="D1232" s="119" t="s">
        <v>35</v>
      </c>
      <c r="E1232" s="120" t="s">
        <v>36</v>
      </c>
      <c r="F1232" s="121"/>
      <c r="G1232" s="392" t="s">
        <v>238</v>
      </c>
      <c r="H1232" s="213"/>
      <c r="I1232" s="207"/>
      <c r="J1232" s="207"/>
      <c r="K1232" s="207"/>
      <c r="L1232" s="207"/>
      <c r="M1232" s="207"/>
      <c r="N1232" s="207"/>
      <c r="O1232" s="207"/>
      <c r="P1232" s="123">
        <f t="shared" si="80"/>
        <v>0</v>
      </c>
      <c r="Q1232" s="208" t="str">
        <f t="shared" si="81"/>
        <v>Debil</v>
      </c>
      <c r="R1232" s="207" t="s">
        <v>516</v>
      </c>
      <c r="S1232" s="224" t="str">
        <f t="shared" si="82"/>
        <v>DebilFuerte</v>
      </c>
      <c r="T1232" s="224">
        <f>IFERROR(VLOOKUP(S1232,'Tablas de calculos'!$AU$16:$AV$24,2,FALSE),"")</f>
        <v>7</v>
      </c>
      <c r="U1232" s="208" t="str">
        <f>IFERROR(VLOOKUP(T1232,'Tablas de calculos'!$AV$16:$AY$24,4),"")</f>
        <v>Débil</v>
      </c>
      <c r="V1232" s="207" t="s">
        <v>576</v>
      </c>
      <c r="W1232" s="207" t="s">
        <v>578</v>
      </c>
      <c r="X1232" s="123" t="str">
        <f t="shared" si="83"/>
        <v>DébilNo disminuyeDirectamente</v>
      </c>
      <c r="Y1232" s="208" t="str">
        <f>IFERROR(VLOOKUP(X1232,'Tablas de calculos'!$AZ$4:$BE$11,5,FALSE),"")</f>
        <v/>
      </c>
      <c r="Z1232" s="208" t="str">
        <f>IFERROR(VLOOKUP(X1232,'Tablas de calculos'!$AZ$4:$BE$11,6,FALSE),"")</f>
        <v/>
      </c>
    </row>
    <row r="1233" spans="1:26" ht="60" x14ac:dyDescent="0.25">
      <c r="A1233" s="232" t="s">
        <v>1194</v>
      </c>
      <c r="B1233" s="137">
        <v>30</v>
      </c>
      <c r="C1233" s="205" t="str">
        <f>+VLOOKUP(Tabla9[[#This Row],[Cod. Riesgo]],Tabla_Riesgos[[Número]:[Tipo de Riesgo]],6,FALSE)</f>
        <v>Operativo</v>
      </c>
      <c r="D1233" s="119" t="s">
        <v>35</v>
      </c>
      <c r="E1233" s="120" t="s">
        <v>36</v>
      </c>
      <c r="F1233" s="121"/>
      <c r="G1233" s="392" t="s">
        <v>239</v>
      </c>
      <c r="H1233" s="213"/>
      <c r="I1233" s="207"/>
      <c r="J1233" s="207"/>
      <c r="K1233" s="207"/>
      <c r="L1233" s="207"/>
      <c r="M1233" s="207"/>
      <c r="N1233" s="207"/>
      <c r="O1233" s="207"/>
      <c r="P1233" s="123">
        <f t="shared" si="80"/>
        <v>0</v>
      </c>
      <c r="Q1233" s="208" t="str">
        <f t="shared" si="81"/>
        <v>Debil</v>
      </c>
      <c r="R1233" s="207" t="s">
        <v>516</v>
      </c>
      <c r="S1233" s="224" t="str">
        <f t="shared" si="82"/>
        <v>DebilFuerte</v>
      </c>
      <c r="T1233" s="224">
        <f>IFERROR(VLOOKUP(S1233,'Tablas de calculos'!$AU$16:$AV$24,2,FALSE),"")</f>
        <v>7</v>
      </c>
      <c r="U1233" s="208" t="str">
        <f>IFERROR(VLOOKUP(T1233,'Tablas de calculos'!$AV$16:$AY$24,4),"")</f>
        <v>Débil</v>
      </c>
      <c r="V1233" s="207" t="s">
        <v>576</v>
      </c>
      <c r="W1233" s="207" t="s">
        <v>578</v>
      </c>
      <c r="X1233" s="123" t="str">
        <f t="shared" si="83"/>
        <v>DébilNo disminuyeDirectamente</v>
      </c>
      <c r="Y1233" s="208" t="str">
        <f>IFERROR(VLOOKUP(X1233,'Tablas de calculos'!$AZ$4:$BE$11,5,FALSE),"")</f>
        <v/>
      </c>
      <c r="Z1233" s="208" t="str">
        <f>IFERROR(VLOOKUP(X1233,'Tablas de calculos'!$AZ$4:$BE$11,6,FALSE),"")</f>
        <v/>
      </c>
    </row>
    <row r="1234" spans="1:26" ht="60" x14ac:dyDescent="0.25">
      <c r="A1234" s="232" t="s">
        <v>1194</v>
      </c>
      <c r="B1234" s="137">
        <v>30</v>
      </c>
      <c r="C1234" s="205" t="str">
        <f>+VLOOKUP(Tabla9[[#This Row],[Cod. Riesgo]],Tabla_Riesgos[[Número]:[Tipo de Riesgo]],6,FALSE)</f>
        <v>Operativo</v>
      </c>
      <c r="D1234" s="119" t="s">
        <v>35</v>
      </c>
      <c r="E1234" s="120" t="s">
        <v>36</v>
      </c>
      <c r="F1234" s="121"/>
      <c r="G1234" s="392" t="s">
        <v>240</v>
      </c>
      <c r="H1234" s="213"/>
      <c r="I1234" s="207"/>
      <c r="J1234" s="207"/>
      <c r="K1234" s="207"/>
      <c r="L1234" s="207"/>
      <c r="M1234" s="207"/>
      <c r="N1234" s="207"/>
      <c r="O1234" s="207"/>
      <c r="P1234" s="123">
        <f t="shared" si="80"/>
        <v>0</v>
      </c>
      <c r="Q1234" s="208" t="str">
        <f t="shared" si="81"/>
        <v>Debil</v>
      </c>
      <c r="R1234" s="207" t="s">
        <v>516</v>
      </c>
      <c r="S1234" s="224" t="str">
        <f t="shared" si="82"/>
        <v>DebilFuerte</v>
      </c>
      <c r="T1234" s="224">
        <f>IFERROR(VLOOKUP(S1234,'Tablas de calculos'!$AU$16:$AV$24,2,FALSE),"")</f>
        <v>7</v>
      </c>
      <c r="U1234" s="208" t="str">
        <f>IFERROR(VLOOKUP(T1234,'Tablas de calculos'!$AV$16:$AY$24,4),"")</f>
        <v>Débil</v>
      </c>
      <c r="V1234" s="207" t="s">
        <v>576</v>
      </c>
      <c r="W1234" s="207" t="s">
        <v>578</v>
      </c>
      <c r="X1234" s="123" t="str">
        <f t="shared" si="83"/>
        <v>DébilNo disminuyeDirectamente</v>
      </c>
      <c r="Y1234" s="208" t="str">
        <f>IFERROR(VLOOKUP(X1234,'Tablas de calculos'!$AZ$4:$BE$11,5,FALSE),"")</f>
        <v/>
      </c>
      <c r="Z1234" s="208" t="str">
        <f>IFERROR(VLOOKUP(X1234,'Tablas de calculos'!$AZ$4:$BE$11,6,FALSE),"")</f>
        <v/>
      </c>
    </row>
    <row r="1235" spans="1:26" ht="75" x14ac:dyDescent="0.25">
      <c r="A1235" s="232" t="s">
        <v>1194</v>
      </c>
      <c r="B1235" s="137">
        <v>30</v>
      </c>
      <c r="C1235" s="205" t="str">
        <f>+VLOOKUP(Tabla9[[#This Row],[Cod. Riesgo]],Tabla_Riesgos[[Número]:[Tipo de Riesgo]],6,FALSE)</f>
        <v>Operativo</v>
      </c>
      <c r="D1235" s="119" t="s">
        <v>35</v>
      </c>
      <c r="E1235" s="120" t="s">
        <v>36</v>
      </c>
      <c r="F1235" s="121"/>
      <c r="G1235" s="392" t="s">
        <v>241</v>
      </c>
      <c r="H1235" s="213"/>
      <c r="I1235" s="207"/>
      <c r="J1235" s="207"/>
      <c r="K1235" s="207"/>
      <c r="L1235" s="207"/>
      <c r="M1235" s="207"/>
      <c r="N1235" s="207"/>
      <c r="O1235" s="207"/>
      <c r="P1235" s="123">
        <f t="shared" si="80"/>
        <v>0</v>
      </c>
      <c r="Q1235" s="208" t="str">
        <f t="shared" si="81"/>
        <v>Debil</v>
      </c>
      <c r="R1235" s="207" t="s">
        <v>516</v>
      </c>
      <c r="S1235" s="224" t="str">
        <f t="shared" si="82"/>
        <v>DebilFuerte</v>
      </c>
      <c r="T1235" s="224">
        <f>IFERROR(VLOOKUP(S1235,'Tablas de calculos'!$AU$16:$AV$24,2,FALSE),"")</f>
        <v>7</v>
      </c>
      <c r="U1235" s="208" t="str">
        <f>IFERROR(VLOOKUP(T1235,'Tablas de calculos'!$AV$16:$AY$24,4),"")</f>
        <v>Débil</v>
      </c>
      <c r="V1235" s="207" t="s">
        <v>576</v>
      </c>
      <c r="W1235" s="207" t="s">
        <v>578</v>
      </c>
      <c r="X1235" s="123" t="str">
        <f t="shared" si="83"/>
        <v>DébilNo disminuyeDirectamente</v>
      </c>
      <c r="Y1235" s="208" t="str">
        <f>IFERROR(VLOOKUP(X1235,'Tablas de calculos'!$AZ$4:$BE$11,5,FALSE),"")</f>
        <v/>
      </c>
      <c r="Z1235" s="208" t="str">
        <f>IFERROR(VLOOKUP(X1235,'Tablas de calculos'!$AZ$4:$BE$11,6,FALSE),"")</f>
        <v/>
      </c>
    </row>
    <row r="1236" spans="1:26" ht="60" x14ac:dyDescent="0.25">
      <c r="A1236" s="232" t="s">
        <v>1194</v>
      </c>
      <c r="B1236" s="137">
        <v>30</v>
      </c>
      <c r="C1236" s="205" t="str">
        <f>+VLOOKUP(Tabla9[[#This Row],[Cod. Riesgo]],Tabla_Riesgos[[Número]:[Tipo de Riesgo]],6,FALSE)</f>
        <v>Operativo</v>
      </c>
      <c r="D1236" s="119" t="s">
        <v>35</v>
      </c>
      <c r="E1236" s="120" t="s">
        <v>36</v>
      </c>
      <c r="F1236" s="121"/>
      <c r="G1236" s="392" t="s">
        <v>242</v>
      </c>
      <c r="H1236" s="213"/>
      <c r="I1236" s="207"/>
      <c r="J1236" s="207"/>
      <c r="K1236" s="207"/>
      <c r="L1236" s="207"/>
      <c r="M1236" s="207"/>
      <c r="N1236" s="207"/>
      <c r="O1236" s="207"/>
      <c r="P1236" s="123">
        <f t="shared" si="80"/>
        <v>0</v>
      </c>
      <c r="Q1236" s="208" t="str">
        <f t="shared" si="81"/>
        <v>Debil</v>
      </c>
      <c r="R1236" s="207" t="s">
        <v>516</v>
      </c>
      <c r="S1236" s="224" t="str">
        <f t="shared" si="82"/>
        <v>DebilFuerte</v>
      </c>
      <c r="T1236" s="224">
        <f>IFERROR(VLOOKUP(S1236,'Tablas de calculos'!$AU$16:$AV$24,2,FALSE),"")</f>
        <v>7</v>
      </c>
      <c r="U1236" s="208" t="str">
        <f>IFERROR(VLOOKUP(T1236,'Tablas de calculos'!$AV$16:$AY$24,4),"")</f>
        <v>Débil</v>
      </c>
      <c r="V1236" s="207" t="s">
        <v>576</v>
      </c>
      <c r="W1236" s="207" t="s">
        <v>578</v>
      </c>
      <c r="X1236" s="123" t="str">
        <f t="shared" si="83"/>
        <v>DébilNo disminuyeDirectamente</v>
      </c>
      <c r="Y1236" s="208" t="str">
        <f>IFERROR(VLOOKUP(X1236,'Tablas de calculos'!$AZ$4:$BE$11,5,FALSE),"")</f>
        <v/>
      </c>
      <c r="Z1236" s="208" t="str">
        <f>IFERROR(VLOOKUP(X1236,'Tablas de calculos'!$AZ$4:$BE$11,6,FALSE),"")</f>
        <v/>
      </c>
    </row>
    <row r="1237" spans="1:26" ht="60" x14ac:dyDescent="0.25">
      <c r="A1237" s="232" t="s">
        <v>1194</v>
      </c>
      <c r="B1237" s="137">
        <v>30</v>
      </c>
      <c r="C1237" s="205" t="str">
        <f>+VLOOKUP(Tabla9[[#This Row],[Cod. Riesgo]],Tabla_Riesgos[[Número]:[Tipo de Riesgo]],6,FALSE)</f>
        <v>Operativo</v>
      </c>
      <c r="D1237" s="119" t="s">
        <v>35</v>
      </c>
      <c r="E1237" s="120" t="s">
        <v>36</v>
      </c>
      <c r="F1237" s="121"/>
      <c r="G1237" s="392" t="s">
        <v>243</v>
      </c>
      <c r="H1237" s="213"/>
      <c r="I1237" s="207"/>
      <c r="J1237" s="207"/>
      <c r="K1237" s="207"/>
      <c r="L1237" s="207"/>
      <c r="M1237" s="207"/>
      <c r="N1237" s="207"/>
      <c r="O1237" s="207"/>
      <c r="P1237" s="123">
        <f t="shared" si="80"/>
        <v>0</v>
      </c>
      <c r="Q1237" s="208" t="str">
        <f t="shared" si="81"/>
        <v>Debil</v>
      </c>
      <c r="R1237" s="207" t="s">
        <v>516</v>
      </c>
      <c r="S1237" s="224" t="str">
        <f t="shared" si="82"/>
        <v>DebilFuerte</v>
      </c>
      <c r="T1237" s="224">
        <f>IFERROR(VLOOKUP(S1237,'Tablas de calculos'!$AU$16:$AV$24,2,FALSE),"")</f>
        <v>7</v>
      </c>
      <c r="U1237" s="208" t="str">
        <f>IFERROR(VLOOKUP(T1237,'Tablas de calculos'!$AV$16:$AY$24,4),"")</f>
        <v>Débil</v>
      </c>
      <c r="V1237" s="207" t="s">
        <v>576</v>
      </c>
      <c r="W1237" s="207" t="s">
        <v>578</v>
      </c>
      <c r="X1237" s="123" t="str">
        <f t="shared" si="83"/>
        <v>DébilNo disminuyeDirectamente</v>
      </c>
      <c r="Y1237" s="208" t="str">
        <f>IFERROR(VLOOKUP(X1237,'Tablas de calculos'!$AZ$4:$BE$11,5,FALSE),"")</f>
        <v/>
      </c>
      <c r="Z1237" s="208" t="str">
        <f>IFERROR(VLOOKUP(X1237,'Tablas de calculos'!$AZ$4:$BE$11,6,FALSE),"")</f>
        <v/>
      </c>
    </row>
    <row r="1238" spans="1:26" ht="60" x14ac:dyDescent="0.25">
      <c r="A1238" s="232" t="s">
        <v>1194</v>
      </c>
      <c r="B1238" s="137">
        <v>30</v>
      </c>
      <c r="C1238" s="205" t="str">
        <f>+VLOOKUP(Tabla9[[#This Row],[Cod. Riesgo]],Tabla_Riesgos[[Número]:[Tipo de Riesgo]],6,FALSE)</f>
        <v>Operativo</v>
      </c>
      <c r="D1238" s="119" t="s">
        <v>35</v>
      </c>
      <c r="E1238" s="120" t="s">
        <v>36</v>
      </c>
      <c r="F1238" s="121"/>
      <c r="G1238" s="392" t="s">
        <v>244</v>
      </c>
      <c r="H1238" s="213"/>
      <c r="I1238" s="207"/>
      <c r="J1238" s="207"/>
      <c r="K1238" s="207"/>
      <c r="L1238" s="207"/>
      <c r="M1238" s="207"/>
      <c r="N1238" s="207"/>
      <c r="O1238" s="207"/>
      <c r="P1238" s="123">
        <f t="shared" si="80"/>
        <v>0</v>
      </c>
      <c r="Q1238" s="208" t="str">
        <f t="shared" si="81"/>
        <v>Debil</v>
      </c>
      <c r="R1238" s="207" t="s">
        <v>516</v>
      </c>
      <c r="S1238" s="224" t="str">
        <f t="shared" si="82"/>
        <v>DebilFuerte</v>
      </c>
      <c r="T1238" s="224">
        <f>IFERROR(VLOOKUP(S1238,'Tablas de calculos'!$AU$16:$AV$24,2,FALSE),"")</f>
        <v>7</v>
      </c>
      <c r="U1238" s="208" t="str">
        <f>IFERROR(VLOOKUP(T1238,'Tablas de calculos'!$AV$16:$AY$24,4),"")</f>
        <v>Débil</v>
      </c>
      <c r="V1238" s="207" t="s">
        <v>576</v>
      </c>
      <c r="W1238" s="207" t="s">
        <v>578</v>
      </c>
      <c r="X1238" s="123" t="str">
        <f t="shared" si="83"/>
        <v>DébilNo disminuyeDirectamente</v>
      </c>
      <c r="Y1238" s="208" t="str">
        <f>IFERROR(VLOOKUP(X1238,'Tablas de calculos'!$AZ$4:$BE$11,5,FALSE),"")</f>
        <v/>
      </c>
      <c r="Z1238" s="208" t="str">
        <f>IFERROR(VLOOKUP(X1238,'Tablas de calculos'!$AZ$4:$BE$11,6,FALSE),"")</f>
        <v/>
      </c>
    </row>
    <row r="1239" spans="1:26" ht="75" x14ac:dyDescent="0.25">
      <c r="A1239" s="232" t="s">
        <v>1194</v>
      </c>
      <c r="B1239" s="137">
        <v>31</v>
      </c>
      <c r="C1239" s="205" t="str">
        <f>+VLOOKUP(Tabla9[[#This Row],[Cod. Riesgo]],Tabla_Riesgos[[Número]:[Tipo de Riesgo]],6,FALSE)</f>
        <v>Estratégico</v>
      </c>
      <c r="D1239" s="119" t="s">
        <v>35</v>
      </c>
      <c r="E1239" s="120" t="s">
        <v>734</v>
      </c>
      <c r="F1239" s="121"/>
      <c r="G1239" s="392" t="s">
        <v>245</v>
      </c>
      <c r="H1239" s="213"/>
      <c r="I1239" s="207"/>
      <c r="J1239" s="207"/>
      <c r="K1239" s="207"/>
      <c r="L1239" s="207"/>
      <c r="M1239" s="207"/>
      <c r="N1239" s="207"/>
      <c r="O1239" s="207"/>
      <c r="P1239" s="123">
        <f t="shared" si="80"/>
        <v>0</v>
      </c>
      <c r="Q1239" s="208" t="str">
        <f t="shared" si="81"/>
        <v>Debil</v>
      </c>
      <c r="R1239" s="207" t="s">
        <v>516</v>
      </c>
      <c r="S1239" s="224" t="str">
        <f t="shared" si="82"/>
        <v>DebilFuerte</v>
      </c>
      <c r="T1239" s="224">
        <f>IFERROR(VLOOKUP(S1239,'Tablas de calculos'!$AU$16:$AV$24,2,FALSE),"")</f>
        <v>7</v>
      </c>
      <c r="U1239" s="208" t="str">
        <f>IFERROR(VLOOKUP(T1239,'Tablas de calculos'!$AV$16:$AY$24,4),"")</f>
        <v>Débil</v>
      </c>
      <c r="V1239" s="207" t="s">
        <v>576</v>
      </c>
      <c r="W1239" s="207" t="s">
        <v>578</v>
      </c>
      <c r="X1239" s="123" t="str">
        <f t="shared" si="83"/>
        <v>DébilNo disminuyeDirectamente</v>
      </c>
      <c r="Y1239" s="208" t="str">
        <f>IFERROR(VLOOKUP(X1239,'Tablas de calculos'!$AZ$4:$BE$11,5,FALSE),"")</f>
        <v/>
      </c>
      <c r="Z1239" s="208" t="str">
        <f>IFERROR(VLOOKUP(X1239,'Tablas de calculos'!$AZ$4:$BE$11,6,FALSE),"")</f>
        <v/>
      </c>
    </row>
    <row r="1240" spans="1:26" ht="75" x14ac:dyDescent="0.25">
      <c r="A1240" s="232" t="s">
        <v>1194</v>
      </c>
      <c r="B1240" s="137">
        <v>31</v>
      </c>
      <c r="C1240" s="205" t="str">
        <f>+VLOOKUP(Tabla9[[#This Row],[Cod. Riesgo]],Tabla_Riesgos[[Número]:[Tipo de Riesgo]],6,FALSE)</f>
        <v>Estratégico</v>
      </c>
      <c r="D1240" s="119" t="s">
        <v>35</v>
      </c>
      <c r="E1240" s="120" t="s">
        <v>734</v>
      </c>
      <c r="F1240" s="121"/>
      <c r="G1240" s="392" t="s">
        <v>246</v>
      </c>
      <c r="H1240" s="213"/>
      <c r="I1240" s="207"/>
      <c r="J1240" s="207"/>
      <c r="K1240" s="207"/>
      <c r="L1240" s="207"/>
      <c r="M1240" s="207"/>
      <c r="N1240" s="207"/>
      <c r="O1240" s="207"/>
      <c r="P1240" s="123">
        <f t="shared" si="80"/>
        <v>0</v>
      </c>
      <c r="Q1240" s="208" t="str">
        <f t="shared" si="81"/>
        <v>Debil</v>
      </c>
      <c r="R1240" s="207" t="s">
        <v>516</v>
      </c>
      <c r="S1240" s="224" t="str">
        <f t="shared" si="82"/>
        <v>DebilFuerte</v>
      </c>
      <c r="T1240" s="224">
        <f>IFERROR(VLOOKUP(S1240,'Tablas de calculos'!$AU$16:$AV$24,2,FALSE),"")</f>
        <v>7</v>
      </c>
      <c r="U1240" s="208" t="str">
        <f>IFERROR(VLOOKUP(T1240,'Tablas de calculos'!$AV$16:$AY$24,4),"")</f>
        <v>Débil</v>
      </c>
      <c r="V1240" s="207" t="s">
        <v>576</v>
      </c>
      <c r="W1240" s="207" t="s">
        <v>578</v>
      </c>
      <c r="X1240" s="123" t="str">
        <f t="shared" si="83"/>
        <v>DébilNo disminuyeDirectamente</v>
      </c>
      <c r="Y1240" s="208" t="str">
        <f>IFERROR(VLOOKUP(X1240,'Tablas de calculos'!$AZ$4:$BE$11,5,FALSE),"")</f>
        <v/>
      </c>
      <c r="Z1240" s="208" t="str">
        <f>IFERROR(VLOOKUP(X1240,'Tablas de calculos'!$AZ$4:$BE$11,6,FALSE),"")</f>
        <v/>
      </c>
    </row>
    <row r="1241" spans="1:26" ht="90" x14ac:dyDescent="0.25">
      <c r="A1241" s="232" t="s">
        <v>1194</v>
      </c>
      <c r="B1241" s="137">
        <v>31</v>
      </c>
      <c r="C1241" s="205" t="str">
        <f>+VLOOKUP(Tabla9[[#This Row],[Cod. Riesgo]],Tabla_Riesgos[[Número]:[Tipo de Riesgo]],6,FALSE)</f>
        <v>Estratégico</v>
      </c>
      <c r="D1241" s="119" t="s">
        <v>35</v>
      </c>
      <c r="E1241" s="120" t="s">
        <v>734</v>
      </c>
      <c r="F1241" s="121"/>
      <c r="G1241" s="392" t="s">
        <v>247</v>
      </c>
      <c r="H1241" s="213"/>
      <c r="I1241" s="207"/>
      <c r="J1241" s="207"/>
      <c r="K1241" s="207"/>
      <c r="L1241" s="207"/>
      <c r="M1241" s="207"/>
      <c r="N1241" s="207"/>
      <c r="O1241" s="207"/>
      <c r="P1241" s="123">
        <f t="shared" si="80"/>
        <v>0</v>
      </c>
      <c r="Q1241" s="208" t="str">
        <f t="shared" si="81"/>
        <v>Debil</v>
      </c>
      <c r="R1241" s="207" t="s">
        <v>516</v>
      </c>
      <c r="S1241" s="224" t="str">
        <f t="shared" si="82"/>
        <v>DebilFuerte</v>
      </c>
      <c r="T1241" s="224">
        <f>IFERROR(VLOOKUP(S1241,'Tablas de calculos'!$AU$16:$AV$24,2,FALSE),"")</f>
        <v>7</v>
      </c>
      <c r="U1241" s="208" t="str">
        <f>IFERROR(VLOOKUP(T1241,'Tablas de calculos'!$AV$16:$AY$24,4),"")</f>
        <v>Débil</v>
      </c>
      <c r="V1241" s="207" t="s">
        <v>576</v>
      </c>
      <c r="W1241" s="207" t="s">
        <v>578</v>
      </c>
      <c r="X1241" s="123" t="str">
        <f t="shared" si="83"/>
        <v>DébilNo disminuyeDirectamente</v>
      </c>
      <c r="Y1241" s="208" t="str">
        <f>IFERROR(VLOOKUP(X1241,'Tablas de calculos'!$AZ$4:$BE$11,5,FALSE),"")</f>
        <v/>
      </c>
      <c r="Z1241" s="208" t="str">
        <f>IFERROR(VLOOKUP(X1241,'Tablas de calculos'!$AZ$4:$BE$11,6,FALSE),"")</f>
        <v/>
      </c>
    </row>
    <row r="1242" spans="1:26" ht="75" x14ac:dyDescent="0.25">
      <c r="A1242" s="232" t="s">
        <v>1194</v>
      </c>
      <c r="B1242" s="137">
        <v>31</v>
      </c>
      <c r="C1242" s="205" t="str">
        <f>+VLOOKUP(Tabla9[[#This Row],[Cod. Riesgo]],Tabla_Riesgos[[Número]:[Tipo de Riesgo]],6,FALSE)</f>
        <v>Estratégico</v>
      </c>
      <c r="D1242" s="119" t="s">
        <v>35</v>
      </c>
      <c r="E1242" s="120" t="s">
        <v>734</v>
      </c>
      <c r="F1242" s="121"/>
      <c r="G1242" s="392" t="s">
        <v>248</v>
      </c>
      <c r="H1242" s="213"/>
      <c r="I1242" s="207"/>
      <c r="J1242" s="207"/>
      <c r="K1242" s="207"/>
      <c r="L1242" s="207"/>
      <c r="M1242" s="207"/>
      <c r="N1242" s="207"/>
      <c r="O1242" s="207"/>
      <c r="P1242" s="123">
        <f t="shared" si="80"/>
        <v>0</v>
      </c>
      <c r="Q1242" s="208" t="str">
        <f t="shared" si="81"/>
        <v>Debil</v>
      </c>
      <c r="R1242" s="207" t="s">
        <v>516</v>
      </c>
      <c r="S1242" s="224" t="str">
        <f t="shared" si="82"/>
        <v>DebilFuerte</v>
      </c>
      <c r="T1242" s="224">
        <f>IFERROR(VLOOKUP(S1242,'Tablas de calculos'!$AU$16:$AV$24,2,FALSE),"")</f>
        <v>7</v>
      </c>
      <c r="U1242" s="208" t="str">
        <f>IFERROR(VLOOKUP(T1242,'Tablas de calculos'!$AV$16:$AY$24,4),"")</f>
        <v>Débil</v>
      </c>
      <c r="V1242" s="207" t="s">
        <v>576</v>
      </c>
      <c r="W1242" s="207" t="s">
        <v>578</v>
      </c>
      <c r="X1242" s="123" t="str">
        <f t="shared" si="83"/>
        <v>DébilNo disminuyeDirectamente</v>
      </c>
      <c r="Y1242" s="208" t="str">
        <f>IFERROR(VLOOKUP(X1242,'Tablas de calculos'!$AZ$4:$BE$11,5,FALSE),"")</f>
        <v/>
      </c>
      <c r="Z1242" s="208" t="str">
        <f>IFERROR(VLOOKUP(X1242,'Tablas de calculos'!$AZ$4:$BE$11,6,FALSE),"")</f>
        <v/>
      </c>
    </row>
    <row r="1243" spans="1:26" ht="75" x14ac:dyDescent="0.25">
      <c r="A1243" s="232" t="s">
        <v>1194</v>
      </c>
      <c r="B1243" s="137">
        <v>31</v>
      </c>
      <c r="C1243" s="205" t="str">
        <f>+VLOOKUP(Tabla9[[#This Row],[Cod. Riesgo]],Tabla_Riesgos[[Número]:[Tipo de Riesgo]],6,FALSE)</f>
        <v>Estratégico</v>
      </c>
      <c r="D1243" s="119" t="s">
        <v>35</v>
      </c>
      <c r="E1243" s="120" t="s">
        <v>734</v>
      </c>
      <c r="F1243" s="121"/>
      <c r="G1243" s="392" t="s">
        <v>249</v>
      </c>
      <c r="H1243" s="213"/>
      <c r="I1243" s="207"/>
      <c r="J1243" s="207"/>
      <c r="K1243" s="207"/>
      <c r="L1243" s="207"/>
      <c r="M1243" s="207"/>
      <c r="N1243" s="207"/>
      <c r="O1243" s="207"/>
      <c r="P1243" s="123">
        <f t="shared" si="80"/>
        <v>0</v>
      </c>
      <c r="Q1243" s="208" t="str">
        <f t="shared" si="81"/>
        <v>Debil</v>
      </c>
      <c r="R1243" s="207" t="s">
        <v>516</v>
      </c>
      <c r="S1243" s="224" t="str">
        <f t="shared" si="82"/>
        <v>DebilFuerte</v>
      </c>
      <c r="T1243" s="224">
        <f>IFERROR(VLOOKUP(S1243,'Tablas de calculos'!$AU$16:$AV$24,2,FALSE),"")</f>
        <v>7</v>
      </c>
      <c r="U1243" s="208" t="str">
        <f>IFERROR(VLOOKUP(T1243,'Tablas de calculos'!$AV$16:$AY$24,4),"")</f>
        <v>Débil</v>
      </c>
      <c r="V1243" s="207" t="s">
        <v>576</v>
      </c>
      <c r="W1243" s="207" t="s">
        <v>578</v>
      </c>
      <c r="X1243" s="123" t="str">
        <f t="shared" si="83"/>
        <v>DébilNo disminuyeDirectamente</v>
      </c>
      <c r="Y1243" s="208" t="str">
        <f>IFERROR(VLOOKUP(X1243,'Tablas de calculos'!$AZ$4:$BE$11,5,FALSE),"")</f>
        <v/>
      </c>
      <c r="Z1243" s="208" t="str">
        <f>IFERROR(VLOOKUP(X1243,'Tablas de calculos'!$AZ$4:$BE$11,6,FALSE),"")</f>
        <v/>
      </c>
    </row>
    <row r="1244" spans="1:26" ht="75" x14ac:dyDescent="0.25">
      <c r="A1244" s="232" t="s">
        <v>1194</v>
      </c>
      <c r="B1244" s="137">
        <v>33</v>
      </c>
      <c r="C1244" s="205" t="str">
        <f>+VLOOKUP(Tabla9[[#This Row],[Cod. Riesgo]],Tabla_Riesgos[[Número]:[Tipo de Riesgo]],6,FALSE)</f>
        <v>Estratégico</v>
      </c>
      <c r="D1244" s="119" t="s">
        <v>38</v>
      </c>
      <c r="E1244" s="120" t="s">
        <v>39</v>
      </c>
      <c r="F1244" s="121"/>
      <c r="G1244" s="392" t="s">
        <v>250</v>
      </c>
      <c r="H1244" s="213"/>
      <c r="I1244" s="207"/>
      <c r="J1244" s="207"/>
      <c r="K1244" s="207"/>
      <c r="L1244" s="207"/>
      <c r="M1244" s="207"/>
      <c r="N1244" s="207"/>
      <c r="O1244" s="207"/>
      <c r="P1244" s="123">
        <f t="shared" si="80"/>
        <v>0</v>
      </c>
      <c r="Q1244" s="208" t="str">
        <f t="shared" si="81"/>
        <v>Debil</v>
      </c>
      <c r="R1244" s="207" t="s">
        <v>516</v>
      </c>
      <c r="S1244" s="224" t="str">
        <f t="shared" si="82"/>
        <v>DebilFuerte</v>
      </c>
      <c r="T1244" s="224">
        <f>IFERROR(VLOOKUP(S1244,'Tablas de calculos'!$AU$16:$AV$24,2,FALSE),"")</f>
        <v>7</v>
      </c>
      <c r="U1244" s="208" t="str">
        <f>IFERROR(VLOOKUP(T1244,'Tablas de calculos'!$AV$16:$AY$24,4),"")</f>
        <v>Débil</v>
      </c>
      <c r="V1244" s="207" t="s">
        <v>576</v>
      </c>
      <c r="W1244" s="207" t="s">
        <v>578</v>
      </c>
      <c r="X1244" s="123" t="str">
        <f t="shared" si="83"/>
        <v>DébilNo disminuyeDirectamente</v>
      </c>
      <c r="Y1244" s="208" t="str">
        <f>IFERROR(VLOOKUP(X1244,'Tablas de calculos'!$AZ$4:$BE$11,5,FALSE),"")</f>
        <v/>
      </c>
      <c r="Z1244" s="208" t="str">
        <f>IFERROR(VLOOKUP(X1244,'Tablas de calculos'!$AZ$4:$BE$11,6,FALSE),"")</f>
        <v/>
      </c>
    </row>
    <row r="1245" spans="1:26" ht="45" x14ac:dyDescent="0.25">
      <c r="A1245" s="232" t="s">
        <v>1194</v>
      </c>
      <c r="B1245" s="137">
        <v>33</v>
      </c>
      <c r="C1245" s="205" t="str">
        <f>+VLOOKUP(Tabla9[[#This Row],[Cod. Riesgo]],Tabla_Riesgos[[Número]:[Tipo de Riesgo]],6,FALSE)</f>
        <v>Estratégico</v>
      </c>
      <c r="D1245" s="119" t="s">
        <v>38</v>
      </c>
      <c r="E1245" s="120" t="s">
        <v>39</v>
      </c>
      <c r="F1245" s="121"/>
      <c r="G1245" s="392" t="s">
        <v>251</v>
      </c>
      <c r="H1245" s="213"/>
      <c r="I1245" s="207"/>
      <c r="J1245" s="207"/>
      <c r="K1245" s="207"/>
      <c r="L1245" s="207"/>
      <c r="M1245" s="207"/>
      <c r="N1245" s="207"/>
      <c r="O1245" s="207"/>
      <c r="P1245" s="123">
        <f t="shared" si="80"/>
        <v>0</v>
      </c>
      <c r="Q1245" s="208" t="str">
        <f t="shared" si="81"/>
        <v>Debil</v>
      </c>
      <c r="R1245" s="207" t="s">
        <v>516</v>
      </c>
      <c r="S1245" s="224" t="str">
        <f t="shared" si="82"/>
        <v>DebilFuerte</v>
      </c>
      <c r="T1245" s="224">
        <f>IFERROR(VLOOKUP(S1245,'Tablas de calculos'!$AU$16:$AV$24,2,FALSE),"")</f>
        <v>7</v>
      </c>
      <c r="U1245" s="208" t="str">
        <f>IFERROR(VLOOKUP(T1245,'Tablas de calculos'!$AV$16:$AY$24,4),"")</f>
        <v>Débil</v>
      </c>
      <c r="V1245" s="207" t="s">
        <v>576</v>
      </c>
      <c r="W1245" s="207" t="s">
        <v>578</v>
      </c>
      <c r="X1245" s="123" t="str">
        <f t="shared" si="83"/>
        <v>DébilNo disminuyeDirectamente</v>
      </c>
      <c r="Y1245" s="208" t="str">
        <f>IFERROR(VLOOKUP(X1245,'Tablas de calculos'!$AZ$4:$BE$11,5,FALSE),"")</f>
        <v/>
      </c>
      <c r="Z1245" s="208" t="str">
        <f>IFERROR(VLOOKUP(X1245,'Tablas de calculos'!$AZ$4:$BE$11,6,FALSE),"")</f>
        <v/>
      </c>
    </row>
    <row r="1246" spans="1:26" ht="30" x14ac:dyDescent="0.25">
      <c r="A1246" s="232" t="s">
        <v>1194</v>
      </c>
      <c r="B1246" s="137">
        <v>33</v>
      </c>
      <c r="C1246" s="205" t="str">
        <f>+VLOOKUP(Tabla9[[#This Row],[Cod. Riesgo]],Tabla_Riesgos[[Número]:[Tipo de Riesgo]],6,FALSE)</f>
        <v>Estratégico</v>
      </c>
      <c r="D1246" s="119" t="s">
        <v>38</v>
      </c>
      <c r="E1246" s="120" t="s">
        <v>39</v>
      </c>
      <c r="F1246" s="121"/>
      <c r="G1246" s="392" t="s">
        <v>252</v>
      </c>
      <c r="H1246" s="213"/>
      <c r="I1246" s="207"/>
      <c r="J1246" s="207"/>
      <c r="K1246" s="207"/>
      <c r="L1246" s="207"/>
      <c r="M1246" s="207"/>
      <c r="N1246" s="207"/>
      <c r="O1246" s="207"/>
      <c r="P1246" s="123">
        <f t="shared" si="80"/>
        <v>0</v>
      </c>
      <c r="Q1246" s="208" t="str">
        <f t="shared" si="81"/>
        <v>Debil</v>
      </c>
      <c r="R1246" s="207" t="s">
        <v>516</v>
      </c>
      <c r="S1246" s="224" t="str">
        <f t="shared" si="82"/>
        <v>DebilFuerte</v>
      </c>
      <c r="T1246" s="224">
        <f>IFERROR(VLOOKUP(S1246,'Tablas de calculos'!$AU$16:$AV$24,2,FALSE),"")</f>
        <v>7</v>
      </c>
      <c r="U1246" s="208" t="str">
        <f>IFERROR(VLOOKUP(T1246,'Tablas de calculos'!$AV$16:$AY$24,4),"")</f>
        <v>Débil</v>
      </c>
      <c r="V1246" s="207" t="s">
        <v>576</v>
      </c>
      <c r="W1246" s="207" t="s">
        <v>578</v>
      </c>
      <c r="X1246" s="123" t="str">
        <f t="shared" si="83"/>
        <v>DébilNo disminuyeDirectamente</v>
      </c>
      <c r="Y1246" s="208" t="str">
        <f>IFERROR(VLOOKUP(X1246,'Tablas de calculos'!$AZ$4:$BE$11,5,FALSE),"")</f>
        <v/>
      </c>
      <c r="Z1246" s="208" t="str">
        <f>IFERROR(VLOOKUP(X1246,'Tablas de calculos'!$AZ$4:$BE$11,6,FALSE),"")</f>
        <v/>
      </c>
    </row>
    <row r="1247" spans="1:26" ht="45" x14ac:dyDescent="0.25">
      <c r="A1247" s="232" t="s">
        <v>1194</v>
      </c>
      <c r="B1247" s="137">
        <v>33</v>
      </c>
      <c r="C1247" s="205" t="str">
        <f>+VLOOKUP(Tabla9[[#This Row],[Cod. Riesgo]],Tabla_Riesgos[[Número]:[Tipo de Riesgo]],6,FALSE)</f>
        <v>Estratégico</v>
      </c>
      <c r="D1247" s="119" t="s">
        <v>38</v>
      </c>
      <c r="E1247" s="120" t="s">
        <v>39</v>
      </c>
      <c r="F1247" s="121"/>
      <c r="G1247" s="392" t="s">
        <v>253</v>
      </c>
      <c r="H1247" s="213"/>
      <c r="I1247" s="207"/>
      <c r="J1247" s="207"/>
      <c r="K1247" s="207"/>
      <c r="L1247" s="207"/>
      <c r="M1247" s="207"/>
      <c r="N1247" s="207"/>
      <c r="O1247" s="207"/>
      <c r="P1247" s="123">
        <f t="shared" si="80"/>
        <v>0</v>
      </c>
      <c r="Q1247" s="208" t="str">
        <f t="shared" si="81"/>
        <v>Debil</v>
      </c>
      <c r="R1247" s="207" t="s">
        <v>516</v>
      </c>
      <c r="S1247" s="224" t="str">
        <f t="shared" si="82"/>
        <v>DebilFuerte</v>
      </c>
      <c r="T1247" s="224">
        <f>IFERROR(VLOOKUP(S1247,'Tablas de calculos'!$AU$16:$AV$24,2,FALSE),"")</f>
        <v>7</v>
      </c>
      <c r="U1247" s="208" t="str">
        <f>IFERROR(VLOOKUP(T1247,'Tablas de calculos'!$AV$16:$AY$24,4),"")</f>
        <v>Débil</v>
      </c>
      <c r="V1247" s="207" t="s">
        <v>576</v>
      </c>
      <c r="W1247" s="207" t="s">
        <v>578</v>
      </c>
      <c r="X1247" s="123" t="str">
        <f t="shared" si="83"/>
        <v>DébilNo disminuyeDirectamente</v>
      </c>
      <c r="Y1247" s="208" t="str">
        <f>IFERROR(VLOOKUP(X1247,'Tablas de calculos'!$AZ$4:$BE$11,5,FALSE),"")</f>
        <v/>
      </c>
      <c r="Z1247" s="208" t="str">
        <f>IFERROR(VLOOKUP(X1247,'Tablas de calculos'!$AZ$4:$BE$11,6,FALSE),"")</f>
        <v/>
      </c>
    </row>
    <row r="1248" spans="1:26" ht="45" x14ac:dyDescent="0.25">
      <c r="A1248" s="232" t="s">
        <v>1194</v>
      </c>
      <c r="B1248" s="137">
        <v>34</v>
      </c>
      <c r="C1248" s="205" t="str">
        <f>+VLOOKUP(Tabla9[[#This Row],[Cod. Riesgo]],Tabla_Riesgos[[Número]:[Tipo de Riesgo]],6,FALSE)</f>
        <v>Operativo</v>
      </c>
      <c r="D1248" s="119" t="s">
        <v>38</v>
      </c>
      <c r="E1248" s="120" t="s">
        <v>662</v>
      </c>
      <c r="F1248" s="121"/>
      <c r="G1248" s="392" t="s">
        <v>254</v>
      </c>
      <c r="H1248" s="213"/>
      <c r="I1248" s="207"/>
      <c r="J1248" s="207"/>
      <c r="K1248" s="207"/>
      <c r="L1248" s="207"/>
      <c r="M1248" s="207"/>
      <c r="N1248" s="207"/>
      <c r="O1248" s="207"/>
      <c r="P1248" s="123">
        <f t="shared" si="80"/>
        <v>0</v>
      </c>
      <c r="Q1248" s="208" t="str">
        <f t="shared" si="81"/>
        <v>Debil</v>
      </c>
      <c r="R1248" s="207" t="s">
        <v>516</v>
      </c>
      <c r="S1248" s="224" t="str">
        <f t="shared" si="82"/>
        <v>DebilFuerte</v>
      </c>
      <c r="T1248" s="224">
        <f>IFERROR(VLOOKUP(S1248,'Tablas de calculos'!$AU$16:$AV$24,2,FALSE),"")</f>
        <v>7</v>
      </c>
      <c r="U1248" s="208" t="str">
        <f>IFERROR(VLOOKUP(T1248,'Tablas de calculos'!$AV$16:$AY$24,4),"")</f>
        <v>Débil</v>
      </c>
      <c r="V1248" s="207" t="s">
        <v>576</v>
      </c>
      <c r="W1248" s="207" t="s">
        <v>578</v>
      </c>
      <c r="X1248" s="123" t="str">
        <f t="shared" si="83"/>
        <v>DébilNo disminuyeDirectamente</v>
      </c>
      <c r="Y1248" s="208" t="str">
        <f>IFERROR(VLOOKUP(X1248,'Tablas de calculos'!$AZ$4:$BE$11,5,FALSE),"")</f>
        <v/>
      </c>
      <c r="Z1248" s="208" t="str">
        <f>IFERROR(VLOOKUP(X1248,'Tablas de calculos'!$AZ$4:$BE$11,6,FALSE),"")</f>
        <v/>
      </c>
    </row>
    <row r="1249" spans="1:26" ht="45" x14ac:dyDescent="0.25">
      <c r="A1249" s="232" t="s">
        <v>1194</v>
      </c>
      <c r="B1249" s="137">
        <v>34</v>
      </c>
      <c r="C1249" s="205" t="str">
        <f>+VLOOKUP(Tabla9[[#This Row],[Cod. Riesgo]],Tabla_Riesgos[[Número]:[Tipo de Riesgo]],6,FALSE)</f>
        <v>Operativo</v>
      </c>
      <c r="D1249" s="119" t="s">
        <v>38</v>
      </c>
      <c r="E1249" s="120" t="s">
        <v>662</v>
      </c>
      <c r="F1249" s="121"/>
      <c r="G1249" s="392" t="s">
        <v>255</v>
      </c>
      <c r="H1249" s="213"/>
      <c r="I1249" s="207"/>
      <c r="J1249" s="207"/>
      <c r="K1249" s="207"/>
      <c r="L1249" s="207"/>
      <c r="M1249" s="207"/>
      <c r="N1249" s="207"/>
      <c r="O1249" s="207"/>
      <c r="P1249" s="123">
        <f t="shared" si="80"/>
        <v>0</v>
      </c>
      <c r="Q1249" s="208" t="str">
        <f t="shared" si="81"/>
        <v>Debil</v>
      </c>
      <c r="R1249" s="207" t="s">
        <v>516</v>
      </c>
      <c r="S1249" s="224" t="str">
        <f t="shared" si="82"/>
        <v>DebilFuerte</v>
      </c>
      <c r="T1249" s="224">
        <f>IFERROR(VLOOKUP(S1249,'Tablas de calculos'!$AU$16:$AV$24,2,FALSE),"")</f>
        <v>7</v>
      </c>
      <c r="U1249" s="208" t="str">
        <f>IFERROR(VLOOKUP(T1249,'Tablas de calculos'!$AV$16:$AY$24,4),"")</f>
        <v>Débil</v>
      </c>
      <c r="V1249" s="207" t="s">
        <v>576</v>
      </c>
      <c r="W1249" s="207" t="s">
        <v>578</v>
      </c>
      <c r="X1249" s="123" t="str">
        <f t="shared" si="83"/>
        <v>DébilNo disminuyeDirectamente</v>
      </c>
      <c r="Y1249" s="208" t="str">
        <f>IFERROR(VLOOKUP(X1249,'Tablas de calculos'!$AZ$4:$BE$11,5,FALSE),"")</f>
        <v/>
      </c>
      <c r="Z1249" s="208" t="str">
        <f>IFERROR(VLOOKUP(X1249,'Tablas de calculos'!$AZ$4:$BE$11,6,FALSE),"")</f>
        <v/>
      </c>
    </row>
    <row r="1250" spans="1:26" ht="60" x14ac:dyDescent="0.25">
      <c r="A1250" s="232" t="s">
        <v>1194</v>
      </c>
      <c r="B1250" s="137">
        <v>35</v>
      </c>
      <c r="C1250" s="205" t="str">
        <f>+VLOOKUP(Tabla9[[#This Row],[Cod. Riesgo]],Tabla_Riesgos[[Número]:[Tipo de Riesgo]],6,FALSE)</f>
        <v>Operativo</v>
      </c>
      <c r="D1250" s="119" t="s">
        <v>38</v>
      </c>
      <c r="E1250" s="120" t="s">
        <v>40</v>
      </c>
      <c r="F1250" s="121"/>
      <c r="G1250" s="392" t="s">
        <v>256</v>
      </c>
      <c r="H1250" s="213"/>
      <c r="I1250" s="207"/>
      <c r="J1250" s="207"/>
      <c r="K1250" s="207"/>
      <c r="L1250" s="207"/>
      <c r="M1250" s="207"/>
      <c r="N1250" s="207"/>
      <c r="O1250" s="207"/>
      <c r="P1250" s="123">
        <f t="shared" si="80"/>
        <v>0</v>
      </c>
      <c r="Q1250" s="208" t="str">
        <f t="shared" si="81"/>
        <v>Debil</v>
      </c>
      <c r="R1250" s="207" t="s">
        <v>516</v>
      </c>
      <c r="S1250" s="224" t="str">
        <f t="shared" si="82"/>
        <v>DebilFuerte</v>
      </c>
      <c r="T1250" s="224">
        <f>IFERROR(VLOOKUP(S1250,'Tablas de calculos'!$AU$16:$AV$24,2,FALSE),"")</f>
        <v>7</v>
      </c>
      <c r="U1250" s="208" t="str">
        <f>IFERROR(VLOOKUP(T1250,'Tablas de calculos'!$AV$16:$AY$24,4),"")</f>
        <v>Débil</v>
      </c>
      <c r="V1250" s="207" t="s">
        <v>576</v>
      </c>
      <c r="W1250" s="207" t="s">
        <v>578</v>
      </c>
      <c r="X1250" s="123" t="str">
        <f t="shared" si="83"/>
        <v>DébilNo disminuyeDirectamente</v>
      </c>
      <c r="Y1250" s="208" t="str">
        <f>IFERROR(VLOOKUP(X1250,'Tablas de calculos'!$AZ$4:$BE$11,5,FALSE),"")</f>
        <v/>
      </c>
      <c r="Z1250" s="208" t="str">
        <f>IFERROR(VLOOKUP(X1250,'Tablas de calculos'!$AZ$4:$BE$11,6,FALSE),"")</f>
        <v/>
      </c>
    </row>
    <row r="1251" spans="1:26" ht="45" x14ac:dyDescent="0.25">
      <c r="A1251" s="232" t="s">
        <v>1194</v>
      </c>
      <c r="B1251" s="137">
        <v>35</v>
      </c>
      <c r="C1251" s="205" t="str">
        <f>+VLOOKUP(Tabla9[[#This Row],[Cod. Riesgo]],Tabla_Riesgos[[Número]:[Tipo de Riesgo]],6,FALSE)</f>
        <v>Operativo</v>
      </c>
      <c r="D1251" s="119" t="s">
        <v>38</v>
      </c>
      <c r="E1251" s="120" t="s">
        <v>40</v>
      </c>
      <c r="F1251" s="121"/>
      <c r="G1251" s="392" t="s">
        <v>257</v>
      </c>
      <c r="H1251" s="213"/>
      <c r="I1251" s="207"/>
      <c r="J1251" s="207"/>
      <c r="K1251" s="207"/>
      <c r="L1251" s="207"/>
      <c r="M1251" s="207"/>
      <c r="N1251" s="207"/>
      <c r="O1251" s="207"/>
      <c r="P1251" s="123">
        <f t="shared" si="80"/>
        <v>0</v>
      </c>
      <c r="Q1251" s="208" t="str">
        <f t="shared" si="81"/>
        <v>Debil</v>
      </c>
      <c r="R1251" s="207" t="s">
        <v>516</v>
      </c>
      <c r="S1251" s="224" t="str">
        <f t="shared" si="82"/>
        <v>DebilFuerte</v>
      </c>
      <c r="T1251" s="224">
        <f>IFERROR(VLOOKUP(S1251,'Tablas de calculos'!$AU$16:$AV$24,2,FALSE),"")</f>
        <v>7</v>
      </c>
      <c r="U1251" s="208" t="str">
        <f>IFERROR(VLOOKUP(T1251,'Tablas de calculos'!$AV$16:$AY$24,4),"")</f>
        <v>Débil</v>
      </c>
      <c r="V1251" s="207" t="s">
        <v>576</v>
      </c>
      <c r="W1251" s="207" t="s">
        <v>578</v>
      </c>
      <c r="X1251" s="123" t="str">
        <f t="shared" si="83"/>
        <v>DébilNo disminuyeDirectamente</v>
      </c>
      <c r="Y1251" s="208" t="str">
        <f>IFERROR(VLOOKUP(X1251,'Tablas de calculos'!$AZ$4:$BE$11,5,FALSE),"")</f>
        <v/>
      </c>
      <c r="Z1251" s="208" t="str">
        <f>IFERROR(VLOOKUP(X1251,'Tablas de calculos'!$AZ$4:$BE$11,6,FALSE),"")</f>
        <v/>
      </c>
    </row>
    <row r="1252" spans="1:26" ht="60" x14ac:dyDescent="0.25">
      <c r="A1252" s="232" t="s">
        <v>1194</v>
      </c>
      <c r="B1252" s="137">
        <v>35</v>
      </c>
      <c r="C1252" s="205" t="str">
        <f>+VLOOKUP(Tabla9[[#This Row],[Cod. Riesgo]],Tabla_Riesgos[[Número]:[Tipo de Riesgo]],6,FALSE)</f>
        <v>Operativo</v>
      </c>
      <c r="D1252" s="119" t="s">
        <v>38</v>
      </c>
      <c r="E1252" s="120" t="s">
        <v>40</v>
      </c>
      <c r="F1252" s="121"/>
      <c r="G1252" s="392" t="s">
        <v>258</v>
      </c>
      <c r="H1252" s="213"/>
      <c r="I1252" s="207"/>
      <c r="J1252" s="207"/>
      <c r="K1252" s="207"/>
      <c r="L1252" s="207"/>
      <c r="M1252" s="207"/>
      <c r="N1252" s="207"/>
      <c r="O1252" s="207"/>
      <c r="P1252" s="123">
        <f t="shared" si="80"/>
        <v>0</v>
      </c>
      <c r="Q1252" s="208" t="str">
        <f t="shared" si="81"/>
        <v>Debil</v>
      </c>
      <c r="R1252" s="207" t="s">
        <v>516</v>
      </c>
      <c r="S1252" s="224" t="str">
        <f t="shared" si="82"/>
        <v>DebilFuerte</v>
      </c>
      <c r="T1252" s="224">
        <f>IFERROR(VLOOKUP(S1252,'Tablas de calculos'!$AU$16:$AV$24,2,FALSE),"")</f>
        <v>7</v>
      </c>
      <c r="U1252" s="208" t="str">
        <f>IFERROR(VLOOKUP(T1252,'Tablas de calculos'!$AV$16:$AY$24,4),"")</f>
        <v>Débil</v>
      </c>
      <c r="V1252" s="207" t="s">
        <v>576</v>
      </c>
      <c r="W1252" s="207" t="s">
        <v>578</v>
      </c>
      <c r="X1252" s="123" t="str">
        <f t="shared" si="83"/>
        <v>DébilNo disminuyeDirectamente</v>
      </c>
      <c r="Y1252" s="208" t="str">
        <f>IFERROR(VLOOKUP(X1252,'Tablas de calculos'!$AZ$4:$BE$11,5,FALSE),"")</f>
        <v/>
      </c>
      <c r="Z1252" s="208" t="str">
        <f>IFERROR(VLOOKUP(X1252,'Tablas de calculos'!$AZ$4:$BE$11,6,FALSE),"")</f>
        <v/>
      </c>
    </row>
    <row r="1253" spans="1:26" ht="135" x14ac:dyDescent="0.25">
      <c r="A1253" s="232" t="s">
        <v>1194</v>
      </c>
      <c r="B1253" s="137">
        <v>37</v>
      </c>
      <c r="C1253" s="205" t="str">
        <f>+VLOOKUP(Tabla9[[#This Row],[Cod. Riesgo]],Tabla_Riesgos[[Número]:[Tipo de Riesgo]],6,FALSE)</f>
        <v>Estratégico</v>
      </c>
      <c r="D1253" s="119" t="s">
        <v>38</v>
      </c>
      <c r="E1253" s="120" t="s">
        <v>663</v>
      </c>
      <c r="F1253" s="121"/>
      <c r="G1253" s="392" t="s">
        <v>259</v>
      </c>
      <c r="H1253" s="213"/>
      <c r="I1253" s="207"/>
      <c r="J1253" s="207"/>
      <c r="K1253" s="207"/>
      <c r="L1253" s="207"/>
      <c r="M1253" s="207"/>
      <c r="N1253" s="207"/>
      <c r="O1253" s="207"/>
      <c r="P1253" s="123">
        <f t="shared" si="80"/>
        <v>0</v>
      </c>
      <c r="Q1253" s="208" t="str">
        <f t="shared" si="81"/>
        <v>Debil</v>
      </c>
      <c r="R1253" s="207" t="s">
        <v>516</v>
      </c>
      <c r="S1253" s="224" t="str">
        <f t="shared" si="82"/>
        <v>DebilFuerte</v>
      </c>
      <c r="T1253" s="224">
        <f>IFERROR(VLOOKUP(S1253,'Tablas de calculos'!$AU$16:$AV$24,2,FALSE),"")</f>
        <v>7</v>
      </c>
      <c r="U1253" s="208" t="str">
        <f>IFERROR(VLOOKUP(T1253,'Tablas de calculos'!$AV$16:$AY$24,4),"")</f>
        <v>Débil</v>
      </c>
      <c r="V1253" s="207" t="s">
        <v>576</v>
      </c>
      <c r="W1253" s="207" t="s">
        <v>578</v>
      </c>
      <c r="X1253" s="123" t="str">
        <f t="shared" si="83"/>
        <v>DébilNo disminuyeDirectamente</v>
      </c>
      <c r="Y1253" s="208" t="str">
        <f>IFERROR(VLOOKUP(X1253,'Tablas de calculos'!$AZ$4:$BE$11,5,FALSE),"")</f>
        <v/>
      </c>
      <c r="Z1253" s="208" t="str">
        <f>IFERROR(VLOOKUP(X1253,'Tablas de calculos'!$AZ$4:$BE$11,6,FALSE),"")</f>
        <v/>
      </c>
    </row>
    <row r="1254" spans="1:26" ht="45" x14ac:dyDescent="0.25">
      <c r="A1254" s="232" t="s">
        <v>1194</v>
      </c>
      <c r="B1254" s="137">
        <v>38</v>
      </c>
      <c r="C1254" s="205" t="str">
        <f>+VLOOKUP(Tabla9[[#This Row],[Cod. Riesgo]],Tabla_Riesgos[[Número]:[Tipo de Riesgo]],6,FALSE)</f>
        <v>Operativo</v>
      </c>
      <c r="D1254" s="119" t="s">
        <v>43</v>
      </c>
      <c r="E1254" s="120" t="s">
        <v>664</v>
      </c>
      <c r="F1254" s="121"/>
      <c r="G1254" s="392" t="s">
        <v>260</v>
      </c>
      <c r="H1254" s="213"/>
      <c r="I1254" s="207"/>
      <c r="J1254" s="207"/>
      <c r="K1254" s="207"/>
      <c r="L1254" s="207"/>
      <c r="M1254" s="207"/>
      <c r="N1254" s="207"/>
      <c r="O1254" s="207"/>
      <c r="P1254" s="123">
        <f t="shared" si="80"/>
        <v>0</v>
      </c>
      <c r="Q1254" s="208" t="str">
        <f t="shared" si="81"/>
        <v>Debil</v>
      </c>
      <c r="R1254" s="207" t="s">
        <v>516</v>
      </c>
      <c r="S1254" s="224" t="str">
        <f t="shared" si="82"/>
        <v>DebilFuerte</v>
      </c>
      <c r="T1254" s="224">
        <f>IFERROR(VLOOKUP(S1254,'Tablas de calculos'!$AU$16:$AV$24,2,FALSE),"")</f>
        <v>7</v>
      </c>
      <c r="U1254" s="208" t="str">
        <f>IFERROR(VLOOKUP(T1254,'Tablas de calculos'!$AV$16:$AY$24,4),"")</f>
        <v>Débil</v>
      </c>
      <c r="V1254" s="207" t="s">
        <v>576</v>
      </c>
      <c r="W1254" s="207" t="s">
        <v>578</v>
      </c>
      <c r="X1254" s="123" t="str">
        <f t="shared" si="83"/>
        <v>DébilNo disminuyeDirectamente</v>
      </c>
      <c r="Y1254" s="208" t="str">
        <f>IFERROR(VLOOKUP(X1254,'Tablas de calculos'!$AZ$4:$BE$11,5,FALSE),"")</f>
        <v/>
      </c>
      <c r="Z1254" s="208" t="str">
        <f>IFERROR(VLOOKUP(X1254,'Tablas de calculos'!$AZ$4:$BE$11,6,FALSE),"")</f>
        <v/>
      </c>
    </row>
    <row r="1255" spans="1:26" ht="45" x14ac:dyDescent="0.25">
      <c r="A1255" s="232" t="s">
        <v>1194</v>
      </c>
      <c r="B1255" s="137">
        <v>38</v>
      </c>
      <c r="C1255" s="205" t="str">
        <f>+VLOOKUP(Tabla9[[#This Row],[Cod. Riesgo]],Tabla_Riesgos[[Número]:[Tipo de Riesgo]],6,FALSE)</f>
        <v>Operativo</v>
      </c>
      <c r="D1255" s="119" t="s">
        <v>43</v>
      </c>
      <c r="E1255" s="120" t="s">
        <v>664</v>
      </c>
      <c r="F1255" s="121"/>
      <c r="G1255" s="392" t="s">
        <v>261</v>
      </c>
      <c r="H1255" s="213"/>
      <c r="I1255" s="207"/>
      <c r="J1255" s="207"/>
      <c r="K1255" s="207"/>
      <c r="L1255" s="207"/>
      <c r="M1255" s="207"/>
      <c r="N1255" s="207"/>
      <c r="O1255" s="207"/>
      <c r="P1255" s="123">
        <f t="shared" si="80"/>
        <v>0</v>
      </c>
      <c r="Q1255" s="208" t="str">
        <f t="shared" si="81"/>
        <v>Debil</v>
      </c>
      <c r="R1255" s="207" t="s">
        <v>516</v>
      </c>
      <c r="S1255" s="224" t="str">
        <f t="shared" si="82"/>
        <v>DebilFuerte</v>
      </c>
      <c r="T1255" s="224">
        <f>IFERROR(VLOOKUP(S1255,'Tablas de calculos'!$AU$16:$AV$24,2,FALSE),"")</f>
        <v>7</v>
      </c>
      <c r="U1255" s="208" t="str">
        <f>IFERROR(VLOOKUP(T1255,'Tablas de calculos'!$AV$16:$AY$24,4),"")</f>
        <v>Débil</v>
      </c>
      <c r="V1255" s="207" t="s">
        <v>576</v>
      </c>
      <c r="W1255" s="207" t="s">
        <v>578</v>
      </c>
      <c r="X1255" s="123" t="str">
        <f t="shared" si="83"/>
        <v>DébilNo disminuyeDirectamente</v>
      </c>
      <c r="Y1255" s="208" t="str">
        <f>IFERROR(VLOOKUP(X1255,'Tablas de calculos'!$AZ$4:$BE$11,5,FALSE),"")</f>
        <v/>
      </c>
      <c r="Z1255" s="208" t="str">
        <f>IFERROR(VLOOKUP(X1255,'Tablas de calculos'!$AZ$4:$BE$11,6,FALSE),"")</f>
        <v/>
      </c>
    </row>
    <row r="1256" spans="1:26" ht="60" x14ac:dyDescent="0.25">
      <c r="A1256" s="232" t="s">
        <v>1194</v>
      </c>
      <c r="B1256" s="137">
        <v>39</v>
      </c>
      <c r="C1256" s="205" t="str">
        <f>+VLOOKUP(Tabla9[[#This Row],[Cod. Riesgo]],Tabla_Riesgos[[Número]:[Tipo de Riesgo]],6,FALSE)</f>
        <v>Estratégico</v>
      </c>
      <c r="D1256" s="119" t="s">
        <v>43</v>
      </c>
      <c r="E1256" s="120" t="s">
        <v>44</v>
      </c>
      <c r="F1256" s="121"/>
      <c r="G1256" s="392" t="s">
        <v>215</v>
      </c>
      <c r="H1256" s="213"/>
      <c r="I1256" s="207"/>
      <c r="J1256" s="207"/>
      <c r="K1256" s="207"/>
      <c r="L1256" s="207"/>
      <c r="M1256" s="207"/>
      <c r="N1256" s="207"/>
      <c r="O1256" s="207"/>
      <c r="P1256" s="123">
        <f t="shared" si="80"/>
        <v>0</v>
      </c>
      <c r="Q1256" s="208" t="str">
        <f t="shared" si="81"/>
        <v>Debil</v>
      </c>
      <c r="R1256" s="207" t="s">
        <v>516</v>
      </c>
      <c r="S1256" s="224" t="str">
        <f t="shared" si="82"/>
        <v>DebilFuerte</v>
      </c>
      <c r="T1256" s="224">
        <f>IFERROR(VLOOKUP(S1256,'Tablas de calculos'!$AU$16:$AV$24,2,FALSE),"")</f>
        <v>7</v>
      </c>
      <c r="U1256" s="208" t="str">
        <f>IFERROR(VLOOKUP(T1256,'Tablas de calculos'!$AV$16:$AY$24,4),"")</f>
        <v>Débil</v>
      </c>
      <c r="V1256" s="207" t="s">
        <v>576</v>
      </c>
      <c r="W1256" s="207" t="s">
        <v>578</v>
      </c>
      <c r="X1256" s="123" t="str">
        <f t="shared" si="83"/>
        <v>DébilNo disminuyeDirectamente</v>
      </c>
      <c r="Y1256" s="208" t="str">
        <f>IFERROR(VLOOKUP(X1256,'Tablas de calculos'!$AZ$4:$BE$11,5,FALSE),"")</f>
        <v/>
      </c>
      <c r="Z1256" s="208" t="str">
        <f>IFERROR(VLOOKUP(X1256,'Tablas de calculos'!$AZ$4:$BE$11,6,FALSE),"")</f>
        <v/>
      </c>
    </row>
    <row r="1257" spans="1:26" ht="60" x14ac:dyDescent="0.25">
      <c r="A1257" s="232" t="s">
        <v>1194</v>
      </c>
      <c r="B1257" s="137">
        <v>39</v>
      </c>
      <c r="C1257" s="205" t="str">
        <f>+VLOOKUP(Tabla9[[#This Row],[Cod. Riesgo]],Tabla_Riesgos[[Número]:[Tipo de Riesgo]],6,FALSE)</f>
        <v>Estratégico</v>
      </c>
      <c r="D1257" s="119" t="s">
        <v>43</v>
      </c>
      <c r="E1257" s="120" t="s">
        <v>44</v>
      </c>
      <c r="F1257" s="121"/>
      <c r="G1257" s="392" t="s">
        <v>216</v>
      </c>
      <c r="H1257" s="213"/>
      <c r="I1257" s="207"/>
      <c r="J1257" s="207"/>
      <c r="K1257" s="207"/>
      <c r="L1257" s="207"/>
      <c r="M1257" s="207"/>
      <c r="N1257" s="207"/>
      <c r="O1257" s="207"/>
      <c r="P1257" s="123">
        <f t="shared" si="80"/>
        <v>0</v>
      </c>
      <c r="Q1257" s="208" t="str">
        <f t="shared" si="81"/>
        <v>Debil</v>
      </c>
      <c r="R1257" s="207" t="s">
        <v>516</v>
      </c>
      <c r="S1257" s="224" t="str">
        <f t="shared" si="82"/>
        <v>DebilFuerte</v>
      </c>
      <c r="T1257" s="224">
        <f>IFERROR(VLOOKUP(S1257,'Tablas de calculos'!$AU$16:$AV$24,2,FALSE),"")</f>
        <v>7</v>
      </c>
      <c r="U1257" s="208" t="str">
        <f>IFERROR(VLOOKUP(T1257,'Tablas de calculos'!$AV$16:$AY$24,4),"")</f>
        <v>Débil</v>
      </c>
      <c r="V1257" s="207" t="s">
        <v>576</v>
      </c>
      <c r="W1257" s="207" t="s">
        <v>578</v>
      </c>
      <c r="X1257" s="123" t="str">
        <f t="shared" si="83"/>
        <v>DébilNo disminuyeDirectamente</v>
      </c>
      <c r="Y1257" s="208" t="str">
        <f>IFERROR(VLOOKUP(X1257,'Tablas de calculos'!$AZ$4:$BE$11,5,FALSE),"")</f>
        <v/>
      </c>
      <c r="Z1257" s="208" t="str">
        <f>IFERROR(VLOOKUP(X1257,'Tablas de calculos'!$AZ$4:$BE$11,6,FALSE),"")</f>
        <v/>
      </c>
    </row>
    <row r="1258" spans="1:26" ht="30" x14ac:dyDescent="0.25">
      <c r="A1258" s="232" t="s">
        <v>1194</v>
      </c>
      <c r="B1258" s="137">
        <v>39</v>
      </c>
      <c r="C1258" s="205" t="str">
        <f>+VLOOKUP(Tabla9[[#This Row],[Cod. Riesgo]],Tabla_Riesgos[[Número]:[Tipo de Riesgo]],6,FALSE)</f>
        <v>Estratégico</v>
      </c>
      <c r="D1258" s="119" t="s">
        <v>43</v>
      </c>
      <c r="E1258" s="120" t="s">
        <v>44</v>
      </c>
      <c r="F1258" s="121"/>
      <c r="G1258" s="392" t="s">
        <v>217</v>
      </c>
      <c r="H1258" s="213"/>
      <c r="I1258" s="207"/>
      <c r="J1258" s="207"/>
      <c r="K1258" s="207"/>
      <c r="L1258" s="207"/>
      <c r="M1258" s="207"/>
      <c r="N1258" s="207"/>
      <c r="O1258" s="207"/>
      <c r="P1258" s="123">
        <f t="shared" si="80"/>
        <v>0</v>
      </c>
      <c r="Q1258" s="208" t="str">
        <f t="shared" si="81"/>
        <v>Debil</v>
      </c>
      <c r="R1258" s="207" t="s">
        <v>516</v>
      </c>
      <c r="S1258" s="224" t="str">
        <f t="shared" si="82"/>
        <v>DebilFuerte</v>
      </c>
      <c r="T1258" s="224">
        <f>IFERROR(VLOOKUP(S1258,'Tablas de calculos'!$AU$16:$AV$24,2,FALSE),"")</f>
        <v>7</v>
      </c>
      <c r="U1258" s="208" t="str">
        <f>IFERROR(VLOOKUP(T1258,'Tablas de calculos'!$AV$16:$AY$24,4),"")</f>
        <v>Débil</v>
      </c>
      <c r="V1258" s="207" t="s">
        <v>576</v>
      </c>
      <c r="W1258" s="207" t="s">
        <v>578</v>
      </c>
      <c r="X1258" s="123" t="str">
        <f t="shared" si="83"/>
        <v>DébilNo disminuyeDirectamente</v>
      </c>
      <c r="Y1258" s="208" t="str">
        <f>IFERROR(VLOOKUP(X1258,'Tablas de calculos'!$AZ$4:$BE$11,5,FALSE),"")</f>
        <v/>
      </c>
      <c r="Z1258" s="208" t="str">
        <f>IFERROR(VLOOKUP(X1258,'Tablas de calculos'!$AZ$4:$BE$11,6,FALSE),"")</f>
        <v/>
      </c>
    </row>
    <row r="1259" spans="1:26" ht="60" x14ac:dyDescent="0.25">
      <c r="A1259" s="232" t="s">
        <v>1194</v>
      </c>
      <c r="B1259" s="137">
        <v>40</v>
      </c>
      <c r="C1259" s="205" t="str">
        <f>+VLOOKUP(Tabla9[[#This Row],[Cod. Riesgo]],Tabla_Riesgos[[Número]:[Tipo de Riesgo]],6,FALSE)</f>
        <v>Operativo</v>
      </c>
      <c r="D1259" s="119" t="s">
        <v>43</v>
      </c>
      <c r="E1259" s="120" t="s">
        <v>743</v>
      </c>
      <c r="F1259" s="121"/>
      <c r="G1259" s="392" t="s">
        <v>262</v>
      </c>
      <c r="H1259" s="213"/>
      <c r="I1259" s="207"/>
      <c r="J1259" s="207"/>
      <c r="K1259" s="207"/>
      <c r="L1259" s="207"/>
      <c r="M1259" s="207"/>
      <c r="N1259" s="207"/>
      <c r="O1259" s="207"/>
      <c r="P1259" s="123">
        <f t="shared" si="80"/>
        <v>0</v>
      </c>
      <c r="Q1259" s="208" t="str">
        <f t="shared" si="81"/>
        <v>Debil</v>
      </c>
      <c r="R1259" s="207" t="s">
        <v>516</v>
      </c>
      <c r="S1259" s="224" t="str">
        <f t="shared" si="82"/>
        <v>DebilFuerte</v>
      </c>
      <c r="T1259" s="224">
        <f>IFERROR(VLOOKUP(S1259,'Tablas de calculos'!$AU$16:$AV$24,2,FALSE),"")</f>
        <v>7</v>
      </c>
      <c r="U1259" s="208" t="str">
        <f>IFERROR(VLOOKUP(T1259,'Tablas de calculos'!$AV$16:$AY$24,4),"")</f>
        <v>Débil</v>
      </c>
      <c r="V1259" s="207" t="s">
        <v>576</v>
      </c>
      <c r="W1259" s="207" t="s">
        <v>578</v>
      </c>
      <c r="X1259" s="123" t="str">
        <f t="shared" si="83"/>
        <v>DébilNo disminuyeDirectamente</v>
      </c>
      <c r="Y1259" s="208" t="str">
        <f>IFERROR(VLOOKUP(X1259,'Tablas de calculos'!$AZ$4:$BE$11,5,FALSE),"")</f>
        <v/>
      </c>
      <c r="Z1259" s="208" t="str">
        <f>IFERROR(VLOOKUP(X1259,'Tablas de calculos'!$AZ$4:$BE$11,6,FALSE),"")</f>
        <v/>
      </c>
    </row>
    <row r="1260" spans="1:26" ht="45" x14ac:dyDescent="0.25">
      <c r="A1260" s="232" t="s">
        <v>1194</v>
      </c>
      <c r="B1260" s="137">
        <v>40</v>
      </c>
      <c r="C1260" s="205" t="str">
        <f>+VLOOKUP(Tabla9[[#This Row],[Cod. Riesgo]],Tabla_Riesgos[[Número]:[Tipo de Riesgo]],6,FALSE)</f>
        <v>Operativo</v>
      </c>
      <c r="D1260" s="119" t="s">
        <v>43</v>
      </c>
      <c r="E1260" s="120" t="s">
        <v>743</v>
      </c>
      <c r="F1260" s="121"/>
      <c r="G1260" s="392" t="s">
        <v>251</v>
      </c>
      <c r="H1260" s="213"/>
      <c r="I1260" s="207"/>
      <c r="J1260" s="207"/>
      <c r="K1260" s="207"/>
      <c r="L1260" s="207"/>
      <c r="M1260" s="207"/>
      <c r="N1260" s="207"/>
      <c r="O1260" s="207"/>
      <c r="P1260" s="123">
        <f t="shared" si="80"/>
        <v>0</v>
      </c>
      <c r="Q1260" s="208" t="str">
        <f t="shared" si="81"/>
        <v>Debil</v>
      </c>
      <c r="R1260" s="207" t="s">
        <v>516</v>
      </c>
      <c r="S1260" s="224" t="str">
        <f t="shared" si="82"/>
        <v>DebilFuerte</v>
      </c>
      <c r="T1260" s="224">
        <f>IFERROR(VLOOKUP(S1260,'Tablas de calculos'!$AU$16:$AV$24,2,FALSE),"")</f>
        <v>7</v>
      </c>
      <c r="U1260" s="208" t="str">
        <f>IFERROR(VLOOKUP(T1260,'Tablas de calculos'!$AV$16:$AY$24,4),"")</f>
        <v>Débil</v>
      </c>
      <c r="V1260" s="207" t="s">
        <v>576</v>
      </c>
      <c r="W1260" s="207" t="s">
        <v>578</v>
      </c>
      <c r="X1260" s="123" t="str">
        <f t="shared" si="83"/>
        <v>DébilNo disminuyeDirectamente</v>
      </c>
      <c r="Y1260" s="208" t="str">
        <f>IFERROR(VLOOKUP(X1260,'Tablas de calculos'!$AZ$4:$BE$11,5,FALSE),"")</f>
        <v/>
      </c>
      <c r="Z1260" s="208" t="str">
        <f>IFERROR(VLOOKUP(X1260,'Tablas de calculos'!$AZ$4:$BE$11,6,FALSE),"")</f>
        <v/>
      </c>
    </row>
    <row r="1261" spans="1:26" ht="45" x14ac:dyDescent="0.25">
      <c r="A1261" s="232" t="s">
        <v>1194</v>
      </c>
      <c r="B1261" s="137">
        <v>41</v>
      </c>
      <c r="C1261" s="205" t="str">
        <f>+VLOOKUP(Tabla9[[#This Row],[Cod. Riesgo]],Tabla_Riesgos[[Número]:[Tipo de Riesgo]],6,FALSE)</f>
        <v>Estratégico</v>
      </c>
      <c r="D1261" s="119" t="s">
        <v>43</v>
      </c>
      <c r="E1261" s="120" t="s">
        <v>665</v>
      </c>
      <c r="F1261" s="121"/>
      <c r="G1261" s="392" t="s">
        <v>263</v>
      </c>
      <c r="H1261" s="213"/>
      <c r="I1261" s="207"/>
      <c r="J1261" s="207"/>
      <c r="K1261" s="207"/>
      <c r="L1261" s="207"/>
      <c r="M1261" s="207"/>
      <c r="N1261" s="207"/>
      <c r="O1261" s="207"/>
      <c r="P1261" s="123">
        <f t="shared" si="80"/>
        <v>0</v>
      </c>
      <c r="Q1261" s="208" t="str">
        <f t="shared" si="81"/>
        <v>Debil</v>
      </c>
      <c r="R1261" s="207" t="s">
        <v>516</v>
      </c>
      <c r="S1261" s="224" t="str">
        <f t="shared" si="82"/>
        <v>DebilFuerte</v>
      </c>
      <c r="T1261" s="224">
        <f>IFERROR(VLOOKUP(S1261,'Tablas de calculos'!$AU$16:$AV$24,2,FALSE),"")</f>
        <v>7</v>
      </c>
      <c r="U1261" s="208" t="str">
        <f>IFERROR(VLOOKUP(T1261,'Tablas de calculos'!$AV$16:$AY$24,4),"")</f>
        <v>Débil</v>
      </c>
      <c r="V1261" s="207" t="s">
        <v>576</v>
      </c>
      <c r="W1261" s="207" t="s">
        <v>578</v>
      </c>
      <c r="X1261" s="123" t="str">
        <f t="shared" si="83"/>
        <v>DébilNo disminuyeDirectamente</v>
      </c>
      <c r="Y1261" s="208" t="str">
        <f>IFERROR(VLOOKUP(X1261,'Tablas de calculos'!$AZ$4:$BE$11,5,FALSE),"")</f>
        <v/>
      </c>
      <c r="Z1261" s="208" t="str">
        <f>IFERROR(VLOOKUP(X1261,'Tablas de calculos'!$AZ$4:$BE$11,6,FALSE),"")</f>
        <v/>
      </c>
    </row>
    <row r="1262" spans="1:26" ht="60" x14ac:dyDescent="0.25">
      <c r="A1262" s="232" t="s">
        <v>1194</v>
      </c>
      <c r="B1262" s="137">
        <v>42</v>
      </c>
      <c r="C1262" s="205" t="str">
        <f>+VLOOKUP(Tabla9[[#This Row],[Cod. Riesgo]],Tabla_Riesgos[[Número]:[Tipo de Riesgo]],6,FALSE)</f>
        <v>Operativo</v>
      </c>
      <c r="D1262" s="119" t="s">
        <v>43</v>
      </c>
      <c r="E1262" s="120" t="s">
        <v>666</v>
      </c>
      <c r="F1262" s="121"/>
      <c r="G1262" s="392" t="s">
        <v>264</v>
      </c>
      <c r="H1262" s="213"/>
      <c r="I1262" s="207"/>
      <c r="J1262" s="207"/>
      <c r="K1262" s="207"/>
      <c r="L1262" s="207"/>
      <c r="M1262" s="207"/>
      <c r="N1262" s="207"/>
      <c r="O1262" s="207"/>
      <c r="P1262" s="123">
        <f t="shared" si="80"/>
        <v>0</v>
      </c>
      <c r="Q1262" s="208" t="str">
        <f t="shared" si="81"/>
        <v>Debil</v>
      </c>
      <c r="R1262" s="207" t="s">
        <v>516</v>
      </c>
      <c r="S1262" s="224" t="str">
        <f t="shared" si="82"/>
        <v>DebilFuerte</v>
      </c>
      <c r="T1262" s="224">
        <f>IFERROR(VLOOKUP(S1262,'Tablas de calculos'!$AU$16:$AV$24,2,FALSE),"")</f>
        <v>7</v>
      </c>
      <c r="U1262" s="208" t="str">
        <f>IFERROR(VLOOKUP(T1262,'Tablas de calculos'!$AV$16:$AY$24,4),"")</f>
        <v>Débil</v>
      </c>
      <c r="V1262" s="207" t="s">
        <v>576</v>
      </c>
      <c r="W1262" s="207" t="s">
        <v>578</v>
      </c>
      <c r="X1262" s="123" t="str">
        <f t="shared" si="83"/>
        <v>DébilNo disminuyeDirectamente</v>
      </c>
      <c r="Y1262" s="208" t="str">
        <f>IFERROR(VLOOKUP(X1262,'Tablas de calculos'!$AZ$4:$BE$11,5,FALSE),"")</f>
        <v/>
      </c>
      <c r="Z1262" s="208" t="str">
        <f>IFERROR(VLOOKUP(X1262,'Tablas de calculos'!$AZ$4:$BE$11,6,FALSE),"")</f>
        <v/>
      </c>
    </row>
    <row r="1263" spans="1:26" ht="45" x14ac:dyDescent="0.25">
      <c r="A1263" s="232" t="s">
        <v>1194</v>
      </c>
      <c r="B1263" s="137">
        <v>42</v>
      </c>
      <c r="C1263" s="205" t="str">
        <f>+VLOOKUP(Tabla9[[#This Row],[Cod. Riesgo]],Tabla_Riesgos[[Número]:[Tipo de Riesgo]],6,FALSE)</f>
        <v>Operativo</v>
      </c>
      <c r="D1263" s="119" t="s">
        <v>43</v>
      </c>
      <c r="E1263" s="120" t="s">
        <v>666</v>
      </c>
      <c r="F1263" s="121"/>
      <c r="G1263" s="392" t="s">
        <v>265</v>
      </c>
      <c r="H1263" s="213"/>
      <c r="I1263" s="207"/>
      <c r="J1263" s="207"/>
      <c r="K1263" s="207"/>
      <c r="L1263" s="207"/>
      <c r="M1263" s="207"/>
      <c r="N1263" s="207"/>
      <c r="O1263" s="207"/>
      <c r="P1263" s="123">
        <f t="shared" si="80"/>
        <v>0</v>
      </c>
      <c r="Q1263" s="208" t="str">
        <f t="shared" si="81"/>
        <v>Debil</v>
      </c>
      <c r="R1263" s="207" t="s">
        <v>516</v>
      </c>
      <c r="S1263" s="224" t="str">
        <f t="shared" si="82"/>
        <v>DebilFuerte</v>
      </c>
      <c r="T1263" s="224">
        <f>IFERROR(VLOOKUP(S1263,'Tablas de calculos'!$AU$16:$AV$24,2,FALSE),"")</f>
        <v>7</v>
      </c>
      <c r="U1263" s="208" t="str">
        <f>IFERROR(VLOOKUP(T1263,'Tablas de calculos'!$AV$16:$AY$24,4),"")</f>
        <v>Débil</v>
      </c>
      <c r="V1263" s="207" t="s">
        <v>576</v>
      </c>
      <c r="W1263" s="207" t="s">
        <v>578</v>
      </c>
      <c r="X1263" s="123" t="str">
        <f t="shared" si="83"/>
        <v>DébilNo disminuyeDirectamente</v>
      </c>
      <c r="Y1263" s="208" t="str">
        <f>IFERROR(VLOOKUP(X1263,'Tablas de calculos'!$AZ$4:$BE$11,5,FALSE),"")</f>
        <v/>
      </c>
      <c r="Z1263" s="208" t="str">
        <f>IFERROR(VLOOKUP(X1263,'Tablas de calculos'!$AZ$4:$BE$11,6,FALSE),"")</f>
        <v/>
      </c>
    </row>
    <row r="1264" spans="1:26" ht="60" x14ac:dyDescent="0.25">
      <c r="A1264" s="232" t="s">
        <v>1194</v>
      </c>
      <c r="B1264" s="137">
        <v>43</v>
      </c>
      <c r="C1264" s="205" t="str">
        <f>+VLOOKUP(Tabla9[[#This Row],[Cod. Riesgo]],Tabla_Riesgos[[Número]:[Tipo de Riesgo]],6,FALSE)</f>
        <v>Operativo</v>
      </c>
      <c r="D1264" s="119" t="s">
        <v>45</v>
      </c>
      <c r="E1264" s="120" t="s">
        <v>667</v>
      </c>
      <c r="F1264" s="121"/>
      <c r="G1264" s="392" t="s">
        <v>266</v>
      </c>
      <c r="H1264" s="213"/>
      <c r="I1264" s="207"/>
      <c r="J1264" s="207"/>
      <c r="K1264" s="207"/>
      <c r="L1264" s="207"/>
      <c r="M1264" s="207"/>
      <c r="N1264" s="207"/>
      <c r="O1264" s="207"/>
      <c r="P1264" s="123">
        <f t="shared" si="80"/>
        <v>0</v>
      </c>
      <c r="Q1264" s="208" t="str">
        <f t="shared" si="81"/>
        <v>Debil</v>
      </c>
      <c r="R1264" s="207" t="s">
        <v>516</v>
      </c>
      <c r="S1264" s="224" t="str">
        <f t="shared" si="82"/>
        <v>DebilFuerte</v>
      </c>
      <c r="T1264" s="224">
        <f>IFERROR(VLOOKUP(S1264,'Tablas de calculos'!$AU$16:$AV$24,2,FALSE),"")</f>
        <v>7</v>
      </c>
      <c r="U1264" s="208" t="str">
        <f>IFERROR(VLOOKUP(T1264,'Tablas de calculos'!$AV$16:$AY$24,4),"")</f>
        <v>Débil</v>
      </c>
      <c r="V1264" s="207" t="s">
        <v>576</v>
      </c>
      <c r="W1264" s="207" t="s">
        <v>578</v>
      </c>
      <c r="X1264" s="123" t="str">
        <f t="shared" si="83"/>
        <v>DébilNo disminuyeDirectamente</v>
      </c>
      <c r="Y1264" s="208" t="str">
        <f>IFERROR(VLOOKUP(X1264,'Tablas de calculos'!$AZ$4:$BE$11,5,FALSE),"")</f>
        <v/>
      </c>
      <c r="Z1264" s="208" t="str">
        <f>IFERROR(VLOOKUP(X1264,'Tablas de calculos'!$AZ$4:$BE$11,6,FALSE),"")</f>
        <v/>
      </c>
    </row>
    <row r="1265" spans="1:26" ht="45" x14ac:dyDescent="0.25">
      <c r="A1265" s="232" t="s">
        <v>1194</v>
      </c>
      <c r="B1265" s="137">
        <v>43</v>
      </c>
      <c r="C1265" s="205" t="str">
        <f>+VLOOKUP(Tabla9[[#This Row],[Cod. Riesgo]],Tabla_Riesgos[[Número]:[Tipo de Riesgo]],6,FALSE)</f>
        <v>Operativo</v>
      </c>
      <c r="D1265" s="119" t="s">
        <v>45</v>
      </c>
      <c r="E1265" s="120" t="s">
        <v>667</v>
      </c>
      <c r="F1265" s="121"/>
      <c r="G1265" s="392" t="s">
        <v>267</v>
      </c>
      <c r="H1265" s="213"/>
      <c r="I1265" s="207"/>
      <c r="J1265" s="207"/>
      <c r="K1265" s="207"/>
      <c r="L1265" s="207"/>
      <c r="M1265" s="207"/>
      <c r="N1265" s="207"/>
      <c r="O1265" s="207"/>
      <c r="P1265" s="123">
        <f t="shared" si="80"/>
        <v>0</v>
      </c>
      <c r="Q1265" s="208" t="str">
        <f t="shared" si="81"/>
        <v>Debil</v>
      </c>
      <c r="R1265" s="207" t="s">
        <v>516</v>
      </c>
      <c r="S1265" s="224" t="str">
        <f t="shared" si="82"/>
        <v>DebilFuerte</v>
      </c>
      <c r="T1265" s="224">
        <f>IFERROR(VLOOKUP(S1265,'Tablas de calculos'!$AU$16:$AV$24,2,FALSE),"")</f>
        <v>7</v>
      </c>
      <c r="U1265" s="208" t="str">
        <f>IFERROR(VLOOKUP(T1265,'Tablas de calculos'!$AV$16:$AY$24,4),"")</f>
        <v>Débil</v>
      </c>
      <c r="V1265" s="207" t="s">
        <v>576</v>
      </c>
      <c r="W1265" s="207" t="s">
        <v>578</v>
      </c>
      <c r="X1265" s="123" t="str">
        <f t="shared" si="83"/>
        <v>DébilNo disminuyeDirectamente</v>
      </c>
      <c r="Y1265" s="208" t="str">
        <f>IFERROR(VLOOKUP(X1265,'Tablas de calculos'!$AZ$4:$BE$11,5,FALSE),"")</f>
        <v/>
      </c>
      <c r="Z1265" s="208" t="str">
        <f>IFERROR(VLOOKUP(X1265,'Tablas de calculos'!$AZ$4:$BE$11,6,FALSE),"")</f>
        <v/>
      </c>
    </row>
    <row r="1266" spans="1:26" ht="45" x14ac:dyDescent="0.25">
      <c r="A1266" s="232" t="s">
        <v>1194</v>
      </c>
      <c r="B1266" s="137">
        <v>43</v>
      </c>
      <c r="C1266" s="205" t="str">
        <f>+VLOOKUP(Tabla9[[#This Row],[Cod. Riesgo]],Tabla_Riesgos[[Número]:[Tipo de Riesgo]],6,FALSE)</f>
        <v>Operativo</v>
      </c>
      <c r="D1266" s="119" t="s">
        <v>45</v>
      </c>
      <c r="E1266" s="120" t="s">
        <v>667</v>
      </c>
      <c r="F1266" s="121"/>
      <c r="G1266" s="392" t="s">
        <v>268</v>
      </c>
      <c r="H1266" s="213"/>
      <c r="I1266" s="207"/>
      <c r="J1266" s="207"/>
      <c r="K1266" s="207"/>
      <c r="L1266" s="207"/>
      <c r="M1266" s="207"/>
      <c r="N1266" s="207"/>
      <c r="O1266" s="207"/>
      <c r="P1266" s="123">
        <f t="shared" si="80"/>
        <v>0</v>
      </c>
      <c r="Q1266" s="208" t="str">
        <f t="shared" si="81"/>
        <v>Debil</v>
      </c>
      <c r="R1266" s="207" t="s">
        <v>516</v>
      </c>
      <c r="S1266" s="224" t="str">
        <f t="shared" si="82"/>
        <v>DebilFuerte</v>
      </c>
      <c r="T1266" s="224">
        <f>IFERROR(VLOOKUP(S1266,'Tablas de calculos'!$AU$16:$AV$24,2,FALSE),"")</f>
        <v>7</v>
      </c>
      <c r="U1266" s="208" t="str">
        <f>IFERROR(VLOOKUP(T1266,'Tablas de calculos'!$AV$16:$AY$24,4),"")</f>
        <v>Débil</v>
      </c>
      <c r="V1266" s="207" t="s">
        <v>576</v>
      </c>
      <c r="W1266" s="207" t="s">
        <v>578</v>
      </c>
      <c r="X1266" s="123" t="str">
        <f t="shared" si="83"/>
        <v>DébilNo disminuyeDirectamente</v>
      </c>
      <c r="Y1266" s="208" t="str">
        <f>IFERROR(VLOOKUP(X1266,'Tablas de calculos'!$AZ$4:$BE$11,5,FALSE),"")</f>
        <v/>
      </c>
      <c r="Z1266" s="208" t="str">
        <f>IFERROR(VLOOKUP(X1266,'Tablas de calculos'!$AZ$4:$BE$11,6,FALSE),"")</f>
        <v/>
      </c>
    </row>
    <row r="1267" spans="1:26" ht="45" x14ac:dyDescent="0.25">
      <c r="A1267" s="232" t="s">
        <v>1194</v>
      </c>
      <c r="B1267" s="137">
        <v>43</v>
      </c>
      <c r="C1267" s="205" t="str">
        <f>+VLOOKUP(Tabla9[[#This Row],[Cod. Riesgo]],Tabla_Riesgos[[Número]:[Tipo de Riesgo]],6,FALSE)</f>
        <v>Operativo</v>
      </c>
      <c r="D1267" s="119" t="s">
        <v>45</v>
      </c>
      <c r="E1267" s="120" t="s">
        <v>667</v>
      </c>
      <c r="F1267" s="121"/>
      <c r="G1267" s="392" t="s">
        <v>269</v>
      </c>
      <c r="H1267" s="213"/>
      <c r="I1267" s="207"/>
      <c r="J1267" s="207"/>
      <c r="K1267" s="207"/>
      <c r="L1267" s="207"/>
      <c r="M1267" s="207"/>
      <c r="N1267" s="207"/>
      <c r="O1267" s="207"/>
      <c r="P1267" s="123">
        <f t="shared" si="80"/>
        <v>0</v>
      </c>
      <c r="Q1267" s="208" t="str">
        <f t="shared" si="81"/>
        <v>Debil</v>
      </c>
      <c r="R1267" s="207" t="s">
        <v>516</v>
      </c>
      <c r="S1267" s="224" t="str">
        <f t="shared" si="82"/>
        <v>DebilFuerte</v>
      </c>
      <c r="T1267" s="224">
        <f>IFERROR(VLOOKUP(S1267,'Tablas de calculos'!$AU$16:$AV$24,2,FALSE),"")</f>
        <v>7</v>
      </c>
      <c r="U1267" s="208" t="str">
        <f>IFERROR(VLOOKUP(T1267,'Tablas de calculos'!$AV$16:$AY$24,4),"")</f>
        <v>Débil</v>
      </c>
      <c r="V1267" s="207" t="s">
        <v>576</v>
      </c>
      <c r="W1267" s="207" t="s">
        <v>578</v>
      </c>
      <c r="X1267" s="123" t="str">
        <f t="shared" si="83"/>
        <v>DébilNo disminuyeDirectamente</v>
      </c>
      <c r="Y1267" s="208" t="str">
        <f>IFERROR(VLOOKUP(X1267,'Tablas de calculos'!$AZ$4:$BE$11,5,FALSE),"")</f>
        <v/>
      </c>
      <c r="Z1267" s="208" t="str">
        <f>IFERROR(VLOOKUP(X1267,'Tablas de calculos'!$AZ$4:$BE$11,6,FALSE),"")</f>
        <v/>
      </c>
    </row>
    <row r="1268" spans="1:26" ht="90" x14ac:dyDescent="0.25">
      <c r="A1268" s="232" t="s">
        <v>1194</v>
      </c>
      <c r="B1268" s="137">
        <v>43</v>
      </c>
      <c r="C1268" s="205" t="str">
        <f>+VLOOKUP(Tabla9[[#This Row],[Cod. Riesgo]],Tabla_Riesgos[[Número]:[Tipo de Riesgo]],6,FALSE)</f>
        <v>Operativo</v>
      </c>
      <c r="D1268" s="119" t="s">
        <v>45</v>
      </c>
      <c r="E1268" s="120" t="s">
        <v>667</v>
      </c>
      <c r="F1268" s="121"/>
      <c r="G1268" s="392" t="s">
        <v>270</v>
      </c>
      <c r="H1268" s="213"/>
      <c r="I1268" s="207"/>
      <c r="J1268" s="207"/>
      <c r="K1268" s="207"/>
      <c r="L1268" s="207"/>
      <c r="M1268" s="207"/>
      <c r="N1268" s="207"/>
      <c r="O1268" s="207"/>
      <c r="P1268" s="123">
        <f t="shared" si="80"/>
        <v>0</v>
      </c>
      <c r="Q1268" s="208" t="str">
        <f t="shared" si="81"/>
        <v>Debil</v>
      </c>
      <c r="R1268" s="207" t="s">
        <v>516</v>
      </c>
      <c r="S1268" s="224" t="str">
        <f t="shared" si="82"/>
        <v>DebilFuerte</v>
      </c>
      <c r="T1268" s="224">
        <f>IFERROR(VLOOKUP(S1268,'Tablas de calculos'!$AU$16:$AV$24,2,FALSE),"")</f>
        <v>7</v>
      </c>
      <c r="U1268" s="208" t="str">
        <f>IFERROR(VLOOKUP(T1268,'Tablas de calculos'!$AV$16:$AY$24,4),"")</f>
        <v>Débil</v>
      </c>
      <c r="V1268" s="207" t="s">
        <v>576</v>
      </c>
      <c r="W1268" s="207" t="s">
        <v>578</v>
      </c>
      <c r="X1268" s="123" t="str">
        <f t="shared" si="83"/>
        <v>DébilNo disminuyeDirectamente</v>
      </c>
      <c r="Y1268" s="208" t="str">
        <f>IFERROR(VLOOKUP(X1268,'Tablas de calculos'!$AZ$4:$BE$11,5,FALSE),"")</f>
        <v/>
      </c>
      <c r="Z1268" s="208" t="str">
        <f>IFERROR(VLOOKUP(X1268,'Tablas de calculos'!$AZ$4:$BE$11,6,FALSE),"")</f>
        <v/>
      </c>
    </row>
    <row r="1269" spans="1:26" ht="45" x14ac:dyDescent="0.25">
      <c r="A1269" s="232" t="s">
        <v>1194</v>
      </c>
      <c r="B1269" s="137">
        <v>43</v>
      </c>
      <c r="C1269" s="205" t="str">
        <f>+VLOOKUP(Tabla9[[#This Row],[Cod. Riesgo]],Tabla_Riesgos[[Número]:[Tipo de Riesgo]],6,FALSE)</f>
        <v>Operativo</v>
      </c>
      <c r="D1269" s="119" t="s">
        <v>45</v>
      </c>
      <c r="E1269" s="120" t="s">
        <v>667</v>
      </c>
      <c r="F1269" s="121"/>
      <c r="G1269" s="392" t="s">
        <v>271</v>
      </c>
      <c r="H1269" s="213"/>
      <c r="I1269" s="207"/>
      <c r="J1269" s="207"/>
      <c r="K1269" s="207"/>
      <c r="L1269" s="207"/>
      <c r="M1269" s="207"/>
      <c r="N1269" s="207"/>
      <c r="O1269" s="207"/>
      <c r="P1269" s="123">
        <f t="shared" si="80"/>
        <v>0</v>
      </c>
      <c r="Q1269" s="208" t="str">
        <f t="shared" si="81"/>
        <v>Debil</v>
      </c>
      <c r="R1269" s="207" t="s">
        <v>516</v>
      </c>
      <c r="S1269" s="224" t="str">
        <f t="shared" si="82"/>
        <v>DebilFuerte</v>
      </c>
      <c r="T1269" s="224">
        <f>IFERROR(VLOOKUP(S1269,'Tablas de calculos'!$AU$16:$AV$24,2,FALSE),"")</f>
        <v>7</v>
      </c>
      <c r="U1269" s="208" t="str">
        <f>IFERROR(VLOOKUP(T1269,'Tablas de calculos'!$AV$16:$AY$24,4),"")</f>
        <v>Débil</v>
      </c>
      <c r="V1269" s="207" t="s">
        <v>576</v>
      </c>
      <c r="W1269" s="207" t="s">
        <v>578</v>
      </c>
      <c r="X1269" s="123" t="str">
        <f t="shared" si="83"/>
        <v>DébilNo disminuyeDirectamente</v>
      </c>
      <c r="Y1269" s="208" t="str">
        <f>IFERROR(VLOOKUP(X1269,'Tablas de calculos'!$AZ$4:$BE$11,5,FALSE),"")</f>
        <v/>
      </c>
      <c r="Z1269" s="208" t="str">
        <f>IFERROR(VLOOKUP(X1269,'Tablas de calculos'!$AZ$4:$BE$11,6,FALSE),"")</f>
        <v/>
      </c>
    </row>
    <row r="1270" spans="1:26" ht="60" x14ac:dyDescent="0.25">
      <c r="A1270" s="232" t="s">
        <v>1194</v>
      </c>
      <c r="B1270" s="137">
        <v>44</v>
      </c>
      <c r="C1270" s="205" t="str">
        <f>+VLOOKUP(Tabla9[[#This Row],[Cod. Riesgo]],Tabla_Riesgos[[Número]:[Tipo de Riesgo]],6,FALSE)</f>
        <v>Operativo</v>
      </c>
      <c r="D1270" s="119" t="s">
        <v>45</v>
      </c>
      <c r="E1270" s="120" t="s">
        <v>668</v>
      </c>
      <c r="F1270" s="121"/>
      <c r="G1270" s="392" t="s">
        <v>272</v>
      </c>
      <c r="H1270" s="213"/>
      <c r="I1270" s="207"/>
      <c r="J1270" s="207"/>
      <c r="K1270" s="207"/>
      <c r="L1270" s="207"/>
      <c r="M1270" s="207"/>
      <c r="N1270" s="207"/>
      <c r="O1270" s="207"/>
      <c r="P1270" s="123">
        <f t="shared" si="80"/>
        <v>0</v>
      </c>
      <c r="Q1270" s="208" t="str">
        <f t="shared" si="81"/>
        <v>Debil</v>
      </c>
      <c r="R1270" s="207" t="s">
        <v>516</v>
      </c>
      <c r="S1270" s="224" t="str">
        <f t="shared" si="82"/>
        <v>DebilFuerte</v>
      </c>
      <c r="T1270" s="224">
        <f>IFERROR(VLOOKUP(S1270,'Tablas de calculos'!$AU$16:$AV$24,2,FALSE),"")</f>
        <v>7</v>
      </c>
      <c r="U1270" s="208" t="str">
        <f>IFERROR(VLOOKUP(T1270,'Tablas de calculos'!$AV$16:$AY$24,4),"")</f>
        <v>Débil</v>
      </c>
      <c r="V1270" s="207" t="s">
        <v>576</v>
      </c>
      <c r="W1270" s="207" t="s">
        <v>578</v>
      </c>
      <c r="X1270" s="123" t="str">
        <f t="shared" si="83"/>
        <v>DébilNo disminuyeDirectamente</v>
      </c>
      <c r="Y1270" s="208" t="str">
        <f>IFERROR(VLOOKUP(X1270,'Tablas de calculos'!$AZ$4:$BE$11,5,FALSE),"")</f>
        <v/>
      </c>
      <c r="Z1270" s="208" t="str">
        <f>IFERROR(VLOOKUP(X1270,'Tablas de calculos'!$AZ$4:$BE$11,6,FALSE),"")</f>
        <v/>
      </c>
    </row>
    <row r="1271" spans="1:26" ht="45" x14ac:dyDescent="0.25">
      <c r="A1271" s="232" t="s">
        <v>1194</v>
      </c>
      <c r="B1271" s="137">
        <v>44</v>
      </c>
      <c r="C1271" s="205" t="str">
        <f>+VLOOKUP(Tabla9[[#This Row],[Cod. Riesgo]],Tabla_Riesgos[[Número]:[Tipo de Riesgo]],6,FALSE)</f>
        <v>Operativo</v>
      </c>
      <c r="D1271" s="119" t="s">
        <v>45</v>
      </c>
      <c r="E1271" s="120" t="s">
        <v>668</v>
      </c>
      <c r="F1271" s="121"/>
      <c r="G1271" s="392" t="s">
        <v>273</v>
      </c>
      <c r="H1271" s="213"/>
      <c r="I1271" s="207"/>
      <c r="J1271" s="207"/>
      <c r="K1271" s="207"/>
      <c r="L1271" s="207"/>
      <c r="M1271" s="207"/>
      <c r="N1271" s="207"/>
      <c r="O1271" s="207"/>
      <c r="P1271" s="123">
        <f t="shared" si="80"/>
        <v>0</v>
      </c>
      <c r="Q1271" s="208" t="str">
        <f t="shared" si="81"/>
        <v>Debil</v>
      </c>
      <c r="R1271" s="207" t="s">
        <v>516</v>
      </c>
      <c r="S1271" s="224" t="str">
        <f t="shared" si="82"/>
        <v>DebilFuerte</v>
      </c>
      <c r="T1271" s="224">
        <f>IFERROR(VLOOKUP(S1271,'Tablas de calculos'!$AU$16:$AV$24,2,FALSE),"")</f>
        <v>7</v>
      </c>
      <c r="U1271" s="208" t="str">
        <f>IFERROR(VLOOKUP(T1271,'Tablas de calculos'!$AV$16:$AY$24,4),"")</f>
        <v>Débil</v>
      </c>
      <c r="V1271" s="207" t="s">
        <v>576</v>
      </c>
      <c r="W1271" s="207" t="s">
        <v>578</v>
      </c>
      <c r="X1271" s="123" t="str">
        <f t="shared" si="83"/>
        <v>DébilNo disminuyeDirectamente</v>
      </c>
      <c r="Y1271" s="208" t="str">
        <f>IFERROR(VLOOKUP(X1271,'Tablas de calculos'!$AZ$4:$BE$11,5,FALSE),"")</f>
        <v/>
      </c>
      <c r="Z1271" s="208" t="str">
        <f>IFERROR(VLOOKUP(X1271,'Tablas de calculos'!$AZ$4:$BE$11,6,FALSE),"")</f>
        <v/>
      </c>
    </row>
    <row r="1272" spans="1:26" ht="90" x14ac:dyDescent="0.25">
      <c r="A1272" s="232" t="s">
        <v>1194</v>
      </c>
      <c r="B1272" s="137">
        <v>44</v>
      </c>
      <c r="C1272" s="205" t="str">
        <f>+VLOOKUP(Tabla9[[#This Row],[Cod. Riesgo]],Tabla_Riesgos[[Número]:[Tipo de Riesgo]],6,FALSE)</f>
        <v>Operativo</v>
      </c>
      <c r="D1272" s="119" t="s">
        <v>45</v>
      </c>
      <c r="E1272" s="120" t="s">
        <v>668</v>
      </c>
      <c r="F1272" s="121"/>
      <c r="G1272" s="392" t="s">
        <v>274</v>
      </c>
      <c r="H1272" s="213"/>
      <c r="I1272" s="207"/>
      <c r="J1272" s="207"/>
      <c r="K1272" s="207"/>
      <c r="L1272" s="207"/>
      <c r="M1272" s="207"/>
      <c r="N1272" s="207"/>
      <c r="O1272" s="207"/>
      <c r="P1272" s="123">
        <f t="shared" si="80"/>
        <v>0</v>
      </c>
      <c r="Q1272" s="208" t="str">
        <f t="shared" si="81"/>
        <v>Debil</v>
      </c>
      <c r="R1272" s="207" t="s">
        <v>516</v>
      </c>
      <c r="S1272" s="224" t="str">
        <f t="shared" si="82"/>
        <v>DebilFuerte</v>
      </c>
      <c r="T1272" s="224">
        <f>IFERROR(VLOOKUP(S1272,'Tablas de calculos'!$AU$16:$AV$24,2,FALSE),"")</f>
        <v>7</v>
      </c>
      <c r="U1272" s="208" t="str">
        <f>IFERROR(VLOOKUP(T1272,'Tablas de calculos'!$AV$16:$AY$24,4),"")</f>
        <v>Débil</v>
      </c>
      <c r="V1272" s="207" t="s">
        <v>576</v>
      </c>
      <c r="W1272" s="207" t="s">
        <v>578</v>
      </c>
      <c r="X1272" s="123" t="str">
        <f t="shared" si="83"/>
        <v>DébilNo disminuyeDirectamente</v>
      </c>
      <c r="Y1272" s="208" t="str">
        <f>IFERROR(VLOOKUP(X1272,'Tablas de calculos'!$AZ$4:$BE$11,5,FALSE),"")</f>
        <v/>
      </c>
      <c r="Z1272" s="208" t="str">
        <f>IFERROR(VLOOKUP(X1272,'Tablas de calculos'!$AZ$4:$BE$11,6,FALSE),"")</f>
        <v/>
      </c>
    </row>
    <row r="1273" spans="1:26" ht="60" x14ac:dyDescent="0.25">
      <c r="A1273" s="232" t="s">
        <v>1194</v>
      </c>
      <c r="B1273" s="137">
        <v>45</v>
      </c>
      <c r="C1273" s="205" t="str">
        <f>+VLOOKUP(Tabla9[[#This Row],[Cod. Riesgo]],Tabla_Riesgos[[Número]:[Tipo de Riesgo]],6,FALSE)</f>
        <v>Operativo</v>
      </c>
      <c r="D1273" s="119" t="s">
        <v>45</v>
      </c>
      <c r="E1273" s="120" t="s">
        <v>46</v>
      </c>
      <c r="F1273" s="121"/>
      <c r="G1273" s="392" t="s">
        <v>275</v>
      </c>
      <c r="H1273" s="213"/>
      <c r="I1273" s="207"/>
      <c r="J1273" s="207"/>
      <c r="K1273" s="207"/>
      <c r="L1273" s="207"/>
      <c r="M1273" s="207"/>
      <c r="N1273" s="207"/>
      <c r="O1273" s="207"/>
      <c r="P1273" s="123">
        <f t="shared" si="80"/>
        <v>0</v>
      </c>
      <c r="Q1273" s="208" t="str">
        <f t="shared" si="81"/>
        <v>Debil</v>
      </c>
      <c r="R1273" s="207" t="s">
        <v>516</v>
      </c>
      <c r="S1273" s="224" t="str">
        <f t="shared" si="82"/>
        <v>DebilFuerte</v>
      </c>
      <c r="T1273" s="224">
        <f>IFERROR(VLOOKUP(S1273,'Tablas de calculos'!$AU$16:$AV$24,2,FALSE),"")</f>
        <v>7</v>
      </c>
      <c r="U1273" s="208" t="str">
        <f>IFERROR(VLOOKUP(T1273,'Tablas de calculos'!$AV$16:$AY$24,4),"")</f>
        <v>Débil</v>
      </c>
      <c r="V1273" s="207" t="s">
        <v>576</v>
      </c>
      <c r="W1273" s="207" t="s">
        <v>578</v>
      </c>
      <c r="X1273" s="123" t="str">
        <f t="shared" si="83"/>
        <v>DébilNo disminuyeDirectamente</v>
      </c>
      <c r="Y1273" s="208" t="str">
        <f>IFERROR(VLOOKUP(X1273,'Tablas de calculos'!$AZ$4:$BE$11,5,FALSE),"")</f>
        <v/>
      </c>
      <c r="Z1273" s="208" t="str">
        <f>IFERROR(VLOOKUP(X1273,'Tablas de calculos'!$AZ$4:$BE$11,6,FALSE),"")</f>
        <v/>
      </c>
    </row>
    <row r="1274" spans="1:26" ht="45" x14ac:dyDescent="0.25">
      <c r="A1274" s="232" t="s">
        <v>1194</v>
      </c>
      <c r="B1274" s="137">
        <v>45</v>
      </c>
      <c r="C1274" s="205" t="str">
        <f>+VLOOKUP(Tabla9[[#This Row],[Cod. Riesgo]],Tabla_Riesgos[[Número]:[Tipo de Riesgo]],6,FALSE)</f>
        <v>Operativo</v>
      </c>
      <c r="D1274" s="119" t="s">
        <v>45</v>
      </c>
      <c r="E1274" s="120" t="s">
        <v>46</v>
      </c>
      <c r="F1274" s="121"/>
      <c r="G1274" s="392" t="s">
        <v>276</v>
      </c>
      <c r="H1274" s="213"/>
      <c r="I1274" s="207"/>
      <c r="J1274" s="207"/>
      <c r="K1274" s="207"/>
      <c r="L1274" s="207"/>
      <c r="M1274" s="207"/>
      <c r="N1274" s="207"/>
      <c r="O1274" s="207"/>
      <c r="P1274" s="123">
        <f t="shared" si="80"/>
        <v>0</v>
      </c>
      <c r="Q1274" s="208" t="str">
        <f t="shared" si="81"/>
        <v>Debil</v>
      </c>
      <c r="R1274" s="207" t="s">
        <v>516</v>
      </c>
      <c r="S1274" s="224" t="str">
        <f t="shared" si="82"/>
        <v>DebilFuerte</v>
      </c>
      <c r="T1274" s="224">
        <f>IFERROR(VLOOKUP(S1274,'Tablas de calculos'!$AU$16:$AV$24,2,FALSE),"")</f>
        <v>7</v>
      </c>
      <c r="U1274" s="208" t="str">
        <f>IFERROR(VLOOKUP(T1274,'Tablas de calculos'!$AV$16:$AY$24,4),"")</f>
        <v>Débil</v>
      </c>
      <c r="V1274" s="207" t="s">
        <v>576</v>
      </c>
      <c r="W1274" s="207" t="s">
        <v>578</v>
      </c>
      <c r="X1274" s="123" t="str">
        <f t="shared" si="83"/>
        <v>DébilNo disminuyeDirectamente</v>
      </c>
      <c r="Y1274" s="208" t="str">
        <f>IFERROR(VLOOKUP(X1274,'Tablas de calculos'!$AZ$4:$BE$11,5,FALSE),"")</f>
        <v/>
      </c>
      <c r="Z1274" s="208" t="str">
        <f>IFERROR(VLOOKUP(X1274,'Tablas de calculos'!$AZ$4:$BE$11,6,FALSE),"")</f>
        <v/>
      </c>
    </row>
    <row r="1275" spans="1:26" ht="105" x14ac:dyDescent="0.25">
      <c r="A1275" s="232" t="s">
        <v>1194</v>
      </c>
      <c r="B1275" s="137">
        <v>45</v>
      </c>
      <c r="C1275" s="205" t="str">
        <f>+VLOOKUP(Tabla9[[#This Row],[Cod. Riesgo]],Tabla_Riesgos[[Número]:[Tipo de Riesgo]],6,FALSE)</f>
        <v>Operativo</v>
      </c>
      <c r="D1275" s="119" t="s">
        <v>45</v>
      </c>
      <c r="E1275" s="120" t="s">
        <v>46</v>
      </c>
      <c r="F1275" s="121"/>
      <c r="G1275" s="392" t="s">
        <v>277</v>
      </c>
      <c r="H1275" s="213"/>
      <c r="I1275" s="207"/>
      <c r="J1275" s="207"/>
      <c r="K1275" s="207"/>
      <c r="L1275" s="207"/>
      <c r="M1275" s="207"/>
      <c r="N1275" s="207"/>
      <c r="O1275" s="207"/>
      <c r="P1275" s="123">
        <f t="shared" si="80"/>
        <v>0</v>
      </c>
      <c r="Q1275" s="208" t="str">
        <f t="shared" si="81"/>
        <v>Debil</v>
      </c>
      <c r="R1275" s="207" t="s">
        <v>516</v>
      </c>
      <c r="S1275" s="224" t="str">
        <f t="shared" si="82"/>
        <v>DebilFuerte</v>
      </c>
      <c r="T1275" s="224">
        <f>IFERROR(VLOOKUP(S1275,'Tablas de calculos'!$AU$16:$AV$24,2,FALSE),"")</f>
        <v>7</v>
      </c>
      <c r="U1275" s="208" t="str">
        <f>IFERROR(VLOOKUP(T1275,'Tablas de calculos'!$AV$16:$AY$24,4),"")</f>
        <v>Débil</v>
      </c>
      <c r="V1275" s="207" t="s">
        <v>576</v>
      </c>
      <c r="W1275" s="207" t="s">
        <v>578</v>
      </c>
      <c r="X1275" s="123" t="str">
        <f t="shared" si="83"/>
        <v>DébilNo disminuyeDirectamente</v>
      </c>
      <c r="Y1275" s="208" t="str">
        <f>IFERROR(VLOOKUP(X1275,'Tablas de calculos'!$AZ$4:$BE$11,5,FALSE),"")</f>
        <v/>
      </c>
      <c r="Z1275" s="208" t="str">
        <f>IFERROR(VLOOKUP(X1275,'Tablas de calculos'!$AZ$4:$BE$11,6,FALSE),"")</f>
        <v/>
      </c>
    </row>
    <row r="1276" spans="1:26" ht="165" x14ac:dyDescent="0.25">
      <c r="A1276" s="232" t="s">
        <v>1194</v>
      </c>
      <c r="B1276" s="137">
        <v>45</v>
      </c>
      <c r="C1276" s="205" t="str">
        <f>+VLOOKUP(Tabla9[[#This Row],[Cod. Riesgo]],Tabla_Riesgos[[Número]:[Tipo de Riesgo]],6,FALSE)</f>
        <v>Operativo</v>
      </c>
      <c r="D1276" s="119" t="s">
        <v>45</v>
      </c>
      <c r="E1276" s="120" t="s">
        <v>46</v>
      </c>
      <c r="F1276" s="121"/>
      <c r="G1276" s="392" t="s">
        <v>278</v>
      </c>
      <c r="H1276" s="213"/>
      <c r="I1276" s="207"/>
      <c r="J1276" s="207"/>
      <c r="K1276" s="207"/>
      <c r="L1276" s="207"/>
      <c r="M1276" s="207"/>
      <c r="N1276" s="207"/>
      <c r="O1276" s="207"/>
      <c r="P1276" s="123">
        <f t="shared" si="80"/>
        <v>0</v>
      </c>
      <c r="Q1276" s="208" t="str">
        <f t="shared" si="81"/>
        <v>Debil</v>
      </c>
      <c r="R1276" s="207" t="s">
        <v>516</v>
      </c>
      <c r="S1276" s="224" t="str">
        <f t="shared" si="82"/>
        <v>DebilFuerte</v>
      </c>
      <c r="T1276" s="224">
        <f>IFERROR(VLOOKUP(S1276,'Tablas de calculos'!$AU$16:$AV$24,2,FALSE),"")</f>
        <v>7</v>
      </c>
      <c r="U1276" s="208" t="str">
        <f>IFERROR(VLOOKUP(T1276,'Tablas de calculos'!$AV$16:$AY$24,4),"")</f>
        <v>Débil</v>
      </c>
      <c r="V1276" s="207" t="s">
        <v>576</v>
      </c>
      <c r="W1276" s="207" t="s">
        <v>578</v>
      </c>
      <c r="X1276" s="123" t="str">
        <f t="shared" si="83"/>
        <v>DébilNo disminuyeDirectamente</v>
      </c>
      <c r="Y1276" s="208" t="str">
        <f>IFERROR(VLOOKUP(X1276,'Tablas de calculos'!$AZ$4:$BE$11,5,FALSE),"")</f>
        <v/>
      </c>
      <c r="Z1276" s="208" t="str">
        <f>IFERROR(VLOOKUP(X1276,'Tablas de calculos'!$AZ$4:$BE$11,6,FALSE),"")</f>
        <v/>
      </c>
    </row>
    <row r="1277" spans="1:26" ht="135" x14ac:dyDescent="0.25">
      <c r="A1277" s="232" t="s">
        <v>1194</v>
      </c>
      <c r="B1277" s="137">
        <v>48</v>
      </c>
      <c r="C1277" s="205" t="str">
        <f>+VLOOKUP(Tabla9[[#This Row],[Cod. Riesgo]],Tabla_Riesgos[[Número]:[Tipo de Riesgo]],6,FALSE)</f>
        <v>Operativo</v>
      </c>
      <c r="D1277" s="119" t="s">
        <v>48</v>
      </c>
      <c r="E1277" s="120" t="s">
        <v>52</v>
      </c>
      <c r="F1277" s="121"/>
      <c r="G1277" s="392" t="s">
        <v>279</v>
      </c>
      <c r="H1277" s="213"/>
      <c r="I1277" s="207"/>
      <c r="J1277" s="207"/>
      <c r="K1277" s="207"/>
      <c r="L1277" s="207"/>
      <c r="M1277" s="207"/>
      <c r="N1277" s="207"/>
      <c r="O1277" s="207"/>
      <c r="P1277" s="123">
        <f t="shared" si="80"/>
        <v>0</v>
      </c>
      <c r="Q1277" s="208" t="str">
        <f t="shared" si="81"/>
        <v>Debil</v>
      </c>
      <c r="R1277" s="207" t="s">
        <v>516</v>
      </c>
      <c r="S1277" s="224" t="str">
        <f t="shared" si="82"/>
        <v>DebilFuerte</v>
      </c>
      <c r="T1277" s="224">
        <f>IFERROR(VLOOKUP(S1277,'Tablas de calculos'!$AU$16:$AV$24,2,FALSE),"")</f>
        <v>7</v>
      </c>
      <c r="U1277" s="208" t="str">
        <f>IFERROR(VLOOKUP(T1277,'Tablas de calculos'!$AV$16:$AY$24,4),"")</f>
        <v>Débil</v>
      </c>
      <c r="V1277" s="207" t="s">
        <v>576</v>
      </c>
      <c r="W1277" s="207" t="s">
        <v>578</v>
      </c>
      <c r="X1277" s="123" t="str">
        <f t="shared" si="83"/>
        <v>DébilNo disminuyeDirectamente</v>
      </c>
      <c r="Y1277" s="208" t="str">
        <f>IFERROR(VLOOKUP(X1277,'Tablas de calculos'!$AZ$4:$BE$11,5,FALSE),"")</f>
        <v/>
      </c>
      <c r="Z1277" s="208" t="str">
        <f>IFERROR(VLOOKUP(X1277,'Tablas de calculos'!$AZ$4:$BE$11,6,FALSE),"")</f>
        <v/>
      </c>
    </row>
    <row r="1278" spans="1:26" ht="45" x14ac:dyDescent="0.25">
      <c r="A1278" s="232" t="s">
        <v>1194</v>
      </c>
      <c r="B1278" s="137">
        <v>48</v>
      </c>
      <c r="C1278" s="205" t="str">
        <f>+VLOOKUP(Tabla9[[#This Row],[Cod. Riesgo]],Tabla_Riesgos[[Número]:[Tipo de Riesgo]],6,FALSE)</f>
        <v>Operativo</v>
      </c>
      <c r="D1278" s="119" t="s">
        <v>48</v>
      </c>
      <c r="E1278" s="120" t="s">
        <v>52</v>
      </c>
      <c r="F1278" s="121"/>
      <c r="G1278" s="392" t="s">
        <v>280</v>
      </c>
      <c r="H1278" s="213"/>
      <c r="I1278" s="207"/>
      <c r="J1278" s="207"/>
      <c r="K1278" s="207"/>
      <c r="L1278" s="207"/>
      <c r="M1278" s="207"/>
      <c r="N1278" s="207"/>
      <c r="O1278" s="207"/>
      <c r="P1278" s="123">
        <f t="shared" si="80"/>
        <v>0</v>
      </c>
      <c r="Q1278" s="208" t="str">
        <f t="shared" si="81"/>
        <v>Debil</v>
      </c>
      <c r="R1278" s="207" t="s">
        <v>516</v>
      </c>
      <c r="S1278" s="224" t="str">
        <f t="shared" si="82"/>
        <v>DebilFuerte</v>
      </c>
      <c r="T1278" s="224">
        <f>IFERROR(VLOOKUP(S1278,'Tablas de calculos'!$AU$16:$AV$24,2,FALSE),"")</f>
        <v>7</v>
      </c>
      <c r="U1278" s="208" t="str">
        <f>IFERROR(VLOOKUP(T1278,'Tablas de calculos'!$AV$16:$AY$24,4),"")</f>
        <v>Débil</v>
      </c>
      <c r="V1278" s="207" t="s">
        <v>576</v>
      </c>
      <c r="W1278" s="207" t="s">
        <v>578</v>
      </c>
      <c r="X1278" s="123" t="str">
        <f t="shared" si="83"/>
        <v>DébilNo disminuyeDirectamente</v>
      </c>
      <c r="Y1278" s="208" t="str">
        <f>IFERROR(VLOOKUP(X1278,'Tablas de calculos'!$AZ$4:$BE$11,5,FALSE),"")</f>
        <v/>
      </c>
      <c r="Z1278" s="208" t="str">
        <f>IFERROR(VLOOKUP(X1278,'Tablas de calculos'!$AZ$4:$BE$11,6,FALSE),"")</f>
        <v/>
      </c>
    </row>
    <row r="1279" spans="1:26" ht="60" x14ac:dyDescent="0.25">
      <c r="A1279" s="232" t="s">
        <v>1194</v>
      </c>
      <c r="B1279" s="137">
        <v>48</v>
      </c>
      <c r="C1279" s="205" t="str">
        <f>+VLOOKUP(Tabla9[[#This Row],[Cod. Riesgo]],Tabla_Riesgos[[Número]:[Tipo de Riesgo]],6,FALSE)</f>
        <v>Operativo</v>
      </c>
      <c r="D1279" s="119" t="s">
        <v>48</v>
      </c>
      <c r="E1279" s="120" t="s">
        <v>52</v>
      </c>
      <c r="F1279" s="121"/>
      <c r="G1279" s="392" t="s">
        <v>281</v>
      </c>
      <c r="H1279" s="213"/>
      <c r="I1279" s="207"/>
      <c r="J1279" s="207"/>
      <c r="K1279" s="207"/>
      <c r="L1279" s="207"/>
      <c r="M1279" s="207"/>
      <c r="N1279" s="207"/>
      <c r="O1279" s="207"/>
      <c r="P1279" s="123">
        <f t="shared" si="80"/>
        <v>0</v>
      </c>
      <c r="Q1279" s="208" t="str">
        <f t="shared" si="81"/>
        <v>Debil</v>
      </c>
      <c r="R1279" s="207" t="s">
        <v>516</v>
      </c>
      <c r="S1279" s="224" t="str">
        <f t="shared" si="82"/>
        <v>DebilFuerte</v>
      </c>
      <c r="T1279" s="224">
        <f>IFERROR(VLOOKUP(S1279,'Tablas de calculos'!$AU$16:$AV$24,2,FALSE),"")</f>
        <v>7</v>
      </c>
      <c r="U1279" s="208" t="str">
        <f>IFERROR(VLOOKUP(T1279,'Tablas de calculos'!$AV$16:$AY$24,4),"")</f>
        <v>Débil</v>
      </c>
      <c r="V1279" s="207" t="s">
        <v>576</v>
      </c>
      <c r="W1279" s="207" t="s">
        <v>578</v>
      </c>
      <c r="X1279" s="123" t="str">
        <f t="shared" si="83"/>
        <v>DébilNo disminuyeDirectamente</v>
      </c>
      <c r="Y1279" s="208" t="str">
        <f>IFERROR(VLOOKUP(X1279,'Tablas de calculos'!$AZ$4:$BE$11,5,FALSE),"")</f>
        <v/>
      </c>
      <c r="Z1279" s="208" t="str">
        <f>IFERROR(VLOOKUP(X1279,'Tablas de calculos'!$AZ$4:$BE$11,6,FALSE),"")</f>
        <v/>
      </c>
    </row>
    <row r="1280" spans="1:26" ht="45" x14ac:dyDescent="0.25">
      <c r="A1280" s="232" t="s">
        <v>1194</v>
      </c>
      <c r="B1280" s="137">
        <v>48</v>
      </c>
      <c r="C1280" s="205" t="str">
        <f>+VLOOKUP(Tabla9[[#This Row],[Cod. Riesgo]],Tabla_Riesgos[[Número]:[Tipo de Riesgo]],6,FALSE)</f>
        <v>Operativo</v>
      </c>
      <c r="D1280" s="119" t="s">
        <v>48</v>
      </c>
      <c r="E1280" s="120" t="s">
        <v>52</v>
      </c>
      <c r="F1280" s="121"/>
      <c r="G1280" s="392" t="s">
        <v>282</v>
      </c>
      <c r="H1280" s="213"/>
      <c r="I1280" s="207"/>
      <c r="J1280" s="207"/>
      <c r="K1280" s="207"/>
      <c r="L1280" s="207"/>
      <c r="M1280" s="207"/>
      <c r="N1280" s="207"/>
      <c r="O1280" s="207"/>
      <c r="P1280" s="123">
        <f t="shared" si="80"/>
        <v>0</v>
      </c>
      <c r="Q1280" s="208" t="str">
        <f t="shared" si="81"/>
        <v>Debil</v>
      </c>
      <c r="R1280" s="207" t="s">
        <v>516</v>
      </c>
      <c r="S1280" s="224" t="str">
        <f t="shared" si="82"/>
        <v>DebilFuerte</v>
      </c>
      <c r="T1280" s="224">
        <f>IFERROR(VLOOKUP(S1280,'Tablas de calculos'!$AU$16:$AV$24,2,FALSE),"")</f>
        <v>7</v>
      </c>
      <c r="U1280" s="208" t="str">
        <f>IFERROR(VLOOKUP(T1280,'Tablas de calculos'!$AV$16:$AY$24,4),"")</f>
        <v>Débil</v>
      </c>
      <c r="V1280" s="207" t="s">
        <v>576</v>
      </c>
      <c r="W1280" s="207" t="s">
        <v>578</v>
      </c>
      <c r="X1280" s="123" t="str">
        <f t="shared" si="83"/>
        <v>DébilNo disminuyeDirectamente</v>
      </c>
      <c r="Y1280" s="208" t="str">
        <f>IFERROR(VLOOKUP(X1280,'Tablas de calculos'!$AZ$4:$BE$11,5,FALSE),"")</f>
        <v/>
      </c>
      <c r="Z1280" s="208" t="str">
        <f>IFERROR(VLOOKUP(X1280,'Tablas de calculos'!$AZ$4:$BE$11,6,FALSE),"")</f>
        <v/>
      </c>
    </row>
    <row r="1281" spans="1:26" ht="60" x14ac:dyDescent="0.25">
      <c r="A1281" s="232" t="s">
        <v>1194</v>
      </c>
      <c r="B1281" s="137">
        <v>49</v>
      </c>
      <c r="C1281" s="205" t="str">
        <f>+VLOOKUP(Tabla9[[#This Row],[Cod. Riesgo]],Tabla_Riesgos[[Número]:[Tipo de Riesgo]],6,FALSE)</f>
        <v>Operativo</v>
      </c>
      <c r="D1281" s="119" t="s">
        <v>48</v>
      </c>
      <c r="E1281" s="120" t="s">
        <v>54</v>
      </c>
      <c r="F1281" s="121"/>
      <c r="G1281" s="392" t="s">
        <v>283</v>
      </c>
      <c r="H1281" s="213"/>
      <c r="I1281" s="207"/>
      <c r="J1281" s="207"/>
      <c r="K1281" s="207"/>
      <c r="L1281" s="207"/>
      <c r="M1281" s="207"/>
      <c r="N1281" s="207"/>
      <c r="O1281" s="207"/>
      <c r="P1281" s="123">
        <f t="shared" si="80"/>
        <v>0</v>
      </c>
      <c r="Q1281" s="208" t="str">
        <f t="shared" si="81"/>
        <v>Debil</v>
      </c>
      <c r="R1281" s="207" t="s">
        <v>516</v>
      </c>
      <c r="S1281" s="224" t="str">
        <f t="shared" si="82"/>
        <v>DebilFuerte</v>
      </c>
      <c r="T1281" s="224">
        <f>IFERROR(VLOOKUP(S1281,'Tablas de calculos'!$AU$16:$AV$24,2,FALSE),"")</f>
        <v>7</v>
      </c>
      <c r="U1281" s="208" t="str">
        <f>IFERROR(VLOOKUP(T1281,'Tablas de calculos'!$AV$16:$AY$24,4),"")</f>
        <v>Débil</v>
      </c>
      <c r="V1281" s="207" t="s">
        <v>576</v>
      </c>
      <c r="W1281" s="207" t="s">
        <v>578</v>
      </c>
      <c r="X1281" s="123" t="str">
        <f t="shared" si="83"/>
        <v>DébilNo disminuyeDirectamente</v>
      </c>
      <c r="Y1281" s="208" t="str">
        <f>IFERROR(VLOOKUP(X1281,'Tablas de calculos'!$AZ$4:$BE$11,5,FALSE),"")</f>
        <v/>
      </c>
      <c r="Z1281" s="208" t="str">
        <f>IFERROR(VLOOKUP(X1281,'Tablas de calculos'!$AZ$4:$BE$11,6,FALSE),"")</f>
        <v/>
      </c>
    </row>
    <row r="1282" spans="1:26" ht="45" x14ac:dyDescent="0.25">
      <c r="A1282" s="232" t="s">
        <v>1194</v>
      </c>
      <c r="B1282" s="137">
        <v>49</v>
      </c>
      <c r="C1282" s="205" t="str">
        <f>+VLOOKUP(Tabla9[[#This Row],[Cod. Riesgo]],Tabla_Riesgos[[Número]:[Tipo de Riesgo]],6,FALSE)</f>
        <v>Operativo</v>
      </c>
      <c r="D1282" s="119" t="s">
        <v>48</v>
      </c>
      <c r="E1282" s="120" t="s">
        <v>54</v>
      </c>
      <c r="F1282" s="121"/>
      <c r="G1282" s="392" t="s">
        <v>280</v>
      </c>
      <c r="H1282" s="213"/>
      <c r="I1282" s="207"/>
      <c r="J1282" s="207"/>
      <c r="K1282" s="207"/>
      <c r="L1282" s="207"/>
      <c r="M1282" s="207"/>
      <c r="N1282" s="207"/>
      <c r="O1282" s="207"/>
      <c r="P1282" s="123">
        <f t="shared" si="80"/>
        <v>0</v>
      </c>
      <c r="Q1282" s="208" t="str">
        <f t="shared" si="81"/>
        <v>Debil</v>
      </c>
      <c r="R1282" s="207" t="s">
        <v>516</v>
      </c>
      <c r="S1282" s="224" t="str">
        <f t="shared" si="82"/>
        <v>DebilFuerte</v>
      </c>
      <c r="T1282" s="224">
        <f>IFERROR(VLOOKUP(S1282,'Tablas de calculos'!$AU$16:$AV$24,2,FALSE),"")</f>
        <v>7</v>
      </c>
      <c r="U1282" s="208" t="str">
        <f>IFERROR(VLOOKUP(T1282,'Tablas de calculos'!$AV$16:$AY$24,4),"")</f>
        <v>Débil</v>
      </c>
      <c r="V1282" s="207" t="s">
        <v>576</v>
      </c>
      <c r="W1282" s="207" t="s">
        <v>578</v>
      </c>
      <c r="X1282" s="123" t="str">
        <f t="shared" si="83"/>
        <v>DébilNo disminuyeDirectamente</v>
      </c>
      <c r="Y1282" s="208" t="str">
        <f>IFERROR(VLOOKUP(X1282,'Tablas de calculos'!$AZ$4:$BE$11,5,FALSE),"")</f>
        <v/>
      </c>
      <c r="Z1282" s="208" t="str">
        <f>IFERROR(VLOOKUP(X1282,'Tablas de calculos'!$AZ$4:$BE$11,6,FALSE),"")</f>
        <v/>
      </c>
    </row>
    <row r="1283" spans="1:26" ht="60" x14ac:dyDescent="0.25">
      <c r="A1283" s="232" t="s">
        <v>1194</v>
      </c>
      <c r="B1283" s="137">
        <v>49</v>
      </c>
      <c r="C1283" s="205" t="str">
        <f>+VLOOKUP(Tabla9[[#This Row],[Cod. Riesgo]],Tabla_Riesgos[[Número]:[Tipo de Riesgo]],6,FALSE)</f>
        <v>Operativo</v>
      </c>
      <c r="D1283" s="119" t="s">
        <v>48</v>
      </c>
      <c r="E1283" s="120" t="s">
        <v>54</v>
      </c>
      <c r="F1283" s="121"/>
      <c r="G1283" s="392" t="s">
        <v>284</v>
      </c>
      <c r="H1283" s="213"/>
      <c r="I1283" s="207"/>
      <c r="J1283" s="207"/>
      <c r="K1283" s="207"/>
      <c r="L1283" s="207"/>
      <c r="M1283" s="207"/>
      <c r="N1283" s="207"/>
      <c r="O1283" s="207"/>
      <c r="P1283" s="123">
        <f t="shared" si="80"/>
        <v>0</v>
      </c>
      <c r="Q1283" s="208" t="str">
        <f t="shared" si="81"/>
        <v>Debil</v>
      </c>
      <c r="R1283" s="207" t="s">
        <v>516</v>
      </c>
      <c r="S1283" s="224" t="str">
        <f t="shared" si="82"/>
        <v>DebilFuerte</v>
      </c>
      <c r="T1283" s="224">
        <f>IFERROR(VLOOKUP(S1283,'Tablas de calculos'!$AU$16:$AV$24,2,FALSE),"")</f>
        <v>7</v>
      </c>
      <c r="U1283" s="208" t="str">
        <f>IFERROR(VLOOKUP(T1283,'Tablas de calculos'!$AV$16:$AY$24,4),"")</f>
        <v>Débil</v>
      </c>
      <c r="V1283" s="207" t="s">
        <v>576</v>
      </c>
      <c r="W1283" s="207" t="s">
        <v>578</v>
      </c>
      <c r="X1283" s="123" t="str">
        <f t="shared" si="83"/>
        <v>DébilNo disminuyeDirectamente</v>
      </c>
      <c r="Y1283" s="208" t="str">
        <f>IFERROR(VLOOKUP(X1283,'Tablas de calculos'!$AZ$4:$BE$11,5,FALSE),"")</f>
        <v/>
      </c>
      <c r="Z1283" s="208" t="str">
        <f>IFERROR(VLOOKUP(X1283,'Tablas de calculos'!$AZ$4:$BE$11,6,FALSE),"")</f>
        <v/>
      </c>
    </row>
    <row r="1284" spans="1:26" ht="45" x14ac:dyDescent="0.25">
      <c r="A1284" s="232" t="s">
        <v>1194</v>
      </c>
      <c r="B1284" s="137">
        <v>49</v>
      </c>
      <c r="C1284" s="205" t="str">
        <f>+VLOOKUP(Tabla9[[#This Row],[Cod. Riesgo]],Tabla_Riesgos[[Número]:[Tipo de Riesgo]],6,FALSE)</f>
        <v>Operativo</v>
      </c>
      <c r="D1284" s="119" t="s">
        <v>48</v>
      </c>
      <c r="E1284" s="120" t="s">
        <v>54</v>
      </c>
      <c r="F1284" s="121"/>
      <c r="G1284" s="392" t="s">
        <v>282</v>
      </c>
      <c r="H1284" s="213"/>
      <c r="I1284" s="207"/>
      <c r="J1284" s="207"/>
      <c r="K1284" s="207"/>
      <c r="L1284" s="207"/>
      <c r="M1284" s="207"/>
      <c r="N1284" s="207"/>
      <c r="O1284" s="207"/>
      <c r="P1284" s="123">
        <f t="shared" si="80"/>
        <v>0</v>
      </c>
      <c r="Q1284" s="208" t="str">
        <f t="shared" si="81"/>
        <v>Debil</v>
      </c>
      <c r="R1284" s="207" t="s">
        <v>516</v>
      </c>
      <c r="S1284" s="224" t="str">
        <f t="shared" si="82"/>
        <v>DebilFuerte</v>
      </c>
      <c r="T1284" s="224">
        <f>IFERROR(VLOOKUP(S1284,'Tablas de calculos'!$AU$16:$AV$24,2,FALSE),"")</f>
        <v>7</v>
      </c>
      <c r="U1284" s="208" t="str">
        <f>IFERROR(VLOOKUP(T1284,'Tablas de calculos'!$AV$16:$AY$24,4),"")</f>
        <v>Débil</v>
      </c>
      <c r="V1284" s="207" t="s">
        <v>576</v>
      </c>
      <c r="W1284" s="207" t="s">
        <v>578</v>
      </c>
      <c r="X1284" s="123" t="str">
        <f t="shared" si="83"/>
        <v>DébilNo disminuyeDirectamente</v>
      </c>
      <c r="Y1284" s="208" t="str">
        <f>IFERROR(VLOOKUP(X1284,'Tablas de calculos'!$AZ$4:$BE$11,5,FALSE),"")</f>
        <v/>
      </c>
      <c r="Z1284" s="208" t="str">
        <f>IFERROR(VLOOKUP(X1284,'Tablas de calculos'!$AZ$4:$BE$11,6,FALSE),"")</f>
        <v/>
      </c>
    </row>
    <row r="1285" spans="1:26" ht="135" x14ac:dyDescent="0.25">
      <c r="A1285" s="232" t="s">
        <v>1194</v>
      </c>
      <c r="B1285" s="137">
        <v>50</v>
      </c>
      <c r="C1285" s="205" t="str">
        <f>+VLOOKUP(Tabla9[[#This Row],[Cod. Riesgo]],Tabla_Riesgos[[Número]:[Tipo de Riesgo]],6,FALSE)</f>
        <v>Operativo</v>
      </c>
      <c r="D1285" s="119" t="s">
        <v>55</v>
      </c>
      <c r="E1285" s="120" t="s">
        <v>670</v>
      </c>
      <c r="F1285" s="121"/>
      <c r="G1285" s="392" t="s">
        <v>285</v>
      </c>
      <c r="H1285" s="213"/>
      <c r="I1285" s="207"/>
      <c r="J1285" s="207"/>
      <c r="K1285" s="207"/>
      <c r="L1285" s="207"/>
      <c r="M1285" s="207"/>
      <c r="N1285" s="207"/>
      <c r="O1285" s="207"/>
      <c r="P1285" s="123">
        <f t="shared" ref="P1285:P1348" si="84">IFERROR(IF(I1285="Asignado",15,0)+IF(J1285="Adecuado",15,0)+IF(K1285="Oportuna",15,0)+IF(L1285="Prevenir",15,0)+IF(L1285="Detectar",10,0)+IF(M1285="Confiable",15,0)+IF(N1285="Se investigan y resuelven oportunamente",15,0)+IF(O1285="Completa",10,0)+IF(O1285="Incompleta",5,0),"")</f>
        <v>0</v>
      </c>
      <c r="Q1285" s="208" t="str">
        <f t="shared" ref="Q1285:Q1348" si="85">IF(P1285&lt;86,"Debil",IF(P1285&lt;96,"Moderado","Fuerte"))</f>
        <v>Debil</v>
      </c>
      <c r="R1285" s="207" t="s">
        <v>516</v>
      </c>
      <c r="S1285" s="224" t="str">
        <f t="shared" ref="S1285:S1348" si="86">_xlfn.CONCAT(Q1285,R1285)</f>
        <v>DebilFuerte</v>
      </c>
      <c r="T1285" s="224">
        <f>IFERROR(VLOOKUP(S1285,'Tablas de calculos'!$AU$16:$AV$24,2,FALSE),"")</f>
        <v>7</v>
      </c>
      <c r="U1285" s="208" t="str">
        <f>IFERROR(VLOOKUP(T1285,'Tablas de calculos'!$AV$16:$AY$24,4),"")</f>
        <v>Débil</v>
      </c>
      <c r="V1285" s="207" t="s">
        <v>576</v>
      </c>
      <c r="W1285" s="207" t="s">
        <v>578</v>
      </c>
      <c r="X1285" s="123" t="str">
        <f t="shared" ref="X1285:X1348" si="87">CONCATENATE(U1285,V1285,W1285)</f>
        <v>DébilNo disminuyeDirectamente</v>
      </c>
      <c r="Y1285" s="208" t="str">
        <f>IFERROR(VLOOKUP(X1285,'Tablas de calculos'!$AZ$4:$BE$11,5,FALSE),"")</f>
        <v/>
      </c>
      <c r="Z1285" s="208" t="str">
        <f>IFERROR(VLOOKUP(X1285,'Tablas de calculos'!$AZ$4:$BE$11,6,FALSE),"")</f>
        <v/>
      </c>
    </row>
    <row r="1286" spans="1:26" ht="45" x14ac:dyDescent="0.25">
      <c r="A1286" s="232" t="s">
        <v>1194</v>
      </c>
      <c r="B1286" s="137">
        <v>50</v>
      </c>
      <c r="C1286" s="205" t="str">
        <f>+VLOOKUP(Tabla9[[#This Row],[Cod. Riesgo]],Tabla_Riesgos[[Número]:[Tipo de Riesgo]],6,FALSE)</f>
        <v>Operativo</v>
      </c>
      <c r="D1286" s="119" t="s">
        <v>55</v>
      </c>
      <c r="E1286" s="120" t="s">
        <v>670</v>
      </c>
      <c r="F1286" s="121"/>
      <c r="G1286" s="392" t="s">
        <v>231</v>
      </c>
      <c r="H1286" s="213"/>
      <c r="I1286" s="207"/>
      <c r="J1286" s="207"/>
      <c r="K1286" s="207"/>
      <c r="L1286" s="207"/>
      <c r="M1286" s="207"/>
      <c r="N1286" s="207"/>
      <c r="O1286" s="207"/>
      <c r="P1286" s="123">
        <f t="shared" si="84"/>
        <v>0</v>
      </c>
      <c r="Q1286" s="208" t="str">
        <f t="shared" si="85"/>
        <v>Debil</v>
      </c>
      <c r="R1286" s="207" t="s">
        <v>516</v>
      </c>
      <c r="S1286" s="224" t="str">
        <f t="shared" si="86"/>
        <v>DebilFuerte</v>
      </c>
      <c r="T1286" s="224">
        <f>IFERROR(VLOOKUP(S1286,'Tablas de calculos'!$AU$16:$AV$24,2,FALSE),"")</f>
        <v>7</v>
      </c>
      <c r="U1286" s="208" t="str">
        <f>IFERROR(VLOOKUP(T1286,'Tablas de calculos'!$AV$16:$AY$24,4),"")</f>
        <v>Débil</v>
      </c>
      <c r="V1286" s="207" t="s">
        <v>576</v>
      </c>
      <c r="W1286" s="207" t="s">
        <v>578</v>
      </c>
      <c r="X1286" s="123" t="str">
        <f t="shared" si="87"/>
        <v>DébilNo disminuyeDirectamente</v>
      </c>
      <c r="Y1286" s="208" t="str">
        <f>IFERROR(VLOOKUP(X1286,'Tablas de calculos'!$AZ$4:$BE$11,5,FALSE),"")</f>
        <v/>
      </c>
      <c r="Z1286" s="208" t="str">
        <f>IFERROR(VLOOKUP(X1286,'Tablas de calculos'!$AZ$4:$BE$11,6,FALSE),"")</f>
        <v/>
      </c>
    </row>
    <row r="1287" spans="1:26" ht="45" x14ac:dyDescent="0.25">
      <c r="A1287" s="232" t="s">
        <v>1194</v>
      </c>
      <c r="B1287" s="137">
        <v>50</v>
      </c>
      <c r="C1287" s="205" t="str">
        <f>+VLOOKUP(Tabla9[[#This Row],[Cod. Riesgo]],Tabla_Riesgos[[Número]:[Tipo de Riesgo]],6,FALSE)</f>
        <v>Operativo</v>
      </c>
      <c r="D1287" s="119" t="s">
        <v>55</v>
      </c>
      <c r="E1287" s="120" t="s">
        <v>670</v>
      </c>
      <c r="F1287" s="121"/>
      <c r="G1287" s="392" t="s">
        <v>189</v>
      </c>
      <c r="H1287" s="213"/>
      <c r="I1287" s="207"/>
      <c r="J1287" s="207"/>
      <c r="K1287" s="207"/>
      <c r="L1287" s="207"/>
      <c r="M1287" s="207"/>
      <c r="N1287" s="207"/>
      <c r="O1287" s="207"/>
      <c r="P1287" s="123">
        <f t="shared" si="84"/>
        <v>0</v>
      </c>
      <c r="Q1287" s="208" t="str">
        <f t="shared" si="85"/>
        <v>Debil</v>
      </c>
      <c r="R1287" s="207" t="s">
        <v>516</v>
      </c>
      <c r="S1287" s="224" t="str">
        <f t="shared" si="86"/>
        <v>DebilFuerte</v>
      </c>
      <c r="T1287" s="224">
        <f>IFERROR(VLOOKUP(S1287,'Tablas de calculos'!$AU$16:$AV$24,2,FALSE),"")</f>
        <v>7</v>
      </c>
      <c r="U1287" s="208" t="str">
        <f>IFERROR(VLOOKUP(T1287,'Tablas de calculos'!$AV$16:$AY$24,4),"")</f>
        <v>Débil</v>
      </c>
      <c r="V1287" s="207" t="s">
        <v>576</v>
      </c>
      <c r="W1287" s="207" t="s">
        <v>578</v>
      </c>
      <c r="X1287" s="123" t="str">
        <f t="shared" si="87"/>
        <v>DébilNo disminuyeDirectamente</v>
      </c>
      <c r="Y1287" s="208" t="str">
        <f>IFERROR(VLOOKUP(X1287,'Tablas de calculos'!$AZ$4:$BE$11,5,FALSE),"")</f>
        <v/>
      </c>
      <c r="Z1287" s="208" t="str">
        <f>IFERROR(VLOOKUP(X1287,'Tablas de calculos'!$AZ$4:$BE$11,6,FALSE),"")</f>
        <v/>
      </c>
    </row>
    <row r="1288" spans="1:26" ht="60" x14ac:dyDescent="0.25">
      <c r="A1288" s="232" t="s">
        <v>1194</v>
      </c>
      <c r="B1288" s="137">
        <v>50</v>
      </c>
      <c r="C1288" s="205" t="str">
        <f>+VLOOKUP(Tabla9[[#This Row],[Cod. Riesgo]],Tabla_Riesgos[[Número]:[Tipo de Riesgo]],6,FALSE)</f>
        <v>Operativo</v>
      </c>
      <c r="D1288" s="119" t="s">
        <v>55</v>
      </c>
      <c r="E1288" s="120" t="s">
        <v>670</v>
      </c>
      <c r="F1288" s="121"/>
      <c r="G1288" s="392" t="s">
        <v>221</v>
      </c>
      <c r="H1288" s="213"/>
      <c r="I1288" s="207"/>
      <c r="J1288" s="207"/>
      <c r="K1288" s="207"/>
      <c r="L1288" s="207"/>
      <c r="M1288" s="207"/>
      <c r="N1288" s="207"/>
      <c r="O1288" s="207"/>
      <c r="P1288" s="123">
        <f t="shared" si="84"/>
        <v>0</v>
      </c>
      <c r="Q1288" s="208" t="str">
        <f t="shared" si="85"/>
        <v>Debil</v>
      </c>
      <c r="R1288" s="207" t="s">
        <v>516</v>
      </c>
      <c r="S1288" s="224" t="str">
        <f t="shared" si="86"/>
        <v>DebilFuerte</v>
      </c>
      <c r="T1288" s="224">
        <f>IFERROR(VLOOKUP(S1288,'Tablas de calculos'!$AU$16:$AV$24,2,FALSE),"")</f>
        <v>7</v>
      </c>
      <c r="U1288" s="208" t="str">
        <f>IFERROR(VLOOKUP(T1288,'Tablas de calculos'!$AV$16:$AY$24,4),"")</f>
        <v>Débil</v>
      </c>
      <c r="V1288" s="207" t="s">
        <v>576</v>
      </c>
      <c r="W1288" s="207" t="s">
        <v>578</v>
      </c>
      <c r="X1288" s="123" t="str">
        <f t="shared" si="87"/>
        <v>DébilNo disminuyeDirectamente</v>
      </c>
      <c r="Y1288" s="208" t="str">
        <f>IFERROR(VLOOKUP(X1288,'Tablas de calculos'!$AZ$4:$BE$11,5,FALSE),"")</f>
        <v/>
      </c>
      <c r="Z1288" s="208" t="str">
        <f>IFERROR(VLOOKUP(X1288,'Tablas de calculos'!$AZ$4:$BE$11,6,FALSE),"")</f>
        <v/>
      </c>
    </row>
    <row r="1289" spans="1:26" ht="60" x14ac:dyDescent="0.25">
      <c r="A1289" s="232" t="s">
        <v>1194</v>
      </c>
      <c r="B1289" s="137">
        <v>51</v>
      </c>
      <c r="C1289" s="205" t="str">
        <f>+VLOOKUP(Tabla9[[#This Row],[Cod. Riesgo]],Tabla_Riesgos[[Número]:[Tipo de Riesgo]],6,FALSE)</f>
        <v>Operativo</v>
      </c>
      <c r="D1289" s="119" t="s">
        <v>55</v>
      </c>
      <c r="E1289" s="120" t="s">
        <v>671</v>
      </c>
      <c r="F1289" s="121"/>
      <c r="G1289" s="392" t="s">
        <v>286</v>
      </c>
      <c r="H1289" s="213"/>
      <c r="I1289" s="207"/>
      <c r="J1289" s="207"/>
      <c r="K1289" s="207"/>
      <c r="L1289" s="207"/>
      <c r="M1289" s="207"/>
      <c r="N1289" s="207"/>
      <c r="O1289" s="207"/>
      <c r="P1289" s="123">
        <f t="shared" si="84"/>
        <v>0</v>
      </c>
      <c r="Q1289" s="208" t="str">
        <f t="shared" si="85"/>
        <v>Debil</v>
      </c>
      <c r="R1289" s="207" t="s">
        <v>516</v>
      </c>
      <c r="S1289" s="224" t="str">
        <f t="shared" si="86"/>
        <v>DebilFuerte</v>
      </c>
      <c r="T1289" s="224">
        <f>IFERROR(VLOOKUP(S1289,'Tablas de calculos'!$AU$16:$AV$24,2,FALSE),"")</f>
        <v>7</v>
      </c>
      <c r="U1289" s="208" t="str">
        <f>IFERROR(VLOOKUP(T1289,'Tablas de calculos'!$AV$16:$AY$24,4),"")</f>
        <v>Débil</v>
      </c>
      <c r="V1289" s="207" t="s">
        <v>576</v>
      </c>
      <c r="W1289" s="207" t="s">
        <v>578</v>
      </c>
      <c r="X1289" s="123" t="str">
        <f t="shared" si="87"/>
        <v>DébilNo disminuyeDirectamente</v>
      </c>
      <c r="Y1289" s="208" t="str">
        <f>IFERROR(VLOOKUP(X1289,'Tablas de calculos'!$AZ$4:$BE$11,5,FALSE),"")</f>
        <v/>
      </c>
      <c r="Z1289" s="208" t="str">
        <f>IFERROR(VLOOKUP(X1289,'Tablas de calculos'!$AZ$4:$BE$11,6,FALSE),"")</f>
        <v/>
      </c>
    </row>
    <row r="1290" spans="1:26" ht="120" x14ac:dyDescent="0.25">
      <c r="A1290" s="232" t="s">
        <v>1194</v>
      </c>
      <c r="B1290" s="137">
        <v>52</v>
      </c>
      <c r="C1290" s="205" t="str">
        <f>+VLOOKUP(Tabla9[[#This Row],[Cod. Riesgo]],Tabla_Riesgos[[Número]:[Tipo de Riesgo]],6,FALSE)</f>
        <v>Operativo</v>
      </c>
      <c r="D1290" s="119" t="s">
        <v>55</v>
      </c>
      <c r="E1290" s="120" t="s">
        <v>56</v>
      </c>
      <c r="F1290" s="121"/>
      <c r="G1290" s="392" t="s">
        <v>287</v>
      </c>
      <c r="H1290" s="213"/>
      <c r="I1290" s="207"/>
      <c r="J1290" s="207"/>
      <c r="K1290" s="207"/>
      <c r="L1290" s="207"/>
      <c r="M1290" s="207"/>
      <c r="N1290" s="207"/>
      <c r="O1290" s="207"/>
      <c r="P1290" s="123">
        <f t="shared" si="84"/>
        <v>0</v>
      </c>
      <c r="Q1290" s="208" t="str">
        <f t="shared" si="85"/>
        <v>Debil</v>
      </c>
      <c r="R1290" s="207" t="s">
        <v>516</v>
      </c>
      <c r="S1290" s="224" t="str">
        <f t="shared" si="86"/>
        <v>DebilFuerte</v>
      </c>
      <c r="T1290" s="224">
        <f>IFERROR(VLOOKUP(S1290,'Tablas de calculos'!$AU$16:$AV$24,2,FALSE),"")</f>
        <v>7</v>
      </c>
      <c r="U1290" s="208" t="str">
        <f>IFERROR(VLOOKUP(T1290,'Tablas de calculos'!$AV$16:$AY$24,4),"")</f>
        <v>Débil</v>
      </c>
      <c r="V1290" s="207" t="s">
        <v>576</v>
      </c>
      <c r="W1290" s="207" t="s">
        <v>578</v>
      </c>
      <c r="X1290" s="123" t="str">
        <f t="shared" si="87"/>
        <v>DébilNo disminuyeDirectamente</v>
      </c>
      <c r="Y1290" s="208" t="str">
        <f>IFERROR(VLOOKUP(X1290,'Tablas de calculos'!$AZ$4:$BE$11,5,FALSE),"")</f>
        <v/>
      </c>
      <c r="Z1290" s="208" t="str">
        <f>IFERROR(VLOOKUP(X1290,'Tablas de calculos'!$AZ$4:$BE$11,6,FALSE),"")</f>
        <v/>
      </c>
    </row>
    <row r="1291" spans="1:26" ht="105" x14ac:dyDescent="0.25">
      <c r="A1291" s="232" t="s">
        <v>1194</v>
      </c>
      <c r="B1291" s="137">
        <v>53</v>
      </c>
      <c r="C1291" s="205" t="str">
        <f>+VLOOKUP(Tabla9[[#This Row],[Cod. Riesgo]],Tabla_Riesgos[[Número]:[Tipo de Riesgo]],6,FALSE)</f>
        <v>Seguridad de la Información</v>
      </c>
      <c r="D1291" s="119" t="s">
        <v>57</v>
      </c>
      <c r="E1291" s="120" t="s">
        <v>58</v>
      </c>
      <c r="F1291" s="121"/>
      <c r="G1291" s="392" t="s">
        <v>288</v>
      </c>
      <c r="H1291" s="213"/>
      <c r="I1291" s="207"/>
      <c r="J1291" s="207"/>
      <c r="K1291" s="207"/>
      <c r="L1291" s="207"/>
      <c r="M1291" s="207"/>
      <c r="N1291" s="207"/>
      <c r="O1291" s="207"/>
      <c r="P1291" s="123">
        <f t="shared" si="84"/>
        <v>0</v>
      </c>
      <c r="Q1291" s="208" t="str">
        <f t="shared" si="85"/>
        <v>Debil</v>
      </c>
      <c r="R1291" s="207" t="s">
        <v>516</v>
      </c>
      <c r="S1291" s="224" t="str">
        <f t="shared" si="86"/>
        <v>DebilFuerte</v>
      </c>
      <c r="T1291" s="224">
        <f>IFERROR(VLOOKUP(S1291,'Tablas de calculos'!$AU$16:$AV$24,2,FALSE),"")</f>
        <v>7</v>
      </c>
      <c r="U1291" s="208" t="str">
        <f>IFERROR(VLOOKUP(T1291,'Tablas de calculos'!$AV$16:$AY$24,4),"")</f>
        <v>Débil</v>
      </c>
      <c r="V1291" s="207" t="s">
        <v>576</v>
      </c>
      <c r="W1291" s="207" t="s">
        <v>578</v>
      </c>
      <c r="X1291" s="123" t="str">
        <f t="shared" si="87"/>
        <v>DébilNo disminuyeDirectamente</v>
      </c>
      <c r="Y1291" s="208" t="str">
        <f>IFERROR(VLOOKUP(X1291,'Tablas de calculos'!$AZ$4:$BE$11,5,FALSE),"")</f>
        <v/>
      </c>
      <c r="Z1291" s="208" t="str">
        <f>IFERROR(VLOOKUP(X1291,'Tablas de calculos'!$AZ$4:$BE$11,6,FALSE),"")</f>
        <v/>
      </c>
    </row>
    <row r="1292" spans="1:26" ht="165" x14ac:dyDescent="0.25">
      <c r="A1292" s="232" t="s">
        <v>1194</v>
      </c>
      <c r="B1292" s="137">
        <v>54</v>
      </c>
      <c r="C1292" s="205" t="str">
        <f>+VLOOKUP(Tabla9[[#This Row],[Cod. Riesgo]],Tabla_Riesgos[[Número]:[Tipo de Riesgo]],6,FALSE)</f>
        <v>Operativo</v>
      </c>
      <c r="D1292" s="119" t="s">
        <v>57</v>
      </c>
      <c r="E1292" s="120" t="s">
        <v>59</v>
      </c>
      <c r="F1292" s="121"/>
      <c r="G1292" s="392" t="s">
        <v>289</v>
      </c>
      <c r="H1292" s="213"/>
      <c r="I1292" s="207"/>
      <c r="J1292" s="207"/>
      <c r="K1292" s="207"/>
      <c r="L1292" s="207"/>
      <c r="M1292" s="207"/>
      <c r="N1292" s="207"/>
      <c r="O1292" s="207"/>
      <c r="P1292" s="123">
        <f t="shared" si="84"/>
        <v>0</v>
      </c>
      <c r="Q1292" s="208" t="str">
        <f t="shared" si="85"/>
        <v>Debil</v>
      </c>
      <c r="R1292" s="207" t="s">
        <v>516</v>
      </c>
      <c r="S1292" s="224" t="str">
        <f t="shared" si="86"/>
        <v>DebilFuerte</v>
      </c>
      <c r="T1292" s="224">
        <f>IFERROR(VLOOKUP(S1292,'Tablas de calculos'!$AU$16:$AV$24,2,FALSE),"")</f>
        <v>7</v>
      </c>
      <c r="U1292" s="208" t="str">
        <f>IFERROR(VLOOKUP(T1292,'Tablas de calculos'!$AV$16:$AY$24,4),"")</f>
        <v>Débil</v>
      </c>
      <c r="V1292" s="207" t="s">
        <v>576</v>
      </c>
      <c r="W1292" s="207" t="s">
        <v>578</v>
      </c>
      <c r="X1292" s="123" t="str">
        <f t="shared" si="87"/>
        <v>DébilNo disminuyeDirectamente</v>
      </c>
      <c r="Y1292" s="208" t="str">
        <f>IFERROR(VLOOKUP(X1292,'Tablas de calculos'!$AZ$4:$BE$11,5,FALSE),"")</f>
        <v/>
      </c>
      <c r="Z1292" s="208" t="str">
        <f>IFERROR(VLOOKUP(X1292,'Tablas de calculos'!$AZ$4:$BE$11,6,FALSE),"")</f>
        <v/>
      </c>
    </row>
    <row r="1293" spans="1:26" ht="120" x14ac:dyDescent="0.25">
      <c r="A1293" s="232" t="s">
        <v>1194</v>
      </c>
      <c r="B1293" s="137">
        <v>54</v>
      </c>
      <c r="C1293" s="205" t="str">
        <f>+VLOOKUP(Tabla9[[#This Row],[Cod. Riesgo]],Tabla_Riesgos[[Número]:[Tipo de Riesgo]],6,FALSE)</f>
        <v>Operativo</v>
      </c>
      <c r="D1293" s="119" t="s">
        <v>57</v>
      </c>
      <c r="E1293" s="120" t="s">
        <v>59</v>
      </c>
      <c r="F1293" s="121"/>
      <c r="G1293" s="392" t="s">
        <v>290</v>
      </c>
      <c r="H1293" s="213"/>
      <c r="I1293" s="207"/>
      <c r="J1293" s="207"/>
      <c r="K1293" s="207"/>
      <c r="L1293" s="207"/>
      <c r="M1293" s="207"/>
      <c r="N1293" s="207"/>
      <c r="O1293" s="207"/>
      <c r="P1293" s="123">
        <f t="shared" si="84"/>
        <v>0</v>
      </c>
      <c r="Q1293" s="208" t="str">
        <f t="shared" si="85"/>
        <v>Debil</v>
      </c>
      <c r="R1293" s="207" t="s">
        <v>516</v>
      </c>
      <c r="S1293" s="224" t="str">
        <f t="shared" si="86"/>
        <v>DebilFuerte</v>
      </c>
      <c r="T1293" s="224">
        <f>IFERROR(VLOOKUP(S1293,'Tablas de calculos'!$AU$16:$AV$24,2,FALSE),"")</f>
        <v>7</v>
      </c>
      <c r="U1293" s="208" t="str">
        <f>IFERROR(VLOOKUP(T1293,'Tablas de calculos'!$AV$16:$AY$24,4),"")</f>
        <v>Débil</v>
      </c>
      <c r="V1293" s="207" t="s">
        <v>576</v>
      </c>
      <c r="W1293" s="207" t="s">
        <v>578</v>
      </c>
      <c r="X1293" s="123" t="str">
        <f t="shared" si="87"/>
        <v>DébilNo disminuyeDirectamente</v>
      </c>
      <c r="Y1293" s="208" t="str">
        <f>IFERROR(VLOOKUP(X1293,'Tablas de calculos'!$AZ$4:$BE$11,5,FALSE),"")</f>
        <v/>
      </c>
      <c r="Z1293" s="208" t="str">
        <f>IFERROR(VLOOKUP(X1293,'Tablas de calculos'!$AZ$4:$BE$11,6,FALSE),"")</f>
        <v/>
      </c>
    </row>
    <row r="1294" spans="1:26" ht="75" x14ac:dyDescent="0.25">
      <c r="A1294" s="232" t="s">
        <v>1194</v>
      </c>
      <c r="B1294" s="137">
        <v>55</v>
      </c>
      <c r="C1294" s="205" t="str">
        <f>+VLOOKUP(Tabla9[[#This Row],[Cod. Riesgo]],Tabla_Riesgos[[Número]:[Tipo de Riesgo]],6,FALSE)</f>
        <v>Operativo</v>
      </c>
      <c r="D1294" s="119" t="s">
        <v>60</v>
      </c>
      <c r="E1294" s="120" t="s">
        <v>61</v>
      </c>
      <c r="F1294" s="121"/>
      <c r="G1294" s="392" t="s">
        <v>291</v>
      </c>
      <c r="H1294" s="213"/>
      <c r="I1294" s="207"/>
      <c r="J1294" s="207"/>
      <c r="K1294" s="207"/>
      <c r="L1294" s="207"/>
      <c r="M1294" s="207"/>
      <c r="N1294" s="207"/>
      <c r="O1294" s="207"/>
      <c r="P1294" s="123">
        <f t="shared" si="84"/>
        <v>0</v>
      </c>
      <c r="Q1294" s="208" t="str">
        <f t="shared" si="85"/>
        <v>Debil</v>
      </c>
      <c r="R1294" s="207" t="s">
        <v>516</v>
      </c>
      <c r="S1294" s="224" t="str">
        <f t="shared" si="86"/>
        <v>DebilFuerte</v>
      </c>
      <c r="T1294" s="224">
        <f>IFERROR(VLOOKUP(S1294,'Tablas de calculos'!$AU$16:$AV$24,2,FALSE),"")</f>
        <v>7</v>
      </c>
      <c r="U1294" s="208" t="str">
        <f>IFERROR(VLOOKUP(T1294,'Tablas de calculos'!$AV$16:$AY$24,4),"")</f>
        <v>Débil</v>
      </c>
      <c r="V1294" s="207" t="s">
        <v>576</v>
      </c>
      <c r="W1294" s="207" t="s">
        <v>578</v>
      </c>
      <c r="X1294" s="123" t="str">
        <f t="shared" si="87"/>
        <v>DébilNo disminuyeDirectamente</v>
      </c>
      <c r="Y1294" s="208" t="str">
        <f>IFERROR(VLOOKUP(X1294,'Tablas de calculos'!$AZ$4:$BE$11,5,FALSE),"")</f>
        <v/>
      </c>
      <c r="Z1294" s="208" t="str">
        <f>IFERROR(VLOOKUP(X1294,'Tablas de calculos'!$AZ$4:$BE$11,6,FALSE),"")</f>
        <v/>
      </c>
    </row>
    <row r="1295" spans="1:26" ht="90" x14ac:dyDescent="0.25">
      <c r="A1295" s="232" t="s">
        <v>1194</v>
      </c>
      <c r="B1295" s="137">
        <v>56</v>
      </c>
      <c r="C1295" s="205" t="str">
        <f>+VLOOKUP(Tabla9[[#This Row],[Cod. Riesgo]],Tabla_Riesgos[[Número]:[Tipo de Riesgo]],6,FALSE)</f>
        <v>Operativo</v>
      </c>
      <c r="D1295" s="119" t="s">
        <v>60</v>
      </c>
      <c r="E1295" s="120" t="s">
        <v>64</v>
      </c>
      <c r="F1295" s="121"/>
      <c r="G1295" s="392" t="s">
        <v>292</v>
      </c>
      <c r="H1295" s="213"/>
      <c r="I1295" s="207"/>
      <c r="J1295" s="207"/>
      <c r="K1295" s="207"/>
      <c r="L1295" s="207"/>
      <c r="M1295" s="207"/>
      <c r="N1295" s="207"/>
      <c r="O1295" s="207"/>
      <c r="P1295" s="123">
        <f t="shared" si="84"/>
        <v>0</v>
      </c>
      <c r="Q1295" s="208" t="str">
        <f t="shared" si="85"/>
        <v>Debil</v>
      </c>
      <c r="R1295" s="207" t="s">
        <v>516</v>
      </c>
      <c r="S1295" s="224" t="str">
        <f t="shared" si="86"/>
        <v>DebilFuerte</v>
      </c>
      <c r="T1295" s="224">
        <f>IFERROR(VLOOKUP(S1295,'Tablas de calculos'!$AU$16:$AV$24,2,FALSE),"")</f>
        <v>7</v>
      </c>
      <c r="U1295" s="208" t="str">
        <f>IFERROR(VLOOKUP(T1295,'Tablas de calculos'!$AV$16:$AY$24,4),"")</f>
        <v>Débil</v>
      </c>
      <c r="V1295" s="207" t="s">
        <v>576</v>
      </c>
      <c r="W1295" s="207" t="s">
        <v>578</v>
      </c>
      <c r="X1295" s="123" t="str">
        <f t="shared" si="87"/>
        <v>DébilNo disminuyeDirectamente</v>
      </c>
      <c r="Y1295" s="208" t="str">
        <f>IFERROR(VLOOKUP(X1295,'Tablas de calculos'!$AZ$4:$BE$11,5,FALSE),"")</f>
        <v/>
      </c>
      <c r="Z1295" s="208" t="str">
        <f>IFERROR(VLOOKUP(X1295,'Tablas de calculos'!$AZ$4:$BE$11,6,FALSE),"")</f>
        <v/>
      </c>
    </row>
    <row r="1296" spans="1:26" ht="105" x14ac:dyDescent="0.25">
      <c r="A1296" s="232" t="s">
        <v>1194</v>
      </c>
      <c r="B1296" s="137">
        <v>57</v>
      </c>
      <c r="C1296" s="205" t="str">
        <f>+VLOOKUP(Tabla9[[#This Row],[Cod. Riesgo]],Tabla_Riesgos[[Número]:[Tipo de Riesgo]],6,FALSE)</f>
        <v>Operativo</v>
      </c>
      <c r="D1296" s="119" t="s">
        <v>66</v>
      </c>
      <c r="E1296" s="120" t="s">
        <v>1195</v>
      </c>
      <c r="F1296" s="121"/>
      <c r="G1296" s="392" t="s">
        <v>293</v>
      </c>
      <c r="H1296" s="213" t="s">
        <v>543</v>
      </c>
      <c r="I1296" s="207" t="s">
        <v>486</v>
      </c>
      <c r="J1296" s="207" t="s">
        <v>490</v>
      </c>
      <c r="K1296" s="207" t="s">
        <v>494</v>
      </c>
      <c r="L1296" s="207" t="s">
        <v>499</v>
      </c>
      <c r="M1296" s="207" t="s">
        <v>503</v>
      </c>
      <c r="N1296" s="207" t="s">
        <v>508</v>
      </c>
      <c r="O1296" s="207" t="s">
        <v>512</v>
      </c>
      <c r="P1296" s="123">
        <f t="shared" si="84"/>
        <v>95</v>
      </c>
      <c r="Q1296" s="208" t="str">
        <f t="shared" si="85"/>
        <v>Moderado</v>
      </c>
      <c r="R1296" s="207" t="s">
        <v>516</v>
      </c>
      <c r="S1296" s="224" t="str">
        <f t="shared" si="86"/>
        <v>ModeradoFuerte</v>
      </c>
      <c r="T1296" s="224">
        <f>IFERROR(VLOOKUP(S1296,'Tablas de calculos'!$AU$16:$AV$24,2,FALSE),"")</f>
        <v>4</v>
      </c>
      <c r="U1296" s="208" t="str">
        <f>IFERROR(VLOOKUP(T1296,'Tablas de calculos'!$AV$16:$AY$24,4),"")</f>
        <v>Moderado</v>
      </c>
      <c r="V1296" s="207" t="s">
        <v>576</v>
      </c>
      <c r="W1296" s="207" t="s">
        <v>578</v>
      </c>
      <c r="X1296" s="123" t="str">
        <f t="shared" si="87"/>
        <v>ModeradoNo disminuyeDirectamente</v>
      </c>
      <c r="Y1296" s="208">
        <f>IFERROR(VLOOKUP(X1296,'Tablas de calculos'!$AZ$4:$BE$11,5,FALSE),"")</f>
        <v>0</v>
      </c>
      <c r="Z1296" s="208">
        <f>IFERROR(VLOOKUP(X1296,'Tablas de calculos'!$AZ$4:$BE$11,6,FALSE),"")</f>
        <v>1</v>
      </c>
    </row>
    <row r="1297" spans="1:26" ht="75" x14ac:dyDescent="0.25">
      <c r="A1297" s="232" t="s">
        <v>1194</v>
      </c>
      <c r="B1297" s="137">
        <v>57</v>
      </c>
      <c r="C1297" s="205" t="str">
        <f>+VLOOKUP(Tabla9[[#This Row],[Cod. Riesgo]],Tabla_Riesgos[[Número]:[Tipo de Riesgo]],6,FALSE)</f>
        <v>Operativo</v>
      </c>
      <c r="D1297" s="119" t="s">
        <v>66</v>
      </c>
      <c r="E1297" s="120" t="s">
        <v>1195</v>
      </c>
      <c r="F1297" s="121"/>
      <c r="G1297" s="392" t="s">
        <v>294</v>
      </c>
      <c r="H1297" s="213" t="s">
        <v>543</v>
      </c>
      <c r="I1297" s="207" t="s">
        <v>486</v>
      </c>
      <c r="J1297" s="207" t="s">
        <v>490</v>
      </c>
      <c r="K1297" s="207" t="s">
        <v>494</v>
      </c>
      <c r="L1297" s="207" t="s">
        <v>499</v>
      </c>
      <c r="M1297" s="207" t="s">
        <v>503</v>
      </c>
      <c r="N1297" s="207" t="s">
        <v>508</v>
      </c>
      <c r="O1297" s="207" t="s">
        <v>512</v>
      </c>
      <c r="P1297" s="123">
        <f t="shared" si="84"/>
        <v>95</v>
      </c>
      <c r="Q1297" s="208" t="str">
        <f t="shared" si="85"/>
        <v>Moderado</v>
      </c>
      <c r="R1297" s="207" t="s">
        <v>516</v>
      </c>
      <c r="S1297" s="224" t="str">
        <f t="shared" si="86"/>
        <v>ModeradoFuerte</v>
      </c>
      <c r="T1297" s="224">
        <f>IFERROR(VLOOKUP(S1297,'Tablas de calculos'!$AU$16:$AV$24,2,FALSE),"")</f>
        <v>4</v>
      </c>
      <c r="U1297" s="208" t="str">
        <f>IFERROR(VLOOKUP(T1297,'Tablas de calculos'!$AV$16:$AY$24,4),"")</f>
        <v>Moderado</v>
      </c>
      <c r="V1297" s="207" t="s">
        <v>576</v>
      </c>
      <c r="W1297" s="207" t="s">
        <v>578</v>
      </c>
      <c r="X1297" s="123" t="str">
        <f t="shared" si="87"/>
        <v>ModeradoNo disminuyeDirectamente</v>
      </c>
      <c r="Y1297" s="208">
        <f>IFERROR(VLOOKUP(X1297,'Tablas de calculos'!$AZ$4:$BE$11,5,FALSE),"")</f>
        <v>0</v>
      </c>
      <c r="Z1297" s="208">
        <f>IFERROR(VLOOKUP(X1297,'Tablas de calculos'!$AZ$4:$BE$11,6,FALSE),"")</f>
        <v>1</v>
      </c>
    </row>
    <row r="1298" spans="1:26" ht="45" x14ac:dyDescent="0.25">
      <c r="A1298" s="232" t="s">
        <v>1194</v>
      </c>
      <c r="B1298" s="137">
        <v>57</v>
      </c>
      <c r="C1298" s="205" t="str">
        <f>+VLOOKUP(Tabla9[[#This Row],[Cod. Riesgo]],Tabla_Riesgos[[Número]:[Tipo de Riesgo]],6,FALSE)</f>
        <v>Operativo</v>
      </c>
      <c r="D1298" s="119" t="s">
        <v>66</v>
      </c>
      <c r="E1298" s="120" t="s">
        <v>1195</v>
      </c>
      <c r="F1298" s="121"/>
      <c r="G1298" s="392" t="s">
        <v>295</v>
      </c>
      <c r="H1298" s="213" t="s">
        <v>543</v>
      </c>
      <c r="I1298" s="207" t="s">
        <v>486</v>
      </c>
      <c r="J1298" s="207" t="s">
        <v>490</v>
      </c>
      <c r="K1298" s="207" t="s">
        <v>494</v>
      </c>
      <c r="L1298" s="207" t="s">
        <v>499</v>
      </c>
      <c r="M1298" s="207" t="s">
        <v>503</v>
      </c>
      <c r="N1298" s="207" t="s">
        <v>508</v>
      </c>
      <c r="O1298" s="207" t="s">
        <v>512</v>
      </c>
      <c r="P1298" s="123">
        <f t="shared" si="84"/>
        <v>95</v>
      </c>
      <c r="Q1298" s="208" t="str">
        <f t="shared" si="85"/>
        <v>Moderado</v>
      </c>
      <c r="R1298" s="207" t="s">
        <v>516</v>
      </c>
      <c r="S1298" s="224" t="str">
        <f t="shared" si="86"/>
        <v>ModeradoFuerte</v>
      </c>
      <c r="T1298" s="224">
        <f>IFERROR(VLOOKUP(S1298,'Tablas de calculos'!$AU$16:$AV$24,2,FALSE),"")</f>
        <v>4</v>
      </c>
      <c r="U1298" s="208" t="str">
        <f>IFERROR(VLOOKUP(T1298,'Tablas de calculos'!$AV$16:$AY$24,4),"")</f>
        <v>Moderado</v>
      </c>
      <c r="V1298" s="207" t="s">
        <v>576</v>
      </c>
      <c r="W1298" s="207" t="s">
        <v>578</v>
      </c>
      <c r="X1298" s="123" t="str">
        <f t="shared" si="87"/>
        <v>ModeradoNo disminuyeDirectamente</v>
      </c>
      <c r="Y1298" s="208">
        <f>IFERROR(VLOOKUP(X1298,'Tablas de calculos'!$AZ$4:$BE$11,5,FALSE),"")</f>
        <v>0</v>
      </c>
      <c r="Z1298" s="208">
        <f>IFERROR(VLOOKUP(X1298,'Tablas de calculos'!$AZ$4:$BE$11,6,FALSE),"")</f>
        <v>1</v>
      </c>
    </row>
    <row r="1299" spans="1:26" ht="105" x14ac:dyDescent="0.25">
      <c r="A1299" s="232" t="s">
        <v>1194</v>
      </c>
      <c r="B1299" s="137">
        <v>58</v>
      </c>
      <c r="C1299" s="205" t="str">
        <f>+VLOOKUP(Tabla9[[#This Row],[Cod. Riesgo]],Tabla_Riesgos[[Número]:[Tipo de Riesgo]],6,FALSE)</f>
        <v>Operativo</v>
      </c>
      <c r="D1299" s="119" t="s">
        <v>66</v>
      </c>
      <c r="E1299" s="120" t="s">
        <v>68</v>
      </c>
      <c r="F1299" s="121"/>
      <c r="G1299" s="392" t="s">
        <v>296</v>
      </c>
      <c r="H1299" s="213" t="s">
        <v>543</v>
      </c>
      <c r="I1299" s="207" t="s">
        <v>486</v>
      </c>
      <c r="J1299" s="207" t="s">
        <v>490</v>
      </c>
      <c r="K1299" s="207" t="s">
        <v>494</v>
      </c>
      <c r="L1299" s="207" t="s">
        <v>499</v>
      </c>
      <c r="M1299" s="207" t="s">
        <v>503</v>
      </c>
      <c r="N1299" s="207" t="s">
        <v>508</v>
      </c>
      <c r="O1299" s="207" t="s">
        <v>512</v>
      </c>
      <c r="P1299" s="123">
        <f t="shared" si="84"/>
        <v>95</v>
      </c>
      <c r="Q1299" s="208" t="str">
        <f t="shared" si="85"/>
        <v>Moderado</v>
      </c>
      <c r="R1299" s="207" t="s">
        <v>516</v>
      </c>
      <c r="S1299" s="224" t="str">
        <f t="shared" si="86"/>
        <v>ModeradoFuerte</v>
      </c>
      <c r="T1299" s="224">
        <f>IFERROR(VLOOKUP(S1299,'Tablas de calculos'!$AU$16:$AV$24,2,FALSE),"")</f>
        <v>4</v>
      </c>
      <c r="U1299" s="208" t="str">
        <f>IFERROR(VLOOKUP(T1299,'Tablas de calculos'!$AV$16:$AY$24,4),"")</f>
        <v>Moderado</v>
      </c>
      <c r="V1299" s="207" t="s">
        <v>576</v>
      </c>
      <c r="W1299" s="207" t="s">
        <v>578</v>
      </c>
      <c r="X1299" s="123" t="str">
        <f t="shared" si="87"/>
        <v>ModeradoNo disminuyeDirectamente</v>
      </c>
      <c r="Y1299" s="208">
        <f>IFERROR(VLOOKUP(X1299,'Tablas de calculos'!$AZ$4:$BE$11,5,FALSE),"")</f>
        <v>0</v>
      </c>
      <c r="Z1299" s="208">
        <f>IFERROR(VLOOKUP(X1299,'Tablas de calculos'!$AZ$4:$BE$11,6,FALSE),"")</f>
        <v>1</v>
      </c>
    </row>
    <row r="1300" spans="1:26" ht="75" x14ac:dyDescent="0.25">
      <c r="A1300" s="232" t="s">
        <v>1194</v>
      </c>
      <c r="B1300" s="137">
        <v>59</v>
      </c>
      <c r="C1300" s="205" t="str">
        <f>+VLOOKUP(Tabla9[[#This Row],[Cod. Riesgo]],Tabla_Riesgos[[Número]:[Tipo de Riesgo]],6,FALSE)</f>
        <v>Operativo</v>
      </c>
      <c r="D1300" s="119" t="s">
        <v>66</v>
      </c>
      <c r="E1300" s="120" t="s">
        <v>71</v>
      </c>
      <c r="F1300" s="121"/>
      <c r="G1300" s="392" t="s">
        <v>297</v>
      </c>
      <c r="H1300" s="213" t="s">
        <v>544</v>
      </c>
      <c r="I1300" s="207" t="s">
        <v>486</v>
      </c>
      <c r="J1300" s="207" t="s">
        <v>490</v>
      </c>
      <c r="K1300" s="207" t="s">
        <v>494</v>
      </c>
      <c r="L1300" s="207" t="s">
        <v>499</v>
      </c>
      <c r="M1300" s="207" t="s">
        <v>503</v>
      </c>
      <c r="N1300" s="207" t="s">
        <v>508</v>
      </c>
      <c r="O1300" s="207" t="s">
        <v>512</v>
      </c>
      <c r="P1300" s="123">
        <f t="shared" si="84"/>
        <v>95</v>
      </c>
      <c r="Q1300" s="208" t="str">
        <f t="shared" si="85"/>
        <v>Moderado</v>
      </c>
      <c r="R1300" s="207" t="s">
        <v>516</v>
      </c>
      <c r="S1300" s="224" t="str">
        <f t="shared" si="86"/>
        <v>ModeradoFuerte</v>
      </c>
      <c r="T1300" s="224">
        <f>IFERROR(VLOOKUP(S1300,'Tablas de calculos'!$AU$16:$AV$24,2,FALSE),"")</f>
        <v>4</v>
      </c>
      <c r="U1300" s="208" t="str">
        <f>IFERROR(VLOOKUP(T1300,'Tablas de calculos'!$AV$16:$AY$24,4),"")</f>
        <v>Moderado</v>
      </c>
      <c r="V1300" s="207" t="s">
        <v>576</v>
      </c>
      <c r="W1300" s="207" t="s">
        <v>578</v>
      </c>
      <c r="X1300" s="123" t="str">
        <f t="shared" si="87"/>
        <v>ModeradoNo disminuyeDirectamente</v>
      </c>
      <c r="Y1300" s="208">
        <f>IFERROR(VLOOKUP(X1300,'Tablas de calculos'!$AZ$4:$BE$11,5,FALSE),"")</f>
        <v>0</v>
      </c>
      <c r="Z1300" s="208">
        <f>IFERROR(VLOOKUP(X1300,'Tablas de calculos'!$AZ$4:$BE$11,6,FALSE),"")</f>
        <v>1</v>
      </c>
    </row>
    <row r="1301" spans="1:26" ht="45" x14ac:dyDescent="0.25">
      <c r="A1301" s="232" t="s">
        <v>1194</v>
      </c>
      <c r="B1301" s="137">
        <v>59</v>
      </c>
      <c r="C1301" s="205" t="str">
        <f>+VLOOKUP(Tabla9[[#This Row],[Cod. Riesgo]],Tabla_Riesgos[[Número]:[Tipo de Riesgo]],6,FALSE)</f>
        <v>Operativo</v>
      </c>
      <c r="D1301" s="119" t="s">
        <v>66</v>
      </c>
      <c r="E1301" s="120" t="s">
        <v>71</v>
      </c>
      <c r="F1301" s="121"/>
      <c r="G1301" s="392" t="s">
        <v>298</v>
      </c>
      <c r="H1301" s="213" t="s">
        <v>543</v>
      </c>
      <c r="I1301" s="207" t="s">
        <v>486</v>
      </c>
      <c r="J1301" s="207" t="s">
        <v>490</v>
      </c>
      <c r="K1301" s="207" t="s">
        <v>494</v>
      </c>
      <c r="L1301" s="207" t="s">
        <v>499</v>
      </c>
      <c r="M1301" s="207" t="s">
        <v>503</v>
      </c>
      <c r="N1301" s="207" t="s">
        <v>508</v>
      </c>
      <c r="O1301" s="207" t="s">
        <v>512</v>
      </c>
      <c r="P1301" s="123">
        <f t="shared" si="84"/>
        <v>95</v>
      </c>
      <c r="Q1301" s="208" t="str">
        <f t="shared" si="85"/>
        <v>Moderado</v>
      </c>
      <c r="R1301" s="207" t="s">
        <v>516</v>
      </c>
      <c r="S1301" s="224" t="str">
        <f t="shared" si="86"/>
        <v>ModeradoFuerte</v>
      </c>
      <c r="T1301" s="224">
        <f>IFERROR(VLOOKUP(S1301,'Tablas de calculos'!$AU$16:$AV$24,2,FALSE),"")</f>
        <v>4</v>
      </c>
      <c r="U1301" s="208" t="str">
        <f>IFERROR(VLOOKUP(T1301,'Tablas de calculos'!$AV$16:$AY$24,4),"")</f>
        <v>Moderado</v>
      </c>
      <c r="V1301" s="207" t="s">
        <v>576</v>
      </c>
      <c r="W1301" s="207" t="s">
        <v>578</v>
      </c>
      <c r="X1301" s="123" t="str">
        <f t="shared" si="87"/>
        <v>ModeradoNo disminuyeDirectamente</v>
      </c>
      <c r="Y1301" s="208">
        <f>IFERROR(VLOOKUP(X1301,'Tablas de calculos'!$AZ$4:$BE$11,5,FALSE),"")</f>
        <v>0</v>
      </c>
      <c r="Z1301" s="208">
        <f>IFERROR(VLOOKUP(X1301,'Tablas de calculos'!$AZ$4:$BE$11,6,FALSE),"")</f>
        <v>1</v>
      </c>
    </row>
    <row r="1302" spans="1:26" ht="105" x14ac:dyDescent="0.25">
      <c r="A1302" s="232" t="s">
        <v>1194</v>
      </c>
      <c r="B1302" s="137">
        <v>59</v>
      </c>
      <c r="C1302" s="205" t="str">
        <f>+VLOOKUP(Tabla9[[#This Row],[Cod. Riesgo]],Tabla_Riesgos[[Número]:[Tipo de Riesgo]],6,FALSE)</f>
        <v>Operativo</v>
      </c>
      <c r="D1302" s="119" t="s">
        <v>66</v>
      </c>
      <c r="E1302" s="120" t="s">
        <v>71</v>
      </c>
      <c r="F1302" s="121"/>
      <c r="G1302" s="392" t="s">
        <v>299</v>
      </c>
      <c r="H1302" s="213" t="s">
        <v>543</v>
      </c>
      <c r="I1302" s="207" t="s">
        <v>486</v>
      </c>
      <c r="J1302" s="207" t="s">
        <v>490</v>
      </c>
      <c r="K1302" s="207" t="s">
        <v>494</v>
      </c>
      <c r="L1302" s="207" t="s">
        <v>498</v>
      </c>
      <c r="M1302" s="207" t="s">
        <v>503</v>
      </c>
      <c r="N1302" s="207" t="s">
        <v>508</v>
      </c>
      <c r="O1302" s="207" t="s">
        <v>512</v>
      </c>
      <c r="P1302" s="123">
        <f t="shared" si="84"/>
        <v>100</v>
      </c>
      <c r="Q1302" s="208" t="str">
        <f t="shared" si="85"/>
        <v>Fuerte</v>
      </c>
      <c r="R1302" s="207" t="s">
        <v>516</v>
      </c>
      <c r="S1302" s="224" t="str">
        <f t="shared" si="86"/>
        <v>FuerteFuerte</v>
      </c>
      <c r="T1302" s="224">
        <f>IFERROR(VLOOKUP(S1302,'Tablas de calculos'!$AU$16:$AV$24,2,FALSE),"")</f>
        <v>1</v>
      </c>
      <c r="U1302" s="208" t="str">
        <f>IFERROR(VLOOKUP(T1302,'Tablas de calculos'!$AV$16:$AY$24,4),"")</f>
        <v>Fuerte</v>
      </c>
      <c r="V1302" s="207" t="s">
        <v>576</v>
      </c>
      <c r="W1302" s="207" t="s">
        <v>578</v>
      </c>
      <c r="X1302" s="123" t="str">
        <f t="shared" si="87"/>
        <v>FuerteNo disminuyeDirectamente</v>
      </c>
      <c r="Y1302" s="208">
        <f>IFERROR(VLOOKUP(X1302,'Tablas de calculos'!$AZ$4:$BE$11,5,FALSE),"")</f>
        <v>0</v>
      </c>
      <c r="Z1302" s="208">
        <f>IFERROR(VLOOKUP(X1302,'Tablas de calculos'!$AZ$4:$BE$11,6,FALSE),"")</f>
        <v>2</v>
      </c>
    </row>
    <row r="1303" spans="1:26" ht="45" x14ac:dyDescent="0.25">
      <c r="A1303" s="232" t="s">
        <v>1194</v>
      </c>
      <c r="B1303" s="137">
        <v>60</v>
      </c>
      <c r="C1303" s="205" t="str">
        <f>+VLOOKUP(Tabla9[[#This Row],[Cod. Riesgo]],Tabla_Riesgos[[Número]:[Tipo de Riesgo]],6,FALSE)</f>
        <v>Operativo</v>
      </c>
      <c r="D1303" s="119" t="s">
        <v>66</v>
      </c>
      <c r="E1303" s="120" t="s">
        <v>1196</v>
      </c>
      <c r="F1303" s="121"/>
      <c r="G1303" s="392" t="s">
        <v>300</v>
      </c>
      <c r="H1303" s="213" t="s">
        <v>544</v>
      </c>
      <c r="I1303" s="207" t="s">
        <v>486</v>
      </c>
      <c r="J1303" s="207" t="s">
        <v>490</v>
      </c>
      <c r="K1303" s="207" t="s">
        <v>494</v>
      </c>
      <c r="L1303" s="207" t="s">
        <v>498</v>
      </c>
      <c r="M1303" s="207" t="s">
        <v>503</v>
      </c>
      <c r="N1303" s="207" t="s">
        <v>508</v>
      </c>
      <c r="O1303" s="207" t="s">
        <v>512</v>
      </c>
      <c r="P1303" s="123">
        <f t="shared" si="84"/>
        <v>100</v>
      </c>
      <c r="Q1303" s="208" t="str">
        <f t="shared" si="85"/>
        <v>Fuerte</v>
      </c>
      <c r="R1303" s="207" t="s">
        <v>516</v>
      </c>
      <c r="S1303" s="224" t="str">
        <f t="shared" si="86"/>
        <v>FuerteFuerte</v>
      </c>
      <c r="T1303" s="224">
        <f>IFERROR(VLOOKUP(S1303,'Tablas de calculos'!$AU$16:$AV$24,2,FALSE),"")</f>
        <v>1</v>
      </c>
      <c r="U1303" s="208" t="str">
        <f>IFERROR(VLOOKUP(T1303,'Tablas de calculos'!$AV$16:$AY$24,4),"")</f>
        <v>Fuerte</v>
      </c>
      <c r="V1303" s="207" t="s">
        <v>576</v>
      </c>
      <c r="W1303" s="207" t="s">
        <v>578</v>
      </c>
      <c r="X1303" s="123" t="str">
        <f t="shared" si="87"/>
        <v>FuerteNo disminuyeDirectamente</v>
      </c>
      <c r="Y1303" s="208">
        <f>IFERROR(VLOOKUP(X1303,'Tablas de calculos'!$AZ$4:$BE$11,5,FALSE),"")</f>
        <v>0</v>
      </c>
      <c r="Z1303" s="208">
        <f>IFERROR(VLOOKUP(X1303,'Tablas de calculos'!$AZ$4:$BE$11,6,FALSE),"")</f>
        <v>2</v>
      </c>
    </row>
    <row r="1304" spans="1:26" ht="60" x14ac:dyDescent="0.25">
      <c r="A1304" s="232" t="s">
        <v>1194</v>
      </c>
      <c r="B1304" s="137">
        <v>61</v>
      </c>
      <c r="C1304" s="205" t="str">
        <f>+VLOOKUP(Tabla9[[#This Row],[Cod. Riesgo]],Tabla_Riesgos[[Número]:[Tipo de Riesgo]],6,FALSE)</f>
        <v>Operativo</v>
      </c>
      <c r="D1304" s="119" t="s">
        <v>101</v>
      </c>
      <c r="E1304" s="120" t="s">
        <v>674</v>
      </c>
      <c r="F1304" s="121"/>
      <c r="G1304" s="392" t="s">
        <v>301</v>
      </c>
      <c r="H1304" s="213"/>
      <c r="I1304" s="207"/>
      <c r="J1304" s="207"/>
      <c r="K1304" s="207"/>
      <c r="L1304" s="207"/>
      <c r="M1304" s="207"/>
      <c r="N1304" s="207"/>
      <c r="O1304" s="207"/>
      <c r="P1304" s="123">
        <f t="shared" si="84"/>
        <v>0</v>
      </c>
      <c r="Q1304" s="208" t="str">
        <f t="shared" si="85"/>
        <v>Debil</v>
      </c>
      <c r="R1304" s="207" t="s">
        <v>516</v>
      </c>
      <c r="S1304" s="224" t="str">
        <f t="shared" si="86"/>
        <v>DebilFuerte</v>
      </c>
      <c r="T1304" s="224">
        <f>IFERROR(VLOOKUP(S1304,'Tablas de calculos'!$AU$16:$AV$24,2,FALSE),"")</f>
        <v>7</v>
      </c>
      <c r="U1304" s="208" t="str">
        <f>IFERROR(VLOOKUP(T1304,'Tablas de calculos'!$AV$16:$AY$24,4),"")</f>
        <v>Débil</v>
      </c>
      <c r="V1304" s="207" t="s">
        <v>576</v>
      </c>
      <c r="W1304" s="207" t="s">
        <v>578</v>
      </c>
      <c r="X1304" s="123" t="str">
        <f t="shared" si="87"/>
        <v>DébilNo disminuyeDirectamente</v>
      </c>
      <c r="Y1304" s="208" t="str">
        <f>IFERROR(VLOOKUP(X1304,'Tablas de calculos'!$AZ$4:$BE$11,5,FALSE),"")</f>
        <v/>
      </c>
      <c r="Z1304" s="208" t="str">
        <f>IFERROR(VLOOKUP(X1304,'Tablas de calculos'!$AZ$4:$BE$11,6,FALSE),"")</f>
        <v/>
      </c>
    </row>
    <row r="1305" spans="1:26" ht="105" x14ac:dyDescent="0.25">
      <c r="A1305" s="232" t="s">
        <v>1194</v>
      </c>
      <c r="B1305" s="137">
        <v>61</v>
      </c>
      <c r="C1305" s="205" t="str">
        <f>+VLOOKUP(Tabla9[[#This Row],[Cod. Riesgo]],Tabla_Riesgos[[Número]:[Tipo de Riesgo]],6,FALSE)</f>
        <v>Operativo</v>
      </c>
      <c r="D1305" s="119" t="s">
        <v>101</v>
      </c>
      <c r="E1305" s="120" t="s">
        <v>674</v>
      </c>
      <c r="F1305" s="121"/>
      <c r="G1305" s="392" t="s">
        <v>302</v>
      </c>
      <c r="H1305" s="213"/>
      <c r="I1305" s="207"/>
      <c r="J1305" s="207"/>
      <c r="K1305" s="207"/>
      <c r="L1305" s="207"/>
      <c r="M1305" s="207"/>
      <c r="N1305" s="207"/>
      <c r="O1305" s="207"/>
      <c r="P1305" s="123">
        <f t="shared" si="84"/>
        <v>0</v>
      </c>
      <c r="Q1305" s="208" t="str">
        <f t="shared" si="85"/>
        <v>Debil</v>
      </c>
      <c r="R1305" s="207" t="s">
        <v>516</v>
      </c>
      <c r="S1305" s="224" t="str">
        <f t="shared" si="86"/>
        <v>DebilFuerte</v>
      </c>
      <c r="T1305" s="224">
        <f>IFERROR(VLOOKUP(S1305,'Tablas de calculos'!$AU$16:$AV$24,2,FALSE),"")</f>
        <v>7</v>
      </c>
      <c r="U1305" s="208" t="str">
        <f>IFERROR(VLOOKUP(T1305,'Tablas de calculos'!$AV$16:$AY$24,4),"")</f>
        <v>Débil</v>
      </c>
      <c r="V1305" s="207" t="s">
        <v>576</v>
      </c>
      <c r="W1305" s="207" t="s">
        <v>578</v>
      </c>
      <c r="X1305" s="123" t="str">
        <f t="shared" si="87"/>
        <v>DébilNo disminuyeDirectamente</v>
      </c>
      <c r="Y1305" s="208" t="str">
        <f>IFERROR(VLOOKUP(X1305,'Tablas de calculos'!$AZ$4:$BE$11,5,FALSE),"")</f>
        <v/>
      </c>
      <c r="Z1305" s="208" t="str">
        <f>IFERROR(VLOOKUP(X1305,'Tablas de calculos'!$AZ$4:$BE$11,6,FALSE),"")</f>
        <v/>
      </c>
    </row>
    <row r="1306" spans="1:26" ht="75" x14ac:dyDescent="0.25">
      <c r="A1306" s="232" t="s">
        <v>1194</v>
      </c>
      <c r="B1306" s="137">
        <v>61</v>
      </c>
      <c r="C1306" s="205" t="str">
        <f>+VLOOKUP(Tabla9[[#This Row],[Cod. Riesgo]],Tabla_Riesgos[[Número]:[Tipo de Riesgo]],6,FALSE)</f>
        <v>Operativo</v>
      </c>
      <c r="D1306" s="119" t="s">
        <v>101</v>
      </c>
      <c r="E1306" s="120" t="s">
        <v>674</v>
      </c>
      <c r="F1306" s="121"/>
      <c r="G1306" s="392" t="s">
        <v>303</v>
      </c>
      <c r="H1306" s="213"/>
      <c r="I1306" s="207"/>
      <c r="J1306" s="207"/>
      <c r="K1306" s="207"/>
      <c r="L1306" s="207"/>
      <c r="M1306" s="207"/>
      <c r="N1306" s="207"/>
      <c r="O1306" s="207"/>
      <c r="P1306" s="123">
        <f t="shared" si="84"/>
        <v>0</v>
      </c>
      <c r="Q1306" s="208" t="str">
        <f t="shared" si="85"/>
        <v>Debil</v>
      </c>
      <c r="R1306" s="207" t="s">
        <v>516</v>
      </c>
      <c r="S1306" s="224" t="str">
        <f t="shared" si="86"/>
        <v>DebilFuerte</v>
      </c>
      <c r="T1306" s="224">
        <f>IFERROR(VLOOKUP(S1306,'Tablas de calculos'!$AU$16:$AV$24,2,FALSE),"")</f>
        <v>7</v>
      </c>
      <c r="U1306" s="208" t="str">
        <f>IFERROR(VLOOKUP(T1306,'Tablas de calculos'!$AV$16:$AY$24,4),"")</f>
        <v>Débil</v>
      </c>
      <c r="V1306" s="207" t="s">
        <v>576</v>
      </c>
      <c r="W1306" s="207" t="s">
        <v>578</v>
      </c>
      <c r="X1306" s="123" t="str">
        <f t="shared" si="87"/>
        <v>DébilNo disminuyeDirectamente</v>
      </c>
      <c r="Y1306" s="208" t="str">
        <f>IFERROR(VLOOKUP(X1306,'Tablas de calculos'!$AZ$4:$BE$11,5,FALSE),"")</f>
        <v/>
      </c>
      <c r="Z1306" s="208" t="str">
        <f>IFERROR(VLOOKUP(X1306,'Tablas de calculos'!$AZ$4:$BE$11,6,FALSE),"")</f>
        <v/>
      </c>
    </row>
    <row r="1307" spans="1:26" ht="30" x14ac:dyDescent="0.25">
      <c r="A1307" s="232" t="s">
        <v>1194</v>
      </c>
      <c r="B1307" s="137">
        <v>62</v>
      </c>
      <c r="C1307" s="205" t="str">
        <f>+VLOOKUP(Tabla9[[#This Row],[Cod. Riesgo]],Tabla_Riesgos[[Número]:[Tipo de Riesgo]],6,FALSE)</f>
        <v>Operativo</v>
      </c>
      <c r="D1307" s="119" t="s">
        <v>101</v>
      </c>
      <c r="E1307" s="120" t="s">
        <v>675</v>
      </c>
      <c r="F1307" s="121"/>
      <c r="G1307" s="392" t="s">
        <v>304</v>
      </c>
      <c r="H1307" s="213"/>
      <c r="I1307" s="207"/>
      <c r="J1307" s="207"/>
      <c r="K1307" s="207"/>
      <c r="L1307" s="207"/>
      <c r="M1307" s="207"/>
      <c r="N1307" s="207"/>
      <c r="O1307" s="207"/>
      <c r="P1307" s="123">
        <f t="shared" si="84"/>
        <v>0</v>
      </c>
      <c r="Q1307" s="208" t="str">
        <f t="shared" si="85"/>
        <v>Debil</v>
      </c>
      <c r="R1307" s="207" t="s">
        <v>516</v>
      </c>
      <c r="S1307" s="224" t="str">
        <f t="shared" si="86"/>
        <v>DebilFuerte</v>
      </c>
      <c r="T1307" s="224">
        <f>IFERROR(VLOOKUP(S1307,'Tablas de calculos'!$AU$16:$AV$24,2,FALSE),"")</f>
        <v>7</v>
      </c>
      <c r="U1307" s="208" t="str">
        <f>IFERROR(VLOOKUP(T1307,'Tablas de calculos'!$AV$16:$AY$24,4),"")</f>
        <v>Débil</v>
      </c>
      <c r="V1307" s="207" t="s">
        <v>576</v>
      </c>
      <c r="W1307" s="207" t="s">
        <v>578</v>
      </c>
      <c r="X1307" s="123" t="str">
        <f t="shared" si="87"/>
        <v>DébilNo disminuyeDirectamente</v>
      </c>
      <c r="Y1307" s="208" t="str">
        <f>IFERROR(VLOOKUP(X1307,'Tablas de calculos'!$AZ$4:$BE$11,5,FALSE),"")</f>
        <v/>
      </c>
      <c r="Z1307" s="208" t="str">
        <f>IFERROR(VLOOKUP(X1307,'Tablas de calculos'!$AZ$4:$BE$11,6,FALSE),"")</f>
        <v/>
      </c>
    </row>
    <row r="1308" spans="1:26" ht="45" x14ac:dyDescent="0.25">
      <c r="A1308" s="232" t="s">
        <v>1194</v>
      </c>
      <c r="B1308" s="137">
        <v>63</v>
      </c>
      <c r="C1308" s="205" t="str">
        <f>+VLOOKUP(Tabla9[[#This Row],[Cod. Riesgo]],Tabla_Riesgos[[Número]:[Tipo de Riesgo]],6,FALSE)</f>
        <v>Operativo</v>
      </c>
      <c r="D1308" s="119" t="s">
        <v>101</v>
      </c>
      <c r="E1308" s="120" t="s">
        <v>73</v>
      </c>
      <c r="F1308" s="121"/>
      <c r="G1308" s="392" t="s">
        <v>305</v>
      </c>
      <c r="H1308" s="213"/>
      <c r="I1308" s="207"/>
      <c r="J1308" s="207"/>
      <c r="K1308" s="207"/>
      <c r="L1308" s="207"/>
      <c r="M1308" s="207"/>
      <c r="N1308" s="207"/>
      <c r="O1308" s="207"/>
      <c r="P1308" s="123">
        <f t="shared" si="84"/>
        <v>0</v>
      </c>
      <c r="Q1308" s="208" t="str">
        <f t="shared" si="85"/>
        <v>Debil</v>
      </c>
      <c r="R1308" s="207" t="s">
        <v>516</v>
      </c>
      <c r="S1308" s="224" t="str">
        <f t="shared" si="86"/>
        <v>DebilFuerte</v>
      </c>
      <c r="T1308" s="224">
        <f>IFERROR(VLOOKUP(S1308,'Tablas de calculos'!$AU$16:$AV$24,2,FALSE),"")</f>
        <v>7</v>
      </c>
      <c r="U1308" s="208" t="str">
        <f>IFERROR(VLOOKUP(T1308,'Tablas de calculos'!$AV$16:$AY$24,4),"")</f>
        <v>Débil</v>
      </c>
      <c r="V1308" s="207" t="s">
        <v>576</v>
      </c>
      <c r="W1308" s="207" t="s">
        <v>578</v>
      </c>
      <c r="X1308" s="123" t="str">
        <f t="shared" si="87"/>
        <v>DébilNo disminuyeDirectamente</v>
      </c>
      <c r="Y1308" s="208" t="str">
        <f>IFERROR(VLOOKUP(X1308,'Tablas de calculos'!$AZ$4:$BE$11,5,FALSE),"")</f>
        <v/>
      </c>
      <c r="Z1308" s="208" t="str">
        <f>IFERROR(VLOOKUP(X1308,'Tablas de calculos'!$AZ$4:$BE$11,6,FALSE),"")</f>
        <v/>
      </c>
    </row>
    <row r="1309" spans="1:26" ht="60" x14ac:dyDescent="0.25">
      <c r="A1309" s="232" t="s">
        <v>1194</v>
      </c>
      <c r="B1309" s="137">
        <v>64</v>
      </c>
      <c r="C1309" s="205" t="str">
        <f>+VLOOKUP(Tabla9[[#This Row],[Cod. Riesgo]],Tabla_Riesgos[[Número]:[Tipo de Riesgo]],6,FALSE)</f>
        <v>Operativo</v>
      </c>
      <c r="D1309" s="119" t="s">
        <v>76</v>
      </c>
      <c r="E1309" s="120" t="s">
        <v>77</v>
      </c>
      <c r="F1309" s="121"/>
      <c r="G1309" s="392" t="s">
        <v>306</v>
      </c>
      <c r="H1309" s="213"/>
      <c r="I1309" s="207"/>
      <c r="J1309" s="207"/>
      <c r="K1309" s="207"/>
      <c r="L1309" s="207"/>
      <c r="M1309" s="207"/>
      <c r="N1309" s="207"/>
      <c r="O1309" s="207"/>
      <c r="P1309" s="123">
        <f t="shared" si="84"/>
        <v>0</v>
      </c>
      <c r="Q1309" s="208" t="str">
        <f t="shared" si="85"/>
        <v>Debil</v>
      </c>
      <c r="R1309" s="207" t="s">
        <v>516</v>
      </c>
      <c r="S1309" s="224" t="str">
        <f t="shared" si="86"/>
        <v>DebilFuerte</v>
      </c>
      <c r="T1309" s="224">
        <f>IFERROR(VLOOKUP(S1309,'Tablas de calculos'!$AU$16:$AV$24,2,FALSE),"")</f>
        <v>7</v>
      </c>
      <c r="U1309" s="208" t="str">
        <f>IFERROR(VLOOKUP(T1309,'Tablas de calculos'!$AV$16:$AY$24,4),"")</f>
        <v>Débil</v>
      </c>
      <c r="V1309" s="207" t="s">
        <v>576</v>
      </c>
      <c r="W1309" s="207" t="s">
        <v>578</v>
      </c>
      <c r="X1309" s="123" t="str">
        <f t="shared" si="87"/>
        <v>DébilNo disminuyeDirectamente</v>
      </c>
      <c r="Y1309" s="208" t="str">
        <f>IFERROR(VLOOKUP(X1309,'Tablas de calculos'!$AZ$4:$BE$11,5,FALSE),"")</f>
        <v/>
      </c>
      <c r="Z1309" s="208" t="str">
        <f>IFERROR(VLOOKUP(X1309,'Tablas de calculos'!$AZ$4:$BE$11,6,FALSE),"")</f>
        <v/>
      </c>
    </row>
    <row r="1310" spans="1:26" ht="75" x14ac:dyDescent="0.25">
      <c r="A1310" s="232" t="s">
        <v>1194</v>
      </c>
      <c r="B1310" s="137">
        <v>65</v>
      </c>
      <c r="C1310" s="205" t="str">
        <f>+VLOOKUP(Tabla9[[#This Row],[Cod. Riesgo]],Tabla_Riesgos[[Número]:[Tipo de Riesgo]],6,FALSE)</f>
        <v>Operativo</v>
      </c>
      <c r="D1310" s="119" t="s">
        <v>76</v>
      </c>
      <c r="E1310" s="120" t="s">
        <v>78</v>
      </c>
      <c r="F1310" s="121"/>
      <c r="G1310" s="392" t="s">
        <v>307</v>
      </c>
      <c r="H1310" s="213"/>
      <c r="I1310" s="207"/>
      <c r="J1310" s="207"/>
      <c r="K1310" s="207"/>
      <c r="L1310" s="207"/>
      <c r="M1310" s="207"/>
      <c r="N1310" s="207"/>
      <c r="O1310" s="207"/>
      <c r="P1310" s="123">
        <f t="shared" si="84"/>
        <v>0</v>
      </c>
      <c r="Q1310" s="208" t="str">
        <f t="shared" si="85"/>
        <v>Debil</v>
      </c>
      <c r="R1310" s="207" t="s">
        <v>516</v>
      </c>
      <c r="S1310" s="224" t="str">
        <f t="shared" si="86"/>
        <v>DebilFuerte</v>
      </c>
      <c r="T1310" s="224">
        <f>IFERROR(VLOOKUP(S1310,'Tablas de calculos'!$AU$16:$AV$24,2,FALSE),"")</f>
        <v>7</v>
      </c>
      <c r="U1310" s="208" t="str">
        <f>IFERROR(VLOOKUP(T1310,'Tablas de calculos'!$AV$16:$AY$24,4),"")</f>
        <v>Débil</v>
      </c>
      <c r="V1310" s="207" t="s">
        <v>576</v>
      </c>
      <c r="W1310" s="207" t="s">
        <v>578</v>
      </c>
      <c r="X1310" s="123" t="str">
        <f t="shared" si="87"/>
        <v>DébilNo disminuyeDirectamente</v>
      </c>
      <c r="Y1310" s="208" t="str">
        <f>IFERROR(VLOOKUP(X1310,'Tablas de calculos'!$AZ$4:$BE$11,5,FALSE),"")</f>
        <v/>
      </c>
      <c r="Z1310" s="208" t="str">
        <f>IFERROR(VLOOKUP(X1310,'Tablas de calculos'!$AZ$4:$BE$11,6,FALSE),"")</f>
        <v/>
      </c>
    </row>
    <row r="1311" spans="1:26" ht="75" x14ac:dyDescent="0.25">
      <c r="A1311" s="232" t="s">
        <v>1194</v>
      </c>
      <c r="B1311" s="137">
        <v>65</v>
      </c>
      <c r="C1311" s="205" t="str">
        <f>+VLOOKUP(Tabla9[[#This Row],[Cod. Riesgo]],Tabla_Riesgos[[Número]:[Tipo de Riesgo]],6,FALSE)</f>
        <v>Operativo</v>
      </c>
      <c r="D1311" s="119" t="s">
        <v>76</v>
      </c>
      <c r="E1311" s="120" t="s">
        <v>78</v>
      </c>
      <c r="F1311" s="121"/>
      <c r="G1311" s="392" t="s">
        <v>308</v>
      </c>
      <c r="H1311" s="213"/>
      <c r="I1311" s="207"/>
      <c r="J1311" s="207"/>
      <c r="K1311" s="207"/>
      <c r="L1311" s="207"/>
      <c r="M1311" s="207"/>
      <c r="N1311" s="207"/>
      <c r="O1311" s="207"/>
      <c r="P1311" s="123">
        <f t="shared" si="84"/>
        <v>0</v>
      </c>
      <c r="Q1311" s="208" t="str">
        <f t="shared" si="85"/>
        <v>Debil</v>
      </c>
      <c r="R1311" s="207" t="s">
        <v>516</v>
      </c>
      <c r="S1311" s="224" t="str">
        <f t="shared" si="86"/>
        <v>DebilFuerte</v>
      </c>
      <c r="T1311" s="224">
        <f>IFERROR(VLOOKUP(S1311,'Tablas de calculos'!$AU$16:$AV$24,2,FALSE),"")</f>
        <v>7</v>
      </c>
      <c r="U1311" s="208" t="str">
        <f>IFERROR(VLOOKUP(T1311,'Tablas de calculos'!$AV$16:$AY$24,4),"")</f>
        <v>Débil</v>
      </c>
      <c r="V1311" s="207" t="s">
        <v>576</v>
      </c>
      <c r="W1311" s="207" t="s">
        <v>578</v>
      </c>
      <c r="X1311" s="123" t="str">
        <f t="shared" si="87"/>
        <v>DébilNo disminuyeDirectamente</v>
      </c>
      <c r="Y1311" s="208" t="str">
        <f>IFERROR(VLOOKUP(X1311,'Tablas de calculos'!$AZ$4:$BE$11,5,FALSE),"")</f>
        <v/>
      </c>
      <c r="Z1311" s="208" t="str">
        <f>IFERROR(VLOOKUP(X1311,'Tablas de calculos'!$AZ$4:$BE$11,6,FALSE),"")</f>
        <v/>
      </c>
    </row>
    <row r="1312" spans="1:26" ht="60" x14ac:dyDescent="0.25">
      <c r="A1312" s="232" t="s">
        <v>1194</v>
      </c>
      <c r="B1312" s="137">
        <v>65</v>
      </c>
      <c r="C1312" s="205" t="str">
        <f>+VLOOKUP(Tabla9[[#This Row],[Cod. Riesgo]],Tabla_Riesgos[[Número]:[Tipo de Riesgo]],6,FALSE)</f>
        <v>Operativo</v>
      </c>
      <c r="D1312" s="119" t="s">
        <v>76</v>
      </c>
      <c r="E1312" s="120" t="s">
        <v>78</v>
      </c>
      <c r="F1312" s="121"/>
      <c r="G1312" s="392" t="s">
        <v>309</v>
      </c>
      <c r="H1312" s="213"/>
      <c r="I1312" s="207"/>
      <c r="J1312" s="207"/>
      <c r="K1312" s="207"/>
      <c r="L1312" s="207"/>
      <c r="M1312" s="207"/>
      <c r="N1312" s="207"/>
      <c r="O1312" s="207"/>
      <c r="P1312" s="123">
        <f t="shared" si="84"/>
        <v>0</v>
      </c>
      <c r="Q1312" s="208" t="str">
        <f t="shared" si="85"/>
        <v>Debil</v>
      </c>
      <c r="R1312" s="207" t="s">
        <v>516</v>
      </c>
      <c r="S1312" s="224" t="str">
        <f t="shared" si="86"/>
        <v>DebilFuerte</v>
      </c>
      <c r="T1312" s="224">
        <f>IFERROR(VLOOKUP(S1312,'Tablas de calculos'!$AU$16:$AV$24,2,FALSE),"")</f>
        <v>7</v>
      </c>
      <c r="U1312" s="208" t="str">
        <f>IFERROR(VLOOKUP(T1312,'Tablas de calculos'!$AV$16:$AY$24,4),"")</f>
        <v>Débil</v>
      </c>
      <c r="V1312" s="207" t="s">
        <v>576</v>
      </c>
      <c r="W1312" s="207" t="s">
        <v>578</v>
      </c>
      <c r="X1312" s="123" t="str">
        <f t="shared" si="87"/>
        <v>DébilNo disminuyeDirectamente</v>
      </c>
      <c r="Y1312" s="208" t="str">
        <f>IFERROR(VLOOKUP(X1312,'Tablas de calculos'!$AZ$4:$BE$11,5,FALSE),"")</f>
        <v/>
      </c>
      <c r="Z1312" s="208" t="str">
        <f>IFERROR(VLOOKUP(X1312,'Tablas de calculos'!$AZ$4:$BE$11,6,FALSE),"")</f>
        <v/>
      </c>
    </row>
    <row r="1313" spans="1:26" ht="60" x14ac:dyDescent="0.25">
      <c r="A1313" s="232" t="s">
        <v>1194</v>
      </c>
      <c r="B1313" s="137">
        <v>66</v>
      </c>
      <c r="C1313" s="205" t="str">
        <f>+VLOOKUP(Tabla9[[#This Row],[Cod. Riesgo]],Tabla_Riesgos[[Número]:[Tipo de Riesgo]],6,FALSE)</f>
        <v>Operativo</v>
      </c>
      <c r="D1313" s="119" t="s">
        <v>76</v>
      </c>
      <c r="E1313" s="120" t="s">
        <v>79</v>
      </c>
      <c r="F1313" s="121"/>
      <c r="G1313" s="392" t="s">
        <v>310</v>
      </c>
      <c r="H1313" s="213"/>
      <c r="I1313" s="207"/>
      <c r="J1313" s="207"/>
      <c r="K1313" s="207"/>
      <c r="L1313" s="207"/>
      <c r="M1313" s="207"/>
      <c r="N1313" s="207"/>
      <c r="O1313" s="207"/>
      <c r="P1313" s="123">
        <f t="shared" si="84"/>
        <v>0</v>
      </c>
      <c r="Q1313" s="208" t="str">
        <f t="shared" si="85"/>
        <v>Debil</v>
      </c>
      <c r="R1313" s="207" t="s">
        <v>516</v>
      </c>
      <c r="S1313" s="224" t="str">
        <f t="shared" si="86"/>
        <v>DebilFuerte</v>
      </c>
      <c r="T1313" s="224">
        <f>IFERROR(VLOOKUP(S1313,'Tablas de calculos'!$AU$16:$AV$24,2,FALSE),"")</f>
        <v>7</v>
      </c>
      <c r="U1313" s="208" t="str">
        <f>IFERROR(VLOOKUP(T1313,'Tablas de calculos'!$AV$16:$AY$24,4),"")</f>
        <v>Débil</v>
      </c>
      <c r="V1313" s="207" t="s">
        <v>576</v>
      </c>
      <c r="W1313" s="207" t="s">
        <v>578</v>
      </c>
      <c r="X1313" s="123" t="str">
        <f t="shared" si="87"/>
        <v>DébilNo disminuyeDirectamente</v>
      </c>
      <c r="Y1313" s="208" t="str">
        <f>IFERROR(VLOOKUP(X1313,'Tablas de calculos'!$AZ$4:$BE$11,5,FALSE),"")</f>
        <v/>
      </c>
      <c r="Z1313" s="208" t="str">
        <f>IFERROR(VLOOKUP(X1313,'Tablas de calculos'!$AZ$4:$BE$11,6,FALSE),"")</f>
        <v/>
      </c>
    </row>
    <row r="1314" spans="1:26" ht="105" x14ac:dyDescent="0.25">
      <c r="A1314" s="232" t="s">
        <v>1194</v>
      </c>
      <c r="B1314" s="137">
        <v>67</v>
      </c>
      <c r="C1314" s="205" t="str">
        <f>+VLOOKUP(Tabla9[[#This Row],[Cod. Riesgo]],Tabla_Riesgos[[Número]:[Tipo de Riesgo]],6,FALSE)</f>
        <v>Seguridad de la Información</v>
      </c>
      <c r="D1314" s="119" t="s">
        <v>676</v>
      </c>
      <c r="E1314" s="120" t="s">
        <v>677</v>
      </c>
      <c r="F1314" s="121"/>
      <c r="G1314" s="392" t="s">
        <v>312</v>
      </c>
      <c r="H1314" s="213"/>
      <c r="I1314" s="207"/>
      <c r="J1314" s="207"/>
      <c r="K1314" s="207"/>
      <c r="L1314" s="207"/>
      <c r="M1314" s="207"/>
      <c r="N1314" s="207"/>
      <c r="O1314" s="207"/>
      <c r="P1314" s="123">
        <f t="shared" si="84"/>
        <v>0</v>
      </c>
      <c r="Q1314" s="208" t="str">
        <f t="shared" si="85"/>
        <v>Debil</v>
      </c>
      <c r="R1314" s="207" t="s">
        <v>516</v>
      </c>
      <c r="S1314" s="224" t="str">
        <f t="shared" si="86"/>
        <v>DebilFuerte</v>
      </c>
      <c r="T1314" s="224">
        <f>IFERROR(VLOOKUP(S1314,'Tablas de calculos'!$AU$16:$AV$24,2,FALSE),"")</f>
        <v>7</v>
      </c>
      <c r="U1314" s="208" t="str">
        <f>IFERROR(VLOOKUP(T1314,'Tablas de calculos'!$AV$16:$AY$24,4),"")</f>
        <v>Débil</v>
      </c>
      <c r="V1314" s="207" t="s">
        <v>576</v>
      </c>
      <c r="W1314" s="207" t="s">
        <v>578</v>
      </c>
      <c r="X1314" s="123" t="str">
        <f t="shared" si="87"/>
        <v>DébilNo disminuyeDirectamente</v>
      </c>
      <c r="Y1314" s="208" t="str">
        <f>IFERROR(VLOOKUP(X1314,'Tablas de calculos'!$AZ$4:$BE$11,5,FALSE),"")</f>
        <v/>
      </c>
      <c r="Z1314" s="208" t="str">
        <f>IFERROR(VLOOKUP(X1314,'Tablas de calculos'!$AZ$4:$BE$11,6,FALSE),"")</f>
        <v/>
      </c>
    </row>
    <row r="1315" spans="1:26" ht="60" x14ac:dyDescent="0.25">
      <c r="A1315" s="232" t="s">
        <v>1194</v>
      </c>
      <c r="B1315" s="137">
        <v>67</v>
      </c>
      <c r="C1315" s="205" t="str">
        <f>+VLOOKUP(Tabla9[[#This Row],[Cod. Riesgo]],Tabla_Riesgos[[Número]:[Tipo de Riesgo]],6,FALSE)</f>
        <v>Seguridad de la Información</v>
      </c>
      <c r="D1315" s="119" t="s">
        <v>676</v>
      </c>
      <c r="E1315" s="120" t="s">
        <v>677</v>
      </c>
      <c r="F1315" s="121"/>
      <c r="G1315" s="392" t="s">
        <v>314</v>
      </c>
      <c r="H1315" s="213"/>
      <c r="I1315" s="207"/>
      <c r="J1315" s="207"/>
      <c r="K1315" s="207"/>
      <c r="L1315" s="207"/>
      <c r="M1315" s="207"/>
      <c r="N1315" s="207"/>
      <c r="O1315" s="207"/>
      <c r="P1315" s="123">
        <f t="shared" si="84"/>
        <v>0</v>
      </c>
      <c r="Q1315" s="208" t="str">
        <f t="shared" si="85"/>
        <v>Debil</v>
      </c>
      <c r="R1315" s="207" t="s">
        <v>516</v>
      </c>
      <c r="S1315" s="224" t="str">
        <f t="shared" si="86"/>
        <v>DebilFuerte</v>
      </c>
      <c r="T1315" s="224">
        <f>IFERROR(VLOOKUP(S1315,'Tablas de calculos'!$AU$16:$AV$24,2,FALSE),"")</f>
        <v>7</v>
      </c>
      <c r="U1315" s="208" t="str">
        <f>IFERROR(VLOOKUP(T1315,'Tablas de calculos'!$AV$16:$AY$24,4),"")</f>
        <v>Débil</v>
      </c>
      <c r="V1315" s="207" t="s">
        <v>576</v>
      </c>
      <c r="W1315" s="207" t="s">
        <v>578</v>
      </c>
      <c r="X1315" s="123" t="str">
        <f t="shared" si="87"/>
        <v>DébilNo disminuyeDirectamente</v>
      </c>
      <c r="Y1315" s="208" t="str">
        <f>IFERROR(VLOOKUP(X1315,'Tablas de calculos'!$AZ$4:$BE$11,5,FALSE),"")</f>
        <v/>
      </c>
      <c r="Z1315" s="208" t="str">
        <f>IFERROR(VLOOKUP(X1315,'Tablas de calculos'!$AZ$4:$BE$11,6,FALSE),"")</f>
        <v/>
      </c>
    </row>
    <row r="1316" spans="1:26" ht="60" x14ac:dyDescent="0.25">
      <c r="A1316" s="232" t="s">
        <v>1194</v>
      </c>
      <c r="B1316" s="137">
        <v>67</v>
      </c>
      <c r="C1316" s="205" t="str">
        <f>+VLOOKUP(Tabla9[[#This Row],[Cod. Riesgo]],Tabla_Riesgos[[Número]:[Tipo de Riesgo]],6,FALSE)</f>
        <v>Seguridad de la Información</v>
      </c>
      <c r="D1316" s="119" t="s">
        <v>676</v>
      </c>
      <c r="E1316" s="120" t="s">
        <v>677</v>
      </c>
      <c r="F1316" s="121"/>
      <c r="G1316" s="392" t="s">
        <v>231</v>
      </c>
      <c r="H1316" s="213"/>
      <c r="I1316" s="207"/>
      <c r="J1316" s="207"/>
      <c r="K1316" s="207"/>
      <c r="L1316" s="207"/>
      <c r="M1316" s="207"/>
      <c r="N1316" s="207"/>
      <c r="O1316" s="207"/>
      <c r="P1316" s="123">
        <f t="shared" si="84"/>
        <v>0</v>
      </c>
      <c r="Q1316" s="208" t="str">
        <f t="shared" si="85"/>
        <v>Debil</v>
      </c>
      <c r="R1316" s="207" t="s">
        <v>516</v>
      </c>
      <c r="S1316" s="224" t="str">
        <f t="shared" si="86"/>
        <v>DebilFuerte</v>
      </c>
      <c r="T1316" s="224">
        <f>IFERROR(VLOOKUP(S1316,'Tablas de calculos'!$AU$16:$AV$24,2,FALSE),"")</f>
        <v>7</v>
      </c>
      <c r="U1316" s="208" t="str">
        <f>IFERROR(VLOOKUP(T1316,'Tablas de calculos'!$AV$16:$AY$24,4),"")</f>
        <v>Débil</v>
      </c>
      <c r="V1316" s="207" t="s">
        <v>576</v>
      </c>
      <c r="W1316" s="207" t="s">
        <v>578</v>
      </c>
      <c r="X1316" s="123" t="str">
        <f t="shared" si="87"/>
        <v>DébilNo disminuyeDirectamente</v>
      </c>
      <c r="Y1316" s="208" t="str">
        <f>IFERROR(VLOOKUP(X1316,'Tablas de calculos'!$AZ$4:$BE$11,5,FALSE),"")</f>
        <v/>
      </c>
      <c r="Z1316" s="208" t="str">
        <f>IFERROR(VLOOKUP(X1316,'Tablas de calculos'!$AZ$4:$BE$11,6,FALSE),"")</f>
        <v/>
      </c>
    </row>
    <row r="1317" spans="1:26" ht="75" x14ac:dyDescent="0.25">
      <c r="A1317" s="232" t="s">
        <v>1194</v>
      </c>
      <c r="B1317" s="137">
        <v>67</v>
      </c>
      <c r="C1317" s="205" t="str">
        <f>+VLOOKUP(Tabla9[[#This Row],[Cod. Riesgo]],Tabla_Riesgos[[Número]:[Tipo de Riesgo]],6,FALSE)</f>
        <v>Seguridad de la Información</v>
      </c>
      <c r="D1317" s="119" t="s">
        <v>676</v>
      </c>
      <c r="E1317" s="120" t="s">
        <v>677</v>
      </c>
      <c r="F1317" s="121"/>
      <c r="G1317" s="392" t="s">
        <v>317</v>
      </c>
      <c r="H1317" s="213"/>
      <c r="I1317" s="207"/>
      <c r="J1317" s="207"/>
      <c r="K1317" s="207"/>
      <c r="L1317" s="207"/>
      <c r="M1317" s="207"/>
      <c r="N1317" s="207"/>
      <c r="O1317" s="207"/>
      <c r="P1317" s="123">
        <f t="shared" si="84"/>
        <v>0</v>
      </c>
      <c r="Q1317" s="208" t="str">
        <f t="shared" si="85"/>
        <v>Debil</v>
      </c>
      <c r="R1317" s="207" t="s">
        <v>516</v>
      </c>
      <c r="S1317" s="224" t="str">
        <f t="shared" si="86"/>
        <v>DebilFuerte</v>
      </c>
      <c r="T1317" s="224">
        <f>IFERROR(VLOOKUP(S1317,'Tablas de calculos'!$AU$16:$AV$24,2,FALSE),"")</f>
        <v>7</v>
      </c>
      <c r="U1317" s="208" t="str">
        <f>IFERROR(VLOOKUP(T1317,'Tablas de calculos'!$AV$16:$AY$24,4),"")</f>
        <v>Débil</v>
      </c>
      <c r="V1317" s="207" t="s">
        <v>576</v>
      </c>
      <c r="W1317" s="207" t="s">
        <v>578</v>
      </c>
      <c r="X1317" s="123" t="str">
        <f t="shared" si="87"/>
        <v>DébilNo disminuyeDirectamente</v>
      </c>
      <c r="Y1317" s="208" t="str">
        <f>IFERROR(VLOOKUP(X1317,'Tablas de calculos'!$AZ$4:$BE$11,5,FALSE),"")</f>
        <v/>
      </c>
      <c r="Z1317" s="208" t="str">
        <f>IFERROR(VLOOKUP(X1317,'Tablas de calculos'!$AZ$4:$BE$11,6,FALSE),"")</f>
        <v/>
      </c>
    </row>
    <row r="1318" spans="1:26" ht="45" x14ac:dyDescent="0.25">
      <c r="A1318" s="232" t="s">
        <v>1194</v>
      </c>
      <c r="B1318" s="137">
        <v>68</v>
      </c>
      <c r="C1318" s="205" t="str">
        <f>+VLOOKUP(Tabla9[[#This Row],[Cod. Riesgo]],Tabla_Riesgos[[Número]:[Tipo de Riesgo]],6,FALSE)</f>
        <v>Seguridad de la Información</v>
      </c>
      <c r="D1318" s="119" t="s">
        <v>102</v>
      </c>
      <c r="E1318" s="120" t="s">
        <v>81</v>
      </c>
      <c r="F1318" s="121"/>
      <c r="G1318" s="392" t="s">
        <v>319</v>
      </c>
      <c r="H1318" s="213"/>
      <c r="I1318" s="207"/>
      <c r="J1318" s="207"/>
      <c r="K1318" s="207"/>
      <c r="L1318" s="207"/>
      <c r="M1318" s="207"/>
      <c r="N1318" s="207"/>
      <c r="O1318" s="207"/>
      <c r="P1318" s="123">
        <f t="shared" si="84"/>
        <v>0</v>
      </c>
      <c r="Q1318" s="208" t="str">
        <f t="shared" si="85"/>
        <v>Debil</v>
      </c>
      <c r="R1318" s="207" t="s">
        <v>516</v>
      </c>
      <c r="S1318" s="224" t="str">
        <f t="shared" si="86"/>
        <v>DebilFuerte</v>
      </c>
      <c r="T1318" s="224">
        <f>IFERROR(VLOOKUP(S1318,'Tablas de calculos'!$AU$16:$AV$24,2,FALSE),"")</f>
        <v>7</v>
      </c>
      <c r="U1318" s="208" t="str">
        <f>IFERROR(VLOOKUP(T1318,'Tablas de calculos'!$AV$16:$AY$24,4),"")</f>
        <v>Débil</v>
      </c>
      <c r="V1318" s="207" t="s">
        <v>576</v>
      </c>
      <c r="W1318" s="207" t="s">
        <v>578</v>
      </c>
      <c r="X1318" s="123" t="str">
        <f t="shared" si="87"/>
        <v>DébilNo disminuyeDirectamente</v>
      </c>
      <c r="Y1318" s="208" t="str">
        <f>IFERROR(VLOOKUP(X1318,'Tablas de calculos'!$AZ$4:$BE$11,5,FALSE),"")</f>
        <v/>
      </c>
      <c r="Z1318" s="208" t="str">
        <f>IFERROR(VLOOKUP(X1318,'Tablas de calculos'!$AZ$4:$BE$11,6,FALSE),"")</f>
        <v/>
      </c>
    </row>
    <row r="1319" spans="1:26" ht="90" x14ac:dyDescent="0.25">
      <c r="A1319" s="232" t="s">
        <v>1194</v>
      </c>
      <c r="B1319" s="137">
        <v>70</v>
      </c>
      <c r="C1319" s="205" t="str">
        <f>+VLOOKUP(Tabla9[[#This Row],[Cod. Riesgo]],Tabla_Riesgos[[Número]:[Tipo de Riesgo]],6,FALSE)</f>
        <v>Seguridad de la Información</v>
      </c>
      <c r="D1319" s="119" t="s">
        <v>102</v>
      </c>
      <c r="E1319" s="120" t="s">
        <v>678</v>
      </c>
      <c r="F1319" s="121"/>
      <c r="G1319" s="392" t="s">
        <v>321</v>
      </c>
      <c r="H1319" s="213"/>
      <c r="I1319" s="207"/>
      <c r="J1319" s="207"/>
      <c r="K1319" s="207"/>
      <c r="L1319" s="207"/>
      <c r="M1319" s="207"/>
      <c r="N1319" s="207"/>
      <c r="O1319" s="207"/>
      <c r="P1319" s="123">
        <f t="shared" si="84"/>
        <v>0</v>
      </c>
      <c r="Q1319" s="208" t="str">
        <f t="shared" si="85"/>
        <v>Debil</v>
      </c>
      <c r="R1319" s="207" t="s">
        <v>516</v>
      </c>
      <c r="S1319" s="224" t="str">
        <f t="shared" si="86"/>
        <v>DebilFuerte</v>
      </c>
      <c r="T1319" s="224">
        <f>IFERROR(VLOOKUP(S1319,'Tablas de calculos'!$AU$16:$AV$24,2,FALSE),"")</f>
        <v>7</v>
      </c>
      <c r="U1319" s="208" t="str">
        <f>IFERROR(VLOOKUP(T1319,'Tablas de calculos'!$AV$16:$AY$24,4),"")</f>
        <v>Débil</v>
      </c>
      <c r="V1319" s="207" t="s">
        <v>576</v>
      </c>
      <c r="W1319" s="207" t="s">
        <v>578</v>
      </c>
      <c r="X1319" s="123" t="str">
        <f t="shared" si="87"/>
        <v>DébilNo disminuyeDirectamente</v>
      </c>
      <c r="Y1319" s="208" t="str">
        <f>IFERROR(VLOOKUP(X1319,'Tablas de calculos'!$AZ$4:$BE$11,5,FALSE),"")</f>
        <v/>
      </c>
      <c r="Z1319" s="208" t="str">
        <f>IFERROR(VLOOKUP(X1319,'Tablas de calculos'!$AZ$4:$BE$11,6,FALSE),"")</f>
        <v/>
      </c>
    </row>
    <row r="1320" spans="1:26" ht="60" x14ac:dyDescent="0.25">
      <c r="A1320" s="232" t="s">
        <v>1194</v>
      </c>
      <c r="B1320" s="137">
        <v>70</v>
      </c>
      <c r="C1320" s="205" t="str">
        <f>+VLOOKUP(Tabla9[[#This Row],[Cod. Riesgo]],Tabla_Riesgos[[Número]:[Tipo de Riesgo]],6,FALSE)</f>
        <v>Seguridad de la Información</v>
      </c>
      <c r="D1320" s="119" t="s">
        <v>102</v>
      </c>
      <c r="E1320" s="120" t="s">
        <v>678</v>
      </c>
      <c r="F1320" s="121"/>
      <c r="G1320" s="392" t="s">
        <v>323</v>
      </c>
      <c r="H1320" s="213"/>
      <c r="I1320" s="207"/>
      <c r="J1320" s="207"/>
      <c r="K1320" s="207"/>
      <c r="L1320" s="207"/>
      <c r="M1320" s="207"/>
      <c r="N1320" s="207"/>
      <c r="O1320" s="207"/>
      <c r="P1320" s="123">
        <f t="shared" si="84"/>
        <v>0</v>
      </c>
      <c r="Q1320" s="208" t="str">
        <f t="shared" si="85"/>
        <v>Debil</v>
      </c>
      <c r="R1320" s="207" t="s">
        <v>516</v>
      </c>
      <c r="S1320" s="224" t="str">
        <f t="shared" si="86"/>
        <v>DebilFuerte</v>
      </c>
      <c r="T1320" s="224">
        <f>IFERROR(VLOOKUP(S1320,'Tablas de calculos'!$AU$16:$AV$24,2,FALSE),"")</f>
        <v>7</v>
      </c>
      <c r="U1320" s="208" t="str">
        <f>IFERROR(VLOOKUP(T1320,'Tablas de calculos'!$AV$16:$AY$24,4),"")</f>
        <v>Débil</v>
      </c>
      <c r="V1320" s="207" t="s">
        <v>576</v>
      </c>
      <c r="W1320" s="207" t="s">
        <v>578</v>
      </c>
      <c r="X1320" s="123" t="str">
        <f t="shared" si="87"/>
        <v>DébilNo disminuyeDirectamente</v>
      </c>
      <c r="Y1320" s="208" t="str">
        <f>IFERROR(VLOOKUP(X1320,'Tablas de calculos'!$AZ$4:$BE$11,5,FALSE),"")</f>
        <v/>
      </c>
      <c r="Z1320" s="208" t="str">
        <f>IFERROR(VLOOKUP(X1320,'Tablas de calculos'!$AZ$4:$BE$11,6,FALSE),"")</f>
        <v/>
      </c>
    </row>
    <row r="1321" spans="1:26" ht="30" x14ac:dyDescent="0.25">
      <c r="A1321" s="232" t="s">
        <v>1194</v>
      </c>
      <c r="B1321" s="137">
        <v>70</v>
      </c>
      <c r="C1321" s="205" t="str">
        <f>+VLOOKUP(Tabla9[[#This Row],[Cod. Riesgo]],Tabla_Riesgos[[Número]:[Tipo de Riesgo]],6,FALSE)</f>
        <v>Seguridad de la Información</v>
      </c>
      <c r="D1321" s="119" t="s">
        <v>102</v>
      </c>
      <c r="E1321" s="120" t="s">
        <v>678</v>
      </c>
      <c r="F1321" s="121"/>
      <c r="G1321" s="392" t="s">
        <v>325</v>
      </c>
      <c r="H1321" s="213"/>
      <c r="I1321" s="207"/>
      <c r="J1321" s="207"/>
      <c r="K1321" s="207"/>
      <c r="L1321" s="207"/>
      <c r="M1321" s="207"/>
      <c r="N1321" s="207"/>
      <c r="O1321" s="207"/>
      <c r="P1321" s="123">
        <f t="shared" si="84"/>
        <v>0</v>
      </c>
      <c r="Q1321" s="208" t="str">
        <f t="shared" si="85"/>
        <v>Debil</v>
      </c>
      <c r="R1321" s="207" t="s">
        <v>516</v>
      </c>
      <c r="S1321" s="224" t="str">
        <f t="shared" si="86"/>
        <v>DebilFuerte</v>
      </c>
      <c r="T1321" s="224">
        <f>IFERROR(VLOOKUP(S1321,'Tablas de calculos'!$AU$16:$AV$24,2,FALSE),"")</f>
        <v>7</v>
      </c>
      <c r="U1321" s="208" t="str">
        <f>IFERROR(VLOOKUP(T1321,'Tablas de calculos'!$AV$16:$AY$24,4),"")</f>
        <v>Débil</v>
      </c>
      <c r="V1321" s="207" t="s">
        <v>576</v>
      </c>
      <c r="W1321" s="207" t="s">
        <v>578</v>
      </c>
      <c r="X1321" s="123" t="str">
        <f t="shared" si="87"/>
        <v>DébilNo disminuyeDirectamente</v>
      </c>
      <c r="Y1321" s="208" t="str">
        <f>IFERROR(VLOOKUP(X1321,'Tablas de calculos'!$AZ$4:$BE$11,5,FALSE),"")</f>
        <v/>
      </c>
      <c r="Z1321" s="208" t="str">
        <f>IFERROR(VLOOKUP(X1321,'Tablas de calculos'!$AZ$4:$BE$11,6,FALSE),"")</f>
        <v/>
      </c>
    </row>
    <row r="1322" spans="1:26" ht="30" x14ac:dyDescent="0.25">
      <c r="A1322" s="232" t="s">
        <v>1194</v>
      </c>
      <c r="B1322" s="137">
        <v>70</v>
      </c>
      <c r="C1322" s="205" t="str">
        <f>+VLOOKUP(Tabla9[[#This Row],[Cod. Riesgo]],Tabla_Riesgos[[Número]:[Tipo de Riesgo]],6,FALSE)</f>
        <v>Seguridad de la Información</v>
      </c>
      <c r="D1322" s="119" t="s">
        <v>102</v>
      </c>
      <c r="E1322" s="120" t="s">
        <v>678</v>
      </c>
      <c r="F1322" s="121"/>
      <c r="G1322" s="392" t="s">
        <v>327</v>
      </c>
      <c r="H1322" s="213"/>
      <c r="I1322" s="207"/>
      <c r="J1322" s="207"/>
      <c r="K1322" s="207"/>
      <c r="L1322" s="207"/>
      <c r="M1322" s="207"/>
      <c r="N1322" s="207"/>
      <c r="O1322" s="207"/>
      <c r="P1322" s="123">
        <f t="shared" si="84"/>
        <v>0</v>
      </c>
      <c r="Q1322" s="208" t="str">
        <f t="shared" si="85"/>
        <v>Debil</v>
      </c>
      <c r="R1322" s="207" t="s">
        <v>516</v>
      </c>
      <c r="S1322" s="224" t="str">
        <f t="shared" si="86"/>
        <v>DebilFuerte</v>
      </c>
      <c r="T1322" s="224">
        <f>IFERROR(VLOOKUP(S1322,'Tablas de calculos'!$AU$16:$AV$24,2,FALSE),"")</f>
        <v>7</v>
      </c>
      <c r="U1322" s="208" t="str">
        <f>IFERROR(VLOOKUP(T1322,'Tablas de calculos'!$AV$16:$AY$24,4),"")</f>
        <v>Débil</v>
      </c>
      <c r="V1322" s="207" t="s">
        <v>576</v>
      </c>
      <c r="W1322" s="207" t="s">
        <v>578</v>
      </c>
      <c r="X1322" s="123" t="str">
        <f t="shared" si="87"/>
        <v>DébilNo disminuyeDirectamente</v>
      </c>
      <c r="Y1322" s="208" t="str">
        <f>IFERROR(VLOOKUP(X1322,'Tablas de calculos'!$AZ$4:$BE$11,5,FALSE),"")</f>
        <v/>
      </c>
      <c r="Z1322" s="208" t="str">
        <f>IFERROR(VLOOKUP(X1322,'Tablas de calculos'!$AZ$4:$BE$11,6,FALSE),"")</f>
        <v/>
      </c>
    </row>
    <row r="1323" spans="1:26" ht="30" x14ac:dyDescent="0.25">
      <c r="A1323" s="232" t="s">
        <v>1194</v>
      </c>
      <c r="B1323" s="137">
        <v>71</v>
      </c>
      <c r="C1323" s="205" t="str">
        <f>+VLOOKUP(Tabla9[[#This Row],[Cod. Riesgo]],Tabla_Riesgos[[Número]:[Tipo de Riesgo]],6,FALSE)</f>
        <v>Operativo</v>
      </c>
      <c r="D1323" s="119" t="s">
        <v>82</v>
      </c>
      <c r="E1323" s="120" t="s">
        <v>83</v>
      </c>
      <c r="F1323" s="121"/>
      <c r="G1323" s="392" t="s">
        <v>329</v>
      </c>
      <c r="H1323" s="213"/>
      <c r="I1323" s="207"/>
      <c r="J1323" s="207"/>
      <c r="K1323" s="207"/>
      <c r="L1323" s="207"/>
      <c r="M1323" s="207"/>
      <c r="N1323" s="207"/>
      <c r="O1323" s="207"/>
      <c r="P1323" s="123">
        <f t="shared" si="84"/>
        <v>0</v>
      </c>
      <c r="Q1323" s="208" t="str">
        <f t="shared" si="85"/>
        <v>Debil</v>
      </c>
      <c r="R1323" s="207" t="s">
        <v>516</v>
      </c>
      <c r="S1323" s="224" t="str">
        <f t="shared" si="86"/>
        <v>DebilFuerte</v>
      </c>
      <c r="T1323" s="224">
        <f>IFERROR(VLOOKUP(S1323,'Tablas de calculos'!$AU$16:$AV$24,2,FALSE),"")</f>
        <v>7</v>
      </c>
      <c r="U1323" s="208" t="str">
        <f>IFERROR(VLOOKUP(T1323,'Tablas de calculos'!$AV$16:$AY$24,4),"")</f>
        <v>Débil</v>
      </c>
      <c r="V1323" s="207" t="s">
        <v>576</v>
      </c>
      <c r="W1323" s="207" t="s">
        <v>578</v>
      </c>
      <c r="X1323" s="123" t="str">
        <f t="shared" si="87"/>
        <v>DébilNo disminuyeDirectamente</v>
      </c>
      <c r="Y1323" s="208" t="str">
        <f>IFERROR(VLOOKUP(X1323,'Tablas de calculos'!$AZ$4:$BE$11,5,FALSE),"")</f>
        <v/>
      </c>
      <c r="Z1323" s="208" t="str">
        <f>IFERROR(VLOOKUP(X1323,'Tablas de calculos'!$AZ$4:$BE$11,6,FALSE),"")</f>
        <v/>
      </c>
    </row>
    <row r="1324" spans="1:26" ht="30" x14ac:dyDescent="0.25">
      <c r="A1324" s="232" t="s">
        <v>1194</v>
      </c>
      <c r="B1324" s="137">
        <v>71</v>
      </c>
      <c r="C1324" s="205" t="str">
        <f>+VLOOKUP(Tabla9[[#This Row],[Cod. Riesgo]],Tabla_Riesgos[[Número]:[Tipo de Riesgo]],6,FALSE)</f>
        <v>Operativo</v>
      </c>
      <c r="D1324" s="119" t="s">
        <v>82</v>
      </c>
      <c r="E1324" s="120" t="s">
        <v>83</v>
      </c>
      <c r="F1324" s="121"/>
      <c r="G1324" s="392" t="s">
        <v>331</v>
      </c>
      <c r="H1324" s="213"/>
      <c r="I1324" s="207"/>
      <c r="J1324" s="207"/>
      <c r="K1324" s="207"/>
      <c r="L1324" s="207"/>
      <c r="M1324" s="207"/>
      <c r="N1324" s="207"/>
      <c r="O1324" s="207"/>
      <c r="P1324" s="123">
        <f t="shared" si="84"/>
        <v>0</v>
      </c>
      <c r="Q1324" s="208" t="str">
        <f t="shared" si="85"/>
        <v>Debil</v>
      </c>
      <c r="R1324" s="207" t="s">
        <v>516</v>
      </c>
      <c r="S1324" s="224" t="str">
        <f t="shared" si="86"/>
        <v>DebilFuerte</v>
      </c>
      <c r="T1324" s="224">
        <f>IFERROR(VLOOKUP(S1324,'Tablas de calculos'!$AU$16:$AV$24,2,FALSE),"")</f>
        <v>7</v>
      </c>
      <c r="U1324" s="208" t="str">
        <f>IFERROR(VLOOKUP(T1324,'Tablas de calculos'!$AV$16:$AY$24,4),"")</f>
        <v>Débil</v>
      </c>
      <c r="V1324" s="207" t="s">
        <v>576</v>
      </c>
      <c r="W1324" s="207" t="s">
        <v>578</v>
      </c>
      <c r="X1324" s="123" t="str">
        <f t="shared" si="87"/>
        <v>DébilNo disminuyeDirectamente</v>
      </c>
      <c r="Y1324" s="208" t="str">
        <f>IFERROR(VLOOKUP(X1324,'Tablas de calculos'!$AZ$4:$BE$11,5,FALSE),"")</f>
        <v/>
      </c>
      <c r="Z1324" s="208" t="str">
        <f>IFERROR(VLOOKUP(X1324,'Tablas de calculos'!$AZ$4:$BE$11,6,FALSE),"")</f>
        <v/>
      </c>
    </row>
    <row r="1325" spans="1:26" ht="60" x14ac:dyDescent="0.25">
      <c r="A1325" s="232" t="s">
        <v>1194</v>
      </c>
      <c r="B1325" s="137">
        <v>72</v>
      </c>
      <c r="C1325" s="205" t="str">
        <f>+VLOOKUP(Tabla9[[#This Row],[Cod. Riesgo]],Tabla_Riesgos[[Número]:[Tipo de Riesgo]],6,FALSE)</f>
        <v>Operativo</v>
      </c>
      <c r="D1325" s="119" t="s">
        <v>676</v>
      </c>
      <c r="E1325" s="120" t="s">
        <v>679</v>
      </c>
      <c r="F1325" s="121"/>
      <c r="G1325" s="392" t="s">
        <v>332</v>
      </c>
      <c r="H1325" s="213"/>
      <c r="I1325" s="207"/>
      <c r="J1325" s="207"/>
      <c r="K1325" s="207"/>
      <c r="L1325" s="207"/>
      <c r="M1325" s="207"/>
      <c r="N1325" s="207"/>
      <c r="O1325" s="207"/>
      <c r="P1325" s="123">
        <f t="shared" si="84"/>
        <v>0</v>
      </c>
      <c r="Q1325" s="208" t="str">
        <f t="shared" si="85"/>
        <v>Debil</v>
      </c>
      <c r="R1325" s="207" t="s">
        <v>516</v>
      </c>
      <c r="S1325" s="224" t="str">
        <f t="shared" si="86"/>
        <v>DebilFuerte</v>
      </c>
      <c r="T1325" s="224">
        <f>IFERROR(VLOOKUP(S1325,'Tablas de calculos'!$AU$16:$AV$24,2,FALSE),"")</f>
        <v>7</v>
      </c>
      <c r="U1325" s="208" t="str">
        <f>IFERROR(VLOOKUP(T1325,'Tablas de calculos'!$AV$16:$AY$24,4),"")</f>
        <v>Débil</v>
      </c>
      <c r="V1325" s="207" t="s">
        <v>576</v>
      </c>
      <c r="W1325" s="207" t="s">
        <v>578</v>
      </c>
      <c r="X1325" s="123" t="str">
        <f t="shared" si="87"/>
        <v>DébilNo disminuyeDirectamente</v>
      </c>
      <c r="Y1325" s="208" t="str">
        <f>IFERROR(VLOOKUP(X1325,'Tablas de calculos'!$AZ$4:$BE$11,5,FALSE),"")</f>
        <v/>
      </c>
      <c r="Z1325" s="208" t="str">
        <f>IFERROR(VLOOKUP(X1325,'Tablas de calculos'!$AZ$4:$BE$11,6,FALSE),"")</f>
        <v/>
      </c>
    </row>
    <row r="1326" spans="1:26" ht="45" x14ac:dyDescent="0.25">
      <c r="A1326" s="232" t="s">
        <v>1194</v>
      </c>
      <c r="B1326" s="137">
        <v>73</v>
      </c>
      <c r="C1326" s="205" t="str">
        <f>+VLOOKUP(Tabla9[[#This Row],[Cod. Riesgo]],Tabla_Riesgos[[Número]:[Tipo de Riesgo]],6,FALSE)</f>
        <v>Seguridad de la Información</v>
      </c>
      <c r="D1326" s="119" t="s">
        <v>102</v>
      </c>
      <c r="E1326" s="120" t="s">
        <v>86</v>
      </c>
      <c r="F1326" s="121"/>
      <c r="G1326" s="392" t="s">
        <v>333</v>
      </c>
      <c r="H1326" s="213"/>
      <c r="I1326" s="207"/>
      <c r="J1326" s="207"/>
      <c r="K1326" s="207"/>
      <c r="L1326" s="207"/>
      <c r="M1326" s="207"/>
      <c r="N1326" s="207"/>
      <c r="O1326" s="207"/>
      <c r="P1326" s="123">
        <f t="shared" si="84"/>
        <v>0</v>
      </c>
      <c r="Q1326" s="208" t="str">
        <f t="shared" si="85"/>
        <v>Debil</v>
      </c>
      <c r="R1326" s="207" t="s">
        <v>516</v>
      </c>
      <c r="S1326" s="224" t="str">
        <f t="shared" si="86"/>
        <v>DebilFuerte</v>
      </c>
      <c r="T1326" s="224">
        <f>IFERROR(VLOOKUP(S1326,'Tablas de calculos'!$AU$16:$AV$24,2,FALSE),"")</f>
        <v>7</v>
      </c>
      <c r="U1326" s="208" t="str">
        <f>IFERROR(VLOOKUP(T1326,'Tablas de calculos'!$AV$16:$AY$24,4),"")</f>
        <v>Débil</v>
      </c>
      <c r="V1326" s="207" t="s">
        <v>576</v>
      </c>
      <c r="W1326" s="207" t="s">
        <v>578</v>
      </c>
      <c r="X1326" s="123" t="str">
        <f t="shared" si="87"/>
        <v>DébilNo disminuyeDirectamente</v>
      </c>
      <c r="Y1326" s="208" t="str">
        <f>IFERROR(VLOOKUP(X1326,'Tablas de calculos'!$AZ$4:$BE$11,5,FALSE),"")</f>
        <v/>
      </c>
      <c r="Z1326" s="208" t="str">
        <f>IFERROR(VLOOKUP(X1326,'Tablas de calculos'!$AZ$4:$BE$11,6,FALSE),"")</f>
        <v/>
      </c>
    </row>
    <row r="1327" spans="1:26" ht="60" x14ac:dyDescent="0.25">
      <c r="A1327" s="232" t="s">
        <v>1194</v>
      </c>
      <c r="B1327" s="137">
        <v>76</v>
      </c>
      <c r="C1327" s="205" t="str">
        <f>+VLOOKUP(Tabla9[[#This Row],[Cod. Riesgo]],Tabla_Riesgos[[Número]:[Tipo de Riesgo]],6,FALSE)</f>
        <v>Operativo</v>
      </c>
      <c r="D1327" s="119" t="s">
        <v>26</v>
      </c>
      <c r="E1327" s="120" t="s">
        <v>747</v>
      </c>
      <c r="F1327" s="121"/>
      <c r="G1327" s="392"/>
      <c r="H1327" s="213"/>
      <c r="I1327" s="207"/>
      <c r="J1327" s="207"/>
      <c r="K1327" s="207"/>
      <c r="L1327" s="207"/>
      <c r="M1327" s="207"/>
      <c r="N1327" s="207"/>
      <c r="O1327" s="207"/>
      <c r="P1327" s="123">
        <f t="shared" si="84"/>
        <v>0</v>
      </c>
      <c r="Q1327" s="208" t="str">
        <f t="shared" si="85"/>
        <v>Debil</v>
      </c>
      <c r="R1327" s="207" t="s">
        <v>516</v>
      </c>
      <c r="S1327" s="224" t="str">
        <f t="shared" si="86"/>
        <v>DebilFuerte</v>
      </c>
      <c r="T1327" s="224">
        <f>IFERROR(VLOOKUP(S1327,'Tablas de calculos'!$AU$16:$AV$24,2,FALSE),"")</f>
        <v>7</v>
      </c>
      <c r="U1327" s="208" t="str">
        <f>IFERROR(VLOOKUP(T1327,'Tablas de calculos'!$AV$16:$AY$24,4),"")</f>
        <v>Débil</v>
      </c>
      <c r="V1327" s="207" t="s">
        <v>576</v>
      </c>
      <c r="W1327" s="207" t="s">
        <v>578</v>
      </c>
      <c r="X1327" s="123" t="str">
        <f t="shared" si="87"/>
        <v>DébilNo disminuyeDirectamente</v>
      </c>
      <c r="Y1327" s="208" t="str">
        <f>IFERROR(VLOOKUP(X1327,'Tablas de calculos'!$AZ$4:$BE$11,5,FALSE),"")</f>
        <v/>
      </c>
      <c r="Z1327" s="208" t="str">
        <f>IFERROR(VLOOKUP(X1327,'Tablas de calculos'!$AZ$4:$BE$11,6,FALSE),"")</f>
        <v/>
      </c>
    </row>
    <row r="1328" spans="1:26" ht="75" x14ac:dyDescent="0.25">
      <c r="A1328" s="232" t="s">
        <v>1194</v>
      </c>
      <c r="B1328" s="137">
        <v>77</v>
      </c>
      <c r="C1328" s="205" t="str">
        <f>+VLOOKUP(Tabla9[[#This Row],[Cod. Riesgo]],Tabla_Riesgos[[Número]:[Tipo de Riesgo]],6,FALSE)</f>
        <v>Operativo</v>
      </c>
      <c r="D1328" s="119" t="s">
        <v>12</v>
      </c>
      <c r="E1328" s="120" t="s">
        <v>89</v>
      </c>
      <c r="F1328" s="121"/>
      <c r="G1328" s="392"/>
      <c r="H1328" s="213"/>
      <c r="I1328" s="207"/>
      <c r="J1328" s="207"/>
      <c r="K1328" s="207"/>
      <c r="L1328" s="207"/>
      <c r="M1328" s="207"/>
      <c r="N1328" s="207"/>
      <c r="O1328" s="207"/>
      <c r="P1328" s="123">
        <f t="shared" si="84"/>
        <v>0</v>
      </c>
      <c r="Q1328" s="208" t="str">
        <f t="shared" si="85"/>
        <v>Debil</v>
      </c>
      <c r="R1328" s="207" t="s">
        <v>516</v>
      </c>
      <c r="S1328" s="224" t="str">
        <f t="shared" si="86"/>
        <v>DebilFuerte</v>
      </c>
      <c r="T1328" s="224">
        <f>IFERROR(VLOOKUP(S1328,'Tablas de calculos'!$AU$16:$AV$24,2,FALSE),"")</f>
        <v>7</v>
      </c>
      <c r="U1328" s="208" t="str">
        <f>IFERROR(VLOOKUP(T1328,'Tablas de calculos'!$AV$16:$AY$24,4),"")</f>
        <v>Débil</v>
      </c>
      <c r="V1328" s="207" t="s">
        <v>576</v>
      </c>
      <c r="W1328" s="207" t="s">
        <v>578</v>
      </c>
      <c r="X1328" s="123" t="str">
        <f t="shared" si="87"/>
        <v>DébilNo disminuyeDirectamente</v>
      </c>
      <c r="Y1328" s="208" t="str">
        <f>IFERROR(VLOOKUP(X1328,'Tablas de calculos'!$AZ$4:$BE$11,5,FALSE),"")</f>
        <v/>
      </c>
      <c r="Z1328" s="208" t="str">
        <f>IFERROR(VLOOKUP(X1328,'Tablas de calculos'!$AZ$4:$BE$11,6,FALSE),"")</f>
        <v/>
      </c>
    </row>
    <row r="1329" spans="1:26" ht="60" x14ac:dyDescent="0.25">
      <c r="A1329" s="232" t="s">
        <v>1194</v>
      </c>
      <c r="B1329" s="137">
        <v>78</v>
      </c>
      <c r="C1329" s="205" t="str">
        <f>+VLOOKUP(Tabla9[[#This Row],[Cod. Riesgo]],Tabla_Riesgos[[Número]:[Tipo de Riesgo]],6,FALSE)</f>
        <v>Seguridad de la Información</v>
      </c>
      <c r="D1329" s="119" t="s">
        <v>26</v>
      </c>
      <c r="E1329" s="120" t="s">
        <v>682</v>
      </c>
      <c r="F1329" s="121"/>
      <c r="G1329" s="392"/>
      <c r="H1329" s="213"/>
      <c r="I1329" s="207"/>
      <c r="J1329" s="207"/>
      <c r="K1329" s="207"/>
      <c r="L1329" s="207"/>
      <c r="M1329" s="207"/>
      <c r="N1329" s="207"/>
      <c r="O1329" s="207"/>
      <c r="P1329" s="123">
        <f t="shared" si="84"/>
        <v>0</v>
      </c>
      <c r="Q1329" s="208" t="str">
        <f t="shared" si="85"/>
        <v>Debil</v>
      </c>
      <c r="R1329" s="207" t="s">
        <v>516</v>
      </c>
      <c r="S1329" s="224" t="str">
        <f t="shared" si="86"/>
        <v>DebilFuerte</v>
      </c>
      <c r="T1329" s="224">
        <f>IFERROR(VLOOKUP(S1329,'Tablas de calculos'!$AU$16:$AV$24,2,FALSE),"")</f>
        <v>7</v>
      </c>
      <c r="U1329" s="208" t="str">
        <f>IFERROR(VLOOKUP(T1329,'Tablas de calculos'!$AV$16:$AY$24,4),"")</f>
        <v>Débil</v>
      </c>
      <c r="V1329" s="207" t="s">
        <v>576</v>
      </c>
      <c r="W1329" s="207" t="s">
        <v>578</v>
      </c>
      <c r="X1329" s="123" t="str">
        <f t="shared" si="87"/>
        <v>DébilNo disminuyeDirectamente</v>
      </c>
      <c r="Y1329" s="208" t="str">
        <f>IFERROR(VLOOKUP(X1329,'Tablas de calculos'!$AZ$4:$BE$11,5,FALSE),"")</f>
        <v/>
      </c>
      <c r="Z1329" s="208" t="str">
        <f>IFERROR(VLOOKUP(X1329,'Tablas de calculos'!$AZ$4:$BE$11,6,FALSE),"")</f>
        <v/>
      </c>
    </row>
    <row r="1330" spans="1:26" ht="45" x14ac:dyDescent="0.25">
      <c r="A1330" s="232" t="s">
        <v>1194</v>
      </c>
      <c r="B1330" s="137">
        <v>79</v>
      </c>
      <c r="C1330" s="205" t="str">
        <f>+VLOOKUP(Tabla9[[#This Row],[Cod. Riesgo]],Tabla_Riesgos[[Número]:[Tipo de Riesgo]],6,FALSE)</f>
        <v>Operativo</v>
      </c>
      <c r="D1330" s="119" t="s">
        <v>12</v>
      </c>
      <c r="E1330" s="120" t="s">
        <v>637</v>
      </c>
      <c r="F1330" s="121"/>
      <c r="G1330" s="392"/>
      <c r="H1330" s="213"/>
      <c r="I1330" s="207"/>
      <c r="J1330" s="207"/>
      <c r="K1330" s="207"/>
      <c r="L1330" s="207"/>
      <c r="M1330" s="207"/>
      <c r="N1330" s="207"/>
      <c r="O1330" s="207"/>
      <c r="P1330" s="123">
        <f t="shared" si="84"/>
        <v>0</v>
      </c>
      <c r="Q1330" s="208" t="str">
        <f t="shared" si="85"/>
        <v>Debil</v>
      </c>
      <c r="R1330" s="207" t="s">
        <v>516</v>
      </c>
      <c r="S1330" s="224" t="str">
        <f t="shared" si="86"/>
        <v>DebilFuerte</v>
      </c>
      <c r="T1330" s="224">
        <f>IFERROR(VLOOKUP(S1330,'Tablas de calculos'!$AU$16:$AV$24,2,FALSE),"")</f>
        <v>7</v>
      </c>
      <c r="U1330" s="208" t="str">
        <f>IFERROR(VLOOKUP(T1330,'Tablas de calculos'!$AV$16:$AY$24,4),"")</f>
        <v>Débil</v>
      </c>
      <c r="V1330" s="207" t="s">
        <v>576</v>
      </c>
      <c r="W1330" s="207" t="s">
        <v>578</v>
      </c>
      <c r="X1330" s="123" t="str">
        <f t="shared" si="87"/>
        <v>DébilNo disminuyeDirectamente</v>
      </c>
      <c r="Y1330" s="208" t="str">
        <f>IFERROR(VLOOKUP(X1330,'Tablas de calculos'!$AZ$4:$BE$11,5,FALSE),"")</f>
        <v/>
      </c>
      <c r="Z1330" s="208" t="str">
        <f>IFERROR(VLOOKUP(X1330,'Tablas de calculos'!$AZ$4:$BE$11,6,FALSE),"")</f>
        <v/>
      </c>
    </row>
    <row r="1331" spans="1:26" ht="30" x14ac:dyDescent="0.25">
      <c r="A1331" s="232" t="s">
        <v>1194</v>
      </c>
      <c r="B1331" s="137">
        <v>80</v>
      </c>
      <c r="C1331" s="205" t="str">
        <f>+VLOOKUP(Tabla9[[#This Row],[Cod. Riesgo]],Tabla_Riesgos[[Número]:[Tipo de Riesgo]],6,FALSE)</f>
        <v>Operativo</v>
      </c>
      <c r="D1331" s="119" t="s">
        <v>55</v>
      </c>
      <c r="E1331" s="120" t="s">
        <v>90</v>
      </c>
      <c r="F1331" s="121"/>
      <c r="G1331" s="392"/>
      <c r="H1331" s="213"/>
      <c r="I1331" s="207"/>
      <c r="J1331" s="207"/>
      <c r="K1331" s="207"/>
      <c r="L1331" s="207"/>
      <c r="M1331" s="207"/>
      <c r="N1331" s="207"/>
      <c r="O1331" s="207"/>
      <c r="P1331" s="123">
        <f t="shared" si="84"/>
        <v>0</v>
      </c>
      <c r="Q1331" s="208" t="str">
        <f t="shared" si="85"/>
        <v>Debil</v>
      </c>
      <c r="R1331" s="207" t="s">
        <v>516</v>
      </c>
      <c r="S1331" s="224" t="str">
        <f t="shared" si="86"/>
        <v>DebilFuerte</v>
      </c>
      <c r="T1331" s="224">
        <f>IFERROR(VLOOKUP(S1331,'Tablas de calculos'!$AU$16:$AV$24,2,FALSE),"")</f>
        <v>7</v>
      </c>
      <c r="U1331" s="208" t="str">
        <f>IFERROR(VLOOKUP(T1331,'Tablas de calculos'!$AV$16:$AY$24,4),"")</f>
        <v>Débil</v>
      </c>
      <c r="V1331" s="207" t="s">
        <v>576</v>
      </c>
      <c r="W1331" s="207" t="s">
        <v>578</v>
      </c>
      <c r="X1331" s="123" t="str">
        <f t="shared" si="87"/>
        <v>DébilNo disminuyeDirectamente</v>
      </c>
      <c r="Y1331" s="208" t="str">
        <f>IFERROR(VLOOKUP(X1331,'Tablas de calculos'!$AZ$4:$BE$11,5,FALSE),"")</f>
        <v/>
      </c>
      <c r="Z1331" s="208" t="str">
        <f>IFERROR(VLOOKUP(X1331,'Tablas de calculos'!$AZ$4:$BE$11,6,FALSE),"")</f>
        <v/>
      </c>
    </row>
    <row r="1332" spans="1:26" ht="45" x14ac:dyDescent="0.25">
      <c r="A1332" s="232" t="s">
        <v>1194</v>
      </c>
      <c r="B1332" s="137">
        <v>81</v>
      </c>
      <c r="C1332" s="205" t="str">
        <f>+VLOOKUP(Tabla9[[#This Row],[Cod. Riesgo]],Tabla_Riesgos[[Número]:[Tipo de Riesgo]],6,FALSE)</f>
        <v>Operativo</v>
      </c>
      <c r="D1332" s="119" t="s">
        <v>26</v>
      </c>
      <c r="E1332" s="120" t="s">
        <v>751</v>
      </c>
      <c r="F1332" s="121"/>
      <c r="G1332" s="392" t="s">
        <v>334</v>
      </c>
      <c r="H1332" s="213"/>
      <c r="I1332" s="207"/>
      <c r="J1332" s="207"/>
      <c r="K1332" s="207"/>
      <c r="L1332" s="207"/>
      <c r="M1332" s="207"/>
      <c r="N1332" s="207"/>
      <c r="O1332" s="207"/>
      <c r="P1332" s="123">
        <f t="shared" si="84"/>
        <v>0</v>
      </c>
      <c r="Q1332" s="208" t="str">
        <f t="shared" si="85"/>
        <v>Debil</v>
      </c>
      <c r="R1332" s="207" t="s">
        <v>516</v>
      </c>
      <c r="S1332" s="224" t="str">
        <f t="shared" si="86"/>
        <v>DebilFuerte</v>
      </c>
      <c r="T1332" s="224">
        <f>IFERROR(VLOOKUP(S1332,'Tablas de calculos'!$AU$16:$AV$24,2,FALSE),"")</f>
        <v>7</v>
      </c>
      <c r="U1332" s="208" t="str">
        <f>IFERROR(VLOOKUP(T1332,'Tablas de calculos'!$AV$16:$AY$24,4),"")</f>
        <v>Débil</v>
      </c>
      <c r="V1332" s="207" t="s">
        <v>576</v>
      </c>
      <c r="W1332" s="207" t="s">
        <v>578</v>
      </c>
      <c r="X1332" s="123" t="str">
        <f t="shared" si="87"/>
        <v>DébilNo disminuyeDirectamente</v>
      </c>
      <c r="Y1332" s="208" t="str">
        <f>IFERROR(VLOOKUP(X1332,'Tablas de calculos'!$AZ$4:$BE$11,5,FALSE),"")</f>
        <v/>
      </c>
      <c r="Z1332" s="208" t="str">
        <f>IFERROR(VLOOKUP(X1332,'Tablas de calculos'!$AZ$4:$BE$11,6,FALSE),"")</f>
        <v/>
      </c>
    </row>
    <row r="1333" spans="1:26" ht="60" x14ac:dyDescent="0.25">
      <c r="A1333" s="232" t="s">
        <v>1194</v>
      </c>
      <c r="B1333" s="137">
        <v>81</v>
      </c>
      <c r="C1333" s="205" t="str">
        <f>+VLOOKUP(Tabla9[[#This Row],[Cod. Riesgo]],Tabla_Riesgos[[Número]:[Tipo de Riesgo]],6,FALSE)</f>
        <v>Operativo</v>
      </c>
      <c r="D1333" s="119" t="s">
        <v>26</v>
      </c>
      <c r="E1333" s="120" t="s">
        <v>751</v>
      </c>
      <c r="F1333" s="121"/>
      <c r="G1333" s="392" t="s">
        <v>335</v>
      </c>
      <c r="H1333" s="213"/>
      <c r="I1333" s="207"/>
      <c r="J1333" s="207"/>
      <c r="K1333" s="207"/>
      <c r="L1333" s="207"/>
      <c r="M1333" s="207"/>
      <c r="N1333" s="207"/>
      <c r="O1333" s="207"/>
      <c r="P1333" s="123">
        <f t="shared" si="84"/>
        <v>0</v>
      </c>
      <c r="Q1333" s="208" t="str">
        <f t="shared" si="85"/>
        <v>Debil</v>
      </c>
      <c r="R1333" s="207" t="s">
        <v>516</v>
      </c>
      <c r="S1333" s="224" t="str">
        <f t="shared" si="86"/>
        <v>DebilFuerte</v>
      </c>
      <c r="T1333" s="224">
        <f>IFERROR(VLOOKUP(S1333,'Tablas de calculos'!$AU$16:$AV$24,2,FALSE),"")</f>
        <v>7</v>
      </c>
      <c r="U1333" s="208" t="str">
        <f>IFERROR(VLOOKUP(T1333,'Tablas de calculos'!$AV$16:$AY$24,4),"")</f>
        <v>Débil</v>
      </c>
      <c r="V1333" s="207" t="s">
        <v>576</v>
      </c>
      <c r="W1333" s="207" t="s">
        <v>578</v>
      </c>
      <c r="X1333" s="123" t="str">
        <f t="shared" si="87"/>
        <v>DébilNo disminuyeDirectamente</v>
      </c>
      <c r="Y1333" s="208" t="str">
        <f>IFERROR(VLOOKUP(X1333,'Tablas de calculos'!$AZ$4:$BE$11,5,FALSE),"")</f>
        <v/>
      </c>
      <c r="Z1333" s="208" t="str">
        <f>IFERROR(VLOOKUP(X1333,'Tablas de calculos'!$AZ$4:$BE$11,6,FALSE),"")</f>
        <v/>
      </c>
    </row>
    <row r="1334" spans="1:26" ht="75" x14ac:dyDescent="0.25">
      <c r="A1334" s="232" t="s">
        <v>1194</v>
      </c>
      <c r="B1334" s="137">
        <v>81</v>
      </c>
      <c r="C1334" s="205" t="str">
        <f>+VLOOKUP(Tabla9[[#This Row],[Cod. Riesgo]],Tabla_Riesgos[[Número]:[Tipo de Riesgo]],6,FALSE)</f>
        <v>Operativo</v>
      </c>
      <c r="D1334" s="119" t="s">
        <v>26</v>
      </c>
      <c r="E1334" s="120" t="s">
        <v>751</v>
      </c>
      <c r="F1334" s="121"/>
      <c r="G1334" s="392" t="s">
        <v>336</v>
      </c>
      <c r="H1334" s="213"/>
      <c r="I1334" s="207"/>
      <c r="J1334" s="207"/>
      <c r="K1334" s="207"/>
      <c r="L1334" s="207"/>
      <c r="M1334" s="207"/>
      <c r="N1334" s="207"/>
      <c r="O1334" s="207"/>
      <c r="P1334" s="123">
        <f t="shared" si="84"/>
        <v>0</v>
      </c>
      <c r="Q1334" s="208" t="str">
        <f t="shared" si="85"/>
        <v>Debil</v>
      </c>
      <c r="R1334" s="207" t="s">
        <v>516</v>
      </c>
      <c r="S1334" s="224" t="str">
        <f t="shared" si="86"/>
        <v>DebilFuerte</v>
      </c>
      <c r="T1334" s="224">
        <f>IFERROR(VLOOKUP(S1334,'Tablas de calculos'!$AU$16:$AV$24,2,FALSE),"")</f>
        <v>7</v>
      </c>
      <c r="U1334" s="208" t="str">
        <f>IFERROR(VLOOKUP(T1334,'Tablas de calculos'!$AV$16:$AY$24,4),"")</f>
        <v>Débil</v>
      </c>
      <c r="V1334" s="207" t="s">
        <v>576</v>
      </c>
      <c r="W1334" s="207" t="s">
        <v>578</v>
      </c>
      <c r="X1334" s="123" t="str">
        <f t="shared" si="87"/>
        <v>DébilNo disminuyeDirectamente</v>
      </c>
      <c r="Y1334" s="208" t="str">
        <f>IFERROR(VLOOKUP(X1334,'Tablas de calculos'!$AZ$4:$BE$11,5,FALSE),"")</f>
        <v/>
      </c>
      <c r="Z1334" s="208" t="str">
        <f>IFERROR(VLOOKUP(X1334,'Tablas de calculos'!$AZ$4:$BE$11,6,FALSE),"")</f>
        <v/>
      </c>
    </row>
    <row r="1335" spans="1:26" ht="75" x14ac:dyDescent="0.25">
      <c r="A1335" s="232" t="s">
        <v>1194</v>
      </c>
      <c r="B1335" s="137">
        <v>81</v>
      </c>
      <c r="C1335" s="205" t="str">
        <f>+VLOOKUP(Tabla9[[#This Row],[Cod. Riesgo]],Tabla_Riesgos[[Número]:[Tipo de Riesgo]],6,FALSE)</f>
        <v>Operativo</v>
      </c>
      <c r="D1335" s="119" t="s">
        <v>26</v>
      </c>
      <c r="E1335" s="120" t="s">
        <v>751</v>
      </c>
      <c r="F1335" s="121"/>
      <c r="G1335" s="392" t="s">
        <v>337</v>
      </c>
      <c r="H1335" s="213"/>
      <c r="I1335" s="207"/>
      <c r="J1335" s="207"/>
      <c r="K1335" s="207"/>
      <c r="L1335" s="207"/>
      <c r="M1335" s="207"/>
      <c r="N1335" s="207"/>
      <c r="O1335" s="207"/>
      <c r="P1335" s="123">
        <f t="shared" si="84"/>
        <v>0</v>
      </c>
      <c r="Q1335" s="208" t="str">
        <f t="shared" si="85"/>
        <v>Debil</v>
      </c>
      <c r="R1335" s="207" t="s">
        <v>516</v>
      </c>
      <c r="S1335" s="224" t="str">
        <f t="shared" si="86"/>
        <v>DebilFuerte</v>
      </c>
      <c r="T1335" s="224">
        <f>IFERROR(VLOOKUP(S1335,'Tablas de calculos'!$AU$16:$AV$24,2,FALSE),"")</f>
        <v>7</v>
      </c>
      <c r="U1335" s="208" t="str">
        <f>IFERROR(VLOOKUP(T1335,'Tablas de calculos'!$AV$16:$AY$24,4),"")</f>
        <v>Débil</v>
      </c>
      <c r="V1335" s="207" t="s">
        <v>576</v>
      </c>
      <c r="W1335" s="207" t="s">
        <v>578</v>
      </c>
      <c r="X1335" s="123" t="str">
        <f t="shared" si="87"/>
        <v>DébilNo disminuyeDirectamente</v>
      </c>
      <c r="Y1335" s="208" t="str">
        <f>IFERROR(VLOOKUP(X1335,'Tablas de calculos'!$AZ$4:$BE$11,5,FALSE),"")</f>
        <v/>
      </c>
      <c r="Z1335" s="208" t="str">
        <f>IFERROR(VLOOKUP(X1335,'Tablas de calculos'!$AZ$4:$BE$11,6,FALSE),"")</f>
        <v/>
      </c>
    </row>
    <row r="1336" spans="1:26" ht="60" x14ac:dyDescent="0.25">
      <c r="A1336" s="232" t="s">
        <v>1194</v>
      </c>
      <c r="B1336" s="137">
        <v>82</v>
      </c>
      <c r="C1336" s="205" t="str">
        <f>+VLOOKUP(Tabla9[[#This Row],[Cod. Riesgo]],Tabla_Riesgos[[Número]:[Tipo de Riesgo]],6,FALSE)</f>
        <v>Operativo</v>
      </c>
      <c r="D1336" s="119" t="s">
        <v>26</v>
      </c>
      <c r="E1336" s="120" t="s">
        <v>1160</v>
      </c>
      <c r="F1336" s="121"/>
      <c r="G1336" s="392" t="s">
        <v>338</v>
      </c>
      <c r="H1336" s="213"/>
      <c r="I1336" s="207"/>
      <c r="J1336" s="207"/>
      <c r="K1336" s="207"/>
      <c r="L1336" s="207"/>
      <c r="M1336" s="207"/>
      <c r="N1336" s="207"/>
      <c r="O1336" s="207"/>
      <c r="P1336" s="123">
        <f t="shared" si="84"/>
        <v>0</v>
      </c>
      <c r="Q1336" s="208" t="str">
        <f t="shared" si="85"/>
        <v>Debil</v>
      </c>
      <c r="R1336" s="207" t="s">
        <v>516</v>
      </c>
      <c r="S1336" s="224" t="str">
        <f t="shared" si="86"/>
        <v>DebilFuerte</v>
      </c>
      <c r="T1336" s="224">
        <f>IFERROR(VLOOKUP(S1336,'Tablas de calculos'!$AU$16:$AV$24,2,FALSE),"")</f>
        <v>7</v>
      </c>
      <c r="U1336" s="208" t="str">
        <f>IFERROR(VLOOKUP(T1336,'Tablas de calculos'!$AV$16:$AY$24,4),"")</f>
        <v>Débil</v>
      </c>
      <c r="V1336" s="207" t="s">
        <v>576</v>
      </c>
      <c r="W1336" s="207" t="s">
        <v>578</v>
      </c>
      <c r="X1336" s="123" t="str">
        <f t="shared" si="87"/>
        <v>DébilNo disminuyeDirectamente</v>
      </c>
      <c r="Y1336" s="208" t="str">
        <f>IFERROR(VLOOKUP(X1336,'Tablas de calculos'!$AZ$4:$BE$11,5,FALSE),"")</f>
        <v/>
      </c>
      <c r="Z1336" s="208" t="str">
        <f>IFERROR(VLOOKUP(X1336,'Tablas de calculos'!$AZ$4:$BE$11,6,FALSE),"")</f>
        <v/>
      </c>
    </row>
    <row r="1337" spans="1:26" ht="60" x14ac:dyDescent="0.25">
      <c r="A1337" s="232" t="s">
        <v>1194</v>
      </c>
      <c r="B1337" s="137">
        <v>82</v>
      </c>
      <c r="C1337" s="205" t="str">
        <f>+VLOOKUP(Tabla9[[#This Row],[Cod. Riesgo]],Tabla_Riesgos[[Número]:[Tipo de Riesgo]],6,FALSE)</f>
        <v>Operativo</v>
      </c>
      <c r="D1337" s="119" t="s">
        <v>26</v>
      </c>
      <c r="E1337" s="120" t="s">
        <v>1160</v>
      </c>
      <c r="F1337" s="121"/>
      <c r="G1337" s="392" t="s">
        <v>339</v>
      </c>
      <c r="H1337" s="213"/>
      <c r="I1337" s="207"/>
      <c r="J1337" s="207"/>
      <c r="K1337" s="207"/>
      <c r="L1337" s="207"/>
      <c r="M1337" s="207"/>
      <c r="N1337" s="207"/>
      <c r="O1337" s="207"/>
      <c r="P1337" s="123">
        <f t="shared" si="84"/>
        <v>0</v>
      </c>
      <c r="Q1337" s="208" t="str">
        <f t="shared" si="85"/>
        <v>Debil</v>
      </c>
      <c r="R1337" s="207" t="s">
        <v>516</v>
      </c>
      <c r="S1337" s="224" t="str">
        <f t="shared" si="86"/>
        <v>DebilFuerte</v>
      </c>
      <c r="T1337" s="224">
        <f>IFERROR(VLOOKUP(S1337,'Tablas de calculos'!$AU$16:$AV$24,2,FALSE),"")</f>
        <v>7</v>
      </c>
      <c r="U1337" s="208" t="str">
        <f>IFERROR(VLOOKUP(T1337,'Tablas de calculos'!$AV$16:$AY$24,4),"")</f>
        <v>Débil</v>
      </c>
      <c r="V1337" s="207" t="s">
        <v>576</v>
      </c>
      <c r="W1337" s="207" t="s">
        <v>578</v>
      </c>
      <c r="X1337" s="123" t="str">
        <f t="shared" si="87"/>
        <v>DébilNo disminuyeDirectamente</v>
      </c>
      <c r="Y1337" s="208" t="str">
        <f>IFERROR(VLOOKUP(X1337,'Tablas de calculos'!$AZ$4:$BE$11,5,FALSE),"")</f>
        <v/>
      </c>
      <c r="Z1337" s="208" t="str">
        <f>IFERROR(VLOOKUP(X1337,'Tablas de calculos'!$AZ$4:$BE$11,6,FALSE),"")</f>
        <v/>
      </c>
    </row>
    <row r="1338" spans="1:26" ht="60" x14ac:dyDescent="0.25">
      <c r="A1338" s="232" t="s">
        <v>1194</v>
      </c>
      <c r="B1338" s="137">
        <v>82</v>
      </c>
      <c r="C1338" s="205" t="str">
        <f>+VLOOKUP(Tabla9[[#This Row],[Cod. Riesgo]],Tabla_Riesgos[[Número]:[Tipo de Riesgo]],6,FALSE)</f>
        <v>Operativo</v>
      </c>
      <c r="D1338" s="119" t="s">
        <v>26</v>
      </c>
      <c r="E1338" s="120" t="s">
        <v>1160</v>
      </c>
      <c r="F1338" s="121"/>
      <c r="G1338" s="392" t="s">
        <v>340</v>
      </c>
      <c r="H1338" s="213"/>
      <c r="I1338" s="207"/>
      <c r="J1338" s="207"/>
      <c r="K1338" s="207"/>
      <c r="L1338" s="207"/>
      <c r="M1338" s="207"/>
      <c r="N1338" s="207"/>
      <c r="O1338" s="207"/>
      <c r="P1338" s="123">
        <f t="shared" si="84"/>
        <v>0</v>
      </c>
      <c r="Q1338" s="208" t="str">
        <f t="shared" si="85"/>
        <v>Debil</v>
      </c>
      <c r="R1338" s="207" t="s">
        <v>516</v>
      </c>
      <c r="S1338" s="224" t="str">
        <f t="shared" si="86"/>
        <v>DebilFuerte</v>
      </c>
      <c r="T1338" s="224">
        <f>IFERROR(VLOOKUP(S1338,'Tablas de calculos'!$AU$16:$AV$24,2,FALSE),"")</f>
        <v>7</v>
      </c>
      <c r="U1338" s="208" t="str">
        <f>IFERROR(VLOOKUP(T1338,'Tablas de calculos'!$AV$16:$AY$24,4),"")</f>
        <v>Débil</v>
      </c>
      <c r="V1338" s="207" t="s">
        <v>576</v>
      </c>
      <c r="W1338" s="207" t="s">
        <v>578</v>
      </c>
      <c r="X1338" s="123" t="str">
        <f t="shared" si="87"/>
        <v>DébilNo disminuyeDirectamente</v>
      </c>
      <c r="Y1338" s="208" t="str">
        <f>IFERROR(VLOOKUP(X1338,'Tablas de calculos'!$AZ$4:$BE$11,5,FALSE),"")</f>
        <v/>
      </c>
      <c r="Z1338" s="208" t="str">
        <f>IFERROR(VLOOKUP(X1338,'Tablas de calculos'!$AZ$4:$BE$11,6,FALSE),"")</f>
        <v/>
      </c>
    </row>
    <row r="1339" spans="1:26" ht="60" x14ac:dyDescent="0.25">
      <c r="A1339" s="232" t="s">
        <v>1194</v>
      </c>
      <c r="B1339" s="137">
        <v>82</v>
      </c>
      <c r="C1339" s="205" t="str">
        <f>+VLOOKUP(Tabla9[[#This Row],[Cod. Riesgo]],Tabla_Riesgos[[Número]:[Tipo de Riesgo]],6,FALSE)</f>
        <v>Operativo</v>
      </c>
      <c r="D1339" s="119" t="s">
        <v>26</v>
      </c>
      <c r="E1339" s="120" t="s">
        <v>1160</v>
      </c>
      <c r="F1339" s="121"/>
      <c r="G1339" s="392" t="s">
        <v>338</v>
      </c>
      <c r="H1339" s="213"/>
      <c r="I1339" s="207"/>
      <c r="J1339" s="207"/>
      <c r="K1339" s="207"/>
      <c r="L1339" s="207"/>
      <c r="M1339" s="207"/>
      <c r="N1339" s="207"/>
      <c r="O1339" s="207"/>
      <c r="P1339" s="123">
        <f t="shared" si="84"/>
        <v>0</v>
      </c>
      <c r="Q1339" s="208" t="str">
        <f t="shared" si="85"/>
        <v>Debil</v>
      </c>
      <c r="R1339" s="207" t="s">
        <v>516</v>
      </c>
      <c r="S1339" s="224" t="str">
        <f t="shared" si="86"/>
        <v>DebilFuerte</v>
      </c>
      <c r="T1339" s="224">
        <f>IFERROR(VLOOKUP(S1339,'Tablas de calculos'!$AU$16:$AV$24,2,FALSE),"")</f>
        <v>7</v>
      </c>
      <c r="U1339" s="208" t="str">
        <f>IFERROR(VLOOKUP(T1339,'Tablas de calculos'!$AV$16:$AY$24,4),"")</f>
        <v>Débil</v>
      </c>
      <c r="V1339" s="207" t="s">
        <v>576</v>
      </c>
      <c r="W1339" s="207" t="s">
        <v>578</v>
      </c>
      <c r="X1339" s="123" t="str">
        <f t="shared" si="87"/>
        <v>DébilNo disminuyeDirectamente</v>
      </c>
      <c r="Y1339" s="208" t="str">
        <f>IFERROR(VLOOKUP(X1339,'Tablas de calculos'!$AZ$4:$BE$11,5,FALSE),"")</f>
        <v/>
      </c>
      <c r="Z1339" s="208" t="str">
        <f>IFERROR(VLOOKUP(X1339,'Tablas de calculos'!$AZ$4:$BE$11,6,FALSE),"")</f>
        <v/>
      </c>
    </row>
    <row r="1340" spans="1:26" ht="60" x14ac:dyDescent="0.25">
      <c r="A1340" s="232" t="s">
        <v>1194</v>
      </c>
      <c r="B1340" s="137">
        <v>83</v>
      </c>
      <c r="C1340" s="205" t="str">
        <f>+VLOOKUP(Tabla9[[#This Row],[Cod. Riesgo]],Tabla_Riesgos[[Número]:[Tipo de Riesgo]],6,FALSE)</f>
        <v>Operativo</v>
      </c>
      <c r="D1340" s="119" t="s">
        <v>26</v>
      </c>
      <c r="E1340" s="120" t="s">
        <v>833</v>
      </c>
      <c r="F1340" s="121"/>
      <c r="G1340" s="392" t="s">
        <v>341</v>
      </c>
      <c r="H1340" s="213"/>
      <c r="I1340" s="207"/>
      <c r="J1340" s="207"/>
      <c r="K1340" s="207"/>
      <c r="L1340" s="207"/>
      <c r="M1340" s="207"/>
      <c r="N1340" s="207"/>
      <c r="O1340" s="207"/>
      <c r="P1340" s="123">
        <f t="shared" si="84"/>
        <v>0</v>
      </c>
      <c r="Q1340" s="208" t="str">
        <f t="shared" si="85"/>
        <v>Debil</v>
      </c>
      <c r="R1340" s="207" t="s">
        <v>516</v>
      </c>
      <c r="S1340" s="224" t="str">
        <f t="shared" si="86"/>
        <v>DebilFuerte</v>
      </c>
      <c r="T1340" s="224">
        <f>IFERROR(VLOOKUP(S1340,'Tablas de calculos'!$AU$16:$AV$24,2,FALSE),"")</f>
        <v>7</v>
      </c>
      <c r="U1340" s="208" t="str">
        <f>IFERROR(VLOOKUP(T1340,'Tablas de calculos'!$AV$16:$AY$24,4),"")</f>
        <v>Débil</v>
      </c>
      <c r="V1340" s="207" t="s">
        <v>576</v>
      </c>
      <c r="W1340" s="207" t="s">
        <v>578</v>
      </c>
      <c r="X1340" s="123" t="str">
        <f t="shared" si="87"/>
        <v>DébilNo disminuyeDirectamente</v>
      </c>
      <c r="Y1340" s="208" t="str">
        <f>IFERROR(VLOOKUP(X1340,'Tablas de calculos'!$AZ$4:$BE$11,5,FALSE),"")</f>
        <v/>
      </c>
      <c r="Z1340" s="208" t="str">
        <f>IFERROR(VLOOKUP(X1340,'Tablas de calculos'!$AZ$4:$BE$11,6,FALSE),"")</f>
        <v/>
      </c>
    </row>
    <row r="1341" spans="1:26" ht="90" x14ac:dyDescent="0.25">
      <c r="A1341" s="232" t="s">
        <v>1194</v>
      </c>
      <c r="B1341" s="137">
        <v>83</v>
      </c>
      <c r="C1341" s="205" t="str">
        <f>+VLOOKUP(Tabla9[[#This Row],[Cod. Riesgo]],Tabla_Riesgos[[Número]:[Tipo de Riesgo]],6,FALSE)</f>
        <v>Operativo</v>
      </c>
      <c r="D1341" s="119" t="s">
        <v>26</v>
      </c>
      <c r="E1341" s="120" t="s">
        <v>833</v>
      </c>
      <c r="F1341" s="121"/>
      <c r="G1341" s="392" t="s">
        <v>342</v>
      </c>
      <c r="H1341" s="213"/>
      <c r="I1341" s="207"/>
      <c r="J1341" s="207"/>
      <c r="K1341" s="207"/>
      <c r="L1341" s="207"/>
      <c r="M1341" s="207"/>
      <c r="N1341" s="207"/>
      <c r="O1341" s="207"/>
      <c r="P1341" s="123">
        <f t="shared" si="84"/>
        <v>0</v>
      </c>
      <c r="Q1341" s="208" t="str">
        <f t="shared" si="85"/>
        <v>Debil</v>
      </c>
      <c r="R1341" s="207" t="s">
        <v>516</v>
      </c>
      <c r="S1341" s="224" t="str">
        <f t="shared" si="86"/>
        <v>DebilFuerte</v>
      </c>
      <c r="T1341" s="224">
        <f>IFERROR(VLOOKUP(S1341,'Tablas de calculos'!$AU$16:$AV$24,2,FALSE),"")</f>
        <v>7</v>
      </c>
      <c r="U1341" s="208" t="str">
        <f>IFERROR(VLOOKUP(T1341,'Tablas de calculos'!$AV$16:$AY$24,4),"")</f>
        <v>Débil</v>
      </c>
      <c r="V1341" s="207" t="s">
        <v>576</v>
      </c>
      <c r="W1341" s="207" t="s">
        <v>578</v>
      </c>
      <c r="X1341" s="123" t="str">
        <f t="shared" si="87"/>
        <v>DébilNo disminuyeDirectamente</v>
      </c>
      <c r="Y1341" s="208" t="str">
        <f>IFERROR(VLOOKUP(X1341,'Tablas de calculos'!$AZ$4:$BE$11,5,FALSE),"")</f>
        <v/>
      </c>
      <c r="Z1341" s="208" t="str">
        <f>IFERROR(VLOOKUP(X1341,'Tablas de calculos'!$AZ$4:$BE$11,6,FALSE),"")</f>
        <v/>
      </c>
    </row>
    <row r="1342" spans="1:26" ht="105" x14ac:dyDescent="0.25">
      <c r="A1342" s="232" t="s">
        <v>1194</v>
      </c>
      <c r="B1342" s="137">
        <v>83</v>
      </c>
      <c r="C1342" s="205" t="str">
        <f>+VLOOKUP(Tabla9[[#This Row],[Cod. Riesgo]],Tabla_Riesgos[[Número]:[Tipo de Riesgo]],6,FALSE)</f>
        <v>Operativo</v>
      </c>
      <c r="D1342" s="119" t="s">
        <v>26</v>
      </c>
      <c r="E1342" s="120" t="s">
        <v>833</v>
      </c>
      <c r="F1342" s="121"/>
      <c r="G1342" s="392" t="s">
        <v>343</v>
      </c>
      <c r="H1342" s="213"/>
      <c r="I1342" s="207"/>
      <c r="J1342" s="207"/>
      <c r="K1342" s="207"/>
      <c r="L1342" s="207"/>
      <c r="M1342" s="207"/>
      <c r="N1342" s="207"/>
      <c r="O1342" s="207"/>
      <c r="P1342" s="123">
        <f t="shared" si="84"/>
        <v>0</v>
      </c>
      <c r="Q1342" s="208" t="str">
        <f t="shared" si="85"/>
        <v>Debil</v>
      </c>
      <c r="R1342" s="207" t="s">
        <v>516</v>
      </c>
      <c r="S1342" s="224" t="str">
        <f t="shared" si="86"/>
        <v>DebilFuerte</v>
      </c>
      <c r="T1342" s="224">
        <f>IFERROR(VLOOKUP(S1342,'Tablas de calculos'!$AU$16:$AV$24,2,FALSE),"")</f>
        <v>7</v>
      </c>
      <c r="U1342" s="208" t="str">
        <f>IFERROR(VLOOKUP(T1342,'Tablas de calculos'!$AV$16:$AY$24,4),"")</f>
        <v>Débil</v>
      </c>
      <c r="V1342" s="207" t="s">
        <v>576</v>
      </c>
      <c r="W1342" s="207" t="s">
        <v>578</v>
      </c>
      <c r="X1342" s="123" t="str">
        <f t="shared" si="87"/>
        <v>DébilNo disminuyeDirectamente</v>
      </c>
      <c r="Y1342" s="208" t="str">
        <f>IFERROR(VLOOKUP(X1342,'Tablas de calculos'!$AZ$4:$BE$11,5,FALSE),"")</f>
        <v/>
      </c>
      <c r="Z1342" s="208" t="str">
        <f>IFERROR(VLOOKUP(X1342,'Tablas de calculos'!$AZ$4:$BE$11,6,FALSE),"")</f>
        <v/>
      </c>
    </row>
    <row r="1343" spans="1:26" ht="150" x14ac:dyDescent="0.25">
      <c r="A1343" s="232" t="s">
        <v>1194</v>
      </c>
      <c r="B1343" s="137">
        <v>83</v>
      </c>
      <c r="C1343" s="205" t="str">
        <f>+VLOOKUP(Tabla9[[#This Row],[Cod. Riesgo]],Tabla_Riesgos[[Número]:[Tipo de Riesgo]],6,FALSE)</f>
        <v>Operativo</v>
      </c>
      <c r="D1343" s="119" t="s">
        <v>26</v>
      </c>
      <c r="E1343" s="120" t="s">
        <v>833</v>
      </c>
      <c r="F1343" s="121"/>
      <c r="G1343" s="392" t="s">
        <v>344</v>
      </c>
      <c r="H1343" s="213"/>
      <c r="I1343" s="207"/>
      <c r="J1343" s="207"/>
      <c r="K1343" s="207"/>
      <c r="L1343" s="207"/>
      <c r="M1343" s="207"/>
      <c r="N1343" s="207"/>
      <c r="O1343" s="207"/>
      <c r="P1343" s="123">
        <f t="shared" si="84"/>
        <v>0</v>
      </c>
      <c r="Q1343" s="208" t="str">
        <f t="shared" si="85"/>
        <v>Debil</v>
      </c>
      <c r="R1343" s="207" t="s">
        <v>516</v>
      </c>
      <c r="S1343" s="224" t="str">
        <f t="shared" si="86"/>
        <v>DebilFuerte</v>
      </c>
      <c r="T1343" s="224">
        <f>IFERROR(VLOOKUP(S1343,'Tablas de calculos'!$AU$16:$AV$24,2,FALSE),"")</f>
        <v>7</v>
      </c>
      <c r="U1343" s="208" t="str">
        <f>IFERROR(VLOOKUP(T1343,'Tablas de calculos'!$AV$16:$AY$24,4),"")</f>
        <v>Débil</v>
      </c>
      <c r="V1343" s="207" t="s">
        <v>576</v>
      </c>
      <c r="W1343" s="207" t="s">
        <v>578</v>
      </c>
      <c r="X1343" s="123" t="str">
        <f t="shared" si="87"/>
        <v>DébilNo disminuyeDirectamente</v>
      </c>
      <c r="Y1343" s="208" t="str">
        <f>IFERROR(VLOOKUP(X1343,'Tablas de calculos'!$AZ$4:$BE$11,5,FALSE),"")</f>
        <v/>
      </c>
      <c r="Z1343" s="208" t="str">
        <f>IFERROR(VLOOKUP(X1343,'Tablas de calculos'!$AZ$4:$BE$11,6,FALSE),"")</f>
        <v/>
      </c>
    </row>
    <row r="1344" spans="1:26" ht="45" x14ac:dyDescent="0.25">
      <c r="A1344" s="232" t="s">
        <v>1194</v>
      </c>
      <c r="B1344" s="137">
        <v>84</v>
      </c>
      <c r="C1344" s="205" t="str">
        <f>+VLOOKUP(Tabla9[[#This Row],[Cod. Riesgo]],Tabla_Riesgos[[Número]:[Tipo de Riesgo]],6,FALSE)</f>
        <v>Operativo</v>
      </c>
      <c r="D1344" s="119" t="s">
        <v>26</v>
      </c>
      <c r="E1344" s="120" t="s">
        <v>837</v>
      </c>
      <c r="F1344" s="121"/>
      <c r="G1344" s="392" t="s">
        <v>345</v>
      </c>
      <c r="H1344" s="213"/>
      <c r="I1344" s="207"/>
      <c r="J1344" s="207"/>
      <c r="K1344" s="207"/>
      <c r="L1344" s="207"/>
      <c r="M1344" s="207"/>
      <c r="N1344" s="207"/>
      <c r="O1344" s="207"/>
      <c r="P1344" s="123">
        <f t="shared" si="84"/>
        <v>0</v>
      </c>
      <c r="Q1344" s="208" t="str">
        <f t="shared" si="85"/>
        <v>Debil</v>
      </c>
      <c r="R1344" s="207" t="s">
        <v>516</v>
      </c>
      <c r="S1344" s="224" t="str">
        <f t="shared" si="86"/>
        <v>DebilFuerte</v>
      </c>
      <c r="T1344" s="224">
        <f>IFERROR(VLOOKUP(S1344,'Tablas de calculos'!$AU$16:$AV$24,2,FALSE),"")</f>
        <v>7</v>
      </c>
      <c r="U1344" s="208" t="str">
        <f>IFERROR(VLOOKUP(T1344,'Tablas de calculos'!$AV$16:$AY$24,4),"")</f>
        <v>Débil</v>
      </c>
      <c r="V1344" s="207" t="s">
        <v>576</v>
      </c>
      <c r="W1344" s="207" t="s">
        <v>578</v>
      </c>
      <c r="X1344" s="123" t="str">
        <f t="shared" si="87"/>
        <v>DébilNo disminuyeDirectamente</v>
      </c>
      <c r="Y1344" s="208" t="str">
        <f>IFERROR(VLOOKUP(X1344,'Tablas de calculos'!$AZ$4:$BE$11,5,FALSE),"")</f>
        <v/>
      </c>
      <c r="Z1344" s="208" t="str">
        <f>IFERROR(VLOOKUP(X1344,'Tablas de calculos'!$AZ$4:$BE$11,6,FALSE),"")</f>
        <v/>
      </c>
    </row>
    <row r="1345" spans="1:26" ht="135" x14ac:dyDescent="0.25">
      <c r="A1345" s="232" t="s">
        <v>1194</v>
      </c>
      <c r="B1345" s="137">
        <v>84</v>
      </c>
      <c r="C1345" s="205" t="str">
        <f>+VLOOKUP(Tabla9[[#This Row],[Cod. Riesgo]],Tabla_Riesgos[[Número]:[Tipo de Riesgo]],6,FALSE)</f>
        <v>Operativo</v>
      </c>
      <c r="D1345" s="119" t="s">
        <v>26</v>
      </c>
      <c r="E1345" s="120" t="s">
        <v>837</v>
      </c>
      <c r="F1345" s="121"/>
      <c r="G1345" s="392" t="s">
        <v>346</v>
      </c>
      <c r="H1345" s="213"/>
      <c r="I1345" s="207"/>
      <c r="J1345" s="207"/>
      <c r="K1345" s="207"/>
      <c r="L1345" s="207"/>
      <c r="M1345" s="207"/>
      <c r="N1345" s="207"/>
      <c r="O1345" s="207"/>
      <c r="P1345" s="123">
        <f t="shared" si="84"/>
        <v>0</v>
      </c>
      <c r="Q1345" s="208" t="str">
        <f t="shared" si="85"/>
        <v>Debil</v>
      </c>
      <c r="R1345" s="207" t="s">
        <v>516</v>
      </c>
      <c r="S1345" s="224" t="str">
        <f t="shared" si="86"/>
        <v>DebilFuerte</v>
      </c>
      <c r="T1345" s="224">
        <f>IFERROR(VLOOKUP(S1345,'Tablas de calculos'!$AU$16:$AV$24,2,FALSE),"")</f>
        <v>7</v>
      </c>
      <c r="U1345" s="208" t="str">
        <f>IFERROR(VLOOKUP(T1345,'Tablas de calculos'!$AV$16:$AY$24,4),"")</f>
        <v>Débil</v>
      </c>
      <c r="V1345" s="207" t="s">
        <v>576</v>
      </c>
      <c r="W1345" s="207" t="s">
        <v>578</v>
      </c>
      <c r="X1345" s="123" t="str">
        <f t="shared" si="87"/>
        <v>DébilNo disminuyeDirectamente</v>
      </c>
      <c r="Y1345" s="208" t="str">
        <f>IFERROR(VLOOKUP(X1345,'Tablas de calculos'!$AZ$4:$BE$11,5,FALSE),"")</f>
        <v/>
      </c>
      <c r="Z1345" s="208" t="str">
        <f>IFERROR(VLOOKUP(X1345,'Tablas de calculos'!$AZ$4:$BE$11,6,FALSE),"")</f>
        <v/>
      </c>
    </row>
    <row r="1346" spans="1:26" ht="75" x14ac:dyDescent="0.25">
      <c r="A1346" s="232" t="s">
        <v>1194</v>
      </c>
      <c r="B1346" s="137">
        <v>84</v>
      </c>
      <c r="C1346" s="205" t="str">
        <f>+VLOOKUP(Tabla9[[#This Row],[Cod. Riesgo]],Tabla_Riesgos[[Número]:[Tipo de Riesgo]],6,FALSE)</f>
        <v>Operativo</v>
      </c>
      <c r="D1346" s="119" t="s">
        <v>26</v>
      </c>
      <c r="E1346" s="120" t="s">
        <v>837</v>
      </c>
      <c r="F1346" s="121"/>
      <c r="G1346" s="392" t="s">
        <v>347</v>
      </c>
      <c r="H1346" s="213"/>
      <c r="I1346" s="207"/>
      <c r="J1346" s="207"/>
      <c r="K1346" s="207"/>
      <c r="L1346" s="207"/>
      <c r="M1346" s="207"/>
      <c r="N1346" s="207"/>
      <c r="O1346" s="207"/>
      <c r="P1346" s="123">
        <f t="shared" si="84"/>
        <v>0</v>
      </c>
      <c r="Q1346" s="208" t="str">
        <f t="shared" si="85"/>
        <v>Debil</v>
      </c>
      <c r="R1346" s="207" t="s">
        <v>516</v>
      </c>
      <c r="S1346" s="224" t="str">
        <f t="shared" si="86"/>
        <v>DebilFuerte</v>
      </c>
      <c r="T1346" s="224">
        <f>IFERROR(VLOOKUP(S1346,'Tablas de calculos'!$AU$16:$AV$24,2,FALSE),"")</f>
        <v>7</v>
      </c>
      <c r="U1346" s="208" t="str">
        <f>IFERROR(VLOOKUP(T1346,'Tablas de calculos'!$AV$16:$AY$24,4),"")</f>
        <v>Débil</v>
      </c>
      <c r="V1346" s="207" t="s">
        <v>576</v>
      </c>
      <c r="W1346" s="207" t="s">
        <v>578</v>
      </c>
      <c r="X1346" s="123" t="str">
        <f t="shared" si="87"/>
        <v>DébilNo disminuyeDirectamente</v>
      </c>
      <c r="Y1346" s="208" t="str">
        <f>IFERROR(VLOOKUP(X1346,'Tablas de calculos'!$AZ$4:$BE$11,5,FALSE),"")</f>
        <v/>
      </c>
      <c r="Z1346" s="208" t="str">
        <f>IFERROR(VLOOKUP(X1346,'Tablas de calculos'!$AZ$4:$BE$11,6,FALSE),"")</f>
        <v/>
      </c>
    </row>
    <row r="1347" spans="1:26" ht="45" x14ac:dyDescent="0.25">
      <c r="A1347" s="232" t="s">
        <v>1194</v>
      </c>
      <c r="B1347" s="137">
        <v>84</v>
      </c>
      <c r="C1347" s="205" t="str">
        <f>+VLOOKUP(Tabla9[[#This Row],[Cod. Riesgo]],Tabla_Riesgos[[Número]:[Tipo de Riesgo]],6,FALSE)</f>
        <v>Operativo</v>
      </c>
      <c r="D1347" s="119" t="s">
        <v>26</v>
      </c>
      <c r="E1347" s="120" t="s">
        <v>837</v>
      </c>
      <c r="F1347" s="121"/>
      <c r="G1347" s="392" t="s">
        <v>348</v>
      </c>
      <c r="H1347" s="213"/>
      <c r="I1347" s="207"/>
      <c r="J1347" s="207"/>
      <c r="K1347" s="207"/>
      <c r="L1347" s="207"/>
      <c r="M1347" s="207"/>
      <c r="N1347" s="207"/>
      <c r="O1347" s="207"/>
      <c r="P1347" s="123">
        <f t="shared" si="84"/>
        <v>0</v>
      </c>
      <c r="Q1347" s="208" t="str">
        <f t="shared" si="85"/>
        <v>Debil</v>
      </c>
      <c r="R1347" s="207" t="s">
        <v>516</v>
      </c>
      <c r="S1347" s="224" t="str">
        <f t="shared" si="86"/>
        <v>DebilFuerte</v>
      </c>
      <c r="T1347" s="224">
        <f>IFERROR(VLOOKUP(S1347,'Tablas de calculos'!$AU$16:$AV$24,2,FALSE),"")</f>
        <v>7</v>
      </c>
      <c r="U1347" s="208" t="str">
        <f>IFERROR(VLOOKUP(T1347,'Tablas de calculos'!$AV$16:$AY$24,4),"")</f>
        <v>Débil</v>
      </c>
      <c r="V1347" s="207" t="s">
        <v>576</v>
      </c>
      <c r="W1347" s="207" t="s">
        <v>578</v>
      </c>
      <c r="X1347" s="123" t="str">
        <f t="shared" si="87"/>
        <v>DébilNo disminuyeDirectamente</v>
      </c>
      <c r="Y1347" s="208" t="str">
        <f>IFERROR(VLOOKUP(X1347,'Tablas de calculos'!$AZ$4:$BE$11,5,FALSE),"")</f>
        <v/>
      </c>
      <c r="Z1347" s="208" t="str">
        <f>IFERROR(VLOOKUP(X1347,'Tablas de calculos'!$AZ$4:$BE$11,6,FALSE),"")</f>
        <v/>
      </c>
    </row>
    <row r="1348" spans="1:26" ht="120" x14ac:dyDescent="0.25">
      <c r="A1348" s="232" t="s">
        <v>1194</v>
      </c>
      <c r="B1348" s="137">
        <v>84</v>
      </c>
      <c r="C1348" s="205" t="str">
        <f>+VLOOKUP(Tabla9[[#This Row],[Cod. Riesgo]],Tabla_Riesgos[[Número]:[Tipo de Riesgo]],6,FALSE)</f>
        <v>Operativo</v>
      </c>
      <c r="D1348" s="119" t="s">
        <v>26</v>
      </c>
      <c r="E1348" s="120" t="s">
        <v>837</v>
      </c>
      <c r="F1348" s="121"/>
      <c r="G1348" s="392" t="s">
        <v>349</v>
      </c>
      <c r="H1348" s="213"/>
      <c r="I1348" s="207"/>
      <c r="J1348" s="207"/>
      <c r="K1348" s="207"/>
      <c r="L1348" s="207"/>
      <c r="M1348" s="207"/>
      <c r="N1348" s="207"/>
      <c r="O1348" s="207"/>
      <c r="P1348" s="123">
        <f t="shared" si="84"/>
        <v>0</v>
      </c>
      <c r="Q1348" s="208" t="str">
        <f t="shared" si="85"/>
        <v>Debil</v>
      </c>
      <c r="R1348" s="207" t="s">
        <v>516</v>
      </c>
      <c r="S1348" s="224" t="str">
        <f t="shared" si="86"/>
        <v>DebilFuerte</v>
      </c>
      <c r="T1348" s="224">
        <f>IFERROR(VLOOKUP(S1348,'Tablas de calculos'!$AU$16:$AV$24,2,FALSE),"")</f>
        <v>7</v>
      </c>
      <c r="U1348" s="208" t="str">
        <f>IFERROR(VLOOKUP(T1348,'Tablas de calculos'!$AV$16:$AY$24,4),"")</f>
        <v>Débil</v>
      </c>
      <c r="V1348" s="207" t="s">
        <v>576</v>
      </c>
      <c r="W1348" s="207" t="s">
        <v>578</v>
      </c>
      <c r="X1348" s="123" t="str">
        <f t="shared" si="87"/>
        <v>DébilNo disminuyeDirectamente</v>
      </c>
      <c r="Y1348" s="208" t="str">
        <f>IFERROR(VLOOKUP(X1348,'Tablas de calculos'!$AZ$4:$BE$11,5,FALSE),"")</f>
        <v/>
      </c>
      <c r="Z1348" s="208" t="str">
        <f>IFERROR(VLOOKUP(X1348,'Tablas de calculos'!$AZ$4:$BE$11,6,FALSE),"")</f>
        <v/>
      </c>
    </row>
    <row r="1349" spans="1:26" ht="120" x14ac:dyDescent="0.25">
      <c r="A1349" s="232" t="s">
        <v>1194</v>
      </c>
      <c r="B1349" s="137">
        <v>85</v>
      </c>
      <c r="C1349" s="205" t="str">
        <f>+VLOOKUP(Tabla9[[#This Row],[Cod. Riesgo]],Tabla_Riesgos[[Número]:[Tipo de Riesgo]],6,FALSE)</f>
        <v>Operativo</v>
      </c>
      <c r="D1349" s="119" t="s">
        <v>26</v>
      </c>
      <c r="E1349" s="120" t="s">
        <v>842</v>
      </c>
      <c r="F1349" s="121"/>
      <c r="G1349" s="392" t="s">
        <v>350</v>
      </c>
      <c r="H1349" s="213"/>
      <c r="I1349" s="207"/>
      <c r="J1349" s="207"/>
      <c r="K1349" s="207"/>
      <c r="L1349" s="207"/>
      <c r="M1349" s="207"/>
      <c r="N1349" s="207"/>
      <c r="O1349" s="207"/>
      <c r="P1349" s="123">
        <f t="shared" ref="P1349:P1412" si="88">IFERROR(IF(I1349="Asignado",15,0)+IF(J1349="Adecuado",15,0)+IF(K1349="Oportuna",15,0)+IF(L1349="Prevenir",15,0)+IF(L1349="Detectar",10,0)+IF(M1349="Confiable",15,0)+IF(N1349="Se investigan y resuelven oportunamente",15,0)+IF(O1349="Completa",10,0)+IF(O1349="Incompleta",5,0),"")</f>
        <v>0</v>
      </c>
      <c r="Q1349" s="208" t="str">
        <f t="shared" ref="Q1349:Q1412" si="89">IF(P1349&lt;86,"Debil",IF(P1349&lt;96,"Moderado","Fuerte"))</f>
        <v>Debil</v>
      </c>
      <c r="R1349" s="207" t="s">
        <v>516</v>
      </c>
      <c r="S1349" s="224" t="str">
        <f t="shared" ref="S1349:S1412" si="90">_xlfn.CONCAT(Q1349,R1349)</f>
        <v>DebilFuerte</v>
      </c>
      <c r="T1349" s="224">
        <f>IFERROR(VLOOKUP(S1349,'Tablas de calculos'!$AU$16:$AV$24,2,FALSE),"")</f>
        <v>7</v>
      </c>
      <c r="U1349" s="208" t="str">
        <f>IFERROR(VLOOKUP(T1349,'Tablas de calculos'!$AV$16:$AY$24,4),"")</f>
        <v>Débil</v>
      </c>
      <c r="V1349" s="207" t="s">
        <v>576</v>
      </c>
      <c r="W1349" s="207" t="s">
        <v>578</v>
      </c>
      <c r="X1349" s="123" t="str">
        <f t="shared" ref="X1349:X1412" si="91">CONCATENATE(U1349,V1349,W1349)</f>
        <v>DébilNo disminuyeDirectamente</v>
      </c>
      <c r="Y1349" s="208" t="str">
        <f>IFERROR(VLOOKUP(X1349,'Tablas de calculos'!$AZ$4:$BE$11,5,FALSE),"")</f>
        <v/>
      </c>
      <c r="Z1349" s="208" t="str">
        <f>IFERROR(VLOOKUP(X1349,'Tablas de calculos'!$AZ$4:$BE$11,6,FALSE),"")</f>
        <v/>
      </c>
    </row>
    <row r="1350" spans="1:26" ht="120" x14ac:dyDescent="0.25">
      <c r="A1350" s="232" t="s">
        <v>1194</v>
      </c>
      <c r="B1350" s="137">
        <v>85</v>
      </c>
      <c r="C1350" s="205" t="str">
        <f>+VLOOKUP(Tabla9[[#This Row],[Cod. Riesgo]],Tabla_Riesgos[[Número]:[Tipo de Riesgo]],6,FALSE)</f>
        <v>Operativo</v>
      </c>
      <c r="D1350" s="119" t="s">
        <v>26</v>
      </c>
      <c r="E1350" s="120" t="s">
        <v>842</v>
      </c>
      <c r="F1350" s="121"/>
      <c r="G1350" s="392" t="s">
        <v>351</v>
      </c>
      <c r="H1350" s="213"/>
      <c r="I1350" s="207"/>
      <c r="J1350" s="207"/>
      <c r="K1350" s="207"/>
      <c r="L1350" s="207"/>
      <c r="M1350" s="207"/>
      <c r="N1350" s="207"/>
      <c r="O1350" s="207"/>
      <c r="P1350" s="123">
        <f t="shared" si="88"/>
        <v>0</v>
      </c>
      <c r="Q1350" s="208" t="str">
        <f t="shared" si="89"/>
        <v>Debil</v>
      </c>
      <c r="R1350" s="207" t="s">
        <v>516</v>
      </c>
      <c r="S1350" s="224" t="str">
        <f t="shared" si="90"/>
        <v>DebilFuerte</v>
      </c>
      <c r="T1350" s="224">
        <f>IFERROR(VLOOKUP(S1350,'Tablas de calculos'!$AU$16:$AV$24,2,FALSE),"")</f>
        <v>7</v>
      </c>
      <c r="U1350" s="208" t="str">
        <f>IFERROR(VLOOKUP(T1350,'Tablas de calculos'!$AV$16:$AY$24,4),"")</f>
        <v>Débil</v>
      </c>
      <c r="V1350" s="207" t="s">
        <v>576</v>
      </c>
      <c r="W1350" s="207" t="s">
        <v>578</v>
      </c>
      <c r="X1350" s="123" t="str">
        <f t="shared" si="91"/>
        <v>DébilNo disminuyeDirectamente</v>
      </c>
      <c r="Y1350" s="208" t="str">
        <f>IFERROR(VLOOKUP(X1350,'Tablas de calculos'!$AZ$4:$BE$11,5,FALSE),"")</f>
        <v/>
      </c>
      <c r="Z1350" s="208" t="str">
        <f>IFERROR(VLOOKUP(X1350,'Tablas de calculos'!$AZ$4:$BE$11,6,FALSE),"")</f>
        <v/>
      </c>
    </row>
    <row r="1351" spans="1:26" ht="165" x14ac:dyDescent="0.25">
      <c r="A1351" s="232" t="s">
        <v>1194</v>
      </c>
      <c r="B1351" s="137">
        <v>85</v>
      </c>
      <c r="C1351" s="205" t="str">
        <f>+VLOOKUP(Tabla9[[#This Row],[Cod. Riesgo]],Tabla_Riesgos[[Número]:[Tipo de Riesgo]],6,FALSE)</f>
        <v>Operativo</v>
      </c>
      <c r="D1351" s="119" t="s">
        <v>26</v>
      </c>
      <c r="E1351" s="120" t="s">
        <v>842</v>
      </c>
      <c r="F1351" s="121"/>
      <c r="G1351" s="392" t="s">
        <v>352</v>
      </c>
      <c r="H1351" s="213"/>
      <c r="I1351" s="207"/>
      <c r="J1351" s="207"/>
      <c r="K1351" s="207"/>
      <c r="L1351" s="207"/>
      <c r="M1351" s="207"/>
      <c r="N1351" s="207"/>
      <c r="O1351" s="207"/>
      <c r="P1351" s="123">
        <f t="shared" si="88"/>
        <v>0</v>
      </c>
      <c r="Q1351" s="208" t="str">
        <f t="shared" si="89"/>
        <v>Debil</v>
      </c>
      <c r="R1351" s="207" t="s">
        <v>516</v>
      </c>
      <c r="S1351" s="224" t="str">
        <f t="shared" si="90"/>
        <v>DebilFuerte</v>
      </c>
      <c r="T1351" s="224">
        <f>IFERROR(VLOOKUP(S1351,'Tablas de calculos'!$AU$16:$AV$24,2,FALSE),"")</f>
        <v>7</v>
      </c>
      <c r="U1351" s="208" t="str">
        <f>IFERROR(VLOOKUP(T1351,'Tablas de calculos'!$AV$16:$AY$24,4),"")</f>
        <v>Débil</v>
      </c>
      <c r="V1351" s="207" t="s">
        <v>576</v>
      </c>
      <c r="W1351" s="207" t="s">
        <v>578</v>
      </c>
      <c r="X1351" s="123" t="str">
        <f t="shared" si="91"/>
        <v>DébilNo disminuyeDirectamente</v>
      </c>
      <c r="Y1351" s="208" t="str">
        <f>IFERROR(VLOOKUP(X1351,'Tablas de calculos'!$AZ$4:$BE$11,5,FALSE),"")</f>
        <v/>
      </c>
      <c r="Z1351" s="208" t="str">
        <f>IFERROR(VLOOKUP(X1351,'Tablas de calculos'!$AZ$4:$BE$11,6,FALSE),"")</f>
        <v/>
      </c>
    </row>
    <row r="1352" spans="1:26" ht="105" x14ac:dyDescent="0.25">
      <c r="A1352" s="232" t="s">
        <v>1194</v>
      </c>
      <c r="B1352" s="137">
        <v>86</v>
      </c>
      <c r="C1352" s="205" t="str">
        <f>+VLOOKUP(Tabla9[[#This Row],[Cod. Riesgo]],Tabla_Riesgos[[Número]:[Tipo de Riesgo]],6,FALSE)</f>
        <v>Operativo</v>
      </c>
      <c r="D1352" s="119" t="s">
        <v>26</v>
      </c>
      <c r="E1352" s="120" t="s">
        <v>1161</v>
      </c>
      <c r="F1352" s="121"/>
      <c r="G1352" s="392" t="s">
        <v>353</v>
      </c>
      <c r="H1352" s="213"/>
      <c r="I1352" s="207"/>
      <c r="J1352" s="207"/>
      <c r="K1352" s="207"/>
      <c r="L1352" s="207"/>
      <c r="M1352" s="207"/>
      <c r="N1352" s="207"/>
      <c r="O1352" s="207"/>
      <c r="P1352" s="123">
        <f t="shared" si="88"/>
        <v>0</v>
      </c>
      <c r="Q1352" s="208" t="str">
        <f t="shared" si="89"/>
        <v>Debil</v>
      </c>
      <c r="R1352" s="207" t="s">
        <v>516</v>
      </c>
      <c r="S1352" s="224" t="str">
        <f t="shared" si="90"/>
        <v>DebilFuerte</v>
      </c>
      <c r="T1352" s="224">
        <f>IFERROR(VLOOKUP(S1352,'Tablas de calculos'!$AU$16:$AV$24,2,FALSE),"")</f>
        <v>7</v>
      </c>
      <c r="U1352" s="208" t="str">
        <f>IFERROR(VLOOKUP(T1352,'Tablas de calculos'!$AV$16:$AY$24,4),"")</f>
        <v>Débil</v>
      </c>
      <c r="V1352" s="207" t="s">
        <v>576</v>
      </c>
      <c r="W1352" s="207" t="s">
        <v>578</v>
      </c>
      <c r="X1352" s="123" t="str">
        <f t="shared" si="91"/>
        <v>DébilNo disminuyeDirectamente</v>
      </c>
      <c r="Y1352" s="208" t="str">
        <f>IFERROR(VLOOKUP(X1352,'Tablas de calculos'!$AZ$4:$BE$11,5,FALSE),"")</f>
        <v/>
      </c>
      <c r="Z1352" s="208" t="str">
        <f>IFERROR(VLOOKUP(X1352,'Tablas de calculos'!$AZ$4:$BE$11,6,FALSE),"")</f>
        <v/>
      </c>
    </row>
    <row r="1353" spans="1:26" ht="105" x14ac:dyDescent="0.25">
      <c r="A1353" s="232" t="s">
        <v>1194</v>
      </c>
      <c r="B1353" s="137">
        <v>86</v>
      </c>
      <c r="C1353" s="205" t="str">
        <f>+VLOOKUP(Tabla9[[#This Row],[Cod. Riesgo]],Tabla_Riesgos[[Número]:[Tipo de Riesgo]],6,FALSE)</f>
        <v>Operativo</v>
      </c>
      <c r="D1353" s="119" t="s">
        <v>26</v>
      </c>
      <c r="E1353" s="120" t="s">
        <v>1161</v>
      </c>
      <c r="F1353" s="121"/>
      <c r="G1353" s="392" t="s">
        <v>353</v>
      </c>
      <c r="H1353" s="213"/>
      <c r="I1353" s="207"/>
      <c r="J1353" s="207"/>
      <c r="K1353" s="207"/>
      <c r="L1353" s="207"/>
      <c r="M1353" s="207"/>
      <c r="N1353" s="207"/>
      <c r="O1353" s="207"/>
      <c r="P1353" s="123">
        <f t="shared" si="88"/>
        <v>0</v>
      </c>
      <c r="Q1353" s="208" t="str">
        <f t="shared" si="89"/>
        <v>Debil</v>
      </c>
      <c r="R1353" s="207" t="s">
        <v>516</v>
      </c>
      <c r="S1353" s="224" t="str">
        <f t="shared" si="90"/>
        <v>DebilFuerte</v>
      </c>
      <c r="T1353" s="224">
        <f>IFERROR(VLOOKUP(S1353,'Tablas de calculos'!$AU$16:$AV$24,2,FALSE),"")</f>
        <v>7</v>
      </c>
      <c r="U1353" s="208" t="str">
        <f>IFERROR(VLOOKUP(T1353,'Tablas de calculos'!$AV$16:$AY$24,4),"")</f>
        <v>Débil</v>
      </c>
      <c r="V1353" s="207" t="s">
        <v>576</v>
      </c>
      <c r="W1353" s="207" t="s">
        <v>578</v>
      </c>
      <c r="X1353" s="123" t="str">
        <f t="shared" si="91"/>
        <v>DébilNo disminuyeDirectamente</v>
      </c>
      <c r="Y1353" s="208" t="str">
        <f>IFERROR(VLOOKUP(X1353,'Tablas de calculos'!$AZ$4:$BE$11,5,FALSE),"")</f>
        <v/>
      </c>
      <c r="Z1353" s="208" t="str">
        <f>IFERROR(VLOOKUP(X1353,'Tablas de calculos'!$AZ$4:$BE$11,6,FALSE),"")</f>
        <v/>
      </c>
    </row>
    <row r="1354" spans="1:26" ht="105" x14ac:dyDescent="0.25">
      <c r="A1354" s="232" t="s">
        <v>1194</v>
      </c>
      <c r="B1354" s="137">
        <v>87</v>
      </c>
      <c r="C1354" s="205" t="str">
        <f>+VLOOKUP(Tabla9[[#This Row],[Cod. Riesgo]],Tabla_Riesgos[[Número]:[Tipo de Riesgo]],6,FALSE)</f>
        <v>Operativo</v>
      </c>
      <c r="D1354" s="119" t="s">
        <v>26</v>
      </c>
      <c r="E1354" s="120" t="s">
        <v>840</v>
      </c>
      <c r="F1354" s="121"/>
      <c r="G1354" s="392" t="s">
        <v>354</v>
      </c>
      <c r="H1354" s="213"/>
      <c r="I1354" s="207"/>
      <c r="J1354" s="207"/>
      <c r="K1354" s="207"/>
      <c r="L1354" s="207"/>
      <c r="M1354" s="207"/>
      <c r="N1354" s="207"/>
      <c r="O1354" s="207"/>
      <c r="P1354" s="123">
        <f t="shared" si="88"/>
        <v>0</v>
      </c>
      <c r="Q1354" s="208" t="str">
        <f t="shared" si="89"/>
        <v>Debil</v>
      </c>
      <c r="R1354" s="207" t="s">
        <v>516</v>
      </c>
      <c r="S1354" s="224" t="str">
        <f t="shared" si="90"/>
        <v>DebilFuerte</v>
      </c>
      <c r="T1354" s="224">
        <f>IFERROR(VLOOKUP(S1354,'Tablas de calculos'!$AU$16:$AV$24,2,FALSE),"")</f>
        <v>7</v>
      </c>
      <c r="U1354" s="208" t="str">
        <f>IFERROR(VLOOKUP(T1354,'Tablas de calculos'!$AV$16:$AY$24,4),"")</f>
        <v>Débil</v>
      </c>
      <c r="V1354" s="207" t="s">
        <v>576</v>
      </c>
      <c r="W1354" s="207" t="s">
        <v>578</v>
      </c>
      <c r="X1354" s="123" t="str">
        <f t="shared" si="91"/>
        <v>DébilNo disminuyeDirectamente</v>
      </c>
      <c r="Y1354" s="208" t="str">
        <f>IFERROR(VLOOKUP(X1354,'Tablas de calculos'!$AZ$4:$BE$11,5,FALSE),"")</f>
        <v/>
      </c>
      <c r="Z1354" s="208" t="str">
        <f>IFERROR(VLOOKUP(X1354,'Tablas de calculos'!$AZ$4:$BE$11,6,FALSE),"")</f>
        <v/>
      </c>
    </row>
    <row r="1355" spans="1:26" ht="45" x14ac:dyDescent="0.25">
      <c r="A1355" s="232" t="s">
        <v>1194</v>
      </c>
      <c r="B1355" s="137">
        <v>87</v>
      </c>
      <c r="C1355" s="205" t="str">
        <f>+VLOOKUP(Tabla9[[#This Row],[Cod. Riesgo]],Tabla_Riesgos[[Número]:[Tipo de Riesgo]],6,FALSE)</f>
        <v>Operativo</v>
      </c>
      <c r="D1355" s="119" t="s">
        <v>26</v>
      </c>
      <c r="E1355" s="120" t="s">
        <v>840</v>
      </c>
      <c r="F1355" s="121"/>
      <c r="G1355" s="392" t="s">
        <v>348</v>
      </c>
      <c r="H1355" s="213"/>
      <c r="I1355" s="207"/>
      <c r="J1355" s="207"/>
      <c r="K1355" s="207"/>
      <c r="L1355" s="207"/>
      <c r="M1355" s="207"/>
      <c r="N1355" s="207"/>
      <c r="O1355" s="207"/>
      <c r="P1355" s="123">
        <f t="shared" si="88"/>
        <v>0</v>
      </c>
      <c r="Q1355" s="208" t="str">
        <f t="shared" si="89"/>
        <v>Debil</v>
      </c>
      <c r="R1355" s="207" t="s">
        <v>516</v>
      </c>
      <c r="S1355" s="224" t="str">
        <f t="shared" si="90"/>
        <v>DebilFuerte</v>
      </c>
      <c r="T1355" s="224">
        <f>IFERROR(VLOOKUP(S1355,'Tablas de calculos'!$AU$16:$AV$24,2,FALSE),"")</f>
        <v>7</v>
      </c>
      <c r="U1355" s="208" t="str">
        <f>IFERROR(VLOOKUP(T1355,'Tablas de calculos'!$AV$16:$AY$24,4),"")</f>
        <v>Débil</v>
      </c>
      <c r="V1355" s="207" t="s">
        <v>576</v>
      </c>
      <c r="W1355" s="207" t="s">
        <v>578</v>
      </c>
      <c r="X1355" s="123" t="str">
        <f t="shared" si="91"/>
        <v>DébilNo disminuyeDirectamente</v>
      </c>
      <c r="Y1355" s="208" t="str">
        <f>IFERROR(VLOOKUP(X1355,'Tablas de calculos'!$AZ$4:$BE$11,5,FALSE),"")</f>
        <v/>
      </c>
      <c r="Z1355" s="208" t="str">
        <f>IFERROR(VLOOKUP(X1355,'Tablas de calculos'!$AZ$4:$BE$11,6,FALSE),"")</f>
        <v/>
      </c>
    </row>
    <row r="1356" spans="1:26" ht="75" x14ac:dyDescent="0.25">
      <c r="A1356" s="232" t="s">
        <v>1194</v>
      </c>
      <c r="B1356" s="137">
        <v>88</v>
      </c>
      <c r="C1356" s="205" t="str">
        <f>+VLOOKUP(Tabla9[[#This Row],[Cod. Riesgo]],Tabla_Riesgos[[Número]:[Tipo de Riesgo]],6,FALSE)</f>
        <v>Seguridad de la Información</v>
      </c>
      <c r="D1356" s="119" t="s">
        <v>26</v>
      </c>
      <c r="E1356" s="120" t="s">
        <v>1148</v>
      </c>
      <c r="F1356" s="121"/>
      <c r="G1356" s="392" t="s">
        <v>347</v>
      </c>
      <c r="H1356" s="213"/>
      <c r="I1356" s="207"/>
      <c r="J1356" s="207"/>
      <c r="K1356" s="207"/>
      <c r="L1356" s="207"/>
      <c r="M1356" s="207"/>
      <c r="N1356" s="207"/>
      <c r="O1356" s="207"/>
      <c r="P1356" s="123">
        <f t="shared" si="88"/>
        <v>0</v>
      </c>
      <c r="Q1356" s="208" t="str">
        <f t="shared" si="89"/>
        <v>Debil</v>
      </c>
      <c r="R1356" s="207" t="s">
        <v>516</v>
      </c>
      <c r="S1356" s="224" t="str">
        <f t="shared" si="90"/>
        <v>DebilFuerte</v>
      </c>
      <c r="T1356" s="224">
        <f>IFERROR(VLOOKUP(S1356,'Tablas de calculos'!$AU$16:$AV$24,2,FALSE),"")</f>
        <v>7</v>
      </c>
      <c r="U1356" s="208" t="str">
        <f>IFERROR(VLOOKUP(T1356,'Tablas de calculos'!$AV$16:$AY$24,4),"")</f>
        <v>Débil</v>
      </c>
      <c r="V1356" s="207" t="s">
        <v>576</v>
      </c>
      <c r="W1356" s="207" t="s">
        <v>578</v>
      </c>
      <c r="X1356" s="123" t="str">
        <f t="shared" si="91"/>
        <v>DébilNo disminuyeDirectamente</v>
      </c>
      <c r="Y1356" s="208" t="str">
        <f>IFERROR(VLOOKUP(X1356,'Tablas de calculos'!$AZ$4:$BE$11,5,FALSE),"")</f>
        <v/>
      </c>
      <c r="Z1356" s="208" t="str">
        <f>IFERROR(VLOOKUP(X1356,'Tablas de calculos'!$AZ$4:$BE$11,6,FALSE),"")</f>
        <v/>
      </c>
    </row>
    <row r="1357" spans="1:26" ht="75" x14ac:dyDescent="0.25">
      <c r="A1357" s="232" t="s">
        <v>1194</v>
      </c>
      <c r="B1357" s="137">
        <v>88</v>
      </c>
      <c r="C1357" s="205" t="str">
        <f>+VLOOKUP(Tabla9[[#This Row],[Cod. Riesgo]],Tabla_Riesgos[[Número]:[Tipo de Riesgo]],6,FALSE)</f>
        <v>Seguridad de la Información</v>
      </c>
      <c r="D1357" s="119" t="s">
        <v>26</v>
      </c>
      <c r="E1357" s="120" t="s">
        <v>1148</v>
      </c>
      <c r="F1357" s="121"/>
      <c r="G1357" s="392" t="s">
        <v>347</v>
      </c>
      <c r="H1357" s="213"/>
      <c r="I1357" s="207"/>
      <c r="J1357" s="207"/>
      <c r="K1357" s="207"/>
      <c r="L1357" s="207"/>
      <c r="M1357" s="207"/>
      <c r="N1357" s="207"/>
      <c r="O1357" s="207"/>
      <c r="P1357" s="123">
        <f t="shared" si="88"/>
        <v>0</v>
      </c>
      <c r="Q1357" s="208" t="str">
        <f t="shared" si="89"/>
        <v>Debil</v>
      </c>
      <c r="R1357" s="207" t="s">
        <v>516</v>
      </c>
      <c r="S1357" s="224" t="str">
        <f t="shared" si="90"/>
        <v>DebilFuerte</v>
      </c>
      <c r="T1357" s="224">
        <f>IFERROR(VLOOKUP(S1357,'Tablas de calculos'!$AU$16:$AV$24,2,FALSE),"")</f>
        <v>7</v>
      </c>
      <c r="U1357" s="208" t="str">
        <f>IFERROR(VLOOKUP(T1357,'Tablas de calculos'!$AV$16:$AY$24,4),"")</f>
        <v>Débil</v>
      </c>
      <c r="V1357" s="207" t="s">
        <v>576</v>
      </c>
      <c r="W1357" s="207" t="s">
        <v>578</v>
      </c>
      <c r="X1357" s="123" t="str">
        <f t="shared" si="91"/>
        <v>DébilNo disminuyeDirectamente</v>
      </c>
      <c r="Y1357" s="208" t="str">
        <f>IFERROR(VLOOKUP(X1357,'Tablas de calculos'!$AZ$4:$BE$11,5,FALSE),"")</f>
        <v/>
      </c>
      <c r="Z1357" s="208" t="str">
        <f>IFERROR(VLOOKUP(X1357,'Tablas de calculos'!$AZ$4:$BE$11,6,FALSE),"")</f>
        <v/>
      </c>
    </row>
    <row r="1358" spans="1:26" ht="75" x14ac:dyDescent="0.25">
      <c r="A1358" s="232" t="s">
        <v>1194</v>
      </c>
      <c r="B1358" s="137">
        <v>88</v>
      </c>
      <c r="C1358" s="205" t="str">
        <f>+VLOOKUP(Tabla9[[#This Row],[Cod. Riesgo]],Tabla_Riesgos[[Número]:[Tipo de Riesgo]],6,FALSE)</f>
        <v>Seguridad de la Información</v>
      </c>
      <c r="D1358" s="119" t="s">
        <v>26</v>
      </c>
      <c r="E1358" s="120" t="s">
        <v>1148</v>
      </c>
      <c r="F1358" s="121"/>
      <c r="G1358" s="392" t="s">
        <v>355</v>
      </c>
      <c r="H1358" s="213"/>
      <c r="I1358" s="207"/>
      <c r="J1358" s="207"/>
      <c r="K1358" s="207"/>
      <c r="L1358" s="207"/>
      <c r="M1358" s="207"/>
      <c r="N1358" s="207"/>
      <c r="O1358" s="207"/>
      <c r="P1358" s="123">
        <f t="shared" si="88"/>
        <v>0</v>
      </c>
      <c r="Q1358" s="208" t="str">
        <f t="shared" si="89"/>
        <v>Debil</v>
      </c>
      <c r="R1358" s="207" t="s">
        <v>516</v>
      </c>
      <c r="S1358" s="224" t="str">
        <f t="shared" si="90"/>
        <v>DebilFuerte</v>
      </c>
      <c r="T1358" s="224">
        <f>IFERROR(VLOOKUP(S1358,'Tablas de calculos'!$AU$16:$AV$24,2,FALSE),"")</f>
        <v>7</v>
      </c>
      <c r="U1358" s="208" t="str">
        <f>IFERROR(VLOOKUP(T1358,'Tablas de calculos'!$AV$16:$AY$24,4),"")</f>
        <v>Débil</v>
      </c>
      <c r="V1358" s="207" t="s">
        <v>576</v>
      </c>
      <c r="W1358" s="207" t="s">
        <v>578</v>
      </c>
      <c r="X1358" s="123" t="str">
        <f t="shared" si="91"/>
        <v>DébilNo disminuyeDirectamente</v>
      </c>
      <c r="Y1358" s="208" t="str">
        <f>IFERROR(VLOOKUP(X1358,'Tablas de calculos'!$AZ$4:$BE$11,5,FALSE),"")</f>
        <v/>
      </c>
      <c r="Z1358" s="208" t="str">
        <f>IFERROR(VLOOKUP(X1358,'Tablas de calculos'!$AZ$4:$BE$11,6,FALSE),"")</f>
        <v/>
      </c>
    </row>
    <row r="1359" spans="1:26" ht="45" x14ac:dyDescent="0.25">
      <c r="A1359" s="232" t="s">
        <v>1194</v>
      </c>
      <c r="B1359" s="137">
        <v>89</v>
      </c>
      <c r="C1359" s="205" t="str">
        <f>+VLOOKUP(Tabla9[[#This Row],[Cod. Riesgo]],Tabla_Riesgos[[Número]:[Tipo de Riesgo]],6,FALSE)</f>
        <v>Operativo</v>
      </c>
      <c r="D1359" s="119" t="s">
        <v>26</v>
      </c>
      <c r="E1359" s="120" t="s">
        <v>1149</v>
      </c>
      <c r="F1359" s="121"/>
      <c r="G1359" s="392" t="s">
        <v>356</v>
      </c>
      <c r="H1359" s="213"/>
      <c r="I1359" s="207"/>
      <c r="J1359" s="207"/>
      <c r="K1359" s="207"/>
      <c r="L1359" s="207"/>
      <c r="M1359" s="207"/>
      <c r="N1359" s="207"/>
      <c r="O1359" s="207"/>
      <c r="P1359" s="123">
        <f t="shared" si="88"/>
        <v>0</v>
      </c>
      <c r="Q1359" s="208" t="str">
        <f t="shared" si="89"/>
        <v>Debil</v>
      </c>
      <c r="R1359" s="207" t="s">
        <v>516</v>
      </c>
      <c r="S1359" s="224" t="str">
        <f t="shared" si="90"/>
        <v>DebilFuerte</v>
      </c>
      <c r="T1359" s="224">
        <f>IFERROR(VLOOKUP(S1359,'Tablas de calculos'!$AU$16:$AV$24,2,FALSE),"")</f>
        <v>7</v>
      </c>
      <c r="U1359" s="208" t="str">
        <f>IFERROR(VLOOKUP(T1359,'Tablas de calculos'!$AV$16:$AY$24,4),"")</f>
        <v>Débil</v>
      </c>
      <c r="V1359" s="207" t="s">
        <v>576</v>
      </c>
      <c r="W1359" s="207" t="s">
        <v>578</v>
      </c>
      <c r="X1359" s="123" t="str">
        <f t="shared" si="91"/>
        <v>DébilNo disminuyeDirectamente</v>
      </c>
      <c r="Y1359" s="208" t="str">
        <f>IFERROR(VLOOKUP(X1359,'Tablas de calculos'!$AZ$4:$BE$11,5,FALSE),"")</f>
        <v/>
      </c>
      <c r="Z1359" s="208" t="str">
        <f>IFERROR(VLOOKUP(X1359,'Tablas de calculos'!$AZ$4:$BE$11,6,FALSE),"")</f>
        <v/>
      </c>
    </row>
    <row r="1360" spans="1:26" ht="135" x14ac:dyDescent="0.25">
      <c r="A1360" s="232" t="s">
        <v>1194</v>
      </c>
      <c r="B1360" s="137">
        <v>89</v>
      </c>
      <c r="C1360" s="205" t="str">
        <f>+VLOOKUP(Tabla9[[#This Row],[Cod. Riesgo]],Tabla_Riesgos[[Número]:[Tipo de Riesgo]],6,FALSE)</f>
        <v>Operativo</v>
      </c>
      <c r="D1360" s="119" t="s">
        <v>26</v>
      </c>
      <c r="E1360" s="120" t="s">
        <v>1149</v>
      </c>
      <c r="F1360" s="121"/>
      <c r="G1360" s="392" t="s">
        <v>357</v>
      </c>
      <c r="H1360" s="213"/>
      <c r="I1360" s="207"/>
      <c r="J1360" s="207"/>
      <c r="K1360" s="207"/>
      <c r="L1360" s="207"/>
      <c r="M1360" s="207"/>
      <c r="N1360" s="207"/>
      <c r="O1360" s="207"/>
      <c r="P1360" s="123">
        <f t="shared" si="88"/>
        <v>0</v>
      </c>
      <c r="Q1360" s="208" t="str">
        <f t="shared" si="89"/>
        <v>Debil</v>
      </c>
      <c r="R1360" s="207" t="s">
        <v>516</v>
      </c>
      <c r="S1360" s="224" t="str">
        <f t="shared" si="90"/>
        <v>DebilFuerte</v>
      </c>
      <c r="T1360" s="224">
        <f>IFERROR(VLOOKUP(S1360,'Tablas de calculos'!$AU$16:$AV$24,2,FALSE),"")</f>
        <v>7</v>
      </c>
      <c r="U1360" s="208" t="str">
        <f>IFERROR(VLOOKUP(T1360,'Tablas de calculos'!$AV$16:$AY$24,4),"")</f>
        <v>Débil</v>
      </c>
      <c r="V1360" s="207" t="s">
        <v>576</v>
      </c>
      <c r="W1360" s="207" t="s">
        <v>578</v>
      </c>
      <c r="X1360" s="123" t="str">
        <f t="shared" si="91"/>
        <v>DébilNo disminuyeDirectamente</v>
      </c>
      <c r="Y1360" s="208" t="str">
        <f>IFERROR(VLOOKUP(X1360,'Tablas de calculos'!$AZ$4:$BE$11,5,FALSE),"")</f>
        <v/>
      </c>
      <c r="Z1360" s="208" t="str">
        <f>IFERROR(VLOOKUP(X1360,'Tablas de calculos'!$AZ$4:$BE$11,6,FALSE),"")</f>
        <v/>
      </c>
    </row>
    <row r="1361" spans="1:26" ht="45" x14ac:dyDescent="0.25">
      <c r="A1361" s="232" t="s">
        <v>1194</v>
      </c>
      <c r="B1361" s="137">
        <v>89</v>
      </c>
      <c r="C1361" s="205" t="str">
        <f>+VLOOKUP(Tabla9[[#This Row],[Cod. Riesgo]],Tabla_Riesgos[[Número]:[Tipo de Riesgo]],6,FALSE)</f>
        <v>Operativo</v>
      </c>
      <c r="D1361" s="119" t="s">
        <v>26</v>
      </c>
      <c r="E1361" s="120" t="s">
        <v>1149</v>
      </c>
      <c r="F1361" s="121"/>
      <c r="G1361" s="392" t="s">
        <v>358</v>
      </c>
      <c r="H1361" s="213"/>
      <c r="I1361" s="207"/>
      <c r="J1361" s="207"/>
      <c r="K1361" s="207"/>
      <c r="L1361" s="207"/>
      <c r="M1361" s="207"/>
      <c r="N1361" s="207"/>
      <c r="O1361" s="207"/>
      <c r="P1361" s="123">
        <f t="shared" si="88"/>
        <v>0</v>
      </c>
      <c r="Q1361" s="208" t="str">
        <f t="shared" si="89"/>
        <v>Debil</v>
      </c>
      <c r="R1361" s="207" t="s">
        <v>516</v>
      </c>
      <c r="S1361" s="224" t="str">
        <f t="shared" si="90"/>
        <v>DebilFuerte</v>
      </c>
      <c r="T1361" s="224">
        <f>IFERROR(VLOOKUP(S1361,'Tablas de calculos'!$AU$16:$AV$24,2,FALSE),"")</f>
        <v>7</v>
      </c>
      <c r="U1361" s="208" t="str">
        <f>IFERROR(VLOOKUP(T1361,'Tablas de calculos'!$AV$16:$AY$24,4),"")</f>
        <v>Débil</v>
      </c>
      <c r="V1361" s="207" t="s">
        <v>576</v>
      </c>
      <c r="W1361" s="207" t="s">
        <v>578</v>
      </c>
      <c r="X1361" s="123" t="str">
        <f t="shared" si="91"/>
        <v>DébilNo disminuyeDirectamente</v>
      </c>
      <c r="Y1361" s="208" t="str">
        <f>IFERROR(VLOOKUP(X1361,'Tablas de calculos'!$AZ$4:$BE$11,5,FALSE),"")</f>
        <v/>
      </c>
      <c r="Z1361" s="208" t="str">
        <f>IFERROR(VLOOKUP(X1361,'Tablas de calculos'!$AZ$4:$BE$11,6,FALSE),"")</f>
        <v/>
      </c>
    </row>
    <row r="1362" spans="1:26" ht="120" x14ac:dyDescent="0.25">
      <c r="A1362" s="232" t="s">
        <v>1194</v>
      </c>
      <c r="B1362" s="137">
        <v>89</v>
      </c>
      <c r="C1362" s="205" t="str">
        <f>+VLOOKUP(Tabla9[[#This Row],[Cod. Riesgo]],Tabla_Riesgos[[Número]:[Tipo de Riesgo]],6,FALSE)</f>
        <v>Operativo</v>
      </c>
      <c r="D1362" s="119" t="s">
        <v>26</v>
      </c>
      <c r="E1362" s="120" t="s">
        <v>1149</v>
      </c>
      <c r="F1362" s="121"/>
      <c r="G1362" s="392" t="s">
        <v>359</v>
      </c>
      <c r="H1362" s="213"/>
      <c r="I1362" s="207"/>
      <c r="J1362" s="207"/>
      <c r="K1362" s="207"/>
      <c r="L1362" s="207"/>
      <c r="M1362" s="207"/>
      <c r="N1362" s="207"/>
      <c r="O1362" s="207"/>
      <c r="P1362" s="123">
        <f t="shared" si="88"/>
        <v>0</v>
      </c>
      <c r="Q1362" s="208" t="str">
        <f t="shared" si="89"/>
        <v>Debil</v>
      </c>
      <c r="R1362" s="207" t="s">
        <v>516</v>
      </c>
      <c r="S1362" s="224" t="str">
        <f t="shared" si="90"/>
        <v>DebilFuerte</v>
      </c>
      <c r="T1362" s="224">
        <f>IFERROR(VLOOKUP(S1362,'Tablas de calculos'!$AU$16:$AV$24,2,FALSE),"")</f>
        <v>7</v>
      </c>
      <c r="U1362" s="208" t="str">
        <f>IFERROR(VLOOKUP(T1362,'Tablas de calculos'!$AV$16:$AY$24,4),"")</f>
        <v>Débil</v>
      </c>
      <c r="V1362" s="207" t="s">
        <v>576</v>
      </c>
      <c r="W1362" s="207" t="s">
        <v>578</v>
      </c>
      <c r="X1362" s="123" t="str">
        <f t="shared" si="91"/>
        <v>DébilNo disminuyeDirectamente</v>
      </c>
      <c r="Y1362" s="208" t="str">
        <f>IFERROR(VLOOKUP(X1362,'Tablas de calculos'!$AZ$4:$BE$11,5,FALSE),"")</f>
        <v/>
      </c>
      <c r="Z1362" s="208" t="str">
        <f>IFERROR(VLOOKUP(X1362,'Tablas de calculos'!$AZ$4:$BE$11,6,FALSE),"")</f>
        <v/>
      </c>
    </row>
    <row r="1363" spans="1:26" ht="30" x14ac:dyDescent="0.25">
      <c r="A1363" s="232" t="s">
        <v>1194</v>
      </c>
      <c r="B1363" s="137">
        <v>27</v>
      </c>
      <c r="C1363" s="205" t="str">
        <f>+VLOOKUP(Tabla9[[#This Row],[Cod. Riesgo]],Tabla_Riesgos[[Número]:[Tipo de Riesgo]],6,FALSE)</f>
        <v>Seguridad de la Información</v>
      </c>
      <c r="D1363" s="119" t="s">
        <v>12</v>
      </c>
      <c r="E1363" s="120" t="s">
        <v>661</v>
      </c>
      <c r="F1363" s="121"/>
      <c r="G1363" s="392"/>
      <c r="H1363" s="213"/>
      <c r="I1363" s="207"/>
      <c r="J1363" s="207"/>
      <c r="K1363" s="207"/>
      <c r="L1363" s="207"/>
      <c r="M1363" s="207"/>
      <c r="N1363" s="207"/>
      <c r="O1363" s="207"/>
      <c r="P1363" s="123">
        <f t="shared" si="88"/>
        <v>0</v>
      </c>
      <c r="Q1363" s="208" t="str">
        <f t="shared" si="89"/>
        <v>Debil</v>
      </c>
      <c r="R1363" s="207" t="s">
        <v>516</v>
      </c>
      <c r="S1363" s="224" t="str">
        <f t="shared" si="90"/>
        <v>DebilFuerte</v>
      </c>
      <c r="T1363" s="224">
        <f>IFERROR(VLOOKUP(S1363,'Tablas de calculos'!$AU$16:$AV$24,2,FALSE),"")</f>
        <v>7</v>
      </c>
      <c r="U1363" s="208" t="str">
        <f>IFERROR(VLOOKUP(T1363,'Tablas de calculos'!$AV$16:$AY$24,4),"")</f>
        <v>Débil</v>
      </c>
      <c r="V1363" s="207" t="s">
        <v>576</v>
      </c>
      <c r="W1363" s="207" t="s">
        <v>578</v>
      </c>
      <c r="X1363" s="123" t="str">
        <f t="shared" si="91"/>
        <v>DébilNo disminuyeDirectamente</v>
      </c>
      <c r="Y1363" s="208" t="str">
        <f>IFERROR(VLOOKUP(X1363,'Tablas de calculos'!$AZ$4:$BE$11,5,FALSE),"")</f>
        <v/>
      </c>
      <c r="Z1363" s="208" t="str">
        <f>IFERROR(VLOOKUP(X1363,'Tablas de calculos'!$AZ$4:$BE$11,6,FALSE),"")</f>
        <v/>
      </c>
    </row>
    <row r="1364" spans="1:26" ht="45" x14ac:dyDescent="0.25">
      <c r="A1364" s="232" t="s">
        <v>1194</v>
      </c>
      <c r="B1364" s="137">
        <v>132</v>
      </c>
      <c r="C1364" s="205" t="str">
        <f>+VLOOKUP(Tabla9[[#This Row],[Cod. Riesgo]],Tabla_Riesgos[[Número]:[Tipo de Riesgo]],6,FALSE)</f>
        <v xml:space="preserve">Continuidad del negocio </v>
      </c>
      <c r="D1364" s="119" t="s">
        <v>12</v>
      </c>
      <c r="E1364" s="120" t="s">
        <v>729</v>
      </c>
      <c r="F1364" s="121"/>
      <c r="G1364" s="392" t="s">
        <v>780</v>
      </c>
      <c r="H1364" s="213" t="s">
        <v>544</v>
      </c>
      <c r="I1364" s="207" t="s">
        <v>486</v>
      </c>
      <c r="J1364" s="207" t="s">
        <v>490</v>
      </c>
      <c r="K1364" s="207" t="s">
        <v>494</v>
      </c>
      <c r="L1364" s="207" t="s">
        <v>498</v>
      </c>
      <c r="M1364" s="207" t="s">
        <v>503</v>
      </c>
      <c r="N1364" s="207" t="s">
        <v>508</v>
      </c>
      <c r="O1364" s="207" t="s">
        <v>512</v>
      </c>
      <c r="P1364" s="123">
        <f t="shared" si="88"/>
        <v>100</v>
      </c>
      <c r="Q1364" s="208" t="str">
        <f t="shared" si="89"/>
        <v>Fuerte</v>
      </c>
      <c r="R1364" s="207" t="s">
        <v>516</v>
      </c>
      <c r="S1364" s="224" t="str">
        <f t="shared" si="90"/>
        <v>FuerteFuerte</v>
      </c>
      <c r="T1364" s="224">
        <f>IFERROR(VLOOKUP(S1364,'Tablas de calculos'!$AU$16:$AV$24,2,FALSE),"")</f>
        <v>1</v>
      </c>
      <c r="U1364" s="208" t="str">
        <f>IFERROR(VLOOKUP(T1364,'Tablas de calculos'!$AV$16:$AY$24,4),"")</f>
        <v>Fuerte</v>
      </c>
      <c r="V1364" s="207" t="s">
        <v>576</v>
      </c>
      <c r="W1364" s="207" t="s">
        <v>578</v>
      </c>
      <c r="X1364" s="123" t="str">
        <f t="shared" si="91"/>
        <v>FuerteNo disminuyeDirectamente</v>
      </c>
      <c r="Y1364" s="208">
        <f>IFERROR(VLOOKUP(X1364,'Tablas de calculos'!$AZ$4:$BE$11,5,FALSE),"")</f>
        <v>0</v>
      </c>
      <c r="Z1364" s="208">
        <f>IFERROR(VLOOKUP(X1364,'Tablas de calculos'!$AZ$4:$BE$11,6,FALSE),"")</f>
        <v>2</v>
      </c>
    </row>
    <row r="1365" spans="1:26" ht="45" x14ac:dyDescent="0.25">
      <c r="A1365" s="232" t="s">
        <v>1194</v>
      </c>
      <c r="B1365" s="137">
        <v>133</v>
      </c>
      <c r="C1365" s="205" t="str">
        <f>+VLOOKUP(Tabla9[[#This Row],[Cod. Riesgo]],Tabla_Riesgos[[Número]:[Tipo de Riesgo]],6,FALSE)</f>
        <v xml:space="preserve">Continuidad del negocio </v>
      </c>
      <c r="D1365" s="119" t="s">
        <v>102</v>
      </c>
      <c r="E1365" s="120" t="s">
        <v>772</v>
      </c>
      <c r="F1365" s="121"/>
      <c r="G1365" s="392"/>
      <c r="H1365" s="213"/>
      <c r="I1365" s="207"/>
      <c r="J1365" s="207"/>
      <c r="K1365" s="207"/>
      <c r="L1365" s="207"/>
      <c r="M1365" s="207"/>
      <c r="N1365" s="207"/>
      <c r="O1365" s="207"/>
      <c r="P1365" s="123">
        <f t="shared" si="88"/>
        <v>0</v>
      </c>
      <c r="Q1365" s="208" t="str">
        <f t="shared" si="89"/>
        <v>Debil</v>
      </c>
      <c r="R1365" s="207" t="s">
        <v>516</v>
      </c>
      <c r="S1365" s="224" t="str">
        <f t="shared" si="90"/>
        <v>DebilFuerte</v>
      </c>
      <c r="T1365" s="224">
        <f>IFERROR(VLOOKUP(S1365,'Tablas de calculos'!$AU$16:$AV$24,2,FALSE),"")</f>
        <v>7</v>
      </c>
      <c r="U1365" s="208" t="str">
        <f>IFERROR(VLOOKUP(T1365,'Tablas de calculos'!$AV$16:$AY$24,4),"")</f>
        <v>Débil</v>
      </c>
      <c r="V1365" s="207" t="s">
        <v>576</v>
      </c>
      <c r="W1365" s="207" t="s">
        <v>578</v>
      </c>
      <c r="X1365" s="123" t="str">
        <f t="shared" si="91"/>
        <v>DébilNo disminuyeDirectamente</v>
      </c>
      <c r="Y1365" s="208" t="str">
        <f>IFERROR(VLOOKUP(X1365,'Tablas de calculos'!$AZ$4:$BE$11,5,FALSE),"")</f>
        <v/>
      </c>
      <c r="Z1365" s="208" t="str">
        <f>IFERROR(VLOOKUP(X1365,'Tablas de calculos'!$AZ$4:$BE$11,6,FALSE),"")</f>
        <v/>
      </c>
    </row>
    <row r="1366" spans="1:26" ht="30" x14ac:dyDescent="0.25">
      <c r="A1366" s="232" t="s">
        <v>1194</v>
      </c>
      <c r="B1366" s="137">
        <v>134</v>
      </c>
      <c r="C1366" s="205" t="str">
        <f>+VLOOKUP(Tabla9[[#This Row],[Cod. Riesgo]],Tabla_Riesgos[[Número]:[Tipo de Riesgo]],6,FALSE)</f>
        <v xml:space="preserve">Continuidad del negocio </v>
      </c>
      <c r="D1366" s="119" t="s">
        <v>38</v>
      </c>
      <c r="E1366" s="120" t="s">
        <v>726</v>
      </c>
      <c r="F1366" s="121"/>
      <c r="G1366" s="392" t="s">
        <v>781</v>
      </c>
      <c r="H1366" s="213" t="s">
        <v>544</v>
      </c>
      <c r="I1366" s="207"/>
      <c r="J1366" s="207"/>
      <c r="K1366" s="207"/>
      <c r="L1366" s="207"/>
      <c r="M1366" s="207"/>
      <c r="N1366" s="207"/>
      <c r="O1366" s="207"/>
      <c r="P1366" s="123">
        <f t="shared" si="88"/>
        <v>0</v>
      </c>
      <c r="Q1366" s="208" t="str">
        <f t="shared" si="89"/>
        <v>Debil</v>
      </c>
      <c r="R1366" s="207" t="s">
        <v>516</v>
      </c>
      <c r="S1366" s="224" t="str">
        <f t="shared" si="90"/>
        <v>DebilFuerte</v>
      </c>
      <c r="T1366" s="224">
        <f>IFERROR(VLOOKUP(S1366,'Tablas de calculos'!$AU$16:$AV$24,2,FALSE),"")</f>
        <v>7</v>
      </c>
      <c r="U1366" s="208" t="str">
        <f>IFERROR(VLOOKUP(T1366,'Tablas de calculos'!$AV$16:$AY$24,4),"")</f>
        <v>Débil</v>
      </c>
      <c r="V1366" s="207" t="s">
        <v>576</v>
      </c>
      <c r="W1366" s="207" t="s">
        <v>578</v>
      </c>
      <c r="X1366" s="123" t="str">
        <f t="shared" si="91"/>
        <v>DébilNo disminuyeDirectamente</v>
      </c>
      <c r="Y1366" s="208" t="str">
        <f>IFERROR(VLOOKUP(X1366,'Tablas de calculos'!$AZ$4:$BE$11,5,FALSE),"")</f>
        <v/>
      </c>
      <c r="Z1366" s="208" t="str">
        <f>IFERROR(VLOOKUP(X1366,'Tablas de calculos'!$AZ$4:$BE$11,6,FALSE),"")</f>
        <v/>
      </c>
    </row>
    <row r="1367" spans="1:26" ht="30" x14ac:dyDescent="0.25">
      <c r="A1367" s="232" t="s">
        <v>1194</v>
      </c>
      <c r="B1367" s="137">
        <v>135</v>
      </c>
      <c r="C1367" s="205" t="str">
        <f>+VLOOKUP(Tabla9[[#This Row],[Cod. Riesgo]],Tabla_Riesgos[[Número]:[Tipo de Riesgo]],6,FALSE)</f>
        <v xml:space="preserve">Continuidad del negocio </v>
      </c>
      <c r="D1367" s="119" t="s">
        <v>43</v>
      </c>
      <c r="E1367" s="120" t="s">
        <v>730</v>
      </c>
      <c r="F1367" s="121"/>
      <c r="G1367" s="392" t="s">
        <v>782</v>
      </c>
      <c r="H1367" s="213" t="s">
        <v>544</v>
      </c>
      <c r="I1367" s="207"/>
      <c r="J1367" s="207"/>
      <c r="K1367" s="207"/>
      <c r="L1367" s="207"/>
      <c r="M1367" s="207"/>
      <c r="N1367" s="207"/>
      <c r="O1367" s="207"/>
      <c r="P1367" s="123">
        <f t="shared" si="88"/>
        <v>0</v>
      </c>
      <c r="Q1367" s="208" t="str">
        <f t="shared" si="89"/>
        <v>Debil</v>
      </c>
      <c r="R1367" s="207" t="s">
        <v>516</v>
      </c>
      <c r="S1367" s="224" t="str">
        <f t="shared" si="90"/>
        <v>DebilFuerte</v>
      </c>
      <c r="T1367" s="224">
        <f>IFERROR(VLOOKUP(S1367,'Tablas de calculos'!$AU$16:$AV$24,2,FALSE),"")</f>
        <v>7</v>
      </c>
      <c r="U1367" s="208" t="str">
        <f>IFERROR(VLOOKUP(T1367,'Tablas de calculos'!$AV$16:$AY$24,4),"")</f>
        <v>Débil</v>
      </c>
      <c r="V1367" s="207" t="s">
        <v>576</v>
      </c>
      <c r="W1367" s="207" t="s">
        <v>578</v>
      </c>
      <c r="X1367" s="123" t="str">
        <f t="shared" si="91"/>
        <v>DébilNo disminuyeDirectamente</v>
      </c>
      <c r="Y1367" s="208" t="str">
        <f>IFERROR(VLOOKUP(X1367,'Tablas de calculos'!$AZ$4:$BE$11,5,FALSE),"")</f>
        <v/>
      </c>
      <c r="Z1367" s="208" t="str">
        <f>IFERROR(VLOOKUP(X1367,'Tablas de calculos'!$AZ$4:$BE$11,6,FALSE),"")</f>
        <v/>
      </c>
    </row>
    <row r="1368" spans="1:26" ht="30" x14ac:dyDescent="0.25">
      <c r="A1368" s="232" t="s">
        <v>1194</v>
      </c>
      <c r="B1368" s="196">
        <v>135</v>
      </c>
      <c r="C1368" s="205" t="str">
        <f>+VLOOKUP(Tabla9[[#This Row],[Cod. Riesgo]],Tabla_Riesgos[[Número]:[Tipo de Riesgo]],6,FALSE)</f>
        <v xml:space="preserve">Continuidad del negocio </v>
      </c>
      <c r="D1368" s="119" t="s">
        <v>43</v>
      </c>
      <c r="E1368" s="120" t="s">
        <v>730</v>
      </c>
      <c r="F1368" s="121"/>
      <c r="G1368" s="392" t="s">
        <v>783</v>
      </c>
      <c r="H1368" s="213" t="s">
        <v>544</v>
      </c>
      <c r="I1368" s="207"/>
      <c r="J1368" s="207"/>
      <c r="K1368" s="207"/>
      <c r="L1368" s="207"/>
      <c r="M1368" s="207"/>
      <c r="N1368" s="207"/>
      <c r="O1368" s="207"/>
      <c r="P1368" s="123">
        <f t="shared" si="88"/>
        <v>0</v>
      </c>
      <c r="Q1368" s="208" t="str">
        <f t="shared" si="89"/>
        <v>Debil</v>
      </c>
      <c r="R1368" s="207" t="s">
        <v>516</v>
      </c>
      <c r="S1368" s="224" t="str">
        <f t="shared" si="90"/>
        <v>DebilFuerte</v>
      </c>
      <c r="T1368" s="224">
        <f>IFERROR(VLOOKUP(S1368,'Tablas de calculos'!$AU$16:$AV$24,2,FALSE),"")</f>
        <v>7</v>
      </c>
      <c r="U1368" s="208" t="str">
        <f>IFERROR(VLOOKUP(T1368,'Tablas de calculos'!$AV$16:$AY$24,4),"")</f>
        <v>Débil</v>
      </c>
      <c r="V1368" s="207" t="s">
        <v>576</v>
      </c>
      <c r="W1368" s="207" t="s">
        <v>578</v>
      </c>
      <c r="X1368" s="123" t="str">
        <f t="shared" si="91"/>
        <v>DébilNo disminuyeDirectamente</v>
      </c>
      <c r="Y1368" s="208" t="str">
        <f>IFERROR(VLOOKUP(X1368,'Tablas de calculos'!$AZ$4:$BE$11,5,FALSE),"")</f>
        <v/>
      </c>
      <c r="Z1368" s="208" t="str">
        <f>IFERROR(VLOOKUP(X1368,'Tablas de calculos'!$AZ$4:$BE$11,6,FALSE),"")</f>
        <v/>
      </c>
    </row>
    <row r="1369" spans="1:26" ht="30" x14ac:dyDescent="0.25">
      <c r="A1369" s="232" t="s">
        <v>1194</v>
      </c>
      <c r="B1369" s="204">
        <v>136</v>
      </c>
      <c r="C1369" s="205" t="str">
        <f>+VLOOKUP(Tabla9[[#This Row],[Cod. Riesgo]],Tabla_Riesgos[[Número]:[Tipo de Riesgo]],6,FALSE)</f>
        <v xml:space="preserve">Continuidad del negocio </v>
      </c>
      <c r="D1369" s="119" t="s">
        <v>66</v>
      </c>
      <c r="E1369" s="120" t="s">
        <v>1198</v>
      </c>
      <c r="F1369" s="121"/>
      <c r="G1369" s="392" t="s">
        <v>784</v>
      </c>
      <c r="H1369" s="213" t="s">
        <v>544</v>
      </c>
      <c r="I1369" s="207"/>
      <c r="J1369" s="207"/>
      <c r="K1369" s="207"/>
      <c r="L1369" s="207"/>
      <c r="M1369" s="207"/>
      <c r="N1369" s="207"/>
      <c r="O1369" s="207"/>
      <c r="P1369" s="123">
        <f t="shared" si="88"/>
        <v>0</v>
      </c>
      <c r="Q1369" s="208" t="str">
        <f t="shared" si="89"/>
        <v>Debil</v>
      </c>
      <c r="R1369" s="207" t="s">
        <v>516</v>
      </c>
      <c r="S1369" s="224" t="str">
        <f t="shared" si="90"/>
        <v>DebilFuerte</v>
      </c>
      <c r="T1369" s="224">
        <f>IFERROR(VLOOKUP(S1369,'Tablas de calculos'!$AU$16:$AV$24,2,FALSE),"")</f>
        <v>7</v>
      </c>
      <c r="U1369" s="208" t="str">
        <f>IFERROR(VLOOKUP(T1369,'Tablas de calculos'!$AV$16:$AY$24,4),"")</f>
        <v>Débil</v>
      </c>
      <c r="V1369" s="207" t="s">
        <v>576</v>
      </c>
      <c r="W1369" s="207" t="s">
        <v>578</v>
      </c>
      <c r="X1369" s="123" t="str">
        <f t="shared" si="91"/>
        <v>DébilNo disminuyeDirectamente</v>
      </c>
      <c r="Y1369" s="208" t="str">
        <f>IFERROR(VLOOKUP(X1369,'Tablas de calculos'!$AZ$4:$BE$11,5,FALSE),"")</f>
        <v/>
      </c>
      <c r="Z1369" s="208" t="str">
        <f>IFERROR(VLOOKUP(X1369,'Tablas de calculos'!$AZ$4:$BE$11,6,FALSE),"")</f>
        <v/>
      </c>
    </row>
    <row r="1370" spans="1:26" ht="30" x14ac:dyDescent="0.25">
      <c r="A1370" s="232" t="s">
        <v>1194</v>
      </c>
      <c r="B1370" s="196">
        <v>136</v>
      </c>
      <c r="C1370" s="205" t="str">
        <f>+VLOOKUP(Tabla9[[#This Row],[Cod. Riesgo]],Tabla_Riesgos[[Número]:[Tipo de Riesgo]],6,FALSE)</f>
        <v xml:space="preserve">Continuidad del negocio </v>
      </c>
      <c r="D1370" s="119" t="s">
        <v>66</v>
      </c>
      <c r="E1370" s="120" t="s">
        <v>1198</v>
      </c>
      <c r="F1370" s="121"/>
      <c r="G1370" s="392" t="s">
        <v>785</v>
      </c>
      <c r="H1370" s="213" t="s">
        <v>544</v>
      </c>
      <c r="I1370" s="207"/>
      <c r="J1370" s="207"/>
      <c r="K1370" s="207"/>
      <c r="L1370" s="207"/>
      <c r="M1370" s="207"/>
      <c r="N1370" s="207"/>
      <c r="O1370" s="207"/>
      <c r="P1370" s="123">
        <f t="shared" si="88"/>
        <v>0</v>
      </c>
      <c r="Q1370" s="208" t="str">
        <f t="shared" si="89"/>
        <v>Debil</v>
      </c>
      <c r="R1370" s="207" t="s">
        <v>516</v>
      </c>
      <c r="S1370" s="224" t="str">
        <f t="shared" si="90"/>
        <v>DebilFuerte</v>
      </c>
      <c r="T1370" s="224">
        <f>IFERROR(VLOOKUP(S1370,'Tablas de calculos'!$AU$16:$AV$24,2,FALSE),"")</f>
        <v>7</v>
      </c>
      <c r="U1370" s="208" t="str">
        <f>IFERROR(VLOOKUP(T1370,'Tablas de calculos'!$AV$16:$AY$24,4),"")</f>
        <v>Débil</v>
      </c>
      <c r="V1370" s="207" t="s">
        <v>576</v>
      </c>
      <c r="W1370" s="207" t="s">
        <v>578</v>
      </c>
      <c r="X1370" s="123" t="str">
        <f t="shared" si="91"/>
        <v>DébilNo disminuyeDirectamente</v>
      </c>
      <c r="Y1370" s="208" t="str">
        <f>IFERROR(VLOOKUP(X1370,'Tablas de calculos'!$AZ$4:$BE$11,5,FALSE),"")</f>
        <v/>
      </c>
      <c r="Z1370" s="208" t="str">
        <f>IFERROR(VLOOKUP(X1370,'Tablas de calculos'!$AZ$4:$BE$11,6,FALSE),"")</f>
        <v/>
      </c>
    </row>
    <row r="1371" spans="1:26" ht="30" x14ac:dyDescent="0.25">
      <c r="A1371" s="232" t="s">
        <v>1194</v>
      </c>
      <c r="B1371" s="196">
        <v>136</v>
      </c>
      <c r="C1371" s="205" t="str">
        <f>+VLOOKUP(Tabla9[[#This Row],[Cod. Riesgo]],Tabla_Riesgos[[Número]:[Tipo de Riesgo]],6,FALSE)</f>
        <v xml:space="preserve">Continuidad del negocio </v>
      </c>
      <c r="D1371" s="119" t="s">
        <v>66</v>
      </c>
      <c r="E1371" s="120" t="s">
        <v>1198</v>
      </c>
      <c r="F1371" s="121"/>
      <c r="G1371" s="392" t="s">
        <v>786</v>
      </c>
      <c r="H1371" s="213" t="s">
        <v>544</v>
      </c>
      <c r="I1371" s="207" t="s">
        <v>486</v>
      </c>
      <c r="J1371" s="207" t="s">
        <v>490</v>
      </c>
      <c r="K1371" s="207" t="s">
        <v>494</v>
      </c>
      <c r="L1371" s="207" t="s">
        <v>498</v>
      </c>
      <c r="M1371" s="207" t="s">
        <v>503</v>
      </c>
      <c r="N1371" s="207" t="s">
        <v>508</v>
      </c>
      <c r="O1371" s="207" t="s">
        <v>512</v>
      </c>
      <c r="P1371" s="123">
        <f t="shared" si="88"/>
        <v>100</v>
      </c>
      <c r="Q1371" s="208" t="str">
        <f t="shared" si="89"/>
        <v>Fuerte</v>
      </c>
      <c r="R1371" s="207" t="s">
        <v>516</v>
      </c>
      <c r="S1371" s="224" t="str">
        <f t="shared" si="90"/>
        <v>FuerteFuerte</v>
      </c>
      <c r="T1371" s="224">
        <f>IFERROR(VLOOKUP(S1371,'Tablas de calculos'!$AU$16:$AV$24,2,FALSE),"")</f>
        <v>1</v>
      </c>
      <c r="U1371" s="208" t="str">
        <f>IFERROR(VLOOKUP(T1371,'Tablas de calculos'!$AV$16:$AY$24,4),"")</f>
        <v>Fuerte</v>
      </c>
      <c r="V1371" s="207" t="s">
        <v>576</v>
      </c>
      <c r="W1371" s="207" t="s">
        <v>578</v>
      </c>
      <c r="X1371" s="123" t="str">
        <f t="shared" si="91"/>
        <v>FuerteNo disminuyeDirectamente</v>
      </c>
      <c r="Y1371" s="208">
        <f>IFERROR(VLOOKUP(X1371,'Tablas de calculos'!$AZ$4:$BE$11,5,FALSE),"")</f>
        <v>0</v>
      </c>
      <c r="Z1371" s="208">
        <f>IFERROR(VLOOKUP(X1371,'Tablas de calculos'!$AZ$4:$BE$11,6,FALSE),"")</f>
        <v>2</v>
      </c>
    </row>
    <row r="1372" spans="1:26" ht="30" x14ac:dyDescent="0.25">
      <c r="A1372" s="232" t="s">
        <v>1194</v>
      </c>
      <c r="B1372" s="204">
        <v>136</v>
      </c>
      <c r="C1372" s="205" t="str">
        <f>+VLOOKUP(Tabla9[[#This Row],[Cod. Riesgo]],Tabla_Riesgos[[Número]:[Tipo de Riesgo]],6,FALSE)</f>
        <v xml:space="preserve">Continuidad del negocio </v>
      </c>
      <c r="D1372" s="119" t="s">
        <v>66</v>
      </c>
      <c r="E1372" s="120" t="s">
        <v>1198</v>
      </c>
      <c r="F1372" s="121"/>
      <c r="G1372" s="392" t="s">
        <v>787</v>
      </c>
      <c r="H1372" s="213" t="s">
        <v>544</v>
      </c>
      <c r="I1372" s="207"/>
      <c r="J1372" s="207"/>
      <c r="K1372" s="207"/>
      <c r="L1372" s="207"/>
      <c r="M1372" s="207"/>
      <c r="N1372" s="207"/>
      <c r="O1372" s="207"/>
      <c r="P1372" s="123">
        <f t="shared" si="88"/>
        <v>0</v>
      </c>
      <c r="Q1372" s="208" t="str">
        <f t="shared" si="89"/>
        <v>Debil</v>
      </c>
      <c r="R1372" s="207" t="s">
        <v>516</v>
      </c>
      <c r="S1372" s="224" t="str">
        <f t="shared" si="90"/>
        <v>DebilFuerte</v>
      </c>
      <c r="T1372" s="224">
        <f>IFERROR(VLOOKUP(S1372,'Tablas de calculos'!$AU$16:$AV$24,2,FALSE),"")</f>
        <v>7</v>
      </c>
      <c r="U1372" s="208" t="str">
        <f>IFERROR(VLOOKUP(T1372,'Tablas de calculos'!$AV$16:$AY$24,4),"")</f>
        <v>Débil</v>
      </c>
      <c r="V1372" s="207" t="s">
        <v>576</v>
      </c>
      <c r="W1372" s="207" t="s">
        <v>578</v>
      </c>
      <c r="X1372" s="123" t="str">
        <f t="shared" si="91"/>
        <v>DébilNo disminuyeDirectamente</v>
      </c>
      <c r="Y1372" s="208" t="str">
        <f>IFERROR(VLOOKUP(X1372,'Tablas de calculos'!$AZ$4:$BE$11,5,FALSE),"")</f>
        <v/>
      </c>
      <c r="Z1372" s="208" t="str">
        <f>IFERROR(VLOOKUP(X1372,'Tablas de calculos'!$AZ$4:$BE$11,6,FALSE),"")</f>
        <v/>
      </c>
    </row>
    <row r="1373" spans="1:26" ht="30" x14ac:dyDescent="0.25">
      <c r="A1373" s="232" t="s">
        <v>1194</v>
      </c>
      <c r="B1373" s="204">
        <v>137</v>
      </c>
      <c r="C1373" s="205" t="str">
        <f>+VLOOKUP(Tabla9[[#This Row],[Cod. Riesgo]],Tabla_Riesgos[[Número]:[Tipo de Riesgo]],6,FALSE)</f>
        <v xml:space="preserve">Continuidad del negocio </v>
      </c>
      <c r="D1373" s="119" t="s">
        <v>66</v>
      </c>
      <c r="E1373" s="120" t="s">
        <v>736</v>
      </c>
      <c r="F1373" s="121"/>
      <c r="G1373" s="392" t="s">
        <v>788</v>
      </c>
      <c r="H1373" s="213" t="s">
        <v>544</v>
      </c>
      <c r="I1373" s="207"/>
      <c r="J1373" s="207"/>
      <c r="K1373" s="207"/>
      <c r="L1373" s="207"/>
      <c r="M1373" s="207"/>
      <c r="N1373" s="207"/>
      <c r="O1373" s="207"/>
      <c r="P1373" s="123">
        <f t="shared" si="88"/>
        <v>0</v>
      </c>
      <c r="Q1373" s="208" t="str">
        <f t="shared" si="89"/>
        <v>Debil</v>
      </c>
      <c r="R1373" s="207" t="s">
        <v>516</v>
      </c>
      <c r="S1373" s="224" t="str">
        <f t="shared" si="90"/>
        <v>DebilFuerte</v>
      </c>
      <c r="T1373" s="224">
        <f>IFERROR(VLOOKUP(S1373,'Tablas de calculos'!$AU$16:$AV$24,2,FALSE),"")</f>
        <v>7</v>
      </c>
      <c r="U1373" s="208" t="str">
        <f>IFERROR(VLOOKUP(T1373,'Tablas de calculos'!$AV$16:$AY$24,4),"")</f>
        <v>Débil</v>
      </c>
      <c r="V1373" s="207" t="s">
        <v>576</v>
      </c>
      <c r="W1373" s="207" t="s">
        <v>578</v>
      </c>
      <c r="X1373" s="123" t="str">
        <f t="shared" si="91"/>
        <v>DébilNo disminuyeDirectamente</v>
      </c>
      <c r="Y1373" s="208" t="str">
        <f>IFERROR(VLOOKUP(X1373,'Tablas de calculos'!$AZ$4:$BE$11,5,FALSE),"")</f>
        <v/>
      </c>
      <c r="Z1373" s="208" t="str">
        <f>IFERROR(VLOOKUP(X1373,'Tablas de calculos'!$AZ$4:$BE$11,6,FALSE),"")</f>
        <v/>
      </c>
    </row>
    <row r="1374" spans="1:26" ht="30" x14ac:dyDescent="0.25">
      <c r="A1374" s="232" t="s">
        <v>1194</v>
      </c>
      <c r="B1374" s="204">
        <v>138</v>
      </c>
      <c r="C1374" s="205" t="str">
        <f>+VLOOKUP(Tabla9[[#This Row],[Cod. Riesgo]],Tabla_Riesgos[[Número]:[Tipo de Riesgo]],6,FALSE)</f>
        <v xml:space="preserve">Continuidad del negocio </v>
      </c>
      <c r="D1374" s="119" t="s">
        <v>66</v>
      </c>
      <c r="E1374" s="120" t="s">
        <v>738</v>
      </c>
      <c r="F1374" s="121"/>
      <c r="G1374" s="392" t="s">
        <v>789</v>
      </c>
      <c r="H1374" s="213" t="s">
        <v>544</v>
      </c>
      <c r="I1374" s="207" t="s">
        <v>486</v>
      </c>
      <c r="J1374" s="207" t="s">
        <v>490</v>
      </c>
      <c r="K1374" s="207" t="s">
        <v>494</v>
      </c>
      <c r="L1374" s="207" t="s">
        <v>498</v>
      </c>
      <c r="M1374" s="207" t="s">
        <v>503</v>
      </c>
      <c r="N1374" s="207" t="s">
        <v>508</v>
      </c>
      <c r="O1374" s="207" t="s">
        <v>512</v>
      </c>
      <c r="P1374" s="123">
        <f t="shared" si="88"/>
        <v>100</v>
      </c>
      <c r="Q1374" s="208" t="str">
        <f t="shared" si="89"/>
        <v>Fuerte</v>
      </c>
      <c r="R1374" s="207" t="s">
        <v>516</v>
      </c>
      <c r="S1374" s="224" t="str">
        <f t="shared" si="90"/>
        <v>FuerteFuerte</v>
      </c>
      <c r="T1374" s="224">
        <f>IFERROR(VLOOKUP(S1374,'Tablas de calculos'!$AU$16:$AV$24,2,FALSE),"")</f>
        <v>1</v>
      </c>
      <c r="U1374" s="208" t="str">
        <f>IFERROR(VLOOKUP(T1374,'Tablas de calculos'!$AV$16:$AY$24,4),"")</f>
        <v>Fuerte</v>
      </c>
      <c r="V1374" s="207" t="s">
        <v>576</v>
      </c>
      <c r="W1374" s="207" t="s">
        <v>578</v>
      </c>
      <c r="X1374" s="123" t="str">
        <f t="shared" si="91"/>
        <v>FuerteNo disminuyeDirectamente</v>
      </c>
      <c r="Y1374" s="208">
        <f>IFERROR(VLOOKUP(X1374,'Tablas de calculos'!$AZ$4:$BE$11,5,FALSE),"")</f>
        <v>0</v>
      </c>
      <c r="Z1374" s="208">
        <f>IFERROR(VLOOKUP(X1374,'Tablas de calculos'!$AZ$4:$BE$11,6,FALSE),"")</f>
        <v>2</v>
      </c>
    </row>
    <row r="1375" spans="1:26" ht="60" x14ac:dyDescent="0.25">
      <c r="A1375" s="232" t="s">
        <v>1200</v>
      </c>
      <c r="B1375" s="204">
        <v>1</v>
      </c>
      <c r="C1375" s="205" t="str">
        <f>+VLOOKUP(Tabla9[[#This Row],[Cod. Riesgo]],Tabla_Riesgos[[Número]:[Tipo de Riesgo]],6,FALSE)</f>
        <v>Corrupción</v>
      </c>
      <c r="D1375" s="119" t="s">
        <v>12</v>
      </c>
      <c r="E1375" s="120" t="s">
        <v>386</v>
      </c>
      <c r="F1375" s="121">
        <v>1.01</v>
      </c>
      <c r="G1375" s="125" t="s">
        <v>173</v>
      </c>
      <c r="H1375" s="472"/>
      <c r="I1375" s="207"/>
      <c r="J1375" s="207"/>
      <c r="K1375" s="207"/>
      <c r="L1375" s="207"/>
      <c r="M1375" s="207"/>
      <c r="N1375" s="207"/>
      <c r="O1375" s="207"/>
      <c r="P1375" s="123">
        <f t="shared" si="88"/>
        <v>0</v>
      </c>
      <c r="Q1375" s="208" t="str">
        <f t="shared" si="89"/>
        <v>Debil</v>
      </c>
      <c r="R1375" s="207" t="s">
        <v>371</v>
      </c>
      <c r="S1375" s="224" t="str">
        <f t="shared" si="90"/>
        <v>DebilModerado</v>
      </c>
      <c r="T1375" s="224">
        <f>IFERROR(VLOOKUP(S1375,'Tablas de calculos'!$AU$16:$AV$24,2,FALSE),"")</f>
        <v>8</v>
      </c>
      <c r="U1375" s="208" t="str">
        <f>IFERROR(VLOOKUP(T1375,'Tablas de calculos'!$AV$16:$AY$24,4),"")</f>
        <v>Débil</v>
      </c>
      <c r="V1375" s="207" t="s">
        <v>578</v>
      </c>
      <c r="W1375" s="207" t="s">
        <v>575</v>
      </c>
      <c r="X1375" s="123" t="str">
        <f t="shared" si="91"/>
        <v>DébilDirectamenteIndirectamente</v>
      </c>
      <c r="Y1375" s="208" t="str">
        <f>IFERROR(VLOOKUP(X1375,'Tablas de calculos'!$AZ$4:$BE$11,5,FALSE),"")</f>
        <v/>
      </c>
      <c r="Z1375" s="208" t="str">
        <f>IFERROR(VLOOKUP(X1375,'Tablas de calculos'!$AZ$4:$BE$11,6,FALSE),"")</f>
        <v/>
      </c>
    </row>
    <row r="1376" spans="1:26" ht="60" x14ac:dyDescent="0.25">
      <c r="A1376" s="232" t="s">
        <v>1200</v>
      </c>
      <c r="B1376" s="196">
        <v>1</v>
      </c>
      <c r="C1376" s="205" t="str">
        <f>+VLOOKUP(Tabla9[[#This Row],[Cod. Riesgo]],Tabla_Riesgos[[Número]:[Tipo de Riesgo]],6,FALSE)</f>
        <v>Corrupción</v>
      </c>
      <c r="D1376" s="119" t="s">
        <v>12</v>
      </c>
      <c r="E1376" s="120" t="s">
        <v>386</v>
      </c>
      <c r="F1376" s="121">
        <v>1.02</v>
      </c>
      <c r="G1376" s="125" t="s">
        <v>174</v>
      </c>
      <c r="H1376" s="472"/>
      <c r="I1376" s="207"/>
      <c r="J1376" s="207"/>
      <c r="K1376" s="207"/>
      <c r="L1376" s="207"/>
      <c r="M1376" s="207"/>
      <c r="N1376" s="207"/>
      <c r="O1376" s="207"/>
      <c r="P1376" s="123">
        <f t="shared" si="88"/>
        <v>0</v>
      </c>
      <c r="Q1376" s="208" t="str">
        <f t="shared" si="89"/>
        <v>Debil</v>
      </c>
      <c r="R1376" s="207" t="s">
        <v>516</v>
      </c>
      <c r="S1376" s="224" t="str">
        <f t="shared" si="90"/>
        <v>DebilFuerte</v>
      </c>
      <c r="T1376" s="224">
        <f>IFERROR(VLOOKUP(S1376,'Tablas de calculos'!$AU$16:$AV$24,2,FALSE),"")</f>
        <v>7</v>
      </c>
      <c r="U1376" s="208" t="str">
        <f>IFERROR(VLOOKUP(T1376,'Tablas de calculos'!$AV$16:$AY$24,4),"")</f>
        <v>Débil</v>
      </c>
      <c r="V1376" s="207" t="s">
        <v>578</v>
      </c>
      <c r="W1376" s="207" t="s">
        <v>575</v>
      </c>
      <c r="X1376" s="123" t="str">
        <f t="shared" si="91"/>
        <v>DébilDirectamenteIndirectamente</v>
      </c>
      <c r="Y1376" s="208" t="str">
        <f>IFERROR(VLOOKUP(X1376,'Tablas de calculos'!$AZ$4:$BE$11,5,FALSE),"")</f>
        <v/>
      </c>
      <c r="Z1376" s="208" t="str">
        <f>IFERROR(VLOOKUP(X1376,'Tablas de calculos'!$AZ$4:$BE$11,6,FALSE),"")</f>
        <v/>
      </c>
    </row>
    <row r="1377" spans="1:26" ht="60" x14ac:dyDescent="0.25">
      <c r="A1377" s="232" t="s">
        <v>1200</v>
      </c>
      <c r="B1377" s="204">
        <v>1</v>
      </c>
      <c r="C1377" s="205" t="str">
        <f>+VLOOKUP(Tabla9[[#This Row],[Cod. Riesgo]],Tabla_Riesgos[[Número]:[Tipo de Riesgo]],6,FALSE)</f>
        <v>Corrupción</v>
      </c>
      <c r="D1377" s="119" t="s">
        <v>12</v>
      </c>
      <c r="E1377" s="120" t="s">
        <v>386</v>
      </c>
      <c r="F1377" s="121">
        <v>1.03</v>
      </c>
      <c r="G1377" s="125" t="s">
        <v>175</v>
      </c>
      <c r="H1377" s="472"/>
      <c r="I1377" s="207"/>
      <c r="J1377" s="207"/>
      <c r="K1377" s="207"/>
      <c r="L1377" s="207"/>
      <c r="M1377" s="207"/>
      <c r="N1377" s="207"/>
      <c r="O1377" s="207"/>
      <c r="P1377" s="123">
        <f t="shared" si="88"/>
        <v>0</v>
      </c>
      <c r="Q1377" s="208" t="str">
        <f t="shared" si="89"/>
        <v>Debil</v>
      </c>
      <c r="R1377" s="207" t="s">
        <v>371</v>
      </c>
      <c r="S1377" s="224" t="str">
        <f t="shared" si="90"/>
        <v>DebilModerado</v>
      </c>
      <c r="T1377" s="224">
        <f>IFERROR(VLOOKUP(S1377,'Tablas de calculos'!$AU$16:$AV$24,2,FALSE),"")</f>
        <v>8</v>
      </c>
      <c r="U1377" s="208" t="str">
        <f>IFERROR(VLOOKUP(T1377,'Tablas de calculos'!$AV$16:$AY$24,4),"")</f>
        <v>Débil</v>
      </c>
      <c r="V1377" s="207" t="s">
        <v>576</v>
      </c>
      <c r="W1377" s="207" t="s">
        <v>578</v>
      </c>
      <c r="X1377" s="123" t="str">
        <f t="shared" si="91"/>
        <v>DébilNo disminuyeDirectamente</v>
      </c>
      <c r="Y1377" s="208" t="str">
        <f>IFERROR(VLOOKUP(X1377,'Tablas de calculos'!$AZ$4:$BE$11,5,FALSE),"")</f>
        <v/>
      </c>
      <c r="Z1377" s="208" t="str">
        <f>IFERROR(VLOOKUP(X1377,'Tablas de calculos'!$AZ$4:$BE$11,6,FALSE),"")</f>
        <v/>
      </c>
    </row>
    <row r="1378" spans="1:26" ht="60" x14ac:dyDescent="0.25">
      <c r="A1378" s="232" t="s">
        <v>1200</v>
      </c>
      <c r="B1378" s="137">
        <v>1</v>
      </c>
      <c r="C1378" s="205" t="str">
        <f>+VLOOKUP(Tabla9[[#This Row],[Cod. Riesgo]],Tabla_Riesgos[[Número]:[Tipo de Riesgo]],6,FALSE)</f>
        <v>Corrupción</v>
      </c>
      <c r="D1378" s="290" t="s">
        <v>12</v>
      </c>
      <c r="E1378" s="291" t="s">
        <v>386</v>
      </c>
      <c r="F1378" s="292">
        <v>1.04</v>
      </c>
      <c r="G1378" s="293" t="s">
        <v>176</v>
      </c>
      <c r="H1378" s="473"/>
      <c r="I1378" s="232"/>
      <c r="J1378" s="232"/>
      <c r="K1378" s="232"/>
      <c r="L1378" s="232"/>
      <c r="M1378" s="232"/>
      <c r="N1378" s="232"/>
      <c r="O1378" s="232"/>
      <c r="P1378" s="123">
        <f t="shared" si="88"/>
        <v>0</v>
      </c>
      <c r="Q1378" s="208" t="str">
        <f t="shared" si="89"/>
        <v>Debil</v>
      </c>
      <c r="R1378" s="232" t="s">
        <v>516</v>
      </c>
      <c r="S1378" s="224" t="str">
        <f t="shared" si="90"/>
        <v>DebilFuerte</v>
      </c>
      <c r="T1378" s="224">
        <f>IFERROR(VLOOKUP(S1378,'Tablas de calculos'!$AU$16:$AV$24,2,FALSE),"")</f>
        <v>7</v>
      </c>
      <c r="U1378" s="208" t="str">
        <f>IFERROR(VLOOKUP(T1378,'Tablas de calculos'!$AV$16:$AY$24,4),"")</f>
        <v>Débil</v>
      </c>
      <c r="V1378" s="232" t="s">
        <v>576</v>
      </c>
      <c r="W1378" s="232" t="s">
        <v>578</v>
      </c>
      <c r="X1378" s="123" t="str">
        <f t="shared" si="91"/>
        <v>DébilNo disminuyeDirectamente</v>
      </c>
      <c r="Y1378" s="208" t="str">
        <f>IFERROR(VLOOKUP(X1378,'Tablas de calculos'!$AZ$4:$BE$11,5,FALSE),"")</f>
        <v/>
      </c>
      <c r="Z1378" s="208" t="str">
        <f>IFERROR(VLOOKUP(X1378,'Tablas de calculos'!$AZ$4:$BE$11,6,FALSE),"")</f>
        <v/>
      </c>
    </row>
    <row r="1379" spans="1:26" ht="60" x14ac:dyDescent="0.25">
      <c r="A1379" s="232" t="s">
        <v>1200</v>
      </c>
      <c r="B1379" s="137">
        <v>1</v>
      </c>
      <c r="C1379" s="205" t="str">
        <f>+VLOOKUP(Tabla9[[#This Row],[Cod. Riesgo]],Tabla_Riesgos[[Número]:[Tipo de Riesgo]],6,FALSE)</f>
        <v>Corrupción</v>
      </c>
      <c r="D1379" s="290" t="s">
        <v>12</v>
      </c>
      <c r="E1379" s="291" t="s">
        <v>386</v>
      </c>
      <c r="F1379" s="292">
        <v>1.05</v>
      </c>
      <c r="G1379" s="293" t="s">
        <v>177</v>
      </c>
      <c r="H1379" s="473"/>
      <c r="I1379" s="232"/>
      <c r="J1379" s="232"/>
      <c r="K1379" s="232"/>
      <c r="L1379" s="232"/>
      <c r="M1379" s="232"/>
      <c r="N1379" s="232"/>
      <c r="O1379" s="232"/>
      <c r="P1379" s="123">
        <f t="shared" si="88"/>
        <v>0</v>
      </c>
      <c r="Q1379" s="208" t="str">
        <f t="shared" si="89"/>
        <v>Debil</v>
      </c>
      <c r="R1379" s="232" t="s">
        <v>516</v>
      </c>
      <c r="S1379" s="224" t="str">
        <f t="shared" si="90"/>
        <v>DebilFuerte</v>
      </c>
      <c r="T1379" s="224">
        <f>IFERROR(VLOOKUP(S1379,'Tablas de calculos'!$AU$16:$AV$24,2,FALSE),"")</f>
        <v>7</v>
      </c>
      <c r="U1379" s="208" t="str">
        <f>IFERROR(VLOOKUP(T1379,'Tablas de calculos'!$AV$16:$AY$24,4),"")</f>
        <v>Débil</v>
      </c>
      <c r="V1379" s="232" t="s">
        <v>578</v>
      </c>
      <c r="W1379" s="232" t="s">
        <v>575</v>
      </c>
      <c r="X1379" s="123" t="str">
        <f t="shared" si="91"/>
        <v>DébilDirectamenteIndirectamente</v>
      </c>
      <c r="Y1379" s="208" t="str">
        <f>IFERROR(VLOOKUP(X1379,'Tablas de calculos'!$AZ$4:$BE$11,5,FALSE),"")</f>
        <v/>
      </c>
      <c r="Z1379" s="208" t="str">
        <f>IFERROR(VLOOKUP(X1379,'Tablas de calculos'!$AZ$4:$BE$11,6,FALSE),"")</f>
        <v/>
      </c>
    </row>
    <row r="1380" spans="1:26" ht="60" x14ac:dyDescent="0.25">
      <c r="A1380" s="232" t="s">
        <v>1200</v>
      </c>
      <c r="B1380" s="137">
        <v>1</v>
      </c>
      <c r="C1380" s="205" t="str">
        <f>+VLOOKUP(Tabla9[[#This Row],[Cod. Riesgo]],Tabla_Riesgos[[Número]:[Tipo de Riesgo]],6,FALSE)</f>
        <v>Corrupción</v>
      </c>
      <c r="D1380" s="290" t="s">
        <v>12</v>
      </c>
      <c r="E1380" s="291" t="s">
        <v>386</v>
      </c>
      <c r="F1380" s="292">
        <v>1.06</v>
      </c>
      <c r="G1380" s="293" t="s">
        <v>178</v>
      </c>
      <c r="H1380" s="473"/>
      <c r="I1380" s="232"/>
      <c r="J1380" s="232"/>
      <c r="K1380" s="232"/>
      <c r="L1380" s="232"/>
      <c r="M1380" s="232"/>
      <c r="N1380" s="232"/>
      <c r="O1380" s="232"/>
      <c r="P1380" s="123">
        <f t="shared" si="88"/>
        <v>0</v>
      </c>
      <c r="Q1380" s="208" t="str">
        <f t="shared" si="89"/>
        <v>Debil</v>
      </c>
      <c r="R1380" s="232" t="s">
        <v>516</v>
      </c>
      <c r="S1380" s="224" t="str">
        <f t="shared" si="90"/>
        <v>DebilFuerte</v>
      </c>
      <c r="T1380" s="224">
        <f>IFERROR(VLOOKUP(S1380,'Tablas de calculos'!$AU$16:$AV$24,2,FALSE),"")</f>
        <v>7</v>
      </c>
      <c r="U1380" s="208" t="str">
        <f>IFERROR(VLOOKUP(T1380,'Tablas de calculos'!$AV$16:$AY$24,4),"")</f>
        <v>Débil</v>
      </c>
      <c r="V1380" s="232" t="s">
        <v>576</v>
      </c>
      <c r="W1380" s="232" t="s">
        <v>578</v>
      </c>
      <c r="X1380" s="123" t="str">
        <f t="shared" si="91"/>
        <v>DébilNo disminuyeDirectamente</v>
      </c>
      <c r="Y1380" s="208" t="str">
        <f>IFERROR(VLOOKUP(X1380,'Tablas de calculos'!$AZ$4:$BE$11,5,FALSE),"")</f>
        <v/>
      </c>
      <c r="Z1380" s="208" t="str">
        <f>IFERROR(VLOOKUP(X1380,'Tablas de calculos'!$AZ$4:$BE$11,6,FALSE),"")</f>
        <v/>
      </c>
    </row>
    <row r="1381" spans="1:26" ht="75" x14ac:dyDescent="0.25">
      <c r="A1381" s="232" t="s">
        <v>1200</v>
      </c>
      <c r="B1381" s="137">
        <v>3</v>
      </c>
      <c r="C1381" s="205" t="str">
        <f>+VLOOKUP(Tabla9[[#This Row],[Cod. Riesgo]],Tabla_Riesgos[[Número]:[Tipo de Riesgo]],6,FALSE)</f>
        <v>Corrupción</v>
      </c>
      <c r="D1381" s="290" t="s">
        <v>12</v>
      </c>
      <c r="E1381" s="291" t="s">
        <v>390</v>
      </c>
      <c r="F1381" s="292">
        <v>3.01</v>
      </c>
      <c r="G1381" s="293" t="s">
        <v>177</v>
      </c>
      <c r="H1381" s="473"/>
      <c r="I1381" s="232"/>
      <c r="J1381" s="232"/>
      <c r="K1381" s="232"/>
      <c r="L1381" s="232"/>
      <c r="M1381" s="232"/>
      <c r="N1381" s="232"/>
      <c r="O1381" s="232"/>
      <c r="P1381" s="123">
        <f t="shared" si="88"/>
        <v>0</v>
      </c>
      <c r="Q1381" s="208" t="str">
        <f t="shared" si="89"/>
        <v>Debil</v>
      </c>
      <c r="R1381" s="232" t="s">
        <v>516</v>
      </c>
      <c r="S1381" s="224" t="str">
        <f t="shared" si="90"/>
        <v>DebilFuerte</v>
      </c>
      <c r="T1381" s="224">
        <f>IFERROR(VLOOKUP(S1381,'Tablas de calculos'!$AU$16:$AV$24,2,FALSE),"")</f>
        <v>7</v>
      </c>
      <c r="U1381" s="208" t="str">
        <f>IFERROR(VLOOKUP(T1381,'Tablas de calculos'!$AV$16:$AY$24,4),"")</f>
        <v>Débil</v>
      </c>
      <c r="V1381" s="232" t="s">
        <v>576</v>
      </c>
      <c r="W1381" s="232" t="s">
        <v>578</v>
      </c>
      <c r="X1381" s="123" t="str">
        <f t="shared" si="91"/>
        <v>DébilNo disminuyeDirectamente</v>
      </c>
      <c r="Y1381" s="208" t="str">
        <f>IFERROR(VLOOKUP(X1381,'Tablas de calculos'!$AZ$4:$BE$11,5,FALSE),"")</f>
        <v/>
      </c>
      <c r="Z1381" s="208" t="str">
        <f>IFERROR(VLOOKUP(X1381,'Tablas de calculos'!$AZ$4:$BE$11,6,FALSE),"")</f>
        <v/>
      </c>
    </row>
    <row r="1382" spans="1:26" ht="75" x14ac:dyDescent="0.25">
      <c r="A1382" s="232" t="s">
        <v>1200</v>
      </c>
      <c r="B1382" s="137">
        <v>3</v>
      </c>
      <c r="C1382" s="205" t="str">
        <f>+VLOOKUP(Tabla9[[#This Row],[Cod. Riesgo]],Tabla_Riesgos[[Número]:[Tipo de Riesgo]],6,FALSE)</f>
        <v>Corrupción</v>
      </c>
      <c r="D1382" s="290" t="s">
        <v>12</v>
      </c>
      <c r="E1382" s="291" t="s">
        <v>390</v>
      </c>
      <c r="F1382" s="292">
        <v>3.0199999999999996</v>
      </c>
      <c r="G1382" s="293" t="s">
        <v>178</v>
      </c>
      <c r="H1382" s="473"/>
      <c r="I1382" s="232"/>
      <c r="J1382" s="232"/>
      <c r="K1382" s="232"/>
      <c r="L1382" s="232"/>
      <c r="M1382" s="232"/>
      <c r="N1382" s="232"/>
      <c r="O1382" s="232"/>
      <c r="P1382" s="123">
        <f t="shared" si="88"/>
        <v>0</v>
      </c>
      <c r="Q1382" s="208" t="str">
        <f t="shared" si="89"/>
        <v>Debil</v>
      </c>
      <c r="R1382" s="232" t="s">
        <v>516</v>
      </c>
      <c r="S1382" s="224" t="str">
        <f t="shared" si="90"/>
        <v>DebilFuerte</v>
      </c>
      <c r="T1382" s="224">
        <f>IFERROR(VLOOKUP(S1382,'Tablas de calculos'!$AU$16:$AV$24,2,FALSE),"")</f>
        <v>7</v>
      </c>
      <c r="U1382" s="208" t="str">
        <f>IFERROR(VLOOKUP(T1382,'Tablas de calculos'!$AV$16:$AY$24,4),"")</f>
        <v>Débil</v>
      </c>
      <c r="V1382" s="232" t="s">
        <v>576</v>
      </c>
      <c r="W1382" s="232" t="s">
        <v>578</v>
      </c>
      <c r="X1382" s="123" t="str">
        <f t="shared" si="91"/>
        <v>DébilNo disminuyeDirectamente</v>
      </c>
      <c r="Y1382" s="208" t="str">
        <f>IFERROR(VLOOKUP(X1382,'Tablas de calculos'!$AZ$4:$BE$11,5,FALSE),"")</f>
        <v/>
      </c>
      <c r="Z1382" s="208" t="str">
        <f>IFERROR(VLOOKUP(X1382,'Tablas de calculos'!$AZ$4:$BE$11,6,FALSE),"")</f>
        <v/>
      </c>
    </row>
    <row r="1383" spans="1:26" ht="75" x14ac:dyDescent="0.25">
      <c r="A1383" s="232" t="s">
        <v>1200</v>
      </c>
      <c r="B1383" s="137">
        <v>3</v>
      </c>
      <c r="C1383" s="205" t="str">
        <f>+VLOOKUP(Tabla9[[#This Row],[Cod. Riesgo]],Tabla_Riesgos[[Número]:[Tipo de Riesgo]],6,FALSE)</f>
        <v>Corrupción</v>
      </c>
      <c r="D1383" s="290" t="s">
        <v>12</v>
      </c>
      <c r="E1383" s="291" t="s">
        <v>390</v>
      </c>
      <c r="F1383" s="292">
        <v>3.0299999999999994</v>
      </c>
      <c r="G1383" s="293" t="s">
        <v>179</v>
      </c>
      <c r="H1383" s="473"/>
      <c r="I1383" s="232"/>
      <c r="J1383" s="232"/>
      <c r="K1383" s="232"/>
      <c r="L1383" s="232"/>
      <c r="M1383" s="232"/>
      <c r="N1383" s="232"/>
      <c r="O1383" s="232"/>
      <c r="P1383" s="123">
        <f t="shared" si="88"/>
        <v>0</v>
      </c>
      <c r="Q1383" s="208" t="str">
        <f t="shared" si="89"/>
        <v>Debil</v>
      </c>
      <c r="R1383" s="232" t="s">
        <v>516</v>
      </c>
      <c r="S1383" s="224" t="str">
        <f t="shared" si="90"/>
        <v>DebilFuerte</v>
      </c>
      <c r="T1383" s="224">
        <f>IFERROR(VLOOKUP(S1383,'Tablas de calculos'!$AU$16:$AV$24,2,FALSE),"")</f>
        <v>7</v>
      </c>
      <c r="U1383" s="208" t="str">
        <f>IFERROR(VLOOKUP(T1383,'Tablas de calculos'!$AV$16:$AY$24,4),"")</f>
        <v>Débil</v>
      </c>
      <c r="V1383" s="232" t="s">
        <v>578</v>
      </c>
      <c r="W1383" s="232" t="s">
        <v>578</v>
      </c>
      <c r="X1383" s="123" t="str">
        <f t="shared" si="91"/>
        <v>DébilDirectamenteDirectamente</v>
      </c>
      <c r="Y1383" s="208" t="str">
        <f>IFERROR(VLOOKUP(X1383,'Tablas de calculos'!$AZ$4:$BE$11,5,FALSE),"")</f>
        <v/>
      </c>
      <c r="Z1383" s="208" t="str">
        <f>IFERROR(VLOOKUP(X1383,'Tablas de calculos'!$AZ$4:$BE$11,6,FALSE),"")</f>
        <v/>
      </c>
    </row>
    <row r="1384" spans="1:26" ht="75" x14ac:dyDescent="0.25">
      <c r="A1384" s="232" t="s">
        <v>1200</v>
      </c>
      <c r="B1384" s="137">
        <v>3</v>
      </c>
      <c r="C1384" s="205" t="str">
        <f>+VLOOKUP(Tabla9[[#This Row],[Cod. Riesgo]],Tabla_Riesgos[[Número]:[Tipo de Riesgo]],6,FALSE)</f>
        <v>Corrupción</v>
      </c>
      <c r="D1384" s="290" t="s">
        <v>12</v>
      </c>
      <c r="E1384" s="291" t="s">
        <v>390</v>
      </c>
      <c r="F1384" s="292">
        <v>3.0399999999999991</v>
      </c>
      <c r="G1384" s="293" t="s">
        <v>180</v>
      </c>
      <c r="H1384" s="473"/>
      <c r="I1384" s="232"/>
      <c r="J1384" s="232"/>
      <c r="K1384" s="232"/>
      <c r="L1384" s="232"/>
      <c r="M1384" s="232"/>
      <c r="N1384" s="232"/>
      <c r="O1384" s="232"/>
      <c r="P1384" s="123">
        <f t="shared" si="88"/>
        <v>0</v>
      </c>
      <c r="Q1384" s="208" t="str">
        <f t="shared" si="89"/>
        <v>Debil</v>
      </c>
      <c r="R1384" s="232" t="s">
        <v>516</v>
      </c>
      <c r="S1384" s="224" t="str">
        <f t="shared" si="90"/>
        <v>DebilFuerte</v>
      </c>
      <c r="T1384" s="224">
        <f>IFERROR(VLOOKUP(S1384,'Tablas de calculos'!$AU$16:$AV$24,2,FALSE),"")</f>
        <v>7</v>
      </c>
      <c r="U1384" s="208" t="str">
        <f>IFERROR(VLOOKUP(T1384,'Tablas de calculos'!$AV$16:$AY$24,4),"")</f>
        <v>Débil</v>
      </c>
      <c r="V1384" s="232" t="s">
        <v>578</v>
      </c>
      <c r="W1384" s="232" t="s">
        <v>578</v>
      </c>
      <c r="X1384" s="123" t="str">
        <f t="shared" si="91"/>
        <v>DébilDirectamenteDirectamente</v>
      </c>
      <c r="Y1384" s="208" t="str">
        <f>IFERROR(VLOOKUP(X1384,'Tablas de calculos'!$AZ$4:$BE$11,5,FALSE),"")</f>
        <v/>
      </c>
      <c r="Z1384" s="208" t="str">
        <f>IFERROR(VLOOKUP(X1384,'Tablas de calculos'!$AZ$4:$BE$11,6,FALSE),"")</f>
        <v/>
      </c>
    </row>
    <row r="1385" spans="1:26" ht="90" x14ac:dyDescent="0.25">
      <c r="A1385" s="232" t="s">
        <v>1200</v>
      </c>
      <c r="B1385" s="137">
        <v>4</v>
      </c>
      <c r="C1385" s="205" t="str">
        <f>+VLOOKUP(Tabla9[[#This Row],[Cod. Riesgo]],Tabla_Riesgos[[Número]:[Tipo de Riesgo]],6,FALSE)</f>
        <v>Corrupción</v>
      </c>
      <c r="D1385" s="290" t="s">
        <v>12</v>
      </c>
      <c r="E1385" s="291" t="s">
        <v>622</v>
      </c>
      <c r="F1385" s="292">
        <v>4.01</v>
      </c>
      <c r="G1385" s="293" t="s">
        <v>181</v>
      </c>
      <c r="H1385" s="473"/>
      <c r="I1385" s="232"/>
      <c r="J1385" s="232"/>
      <c r="K1385" s="232"/>
      <c r="L1385" s="232"/>
      <c r="M1385" s="232"/>
      <c r="N1385" s="232"/>
      <c r="O1385" s="232"/>
      <c r="P1385" s="123">
        <f t="shared" si="88"/>
        <v>0</v>
      </c>
      <c r="Q1385" s="208" t="str">
        <f t="shared" si="89"/>
        <v>Debil</v>
      </c>
      <c r="R1385" s="232" t="s">
        <v>516</v>
      </c>
      <c r="S1385" s="224" t="str">
        <f t="shared" si="90"/>
        <v>DebilFuerte</v>
      </c>
      <c r="T1385" s="224">
        <f>IFERROR(VLOOKUP(S1385,'Tablas de calculos'!$AU$16:$AV$24,2,FALSE),"")</f>
        <v>7</v>
      </c>
      <c r="U1385" s="208" t="str">
        <f>IFERROR(VLOOKUP(T1385,'Tablas de calculos'!$AV$16:$AY$24,4),"")</f>
        <v>Débil</v>
      </c>
      <c r="V1385" s="232" t="s">
        <v>578</v>
      </c>
      <c r="W1385" s="232" t="s">
        <v>578</v>
      </c>
      <c r="X1385" s="123" t="str">
        <f t="shared" si="91"/>
        <v>DébilDirectamenteDirectamente</v>
      </c>
      <c r="Y1385" s="208" t="str">
        <f>IFERROR(VLOOKUP(X1385,'Tablas de calculos'!$AZ$4:$BE$11,5,FALSE),"")</f>
        <v/>
      </c>
      <c r="Z1385" s="208" t="str">
        <f>IFERROR(VLOOKUP(X1385,'Tablas de calculos'!$AZ$4:$BE$11,6,FALSE),"")</f>
        <v/>
      </c>
    </row>
    <row r="1386" spans="1:26" ht="90" x14ac:dyDescent="0.25">
      <c r="A1386" s="232" t="s">
        <v>1200</v>
      </c>
      <c r="B1386" s="137">
        <v>4</v>
      </c>
      <c r="C1386" s="205" t="str">
        <f>+VLOOKUP(Tabla9[[#This Row],[Cod. Riesgo]],Tabla_Riesgos[[Número]:[Tipo de Riesgo]],6,FALSE)</f>
        <v>Corrupción</v>
      </c>
      <c r="D1386" s="290" t="s">
        <v>12</v>
      </c>
      <c r="E1386" s="291" t="s">
        <v>622</v>
      </c>
      <c r="F1386" s="292">
        <v>4.0199999999999996</v>
      </c>
      <c r="G1386" s="293" t="s">
        <v>182</v>
      </c>
      <c r="H1386" s="473"/>
      <c r="I1386" s="232"/>
      <c r="J1386" s="232"/>
      <c r="K1386" s="232"/>
      <c r="L1386" s="232"/>
      <c r="M1386" s="232"/>
      <c r="N1386" s="232"/>
      <c r="O1386" s="232"/>
      <c r="P1386" s="123">
        <f t="shared" si="88"/>
        <v>0</v>
      </c>
      <c r="Q1386" s="208" t="str">
        <f t="shared" si="89"/>
        <v>Debil</v>
      </c>
      <c r="R1386" s="232" t="s">
        <v>516</v>
      </c>
      <c r="S1386" s="224" t="str">
        <f t="shared" si="90"/>
        <v>DebilFuerte</v>
      </c>
      <c r="T1386" s="224">
        <f>IFERROR(VLOOKUP(S1386,'Tablas de calculos'!$AU$16:$AV$24,2,FALSE),"")</f>
        <v>7</v>
      </c>
      <c r="U1386" s="208" t="str">
        <f>IFERROR(VLOOKUP(T1386,'Tablas de calculos'!$AV$16:$AY$24,4),"")</f>
        <v>Débil</v>
      </c>
      <c r="V1386" s="232" t="s">
        <v>576</v>
      </c>
      <c r="W1386" s="232" t="s">
        <v>578</v>
      </c>
      <c r="X1386" s="123" t="str">
        <f t="shared" si="91"/>
        <v>DébilNo disminuyeDirectamente</v>
      </c>
      <c r="Y1386" s="208" t="str">
        <f>IFERROR(VLOOKUP(X1386,'Tablas de calculos'!$AZ$4:$BE$11,5,FALSE),"")</f>
        <v/>
      </c>
      <c r="Z1386" s="208" t="str">
        <f>IFERROR(VLOOKUP(X1386,'Tablas de calculos'!$AZ$4:$BE$11,6,FALSE),"")</f>
        <v/>
      </c>
    </row>
    <row r="1387" spans="1:26" ht="90" x14ac:dyDescent="0.25">
      <c r="A1387" s="232" t="s">
        <v>1200</v>
      </c>
      <c r="B1387" s="137">
        <v>4</v>
      </c>
      <c r="C1387" s="205" t="str">
        <f>+VLOOKUP(Tabla9[[#This Row],[Cod. Riesgo]],Tabla_Riesgos[[Número]:[Tipo de Riesgo]],6,FALSE)</f>
        <v>Corrupción</v>
      </c>
      <c r="D1387" s="290" t="s">
        <v>12</v>
      </c>
      <c r="E1387" s="291" t="s">
        <v>622</v>
      </c>
      <c r="F1387" s="292">
        <v>4.0299999999999994</v>
      </c>
      <c r="G1387" s="293" t="s">
        <v>183</v>
      </c>
      <c r="H1387" s="473"/>
      <c r="I1387" s="232"/>
      <c r="J1387" s="232"/>
      <c r="K1387" s="232"/>
      <c r="L1387" s="232"/>
      <c r="M1387" s="232"/>
      <c r="N1387" s="232"/>
      <c r="O1387" s="232"/>
      <c r="P1387" s="123">
        <f t="shared" si="88"/>
        <v>0</v>
      </c>
      <c r="Q1387" s="208" t="str">
        <f t="shared" si="89"/>
        <v>Debil</v>
      </c>
      <c r="R1387" s="232" t="s">
        <v>516</v>
      </c>
      <c r="S1387" s="224" t="str">
        <f t="shared" si="90"/>
        <v>DebilFuerte</v>
      </c>
      <c r="T1387" s="224">
        <f>IFERROR(VLOOKUP(S1387,'Tablas de calculos'!$AU$16:$AV$24,2,FALSE),"")</f>
        <v>7</v>
      </c>
      <c r="U1387" s="208" t="str">
        <f>IFERROR(VLOOKUP(T1387,'Tablas de calculos'!$AV$16:$AY$24,4),"")</f>
        <v>Débil</v>
      </c>
      <c r="V1387" s="232" t="s">
        <v>576</v>
      </c>
      <c r="W1387" s="232" t="s">
        <v>578</v>
      </c>
      <c r="X1387" s="123" t="str">
        <f t="shared" si="91"/>
        <v>DébilNo disminuyeDirectamente</v>
      </c>
      <c r="Y1387" s="208" t="str">
        <f>IFERROR(VLOOKUP(X1387,'Tablas de calculos'!$AZ$4:$BE$11,5,FALSE),"")</f>
        <v/>
      </c>
      <c r="Z1387" s="208" t="str">
        <f>IFERROR(VLOOKUP(X1387,'Tablas de calculos'!$AZ$4:$BE$11,6,FALSE),"")</f>
        <v/>
      </c>
    </row>
    <row r="1388" spans="1:26" ht="60" x14ac:dyDescent="0.25">
      <c r="A1388" s="232" t="s">
        <v>1200</v>
      </c>
      <c r="B1388" s="137">
        <v>5</v>
      </c>
      <c r="C1388" s="205" t="str">
        <f>+VLOOKUP(Tabla9[[#This Row],[Cod. Riesgo]],Tabla_Riesgos[[Número]:[Tipo de Riesgo]],6,FALSE)</f>
        <v>Operativo</v>
      </c>
      <c r="D1388" s="290" t="s">
        <v>12</v>
      </c>
      <c r="E1388" s="291" t="s">
        <v>624</v>
      </c>
      <c r="F1388" s="292">
        <v>5.01</v>
      </c>
      <c r="G1388" s="293" t="s">
        <v>184</v>
      </c>
      <c r="H1388" s="473"/>
      <c r="I1388" s="232"/>
      <c r="J1388" s="232"/>
      <c r="K1388" s="232"/>
      <c r="L1388" s="232"/>
      <c r="M1388" s="232"/>
      <c r="N1388" s="232"/>
      <c r="O1388" s="232"/>
      <c r="P1388" s="123">
        <f t="shared" si="88"/>
        <v>0</v>
      </c>
      <c r="Q1388" s="208" t="str">
        <f t="shared" si="89"/>
        <v>Debil</v>
      </c>
      <c r="R1388" s="232" t="s">
        <v>516</v>
      </c>
      <c r="S1388" s="224" t="str">
        <f t="shared" si="90"/>
        <v>DebilFuerte</v>
      </c>
      <c r="T1388" s="224">
        <f>IFERROR(VLOOKUP(S1388,'Tablas de calculos'!$AU$16:$AV$24,2,FALSE),"")</f>
        <v>7</v>
      </c>
      <c r="U1388" s="208" t="str">
        <f>IFERROR(VLOOKUP(T1388,'Tablas de calculos'!$AV$16:$AY$24,4),"")</f>
        <v>Débil</v>
      </c>
      <c r="V1388" s="232" t="s">
        <v>576</v>
      </c>
      <c r="W1388" s="232" t="s">
        <v>578</v>
      </c>
      <c r="X1388" s="123" t="str">
        <f t="shared" si="91"/>
        <v>DébilNo disminuyeDirectamente</v>
      </c>
      <c r="Y1388" s="208" t="str">
        <f>IFERROR(VLOOKUP(X1388,'Tablas de calculos'!$AZ$4:$BE$11,5,FALSE),"")</f>
        <v/>
      </c>
      <c r="Z1388" s="208" t="str">
        <f>IFERROR(VLOOKUP(X1388,'Tablas de calculos'!$AZ$4:$BE$11,6,FALSE),"")</f>
        <v/>
      </c>
    </row>
    <row r="1389" spans="1:26" ht="75" x14ac:dyDescent="0.25">
      <c r="A1389" s="232" t="s">
        <v>1200</v>
      </c>
      <c r="B1389" s="137">
        <v>6</v>
      </c>
      <c r="C1389" s="205" t="str">
        <f>+VLOOKUP(Tabla9[[#This Row],[Cod. Riesgo]],Tabla_Riesgos[[Número]:[Tipo de Riesgo]],6,FALSE)</f>
        <v>Corrupción</v>
      </c>
      <c r="D1389" s="290" t="s">
        <v>12</v>
      </c>
      <c r="E1389" s="291" t="s">
        <v>639</v>
      </c>
      <c r="F1389" s="292">
        <v>6.01</v>
      </c>
      <c r="G1389" s="293" t="s">
        <v>183</v>
      </c>
      <c r="H1389" s="473"/>
      <c r="I1389" s="232"/>
      <c r="J1389" s="232"/>
      <c r="K1389" s="232"/>
      <c r="L1389" s="232"/>
      <c r="M1389" s="232"/>
      <c r="N1389" s="232"/>
      <c r="O1389" s="232"/>
      <c r="P1389" s="123">
        <f t="shared" si="88"/>
        <v>0</v>
      </c>
      <c r="Q1389" s="208" t="str">
        <f t="shared" si="89"/>
        <v>Debil</v>
      </c>
      <c r="R1389" s="232" t="s">
        <v>516</v>
      </c>
      <c r="S1389" s="224" t="str">
        <f t="shared" si="90"/>
        <v>DebilFuerte</v>
      </c>
      <c r="T1389" s="224">
        <f>IFERROR(VLOOKUP(S1389,'Tablas de calculos'!$AU$16:$AV$24,2,FALSE),"")</f>
        <v>7</v>
      </c>
      <c r="U1389" s="208" t="str">
        <f>IFERROR(VLOOKUP(T1389,'Tablas de calculos'!$AV$16:$AY$24,4),"")</f>
        <v>Débil</v>
      </c>
      <c r="V1389" s="232" t="s">
        <v>576</v>
      </c>
      <c r="W1389" s="232" t="s">
        <v>578</v>
      </c>
      <c r="X1389" s="123" t="str">
        <f t="shared" si="91"/>
        <v>DébilNo disminuyeDirectamente</v>
      </c>
      <c r="Y1389" s="208" t="str">
        <f>IFERROR(VLOOKUP(X1389,'Tablas de calculos'!$AZ$4:$BE$11,5,FALSE),"")</f>
        <v/>
      </c>
      <c r="Z1389" s="208" t="str">
        <f>IFERROR(VLOOKUP(X1389,'Tablas de calculos'!$AZ$4:$BE$11,6,FALSE),"")</f>
        <v/>
      </c>
    </row>
    <row r="1390" spans="1:26" ht="60" x14ac:dyDescent="0.25">
      <c r="A1390" s="232" t="s">
        <v>1200</v>
      </c>
      <c r="B1390" s="137">
        <v>6</v>
      </c>
      <c r="C1390" s="205" t="str">
        <f>+VLOOKUP(Tabla9[[#This Row],[Cod. Riesgo]],Tabla_Riesgos[[Número]:[Tipo de Riesgo]],6,FALSE)</f>
        <v>Corrupción</v>
      </c>
      <c r="D1390" s="290" t="s">
        <v>12</v>
      </c>
      <c r="E1390" s="291" t="s">
        <v>639</v>
      </c>
      <c r="F1390" s="292">
        <v>6.02</v>
      </c>
      <c r="G1390" s="293" t="s">
        <v>185</v>
      </c>
      <c r="H1390" s="473"/>
      <c r="I1390" s="232"/>
      <c r="J1390" s="232"/>
      <c r="K1390" s="232"/>
      <c r="L1390" s="232"/>
      <c r="M1390" s="232"/>
      <c r="N1390" s="232"/>
      <c r="O1390" s="232"/>
      <c r="P1390" s="123">
        <f t="shared" si="88"/>
        <v>0</v>
      </c>
      <c r="Q1390" s="208" t="str">
        <f t="shared" si="89"/>
        <v>Debil</v>
      </c>
      <c r="R1390" s="232" t="s">
        <v>516</v>
      </c>
      <c r="S1390" s="224" t="str">
        <f t="shared" si="90"/>
        <v>DebilFuerte</v>
      </c>
      <c r="T1390" s="224">
        <f>IFERROR(VLOOKUP(S1390,'Tablas de calculos'!$AU$16:$AV$24,2,FALSE),"")</f>
        <v>7</v>
      </c>
      <c r="U1390" s="208" t="str">
        <f>IFERROR(VLOOKUP(T1390,'Tablas de calculos'!$AV$16:$AY$24,4),"")</f>
        <v>Débil</v>
      </c>
      <c r="V1390" s="232" t="s">
        <v>576</v>
      </c>
      <c r="W1390" s="232" t="s">
        <v>578</v>
      </c>
      <c r="X1390" s="123" t="str">
        <f t="shared" si="91"/>
        <v>DébilNo disminuyeDirectamente</v>
      </c>
      <c r="Y1390" s="208" t="str">
        <f>IFERROR(VLOOKUP(X1390,'Tablas de calculos'!$AZ$4:$BE$11,5,FALSE),"")</f>
        <v/>
      </c>
      <c r="Z1390" s="208" t="str">
        <f>IFERROR(VLOOKUP(X1390,'Tablas de calculos'!$AZ$4:$BE$11,6,FALSE),"")</f>
        <v/>
      </c>
    </row>
    <row r="1391" spans="1:26" ht="60" x14ac:dyDescent="0.25">
      <c r="A1391" s="232" t="s">
        <v>1200</v>
      </c>
      <c r="B1391" s="137">
        <v>6</v>
      </c>
      <c r="C1391" s="205" t="str">
        <f>+VLOOKUP(Tabla9[[#This Row],[Cod. Riesgo]],Tabla_Riesgos[[Número]:[Tipo de Riesgo]],6,FALSE)</f>
        <v>Corrupción</v>
      </c>
      <c r="D1391" s="290" t="s">
        <v>12</v>
      </c>
      <c r="E1391" s="291" t="s">
        <v>639</v>
      </c>
      <c r="F1391" s="292">
        <v>6.0299999999999994</v>
      </c>
      <c r="G1391" s="293" t="s">
        <v>177</v>
      </c>
      <c r="H1391" s="473"/>
      <c r="I1391" s="232"/>
      <c r="J1391" s="232"/>
      <c r="K1391" s="232"/>
      <c r="L1391" s="232"/>
      <c r="M1391" s="232"/>
      <c r="N1391" s="232"/>
      <c r="O1391" s="232"/>
      <c r="P1391" s="123">
        <f t="shared" si="88"/>
        <v>0</v>
      </c>
      <c r="Q1391" s="208" t="str">
        <f t="shared" si="89"/>
        <v>Debil</v>
      </c>
      <c r="R1391" s="232" t="s">
        <v>516</v>
      </c>
      <c r="S1391" s="224" t="str">
        <f t="shared" si="90"/>
        <v>DebilFuerte</v>
      </c>
      <c r="T1391" s="224">
        <f>IFERROR(VLOOKUP(S1391,'Tablas de calculos'!$AU$16:$AV$24,2,FALSE),"")</f>
        <v>7</v>
      </c>
      <c r="U1391" s="208" t="str">
        <f>IFERROR(VLOOKUP(T1391,'Tablas de calculos'!$AV$16:$AY$24,4),"")</f>
        <v>Débil</v>
      </c>
      <c r="V1391" s="232" t="s">
        <v>576</v>
      </c>
      <c r="W1391" s="232" t="s">
        <v>578</v>
      </c>
      <c r="X1391" s="123" t="str">
        <f t="shared" si="91"/>
        <v>DébilNo disminuyeDirectamente</v>
      </c>
      <c r="Y1391" s="208" t="str">
        <f>IFERROR(VLOOKUP(X1391,'Tablas de calculos'!$AZ$4:$BE$11,5,FALSE),"")</f>
        <v/>
      </c>
      <c r="Z1391" s="208" t="str">
        <f>IFERROR(VLOOKUP(X1391,'Tablas de calculos'!$AZ$4:$BE$11,6,FALSE),"")</f>
        <v/>
      </c>
    </row>
    <row r="1392" spans="1:26" ht="60" x14ac:dyDescent="0.25">
      <c r="A1392" s="232" t="s">
        <v>1200</v>
      </c>
      <c r="B1392" s="137">
        <v>6</v>
      </c>
      <c r="C1392" s="205" t="str">
        <f>+VLOOKUP(Tabla9[[#This Row],[Cod. Riesgo]],Tabla_Riesgos[[Número]:[Tipo de Riesgo]],6,FALSE)</f>
        <v>Corrupción</v>
      </c>
      <c r="D1392" s="290" t="s">
        <v>12</v>
      </c>
      <c r="E1392" s="291" t="s">
        <v>639</v>
      </c>
      <c r="F1392" s="292">
        <v>6.0399999999999991</v>
      </c>
      <c r="G1392" s="293" t="s">
        <v>186</v>
      </c>
      <c r="H1392" s="473"/>
      <c r="I1392" s="232"/>
      <c r="J1392" s="232"/>
      <c r="K1392" s="232"/>
      <c r="L1392" s="232"/>
      <c r="M1392" s="232"/>
      <c r="N1392" s="232"/>
      <c r="O1392" s="232"/>
      <c r="P1392" s="123">
        <f t="shared" si="88"/>
        <v>0</v>
      </c>
      <c r="Q1392" s="208" t="str">
        <f t="shared" si="89"/>
        <v>Debil</v>
      </c>
      <c r="R1392" s="232" t="s">
        <v>516</v>
      </c>
      <c r="S1392" s="224" t="str">
        <f t="shared" si="90"/>
        <v>DebilFuerte</v>
      </c>
      <c r="T1392" s="224">
        <f>IFERROR(VLOOKUP(S1392,'Tablas de calculos'!$AU$16:$AV$24,2,FALSE),"")</f>
        <v>7</v>
      </c>
      <c r="U1392" s="208" t="str">
        <f>IFERROR(VLOOKUP(T1392,'Tablas de calculos'!$AV$16:$AY$24,4),"")</f>
        <v>Débil</v>
      </c>
      <c r="V1392" s="232" t="s">
        <v>576</v>
      </c>
      <c r="W1392" s="232" t="s">
        <v>578</v>
      </c>
      <c r="X1392" s="123" t="str">
        <f t="shared" si="91"/>
        <v>DébilNo disminuyeDirectamente</v>
      </c>
      <c r="Y1392" s="208" t="str">
        <f>IFERROR(VLOOKUP(X1392,'Tablas de calculos'!$AZ$4:$BE$11,5,FALSE),"")</f>
        <v/>
      </c>
      <c r="Z1392" s="208" t="str">
        <f>IFERROR(VLOOKUP(X1392,'Tablas de calculos'!$AZ$4:$BE$11,6,FALSE),"")</f>
        <v/>
      </c>
    </row>
    <row r="1393" spans="1:26" ht="75" x14ac:dyDescent="0.25">
      <c r="A1393" s="232" t="s">
        <v>1200</v>
      </c>
      <c r="B1393" s="137">
        <v>7</v>
      </c>
      <c r="C1393" s="205" t="str">
        <f>+VLOOKUP(Tabla9[[#This Row],[Cod. Riesgo]],Tabla_Riesgos[[Número]:[Tipo de Riesgo]],6,FALSE)</f>
        <v>Corrupción</v>
      </c>
      <c r="D1393" s="290" t="s">
        <v>12</v>
      </c>
      <c r="E1393" s="291" t="s">
        <v>392</v>
      </c>
      <c r="F1393" s="292">
        <v>7.01</v>
      </c>
      <c r="G1393" s="293" t="s">
        <v>179</v>
      </c>
      <c r="H1393" s="473"/>
      <c r="I1393" s="232"/>
      <c r="J1393" s="232"/>
      <c r="K1393" s="232"/>
      <c r="L1393" s="232"/>
      <c r="M1393" s="232"/>
      <c r="N1393" s="232"/>
      <c r="O1393" s="232"/>
      <c r="P1393" s="123">
        <f t="shared" si="88"/>
        <v>0</v>
      </c>
      <c r="Q1393" s="208" t="str">
        <f t="shared" si="89"/>
        <v>Debil</v>
      </c>
      <c r="R1393" s="232" t="s">
        <v>516</v>
      </c>
      <c r="S1393" s="224" t="str">
        <f t="shared" si="90"/>
        <v>DebilFuerte</v>
      </c>
      <c r="T1393" s="224">
        <f>IFERROR(VLOOKUP(S1393,'Tablas de calculos'!$AU$16:$AV$24,2,FALSE),"")</f>
        <v>7</v>
      </c>
      <c r="U1393" s="208" t="str">
        <f>IFERROR(VLOOKUP(T1393,'Tablas de calculos'!$AV$16:$AY$24,4),"")</f>
        <v>Débil</v>
      </c>
      <c r="V1393" s="232" t="s">
        <v>576</v>
      </c>
      <c r="W1393" s="232" t="s">
        <v>578</v>
      </c>
      <c r="X1393" s="123" t="str">
        <f t="shared" si="91"/>
        <v>DébilNo disminuyeDirectamente</v>
      </c>
      <c r="Y1393" s="208" t="str">
        <f>IFERROR(VLOOKUP(X1393,'Tablas de calculos'!$AZ$4:$BE$11,5,FALSE),"")</f>
        <v/>
      </c>
      <c r="Z1393" s="208" t="str">
        <f>IFERROR(VLOOKUP(X1393,'Tablas de calculos'!$AZ$4:$BE$11,6,FALSE),"")</f>
        <v/>
      </c>
    </row>
    <row r="1394" spans="1:26" ht="60" x14ac:dyDescent="0.25">
      <c r="A1394" s="232" t="s">
        <v>1200</v>
      </c>
      <c r="B1394" s="137">
        <v>7</v>
      </c>
      <c r="C1394" s="205" t="str">
        <f>+VLOOKUP(Tabla9[[#This Row],[Cod. Riesgo]],Tabla_Riesgos[[Número]:[Tipo de Riesgo]],6,FALSE)</f>
        <v>Corrupción</v>
      </c>
      <c r="D1394" s="290" t="s">
        <v>12</v>
      </c>
      <c r="E1394" s="291" t="s">
        <v>392</v>
      </c>
      <c r="F1394" s="292">
        <v>7.02</v>
      </c>
      <c r="G1394" s="293" t="s">
        <v>177</v>
      </c>
      <c r="H1394" s="473"/>
      <c r="I1394" s="232"/>
      <c r="J1394" s="232"/>
      <c r="K1394" s="232"/>
      <c r="L1394" s="232"/>
      <c r="M1394" s="232"/>
      <c r="N1394" s="232"/>
      <c r="O1394" s="232"/>
      <c r="P1394" s="123">
        <f t="shared" si="88"/>
        <v>0</v>
      </c>
      <c r="Q1394" s="208" t="str">
        <f t="shared" si="89"/>
        <v>Debil</v>
      </c>
      <c r="R1394" s="232" t="s">
        <v>516</v>
      </c>
      <c r="S1394" s="224" t="str">
        <f t="shared" si="90"/>
        <v>DebilFuerte</v>
      </c>
      <c r="T1394" s="224">
        <f>IFERROR(VLOOKUP(S1394,'Tablas de calculos'!$AU$16:$AV$24,2,FALSE),"")</f>
        <v>7</v>
      </c>
      <c r="U1394" s="208" t="str">
        <f>IFERROR(VLOOKUP(T1394,'Tablas de calculos'!$AV$16:$AY$24,4),"")</f>
        <v>Débil</v>
      </c>
      <c r="V1394" s="232" t="s">
        <v>576</v>
      </c>
      <c r="W1394" s="232" t="s">
        <v>578</v>
      </c>
      <c r="X1394" s="123" t="str">
        <f t="shared" si="91"/>
        <v>DébilNo disminuyeDirectamente</v>
      </c>
      <c r="Y1394" s="208" t="str">
        <f>IFERROR(VLOOKUP(X1394,'Tablas de calculos'!$AZ$4:$BE$11,5,FALSE),"")</f>
        <v/>
      </c>
      <c r="Z1394" s="208" t="str">
        <f>IFERROR(VLOOKUP(X1394,'Tablas de calculos'!$AZ$4:$BE$11,6,FALSE),"")</f>
        <v/>
      </c>
    </row>
    <row r="1395" spans="1:26" ht="60" x14ac:dyDescent="0.25">
      <c r="A1395" s="232" t="s">
        <v>1200</v>
      </c>
      <c r="B1395" s="137">
        <v>7</v>
      </c>
      <c r="C1395" s="205" t="str">
        <f>+VLOOKUP(Tabla9[[#This Row],[Cod. Riesgo]],Tabla_Riesgos[[Número]:[Tipo de Riesgo]],6,FALSE)</f>
        <v>Corrupción</v>
      </c>
      <c r="D1395" s="290" t="s">
        <v>12</v>
      </c>
      <c r="E1395" s="291" t="s">
        <v>392</v>
      </c>
      <c r="F1395" s="292">
        <v>7.0299999999999994</v>
      </c>
      <c r="G1395" s="293" t="s">
        <v>186</v>
      </c>
      <c r="H1395" s="473"/>
      <c r="I1395" s="232"/>
      <c r="J1395" s="232"/>
      <c r="K1395" s="232"/>
      <c r="L1395" s="232"/>
      <c r="M1395" s="232"/>
      <c r="N1395" s="232"/>
      <c r="O1395" s="232"/>
      <c r="P1395" s="123">
        <f t="shared" si="88"/>
        <v>0</v>
      </c>
      <c r="Q1395" s="208" t="str">
        <f t="shared" si="89"/>
        <v>Debil</v>
      </c>
      <c r="R1395" s="232" t="s">
        <v>516</v>
      </c>
      <c r="S1395" s="224" t="str">
        <f t="shared" si="90"/>
        <v>DebilFuerte</v>
      </c>
      <c r="T1395" s="224">
        <f>IFERROR(VLOOKUP(S1395,'Tablas de calculos'!$AU$16:$AV$24,2,FALSE),"")</f>
        <v>7</v>
      </c>
      <c r="U1395" s="208" t="str">
        <f>IFERROR(VLOOKUP(T1395,'Tablas de calculos'!$AV$16:$AY$24,4),"")</f>
        <v>Débil</v>
      </c>
      <c r="V1395" s="232" t="s">
        <v>576</v>
      </c>
      <c r="W1395" s="232" t="s">
        <v>578</v>
      </c>
      <c r="X1395" s="123" t="str">
        <f t="shared" si="91"/>
        <v>DébilNo disminuyeDirectamente</v>
      </c>
      <c r="Y1395" s="208" t="str">
        <f>IFERROR(VLOOKUP(X1395,'Tablas de calculos'!$AZ$4:$BE$11,5,FALSE),"")</f>
        <v/>
      </c>
      <c r="Z1395" s="208" t="str">
        <f>IFERROR(VLOOKUP(X1395,'Tablas de calculos'!$AZ$4:$BE$11,6,FALSE),"")</f>
        <v/>
      </c>
    </row>
    <row r="1396" spans="1:26" ht="75" x14ac:dyDescent="0.25">
      <c r="A1396" s="232" t="s">
        <v>1200</v>
      </c>
      <c r="B1396" s="137">
        <v>8</v>
      </c>
      <c r="C1396" s="205" t="str">
        <f>+VLOOKUP(Tabla9[[#This Row],[Cod. Riesgo]],Tabla_Riesgos[[Número]:[Tipo de Riesgo]],6,FALSE)</f>
        <v>Corrupción</v>
      </c>
      <c r="D1396" s="290" t="s">
        <v>12</v>
      </c>
      <c r="E1396" s="291" t="s">
        <v>641</v>
      </c>
      <c r="F1396" s="292">
        <v>8.01</v>
      </c>
      <c r="G1396" s="293" t="s">
        <v>179</v>
      </c>
      <c r="H1396" s="473"/>
      <c r="I1396" s="232"/>
      <c r="J1396" s="232"/>
      <c r="K1396" s="232"/>
      <c r="L1396" s="232"/>
      <c r="M1396" s="232"/>
      <c r="N1396" s="232"/>
      <c r="O1396" s="232"/>
      <c r="P1396" s="123">
        <f t="shared" si="88"/>
        <v>0</v>
      </c>
      <c r="Q1396" s="208" t="str">
        <f t="shared" si="89"/>
        <v>Debil</v>
      </c>
      <c r="R1396" s="232" t="s">
        <v>516</v>
      </c>
      <c r="S1396" s="224" t="str">
        <f t="shared" si="90"/>
        <v>DebilFuerte</v>
      </c>
      <c r="T1396" s="224">
        <f>IFERROR(VLOOKUP(S1396,'Tablas de calculos'!$AU$16:$AV$24,2,FALSE),"")</f>
        <v>7</v>
      </c>
      <c r="U1396" s="208" t="str">
        <f>IFERROR(VLOOKUP(T1396,'Tablas de calculos'!$AV$16:$AY$24,4),"")</f>
        <v>Débil</v>
      </c>
      <c r="V1396" s="232" t="s">
        <v>578</v>
      </c>
      <c r="W1396" s="232" t="s">
        <v>578</v>
      </c>
      <c r="X1396" s="123" t="str">
        <f t="shared" si="91"/>
        <v>DébilDirectamenteDirectamente</v>
      </c>
      <c r="Y1396" s="208" t="str">
        <f>IFERROR(VLOOKUP(X1396,'Tablas de calculos'!$AZ$4:$BE$11,5,FALSE),"")</f>
        <v/>
      </c>
      <c r="Z1396" s="208" t="str">
        <f>IFERROR(VLOOKUP(X1396,'Tablas de calculos'!$AZ$4:$BE$11,6,FALSE),"")</f>
        <v/>
      </c>
    </row>
    <row r="1397" spans="1:26" ht="75" x14ac:dyDescent="0.25">
      <c r="A1397" s="232" t="s">
        <v>1200</v>
      </c>
      <c r="B1397" s="137">
        <v>8</v>
      </c>
      <c r="C1397" s="205" t="str">
        <f>+VLOOKUP(Tabla9[[#This Row],[Cod. Riesgo]],Tabla_Riesgos[[Número]:[Tipo de Riesgo]],6,FALSE)</f>
        <v>Corrupción</v>
      </c>
      <c r="D1397" s="290" t="s">
        <v>12</v>
      </c>
      <c r="E1397" s="291" t="s">
        <v>641</v>
      </c>
      <c r="F1397" s="292">
        <v>8.02</v>
      </c>
      <c r="G1397" s="293" t="s">
        <v>185</v>
      </c>
      <c r="H1397" s="473"/>
      <c r="I1397" s="232"/>
      <c r="J1397" s="232"/>
      <c r="K1397" s="232"/>
      <c r="L1397" s="232"/>
      <c r="M1397" s="232"/>
      <c r="N1397" s="232"/>
      <c r="O1397" s="232"/>
      <c r="P1397" s="123">
        <f t="shared" si="88"/>
        <v>0</v>
      </c>
      <c r="Q1397" s="208" t="str">
        <f t="shared" si="89"/>
        <v>Debil</v>
      </c>
      <c r="R1397" s="232" t="s">
        <v>516</v>
      </c>
      <c r="S1397" s="224" t="str">
        <f t="shared" si="90"/>
        <v>DebilFuerte</v>
      </c>
      <c r="T1397" s="224">
        <f>IFERROR(VLOOKUP(S1397,'Tablas de calculos'!$AU$16:$AV$24,2,FALSE),"")</f>
        <v>7</v>
      </c>
      <c r="U1397" s="208" t="str">
        <f>IFERROR(VLOOKUP(T1397,'Tablas de calculos'!$AV$16:$AY$24,4),"")</f>
        <v>Débil</v>
      </c>
      <c r="V1397" s="232" t="s">
        <v>578</v>
      </c>
      <c r="W1397" s="232" t="s">
        <v>578</v>
      </c>
      <c r="X1397" s="123" t="str">
        <f t="shared" si="91"/>
        <v>DébilDirectamenteDirectamente</v>
      </c>
      <c r="Y1397" s="208" t="str">
        <f>IFERROR(VLOOKUP(X1397,'Tablas de calculos'!$AZ$4:$BE$11,5,FALSE),"")</f>
        <v/>
      </c>
      <c r="Z1397" s="208" t="str">
        <f>IFERROR(VLOOKUP(X1397,'Tablas de calculos'!$AZ$4:$BE$11,6,FALSE),"")</f>
        <v/>
      </c>
    </row>
    <row r="1398" spans="1:26" ht="75" x14ac:dyDescent="0.25">
      <c r="A1398" s="232" t="s">
        <v>1200</v>
      </c>
      <c r="B1398" s="137">
        <v>8</v>
      </c>
      <c r="C1398" s="205" t="str">
        <f>+VLOOKUP(Tabla9[[#This Row],[Cod. Riesgo]],Tabla_Riesgos[[Número]:[Tipo de Riesgo]],6,FALSE)</f>
        <v>Corrupción</v>
      </c>
      <c r="D1398" s="290" t="s">
        <v>12</v>
      </c>
      <c r="E1398" s="291" t="s">
        <v>641</v>
      </c>
      <c r="F1398" s="292">
        <v>8.0299999999999994</v>
      </c>
      <c r="G1398" s="293" t="s">
        <v>177</v>
      </c>
      <c r="H1398" s="473"/>
      <c r="I1398" s="232"/>
      <c r="J1398" s="232"/>
      <c r="K1398" s="232"/>
      <c r="L1398" s="232"/>
      <c r="M1398" s="232"/>
      <c r="N1398" s="232"/>
      <c r="O1398" s="232"/>
      <c r="P1398" s="123">
        <f t="shared" si="88"/>
        <v>0</v>
      </c>
      <c r="Q1398" s="208" t="str">
        <f t="shared" si="89"/>
        <v>Debil</v>
      </c>
      <c r="R1398" s="232" t="s">
        <v>516</v>
      </c>
      <c r="S1398" s="224" t="str">
        <f t="shared" si="90"/>
        <v>DebilFuerte</v>
      </c>
      <c r="T1398" s="224">
        <f>IFERROR(VLOOKUP(S1398,'Tablas de calculos'!$AU$16:$AV$24,2,FALSE),"")</f>
        <v>7</v>
      </c>
      <c r="U1398" s="208" t="str">
        <f>IFERROR(VLOOKUP(T1398,'Tablas de calculos'!$AV$16:$AY$24,4),"")</f>
        <v>Débil</v>
      </c>
      <c r="V1398" s="232" t="s">
        <v>578</v>
      </c>
      <c r="W1398" s="232" t="s">
        <v>575</v>
      </c>
      <c r="X1398" s="123" t="str">
        <f t="shared" si="91"/>
        <v>DébilDirectamenteIndirectamente</v>
      </c>
      <c r="Y1398" s="208" t="str">
        <f>IFERROR(VLOOKUP(X1398,'Tablas de calculos'!$AZ$4:$BE$11,5,FALSE),"")</f>
        <v/>
      </c>
      <c r="Z1398" s="208" t="str">
        <f>IFERROR(VLOOKUP(X1398,'Tablas de calculos'!$AZ$4:$BE$11,6,FALSE),"")</f>
        <v/>
      </c>
    </row>
    <row r="1399" spans="1:26" ht="75" x14ac:dyDescent="0.25">
      <c r="A1399" s="232" t="s">
        <v>1200</v>
      </c>
      <c r="B1399" s="137">
        <v>8</v>
      </c>
      <c r="C1399" s="205" t="str">
        <f>+VLOOKUP(Tabla9[[#This Row],[Cod. Riesgo]],Tabla_Riesgos[[Número]:[Tipo de Riesgo]],6,FALSE)</f>
        <v>Corrupción</v>
      </c>
      <c r="D1399" s="290" t="s">
        <v>12</v>
      </c>
      <c r="E1399" s="291" t="s">
        <v>641</v>
      </c>
      <c r="F1399" s="292">
        <v>8.0399999999999991</v>
      </c>
      <c r="G1399" s="293" t="s">
        <v>173</v>
      </c>
      <c r="H1399" s="473"/>
      <c r="I1399" s="232"/>
      <c r="J1399" s="232"/>
      <c r="K1399" s="232"/>
      <c r="L1399" s="232"/>
      <c r="M1399" s="232"/>
      <c r="N1399" s="232"/>
      <c r="O1399" s="232"/>
      <c r="P1399" s="123">
        <f t="shared" si="88"/>
        <v>0</v>
      </c>
      <c r="Q1399" s="208" t="str">
        <f t="shared" si="89"/>
        <v>Debil</v>
      </c>
      <c r="R1399" s="232" t="s">
        <v>516</v>
      </c>
      <c r="S1399" s="224" t="str">
        <f t="shared" si="90"/>
        <v>DebilFuerte</v>
      </c>
      <c r="T1399" s="224">
        <f>IFERROR(VLOOKUP(S1399,'Tablas de calculos'!$AU$16:$AV$24,2,FALSE),"")</f>
        <v>7</v>
      </c>
      <c r="U1399" s="208" t="str">
        <f>IFERROR(VLOOKUP(T1399,'Tablas de calculos'!$AV$16:$AY$24,4),"")</f>
        <v>Débil</v>
      </c>
      <c r="V1399" s="232" t="s">
        <v>578</v>
      </c>
      <c r="W1399" s="232" t="s">
        <v>575</v>
      </c>
      <c r="X1399" s="123" t="str">
        <f t="shared" si="91"/>
        <v>DébilDirectamenteIndirectamente</v>
      </c>
      <c r="Y1399" s="208" t="str">
        <f>IFERROR(VLOOKUP(X1399,'Tablas de calculos'!$AZ$4:$BE$11,5,FALSE),"")</f>
        <v/>
      </c>
      <c r="Z1399" s="208" t="str">
        <f>IFERROR(VLOOKUP(X1399,'Tablas de calculos'!$AZ$4:$BE$11,6,FALSE),"")</f>
        <v/>
      </c>
    </row>
    <row r="1400" spans="1:26" ht="75" x14ac:dyDescent="0.25">
      <c r="A1400" s="232" t="s">
        <v>1200</v>
      </c>
      <c r="B1400" s="137">
        <v>8</v>
      </c>
      <c r="C1400" s="205" t="str">
        <f>+VLOOKUP(Tabla9[[#This Row],[Cod. Riesgo]],Tabla_Riesgos[[Número]:[Tipo de Riesgo]],6,FALSE)</f>
        <v>Corrupción</v>
      </c>
      <c r="D1400" s="290" t="s">
        <v>12</v>
      </c>
      <c r="E1400" s="291" t="s">
        <v>641</v>
      </c>
      <c r="F1400" s="292">
        <v>8.0499999999999989</v>
      </c>
      <c r="G1400" s="293" t="s">
        <v>186</v>
      </c>
      <c r="H1400" s="473"/>
      <c r="I1400" s="232"/>
      <c r="J1400" s="232"/>
      <c r="K1400" s="232"/>
      <c r="L1400" s="232"/>
      <c r="M1400" s="232"/>
      <c r="N1400" s="232"/>
      <c r="O1400" s="232"/>
      <c r="P1400" s="123">
        <f t="shared" si="88"/>
        <v>0</v>
      </c>
      <c r="Q1400" s="208" t="str">
        <f t="shared" si="89"/>
        <v>Debil</v>
      </c>
      <c r="R1400" s="232" t="s">
        <v>516</v>
      </c>
      <c r="S1400" s="224" t="str">
        <f t="shared" si="90"/>
        <v>DebilFuerte</v>
      </c>
      <c r="T1400" s="224">
        <f>IFERROR(VLOOKUP(S1400,'Tablas de calculos'!$AU$16:$AV$24,2,FALSE),"")</f>
        <v>7</v>
      </c>
      <c r="U1400" s="208" t="str">
        <f>IFERROR(VLOOKUP(T1400,'Tablas de calculos'!$AV$16:$AY$24,4),"")</f>
        <v>Débil</v>
      </c>
      <c r="V1400" s="232" t="s">
        <v>576</v>
      </c>
      <c r="W1400" s="232" t="s">
        <v>578</v>
      </c>
      <c r="X1400" s="123" t="str">
        <f t="shared" si="91"/>
        <v>DébilNo disminuyeDirectamente</v>
      </c>
      <c r="Y1400" s="208" t="str">
        <f>IFERROR(VLOOKUP(X1400,'Tablas de calculos'!$AZ$4:$BE$11,5,FALSE),"")</f>
        <v/>
      </c>
      <c r="Z1400" s="208" t="str">
        <f>IFERROR(VLOOKUP(X1400,'Tablas de calculos'!$AZ$4:$BE$11,6,FALSE),"")</f>
        <v/>
      </c>
    </row>
    <row r="1401" spans="1:26" ht="75" x14ac:dyDescent="0.25">
      <c r="A1401" s="232" t="s">
        <v>1200</v>
      </c>
      <c r="B1401" s="137">
        <v>9</v>
      </c>
      <c r="C1401" s="205" t="str">
        <f>+VLOOKUP(Tabla9[[#This Row],[Cod. Riesgo]],Tabla_Riesgos[[Número]:[Tipo de Riesgo]],6,FALSE)</f>
        <v>Corrupción</v>
      </c>
      <c r="D1401" s="290" t="s">
        <v>12</v>
      </c>
      <c r="E1401" s="291" t="s">
        <v>391</v>
      </c>
      <c r="F1401" s="292">
        <v>9.01</v>
      </c>
      <c r="G1401" s="293" t="s">
        <v>187</v>
      </c>
      <c r="H1401" s="473"/>
      <c r="I1401" s="232"/>
      <c r="J1401" s="232"/>
      <c r="K1401" s="232"/>
      <c r="L1401" s="232"/>
      <c r="M1401" s="232"/>
      <c r="N1401" s="232"/>
      <c r="O1401" s="232"/>
      <c r="P1401" s="123">
        <f t="shared" si="88"/>
        <v>0</v>
      </c>
      <c r="Q1401" s="208" t="str">
        <f t="shared" si="89"/>
        <v>Debil</v>
      </c>
      <c r="R1401" s="232" t="s">
        <v>516</v>
      </c>
      <c r="S1401" s="224" t="str">
        <f t="shared" si="90"/>
        <v>DebilFuerte</v>
      </c>
      <c r="T1401" s="224">
        <f>IFERROR(VLOOKUP(S1401,'Tablas de calculos'!$AU$16:$AV$24,2,FALSE),"")</f>
        <v>7</v>
      </c>
      <c r="U1401" s="208" t="str">
        <f>IFERROR(VLOOKUP(T1401,'Tablas de calculos'!$AV$16:$AY$24,4),"")</f>
        <v>Débil</v>
      </c>
      <c r="V1401" s="232" t="s">
        <v>576</v>
      </c>
      <c r="W1401" s="232" t="s">
        <v>578</v>
      </c>
      <c r="X1401" s="123" t="str">
        <f t="shared" si="91"/>
        <v>DébilNo disminuyeDirectamente</v>
      </c>
      <c r="Y1401" s="208" t="str">
        <f>IFERROR(VLOOKUP(X1401,'Tablas de calculos'!$AZ$4:$BE$11,5,FALSE),"")</f>
        <v/>
      </c>
      <c r="Z1401" s="208" t="str">
        <f>IFERROR(VLOOKUP(X1401,'Tablas de calculos'!$AZ$4:$BE$11,6,FALSE),"")</f>
        <v/>
      </c>
    </row>
    <row r="1402" spans="1:26" ht="75" x14ac:dyDescent="0.25">
      <c r="A1402" s="232" t="s">
        <v>1200</v>
      </c>
      <c r="B1402" s="137">
        <v>9</v>
      </c>
      <c r="C1402" s="205" t="str">
        <f>+VLOOKUP(Tabla9[[#This Row],[Cod. Riesgo]],Tabla_Riesgos[[Número]:[Tipo de Riesgo]],6,FALSE)</f>
        <v>Corrupción</v>
      </c>
      <c r="D1402" s="290" t="s">
        <v>12</v>
      </c>
      <c r="E1402" s="291" t="s">
        <v>391</v>
      </c>
      <c r="F1402" s="292">
        <v>9.02</v>
      </c>
      <c r="G1402" s="293" t="s">
        <v>188</v>
      </c>
      <c r="H1402" s="473"/>
      <c r="I1402" s="232"/>
      <c r="J1402" s="232"/>
      <c r="K1402" s="232"/>
      <c r="L1402" s="232"/>
      <c r="M1402" s="232"/>
      <c r="N1402" s="232"/>
      <c r="O1402" s="232"/>
      <c r="P1402" s="123">
        <f t="shared" si="88"/>
        <v>0</v>
      </c>
      <c r="Q1402" s="208" t="str">
        <f t="shared" si="89"/>
        <v>Debil</v>
      </c>
      <c r="R1402" s="232" t="s">
        <v>516</v>
      </c>
      <c r="S1402" s="224" t="str">
        <f t="shared" si="90"/>
        <v>DebilFuerte</v>
      </c>
      <c r="T1402" s="224">
        <f>IFERROR(VLOOKUP(S1402,'Tablas de calculos'!$AU$16:$AV$24,2,FALSE),"")</f>
        <v>7</v>
      </c>
      <c r="U1402" s="208" t="str">
        <f>IFERROR(VLOOKUP(T1402,'Tablas de calculos'!$AV$16:$AY$24,4),"")</f>
        <v>Débil</v>
      </c>
      <c r="V1402" s="232" t="s">
        <v>576</v>
      </c>
      <c r="W1402" s="232" t="s">
        <v>578</v>
      </c>
      <c r="X1402" s="123" t="str">
        <f t="shared" si="91"/>
        <v>DébilNo disminuyeDirectamente</v>
      </c>
      <c r="Y1402" s="208" t="str">
        <f>IFERROR(VLOOKUP(X1402,'Tablas de calculos'!$AZ$4:$BE$11,5,FALSE),"")</f>
        <v/>
      </c>
      <c r="Z1402" s="208" t="str">
        <f>IFERROR(VLOOKUP(X1402,'Tablas de calculos'!$AZ$4:$BE$11,6,FALSE),"")</f>
        <v/>
      </c>
    </row>
    <row r="1403" spans="1:26" ht="75" x14ac:dyDescent="0.25">
      <c r="A1403" s="232" t="s">
        <v>1200</v>
      </c>
      <c r="B1403" s="137">
        <v>9</v>
      </c>
      <c r="C1403" s="205" t="str">
        <f>+VLOOKUP(Tabla9[[#This Row],[Cod. Riesgo]],Tabla_Riesgos[[Número]:[Tipo de Riesgo]],6,FALSE)</f>
        <v>Corrupción</v>
      </c>
      <c r="D1403" s="290" t="s">
        <v>12</v>
      </c>
      <c r="E1403" s="291" t="s">
        <v>391</v>
      </c>
      <c r="F1403" s="292">
        <v>9.0299999999999994</v>
      </c>
      <c r="G1403" s="293" t="s">
        <v>189</v>
      </c>
      <c r="H1403" s="473"/>
      <c r="I1403" s="232"/>
      <c r="J1403" s="232"/>
      <c r="K1403" s="232"/>
      <c r="L1403" s="232"/>
      <c r="M1403" s="232"/>
      <c r="N1403" s="232"/>
      <c r="O1403" s="232"/>
      <c r="P1403" s="123">
        <f t="shared" si="88"/>
        <v>0</v>
      </c>
      <c r="Q1403" s="208" t="str">
        <f t="shared" si="89"/>
        <v>Debil</v>
      </c>
      <c r="R1403" s="232" t="s">
        <v>516</v>
      </c>
      <c r="S1403" s="224" t="str">
        <f t="shared" si="90"/>
        <v>DebilFuerte</v>
      </c>
      <c r="T1403" s="224">
        <f>IFERROR(VLOOKUP(S1403,'Tablas de calculos'!$AU$16:$AV$24,2,FALSE),"")</f>
        <v>7</v>
      </c>
      <c r="U1403" s="208" t="str">
        <f>IFERROR(VLOOKUP(T1403,'Tablas de calculos'!$AV$16:$AY$24,4),"")</f>
        <v>Débil</v>
      </c>
      <c r="V1403" s="232" t="s">
        <v>576</v>
      </c>
      <c r="W1403" s="232" t="s">
        <v>578</v>
      </c>
      <c r="X1403" s="123" t="str">
        <f t="shared" si="91"/>
        <v>DébilNo disminuyeDirectamente</v>
      </c>
      <c r="Y1403" s="208" t="str">
        <f>IFERROR(VLOOKUP(X1403,'Tablas de calculos'!$AZ$4:$BE$11,5,FALSE),"")</f>
        <v/>
      </c>
      <c r="Z1403" s="208" t="str">
        <f>IFERROR(VLOOKUP(X1403,'Tablas de calculos'!$AZ$4:$BE$11,6,FALSE),"")</f>
        <v/>
      </c>
    </row>
    <row r="1404" spans="1:26" ht="75" x14ac:dyDescent="0.25">
      <c r="A1404" s="232" t="s">
        <v>1200</v>
      </c>
      <c r="B1404" s="137">
        <v>9</v>
      </c>
      <c r="C1404" s="205" t="str">
        <f>+VLOOKUP(Tabla9[[#This Row],[Cod. Riesgo]],Tabla_Riesgos[[Número]:[Tipo de Riesgo]],6,FALSE)</f>
        <v>Corrupción</v>
      </c>
      <c r="D1404" s="290" t="s">
        <v>12</v>
      </c>
      <c r="E1404" s="291" t="s">
        <v>391</v>
      </c>
      <c r="F1404" s="292">
        <v>9.0399999999999991</v>
      </c>
      <c r="G1404" s="293" t="s">
        <v>190</v>
      </c>
      <c r="H1404" s="473"/>
      <c r="I1404" s="232"/>
      <c r="J1404" s="232"/>
      <c r="K1404" s="232"/>
      <c r="L1404" s="232"/>
      <c r="M1404" s="232"/>
      <c r="N1404" s="232"/>
      <c r="O1404" s="232"/>
      <c r="P1404" s="123">
        <f t="shared" si="88"/>
        <v>0</v>
      </c>
      <c r="Q1404" s="208" t="str">
        <f t="shared" si="89"/>
        <v>Debil</v>
      </c>
      <c r="R1404" s="232" t="s">
        <v>516</v>
      </c>
      <c r="S1404" s="224" t="str">
        <f t="shared" si="90"/>
        <v>DebilFuerte</v>
      </c>
      <c r="T1404" s="224">
        <f>IFERROR(VLOOKUP(S1404,'Tablas de calculos'!$AU$16:$AV$24,2,FALSE),"")</f>
        <v>7</v>
      </c>
      <c r="U1404" s="208" t="str">
        <f>IFERROR(VLOOKUP(T1404,'Tablas de calculos'!$AV$16:$AY$24,4),"")</f>
        <v>Débil</v>
      </c>
      <c r="V1404" s="232" t="s">
        <v>576</v>
      </c>
      <c r="W1404" s="232" t="s">
        <v>578</v>
      </c>
      <c r="X1404" s="123" t="str">
        <f t="shared" si="91"/>
        <v>DébilNo disminuyeDirectamente</v>
      </c>
      <c r="Y1404" s="208" t="str">
        <f>IFERROR(VLOOKUP(X1404,'Tablas de calculos'!$AZ$4:$BE$11,5,FALSE),"")</f>
        <v/>
      </c>
      <c r="Z1404" s="208" t="str">
        <f>IFERROR(VLOOKUP(X1404,'Tablas de calculos'!$AZ$4:$BE$11,6,FALSE),"")</f>
        <v/>
      </c>
    </row>
    <row r="1405" spans="1:26" ht="75" x14ac:dyDescent="0.25">
      <c r="A1405" s="232" t="s">
        <v>1200</v>
      </c>
      <c r="B1405" s="137">
        <v>9</v>
      </c>
      <c r="C1405" s="205" t="str">
        <f>+VLOOKUP(Tabla9[[#This Row],[Cod. Riesgo]],Tabla_Riesgos[[Número]:[Tipo de Riesgo]],6,FALSE)</f>
        <v>Corrupción</v>
      </c>
      <c r="D1405" s="290" t="s">
        <v>12</v>
      </c>
      <c r="E1405" s="291" t="s">
        <v>391</v>
      </c>
      <c r="F1405" s="292">
        <v>9.0499999999999989</v>
      </c>
      <c r="G1405" s="293" t="s">
        <v>191</v>
      </c>
      <c r="H1405" s="473"/>
      <c r="I1405" s="232"/>
      <c r="J1405" s="232"/>
      <c r="K1405" s="232"/>
      <c r="L1405" s="232"/>
      <c r="M1405" s="232"/>
      <c r="N1405" s="232"/>
      <c r="O1405" s="232"/>
      <c r="P1405" s="123">
        <f t="shared" si="88"/>
        <v>0</v>
      </c>
      <c r="Q1405" s="208" t="str">
        <f t="shared" si="89"/>
        <v>Debil</v>
      </c>
      <c r="R1405" s="232" t="s">
        <v>516</v>
      </c>
      <c r="S1405" s="224" t="str">
        <f t="shared" si="90"/>
        <v>DebilFuerte</v>
      </c>
      <c r="T1405" s="224">
        <f>IFERROR(VLOOKUP(S1405,'Tablas de calculos'!$AU$16:$AV$24,2,FALSE),"")</f>
        <v>7</v>
      </c>
      <c r="U1405" s="208" t="str">
        <f>IFERROR(VLOOKUP(T1405,'Tablas de calculos'!$AV$16:$AY$24,4),"")</f>
        <v>Débil</v>
      </c>
      <c r="V1405" s="232" t="s">
        <v>576</v>
      </c>
      <c r="W1405" s="232" t="s">
        <v>578</v>
      </c>
      <c r="X1405" s="123" t="str">
        <f t="shared" si="91"/>
        <v>DébilNo disminuyeDirectamente</v>
      </c>
      <c r="Y1405" s="208" t="str">
        <f>IFERROR(VLOOKUP(X1405,'Tablas de calculos'!$AZ$4:$BE$11,5,FALSE),"")</f>
        <v/>
      </c>
      <c r="Z1405" s="208" t="str">
        <f>IFERROR(VLOOKUP(X1405,'Tablas de calculos'!$AZ$4:$BE$11,6,FALSE),"")</f>
        <v/>
      </c>
    </row>
    <row r="1406" spans="1:26" ht="75" x14ac:dyDescent="0.25">
      <c r="A1406" s="232" t="s">
        <v>1200</v>
      </c>
      <c r="B1406" s="137">
        <v>9</v>
      </c>
      <c r="C1406" s="205" t="str">
        <f>+VLOOKUP(Tabla9[[#This Row],[Cod. Riesgo]],Tabla_Riesgos[[Número]:[Tipo de Riesgo]],6,FALSE)</f>
        <v>Corrupción</v>
      </c>
      <c r="D1406" s="290" t="s">
        <v>12</v>
      </c>
      <c r="E1406" s="291" t="s">
        <v>391</v>
      </c>
      <c r="F1406" s="292">
        <v>9.0599999999999987</v>
      </c>
      <c r="G1406" s="293" t="s">
        <v>192</v>
      </c>
      <c r="H1406" s="473"/>
      <c r="I1406" s="232"/>
      <c r="J1406" s="232"/>
      <c r="K1406" s="232"/>
      <c r="L1406" s="232"/>
      <c r="M1406" s="232"/>
      <c r="N1406" s="232"/>
      <c r="O1406" s="232"/>
      <c r="P1406" s="123">
        <f t="shared" si="88"/>
        <v>0</v>
      </c>
      <c r="Q1406" s="208" t="str">
        <f t="shared" si="89"/>
        <v>Debil</v>
      </c>
      <c r="R1406" s="232" t="s">
        <v>516</v>
      </c>
      <c r="S1406" s="224" t="str">
        <f t="shared" si="90"/>
        <v>DebilFuerte</v>
      </c>
      <c r="T1406" s="224">
        <f>IFERROR(VLOOKUP(S1406,'Tablas de calculos'!$AU$16:$AV$24,2,FALSE),"")</f>
        <v>7</v>
      </c>
      <c r="U1406" s="208" t="str">
        <f>IFERROR(VLOOKUP(T1406,'Tablas de calculos'!$AV$16:$AY$24,4),"")</f>
        <v>Débil</v>
      </c>
      <c r="V1406" s="232" t="s">
        <v>576</v>
      </c>
      <c r="W1406" s="232" t="s">
        <v>578</v>
      </c>
      <c r="X1406" s="123" t="str">
        <f t="shared" si="91"/>
        <v>DébilNo disminuyeDirectamente</v>
      </c>
      <c r="Y1406" s="208" t="str">
        <f>IFERROR(VLOOKUP(X1406,'Tablas de calculos'!$AZ$4:$BE$11,5,FALSE),"")</f>
        <v/>
      </c>
      <c r="Z1406" s="208" t="str">
        <f>IFERROR(VLOOKUP(X1406,'Tablas de calculos'!$AZ$4:$BE$11,6,FALSE),"")</f>
        <v/>
      </c>
    </row>
    <row r="1407" spans="1:26" ht="90" x14ac:dyDescent="0.25">
      <c r="A1407" s="232" t="s">
        <v>1200</v>
      </c>
      <c r="B1407" s="137">
        <v>10</v>
      </c>
      <c r="C1407" s="205" t="str">
        <f>+VLOOKUP(Tabla9[[#This Row],[Cod. Riesgo]],Tabla_Riesgos[[Número]:[Tipo de Riesgo]],6,FALSE)</f>
        <v>Corrupción</v>
      </c>
      <c r="D1407" s="290" t="s">
        <v>12</v>
      </c>
      <c r="E1407" s="291" t="s">
        <v>623</v>
      </c>
      <c r="F1407" s="292">
        <v>10.01</v>
      </c>
      <c r="G1407" s="293" t="s">
        <v>177</v>
      </c>
      <c r="H1407" s="473"/>
      <c r="I1407" s="232"/>
      <c r="J1407" s="232"/>
      <c r="K1407" s="232"/>
      <c r="L1407" s="232"/>
      <c r="M1407" s="232"/>
      <c r="N1407" s="232"/>
      <c r="O1407" s="232"/>
      <c r="P1407" s="123">
        <f t="shared" si="88"/>
        <v>0</v>
      </c>
      <c r="Q1407" s="208" t="str">
        <f t="shared" si="89"/>
        <v>Debil</v>
      </c>
      <c r="R1407" s="232" t="s">
        <v>516</v>
      </c>
      <c r="S1407" s="224" t="str">
        <f t="shared" si="90"/>
        <v>DebilFuerte</v>
      </c>
      <c r="T1407" s="224">
        <f>IFERROR(VLOOKUP(S1407,'Tablas de calculos'!$AU$16:$AV$24,2,FALSE),"")</f>
        <v>7</v>
      </c>
      <c r="U1407" s="208" t="str">
        <f>IFERROR(VLOOKUP(T1407,'Tablas de calculos'!$AV$16:$AY$24,4),"")</f>
        <v>Débil</v>
      </c>
      <c r="V1407" s="232" t="s">
        <v>576</v>
      </c>
      <c r="W1407" s="232" t="s">
        <v>578</v>
      </c>
      <c r="X1407" s="123" t="str">
        <f t="shared" si="91"/>
        <v>DébilNo disminuyeDirectamente</v>
      </c>
      <c r="Y1407" s="208" t="str">
        <f>IFERROR(VLOOKUP(X1407,'Tablas de calculos'!$AZ$4:$BE$11,5,FALSE),"")</f>
        <v/>
      </c>
      <c r="Z1407" s="208" t="str">
        <f>IFERROR(VLOOKUP(X1407,'Tablas de calculos'!$AZ$4:$BE$11,6,FALSE),"")</f>
        <v/>
      </c>
    </row>
    <row r="1408" spans="1:26" ht="60" x14ac:dyDescent="0.25">
      <c r="A1408" s="232" t="s">
        <v>1200</v>
      </c>
      <c r="B1408" s="137">
        <v>74</v>
      </c>
      <c r="C1408" s="205" t="str">
        <f>+VLOOKUP(Tabla9[[#This Row],[Cod. Riesgo]],Tabla_Riesgos[[Número]:[Tipo de Riesgo]],6,FALSE)</f>
        <v>Seguridad de la Información</v>
      </c>
      <c r="D1408" s="290" t="s">
        <v>45</v>
      </c>
      <c r="E1408" s="291" t="s">
        <v>636</v>
      </c>
      <c r="F1408" s="292">
        <v>74.010000000000005</v>
      </c>
      <c r="G1408" s="293" t="s">
        <v>193</v>
      </c>
      <c r="H1408" s="473"/>
      <c r="I1408" s="232"/>
      <c r="J1408" s="232"/>
      <c r="K1408" s="232"/>
      <c r="L1408" s="232"/>
      <c r="M1408" s="232"/>
      <c r="N1408" s="232"/>
      <c r="O1408" s="232"/>
      <c r="P1408" s="123">
        <f t="shared" si="88"/>
        <v>0</v>
      </c>
      <c r="Q1408" s="208" t="str">
        <f t="shared" si="89"/>
        <v>Debil</v>
      </c>
      <c r="R1408" s="232" t="s">
        <v>516</v>
      </c>
      <c r="S1408" s="224" t="str">
        <f t="shared" si="90"/>
        <v>DebilFuerte</v>
      </c>
      <c r="T1408" s="224">
        <f>IFERROR(VLOOKUP(S1408,'Tablas de calculos'!$AU$16:$AV$24,2,FALSE),"")</f>
        <v>7</v>
      </c>
      <c r="U1408" s="208" t="str">
        <f>IFERROR(VLOOKUP(T1408,'Tablas de calculos'!$AV$16:$AY$24,4),"")</f>
        <v>Débil</v>
      </c>
      <c r="V1408" s="232" t="s">
        <v>576</v>
      </c>
      <c r="W1408" s="232" t="s">
        <v>578</v>
      </c>
      <c r="X1408" s="123" t="str">
        <f t="shared" si="91"/>
        <v>DébilNo disminuyeDirectamente</v>
      </c>
      <c r="Y1408" s="208" t="str">
        <f>IFERROR(VLOOKUP(X1408,'Tablas de calculos'!$AZ$4:$BE$11,5,FALSE),"")</f>
        <v/>
      </c>
      <c r="Z1408" s="208" t="str">
        <f>IFERROR(VLOOKUP(X1408,'Tablas de calculos'!$AZ$4:$BE$11,6,FALSE),"")</f>
        <v/>
      </c>
    </row>
    <row r="1409" spans="1:26" ht="60" x14ac:dyDescent="0.25">
      <c r="A1409" s="232" t="s">
        <v>1200</v>
      </c>
      <c r="B1409" s="137">
        <v>74</v>
      </c>
      <c r="C1409" s="205" t="str">
        <f>+VLOOKUP(Tabla9[[#This Row],[Cod. Riesgo]],Tabla_Riesgos[[Número]:[Tipo de Riesgo]],6,FALSE)</f>
        <v>Seguridad de la Información</v>
      </c>
      <c r="D1409" s="290" t="s">
        <v>45</v>
      </c>
      <c r="E1409" s="291" t="s">
        <v>636</v>
      </c>
      <c r="F1409" s="292">
        <v>74.02000000000001</v>
      </c>
      <c r="G1409" s="293" t="s">
        <v>194</v>
      </c>
      <c r="H1409" s="473"/>
      <c r="I1409" s="232"/>
      <c r="J1409" s="232"/>
      <c r="K1409" s="232"/>
      <c r="L1409" s="232"/>
      <c r="M1409" s="232"/>
      <c r="N1409" s="232"/>
      <c r="O1409" s="232"/>
      <c r="P1409" s="123">
        <f t="shared" si="88"/>
        <v>0</v>
      </c>
      <c r="Q1409" s="208" t="str">
        <f t="shared" si="89"/>
        <v>Debil</v>
      </c>
      <c r="R1409" s="232" t="s">
        <v>516</v>
      </c>
      <c r="S1409" s="224" t="str">
        <f t="shared" si="90"/>
        <v>DebilFuerte</v>
      </c>
      <c r="T1409" s="224">
        <f>IFERROR(VLOOKUP(S1409,'Tablas de calculos'!$AU$16:$AV$24,2,FALSE),"")</f>
        <v>7</v>
      </c>
      <c r="U1409" s="208" t="str">
        <f>IFERROR(VLOOKUP(T1409,'Tablas de calculos'!$AV$16:$AY$24,4),"")</f>
        <v>Débil</v>
      </c>
      <c r="V1409" s="232" t="s">
        <v>576</v>
      </c>
      <c r="W1409" s="232" t="s">
        <v>578</v>
      </c>
      <c r="X1409" s="123" t="str">
        <f t="shared" si="91"/>
        <v>DébilNo disminuyeDirectamente</v>
      </c>
      <c r="Y1409" s="208" t="str">
        <f>IFERROR(VLOOKUP(X1409,'Tablas de calculos'!$AZ$4:$BE$11,5,FALSE),"")</f>
        <v/>
      </c>
      <c r="Z1409" s="208" t="str">
        <f>IFERROR(VLOOKUP(X1409,'Tablas de calculos'!$AZ$4:$BE$11,6,FALSE),"")</f>
        <v/>
      </c>
    </row>
    <row r="1410" spans="1:26" ht="60" x14ac:dyDescent="0.25">
      <c r="A1410" s="232" t="s">
        <v>1200</v>
      </c>
      <c r="B1410" s="137">
        <v>74</v>
      </c>
      <c r="C1410" s="205" t="str">
        <f>+VLOOKUP(Tabla9[[#This Row],[Cod. Riesgo]],Tabla_Riesgos[[Número]:[Tipo de Riesgo]],6,FALSE)</f>
        <v>Seguridad de la Información</v>
      </c>
      <c r="D1410" s="290" t="s">
        <v>45</v>
      </c>
      <c r="E1410" s="291" t="s">
        <v>636</v>
      </c>
      <c r="F1410" s="292">
        <v>74.030000000000015</v>
      </c>
      <c r="G1410" s="293" t="s">
        <v>195</v>
      </c>
      <c r="H1410" s="473"/>
      <c r="I1410" s="232"/>
      <c r="J1410" s="232"/>
      <c r="K1410" s="232"/>
      <c r="L1410" s="232"/>
      <c r="M1410" s="232"/>
      <c r="N1410" s="232"/>
      <c r="O1410" s="232"/>
      <c r="P1410" s="123">
        <f t="shared" si="88"/>
        <v>0</v>
      </c>
      <c r="Q1410" s="208" t="str">
        <f t="shared" si="89"/>
        <v>Debil</v>
      </c>
      <c r="R1410" s="232" t="s">
        <v>516</v>
      </c>
      <c r="S1410" s="224" t="str">
        <f t="shared" si="90"/>
        <v>DebilFuerte</v>
      </c>
      <c r="T1410" s="224">
        <f>IFERROR(VLOOKUP(S1410,'Tablas de calculos'!$AU$16:$AV$24,2,FALSE),"")</f>
        <v>7</v>
      </c>
      <c r="U1410" s="208" t="str">
        <f>IFERROR(VLOOKUP(T1410,'Tablas de calculos'!$AV$16:$AY$24,4),"")</f>
        <v>Débil</v>
      </c>
      <c r="V1410" s="232" t="s">
        <v>576</v>
      </c>
      <c r="W1410" s="232" t="s">
        <v>578</v>
      </c>
      <c r="X1410" s="123" t="str">
        <f t="shared" si="91"/>
        <v>DébilNo disminuyeDirectamente</v>
      </c>
      <c r="Y1410" s="208" t="str">
        <f>IFERROR(VLOOKUP(X1410,'Tablas de calculos'!$AZ$4:$BE$11,5,FALSE),"")</f>
        <v/>
      </c>
      <c r="Z1410" s="208" t="str">
        <f>IFERROR(VLOOKUP(X1410,'Tablas de calculos'!$AZ$4:$BE$11,6,FALSE),"")</f>
        <v/>
      </c>
    </row>
    <row r="1411" spans="1:26" ht="60" x14ac:dyDescent="0.25">
      <c r="A1411" s="232" t="s">
        <v>1200</v>
      </c>
      <c r="B1411" s="137">
        <v>74</v>
      </c>
      <c r="C1411" s="205" t="str">
        <f>+VLOOKUP(Tabla9[[#This Row],[Cod. Riesgo]],Tabla_Riesgos[[Número]:[Tipo de Riesgo]],6,FALSE)</f>
        <v>Seguridad de la Información</v>
      </c>
      <c r="D1411" s="290" t="s">
        <v>45</v>
      </c>
      <c r="E1411" s="291" t="s">
        <v>636</v>
      </c>
      <c r="F1411" s="292">
        <v>74.04000000000002</v>
      </c>
      <c r="G1411" s="293" t="s">
        <v>196</v>
      </c>
      <c r="H1411" s="473"/>
      <c r="I1411" s="232"/>
      <c r="J1411" s="232"/>
      <c r="K1411" s="232"/>
      <c r="L1411" s="232"/>
      <c r="M1411" s="232"/>
      <c r="N1411" s="232"/>
      <c r="O1411" s="232"/>
      <c r="P1411" s="123">
        <f t="shared" si="88"/>
        <v>0</v>
      </c>
      <c r="Q1411" s="208" t="str">
        <f t="shared" si="89"/>
        <v>Debil</v>
      </c>
      <c r="R1411" s="232" t="s">
        <v>516</v>
      </c>
      <c r="S1411" s="224" t="str">
        <f t="shared" si="90"/>
        <v>DebilFuerte</v>
      </c>
      <c r="T1411" s="224">
        <f>IFERROR(VLOOKUP(S1411,'Tablas de calculos'!$AU$16:$AV$24,2,FALSE),"")</f>
        <v>7</v>
      </c>
      <c r="U1411" s="208" t="str">
        <f>IFERROR(VLOOKUP(T1411,'Tablas de calculos'!$AV$16:$AY$24,4),"")</f>
        <v>Débil</v>
      </c>
      <c r="V1411" s="232" t="s">
        <v>576</v>
      </c>
      <c r="W1411" s="232" t="s">
        <v>578</v>
      </c>
      <c r="X1411" s="123" t="str">
        <f t="shared" si="91"/>
        <v>DébilNo disminuyeDirectamente</v>
      </c>
      <c r="Y1411" s="208" t="str">
        <f>IFERROR(VLOOKUP(X1411,'Tablas de calculos'!$AZ$4:$BE$11,5,FALSE),"")</f>
        <v/>
      </c>
      <c r="Z1411" s="208" t="str">
        <f>IFERROR(VLOOKUP(X1411,'Tablas de calculos'!$AZ$4:$BE$11,6,FALSE),"")</f>
        <v/>
      </c>
    </row>
    <row r="1412" spans="1:26" ht="75" x14ac:dyDescent="0.25">
      <c r="A1412" s="232" t="s">
        <v>1200</v>
      </c>
      <c r="B1412" s="137">
        <v>11</v>
      </c>
      <c r="C1412" s="205" t="str">
        <f>+VLOOKUP(Tabla9[[#This Row],[Cod. Riesgo]],Tabla_Riesgos[[Número]:[Tipo de Riesgo]],6,FALSE)</f>
        <v>Corrupción</v>
      </c>
      <c r="D1412" s="290" t="s">
        <v>12</v>
      </c>
      <c r="E1412" s="291" t="s">
        <v>394</v>
      </c>
      <c r="F1412" s="292">
        <v>11.01</v>
      </c>
      <c r="G1412" s="293" t="s">
        <v>197</v>
      </c>
      <c r="H1412" s="473"/>
      <c r="I1412" s="232"/>
      <c r="J1412" s="232"/>
      <c r="K1412" s="232"/>
      <c r="L1412" s="232"/>
      <c r="M1412" s="232"/>
      <c r="N1412" s="232"/>
      <c r="O1412" s="232"/>
      <c r="P1412" s="123">
        <f t="shared" si="88"/>
        <v>0</v>
      </c>
      <c r="Q1412" s="208" t="str">
        <f t="shared" si="89"/>
        <v>Debil</v>
      </c>
      <c r="R1412" s="232" t="s">
        <v>516</v>
      </c>
      <c r="S1412" s="224" t="str">
        <f t="shared" si="90"/>
        <v>DebilFuerte</v>
      </c>
      <c r="T1412" s="224">
        <f>IFERROR(VLOOKUP(S1412,'Tablas de calculos'!$AU$16:$AV$24,2,FALSE),"")</f>
        <v>7</v>
      </c>
      <c r="U1412" s="208" t="str">
        <f>IFERROR(VLOOKUP(T1412,'Tablas de calculos'!$AV$16:$AY$24,4),"")</f>
        <v>Débil</v>
      </c>
      <c r="V1412" s="232" t="s">
        <v>576</v>
      </c>
      <c r="W1412" s="232" t="s">
        <v>578</v>
      </c>
      <c r="X1412" s="123" t="str">
        <f t="shared" si="91"/>
        <v>DébilNo disminuyeDirectamente</v>
      </c>
      <c r="Y1412" s="208" t="str">
        <f>IFERROR(VLOOKUP(X1412,'Tablas de calculos'!$AZ$4:$BE$11,5,FALSE),"")</f>
        <v/>
      </c>
      <c r="Z1412" s="208" t="str">
        <f>IFERROR(VLOOKUP(X1412,'Tablas de calculos'!$AZ$4:$BE$11,6,FALSE),"")</f>
        <v/>
      </c>
    </row>
    <row r="1413" spans="1:26" ht="75" x14ac:dyDescent="0.25">
      <c r="A1413" s="232" t="s">
        <v>1200</v>
      </c>
      <c r="B1413" s="137">
        <v>11</v>
      </c>
      <c r="C1413" s="205" t="str">
        <f>+VLOOKUP(Tabla9[[#This Row],[Cod. Riesgo]],Tabla_Riesgos[[Número]:[Tipo de Riesgo]],6,FALSE)</f>
        <v>Corrupción</v>
      </c>
      <c r="D1413" s="290" t="s">
        <v>12</v>
      </c>
      <c r="E1413" s="291" t="s">
        <v>394</v>
      </c>
      <c r="F1413" s="292">
        <v>11.02</v>
      </c>
      <c r="G1413" s="293" t="s">
        <v>174</v>
      </c>
      <c r="H1413" s="473"/>
      <c r="I1413" s="232"/>
      <c r="J1413" s="232"/>
      <c r="K1413" s="232"/>
      <c r="L1413" s="232"/>
      <c r="M1413" s="232"/>
      <c r="N1413" s="232"/>
      <c r="O1413" s="232"/>
      <c r="P1413" s="123">
        <f t="shared" ref="P1413:P1476" si="92">IFERROR(IF(I1413="Asignado",15,0)+IF(J1413="Adecuado",15,0)+IF(K1413="Oportuna",15,0)+IF(L1413="Prevenir",15,0)+IF(L1413="Detectar",10,0)+IF(M1413="Confiable",15,0)+IF(N1413="Se investigan y resuelven oportunamente",15,0)+IF(O1413="Completa",10,0)+IF(O1413="Incompleta",5,0),"")</f>
        <v>0</v>
      </c>
      <c r="Q1413" s="208" t="str">
        <f t="shared" ref="Q1413:Q1476" si="93">IF(P1413&lt;86,"Debil",IF(P1413&lt;96,"Moderado","Fuerte"))</f>
        <v>Debil</v>
      </c>
      <c r="R1413" s="232" t="s">
        <v>516</v>
      </c>
      <c r="S1413" s="224" t="str">
        <f t="shared" ref="S1413:S1476" si="94">_xlfn.CONCAT(Q1413,R1413)</f>
        <v>DebilFuerte</v>
      </c>
      <c r="T1413" s="224">
        <f>IFERROR(VLOOKUP(S1413,'Tablas de calculos'!$AU$16:$AV$24,2,FALSE),"")</f>
        <v>7</v>
      </c>
      <c r="U1413" s="208" t="str">
        <f>IFERROR(VLOOKUP(T1413,'Tablas de calculos'!$AV$16:$AY$24,4),"")</f>
        <v>Débil</v>
      </c>
      <c r="V1413" s="232" t="s">
        <v>576</v>
      </c>
      <c r="W1413" s="232" t="s">
        <v>578</v>
      </c>
      <c r="X1413" s="123" t="str">
        <f t="shared" ref="X1413:X1476" si="95">CONCATENATE(U1413,V1413,W1413)</f>
        <v>DébilNo disminuyeDirectamente</v>
      </c>
      <c r="Y1413" s="208" t="str">
        <f>IFERROR(VLOOKUP(X1413,'Tablas de calculos'!$AZ$4:$BE$11,5,FALSE),"")</f>
        <v/>
      </c>
      <c r="Z1413" s="208" t="str">
        <f>IFERROR(VLOOKUP(X1413,'Tablas de calculos'!$AZ$4:$BE$11,6,FALSE),"")</f>
        <v/>
      </c>
    </row>
    <row r="1414" spans="1:26" ht="75" x14ac:dyDescent="0.25">
      <c r="A1414" s="232" t="s">
        <v>1200</v>
      </c>
      <c r="B1414" s="137">
        <v>11</v>
      </c>
      <c r="C1414" s="205" t="str">
        <f>+VLOOKUP(Tabla9[[#This Row],[Cod. Riesgo]],Tabla_Riesgos[[Número]:[Tipo de Riesgo]],6,FALSE)</f>
        <v>Corrupción</v>
      </c>
      <c r="D1414" s="290" t="s">
        <v>12</v>
      </c>
      <c r="E1414" s="291" t="s">
        <v>394</v>
      </c>
      <c r="F1414" s="292">
        <v>11.03</v>
      </c>
      <c r="G1414" s="293" t="s">
        <v>175</v>
      </c>
      <c r="H1414" s="473"/>
      <c r="I1414" s="232"/>
      <c r="J1414" s="232"/>
      <c r="K1414" s="232"/>
      <c r="L1414" s="232"/>
      <c r="M1414" s="232"/>
      <c r="N1414" s="232"/>
      <c r="O1414" s="232"/>
      <c r="P1414" s="123">
        <f t="shared" si="92"/>
        <v>0</v>
      </c>
      <c r="Q1414" s="208" t="str">
        <f t="shared" si="93"/>
        <v>Debil</v>
      </c>
      <c r="R1414" s="232" t="s">
        <v>516</v>
      </c>
      <c r="S1414" s="224" t="str">
        <f t="shared" si="94"/>
        <v>DebilFuerte</v>
      </c>
      <c r="T1414" s="224">
        <f>IFERROR(VLOOKUP(S1414,'Tablas de calculos'!$AU$16:$AV$24,2,FALSE),"")</f>
        <v>7</v>
      </c>
      <c r="U1414" s="208" t="str">
        <f>IFERROR(VLOOKUP(T1414,'Tablas de calculos'!$AV$16:$AY$24,4),"")</f>
        <v>Débil</v>
      </c>
      <c r="V1414" s="232" t="s">
        <v>576</v>
      </c>
      <c r="W1414" s="232" t="s">
        <v>578</v>
      </c>
      <c r="X1414" s="123" t="str">
        <f t="shared" si="95"/>
        <v>DébilNo disminuyeDirectamente</v>
      </c>
      <c r="Y1414" s="208" t="str">
        <f>IFERROR(VLOOKUP(X1414,'Tablas de calculos'!$AZ$4:$BE$11,5,FALSE),"")</f>
        <v/>
      </c>
      <c r="Z1414" s="208" t="str">
        <f>IFERROR(VLOOKUP(X1414,'Tablas de calculos'!$AZ$4:$BE$11,6,FALSE),"")</f>
        <v/>
      </c>
    </row>
    <row r="1415" spans="1:26" ht="75" x14ac:dyDescent="0.25">
      <c r="A1415" s="232" t="s">
        <v>1200</v>
      </c>
      <c r="B1415" s="137">
        <v>11</v>
      </c>
      <c r="C1415" s="205" t="str">
        <f>+VLOOKUP(Tabla9[[#This Row],[Cod. Riesgo]],Tabla_Riesgos[[Número]:[Tipo de Riesgo]],6,FALSE)</f>
        <v>Corrupción</v>
      </c>
      <c r="D1415" s="290" t="s">
        <v>12</v>
      </c>
      <c r="E1415" s="291" t="s">
        <v>394</v>
      </c>
      <c r="F1415" s="292">
        <v>11.04</v>
      </c>
      <c r="G1415" s="293" t="s">
        <v>198</v>
      </c>
      <c r="H1415" s="473"/>
      <c r="I1415" s="232"/>
      <c r="J1415" s="232"/>
      <c r="K1415" s="232"/>
      <c r="L1415" s="232"/>
      <c r="M1415" s="232"/>
      <c r="N1415" s="232"/>
      <c r="O1415" s="232"/>
      <c r="P1415" s="123">
        <f t="shared" si="92"/>
        <v>0</v>
      </c>
      <c r="Q1415" s="208" t="str">
        <f t="shared" si="93"/>
        <v>Debil</v>
      </c>
      <c r="R1415" s="232" t="s">
        <v>516</v>
      </c>
      <c r="S1415" s="224" t="str">
        <f t="shared" si="94"/>
        <v>DebilFuerte</v>
      </c>
      <c r="T1415" s="224">
        <f>IFERROR(VLOOKUP(S1415,'Tablas de calculos'!$AU$16:$AV$24,2,FALSE),"")</f>
        <v>7</v>
      </c>
      <c r="U1415" s="208" t="str">
        <f>IFERROR(VLOOKUP(T1415,'Tablas de calculos'!$AV$16:$AY$24,4),"")</f>
        <v>Débil</v>
      </c>
      <c r="V1415" s="232" t="s">
        <v>576</v>
      </c>
      <c r="W1415" s="232" t="s">
        <v>578</v>
      </c>
      <c r="X1415" s="123" t="str">
        <f t="shared" si="95"/>
        <v>DébilNo disminuyeDirectamente</v>
      </c>
      <c r="Y1415" s="208" t="str">
        <f>IFERROR(VLOOKUP(X1415,'Tablas de calculos'!$AZ$4:$BE$11,5,FALSE),"")</f>
        <v/>
      </c>
      <c r="Z1415" s="208" t="str">
        <f>IFERROR(VLOOKUP(X1415,'Tablas de calculos'!$AZ$4:$BE$11,6,FALSE),"")</f>
        <v/>
      </c>
    </row>
    <row r="1416" spans="1:26" ht="75" x14ac:dyDescent="0.25">
      <c r="A1416" s="232" t="s">
        <v>1200</v>
      </c>
      <c r="B1416" s="137">
        <v>11</v>
      </c>
      <c r="C1416" s="205" t="str">
        <f>+VLOOKUP(Tabla9[[#This Row],[Cod. Riesgo]],Tabla_Riesgos[[Número]:[Tipo de Riesgo]],6,FALSE)</f>
        <v>Corrupción</v>
      </c>
      <c r="D1416" s="290" t="s">
        <v>12</v>
      </c>
      <c r="E1416" s="291" t="s">
        <v>394</v>
      </c>
      <c r="F1416" s="292">
        <v>11.049999999999999</v>
      </c>
      <c r="G1416" s="293" t="s">
        <v>199</v>
      </c>
      <c r="H1416" s="473"/>
      <c r="I1416" s="232"/>
      <c r="J1416" s="232"/>
      <c r="K1416" s="232"/>
      <c r="L1416" s="232"/>
      <c r="M1416" s="232"/>
      <c r="N1416" s="232"/>
      <c r="O1416" s="232"/>
      <c r="P1416" s="123">
        <f t="shared" si="92"/>
        <v>0</v>
      </c>
      <c r="Q1416" s="208" t="str">
        <f t="shared" si="93"/>
        <v>Debil</v>
      </c>
      <c r="R1416" s="232" t="s">
        <v>516</v>
      </c>
      <c r="S1416" s="224" t="str">
        <f t="shared" si="94"/>
        <v>DebilFuerte</v>
      </c>
      <c r="T1416" s="224">
        <f>IFERROR(VLOOKUP(S1416,'Tablas de calculos'!$AU$16:$AV$24,2,FALSE),"")</f>
        <v>7</v>
      </c>
      <c r="U1416" s="208" t="str">
        <f>IFERROR(VLOOKUP(T1416,'Tablas de calculos'!$AV$16:$AY$24,4),"")</f>
        <v>Débil</v>
      </c>
      <c r="V1416" s="232" t="s">
        <v>576</v>
      </c>
      <c r="W1416" s="232" t="s">
        <v>578</v>
      </c>
      <c r="X1416" s="123" t="str">
        <f t="shared" si="95"/>
        <v>DébilNo disminuyeDirectamente</v>
      </c>
      <c r="Y1416" s="208" t="str">
        <f>IFERROR(VLOOKUP(X1416,'Tablas de calculos'!$AZ$4:$BE$11,5,FALSE),"")</f>
        <v/>
      </c>
      <c r="Z1416" s="208" t="str">
        <f>IFERROR(VLOOKUP(X1416,'Tablas de calculos'!$AZ$4:$BE$11,6,FALSE),"")</f>
        <v/>
      </c>
    </row>
    <row r="1417" spans="1:26" ht="75" x14ac:dyDescent="0.25">
      <c r="A1417" s="232" t="s">
        <v>1200</v>
      </c>
      <c r="B1417" s="137">
        <v>12</v>
      </c>
      <c r="C1417" s="205" t="str">
        <f>+VLOOKUP(Tabla9[[#This Row],[Cod. Riesgo]],Tabla_Riesgos[[Número]:[Tipo de Riesgo]],6,FALSE)</f>
        <v>Estratégico</v>
      </c>
      <c r="D1417" s="290" t="s">
        <v>12</v>
      </c>
      <c r="E1417" s="291" t="s">
        <v>14</v>
      </c>
      <c r="F1417" s="292">
        <v>12.01</v>
      </c>
      <c r="G1417" s="293" t="s">
        <v>200</v>
      </c>
      <c r="H1417" s="473"/>
      <c r="I1417" s="232"/>
      <c r="J1417" s="232"/>
      <c r="K1417" s="232"/>
      <c r="L1417" s="232"/>
      <c r="M1417" s="232"/>
      <c r="N1417" s="232"/>
      <c r="O1417" s="232"/>
      <c r="P1417" s="123">
        <f t="shared" si="92"/>
        <v>0</v>
      </c>
      <c r="Q1417" s="208" t="str">
        <f t="shared" si="93"/>
        <v>Debil</v>
      </c>
      <c r="R1417" s="232" t="s">
        <v>516</v>
      </c>
      <c r="S1417" s="224" t="str">
        <f t="shared" si="94"/>
        <v>DebilFuerte</v>
      </c>
      <c r="T1417" s="224">
        <f>IFERROR(VLOOKUP(S1417,'Tablas de calculos'!$AU$16:$AV$24,2,FALSE),"")</f>
        <v>7</v>
      </c>
      <c r="U1417" s="208" t="str">
        <f>IFERROR(VLOOKUP(T1417,'Tablas de calculos'!$AV$16:$AY$24,4),"")</f>
        <v>Débil</v>
      </c>
      <c r="V1417" s="232" t="s">
        <v>576</v>
      </c>
      <c r="W1417" s="232" t="s">
        <v>578</v>
      </c>
      <c r="X1417" s="123" t="str">
        <f t="shared" si="95"/>
        <v>DébilNo disminuyeDirectamente</v>
      </c>
      <c r="Y1417" s="208" t="str">
        <f>IFERROR(VLOOKUP(X1417,'Tablas de calculos'!$AZ$4:$BE$11,5,FALSE),"")</f>
        <v/>
      </c>
      <c r="Z1417" s="208" t="str">
        <f>IFERROR(VLOOKUP(X1417,'Tablas de calculos'!$AZ$4:$BE$11,6,FALSE),"")</f>
        <v/>
      </c>
    </row>
    <row r="1418" spans="1:26" ht="75" x14ac:dyDescent="0.25">
      <c r="A1418" s="232" t="s">
        <v>1200</v>
      </c>
      <c r="B1418" s="137">
        <v>12</v>
      </c>
      <c r="C1418" s="205" t="str">
        <f>+VLOOKUP(Tabla9[[#This Row],[Cod. Riesgo]],Tabla_Riesgos[[Número]:[Tipo de Riesgo]],6,FALSE)</f>
        <v>Estratégico</v>
      </c>
      <c r="D1418" s="290" t="s">
        <v>12</v>
      </c>
      <c r="E1418" s="291" t="s">
        <v>14</v>
      </c>
      <c r="F1418" s="292">
        <v>12.02</v>
      </c>
      <c r="G1418" s="293" t="s">
        <v>201</v>
      </c>
      <c r="H1418" s="473"/>
      <c r="I1418" s="232"/>
      <c r="J1418" s="232"/>
      <c r="K1418" s="232"/>
      <c r="L1418" s="232"/>
      <c r="M1418" s="232"/>
      <c r="N1418" s="232"/>
      <c r="O1418" s="232"/>
      <c r="P1418" s="123">
        <f t="shared" si="92"/>
        <v>0</v>
      </c>
      <c r="Q1418" s="208" t="str">
        <f t="shared" si="93"/>
        <v>Debil</v>
      </c>
      <c r="R1418" s="232" t="s">
        <v>516</v>
      </c>
      <c r="S1418" s="224" t="str">
        <f t="shared" si="94"/>
        <v>DebilFuerte</v>
      </c>
      <c r="T1418" s="224">
        <f>IFERROR(VLOOKUP(S1418,'Tablas de calculos'!$AU$16:$AV$24,2,FALSE),"")</f>
        <v>7</v>
      </c>
      <c r="U1418" s="208" t="str">
        <f>IFERROR(VLOOKUP(T1418,'Tablas de calculos'!$AV$16:$AY$24,4),"")</f>
        <v>Débil</v>
      </c>
      <c r="V1418" s="232" t="s">
        <v>576</v>
      </c>
      <c r="W1418" s="232" t="s">
        <v>578</v>
      </c>
      <c r="X1418" s="123" t="str">
        <f t="shared" si="95"/>
        <v>DébilNo disminuyeDirectamente</v>
      </c>
      <c r="Y1418" s="208" t="str">
        <f>IFERROR(VLOOKUP(X1418,'Tablas de calculos'!$AZ$4:$BE$11,5,FALSE),"")</f>
        <v/>
      </c>
      <c r="Z1418" s="208" t="str">
        <f>IFERROR(VLOOKUP(X1418,'Tablas de calculos'!$AZ$4:$BE$11,6,FALSE),"")</f>
        <v/>
      </c>
    </row>
    <row r="1419" spans="1:26" ht="75" x14ac:dyDescent="0.25">
      <c r="A1419" s="232" t="s">
        <v>1200</v>
      </c>
      <c r="B1419" s="137">
        <v>12</v>
      </c>
      <c r="C1419" s="205" t="str">
        <f>+VLOOKUP(Tabla9[[#This Row],[Cod. Riesgo]],Tabla_Riesgos[[Número]:[Tipo de Riesgo]],6,FALSE)</f>
        <v>Estratégico</v>
      </c>
      <c r="D1419" s="290" t="s">
        <v>12</v>
      </c>
      <c r="E1419" s="291" t="s">
        <v>14</v>
      </c>
      <c r="F1419" s="292">
        <v>12.03</v>
      </c>
      <c r="G1419" s="293" t="s">
        <v>202</v>
      </c>
      <c r="H1419" s="473"/>
      <c r="I1419" s="232"/>
      <c r="J1419" s="232"/>
      <c r="K1419" s="232"/>
      <c r="L1419" s="232"/>
      <c r="M1419" s="232"/>
      <c r="N1419" s="232"/>
      <c r="O1419" s="232"/>
      <c r="P1419" s="123">
        <f t="shared" si="92"/>
        <v>0</v>
      </c>
      <c r="Q1419" s="208" t="str">
        <f t="shared" si="93"/>
        <v>Debil</v>
      </c>
      <c r="R1419" s="232" t="s">
        <v>516</v>
      </c>
      <c r="S1419" s="224" t="str">
        <f t="shared" si="94"/>
        <v>DebilFuerte</v>
      </c>
      <c r="T1419" s="224">
        <f>IFERROR(VLOOKUP(S1419,'Tablas de calculos'!$AU$16:$AV$24,2,FALSE),"")</f>
        <v>7</v>
      </c>
      <c r="U1419" s="208" t="str">
        <f>IFERROR(VLOOKUP(T1419,'Tablas de calculos'!$AV$16:$AY$24,4),"")</f>
        <v>Débil</v>
      </c>
      <c r="V1419" s="232" t="s">
        <v>576</v>
      </c>
      <c r="W1419" s="232" t="s">
        <v>578</v>
      </c>
      <c r="X1419" s="123" t="str">
        <f t="shared" si="95"/>
        <v>DébilNo disminuyeDirectamente</v>
      </c>
      <c r="Y1419" s="208" t="str">
        <f>IFERROR(VLOOKUP(X1419,'Tablas de calculos'!$AZ$4:$BE$11,5,FALSE),"")</f>
        <v/>
      </c>
      <c r="Z1419" s="208" t="str">
        <f>IFERROR(VLOOKUP(X1419,'Tablas de calculos'!$AZ$4:$BE$11,6,FALSE),"")</f>
        <v/>
      </c>
    </row>
    <row r="1420" spans="1:26" ht="45" x14ac:dyDescent="0.25">
      <c r="A1420" s="232" t="s">
        <v>1200</v>
      </c>
      <c r="B1420" s="137">
        <v>13</v>
      </c>
      <c r="C1420" s="205" t="str">
        <f>+VLOOKUP(Tabla9[[#This Row],[Cod. Riesgo]],Tabla_Riesgos[[Número]:[Tipo de Riesgo]],6,FALSE)</f>
        <v>Corrupción</v>
      </c>
      <c r="D1420" s="290" t="s">
        <v>12</v>
      </c>
      <c r="E1420" s="291" t="s">
        <v>15</v>
      </c>
      <c r="F1420" s="292">
        <v>13.01</v>
      </c>
      <c r="G1420" s="293" t="s">
        <v>203</v>
      </c>
      <c r="H1420" s="473"/>
      <c r="I1420" s="232"/>
      <c r="J1420" s="232"/>
      <c r="K1420" s="232"/>
      <c r="L1420" s="232"/>
      <c r="M1420" s="232"/>
      <c r="N1420" s="232"/>
      <c r="O1420" s="232"/>
      <c r="P1420" s="123">
        <f t="shared" si="92"/>
        <v>0</v>
      </c>
      <c r="Q1420" s="208" t="str">
        <f t="shared" si="93"/>
        <v>Debil</v>
      </c>
      <c r="R1420" s="232" t="s">
        <v>516</v>
      </c>
      <c r="S1420" s="224" t="str">
        <f t="shared" si="94"/>
        <v>DebilFuerte</v>
      </c>
      <c r="T1420" s="224">
        <f>IFERROR(VLOOKUP(S1420,'Tablas de calculos'!$AU$16:$AV$24,2,FALSE),"")</f>
        <v>7</v>
      </c>
      <c r="U1420" s="208" t="str">
        <f>IFERROR(VLOOKUP(T1420,'Tablas de calculos'!$AV$16:$AY$24,4),"")</f>
        <v>Débil</v>
      </c>
      <c r="V1420" s="232" t="s">
        <v>576</v>
      </c>
      <c r="W1420" s="232" t="s">
        <v>578</v>
      </c>
      <c r="X1420" s="123" t="str">
        <f t="shared" si="95"/>
        <v>DébilNo disminuyeDirectamente</v>
      </c>
      <c r="Y1420" s="208" t="str">
        <f>IFERROR(VLOOKUP(X1420,'Tablas de calculos'!$AZ$4:$BE$11,5,FALSE),"")</f>
        <v/>
      </c>
      <c r="Z1420" s="208" t="str">
        <f>IFERROR(VLOOKUP(X1420,'Tablas de calculos'!$AZ$4:$BE$11,6,FALSE),"")</f>
        <v/>
      </c>
    </row>
    <row r="1421" spans="1:26" ht="45" x14ac:dyDescent="0.25">
      <c r="A1421" s="232" t="s">
        <v>1200</v>
      </c>
      <c r="B1421" s="137">
        <v>13</v>
      </c>
      <c r="C1421" s="205" t="str">
        <f>+VLOOKUP(Tabla9[[#This Row],[Cod. Riesgo]],Tabla_Riesgos[[Número]:[Tipo de Riesgo]],6,FALSE)</f>
        <v>Corrupción</v>
      </c>
      <c r="D1421" s="290" t="s">
        <v>12</v>
      </c>
      <c r="E1421" s="291" t="s">
        <v>15</v>
      </c>
      <c r="F1421" s="292">
        <v>13.02</v>
      </c>
      <c r="G1421" s="293" t="s">
        <v>185</v>
      </c>
      <c r="H1421" s="473"/>
      <c r="I1421" s="232"/>
      <c r="J1421" s="232"/>
      <c r="K1421" s="232"/>
      <c r="L1421" s="232"/>
      <c r="M1421" s="232"/>
      <c r="N1421" s="232"/>
      <c r="O1421" s="232"/>
      <c r="P1421" s="123">
        <f t="shared" si="92"/>
        <v>0</v>
      </c>
      <c r="Q1421" s="208" t="str">
        <f t="shared" si="93"/>
        <v>Debil</v>
      </c>
      <c r="R1421" s="232" t="s">
        <v>516</v>
      </c>
      <c r="S1421" s="224" t="str">
        <f t="shared" si="94"/>
        <v>DebilFuerte</v>
      </c>
      <c r="T1421" s="224">
        <f>IFERROR(VLOOKUP(S1421,'Tablas de calculos'!$AU$16:$AV$24,2,FALSE),"")</f>
        <v>7</v>
      </c>
      <c r="U1421" s="208" t="str">
        <f>IFERROR(VLOOKUP(T1421,'Tablas de calculos'!$AV$16:$AY$24,4),"")</f>
        <v>Débil</v>
      </c>
      <c r="V1421" s="232" t="s">
        <v>576</v>
      </c>
      <c r="W1421" s="232" t="s">
        <v>578</v>
      </c>
      <c r="X1421" s="123" t="str">
        <f t="shared" si="95"/>
        <v>DébilNo disminuyeDirectamente</v>
      </c>
      <c r="Y1421" s="208" t="str">
        <f>IFERROR(VLOOKUP(X1421,'Tablas de calculos'!$AZ$4:$BE$11,5,FALSE),"")</f>
        <v/>
      </c>
      <c r="Z1421" s="208" t="str">
        <f>IFERROR(VLOOKUP(X1421,'Tablas de calculos'!$AZ$4:$BE$11,6,FALSE),"")</f>
        <v/>
      </c>
    </row>
    <row r="1422" spans="1:26" ht="45" x14ac:dyDescent="0.25">
      <c r="A1422" s="232" t="s">
        <v>1200</v>
      </c>
      <c r="B1422" s="137">
        <v>13</v>
      </c>
      <c r="C1422" s="205" t="str">
        <f>+VLOOKUP(Tabla9[[#This Row],[Cod. Riesgo]],Tabla_Riesgos[[Número]:[Tipo de Riesgo]],6,FALSE)</f>
        <v>Corrupción</v>
      </c>
      <c r="D1422" s="290" t="s">
        <v>12</v>
      </c>
      <c r="E1422" s="291" t="s">
        <v>15</v>
      </c>
      <c r="F1422" s="292">
        <v>13.03</v>
      </c>
      <c r="G1422" s="293" t="s">
        <v>177</v>
      </c>
      <c r="H1422" s="473"/>
      <c r="I1422" s="232"/>
      <c r="J1422" s="232"/>
      <c r="K1422" s="232"/>
      <c r="L1422" s="232"/>
      <c r="M1422" s="232"/>
      <c r="N1422" s="232"/>
      <c r="O1422" s="232"/>
      <c r="P1422" s="123">
        <f t="shared" si="92"/>
        <v>0</v>
      </c>
      <c r="Q1422" s="208" t="str">
        <f t="shared" si="93"/>
        <v>Debil</v>
      </c>
      <c r="R1422" s="232" t="s">
        <v>516</v>
      </c>
      <c r="S1422" s="224" t="str">
        <f t="shared" si="94"/>
        <v>DebilFuerte</v>
      </c>
      <c r="T1422" s="224">
        <f>IFERROR(VLOOKUP(S1422,'Tablas de calculos'!$AU$16:$AV$24,2,FALSE),"")</f>
        <v>7</v>
      </c>
      <c r="U1422" s="208" t="str">
        <f>IFERROR(VLOOKUP(T1422,'Tablas de calculos'!$AV$16:$AY$24,4),"")</f>
        <v>Débil</v>
      </c>
      <c r="V1422" s="232" t="s">
        <v>576</v>
      </c>
      <c r="W1422" s="232" t="s">
        <v>578</v>
      </c>
      <c r="X1422" s="123" t="str">
        <f t="shared" si="95"/>
        <v>DébilNo disminuyeDirectamente</v>
      </c>
      <c r="Y1422" s="208" t="str">
        <f>IFERROR(VLOOKUP(X1422,'Tablas de calculos'!$AZ$4:$BE$11,5,FALSE),"")</f>
        <v/>
      </c>
      <c r="Z1422" s="208" t="str">
        <f>IFERROR(VLOOKUP(X1422,'Tablas de calculos'!$AZ$4:$BE$11,6,FALSE),"")</f>
        <v/>
      </c>
    </row>
    <row r="1423" spans="1:26" ht="60" x14ac:dyDescent="0.25">
      <c r="A1423" s="232" t="s">
        <v>1200</v>
      </c>
      <c r="B1423" s="137">
        <v>14</v>
      </c>
      <c r="C1423" s="205" t="str">
        <f>+VLOOKUP(Tabla9[[#This Row],[Cod. Riesgo]],Tabla_Riesgos[[Número]:[Tipo de Riesgo]],6,FALSE)</f>
        <v>Operativo</v>
      </c>
      <c r="D1423" s="290" t="s">
        <v>35</v>
      </c>
      <c r="E1423" s="291" t="s">
        <v>626</v>
      </c>
      <c r="F1423" s="292">
        <v>14.01</v>
      </c>
      <c r="G1423" s="293" t="s">
        <v>204</v>
      </c>
      <c r="H1423" s="473"/>
      <c r="I1423" s="232"/>
      <c r="J1423" s="232"/>
      <c r="K1423" s="232"/>
      <c r="L1423" s="232"/>
      <c r="M1423" s="232"/>
      <c r="N1423" s="232"/>
      <c r="O1423" s="232"/>
      <c r="P1423" s="123">
        <f t="shared" si="92"/>
        <v>0</v>
      </c>
      <c r="Q1423" s="208" t="str">
        <f t="shared" si="93"/>
        <v>Debil</v>
      </c>
      <c r="R1423" s="232" t="s">
        <v>516</v>
      </c>
      <c r="S1423" s="224" t="str">
        <f t="shared" si="94"/>
        <v>DebilFuerte</v>
      </c>
      <c r="T1423" s="224">
        <f>IFERROR(VLOOKUP(S1423,'Tablas de calculos'!$AU$16:$AV$24,2,FALSE),"")</f>
        <v>7</v>
      </c>
      <c r="U1423" s="208" t="str">
        <f>IFERROR(VLOOKUP(T1423,'Tablas de calculos'!$AV$16:$AY$24,4),"")</f>
        <v>Débil</v>
      </c>
      <c r="V1423" s="232" t="s">
        <v>576</v>
      </c>
      <c r="W1423" s="232" t="s">
        <v>578</v>
      </c>
      <c r="X1423" s="123" t="str">
        <f t="shared" si="95"/>
        <v>DébilNo disminuyeDirectamente</v>
      </c>
      <c r="Y1423" s="208" t="str">
        <f>IFERROR(VLOOKUP(X1423,'Tablas de calculos'!$AZ$4:$BE$11,5,FALSE),"")</f>
        <v/>
      </c>
      <c r="Z1423" s="208" t="str">
        <f>IFERROR(VLOOKUP(X1423,'Tablas de calculos'!$AZ$4:$BE$11,6,FALSE),"")</f>
        <v/>
      </c>
    </row>
    <row r="1424" spans="1:26" ht="75" x14ac:dyDescent="0.25">
      <c r="A1424" s="232" t="s">
        <v>1200</v>
      </c>
      <c r="B1424" s="137">
        <v>14</v>
      </c>
      <c r="C1424" s="205" t="str">
        <f>+VLOOKUP(Tabla9[[#This Row],[Cod. Riesgo]],Tabla_Riesgos[[Número]:[Tipo de Riesgo]],6,FALSE)</f>
        <v>Operativo</v>
      </c>
      <c r="D1424" s="290" t="s">
        <v>35</v>
      </c>
      <c r="E1424" s="291" t="s">
        <v>626</v>
      </c>
      <c r="F1424" s="292">
        <v>14.02</v>
      </c>
      <c r="G1424" s="293" t="s">
        <v>205</v>
      </c>
      <c r="H1424" s="473"/>
      <c r="I1424" s="232"/>
      <c r="J1424" s="232"/>
      <c r="K1424" s="232"/>
      <c r="L1424" s="232"/>
      <c r="M1424" s="232"/>
      <c r="N1424" s="232"/>
      <c r="O1424" s="232"/>
      <c r="P1424" s="123">
        <f t="shared" si="92"/>
        <v>0</v>
      </c>
      <c r="Q1424" s="208" t="str">
        <f t="shared" si="93"/>
        <v>Debil</v>
      </c>
      <c r="R1424" s="232" t="s">
        <v>516</v>
      </c>
      <c r="S1424" s="224" t="str">
        <f t="shared" si="94"/>
        <v>DebilFuerte</v>
      </c>
      <c r="T1424" s="224">
        <f>IFERROR(VLOOKUP(S1424,'Tablas de calculos'!$AU$16:$AV$24,2,FALSE),"")</f>
        <v>7</v>
      </c>
      <c r="U1424" s="208" t="str">
        <f>IFERROR(VLOOKUP(T1424,'Tablas de calculos'!$AV$16:$AY$24,4),"")</f>
        <v>Débil</v>
      </c>
      <c r="V1424" s="232" t="s">
        <v>576</v>
      </c>
      <c r="W1424" s="232" t="s">
        <v>578</v>
      </c>
      <c r="X1424" s="123" t="str">
        <f t="shared" si="95"/>
        <v>DébilNo disminuyeDirectamente</v>
      </c>
      <c r="Y1424" s="208" t="str">
        <f>IFERROR(VLOOKUP(X1424,'Tablas de calculos'!$AZ$4:$BE$11,5,FALSE),"")</f>
        <v/>
      </c>
      <c r="Z1424" s="208" t="str">
        <f>IFERROR(VLOOKUP(X1424,'Tablas de calculos'!$AZ$4:$BE$11,6,FALSE),"")</f>
        <v/>
      </c>
    </row>
    <row r="1425" spans="1:26" ht="45" x14ac:dyDescent="0.25">
      <c r="A1425" s="232" t="s">
        <v>1200</v>
      </c>
      <c r="B1425" s="137">
        <v>14</v>
      </c>
      <c r="C1425" s="205" t="str">
        <f>+VLOOKUP(Tabla9[[#This Row],[Cod. Riesgo]],Tabla_Riesgos[[Número]:[Tipo de Riesgo]],6,FALSE)</f>
        <v>Operativo</v>
      </c>
      <c r="D1425" s="290" t="s">
        <v>35</v>
      </c>
      <c r="E1425" s="291" t="s">
        <v>626</v>
      </c>
      <c r="F1425" s="292">
        <v>14.03</v>
      </c>
      <c r="G1425" s="293" t="s">
        <v>206</v>
      </c>
      <c r="H1425" s="473"/>
      <c r="I1425" s="232"/>
      <c r="J1425" s="232"/>
      <c r="K1425" s="232"/>
      <c r="L1425" s="232"/>
      <c r="M1425" s="232"/>
      <c r="N1425" s="232"/>
      <c r="O1425" s="232"/>
      <c r="P1425" s="123">
        <f t="shared" si="92"/>
        <v>0</v>
      </c>
      <c r="Q1425" s="208" t="str">
        <f t="shared" si="93"/>
        <v>Debil</v>
      </c>
      <c r="R1425" s="232" t="s">
        <v>516</v>
      </c>
      <c r="S1425" s="224" t="str">
        <f t="shared" si="94"/>
        <v>DebilFuerte</v>
      </c>
      <c r="T1425" s="224">
        <f>IFERROR(VLOOKUP(S1425,'Tablas de calculos'!$AU$16:$AV$24,2,FALSE),"")</f>
        <v>7</v>
      </c>
      <c r="U1425" s="208" t="str">
        <f>IFERROR(VLOOKUP(T1425,'Tablas de calculos'!$AV$16:$AY$24,4),"")</f>
        <v>Débil</v>
      </c>
      <c r="V1425" s="232" t="s">
        <v>576</v>
      </c>
      <c r="W1425" s="232" t="s">
        <v>578</v>
      </c>
      <c r="X1425" s="123" t="str">
        <f t="shared" si="95"/>
        <v>DébilNo disminuyeDirectamente</v>
      </c>
      <c r="Y1425" s="208" t="str">
        <f>IFERROR(VLOOKUP(X1425,'Tablas de calculos'!$AZ$4:$BE$11,5,FALSE),"")</f>
        <v/>
      </c>
      <c r="Z1425" s="208" t="str">
        <f>IFERROR(VLOOKUP(X1425,'Tablas de calculos'!$AZ$4:$BE$11,6,FALSE),"")</f>
        <v/>
      </c>
    </row>
    <row r="1426" spans="1:26" ht="45" x14ac:dyDescent="0.25">
      <c r="A1426" s="232" t="s">
        <v>1200</v>
      </c>
      <c r="B1426" s="137">
        <v>15</v>
      </c>
      <c r="C1426" s="205" t="str">
        <f>+VLOOKUP(Tabla9[[#This Row],[Cod. Riesgo]],Tabla_Riesgos[[Número]:[Tipo de Riesgo]],6,FALSE)</f>
        <v>Operativo</v>
      </c>
      <c r="D1426" s="290" t="s">
        <v>38</v>
      </c>
      <c r="E1426" s="291" t="s">
        <v>17</v>
      </c>
      <c r="F1426" s="292">
        <v>15.01</v>
      </c>
      <c r="G1426" s="293" t="s">
        <v>1228</v>
      </c>
      <c r="H1426" s="473" t="s">
        <v>544</v>
      </c>
      <c r="I1426" s="232" t="s">
        <v>486</v>
      </c>
      <c r="J1426" s="232" t="s">
        <v>490</v>
      </c>
      <c r="K1426" s="232" t="s">
        <v>494</v>
      </c>
      <c r="L1426" s="232" t="s">
        <v>498</v>
      </c>
      <c r="M1426" s="232" t="s">
        <v>503</v>
      </c>
      <c r="N1426" s="232" t="s">
        <v>508</v>
      </c>
      <c r="O1426" s="232" t="s">
        <v>512</v>
      </c>
      <c r="P1426" s="123">
        <f t="shared" si="92"/>
        <v>100</v>
      </c>
      <c r="Q1426" s="208" t="str">
        <f t="shared" si="93"/>
        <v>Fuerte</v>
      </c>
      <c r="R1426" s="232" t="s">
        <v>516</v>
      </c>
      <c r="S1426" s="224" t="str">
        <f t="shared" si="94"/>
        <v>FuerteFuerte</v>
      </c>
      <c r="T1426" s="224">
        <f>IFERROR(VLOOKUP(S1426,'Tablas de calculos'!$AU$16:$AV$24,2,FALSE),"")</f>
        <v>1</v>
      </c>
      <c r="U1426" s="208" t="str">
        <f>IFERROR(VLOOKUP(T1426,'Tablas de calculos'!$AV$16:$AY$24,4),"")</f>
        <v>Fuerte</v>
      </c>
      <c r="V1426" s="232" t="s">
        <v>578</v>
      </c>
      <c r="W1426" s="232" t="s">
        <v>578</v>
      </c>
      <c r="X1426" s="123" t="str">
        <f t="shared" si="95"/>
        <v>FuerteDirectamenteDirectamente</v>
      </c>
      <c r="Y1426" s="208">
        <f>IFERROR(VLOOKUP(X1426,'Tablas de calculos'!$AZ$4:$BE$11,5,FALSE),"")</f>
        <v>2</v>
      </c>
      <c r="Z1426" s="208">
        <f>IFERROR(VLOOKUP(X1426,'Tablas de calculos'!$AZ$4:$BE$11,6,FALSE),"")</f>
        <v>2</v>
      </c>
    </row>
    <row r="1427" spans="1:26" ht="60" x14ac:dyDescent="0.25">
      <c r="A1427" s="232" t="s">
        <v>1200</v>
      </c>
      <c r="B1427" s="137">
        <v>15</v>
      </c>
      <c r="C1427" s="205" t="str">
        <f>+VLOOKUP(Tabla9[[#This Row],[Cod. Riesgo]],Tabla_Riesgos[[Número]:[Tipo de Riesgo]],6,FALSE)</f>
        <v>Operativo</v>
      </c>
      <c r="D1427" s="290" t="s">
        <v>38</v>
      </c>
      <c r="E1427" s="291" t="s">
        <v>17</v>
      </c>
      <c r="F1427" s="292">
        <v>15.02</v>
      </c>
      <c r="G1427" s="293" t="s">
        <v>1229</v>
      </c>
      <c r="H1427" s="473" t="s">
        <v>544</v>
      </c>
      <c r="I1427" s="232" t="s">
        <v>486</v>
      </c>
      <c r="J1427" s="232" t="s">
        <v>490</v>
      </c>
      <c r="K1427" s="232" t="s">
        <v>494</v>
      </c>
      <c r="L1427" s="232" t="s">
        <v>498</v>
      </c>
      <c r="M1427" s="232" t="s">
        <v>503</v>
      </c>
      <c r="N1427" s="232" t="s">
        <v>508</v>
      </c>
      <c r="O1427" s="232" t="s">
        <v>512</v>
      </c>
      <c r="P1427" s="123">
        <f t="shared" si="92"/>
        <v>100</v>
      </c>
      <c r="Q1427" s="208" t="str">
        <f t="shared" si="93"/>
        <v>Fuerte</v>
      </c>
      <c r="R1427" s="232" t="s">
        <v>516</v>
      </c>
      <c r="S1427" s="224" t="str">
        <f t="shared" si="94"/>
        <v>FuerteFuerte</v>
      </c>
      <c r="T1427" s="224">
        <f>IFERROR(VLOOKUP(S1427,'Tablas de calculos'!$AU$16:$AV$24,2,FALSE),"")</f>
        <v>1</v>
      </c>
      <c r="U1427" s="208" t="str">
        <f>IFERROR(VLOOKUP(T1427,'Tablas de calculos'!$AV$16:$AY$24,4),"")</f>
        <v>Fuerte</v>
      </c>
      <c r="V1427" s="232" t="s">
        <v>578</v>
      </c>
      <c r="W1427" s="232" t="s">
        <v>578</v>
      </c>
      <c r="X1427" s="123" t="str">
        <f t="shared" si="95"/>
        <v>FuerteDirectamenteDirectamente</v>
      </c>
      <c r="Y1427" s="208">
        <f>IFERROR(VLOOKUP(X1427,'Tablas de calculos'!$AZ$4:$BE$11,5,FALSE),"")</f>
        <v>2</v>
      </c>
      <c r="Z1427" s="208">
        <f>IFERROR(VLOOKUP(X1427,'Tablas de calculos'!$AZ$4:$BE$11,6,FALSE),"")</f>
        <v>2</v>
      </c>
    </row>
    <row r="1428" spans="1:26" ht="60" x14ac:dyDescent="0.25">
      <c r="A1428" s="232" t="s">
        <v>1200</v>
      </c>
      <c r="B1428" s="137">
        <v>15</v>
      </c>
      <c r="C1428" s="205" t="str">
        <f>+VLOOKUP(Tabla9[[#This Row],[Cod. Riesgo]],Tabla_Riesgos[[Número]:[Tipo de Riesgo]],6,FALSE)</f>
        <v>Operativo</v>
      </c>
      <c r="D1428" s="290" t="s">
        <v>38</v>
      </c>
      <c r="E1428" s="291" t="s">
        <v>17</v>
      </c>
      <c r="F1428" s="292">
        <v>15.03</v>
      </c>
      <c r="G1428" s="293" t="s">
        <v>1230</v>
      </c>
      <c r="H1428" s="473" t="s">
        <v>544</v>
      </c>
      <c r="I1428" s="232" t="s">
        <v>486</v>
      </c>
      <c r="J1428" s="232" t="s">
        <v>490</v>
      </c>
      <c r="K1428" s="232" t="s">
        <v>494</v>
      </c>
      <c r="L1428" s="232" t="s">
        <v>498</v>
      </c>
      <c r="M1428" s="232" t="s">
        <v>503</v>
      </c>
      <c r="N1428" s="232" t="s">
        <v>508</v>
      </c>
      <c r="O1428" s="232" t="s">
        <v>512</v>
      </c>
      <c r="P1428" s="123">
        <f t="shared" si="92"/>
        <v>100</v>
      </c>
      <c r="Q1428" s="208" t="str">
        <f t="shared" si="93"/>
        <v>Fuerte</v>
      </c>
      <c r="R1428" s="232" t="s">
        <v>516</v>
      </c>
      <c r="S1428" s="224" t="str">
        <f t="shared" si="94"/>
        <v>FuerteFuerte</v>
      </c>
      <c r="T1428" s="224">
        <f>IFERROR(VLOOKUP(S1428,'Tablas de calculos'!$AU$16:$AV$24,2,FALSE),"")</f>
        <v>1</v>
      </c>
      <c r="U1428" s="208" t="str">
        <f>IFERROR(VLOOKUP(T1428,'Tablas de calculos'!$AV$16:$AY$24,4),"")</f>
        <v>Fuerte</v>
      </c>
      <c r="V1428" s="232" t="s">
        <v>578</v>
      </c>
      <c r="W1428" s="232" t="s">
        <v>578</v>
      </c>
      <c r="X1428" s="123" t="str">
        <f t="shared" si="95"/>
        <v>FuerteDirectamenteDirectamente</v>
      </c>
      <c r="Y1428" s="208">
        <f>IFERROR(VLOOKUP(X1428,'Tablas de calculos'!$AZ$4:$BE$11,5,FALSE),"")</f>
        <v>2</v>
      </c>
      <c r="Z1428" s="208">
        <f>IFERROR(VLOOKUP(X1428,'Tablas de calculos'!$AZ$4:$BE$11,6,FALSE),"")</f>
        <v>2</v>
      </c>
    </row>
    <row r="1429" spans="1:26" ht="45" x14ac:dyDescent="0.25">
      <c r="A1429" s="232" t="s">
        <v>1200</v>
      </c>
      <c r="B1429" s="137">
        <v>16</v>
      </c>
      <c r="C1429" s="205" t="str">
        <f>+VLOOKUP(Tabla9[[#This Row],[Cod. Riesgo]],Tabla_Riesgos[[Número]:[Tipo de Riesgo]],6,FALSE)</f>
        <v>Estratégico</v>
      </c>
      <c r="D1429" s="290" t="s">
        <v>33</v>
      </c>
      <c r="E1429" s="291" t="s">
        <v>19</v>
      </c>
      <c r="F1429" s="292">
        <v>16.010000000000002</v>
      </c>
      <c r="G1429" s="293" t="s">
        <v>210</v>
      </c>
      <c r="H1429" s="473"/>
      <c r="I1429" s="232"/>
      <c r="J1429" s="232"/>
      <c r="K1429" s="232"/>
      <c r="L1429" s="232"/>
      <c r="M1429" s="232"/>
      <c r="N1429" s="232"/>
      <c r="O1429" s="232"/>
      <c r="P1429" s="123">
        <f t="shared" si="92"/>
        <v>0</v>
      </c>
      <c r="Q1429" s="208" t="str">
        <f t="shared" si="93"/>
        <v>Debil</v>
      </c>
      <c r="R1429" s="232" t="s">
        <v>516</v>
      </c>
      <c r="S1429" s="224" t="str">
        <f t="shared" si="94"/>
        <v>DebilFuerte</v>
      </c>
      <c r="T1429" s="224">
        <f>IFERROR(VLOOKUP(S1429,'Tablas de calculos'!$AU$16:$AV$24,2,FALSE),"")</f>
        <v>7</v>
      </c>
      <c r="U1429" s="208" t="str">
        <f>IFERROR(VLOOKUP(T1429,'Tablas de calculos'!$AV$16:$AY$24,4),"")</f>
        <v>Débil</v>
      </c>
      <c r="V1429" s="232" t="s">
        <v>576</v>
      </c>
      <c r="W1429" s="232" t="s">
        <v>578</v>
      </c>
      <c r="X1429" s="123" t="str">
        <f t="shared" si="95"/>
        <v>DébilNo disminuyeDirectamente</v>
      </c>
      <c r="Y1429" s="208" t="str">
        <f>IFERROR(VLOOKUP(X1429,'Tablas de calculos'!$AZ$4:$BE$11,5,FALSE),"")</f>
        <v/>
      </c>
      <c r="Z1429" s="208" t="str">
        <f>IFERROR(VLOOKUP(X1429,'Tablas de calculos'!$AZ$4:$BE$11,6,FALSE),"")</f>
        <v/>
      </c>
    </row>
    <row r="1430" spans="1:26" ht="60" x14ac:dyDescent="0.25">
      <c r="A1430" s="232" t="s">
        <v>1200</v>
      </c>
      <c r="B1430" s="137">
        <v>16</v>
      </c>
      <c r="C1430" s="205" t="str">
        <f>+VLOOKUP(Tabla9[[#This Row],[Cod. Riesgo]],Tabla_Riesgos[[Número]:[Tipo de Riesgo]],6,FALSE)</f>
        <v>Estratégico</v>
      </c>
      <c r="D1430" s="290" t="s">
        <v>33</v>
      </c>
      <c r="E1430" s="291" t="s">
        <v>19</v>
      </c>
      <c r="F1430" s="292">
        <v>16.020000000000003</v>
      </c>
      <c r="G1430" s="293" t="s">
        <v>211</v>
      </c>
      <c r="H1430" s="473"/>
      <c r="I1430" s="232"/>
      <c r="J1430" s="232"/>
      <c r="K1430" s="232"/>
      <c r="L1430" s="232"/>
      <c r="M1430" s="232"/>
      <c r="N1430" s="232"/>
      <c r="O1430" s="232"/>
      <c r="P1430" s="123">
        <f t="shared" si="92"/>
        <v>0</v>
      </c>
      <c r="Q1430" s="208" t="str">
        <f t="shared" si="93"/>
        <v>Debil</v>
      </c>
      <c r="R1430" s="232" t="s">
        <v>516</v>
      </c>
      <c r="S1430" s="224" t="str">
        <f t="shared" si="94"/>
        <v>DebilFuerte</v>
      </c>
      <c r="T1430" s="224">
        <f>IFERROR(VLOOKUP(S1430,'Tablas de calculos'!$AU$16:$AV$24,2,FALSE),"")</f>
        <v>7</v>
      </c>
      <c r="U1430" s="208" t="str">
        <f>IFERROR(VLOOKUP(T1430,'Tablas de calculos'!$AV$16:$AY$24,4),"")</f>
        <v>Débil</v>
      </c>
      <c r="V1430" s="232" t="s">
        <v>576</v>
      </c>
      <c r="W1430" s="232" t="s">
        <v>578</v>
      </c>
      <c r="X1430" s="123" t="str">
        <f t="shared" si="95"/>
        <v>DébilNo disminuyeDirectamente</v>
      </c>
      <c r="Y1430" s="208" t="str">
        <f>IFERROR(VLOOKUP(X1430,'Tablas de calculos'!$AZ$4:$BE$11,5,FALSE),"")</f>
        <v/>
      </c>
      <c r="Z1430" s="208" t="str">
        <f>IFERROR(VLOOKUP(X1430,'Tablas de calculos'!$AZ$4:$BE$11,6,FALSE),"")</f>
        <v/>
      </c>
    </row>
    <row r="1431" spans="1:26" ht="45" x14ac:dyDescent="0.25">
      <c r="A1431" s="232" t="s">
        <v>1200</v>
      </c>
      <c r="B1431" s="137">
        <v>16</v>
      </c>
      <c r="C1431" s="205" t="str">
        <f>+VLOOKUP(Tabla9[[#This Row],[Cod. Riesgo]],Tabla_Riesgos[[Número]:[Tipo de Riesgo]],6,FALSE)</f>
        <v>Estratégico</v>
      </c>
      <c r="D1431" s="290" t="s">
        <v>33</v>
      </c>
      <c r="E1431" s="291" t="s">
        <v>19</v>
      </c>
      <c r="F1431" s="292">
        <v>16.030000000000005</v>
      </c>
      <c r="G1431" s="293" t="s">
        <v>212</v>
      </c>
      <c r="H1431" s="473"/>
      <c r="I1431" s="232"/>
      <c r="J1431" s="232"/>
      <c r="K1431" s="232"/>
      <c r="L1431" s="232"/>
      <c r="M1431" s="232"/>
      <c r="N1431" s="232"/>
      <c r="O1431" s="232"/>
      <c r="P1431" s="123">
        <f t="shared" si="92"/>
        <v>0</v>
      </c>
      <c r="Q1431" s="208" t="str">
        <f t="shared" si="93"/>
        <v>Debil</v>
      </c>
      <c r="R1431" s="232" t="s">
        <v>516</v>
      </c>
      <c r="S1431" s="224" t="str">
        <f t="shared" si="94"/>
        <v>DebilFuerte</v>
      </c>
      <c r="T1431" s="224">
        <f>IFERROR(VLOOKUP(S1431,'Tablas de calculos'!$AU$16:$AV$24,2,FALSE),"")</f>
        <v>7</v>
      </c>
      <c r="U1431" s="208" t="str">
        <f>IFERROR(VLOOKUP(T1431,'Tablas de calculos'!$AV$16:$AY$24,4),"")</f>
        <v>Débil</v>
      </c>
      <c r="V1431" s="232" t="s">
        <v>576</v>
      </c>
      <c r="W1431" s="232" t="s">
        <v>578</v>
      </c>
      <c r="X1431" s="123" t="str">
        <f t="shared" si="95"/>
        <v>DébilNo disminuyeDirectamente</v>
      </c>
      <c r="Y1431" s="208" t="str">
        <f>IFERROR(VLOOKUP(X1431,'Tablas de calculos'!$AZ$4:$BE$11,5,FALSE),"")</f>
        <v/>
      </c>
      <c r="Z1431" s="208" t="str">
        <f>IFERROR(VLOOKUP(X1431,'Tablas de calculos'!$AZ$4:$BE$11,6,FALSE),"")</f>
        <v/>
      </c>
    </row>
    <row r="1432" spans="1:26" ht="45" x14ac:dyDescent="0.25">
      <c r="A1432" s="232" t="s">
        <v>1200</v>
      </c>
      <c r="B1432" s="137">
        <v>17</v>
      </c>
      <c r="C1432" s="205" t="str">
        <f>+VLOOKUP(Tabla9[[#This Row],[Cod. Riesgo]],Tabla_Riesgos[[Número]:[Tipo de Riesgo]],6,FALSE)</f>
        <v>Operativo</v>
      </c>
      <c r="D1432" s="290" t="s">
        <v>43</v>
      </c>
      <c r="E1432" s="291" t="s">
        <v>20</v>
      </c>
      <c r="F1432" s="292">
        <v>17.010000000000002</v>
      </c>
      <c r="G1432" s="293" t="s">
        <v>213</v>
      </c>
      <c r="H1432" s="473"/>
      <c r="I1432" s="232"/>
      <c r="J1432" s="232"/>
      <c r="K1432" s="232"/>
      <c r="L1432" s="232"/>
      <c r="M1432" s="232"/>
      <c r="N1432" s="232"/>
      <c r="O1432" s="232"/>
      <c r="P1432" s="123">
        <f t="shared" si="92"/>
        <v>0</v>
      </c>
      <c r="Q1432" s="208" t="str">
        <f t="shared" si="93"/>
        <v>Debil</v>
      </c>
      <c r="R1432" s="232" t="s">
        <v>516</v>
      </c>
      <c r="S1432" s="224" t="str">
        <f t="shared" si="94"/>
        <v>DebilFuerte</v>
      </c>
      <c r="T1432" s="224">
        <f>IFERROR(VLOOKUP(S1432,'Tablas de calculos'!$AU$16:$AV$24,2,FALSE),"")</f>
        <v>7</v>
      </c>
      <c r="U1432" s="208" t="str">
        <f>IFERROR(VLOOKUP(T1432,'Tablas de calculos'!$AV$16:$AY$24,4),"")</f>
        <v>Débil</v>
      </c>
      <c r="V1432" s="232" t="s">
        <v>576</v>
      </c>
      <c r="W1432" s="232" t="s">
        <v>578</v>
      </c>
      <c r="X1432" s="123" t="str">
        <f t="shared" si="95"/>
        <v>DébilNo disminuyeDirectamente</v>
      </c>
      <c r="Y1432" s="208" t="str">
        <f>IFERROR(VLOOKUP(X1432,'Tablas de calculos'!$AZ$4:$BE$11,5,FALSE),"")</f>
        <v/>
      </c>
      <c r="Z1432" s="208" t="str">
        <f>IFERROR(VLOOKUP(X1432,'Tablas de calculos'!$AZ$4:$BE$11,6,FALSE),"")</f>
        <v/>
      </c>
    </row>
    <row r="1433" spans="1:26" ht="60" x14ac:dyDescent="0.25">
      <c r="A1433" s="232" t="s">
        <v>1200</v>
      </c>
      <c r="B1433" s="137">
        <v>17</v>
      </c>
      <c r="C1433" s="205" t="str">
        <f>+VLOOKUP(Tabla9[[#This Row],[Cod. Riesgo]],Tabla_Riesgos[[Número]:[Tipo de Riesgo]],6,FALSE)</f>
        <v>Operativo</v>
      </c>
      <c r="D1433" s="290" t="s">
        <v>43</v>
      </c>
      <c r="E1433" s="291" t="s">
        <v>20</v>
      </c>
      <c r="F1433" s="292">
        <v>17.020000000000003</v>
      </c>
      <c r="G1433" s="293" t="s">
        <v>214</v>
      </c>
      <c r="H1433" s="473"/>
      <c r="I1433" s="232"/>
      <c r="J1433" s="232"/>
      <c r="K1433" s="232"/>
      <c r="L1433" s="232"/>
      <c r="M1433" s="232"/>
      <c r="N1433" s="232"/>
      <c r="O1433" s="232"/>
      <c r="P1433" s="123">
        <f t="shared" si="92"/>
        <v>0</v>
      </c>
      <c r="Q1433" s="208" t="str">
        <f t="shared" si="93"/>
        <v>Debil</v>
      </c>
      <c r="R1433" s="232" t="s">
        <v>516</v>
      </c>
      <c r="S1433" s="224" t="str">
        <f t="shared" si="94"/>
        <v>DebilFuerte</v>
      </c>
      <c r="T1433" s="224">
        <f>IFERROR(VLOOKUP(S1433,'Tablas de calculos'!$AU$16:$AV$24,2,FALSE),"")</f>
        <v>7</v>
      </c>
      <c r="U1433" s="208" t="str">
        <f>IFERROR(VLOOKUP(T1433,'Tablas de calculos'!$AV$16:$AY$24,4),"")</f>
        <v>Débil</v>
      </c>
      <c r="V1433" s="232" t="s">
        <v>576</v>
      </c>
      <c r="W1433" s="232" t="s">
        <v>578</v>
      </c>
      <c r="X1433" s="123" t="str">
        <f t="shared" si="95"/>
        <v>DébilNo disminuyeDirectamente</v>
      </c>
      <c r="Y1433" s="208" t="str">
        <f>IFERROR(VLOOKUP(X1433,'Tablas de calculos'!$AZ$4:$BE$11,5,FALSE),"")</f>
        <v/>
      </c>
      <c r="Z1433" s="208" t="str">
        <f>IFERROR(VLOOKUP(X1433,'Tablas de calculos'!$AZ$4:$BE$11,6,FALSE),"")</f>
        <v/>
      </c>
    </row>
    <row r="1434" spans="1:26" ht="60" x14ac:dyDescent="0.25">
      <c r="A1434" s="232" t="s">
        <v>1200</v>
      </c>
      <c r="B1434" s="137">
        <v>18</v>
      </c>
      <c r="C1434" s="205" t="str">
        <f>+VLOOKUP(Tabla9[[#This Row],[Cod. Riesgo]],Tabla_Riesgos[[Número]:[Tipo de Riesgo]],6,FALSE)</f>
        <v>Estratégico</v>
      </c>
      <c r="D1434" s="290" t="s">
        <v>12</v>
      </c>
      <c r="E1434" s="291" t="s">
        <v>21</v>
      </c>
      <c r="F1434" s="292">
        <v>18.010000000000002</v>
      </c>
      <c r="G1434" s="293" t="s">
        <v>215</v>
      </c>
      <c r="H1434" s="473"/>
      <c r="I1434" s="232"/>
      <c r="J1434" s="232"/>
      <c r="K1434" s="232"/>
      <c r="L1434" s="232"/>
      <c r="M1434" s="232"/>
      <c r="N1434" s="232"/>
      <c r="O1434" s="232"/>
      <c r="P1434" s="123">
        <f t="shared" si="92"/>
        <v>0</v>
      </c>
      <c r="Q1434" s="208" t="str">
        <f t="shared" si="93"/>
        <v>Debil</v>
      </c>
      <c r="R1434" s="232" t="s">
        <v>516</v>
      </c>
      <c r="S1434" s="224" t="str">
        <f t="shared" si="94"/>
        <v>DebilFuerte</v>
      </c>
      <c r="T1434" s="224">
        <f>IFERROR(VLOOKUP(S1434,'Tablas de calculos'!$AU$16:$AV$24,2,FALSE),"")</f>
        <v>7</v>
      </c>
      <c r="U1434" s="208" t="str">
        <f>IFERROR(VLOOKUP(T1434,'Tablas de calculos'!$AV$16:$AY$24,4),"")</f>
        <v>Débil</v>
      </c>
      <c r="V1434" s="232" t="s">
        <v>576</v>
      </c>
      <c r="W1434" s="232" t="s">
        <v>578</v>
      </c>
      <c r="X1434" s="123" t="str">
        <f t="shared" si="95"/>
        <v>DébilNo disminuyeDirectamente</v>
      </c>
      <c r="Y1434" s="208" t="str">
        <f>IFERROR(VLOOKUP(X1434,'Tablas de calculos'!$AZ$4:$BE$11,5,FALSE),"")</f>
        <v/>
      </c>
      <c r="Z1434" s="208" t="str">
        <f>IFERROR(VLOOKUP(X1434,'Tablas de calculos'!$AZ$4:$BE$11,6,FALSE),"")</f>
        <v/>
      </c>
    </row>
    <row r="1435" spans="1:26" ht="60" x14ac:dyDescent="0.25">
      <c r="A1435" s="232" t="s">
        <v>1200</v>
      </c>
      <c r="B1435" s="137">
        <v>18</v>
      </c>
      <c r="C1435" s="205" t="str">
        <f>+VLOOKUP(Tabla9[[#This Row],[Cod. Riesgo]],Tabla_Riesgos[[Número]:[Tipo de Riesgo]],6,FALSE)</f>
        <v>Estratégico</v>
      </c>
      <c r="D1435" s="290" t="s">
        <v>12</v>
      </c>
      <c r="E1435" s="291" t="s">
        <v>21</v>
      </c>
      <c r="F1435" s="292">
        <v>18.020000000000003</v>
      </c>
      <c r="G1435" s="293" t="s">
        <v>216</v>
      </c>
      <c r="H1435" s="473"/>
      <c r="I1435" s="232"/>
      <c r="J1435" s="232"/>
      <c r="K1435" s="232"/>
      <c r="L1435" s="232"/>
      <c r="M1435" s="232"/>
      <c r="N1435" s="232"/>
      <c r="O1435" s="232"/>
      <c r="P1435" s="123">
        <f t="shared" si="92"/>
        <v>0</v>
      </c>
      <c r="Q1435" s="208" t="str">
        <f t="shared" si="93"/>
        <v>Debil</v>
      </c>
      <c r="R1435" s="232" t="s">
        <v>516</v>
      </c>
      <c r="S1435" s="224" t="str">
        <f t="shared" si="94"/>
        <v>DebilFuerte</v>
      </c>
      <c r="T1435" s="224">
        <f>IFERROR(VLOOKUP(S1435,'Tablas de calculos'!$AU$16:$AV$24,2,FALSE),"")</f>
        <v>7</v>
      </c>
      <c r="U1435" s="208" t="str">
        <f>IFERROR(VLOOKUP(T1435,'Tablas de calculos'!$AV$16:$AY$24,4),"")</f>
        <v>Débil</v>
      </c>
      <c r="V1435" s="232" t="s">
        <v>576</v>
      </c>
      <c r="W1435" s="232" t="s">
        <v>578</v>
      </c>
      <c r="X1435" s="123" t="str">
        <f t="shared" si="95"/>
        <v>DébilNo disminuyeDirectamente</v>
      </c>
      <c r="Y1435" s="208" t="str">
        <f>IFERROR(VLOOKUP(X1435,'Tablas de calculos'!$AZ$4:$BE$11,5,FALSE),"")</f>
        <v/>
      </c>
      <c r="Z1435" s="208" t="str">
        <f>IFERROR(VLOOKUP(X1435,'Tablas de calculos'!$AZ$4:$BE$11,6,FALSE),"")</f>
        <v/>
      </c>
    </row>
    <row r="1436" spans="1:26" ht="45" x14ac:dyDescent="0.25">
      <c r="A1436" s="232" t="s">
        <v>1200</v>
      </c>
      <c r="B1436" s="137">
        <v>18</v>
      </c>
      <c r="C1436" s="205" t="str">
        <f>+VLOOKUP(Tabla9[[#This Row],[Cod. Riesgo]],Tabla_Riesgos[[Número]:[Tipo de Riesgo]],6,FALSE)</f>
        <v>Estratégico</v>
      </c>
      <c r="D1436" s="290" t="s">
        <v>12</v>
      </c>
      <c r="E1436" s="291" t="s">
        <v>21</v>
      </c>
      <c r="F1436" s="292">
        <v>18.030000000000005</v>
      </c>
      <c r="G1436" s="293" t="s">
        <v>217</v>
      </c>
      <c r="H1436" s="473"/>
      <c r="I1436" s="232"/>
      <c r="J1436" s="232"/>
      <c r="K1436" s="232"/>
      <c r="L1436" s="232"/>
      <c r="M1436" s="232"/>
      <c r="N1436" s="232"/>
      <c r="O1436" s="232"/>
      <c r="P1436" s="123">
        <f t="shared" si="92"/>
        <v>0</v>
      </c>
      <c r="Q1436" s="208" t="str">
        <f t="shared" si="93"/>
        <v>Debil</v>
      </c>
      <c r="R1436" s="232" t="s">
        <v>516</v>
      </c>
      <c r="S1436" s="224" t="str">
        <f t="shared" si="94"/>
        <v>DebilFuerte</v>
      </c>
      <c r="T1436" s="224">
        <f>IFERROR(VLOOKUP(S1436,'Tablas de calculos'!$AU$16:$AV$24,2,FALSE),"")</f>
        <v>7</v>
      </c>
      <c r="U1436" s="208" t="str">
        <f>IFERROR(VLOOKUP(T1436,'Tablas de calculos'!$AV$16:$AY$24,4),"")</f>
        <v>Débil</v>
      </c>
      <c r="V1436" s="232" t="s">
        <v>576</v>
      </c>
      <c r="W1436" s="232" t="s">
        <v>578</v>
      </c>
      <c r="X1436" s="123" t="str">
        <f t="shared" si="95"/>
        <v>DébilNo disminuyeDirectamente</v>
      </c>
      <c r="Y1436" s="208" t="str">
        <f>IFERROR(VLOOKUP(X1436,'Tablas de calculos'!$AZ$4:$BE$11,5,FALSE),"")</f>
        <v/>
      </c>
      <c r="Z1436" s="208" t="str">
        <f>IFERROR(VLOOKUP(X1436,'Tablas de calculos'!$AZ$4:$BE$11,6,FALSE),"")</f>
        <v/>
      </c>
    </row>
    <row r="1437" spans="1:26" ht="60" x14ac:dyDescent="0.25">
      <c r="A1437" s="232" t="s">
        <v>1200</v>
      </c>
      <c r="B1437" s="137">
        <v>19</v>
      </c>
      <c r="C1437" s="205" t="str">
        <f>+VLOOKUP(Tabla9[[#This Row],[Cod. Riesgo]],Tabla_Riesgos[[Número]:[Tipo de Riesgo]],6,FALSE)</f>
        <v>Operativo</v>
      </c>
      <c r="D1437" s="290" t="s">
        <v>12</v>
      </c>
      <c r="E1437" s="291" t="s">
        <v>22</v>
      </c>
      <c r="F1437" s="292">
        <v>19.010000000000002</v>
      </c>
      <c r="G1437" s="293" t="s">
        <v>218</v>
      </c>
      <c r="H1437" s="473"/>
      <c r="I1437" s="232"/>
      <c r="J1437" s="232"/>
      <c r="K1437" s="232"/>
      <c r="L1437" s="232"/>
      <c r="M1437" s="232"/>
      <c r="N1437" s="232"/>
      <c r="O1437" s="232"/>
      <c r="P1437" s="123">
        <f t="shared" si="92"/>
        <v>0</v>
      </c>
      <c r="Q1437" s="208" t="str">
        <f t="shared" si="93"/>
        <v>Debil</v>
      </c>
      <c r="R1437" s="232" t="s">
        <v>516</v>
      </c>
      <c r="S1437" s="224" t="str">
        <f t="shared" si="94"/>
        <v>DebilFuerte</v>
      </c>
      <c r="T1437" s="224">
        <f>IFERROR(VLOOKUP(S1437,'Tablas de calculos'!$AU$16:$AV$24,2,FALSE),"")</f>
        <v>7</v>
      </c>
      <c r="U1437" s="208" t="str">
        <f>IFERROR(VLOOKUP(T1437,'Tablas de calculos'!$AV$16:$AY$24,4),"")</f>
        <v>Débil</v>
      </c>
      <c r="V1437" s="232" t="s">
        <v>576</v>
      </c>
      <c r="W1437" s="232" t="s">
        <v>578</v>
      </c>
      <c r="X1437" s="123" t="str">
        <f t="shared" si="95"/>
        <v>DébilNo disminuyeDirectamente</v>
      </c>
      <c r="Y1437" s="208" t="str">
        <f>IFERROR(VLOOKUP(X1437,'Tablas de calculos'!$AZ$4:$BE$11,5,FALSE),"")</f>
        <v/>
      </c>
      <c r="Z1437" s="208" t="str">
        <f>IFERROR(VLOOKUP(X1437,'Tablas de calculos'!$AZ$4:$BE$11,6,FALSE),"")</f>
        <v/>
      </c>
    </row>
    <row r="1438" spans="1:26" ht="75" x14ac:dyDescent="0.25">
      <c r="A1438" s="232" t="s">
        <v>1200</v>
      </c>
      <c r="B1438" s="137">
        <v>19</v>
      </c>
      <c r="C1438" s="205" t="str">
        <f>+VLOOKUP(Tabla9[[#This Row],[Cod. Riesgo]],Tabla_Riesgos[[Número]:[Tipo de Riesgo]],6,FALSE)</f>
        <v>Operativo</v>
      </c>
      <c r="D1438" s="290" t="s">
        <v>12</v>
      </c>
      <c r="E1438" s="291" t="s">
        <v>22</v>
      </c>
      <c r="F1438" s="292">
        <v>19.020000000000003</v>
      </c>
      <c r="G1438" s="293" t="s">
        <v>219</v>
      </c>
      <c r="H1438" s="473"/>
      <c r="I1438" s="232"/>
      <c r="J1438" s="232"/>
      <c r="K1438" s="232"/>
      <c r="L1438" s="232"/>
      <c r="M1438" s="232"/>
      <c r="N1438" s="232"/>
      <c r="O1438" s="232"/>
      <c r="P1438" s="123">
        <f t="shared" si="92"/>
        <v>0</v>
      </c>
      <c r="Q1438" s="208" t="str">
        <f t="shared" si="93"/>
        <v>Debil</v>
      </c>
      <c r="R1438" s="232" t="s">
        <v>516</v>
      </c>
      <c r="S1438" s="224" t="str">
        <f t="shared" si="94"/>
        <v>DebilFuerte</v>
      </c>
      <c r="T1438" s="224">
        <f>IFERROR(VLOOKUP(S1438,'Tablas de calculos'!$AU$16:$AV$24,2,FALSE),"")</f>
        <v>7</v>
      </c>
      <c r="U1438" s="208" t="str">
        <f>IFERROR(VLOOKUP(T1438,'Tablas de calculos'!$AV$16:$AY$24,4),"")</f>
        <v>Débil</v>
      </c>
      <c r="V1438" s="232" t="s">
        <v>576</v>
      </c>
      <c r="W1438" s="232" t="s">
        <v>578</v>
      </c>
      <c r="X1438" s="123" t="str">
        <f t="shared" si="95"/>
        <v>DébilNo disminuyeDirectamente</v>
      </c>
      <c r="Y1438" s="208" t="str">
        <f>IFERROR(VLOOKUP(X1438,'Tablas de calculos'!$AZ$4:$BE$11,5,FALSE),"")</f>
        <v/>
      </c>
      <c r="Z1438" s="208" t="str">
        <f>IFERROR(VLOOKUP(X1438,'Tablas de calculos'!$AZ$4:$BE$11,6,FALSE),"")</f>
        <v/>
      </c>
    </row>
    <row r="1439" spans="1:26" ht="45" x14ac:dyDescent="0.25">
      <c r="A1439" s="232" t="s">
        <v>1200</v>
      </c>
      <c r="B1439" s="137">
        <v>20</v>
      </c>
      <c r="C1439" s="205" t="str">
        <f>+VLOOKUP(Tabla9[[#This Row],[Cod. Riesgo]],Tabla_Riesgos[[Número]:[Tipo de Riesgo]],6,FALSE)</f>
        <v>Seguridad de la Información</v>
      </c>
      <c r="D1439" s="290" t="s">
        <v>12</v>
      </c>
      <c r="E1439" s="291" t="s">
        <v>24</v>
      </c>
      <c r="F1439" s="292">
        <v>20.010000000000002</v>
      </c>
      <c r="G1439" s="293" t="s">
        <v>220</v>
      </c>
      <c r="H1439" s="473"/>
      <c r="I1439" s="232"/>
      <c r="J1439" s="232"/>
      <c r="K1439" s="232"/>
      <c r="L1439" s="232"/>
      <c r="M1439" s="232"/>
      <c r="N1439" s="232"/>
      <c r="O1439" s="232"/>
      <c r="P1439" s="123">
        <f t="shared" si="92"/>
        <v>0</v>
      </c>
      <c r="Q1439" s="208" t="str">
        <f t="shared" si="93"/>
        <v>Debil</v>
      </c>
      <c r="R1439" s="232" t="s">
        <v>516</v>
      </c>
      <c r="S1439" s="224" t="str">
        <f t="shared" si="94"/>
        <v>DebilFuerte</v>
      </c>
      <c r="T1439" s="224">
        <f>IFERROR(VLOOKUP(S1439,'Tablas de calculos'!$AU$16:$AV$24,2,FALSE),"")</f>
        <v>7</v>
      </c>
      <c r="U1439" s="208" t="str">
        <f>IFERROR(VLOOKUP(T1439,'Tablas de calculos'!$AV$16:$AY$24,4),"")</f>
        <v>Débil</v>
      </c>
      <c r="V1439" s="232" t="s">
        <v>576</v>
      </c>
      <c r="W1439" s="232" t="s">
        <v>578</v>
      </c>
      <c r="X1439" s="123" t="str">
        <f t="shared" si="95"/>
        <v>DébilNo disminuyeDirectamente</v>
      </c>
      <c r="Y1439" s="208" t="str">
        <f>IFERROR(VLOOKUP(X1439,'Tablas de calculos'!$AZ$4:$BE$11,5,FALSE),"")</f>
        <v/>
      </c>
      <c r="Z1439" s="208" t="str">
        <f>IFERROR(VLOOKUP(X1439,'Tablas de calculos'!$AZ$4:$BE$11,6,FALSE),"")</f>
        <v/>
      </c>
    </row>
    <row r="1440" spans="1:26" ht="60" x14ac:dyDescent="0.25">
      <c r="A1440" s="232" t="s">
        <v>1200</v>
      </c>
      <c r="B1440" s="137">
        <v>21</v>
      </c>
      <c r="C1440" s="205" t="str">
        <f>+VLOOKUP(Tabla9[[#This Row],[Cod. Riesgo]],Tabla_Riesgos[[Número]:[Tipo de Riesgo]],6,FALSE)</f>
        <v>Estratégico</v>
      </c>
      <c r="D1440" s="290" t="s">
        <v>12</v>
      </c>
      <c r="E1440" s="291" t="s">
        <v>25</v>
      </c>
      <c r="F1440" s="292">
        <v>21.01</v>
      </c>
      <c r="G1440" s="293" t="s">
        <v>221</v>
      </c>
      <c r="H1440" s="473"/>
      <c r="I1440" s="232"/>
      <c r="J1440" s="232"/>
      <c r="K1440" s="232"/>
      <c r="L1440" s="232"/>
      <c r="M1440" s="232"/>
      <c r="N1440" s="232"/>
      <c r="O1440" s="232"/>
      <c r="P1440" s="123">
        <f t="shared" si="92"/>
        <v>0</v>
      </c>
      <c r="Q1440" s="208" t="str">
        <f t="shared" si="93"/>
        <v>Debil</v>
      </c>
      <c r="R1440" s="232" t="s">
        <v>516</v>
      </c>
      <c r="S1440" s="224" t="str">
        <f t="shared" si="94"/>
        <v>DebilFuerte</v>
      </c>
      <c r="T1440" s="224">
        <f>IFERROR(VLOOKUP(S1440,'Tablas de calculos'!$AU$16:$AV$24,2,FALSE),"")</f>
        <v>7</v>
      </c>
      <c r="U1440" s="208" t="str">
        <f>IFERROR(VLOOKUP(T1440,'Tablas de calculos'!$AV$16:$AY$24,4),"")</f>
        <v>Débil</v>
      </c>
      <c r="V1440" s="232" t="s">
        <v>576</v>
      </c>
      <c r="W1440" s="232" t="s">
        <v>578</v>
      </c>
      <c r="X1440" s="123" t="str">
        <f t="shared" si="95"/>
        <v>DébilNo disminuyeDirectamente</v>
      </c>
      <c r="Y1440" s="208" t="str">
        <f>IFERROR(VLOOKUP(X1440,'Tablas de calculos'!$AZ$4:$BE$11,5,FALSE),"")</f>
        <v/>
      </c>
      <c r="Z1440" s="208" t="str">
        <f>IFERROR(VLOOKUP(X1440,'Tablas de calculos'!$AZ$4:$BE$11,6,FALSE),"")</f>
        <v/>
      </c>
    </row>
    <row r="1441" spans="1:26" ht="60" x14ac:dyDescent="0.25">
      <c r="A1441" s="232" t="s">
        <v>1200</v>
      </c>
      <c r="B1441" s="137">
        <v>21</v>
      </c>
      <c r="C1441" s="205" t="str">
        <f>+VLOOKUP(Tabla9[[#This Row],[Cod. Riesgo]],Tabla_Riesgos[[Número]:[Tipo de Riesgo]],6,FALSE)</f>
        <v>Estratégico</v>
      </c>
      <c r="D1441" s="290" t="s">
        <v>12</v>
      </c>
      <c r="E1441" s="291" t="s">
        <v>25</v>
      </c>
      <c r="F1441" s="292">
        <v>21.020000000000003</v>
      </c>
      <c r="G1441" s="293" t="s">
        <v>216</v>
      </c>
      <c r="H1441" s="473"/>
      <c r="I1441" s="232"/>
      <c r="J1441" s="232"/>
      <c r="K1441" s="232"/>
      <c r="L1441" s="232"/>
      <c r="M1441" s="232"/>
      <c r="N1441" s="232"/>
      <c r="O1441" s="232"/>
      <c r="P1441" s="123">
        <f t="shared" si="92"/>
        <v>0</v>
      </c>
      <c r="Q1441" s="208" t="str">
        <f t="shared" si="93"/>
        <v>Debil</v>
      </c>
      <c r="R1441" s="232" t="s">
        <v>516</v>
      </c>
      <c r="S1441" s="224" t="str">
        <f t="shared" si="94"/>
        <v>DebilFuerte</v>
      </c>
      <c r="T1441" s="224">
        <f>IFERROR(VLOOKUP(S1441,'Tablas de calculos'!$AU$16:$AV$24,2,FALSE),"")</f>
        <v>7</v>
      </c>
      <c r="U1441" s="208" t="str">
        <f>IFERROR(VLOOKUP(T1441,'Tablas de calculos'!$AV$16:$AY$24,4),"")</f>
        <v>Débil</v>
      </c>
      <c r="V1441" s="232" t="s">
        <v>576</v>
      </c>
      <c r="W1441" s="232" t="s">
        <v>578</v>
      </c>
      <c r="X1441" s="123" t="str">
        <f t="shared" si="95"/>
        <v>DébilNo disminuyeDirectamente</v>
      </c>
      <c r="Y1441" s="208" t="str">
        <f>IFERROR(VLOOKUP(X1441,'Tablas de calculos'!$AZ$4:$BE$11,5,FALSE),"")</f>
        <v/>
      </c>
      <c r="Z1441" s="208" t="str">
        <f>IFERROR(VLOOKUP(X1441,'Tablas de calculos'!$AZ$4:$BE$11,6,FALSE),"")</f>
        <v/>
      </c>
    </row>
    <row r="1442" spans="1:26" ht="45" x14ac:dyDescent="0.25">
      <c r="A1442" s="232" t="s">
        <v>1200</v>
      </c>
      <c r="B1442" s="137">
        <v>21</v>
      </c>
      <c r="C1442" s="205" t="str">
        <f>+VLOOKUP(Tabla9[[#This Row],[Cod. Riesgo]],Tabla_Riesgos[[Número]:[Tipo de Riesgo]],6,FALSE)</f>
        <v>Estratégico</v>
      </c>
      <c r="D1442" s="290" t="s">
        <v>12</v>
      </c>
      <c r="E1442" s="291" t="s">
        <v>25</v>
      </c>
      <c r="F1442" s="292">
        <v>21.030000000000005</v>
      </c>
      <c r="G1442" s="293" t="s">
        <v>217</v>
      </c>
      <c r="H1442" s="473"/>
      <c r="I1442" s="232"/>
      <c r="J1442" s="232"/>
      <c r="K1442" s="232"/>
      <c r="L1442" s="232"/>
      <c r="M1442" s="232"/>
      <c r="N1442" s="232"/>
      <c r="O1442" s="232"/>
      <c r="P1442" s="123">
        <f t="shared" si="92"/>
        <v>0</v>
      </c>
      <c r="Q1442" s="208" t="str">
        <f t="shared" si="93"/>
        <v>Debil</v>
      </c>
      <c r="R1442" s="232" t="s">
        <v>516</v>
      </c>
      <c r="S1442" s="224" t="str">
        <f t="shared" si="94"/>
        <v>DebilFuerte</v>
      </c>
      <c r="T1442" s="224">
        <f>IFERROR(VLOOKUP(S1442,'Tablas de calculos'!$AU$16:$AV$24,2,FALSE),"")</f>
        <v>7</v>
      </c>
      <c r="U1442" s="208" t="str">
        <f>IFERROR(VLOOKUP(T1442,'Tablas de calculos'!$AV$16:$AY$24,4),"")</f>
        <v>Débil</v>
      </c>
      <c r="V1442" s="232" t="s">
        <v>576</v>
      </c>
      <c r="W1442" s="232" t="s">
        <v>578</v>
      </c>
      <c r="X1442" s="123" t="str">
        <f t="shared" si="95"/>
        <v>DébilNo disminuyeDirectamente</v>
      </c>
      <c r="Y1442" s="208" t="str">
        <f>IFERROR(VLOOKUP(X1442,'Tablas de calculos'!$AZ$4:$BE$11,5,FALSE),"")</f>
        <v/>
      </c>
      <c r="Z1442" s="208" t="str">
        <f>IFERROR(VLOOKUP(X1442,'Tablas de calculos'!$AZ$4:$BE$11,6,FALSE),"")</f>
        <v/>
      </c>
    </row>
    <row r="1443" spans="1:26" ht="105" x14ac:dyDescent="0.25">
      <c r="A1443" s="232" t="s">
        <v>1200</v>
      </c>
      <c r="B1443" s="137">
        <v>22</v>
      </c>
      <c r="C1443" s="205" t="str">
        <f>+VLOOKUP(Tabla9[[#This Row],[Cod. Riesgo]],Tabla_Riesgos[[Número]:[Tipo de Riesgo]],6,FALSE)</f>
        <v>Estratégico</v>
      </c>
      <c r="D1443" s="290" t="s">
        <v>26</v>
      </c>
      <c r="E1443" s="291" t="s">
        <v>27</v>
      </c>
      <c r="F1443" s="292">
        <v>22.01</v>
      </c>
      <c r="G1443" s="293" t="s">
        <v>222</v>
      </c>
      <c r="H1443" s="473"/>
      <c r="I1443" s="232"/>
      <c r="J1443" s="232"/>
      <c r="K1443" s="232"/>
      <c r="L1443" s="232"/>
      <c r="M1443" s="232"/>
      <c r="N1443" s="232"/>
      <c r="O1443" s="232"/>
      <c r="P1443" s="123">
        <f t="shared" si="92"/>
        <v>0</v>
      </c>
      <c r="Q1443" s="208" t="str">
        <f t="shared" si="93"/>
        <v>Debil</v>
      </c>
      <c r="R1443" s="232" t="s">
        <v>516</v>
      </c>
      <c r="S1443" s="224" t="str">
        <f t="shared" si="94"/>
        <v>DebilFuerte</v>
      </c>
      <c r="T1443" s="224">
        <f>IFERROR(VLOOKUP(S1443,'Tablas de calculos'!$AU$16:$AV$24,2,FALSE),"")</f>
        <v>7</v>
      </c>
      <c r="U1443" s="208" t="str">
        <f>IFERROR(VLOOKUP(T1443,'Tablas de calculos'!$AV$16:$AY$24,4),"")</f>
        <v>Débil</v>
      </c>
      <c r="V1443" s="232" t="s">
        <v>576</v>
      </c>
      <c r="W1443" s="232" t="s">
        <v>578</v>
      </c>
      <c r="X1443" s="123" t="str">
        <f t="shared" si="95"/>
        <v>DébilNo disminuyeDirectamente</v>
      </c>
      <c r="Y1443" s="208" t="str">
        <f>IFERROR(VLOOKUP(X1443,'Tablas de calculos'!$AZ$4:$BE$11,5,FALSE),"")</f>
        <v/>
      </c>
      <c r="Z1443" s="208" t="str">
        <f>IFERROR(VLOOKUP(X1443,'Tablas de calculos'!$AZ$4:$BE$11,6,FALSE),"")</f>
        <v/>
      </c>
    </row>
    <row r="1444" spans="1:26" ht="105" x14ac:dyDescent="0.25">
      <c r="A1444" s="232" t="s">
        <v>1200</v>
      </c>
      <c r="B1444" s="137">
        <v>22</v>
      </c>
      <c r="C1444" s="205" t="str">
        <f>+VLOOKUP(Tabla9[[#This Row],[Cod. Riesgo]],Tabla_Riesgos[[Número]:[Tipo de Riesgo]],6,FALSE)</f>
        <v>Estratégico</v>
      </c>
      <c r="D1444" s="290" t="s">
        <v>26</v>
      </c>
      <c r="E1444" s="291" t="s">
        <v>27</v>
      </c>
      <c r="F1444" s="292">
        <v>22.020000000000003</v>
      </c>
      <c r="G1444" s="293" t="s">
        <v>223</v>
      </c>
      <c r="H1444" s="473"/>
      <c r="I1444" s="232"/>
      <c r="J1444" s="232"/>
      <c r="K1444" s="232"/>
      <c r="L1444" s="232"/>
      <c r="M1444" s="232"/>
      <c r="N1444" s="232"/>
      <c r="O1444" s="232"/>
      <c r="P1444" s="123">
        <f t="shared" si="92"/>
        <v>0</v>
      </c>
      <c r="Q1444" s="208" t="str">
        <f t="shared" si="93"/>
        <v>Debil</v>
      </c>
      <c r="R1444" s="232" t="s">
        <v>516</v>
      </c>
      <c r="S1444" s="224" t="str">
        <f t="shared" si="94"/>
        <v>DebilFuerte</v>
      </c>
      <c r="T1444" s="224">
        <f>IFERROR(VLOOKUP(S1444,'Tablas de calculos'!$AU$16:$AV$24,2,FALSE),"")</f>
        <v>7</v>
      </c>
      <c r="U1444" s="208" t="str">
        <f>IFERROR(VLOOKUP(T1444,'Tablas de calculos'!$AV$16:$AY$24,4),"")</f>
        <v>Débil</v>
      </c>
      <c r="V1444" s="232" t="s">
        <v>576</v>
      </c>
      <c r="W1444" s="232" t="s">
        <v>578</v>
      </c>
      <c r="X1444" s="123" t="str">
        <f t="shared" si="95"/>
        <v>DébilNo disminuyeDirectamente</v>
      </c>
      <c r="Y1444" s="208" t="str">
        <f>IFERROR(VLOOKUP(X1444,'Tablas de calculos'!$AZ$4:$BE$11,5,FALSE),"")</f>
        <v/>
      </c>
      <c r="Z1444" s="208" t="str">
        <f>IFERROR(VLOOKUP(X1444,'Tablas de calculos'!$AZ$4:$BE$11,6,FALSE),"")</f>
        <v/>
      </c>
    </row>
    <row r="1445" spans="1:26" ht="60" x14ac:dyDescent="0.25">
      <c r="A1445" s="232" t="s">
        <v>1200</v>
      </c>
      <c r="B1445" s="137">
        <v>23</v>
      </c>
      <c r="C1445" s="205" t="str">
        <f>+VLOOKUP(Tabla9[[#This Row],[Cod. Riesgo]],Tabla_Riesgos[[Número]:[Tipo de Riesgo]],6,FALSE)</f>
        <v>Estratégico</v>
      </c>
      <c r="D1445" s="290" t="s">
        <v>26</v>
      </c>
      <c r="E1445" s="291" t="s">
        <v>28</v>
      </c>
      <c r="F1445" s="292">
        <v>23.01</v>
      </c>
      <c r="G1445" s="293" t="s">
        <v>224</v>
      </c>
      <c r="H1445" s="473"/>
      <c r="I1445" s="232"/>
      <c r="J1445" s="232"/>
      <c r="K1445" s="232"/>
      <c r="L1445" s="232"/>
      <c r="M1445" s="232"/>
      <c r="N1445" s="232"/>
      <c r="O1445" s="232"/>
      <c r="P1445" s="123">
        <f t="shared" si="92"/>
        <v>0</v>
      </c>
      <c r="Q1445" s="208" t="str">
        <f t="shared" si="93"/>
        <v>Debil</v>
      </c>
      <c r="R1445" s="232" t="s">
        <v>516</v>
      </c>
      <c r="S1445" s="224" t="str">
        <f t="shared" si="94"/>
        <v>DebilFuerte</v>
      </c>
      <c r="T1445" s="224">
        <f>IFERROR(VLOOKUP(S1445,'Tablas de calculos'!$AU$16:$AV$24,2,FALSE),"")</f>
        <v>7</v>
      </c>
      <c r="U1445" s="208" t="str">
        <f>IFERROR(VLOOKUP(T1445,'Tablas de calculos'!$AV$16:$AY$24,4),"")</f>
        <v>Débil</v>
      </c>
      <c r="V1445" s="232" t="s">
        <v>576</v>
      </c>
      <c r="W1445" s="232" t="s">
        <v>578</v>
      </c>
      <c r="X1445" s="123" t="str">
        <f t="shared" si="95"/>
        <v>DébilNo disminuyeDirectamente</v>
      </c>
      <c r="Y1445" s="208" t="str">
        <f>IFERROR(VLOOKUP(X1445,'Tablas de calculos'!$AZ$4:$BE$11,5,FALSE),"")</f>
        <v/>
      </c>
      <c r="Z1445" s="208" t="str">
        <f>IFERROR(VLOOKUP(X1445,'Tablas de calculos'!$AZ$4:$BE$11,6,FALSE),"")</f>
        <v/>
      </c>
    </row>
    <row r="1446" spans="1:26" ht="45" x14ac:dyDescent="0.25">
      <c r="A1446" s="232" t="s">
        <v>1200</v>
      </c>
      <c r="B1446" s="137">
        <v>75</v>
      </c>
      <c r="C1446" s="205" t="str">
        <f>+VLOOKUP(Tabla9[[#This Row],[Cod. Riesgo]],Tabla_Riesgos[[Número]:[Tipo de Riesgo]],6,FALSE)</f>
        <v>Seguridad de la Información</v>
      </c>
      <c r="D1446" s="290" t="s">
        <v>26</v>
      </c>
      <c r="E1446" s="291" t="s">
        <v>681</v>
      </c>
      <c r="F1446" s="292">
        <v>75.010000000000005</v>
      </c>
      <c r="G1446" s="293" t="s">
        <v>1231</v>
      </c>
      <c r="H1446" s="473" t="s">
        <v>544</v>
      </c>
      <c r="I1446" s="232" t="s">
        <v>486</v>
      </c>
      <c r="J1446" s="232" t="s">
        <v>490</v>
      </c>
      <c r="K1446" s="232" t="s">
        <v>494</v>
      </c>
      <c r="L1446" s="232" t="s">
        <v>498</v>
      </c>
      <c r="M1446" s="232" t="s">
        <v>503</v>
      </c>
      <c r="N1446" s="232" t="s">
        <v>508</v>
      </c>
      <c r="O1446" s="232" t="s">
        <v>512</v>
      </c>
      <c r="P1446" s="123">
        <f t="shared" si="92"/>
        <v>100</v>
      </c>
      <c r="Q1446" s="208" t="str">
        <f t="shared" si="93"/>
        <v>Fuerte</v>
      </c>
      <c r="R1446" s="232" t="s">
        <v>516</v>
      </c>
      <c r="S1446" s="224" t="str">
        <f t="shared" si="94"/>
        <v>FuerteFuerte</v>
      </c>
      <c r="T1446" s="224">
        <f>IFERROR(VLOOKUP(S1446,'Tablas de calculos'!$AU$16:$AV$24,2,FALSE),"")</f>
        <v>1</v>
      </c>
      <c r="U1446" s="208" t="str">
        <f>IFERROR(VLOOKUP(T1446,'Tablas de calculos'!$AV$16:$AY$24,4),"")</f>
        <v>Fuerte</v>
      </c>
      <c r="V1446" s="232" t="s">
        <v>578</v>
      </c>
      <c r="W1446" s="232" t="s">
        <v>578</v>
      </c>
      <c r="X1446" s="123" t="str">
        <f t="shared" si="95"/>
        <v>FuerteDirectamenteDirectamente</v>
      </c>
      <c r="Y1446" s="208">
        <f>IFERROR(VLOOKUP(X1446,'Tablas de calculos'!$AZ$4:$BE$11,5,FALSE),"")</f>
        <v>2</v>
      </c>
      <c r="Z1446" s="208">
        <f>IFERROR(VLOOKUP(X1446,'Tablas de calculos'!$AZ$4:$BE$11,6,FALSE),"")</f>
        <v>2</v>
      </c>
    </row>
    <row r="1447" spans="1:26" ht="60" x14ac:dyDescent="0.25">
      <c r="A1447" s="232" t="s">
        <v>1200</v>
      </c>
      <c r="B1447" s="137">
        <v>75</v>
      </c>
      <c r="C1447" s="205" t="str">
        <f>+VLOOKUP(Tabla9[[#This Row],[Cod. Riesgo]],Tabla_Riesgos[[Número]:[Tipo de Riesgo]],6,FALSE)</f>
        <v>Seguridad de la Información</v>
      </c>
      <c r="D1447" s="290" t="s">
        <v>26</v>
      </c>
      <c r="E1447" s="291" t="s">
        <v>681</v>
      </c>
      <c r="F1447" s="292">
        <v>75.02000000000001</v>
      </c>
      <c r="G1447" s="293" t="s">
        <v>1232</v>
      </c>
      <c r="H1447" s="473" t="s">
        <v>544</v>
      </c>
      <c r="I1447" s="232" t="s">
        <v>486</v>
      </c>
      <c r="J1447" s="232" t="s">
        <v>490</v>
      </c>
      <c r="K1447" s="232" t="s">
        <v>494</v>
      </c>
      <c r="L1447" s="232" t="s">
        <v>498</v>
      </c>
      <c r="M1447" s="232" t="s">
        <v>503</v>
      </c>
      <c r="N1447" s="232" t="s">
        <v>508</v>
      </c>
      <c r="O1447" s="232" t="s">
        <v>512</v>
      </c>
      <c r="P1447" s="123">
        <f t="shared" si="92"/>
        <v>100</v>
      </c>
      <c r="Q1447" s="208" t="str">
        <f t="shared" si="93"/>
        <v>Fuerte</v>
      </c>
      <c r="R1447" s="232" t="s">
        <v>516</v>
      </c>
      <c r="S1447" s="224" t="str">
        <f t="shared" si="94"/>
        <v>FuerteFuerte</v>
      </c>
      <c r="T1447" s="224">
        <f>IFERROR(VLOOKUP(S1447,'Tablas de calculos'!$AU$16:$AV$24,2,FALSE),"")</f>
        <v>1</v>
      </c>
      <c r="U1447" s="208" t="str">
        <f>IFERROR(VLOOKUP(T1447,'Tablas de calculos'!$AV$16:$AY$24,4),"")</f>
        <v>Fuerte</v>
      </c>
      <c r="V1447" s="232" t="s">
        <v>578</v>
      </c>
      <c r="W1447" s="232" t="s">
        <v>578</v>
      </c>
      <c r="X1447" s="123" t="str">
        <f t="shared" si="95"/>
        <v>FuerteDirectamenteDirectamente</v>
      </c>
      <c r="Y1447" s="208">
        <f>IFERROR(VLOOKUP(X1447,'Tablas de calculos'!$AZ$4:$BE$11,5,FALSE),"")</f>
        <v>2</v>
      </c>
      <c r="Z1447" s="208">
        <f>IFERROR(VLOOKUP(X1447,'Tablas de calculos'!$AZ$4:$BE$11,6,FALSE),"")</f>
        <v>2</v>
      </c>
    </row>
    <row r="1448" spans="1:26" ht="165" x14ac:dyDescent="0.25">
      <c r="A1448" s="232" t="s">
        <v>1200</v>
      </c>
      <c r="B1448" s="137">
        <v>24</v>
      </c>
      <c r="C1448" s="205" t="str">
        <f>+VLOOKUP(Tabla9[[#This Row],[Cod. Riesgo]],Tabla_Riesgos[[Número]:[Tipo de Riesgo]],6,FALSE)</f>
        <v>Operativo</v>
      </c>
      <c r="D1448" s="290" t="s">
        <v>29</v>
      </c>
      <c r="E1448" s="291" t="s">
        <v>30</v>
      </c>
      <c r="F1448" s="292">
        <v>24.01</v>
      </c>
      <c r="G1448" s="293" t="s">
        <v>227</v>
      </c>
      <c r="H1448" s="473"/>
      <c r="I1448" s="232"/>
      <c r="J1448" s="232"/>
      <c r="K1448" s="232"/>
      <c r="L1448" s="232"/>
      <c r="M1448" s="232"/>
      <c r="N1448" s="232"/>
      <c r="O1448" s="232"/>
      <c r="P1448" s="123">
        <f t="shared" si="92"/>
        <v>0</v>
      </c>
      <c r="Q1448" s="208" t="str">
        <f t="shared" si="93"/>
        <v>Debil</v>
      </c>
      <c r="R1448" s="232" t="s">
        <v>516</v>
      </c>
      <c r="S1448" s="224" t="str">
        <f t="shared" si="94"/>
        <v>DebilFuerte</v>
      </c>
      <c r="T1448" s="224">
        <f>IFERROR(VLOOKUP(S1448,'Tablas de calculos'!$AU$16:$AV$24,2,FALSE),"")</f>
        <v>7</v>
      </c>
      <c r="U1448" s="208" t="str">
        <f>IFERROR(VLOOKUP(T1448,'Tablas de calculos'!$AV$16:$AY$24,4),"")</f>
        <v>Débil</v>
      </c>
      <c r="V1448" s="232" t="s">
        <v>576</v>
      </c>
      <c r="W1448" s="232" t="s">
        <v>578</v>
      </c>
      <c r="X1448" s="123" t="str">
        <f t="shared" si="95"/>
        <v>DébilNo disminuyeDirectamente</v>
      </c>
      <c r="Y1448" s="208" t="str">
        <f>IFERROR(VLOOKUP(X1448,'Tablas de calculos'!$AZ$4:$BE$11,5,FALSE),"")</f>
        <v/>
      </c>
      <c r="Z1448" s="208" t="str">
        <f>IFERROR(VLOOKUP(X1448,'Tablas de calculos'!$AZ$4:$BE$11,6,FALSE),"")</f>
        <v/>
      </c>
    </row>
    <row r="1449" spans="1:26" ht="60" x14ac:dyDescent="0.25">
      <c r="A1449" s="232" t="s">
        <v>1200</v>
      </c>
      <c r="B1449" s="137">
        <v>24</v>
      </c>
      <c r="C1449" s="205" t="str">
        <f>+VLOOKUP(Tabla9[[#This Row],[Cod. Riesgo]],Tabla_Riesgos[[Número]:[Tipo de Riesgo]],6,FALSE)</f>
        <v>Operativo</v>
      </c>
      <c r="D1449" s="290" t="s">
        <v>29</v>
      </c>
      <c r="E1449" s="291" t="s">
        <v>30</v>
      </c>
      <c r="F1449" s="292">
        <v>24.020000000000003</v>
      </c>
      <c r="G1449" s="293" t="s">
        <v>228</v>
      </c>
      <c r="H1449" s="473"/>
      <c r="I1449" s="232"/>
      <c r="J1449" s="232"/>
      <c r="K1449" s="232"/>
      <c r="L1449" s="232"/>
      <c r="M1449" s="232"/>
      <c r="N1449" s="232"/>
      <c r="O1449" s="232"/>
      <c r="P1449" s="123">
        <f t="shared" si="92"/>
        <v>0</v>
      </c>
      <c r="Q1449" s="208" t="str">
        <f t="shared" si="93"/>
        <v>Debil</v>
      </c>
      <c r="R1449" s="232" t="s">
        <v>516</v>
      </c>
      <c r="S1449" s="224" t="str">
        <f t="shared" si="94"/>
        <v>DebilFuerte</v>
      </c>
      <c r="T1449" s="224">
        <f>IFERROR(VLOOKUP(S1449,'Tablas de calculos'!$AU$16:$AV$24,2,FALSE),"")</f>
        <v>7</v>
      </c>
      <c r="U1449" s="208" t="str">
        <f>IFERROR(VLOOKUP(T1449,'Tablas de calculos'!$AV$16:$AY$24,4),"")</f>
        <v>Débil</v>
      </c>
      <c r="V1449" s="232" t="s">
        <v>576</v>
      </c>
      <c r="W1449" s="232" t="s">
        <v>578</v>
      </c>
      <c r="X1449" s="123" t="str">
        <f t="shared" si="95"/>
        <v>DébilNo disminuyeDirectamente</v>
      </c>
      <c r="Y1449" s="208" t="str">
        <f>IFERROR(VLOOKUP(X1449,'Tablas de calculos'!$AZ$4:$BE$11,5,FALSE),"")</f>
        <v/>
      </c>
      <c r="Z1449" s="208" t="str">
        <f>IFERROR(VLOOKUP(X1449,'Tablas de calculos'!$AZ$4:$BE$11,6,FALSE),"")</f>
        <v/>
      </c>
    </row>
    <row r="1450" spans="1:26" ht="30" x14ac:dyDescent="0.25">
      <c r="A1450" s="232" t="s">
        <v>1200</v>
      </c>
      <c r="B1450" s="137">
        <v>25</v>
      </c>
      <c r="C1450" s="205" t="str">
        <f>+VLOOKUP(Tabla9[[#This Row],[Cod. Riesgo]],Tabla_Riesgos[[Número]:[Tipo de Riesgo]],6,FALSE)</f>
        <v>Operativo</v>
      </c>
      <c r="D1450" s="290" t="s">
        <v>12</v>
      </c>
      <c r="E1450" s="291" t="s">
        <v>31</v>
      </c>
      <c r="F1450" s="292">
        <v>25.01</v>
      </c>
      <c r="G1450" s="293" t="s">
        <v>229</v>
      </c>
      <c r="H1450" s="473"/>
      <c r="I1450" s="232"/>
      <c r="J1450" s="232"/>
      <c r="K1450" s="232"/>
      <c r="L1450" s="232"/>
      <c r="M1450" s="232"/>
      <c r="N1450" s="232"/>
      <c r="O1450" s="232"/>
      <c r="P1450" s="123">
        <f t="shared" si="92"/>
        <v>0</v>
      </c>
      <c r="Q1450" s="208" t="str">
        <f t="shared" si="93"/>
        <v>Debil</v>
      </c>
      <c r="R1450" s="232" t="s">
        <v>516</v>
      </c>
      <c r="S1450" s="224" t="str">
        <f t="shared" si="94"/>
        <v>DebilFuerte</v>
      </c>
      <c r="T1450" s="224">
        <f>IFERROR(VLOOKUP(S1450,'Tablas de calculos'!$AU$16:$AV$24,2,FALSE),"")</f>
        <v>7</v>
      </c>
      <c r="U1450" s="208" t="str">
        <f>IFERROR(VLOOKUP(T1450,'Tablas de calculos'!$AV$16:$AY$24,4),"")</f>
        <v>Débil</v>
      </c>
      <c r="V1450" s="232" t="s">
        <v>576</v>
      </c>
      <c r="W1450" s="232" t="s">
        <v>578</v>
      </c>
      <c r="X1450" s="123" t="str">
        <f t="shared" si="95"/>
        <v>DébilNo disminuyeDirectamente</v>
      </c>
      <c r="Y1450" s="208" t="str">
        <f>IFERROR(VLOOKUP(X1450,'Tablas de calculos'!$AZ$4:$BE$11,5,FALSE),"")</f>
        <v/>
      </c>
      <c r="Z1450" s="208" t="str">
        <f>IFERROR(VLOOKUP(X1450,'Tablas de calculos'!$AZ$4:$BE$11,6,FALSE),"")</f>
        <v/>
      </c>
    </row>
    <row r="1451" spans="1:26" ht="30" x14ac:dyDescent="0.25">
      <c r="A1451" s="232" t="s">
        <v>1200</v>
      </c>
      <c r="B1451" s="137">
        <v>25</v>
      </c>
      <c r="C1451" s="205" t="str">
        <f>+VLOOKUP(Tabla9[[#This Row],[Cod. Riesgo]],Tabla_Riesgos[[Número]:[Tipo de Riesgo]],6,FALSE)</f>
        <v>Operativo</v>
      </c>
      <c r="D1451" s="290" t="s">
        <v>12</v>
      </c>
      <c r="E1451" s="291" t="s">
        <v>31</v>
      </c>
      <c r="F1451" s="292">
        <v>25.020000000000003</v>
      </c>
      <c r="G1451" s="293" t="s">
        <v>230</v>
      </c>
      <c r="H1451" s="473"/>
      <c r="I1451" s="232"/>
      <c r="J1451" s="232"/>
      <c r="K1451" s="232"/>
      <c r="L1451" s="232"/>
      <c r="M1451" s="232"/>
      <c r="N1451" s="232"/>
      <c r="O1451" s="232"/>
      <c r="P1451" s="123">
        <f t="shared" si="92"/>
        <v>0</v>
      </c>
      <c r="Q1451" s="208" t="str">
        <f t="shared" si="93"/>
        <v>Debil</v>
      </c>
      <c r="R1451" s="232" t="s">
        <v>516</v>
      </c>
      <c r="S1451" s="224" t="str">
        <f t="shared" si="94"/>
        <v>DebilFuerte</v>
      </c>
      <c r="T1451" s="224">
        <f>IFERROR(VLOOKUP(S1451,'Tablas de calculos'!$AU$16:$AV$24,2,FALSE),"")</f>
        <v>7</v>
      </c>
      <c r="U1451" s="208" t="str">
        <f>IFERROR(VLOOKUP(T1451,'Tablas de calculos'!$AV$16:$AY$24,4),"")</f>
        <v>Débil</v>
      </c>
      <c r="V1451" s="232" t="s">
        <v>576</v>
      </c>
      <c r="W1451" s="232" t="s">
        <v>578</v>
      </c>
      <c r="X1451" s="123" t="str">
        <f t="shared" si="95"/>
        <v>DébilNo disminuyeDirectamente</v>
      </c>
      <c r="Y1451" s="208" t="str">
        <f>IFERROR(VLOOKUP(X1451,'Tablas de calculos'!$AZ$4:$BE$11,5,FALSE),"")</f>
        <v/>
      </c>
      <c r="Z1451" s="208" t="str">
        <f>IFERROR(VLOOKUP(X1451,'Tablas de calculos'!$AZ$4:$BE$11,6,FALSE),"")</f>
        <v/>
      </c>
    </row>
    <row r="1452" spans="1:26" ht="45" x14ac:dyDescent="0.25">
      <c r="A1452" s="232" t="s">
        <v>1200</v>
      </c>
      <c r="B1452" s="137">
        <v>25</v>
      </c>
      <c r="C1452" s="205" t="str">
        <f>+VLOOKUP(Tabla9[[#This Row],[Cod. Riesgo]],Tabla_Riesgos[[Número]:[Tipo de Riesgo]],6,FALSE)</f>
        <v>Operativo</v>
      </c>
      <c r="D1452" s="290" t="s">
        <v>12</v>
      </c>
      <c r="E1452" s="291" t="s">
        <v>31</v>
      </c>
      <c r="F1452" s="292">
        <v>25.030000000000005</v>
      </c>
      <c r="G1452" s="293" t="s">
        <v>231</v>
      </c>
      <c r="H1452" s="473"/>
      <c r="I1452" s="232"/>
      <c r="J1452" s="232"/>
      <c r="K1452" s="232"/>
      <c r="L1452" s="232"/>
      <c r="M1452" s="232"/>
      <c r="N1452" s="232"/>
      <c r="O1452" s="232"/>
      <c r="P1452" s="123">
        <f t="shared" si="92"/>
        <v>0</v>
      </c>
      <c r="Q1452" s="208" t="str">
        <f t="shared" si="93"/>
        <v>Debil</v>
      </c>
      <c r="R1452" s="232" t="s">
        <v>516</v>
      </c>
      <c r="S1452" s="224" t="str">
        <f t="shared" si="94"/>
        <v>DebilFuerte</v>
      </c>
      <c r="T1452" s="224">
        <f>IFERROR(VLOOKUP(S1452,'Tablas de calculos'!$AU$16:$AV$24,2,FALSE),"")</f>
        <v>7</v>
      </c>
      <c r="U1452" s="208" t="str">
        <f>IFERROR(VLOOKUP(T1452,'Tablas de calculos'!$AV$16:$AY$24,4),"")</f>
        <v>Débil</v>
      </c>
      <c r="V1452" s="232" t="s">
        <v>576</v>
      </c>
      <c r="W1452" s="232" t="s">
        <v>578</v>
      </c>
      <c r="X1452" s="123" t="str">
        <f t="shared" si="95"/>
        <v>DébilNo disminuyeDirectamente</v>
      </c>
      <c r="Y1452" s="208" t="str">
        <f>IFERROR(VLOOKUP(X1452,'Tablas de calculos'!$AZ$4:$BE$11,5,FALSE),"")</f>
        <v/>
      </c>
      <c r="Z1452" s="208" t="str">
        <f>IFERROR(VLOOKUP(X1452,'Tablas de calculos'!$AZ$4:$BE$11,6,FALSE),"")</f>
        <v/>
      </c>
    </row>
    <row r="1453" spans="1:26" ht="45" x14ac:dyDescent="0.25">
      <c r="A1453" s="232" t="s">
        <v>1200</v>
      </c>
      <c r="B1453" s="137">
        <v>26</v>
      </c>
      <c r="C1453" s="205" t="str">
        <f>+VLOOKUP(Tabla9[[#This Row],[Cod. Riesgo]],Tabla_Riesgos[[Número]:[Tipo de Riesgo]],6,FALSE)</f>
        <v>Operativo</v>
      </c>
      <c r="D1453" s="290" t="s">
        <v>12</v>
      </c>
      <c r="E1453" s="291" t="s">
        <v>32</v>
      </c>
      <c r="F1453" s="292">
        <v>26.01</v>
      </c>
      <c r="G1453" s="293" t="s">
        <v>231</v>
      </c>
      <c r="H1453" s="473"/>
      <c r="I1453" s="232"/>
      <c r="J1453" s="232"/>
      <c r="K1453" s="232"/>
      <c r="L1453" s="232"/>
      <c r="M1453" s="232"/>
      <c r="N1453" s="232"/>
      <c r="O1453" s="232"/>
      <c r="P1453" s="123">
        <f t="shared" si="92"/>
        <v>0</v>
      </c>
      <c r="Q1453" s="208" t="str">
        <f t="shared" si="93"/>
        <v>Debil</v>
      </c>
      <c r="R1453" s="232" t="s">
        <v>516</v>
      </c>
      <c r="S1453" s="224" t="str">
        <f t="shared" si="94"/>
        <v>DebilFuerte</v>
      </c>
      <c r="T1453" s="224">
        <f>IFERROR(VLOOKUP(S1453,'Tablas de calculos'!$AU$16:$AV$24,2,FALSE),"")</f>
        <v>7</v>
      </c>
      <c r="U1453" s="208" t="str">
        <f>IFERROR(VLOOKUP(T1453,'Tablas de calculos'!$AV$16:$AY$24,4),"")</f>
        <v>Débil</v>
      </c>
      <c r="V1453" s="232" t="s">
        <v>576</v>
      </c>
      <c r="W1453" s="232" t="s">
        <v>578</v>
      </c>
      <c r="X1453" s="123" t="str">
        <f t="shared" si="95"/>
        <v>DébilNo disminuyeDirectamente</v>
      </c>
      <c r="Y1453" s="208" t="str">
        <f>IFERROR(VLOOKUP(X1453,'Tablas de calculos'!$AZ$4:$BE$11,5,FALSE),"")</f>
        <v/>
      </c>
      <c r="Z1453" s="208" t="str">
        <f>IFERROR(VLOOKUP(X1453,'Tablas de calculos'!$AZ$4:$BE$11,6,FALSE),"")</f>
        <v/>
      </c>
    </row>
    <row r="1454" spans="1:26" ht="60" x14ac:dyDescent="0.25">
      <c r="A1454" s="232" t="s">
        <v>1200</v>
      </c>
      <c r="B1454" s="137">
        <v>26</v>
      </c>
      <c r="C1454" s="205" t="str">
        <f>+VLOOKUP(Tabla9[[#This Row],[Cod. Riesgo]],Tabla_Riesgos[[Número]:[Tipo de Riesgo]],6,FALSE)</f>
        <v>Operativo</v>
      </c>
      <c r="D1454" s="290" t="s">
        <v>12</v>
      </c>
      <c r="E1454" s="291" t="s">
        <v>32</v>
      </c>
      <c r="F1454" s="292">
        <v>26.020000000000003</v>
      </c>
      <c r="G1454" s="293" t="s">
        <v>232</v>
      </c>
      <c r="H1454" s="473"/>
      <c r="I1454" s="232"/>
      <c r="J1454" s="232"/>
      <c r="K1454" s="232"/>
      <c r="L1454" s="232"/>
      <c r="M1454" s="232"/>
      <c r="N1454" s="232"/>
      <c r="O1454" s="232"/>
      <c r="P1454" s="123">
        <f t="shared" si="92"/>
        <v>0</v>
      </c>
      <c r="Q1454" s="208" t="str">
        <f t="shared" si="93"/>
        <v>Debil</v>
      </c>
      <c r="R1454" s="232" t="s">
        <v>516</v>
      </c>
      <c r="S1454" s="224" t="str">
        <f t="shared" si="94"/>
        <v>DebilFuerte</v>
      </c>
      <c r="T1454" s="224">
        <f>IFERROR(VLOOKUP(S1454,'Tablas de calculos'!$AU$16:$AV$24,2,FALSE),"")</f>
        <v>7</v>
      </c>
      <c r="U1454" s="208" t="str">
        <f>IFERROR(VLOOKUP(T1454,'Tablas de calculos'!$AV$16:$AY$24,4),"")</f>
        <v>Débil</v>
      </c>
      <c r="V1454" s="232" t="s">
        <v>576</v>
      </c>
      <c r="W1454" s="232" t="s">
        <v>578</v>
      </c>
      <c r="X1454" s="123" t="str">
        <f t="shared" si="95"/>
        <v>DébilNo disminuyeDirectamente</v>
      </c>
      <c r="Y1454" s="208" t="str">
        <f>IFERROR(VLOOKUP(X1454,'Tablas de calculos'!$AZ$4:$BE$11,5,FALSE),"")</f>
        <v/>
      </c>
      <c r="Z1454" s="208" t="str">
        <f>IFERROR(VLOOKUP(X1454,'Tablas de calculos'!$AZ$4:$BE$11,6,FALSE),"")</f>
        <v/>
      </c>
    </row>
    <row r="1455" spans="1:26" ht="75" x14ac:dyDescent="0.25">
      <c r="A1455" s="232" t="s">
        <v>1200</v>
      </c>
      <c r="B1455" s="137">
        <v>28</v>
      </c>
      <c r="C1455" s="205" t="str">
        <f>+VLOOKUP(Tabla9[[#This Row],[Cod. Riesgo]],Tabla_Riesgos[[Número]:[Tipo de Riesgo]],6,FALSE)</f>
        <v>Estratégico</v>
      </c>
      <c r="D1455" s="290" t="s">
        <v>26</v>
      </c>
      <c r="E1455" s="291" t="s">
        <v>1155</v>
      </c>
      <c r="F1455" s="292">
        <v>28.01</v>
      </c>
      <c r="G1455" s="293" t="s">
        <v>233</v>
      </c>
      <c r="H1455" s="473"/>
      <c r="I1455" s="232"/>
      <c r="J1455" s="232"/>
      <c r="K1455" s="232"/>
      <c r="L1455" s="232"/>
      <c r="M1455" s="232"/>
      <c r="N1455" s="232"/>
      <c r="O1455" s="232"/>
      <c r="P1455" s="123">
        <f t="shared" si="92"/>
        <v>0</v>
      </c>
      <c r="Q1455" s="208" t="str">
        <f t="shared" si="93"/>
        <v>Debil</v>
      </c>
      <c r="R1455" s="232" t="s">
        <v>516</v>
      </c>
      <c r="S1455" s="224" t="str">
        <f t="shared" si="94"/>
        <v>DebilFuerte</v>
      </c>
      <c r="T1455" s="224">
        <f>IFERROR(VLOOKUP(S1455,'Tablas de calculos'!$AU$16:$AV$24,2,FALSE),"")</f>
        <v>7</v>
      </c>
      <c r="U1455" s="208" t="str">
        <f>IFERROR(VLOOKUP(T1455,'Tablas de calculos'!$AV$16:$AY$24,4),"")</f>
        <v>Débil</v>
      </c>
      <c r="V1455" s="232" t="s">
        <v>576</v>
      </c>
      <c r="W1455" s="232" t="s">
        <v>578</v>
      </c>
      <c r="X1455" s="123" t="str">
        <f t="shared" si="95"/>
        <v>DébilNo disminuyeDirectamente</v>
      </c>
      <c r="Y1455" s="208" t="str">
        <f>IFERROR(VLOOKUP(X1455,'Tablas de calculos'!$AZ$4:$BE$11,5,FALSE),"")</f>
        <v/>
      </c>
      <c r="Z1455" s="208" t="str">
        <f>IFERROR(VLOOKUP(X1455,'Tablas de calculos'!$AZ$4:$BE$11,6,FALSE),"")</f>
        <v/>
      </c>
    </row>
    <row r="1456" spans="1:26" ht="75" x14ac:dyDescent="0.25">
      <c r="A1456" s="232" t="s">
        <v>1200</v>
      </c>
      <c r="B1456" s="137">
        <v>28</v>
      </c>
      <c r="C1456" s="205" t="str">
        <f>+VLOOKUP(Tabla9[[#This Row],[Cod. Riesgo]],Tabla_Riesgos[[Número]:[Tipo de Riesgo]],6,FALSE)</f>
        <v>Estratégico</v>
      </c>
      <c r="D1456" s="290" t="s">
        <v>26</v>
      </c>
      <c r="E1456" s="291" t="s">
        <v>1155</v>
      </c>
      <c r="F1456" s="292">
        <v>28.020000000000003</v>
      </c>
      <c r="G1456" s="293" t="s">
        <v>234</v>
      </c>
      <c r="H1456" s="473"/>
      <c r="I1456" s="232"/>
      <c r="J1456" s="232"/>
      <c r="K1456" s="232"/>
      <c r="L1456" s="232"/>
      <c r="M1456" s="232"/>
      <c r="N1456" s="232"/>
      <c r="O1456" s="232"/>
      <c r="P1456" s="123">
        <f t="shared" si="92"/>
        <v>0</v>
      </c>
      <c r="Q1456" s="208" t="str">
        <f t="shared" si="93"/>
        <v>Debil</v>
      </c>
      <c r="R1456" s="232" t="s">
        <v>516</v>
      </c>
      <c r="S1456" s="224" t="str">
        <f t="shared" si="94"/>
        <v>DebilFuerte</v>
      </c>
      <c r="T1456" s="224">
        <f>IFERROR(VLOOKUP(S1456,'Tablas de calculos'!$AU$16:$AV$24,2,FALSE),"")</f>
        <v>7</v>
      </c>
      <c r="U1456" s="208" t="str">
        <f>IFERROR(VLOOKUP(T1456,'Tablas de calculos'!$AV$16:$AY$24,4),"")</f>
        <v>Débil</v>
      </c>
      <c r="V1456" s="232" t="s">
        <v>576</v>
      </c>
      <c r="W1456" s="232" t="s">
        <v>578</v>
      </c>
      <c r="X1456" s="123" t="str">
        <f t="shared" si="95"/>
        <v>DébilNo disminuyeDirectamente</v>
      </c>
      <c r="Y1456" s="208" t="str">
        <f>IFERROR(VLOOKUP(X1456,'Tablas de calculos'!$AZ$4:$BE$11,5,FALSE),"")</f>
        <v/>
      </c>
      <c r="Z1456" s="208" t="str">
        <f>IFERROR(VLOOKUP(X1456,'Tablas de calculos'!$AZ$4:$BE$11,6,FALSE),"")</f>
        <v/>
      </c>
    </row>
    <row r="1457" spans="1:26" ht="75" x14ac:dyDescent="0.25">
      <c r="A1457" s="232" t="s">
        <v>1200</v>
      </c>
      <c r="B1457" s="137">
        <v>28</v>
      </c>
      <c r="C1457" s="205" t="str">
        <f>+VLOOKUP(Tabla9[[#This Row],[Cod. Riesgo]],Tabla_Riesgos[[Número]:[Tipo de Riesgo]],6,FALSE)</f>
        <v>Estratégico</v>
      </c>
      <c r="D1457" s="290" t="s">
        <v>26</v>
      </c>
      <c r="E1457" s="291" t="s">
        <v>1155</v>
      </c>
      <c r="F1457" s="292">
        <v>28.030000000000005</v>
      </c>
      <c r="G1457" s="293" t="s">
        <v>235</v>
      </c>
      <c r="H1457" s="473"/>
      <c r="I1457" s="232"/>
      <c r="J1457" s="232"/>
      <c r="K1457" s="232"/>
      <c r="L1457" s="232"/>
      <c r="M1457" s="232"/>
      <c r="N1457" s="232"/>
      <c r="O1457" s="232"/>
      <c r="P1457" s="123">
        <f t="shared" si="92"/>
        <v>0</v>
      </c>
      <c r="Q1457" s="208" t="str">
        <f t="shared" si="93"/>
        <v>Debil</v>
      </c>
      <c r="R1457" s="232" t="s">
        <v>516</v>
      </c>
      <c r="S1457" s="224" t="str">
        <f t="shared" si="94"/>
        <v>DebilFuerte</v>
      </c>
      <c r="T1457" s="224">
        <f>IFERROR(VLOOKUP(S1457,'Tablas de calculos'!$AU$16:$AV$24,2,FALSE),"")</f>
        <v>7</v>
      </c>
      <c r="U1457" s="208" t="str">
        <f>IFERROR(VLOOKUP(T1457,'Tablas de calculos'!$AV$16:$AY$24,4),"")</f>
        <v>Débil</v>
      </c>
      <c r="V1457" s="232" t="s">
        <v>576</v>
      </c>
      <c r="W1457" s="232" t="s">
        <v>578</v>
      </c>
      <c r="X1457" s="123" t="str">
        <f t="shared" si="95"/>
        <v>DébilNo disminuyeDirectamente</v>
      </c>
      <c r="Y1457" s="208" t="str">
        <f>IFERROR(VLOOKUP(X1457,'Tablas de calculos'!$AZ$4:$BE$11,5,FALSE),"")</f>
        <v/>
      </c>
      <c r="Z1457" s="208" t="str">
        <f>IFERROR(VLOOKUP(X1457,'Tablas de calculos'!$AZ$4:$BE$11,6,FALSE),"")</f>
        <v/>
      </c>
    </row>
    <row r="1458" spans="1:26" ht="75" x14ac:dyDescent="0.25">
      <c r="A1458" s="232" t="s">
        <v>1200</v>
      </c>
      <c r="B1458" s="137">
        <v>28</v>
      </c>
      <c r="C1458" s="205" t="str">
        <f>+VLOOKUP(Tabla9[[#This Row],[Cod. Riesgo]],Tabla_Riesgos[[Número]:[Tipo de Riesgo]],6,FALSE)</f>
        <v>Estratégico</v>
      </c>
      <c r="D1458" s="290" t="s">
        <v>26</v>
      </c>
      <c r="E1458" s="291" t="s">
        <v>1155</v>
      </c>
      <c r="F1458" s="292">
        <v>28.040000000000006</v>
      </c>
      <c r="G1458" s="293" t="s">
        <v>236</v>
      </c>
      <c r="H1458" s="473"/>
      <c r="I1458" s="232"/>
      <c r="J1458" s="232"/>
      <c r="K1458" s="232"/>
      <c r="L1458" s="232"/>
      <c r="M1458" s="232"/>
      <c r="N1458" s="232"/>
      <c r="O1458" s="232"/>
      <c r="P1458" s="123">
        <f t="shared" si="92"/>
        <v>0</v>
      </c>
      <c r="Q1458" s="208" t="str">
        <f t="shared" si="93"/>
        <v>Debil</v>
      </c>
      <c r="R1458" s="232" t="s">
        <v>516</v>
      </c>
      <c r="S1458" s="224" t="str">
        <f t="shared" si="94"/>
        <v>DebilFuerte</v>
      </c>
      <c r="T1458" s="224">
        <f>IFERROR(VLOOKUP(S1458,'Tablas de calculos'!$AU$16:$AV$24,2,FALSE),"")</f>
        <v>7</v>
      </c>
      <c r="U1458" s="208" t="str">
        <f>IFERROR(VLOOKUP(T1458,'Tablas de calculos'!$AV$16:$AY$24,4),"")</f>
        <v>Débil</v>
      </c>
      <c r="V1458" s="232" t="s">
        <v>576</v>
      </c>
      <c r="W1458" s="232" t="s">
        <v>578</v>
      </c>
      <c r="X1458" s="123" t="str">
        <f t="shared" si="95"/>
        <v>DébilNo disminuyeDirectamente</v>
      </c>
      <c r="Y1458" s="208" t="str">
        <f>IFERROR(VLOOKUP(X1458,'Tablas de calculos'!$AZ$4:$BE$11,5,FALSE),"")</f>
        <v/>
      </c>
      <c r="Z1458" s="208" t="str">
        <f>IFERROR(VLOOKUP(X1458,'Tablas de calculos'!$AZ$4:$BE$11,6,FALSE),"")</f>
        <v/>
      </c>
    </row>
    <row r="1459" spans="1:26" ht="60" x14ac:dyDescent="0.25">
      <c r="A1459" s="232" t="s">
        <v>1200</v>
      </c>
      <c r="B1459" s="137">
        <v>30</v>
      </c>
      <c r="C1459" s="205" t="str">
        <f>+VLOOKUP(Tabla9[[#This Row],[Cod. Riesgo]],Tabla_Riesgos[[Número]:[Tipo de Riesgo]],6,FALSE)</f>
        <v>Operativo</v>
      </c>
      <c r="D1459" s="290" t="s">
        <v>35</v>
      </c>
      <c r="E1459" s="291" t="s">
        <v>36</v>
      </c>
      <c r="F1459" s="292">
        <v>30.01</v>
      </c>
      <c r="G1459" s="293" t="s">
        <v>237</v>
      </c>
      <c r="H1459" s="473"/>
      <c r="I1459" s="232"/>
      <c r="J1459" s="232"/>
      <c r="K1459" s="232"/>
      <c r="L1459" s="232"/>
      <c r="M1459" s="232"/>
      <c r="N1459" s="232"/>
      <c r="O1459" s="232"/>
      <c r="P1459" s="123">
        <f t="shared" si="92"/>
        <v>0</v>
      </c>
      <c r="Q1459" s="208" t="str">
        <f t="shared" si="93"/>
        <v>Debil</v>
      </c>
      <c r="R1459" s="232" t="s">
        <v>516</v>
      </c>
      <c r="S1459" s="224" t="str">
        <f t="shared" si="94"/>
        <v>DebilFuerte</v>
      </c>
      <c r="T1459" s="224">
        <f>IFERROR(VLOOKUP(S1459,'Tablas de calculos'!$AU$16:$AV$24,2,FALSE),"")</f>
        <v>7</v>
      </c>
      <c r="U1459" s="208" t="str">
        <f>IFERROR(VLOOKUP(T1459,'Tablas de calculos'!$AV$16:$AY$24,4),"")</f>
        <v>Débil</v>
      </c>
      <c r="V1459" s="232" t="s">
        <v>576</v>
      </c>
      <c r="W1459" s="232" t="s">
        <v>578</v>
      </c>
      <c r="X1459" s="123" t="str">
        <f t="shared" si="95"/>
        <v>DébilNo disminuyeDirectamente</v>
      </c>
      <c r="Y1459" s="208" t="str">
        <f>IFERROR(VLOOKUP(X1459,'Tablas de calculos'!$AZ$4:$BE$11,5,FALSE),"")</f>
        <v/>
      </c>
      <c r="Z1459" s="208" t="str">
        <f>IFERROR(VLOOKUP(X1459,'Tablas de calculos'!$AZ$4:$BE$11,6,FALSE),"")</f>
        <v/>
      </c>
    </row>
    <row r="1460" spans="1:26" ht="60" x14ac:dyDescent="0.25">
      <c r="A1460" s="232" t="s">
        <v>1200</v>
      </c>
      <c r="B1460" s="137">
        <v>30</v>
      </c>
      <c r="C1460" s="205" t="str">
        <f>+VLOOKUP(Tabla9[[#This Row],[Cod. Riesgo]],Tabla_Riesgos[[Número]:[Tipo de Riesgo]],6,FALSE)</f>
        <v>Operativo</v>
      </c>
      <c r="D1460" s="290" t="s">
        <v>35</v>
      </c>
      <c r="E1460" s="291" t="s">
        <v>36</v>
      </c>
      <c r="F1460" s="292">
        <v>30.020000000000003</v>
      </c>
      <c r="G1460" s="293" t="s">
        <v>238</v>
      </c>
      <c r="H1460" s="473"/>
      <c r="I1460" s="232"/>
      <c r="J1460" s="232"/>
      <c r="K1460" s="232"/>
      <c r="L1460" s="232"/>
      <c r="M1460" s="232"/>
      <c r="N1460" s="232"/>
      <c r="O1460" s="232"/>
      <c r="P1460" s="123">
        <f t="shared" si="92"/>
        <v>0</v>
      </c>
      <c r="Q1460" s="208" t="str">
        <f t="shared" si="93"/>
        <v>Debil</v>
      </c>
      <c r="R1460" s="232" t="s">
        <v>516</v>
      </c>
      <c r="S1460" s="224" t="str">
        <f t="shared" si="94"/>
        <v>DebilFuerte</v>
      </c>
      <c r="T1460" s="224">
        <f>IFERROR(VLOOKUP(S1460,'Tablas de calculos'!$AU$16:$AV$24,2,FALSE),"")</f>
        <v>7</v>
      </c>
      <c r="U1460" s="208" t="str">
        <f>IFERROR(VLOOKUP(T1460,'Tablas de calculos'!$AV$16:$AY$24,4),"")</f>
        <v>Débil</v>
      </c>
      <c r="V1460" s="232" t="s">
        <v>576</v>
      </c>
      <c r="W1460" s="232" t="s">
        <v>578</v>
      </c>
      <c r="X1460" s="123" t="str">
        <f t="shared" si="95"/>
        <v>DébilNo disminuyeDirectamente</v>
      </c>
      <c r="Y1460" s="208" t="str">
        <f>IFERROR(VLOOKUP(X1460,'Tablas de calculos'!$AZ$4:$BE$11,5,FALSE),"")</f>
        <v/>
      </c>
      <c r="Z1460" s="208" t="str">
        <f>IFERROR(VLOOKUP(X1460,'Tablas de calculos'!$AZ$4:$BE$11,6,FALSE),"")</f>
        <v/>
      </c>
    </row>
    <row r="1461" spans="1:26" ht="60" x14ac:dyDescent="0.25">
      <c r="A1461" s="232" t="s">
        <v>1200</v>
      </c>
      <c r="B1461" s="137">
        <v>30</v>
      </c>
      <c r="C1461" s="205" t="str">
        <f>+VLOOKUP(Tabla9[[#This Row],[Cod. Riesgo]],Tabla_Riesgos[[Número]:[Tipo de Riesgo]],6,FALSE)</f>
        <v>Operativo</v>
      </c>
      <c r="D1461" s="290" t="s">
        <v>35</v>
      </c>
      <c r="E1461" s="291" t="s">
        <v>36</v>
      </c>
      <c r="F1461" s="292">
        <v>30.030000000000005</v>
      </c>
      <c r="G1461" s="293" t="s">
        <v>239</v>
      </c>
      <c r="H1461" s="473"/>
      <c r="I1461" s="232"/>
      <c r="J1461" s="232"/>
      <c r="K1461" s="232"/>
      <c r="L1461" s="232"/>
      <c r="M1461" s="232"/>
      <c r="N1461" s="232"/>
      <c r="O1461" s="232"/>
      <c r="P1461" s="123">
        <f t="shared" si="92"/>
        <v>0</v>
      </c>
      <c r="Q1461" s="208" t="str">
        <f t="shared" si="93"/>
        <v>Debil</v>
      </c>
      <c r="R1461" s="232" t="s">
        <v>516</v>
      </c>
      <c r="S1461" s="224" t="str">
        <f t="shared" si="94"/>
        <v>DebilFuerte</v>
      </c>
      <c r="T1461" s="224">
        <f>IFERROR(VLOOKUP(S1461,'Tablas de calculos'!$AU$16:$AV$24,2,FALSE),"")</f>
        <v>7</v>
      </c>
      <c r="U1461" s="208" t="str">
        <f>IFERROR(VLOOKUP(T1461,'Tablas de calculos'!$AV$16:$AY$24,4),"")</f>
        <v>Débil</v>
      </c>
      <c r="V1461" s="232" t="s">
        <v>576</v>
      </c>
      <c r="W1461" s="232" t="s">
        <v>578</v>
      </c>
      <c r="X1461" s="123" t="str">
        <f t="shared" si="95"/>
        <v>DébilNo disminuyeDirectamente</v>
      </c>
      <c r="Y1461" s="208" t="str">
        <f>IFERROR(VLOOKUP(X1461,'Tablas de calculos'!$AZ$4:$BE$11,5,FALSE),"")</f>
        <v/>
      </c>
      <c r="Z1461" s="208" t="str">
        <f>IFERROR(VLOOKUP(X1461,'Tablas de calculos'!$AZ$4:$BE$11,6,FALSE),"")</f>
        <v/>
      </c>
    </row>
    <row r="1462" spans="1:26" ht="60" x14ac:dyDescent="0.25">
      <c r="A1462" s="232" t="s">
        <v>1200</v>
      </c>
      <c r="B1462" s="137">
        <v>30</v>
      </c>
      <c r="C1462" s="205" t="str">
        <f>+VLOOKUP(Tabla9[[#This Row],[Cod. Riesgo]],Tabla_Riesgos[[Número]:[Tipo de Riesgo]],6,FALSE)</f>
        <v>Operativo</v>
      </c>
      <c r="D1462" s="290" t="s">
        <v>35</v>
      </c>
      <c r="E1462" s="291" t="s">
        <v>36</v>
      </c>
      <c r="F1462" s="292">
        <v>30.040000000000006</v>
      </c>
      <c r="G1462" s="293" t="s">
        <v>240</v>
      </c>
      <c r="H1462" s="473"/>
      <c r="I1462" s="232"/>
      <c r="J1462" s="232"/>
      <c r="K1462" s="232"/>
      <c r="L1462" s="232"/>
      <c r="M1462" s="232"/>
      <c r="N1462" s="232"/>
      <c r="O1462" s="232"/>
      <c r="P1462" s="123">
        <f t="shared" si="92"/>
        <v>0</v>
      </c>
      <c r="Q1462" s="208" t="str">
        <f t="shared" si="93"/>
        <v>Debil</v>
      </c>
      <c r="R1462" s="232" t="s">
        <v>516</v>
      </c>
      <c r="S1462" s="224" t="str">
        <f t="shared" si="94"/>
        <v>DebilFuerte</v>
      </c>
      <c r="T1462" s="224">
        <f>IFERROR(VLOOKUP(S1462,'Tablas de calculos'!$AU$16:$AV$24,2,FALSE),"")</f>
        <v>7</v>
      </c>
      <c r="U1462" s="208" t="str">
        <f>IFERROR(VLOOKUP(T1462,'Tablas de calculos'!$AV$16:$AY$24,4),"")</f>
        <v>Débil</v>
      </c>
      <c r="V1462" s="232" t="s">
        <v>576</v>
      </c>
      <c r="W1462" s="232" t="s">
        <v>578</v>
      </c>
      <c r="X1462" s="123" t="str">
        <f t="shared" si="95"/>
        <v>DébilNo disminuyeDirectamente</v>
      </c>
      <c r="Y1462" s="208" t="str">
        <f>IFERROR(VLOOKUP(X1462,'Tablas de calculos'!$AZ$4:$BE$11,5,FALSE),"")</f>
        <v/>
      </c>
      <c r="Z1462" s="208" t="str">
        <f>IFERROR(VLOOKUP(X1462,'Tablas de calculos'!$AZ$4:$BE$11,6,FALSE),"")</f>
        <v/>
      </c>
    </row>
    <row r="1463" spans="1:26" ht="75" x14ac:dyDescent="0.25">
      <c r="A1463" s="232" t="s">
        <v>1200</v>
      </c>
      <c r="B1463" s="137">
        <v>30</v>
      </c>
      <c r="C1463" s="205" t="str">
        <f>+VLOOKUP(Tabla9[[#This Row],[Cod. Riesgo]],Tabla_Riesgos[[Número]:[Tipo de Riesgo]],6,FALSE)</f>
        <v>Operativo</v>
      </c>
      <c r="D1463" s="290" t="s">
        <v>35</v>
      </c>
      <c r="E1463" s="291" t="s">
        <v>36</v>
      </c>
      <c r="F1463" s="292">
        <v>30.050000000000008</v>
      </c>
      <c r="G1463" s="293" t="s">
        <v>241</v>
      </c>
      <c r="H1463" s="473"/>
      <c r="I1463" s="232"/>
      <c r="J1463" s="232"/>
      <c r="K1463" s="232"/>
      <c r="L1463" s="232"/>
      <c r="M1463" s="232"/>
      <c r="N1463" s="232"/>
      <c r="O1463" s="232"/>
      <c r="P1463" s="123">
        <f t="shared" si="92"/>
        <v>0</v>
      </c>
      <c r="Q1463" s="208" t="str">
        <f t="shared" si="93"/>
        <v>Debil</v>
      </c>
      <c r="R1463" s="232" t="s">
        <v>516</v>
      </c>
      <c r="S1463" s="224" t="str">
        <f t="shared" si="94"/>
        <v>DebilFuerte</v>
      </c>
      <c r="T1463" s="224">
        <f>IFERROR(VLOOKUP(S1463,'Tablas de calculos'!$AU$16:$AV$24,2,FALSE),"")</f>
        <v>7</v>
      </c>
      <c r="U1463" s="208" t="str">
        <f>IFERROR(VLOOKUP(T1463,'Tablas de calculos'!$AV$16:$AY$24,4),"")</f>
        <v>Débil</v>
      </c>
      <c r="V1463" s="232" t="s">
        <v>576</v>
      </c>
      <c r="W1463" s="232" t="s">
        <v>578</v>
      </c>
      <c r="X1463" s="123" t="str">
        <f t="shared" si="95"/>
        <v>DébilNo disminuyeDirectamente</v>
      </c>
      <c r="Y1463" s="208" t="str">
        <f>IFERROR(VLOOKUP(X1463,'Tablas de calculos'!$AZ$4:$BE$11,5,FALSE),"")</f>
        <v/>
      </c>
      <c r="Z1463" s="208" t="str">
        <f>IFERROR(VLOOKUP(X1463,'Tablas de calculos'!$AZ$4:$BE$11,6,FALSE),"")</f>
        <v/>
      </c>
    </row>
    <row r="1464" spans="1:26" ht="60" x14ac:dyDescent="0.25">
      <c r="A1464" s="232" t="s">
        <v>1200</v>
      </c>
      <c r="B1464" s="137">
        <v>30</v>
      </c>
      <c r="C1464" s="205" t="str">
        <f>+VLOOKUP(Tabla9[[#This Row],[Cod. Riesgo]],Tabla_Riesgos[[Número]:[Tipo de Riesgo]],6,FALSE)</f>
        <v>Operativo</v>
      </c>
      <c r="D1464" s="290" t="s">
        <v>35</v>
      </c>
      <c r="E1464" s="291" t="s">
        <v>36</v>
      </c>
      <c r="F1464" s="292">
        <v>30.060000000000009</v>
      </c>
      <c r="G1464" s="293" t="s">
        <v>242</v>
      </c>
      <c r="H1464" s="473"/>
      <c r="I1464" s="232"/>
      <c r="J1464" s="232"/>
      <c r="K1464" s="232"/>
      <c r="L1464" s="232"/>
      <c r="M1464" s="232"/>
      <c r="N1464" s="232"/>
      <c r="O1464" s="232"/>
      <c r="P1464" s="123">
        <f t="shared" si="92"/>
        <v>0</v>
      </c>
      <c r="Q1464" s="208" t="str">
        <f t="shared" si="93"/>
        <v>Debil</v>
      </c>
      <c r="R1464" s="232" t="s">
        <v>516</v>
      </c>
      <c r="S1464" s="224" t="str">
        <f t="shared" si="94"/>
        <v>DebilFuerte</v>
      </c>
      <c r="T1464" s="224">
        <f>IFERROR(VLOOKUP(S1464,'Tablas de calculos'!$AU$16:$AV$24,2,FALSE),"")</f>
        <v>7</v>
      </c>
      <c r="U1464" s="208" t="str">
        <f>IFERROR(VLOOKUP(T1464,'Tablas de calculos'!$AV$16:$AY$24,4),"")</f>
        <v>Débil</v>
      </c>
      <c r="V1464" s="232" t="s">
        <v>576</v>
      </c>
      <c r="W1464" s="232" t="s">
        <v>578</v>
      </c>
      <c r="X1464" s="123" t="str">
        <f t="shared" si="95"/>
        <v>DébilNo disminuyeDirectamente</v>
      </c>
      <c r="Y1464" s="208" t="str">
        <f>IFERROR(VLOOKUP(X1464,'Tablas de calculos'!$AZ$4:$BE$11,5,FALSE),"")</f>
        <v/>
      </c>
      <c r="Z1464" s="208" t="str">
        <f>IFERROR(VLOOKUP(X1464,'Tablas de calculos'!$AZ$4:$BE$11,6,FALSE),"")</f>
        <v/>
      </c>
    </row>
    <row r="1465" spans="1:26" ht="60" x14ac:dyDescent="0.25">
      <c r="A1465" s="232" t="s">
        <v>1200</v>
      </c>
      <c r="B1465" s="137">
        <v>30</v>
      </c>
      <c r="C1465" s="205" t="str">
        <f>+VLOOKUP(Tabla9[[#This Row],[Cod. Riesgo]],Tabla_Riesgos[[Número]:[Tipo de Riesgo]],6,FALSE)</f>
        <v>Operativo</v>
      </c>
      <c r="D1465" s="290" t="s">
        <v>35</v>
      </c>
      <c r="E1465" s="291" t="s">
        <v>36</v>
      </c>
      <c r="F1465" s="292">
        <v>30.070000000000011</v>
      </c>
      <c r="G1465" s="293" t="s">
        <v>243</v>
      </c>
      <c r="H1465" s="473"/>
      <c r="I1465" s="232"/>
      <c r="J1465" s="232"/>
      <c r="K1465" s="232"/>
      <c r="L1465" s="232"/>
      <c r="M1465" s="232"/>
      <c r="N1465" s="232"/>
      <c r="O1465" s="232"/>
      <c r="P1465" s="123">
        <f t="shared" si="92"/>
        <v>0</v>
      </c>
      <c r="Q1465" s="208" t="str">
        <f t="shared" si="93"/>
        <v>Debil</v>
      </c>
      <c r="R1465" s="232" t="s">
        <v>516</v>
      </c>
      <c r="S1465" s="224" t="str">
        <f t="shared" si="94"/>
        <v>DebilFuerte</v>
      </c>
      <c r="T1465" s="224">
        <f>IFERROR(VLOOKUP(S1465,'Tablas de calculos'!$AU$16:$AV$24,2,FALSE),"")</f>
        <v>7</v>
      </c>
      <c r="U1465" s="208" t="str">
        <f>IFERROR(VLOOKUP(T1465,'Tablas de calculos'!$AV$16:$AY$24,4),"")</f>
        <v>Débil</v>
      </c>
      <c r="V1465" s="232" t="s">
        <v>576</v>
      </c>
      <c r="W1465" s="232" t="s">
        <v>578</v>
      </c>
      <c r="X1465" s="123" t="str">
        <f t="shared" si="95"/>
        <v>DébilNo disminuyeDirectamente</v>
      </c>
      <c r="Y1465" s="208" t="str">
        <f>IFERROR(VLOOKUP(X1465,'Tablas de calculos'!$AZ$4:$BE$11,5,FALSE),"")</f>
        <v/>
      </c>
      <c r="Z1465" s="208" t="str">
        <f>IFERROR(VLOOKUP(X1465,'Tablas de calculos'!$AZ$4:$BE$11,6,FALSE),"")</f>
        <v/>
      </c>
    </row>
    <row r="1466" spans="1:26" ht="60" x14ac:dyDescent="0.25">
      <c r="A1466" s="232" t="s">
        <v>1200</v>
      </c>
      <c r="B1466" s="137">
        <v>30</v>
      </c>
      <c r="C1466" s="205" t="str">
        <f>+VLOOKUP(Tabla9[[#This Row],[Cod. Riesgo]],Tabla_Riesgos[[Número]:[Tipo de Riesgo]],6,FALSE)</f>
        <v>Operativo</v>
      </c>
      <c r="D1466" s="290" t="s">
        <v>35</v>
      </c>
      <c r="E1466" s="291" t="s">
        <v>36</v>
      </c>
      <c r="F1466" s="292">
        <v>30.080000000000013</v>
      </c>
      <c r="G1466" s="293" t="s">
        <v>244</v>
      </c>
      <c r="H1466" s="473"/>
      <c r="I1466" s="232"/>
      <c r="J1466" s="232"/>
      <c r="K1466" s="232"/>
      <c r="L1466" s="232"/>
      <c r="M1466" s="232"/>
      <c r="N1466" s="232"/>
      <c r="O1466" s="232"/>
      <c r="P1466" s="123">
        <f t="shared" si="92"/>
        <v>0</v>
      </c>
      <c r="Q1466" s="208" t="str">
        <f t="shared" si="93"/>
        <v>Debil</v>
      </c>
      <c r="R1466" s="232" t="s">
        <v>516</v>
      </c>
      <c r="S1466" s="224" t="str">
        <f t="shared" si="94"/>
        <v>DebilFuerte</v>
      </c>
      <c r="T1466" s="224">
        <f>IFERROR(VLOOKUP(S1466,'Tablas de calculos'!$AU$16:$AV$24,2,FALSE),"")</f>
        <v>7</v>
      </c>
      <c r="U1466" s="208" t="str">
        <f>IFERROR(VLOOKUP(T1466,'Tablas de calculos'!$AV$16:$AY$24,4),"")</f>
        <v>Débil</v>
      </c>
      <c r="V1466" s="232" t="s">
        <v>576</v>
      </c>
      <c r="W1466" s="232" t="s">
        <v>578</v>
      </c>
      <c r="X1466" s="123" t="str">
        <f t="shared" si="95"/>
        <v>DébilNo disminuyeDirectamente</v>
      </c>
      <c r="Y1466" s="208" t="str">
        <f>IFERROR(VLOOKUP(X1466,'Tablas de calculos'!$AZ$4:$BE$11,5,FALSE),"")</f>
        <v/>
      </c>
      <c r="Z1466" s="208" t="str">
        <f>IFERROR(VLOOKUP(X1466,'Tablas de calculos'!$AZ$4:$BE$11,6,FALSE),"")</f>
        <v/>
      </c>
    </row>
    <row r="1467" spans="1:26" ht="75" x14ac:dyDescent="0.25">
      <c r="A1467" s="232" t="s">
        <v>1200</v>
      </c>
      <c r="B1467" s="137">
        <v>31</v>
      </c>
      <c r="C1467" s="205" t="str">
        <f>+VLOOKUP(Tabla9[[#This Row],[Cod. Riesgo]],Tabla_Riesgos[[Número]:[Tipo de Riesgo]],6,FALSE)</f>
        <v>Estratégico</v>
      </c>
      <c r="D1467" s="290" t="s">
        <v>35</v>
      </c>
      <c r="E1467" s="291" t="s">
        <v>734</v>
      </c>
      <c r="F1467" s="292">
        <v>31.01</v>
      </c>
      <c r="G1467" s="293" t="s">
        <v>1233</v>
      </c>
      <c r="H1467" s="473" t="s">
        <v>544</v>
      </c>
      <c r="I1467" s="232" t="s">
        <v>486</v>
      </c>
      <c r="J1467" s="232" t="s">
        <v>490</v>
      </c>
      <c r="K1467" s="232" t="s">
        <v>494</v>
      </c>
      <c r="L1467" s="232" t="s">
        <v>499</v>
      </c>
      <c r="M1467" s="232" t="s">
        <v>503</v>
      </c>
      <c r="N1467" s="232" t="s">
        <v>508</v>
      </c>
      <c r="O1467" s="232" t="s">
        <v>512</v>
      </c>
      <c r="P1467" s="123">
        <f t="shared" si="92"/>
        <v>95</v>
      </c>
      <c r="Q1467" s="208" t="str">
        <f t="shared" si="93"/>
        <v>Moderado</v>
      </c>
      <c r="R1467" s="232" t="s">
        <v>516</v>
      </c>
      <c r="S1467" s="224" t="str">
        <f t="shared" si="94"/>
        <v>ModeradoFuerte</v>
      </c>
      <c r="T1467" s="224">
        <f>IFERROR(VLOOKUP(S1467,'Tablas de calculos'!$AU$16:$AV$24,2,FALSE),"")</f>
        <v>4</v>
      </c>
      <c r="U1467" s="208" t="str">
        <f>IFERROR(VLOOKUP(T1467,'Tablas de calculos'!$AV$16:$AY$24,4),"")</f>
        <v>Moderado</v>
      </c>
      <c r="V1467" s="232" t="s">
        <v>578</v>
      </c>
      <c r="W1467" s="232" t="s">
        <v>578</v>
      </c>
      <c r="X1467" s="123" t="str">
        <f t="shared" si="95"/>
        <v>ModeradoDirectamenteDirectamente</v>
      </c>
      <c r="Y1467" s="208">
        <f>IFERROR(VLOOKUP(X1467,'Tablas de calculos'!$AZ$4:$BE$11,5,FALSE),"")</f>
        <v>1</v>
      </c>
      <c r="Z1467" s="208">
        <f>IFERROR(VLOOKUP(X1467,'Tablas de calculos'!$AZ$4:$BE$11,6,FALSE),"")</f>
        <v>1</v>
      </c>
    </row>
    <row r="1468" spans="1:26" ht="75" x14ac:dyDescent="0.25">
      <c r="A1468" s="232" t="s">
        <v>1200</v>
      </c>
      <c r="B1468" s="137">
        <v>31</v>
      </c>
      <c r="C1468" s="205" t="str">
        <f>+VLOOKUP(Tabla9[[#This Row],[Cod. Riesgo]],Tabla_Riesgos[[Número]:[Tipo de Riesgo]],6,FALSE)</f>
        <v>Estratégico</v>
      </c>
      <c r="D1468" s="290" t="s">
        <v>35</v>
      </c>
      <c r="E1468" s="291" t="s">
        <v>734</v>
      </c>
      <c r="F1468" s="292">
        <v>31.020000000000003</v>
      </c>
      <c r="G1468" s="293" t="s">
        <v>1234</v>
      </c>
      <c r="H1468" s="473" t="s">
        <v>544</v>
      </c>
      <c r="I1468" s="232" t="s">
        <v>486</v>
      </c>
      <c r="J1468" s="232" t="s">
        <v>490</v>
      </c>
      <c r="K1468" s="232" t="s">
        <v>494</v>
      </c>
      <c r="L1468" s="232" t="s">
        <v>499</v>
      </c>
      <c r="M1468" s="232" t="s">
        <v>503</v>
      </c>
      <c r="N1468" s="232" t="s">
        <v>508</v>
      </c>
      <c r="O1468" s="232" t="s">
        <v>512</v>
      </c>
      <c r="P1468" s="123">
        <f t="shared" si="92"/>
        <v>95</v>
      </c>
      <c r="Q1468" s="208" t="str">
        <f t="shared" si="93"/>
        <v>Moderado</v>
      </c>
      <c r="R1468" s="232" t="s">
        <v>516</v>
      </c>
      <c r="S1468" s="224" t="str">
        <f t="shared" si="94"/>
        <v>ModeradoFuerte</v>
      </c>
      <c r="T1468" s="224">
        <f>IFERROR(VLOOKUP(S1468,'Tablas de calculos'!$AU$16:$AV$24,2,FALSE),"")</f>
        <v>4</v>
      </c>
      <c r="U1468" s="208" t="str">
        <f>IFERROR(VLOOKUP(T1468,'Tablas de calculos'!$AV$16:$AY$24,4),"")</f>
        <v>Moderado</v>
      </c>
      <c r="V1468" s="232" t="s">
        <v>578</v>
      </c>
      <c r="W1468" s="232" t="s">
        <v>578</v>
      </c>
      <c r="X1468" s="123" t="str">
        <f t="shared" si="95"/>
        <v>ModeradoDirectamenteDirectamente</v>
      </c>
      <c r="Y1468" s="208">
        <f>IFERROR(VLOOKUP(X1468,'Tablas de calculos'!$AZ$4:$BE$11,5,FALSE),"")</f>
        <v>1</v>
      </c>
      <c r="Z1468" s="208">
        <f>IFERROR(VLOOKUP(X1468,'Tablas de calculos'!$AZ$4:$BE$11,6,FALSE),"")</f>
        <v>1</v>
      </c>
    </row>
    <row r="1469" spans="1:26" ht="75" x14ac:dyDescent="0.25">
      <c r="A1469" s="232" t="s">
        <v>1200</v>
      </c>
      <c r="B1469" s="137">
        <v>31</v>
      </c>
      <c r="C1469" s="205" t="str">
        <f>+VLOOKUP(Tabla9[[#This Row],[Cod. Riesgo]],Tabla_Riesgos[[Número]:[Tipo de Riesgo]],6,FALSE)</f>
        <v>Estratégico</v>
      </c>
      <c r="D1469" s="290" t="s">
        <v>35</v>
      </c>
      <c r="E1469" s="291" t="s">
        <v>734</v>
      </c>
      <c r="F1469" s="292">
        <v>31.030000000000005</v>
      </c>
      <c r="G1469" s="293" t="s">
        <v>1235</v>
      </c>
      <c r="H1469" s="473" t="s">
        <v>544</v>
      </c>
      <c r="I1469" s="232" t="s">
        <v>486</v>
      </c>
      <c r="J1469" s="232" t="s">
        <v>490</v>
      </c>
      <c r="K1469" s="232" t="s">
        <v>494</v>
      </c>
      <c r="L1469" s="232" t="s">
        <v>499</v>
      </c>
      <c r="M1469" s="232" t="s">
        <v>503</v>
      </c>
      <c r="N1469" s="232" t="s">
        <v>508</v>
      </c>
      <c r="O1469" s="232" t="s">
        <v>512</v>
      </c>
      <c r="P1469" s="123">
        <f t="shared" si="92"/>
        <v>95</v>
      </c>
      <c r="Q1469" s="208" t="str">
        <f t="shared" si="93"/>
        <v>Moderado</v>
      </c>
      <c r="R1469" s="232" t="s">
        <v>516</v>
      </c>
      <c r="S1469" s="224" t="str">
        <f t="shared" si="94"/>
        <v>ModeradoFuerte</v>
      </c>
      <c r="T1469" s="224">
        <f>IFERROR(VLOOKUP(S1469,'Tablas de calculos'!$AU$16:$AV$24,2,FALSE),"")</f>
        <v>4</v>
      </c>
      <c r="U1469" s="208" t="str">
        <f>IFERROR(VLOOKUP(T1469,'Tablas de calculos'!$AV$16:$AY$24,4),"")</f>
        <v>Moderado</v>
      </c>
      <c r="V1469" s="232" t="s">
        <v>578</v>
      </c>
      <c r="W1469" s="232" t="s">
        <v>578</v>
      </c>
      <c r="X1469" s="123" t="str">
        <f t="shared" si="95"/>
        <v>ModeradoDirectamenteDirectamente</v>
      </c>
      <c r="Y1469" s="208">
        <f>IFERROR(VLOOKUP(X1469,'Tablas de calculos'!$AZ$4:$BE$11,5,FALSE),"")</f>
        <v>1</v>
      </c>
      <c r="Z1469" s="208">
        <f>IFERROR(VLOOKUP(X1469,'Tablas de calculos'!$AZ$4:$BE$11,6,FALSE),"")</f>
        <v>1</v>
      </c>
    </row>
    <row r="1470" spans="1:26" ht="75" x14ac:dyDescent="0.25">
      <c r="A1470" s="232" t="s">
        <v>1200</v>
      </c>
      <c r="B1470" s="137">
        <v>31</v>
      </c>
      <c r="C1470" s="205" t="str">
        <f>+VLOOKUP(Tabla9[[#This Row],[Cod. Riesgo]],Tabla_Riesgos[[Número]:[Tipo de Riesgo]],6,FALSE)</f>
        <v>Estratégico</v>
      </c>
      <c r="D1470" s="290" t="s">
        <v>35</v>
      </c>
      <c r="E1470" s="291" t="s">
        <v>734</v>
      </c>
      <c r="F1470" s="292">
        <v>31.040000000000006</v>
      </c>
      <c r="G1470" s="293" t="s">
        <v>1236</v>
      </c>
      <c r="H1470" s="473" t="s">
        <v>544</v>
      </c>
      <c r="I1470" s="232" t="s">
        <v>486</v>
      </c>
      <c r="J1470" s="232" t="s">
        <v>490</v>
      </c>
      <c r="K1470" s="232" t="s">
        <v>494</v>
      </c>
      <c r="L1470" s="232" t="s">
        <v>499</v>
      </c>
      <c r="M1470" s="232" t="s">
        <v>503</v>
      </c>
      <c r="N1470" s="232" t="s">
        <v>508</v>
      </c>
      <c r="O1470" s="232" t="s">
        <v>512</v>
      </c>
      <c r="P1470" s="123">
        <f t="shared" si="92"/>
        <v>95</v>
      </c>
      <c r="Q1470" s="208" t="str">
        <f t="shared" si="93"/>
        <v>Moderado</v>
      </c>
      <c r="R1470" s="232" t="s">
        <v>516</v>
      </c>
      <c r="S1470" s="224" t="str">
        <f t="shared" si="94"/>
        <v>ModeradoFuerte</v>
      </c>
      <c r="T1470" s="224">
        <f>IFERROR(VLOOKUP(S1470,'Tablas de calculos'!$AU$16:$AV$24,2,FALSE),"")</f>
        <v>4</v>
      </c>
      <c r="U1470" s="208" t="str">
        <f>IFERROR(VLOOKUP(T1470,'Tablas de calculos'!$AV$16:$AY$24,4),"")</f>
        <v>Moderado</v>
      </c>
      <c r="V1470" s="232" t="s">
        <v>578</v>
      </c>
      <c r="W1470" s="232" t="s">
        <v>578</v>
      </c>
      <c r="X1470" s="123" t="str">
        <f t="shared" si="95"/>
        <v>ModeradoDirectamenteDirectamente</v>
      </c>
      <c r="Y1470" s="208">
        <f>IFERROR(VLOOKUP(X1470,'Tablas de calculos'!$AZ$4:$BE$11,5,FALSE),"")</f>
        <v>1</v>
      </c>
      <c r="Z1470" s="208">
        <f>IFERROR(VLOOKUP(X1470,'Tablas de calculos'!$AZ$4:$BE$11,6,FALSE),"")</f>
        <v>1</v>
      </c>
    </row>
    <row r="1471" spans="1:26" ht="75" x14ac:dyDescent="0.25">
      <c r="A1471" s="232" t="s">
        <v>1200</v>
      </c>
      <c r="B1471" s="137">
        <v>33</v>
      </c>
      <c r="C1471" s="205" t="str">
        <f>+VLOOKUP(Tabla9[[#This Row],[Cod. Riesgo]],Tabla_Riesgos[[Número]:[Tipo de Riesgo]],6,FALSE)</f>
        <v>Estratégico</v>
      </c>
      <c r="D1471" s="290" t="s">
        <v>38</v>
      </c>
      <c r="E1471" s="291" t="s">
        <v>39</v>
      </c>
      <c r="F1471" s="292">
        <v>33.01</v>
      </c>
      <c r="G1471" s="293" t="s">
        <v>250</v>
      </c>
      <c r="H1471" s="473"/>
      <c r="I1471" s="232"/>
      <c r="J1471" s="232"/>
      <c r="K1471" s="232"/>
      <c r="L1471" s="232"/>
      <c r="M1471" s="232"/>
      <c r="N1471" s="232"/>
      <c r="O1471" s="232"/>
      <c r="P1471" s="123">
        <f t="shared" si="92"/>
        <v>0</v>
      </c>
      <c r="Q1471" s="208" t="str">
        <f t="shared" si="93"/>
        <v>Debil</v>
      </c>
      <c r="R1471" s="232" t="s">
        <v>516</v>
      </c>
      <c r="S1471" s="224" t="str">
        <f t="shared" si="94"/>
        <v>DebilFuerte</v>
      </c>
      <c r="T1471" s="224">
        <f>IFERROR(VLOOKUP(S1471,'Tablas de calculos'!$AU$16:$AV$24,2,FALSE),"")</f>
        <v>7</v>
      </c>
      <c r="U1471" s="208" t="str">
        <f>IFERROR(VLOOKUP(T1471,'Tablas de calculos'!$AV$16:$AY$24,4),"")</f>
        <v>Débil</v>
      </c>
      <c r="V1471" s="232" t="s">
        <v>576</v>
      </c>
      <c r="W1471" s="232" t="s">
        <v>578</v>
      </c>
      <c r="X1471" s="123" t="str">
        <f t="shared" si="95"/>
        <v>DébilNo disminuyeDirectamente</v>
      </c>
      <c r="Y1471" s="208" t="str">
        <f>IFERROR(VLOOKUP(X1471,'Tablas de calculos'!$AZ$4:$BE$11,5,FALSE),"")</f>
        <v/>
      </c>
      <c r="Z1471" s="208" t="str">
        <f>IFERROR(VLOOKUP(X1471,'Tablas de calculos'!$AZ$4:$BE$11,6,FALSE),"")</f>
        <v/>
      </c>
    </row>
    <row r="1472" spans="1:26" ht="45" x14ac:dyDescent="0.25">
      <c r="A1472" s="232" t="s">
        <v>1200</v>
      </c>
      <c r="B1472" s="137">
        <v>33</v>
      </c>
      <c r="C1472" s="205" t="str">
        <f>+VLOOKUP(Tabla9[[#This Row],[Cod. Riesgo]],Tabla_Riesgos[[Número]:[Tipo de Riesgo]],6,FALSE)</f>
        <v>Estratégico</v>
      </c>
      <c r="D1472" s="290" t="s">
        <v>38</v>
      </c>
      <c r="E1472" s="291" t="s">
        <v>39</v>
      </c>
      <c r="F1472" s="292">
        <v>33.019999999999996</v>
      </c>
      <c r="G1472" s="293" t="s">
        <v>251</v>
      </c>
      <c r="H1472" s="473"/>
      <c r="I1472" s="232"/>
      <c r="J1472" s="232"/>
      <c r="K1472" s="232"/>
      <c r="L1472" s="232"/>
      <c r="M1472" s="232"/>
      <c r="N1472" s="232"/>
      <c r="O1472" s="232"/>
      <c r="P1472" s="123">
        <f t="shared" si="92"/>
        <v>0</v>
      </c>
      <c r="Q1472" s="208" t="str">
        <f t="shared" si="93"/>
        <v>Debil</v>
      </c>
      <c r="R1472" s="232" t="s">
        <v>516</v>
      </c>
      <c r="S1472" s="224" t="str">
        <f t="shared" si="94"/>
        <v>DebilFuerte</v>
      </c>
      <c r="T1472" s="224">
        <f>IFERROR(VLOOKUP(S1472,'Tablas de calculos'!$AU$16:$AV$24,2,FALSE),"")</f>
        <v>7</v>
      </c>
      <c r="U1472" s="208" t="str">
        <f>IFERROR(VLOOKUP(T1472,'Tablas de calculos'!$AV$16:$AY$24,4),"")</f>
        <v>Débil</v>
      </c>
      <c r="V1472" s="232" t="s">
        <v>576</v>
      </c>
      <c r="W1472" s="232" t="s">
        <v>578</v>
      </c>
      <c r="X1472" s="123" t="str">
        <f t="shared" si="95"/>
        <v>DébilNo disminuyeDirectamente</v>
      </c>
      <c r="Y1472" s="208" t="str">
        <f>IFERROR(VLOOKUP(X1472,'Tablas de calculos'!$AZ$4:$BE$11,5,FALSE),"")</f>
        <v/>
      </c>
      <c r="Z1472" s="208" t="str">
        <f>IFERROR(VLOOKUP(X1472,'Tablas de calculos'!$AZ$4:$BE$11,6,FALSE),"")</f>
        <v/>
      </c>
    </row>
    <row r="1473" spans="1:26" ht="30" x14ac:dyDescent="0.25">
      <c r="A1473" s="232" t="s">
        <v>1200</v>
      </c>
      <c r="B1473" s="137">
        <v>33</v>
      </c>
      <c r="C1473" s="205" t="str">
        <f>+VLOOKUP(Tabla9[[#This Row],[Cod. Riesgo]],Tabla_Riesgos[[Número]:[Tipo de Riesgo]],6,FALSE)</f>
        <v>Estratégico</v>
      </c>
      <c r="D1473" s="290" t="s">
        <v>38</v>
      </c>
      <c r="E1473" s="291" t="s">
        <v>39</v>
      </c>
      <c r="F1473" s="292">
        <v>33.029999999999994</v>
      </c>
      <c r="G1473" s="293" t="s">
        <v>252</v>
      </c>
      <c r="H1473" s="473"/>
      <c r="I1473" s="232"/>
      <c r="J1473" s="232"/>
      <c r="K1473" s="232"/>
      <c r="L1473" s="232"/>
      <c r="M1473" s="232"/>
      <c r="N1473" s="232"/>
      <c r="O1473" s="232"/>
      <c r="P1473" s="123">
        <f t="shared" si="92"/>
        <v>0</v>
      </c>
      <c r="Q1473" s="208" t="str">
        <f t="shared" si="93"/>
        <v>Debil</v>
      </c>
      <c r="R1473" s="232" t="s">
        <v>516</v>
      </c>
      <c r="S1473" s="224" t="str">
        <f t="shared" si="94"/>
        <v>DebilFuerte</v>
      </c>
      <c r="T1473" s="224">
        <f>IFERROR(VLOOKUP(S1473,'Tablas de calculos'!$AU$16:$AV$24,2,FALSE),"")</f>
        <v>7</v>
      </c>
      <c r="U1473" s="208" t="str">
        <f>IFERROR(VLOOKUP(T1473,'Tablas de calculos'!$AV$16:$AY$24,4),"")</f>
        <v>Débil</v>
      </c>
      <c r="V1473" s="232" t="s">
        <v>576</v>
      </c>
      <c r="W1473" s="232" t="s">
        <v>578</v>
      </c>
      <c r="X1473" s="123" t="str">
        <f t="shared" si="95"/>
        <v>DébilNo disminuyeDirectamente</v>
      </c>
      <c r="Y1473" s="208" t="str">
        <f>IFERROR(VLOOKUP(X1473,'Tablas de calculos'!$AZ$4:$BE$11,5,FALSE),"")</f>
        <v/>
      </c>
      <c r="Z1473" s="208" t="str">
        <f>IFERROR(VLOOKUP(X1473,'Tablas de calculos'!$AZ$4:$BE$11,6,FALSE),"")</f>
        <v/>
      </c>
    </row>
    <row r="1474" spans="1:26" ht="45" x14ac:dyDescent="0.25">
      <c r="A1474" s="232" t="s">
        <v>1200</v>
      </c>
      <c r="B1474" s="137">
        <v>33</v>
      </c>
      <c r="C1474" s="205" t="str">
        <f>+VLOOKUP(Tabla9[[#This Row],[Cod. Riesgo]],Tabla_Riesgos[[Número]:[Tipo de Riesgo]],6,FALSE)</f>
        <v>Estratégico</v>
      </c>
      <c r="D1474" s="290" t="s">
        <v>38</v>
      </c>
      <c r="E1474" s="291" t="s">
        <v>39</v>
      </c>
      <c r="F1474" s="292">
        <v>33.039999999999992</v>
      </c>
      <c r="G1474" s="293" t="s">
        <v>253</v>
      </c>
      <c r="H1474" s="473"/>
      <c r="I1474" s="232"/>
      <c r="J1474" s="232"/>
      <c r="K1474" s="232"/>
      <c r="L1474" s="232"/>
      <c r="M1474" s="232"/>
      <c r="N1474" s="232"/>
      <c r="O1474" s="232"/>
      <c r="P1474" s="123">
        <f t="shared" si="92"/>
        <v>0</v>
      </c>
      <c r="Q1474" s="208" t="str">
        <f t="shared" si="93"/>
        <v>Debil</v>
      </c>
      <c r="R1474" s="232" t="s">
        <v>516</v>
      </c>
      <c r="S1474" s="224" t="str">
        <f t="shared" si="94"/>
        <v>DebilFuerte</v>
      </c>
      <c r="T1474" s="224">
        <f>IFERROR(VLOOKUP(S1474,'Tablas de calculos'!$AU$16:$AV$24,2,FALSE),"")</f>
        <v>7</v>
      </c>
      <c r="U1474" s="208" t="str">
        <f>IFERROR(VLOOKUP(T1474,'Tablas de calculos'!$AV$16:$AY$24,4),"")</f>
        <v>Débil</v>
      </c>
      <c r="V1474" s="232" t="s">
        <v>576</v>
      </c>
      <c r="W1474" s="232" t="s">
        <v>578</v>
      </c>
      <c r="X1474" s="123" t="str">
        <f t="shared" si="95"/>
        <v>DébilNo disminuyeDirectamente</v>
      </c>
      <c r="Y1474" s="208" t="str">
        <f>IFERROR(VLOOKUP(X1474,'Tablas de calculos'!$AZ$4:$BE$11,5,FALSE),"")</f>
        <v/>
      </c>
      <c r="Z1474" s="208" t="str">
        <f>IFERROR(VLOOKUP(X1474,'Tablas de calculos'!$AZ$4:$BE$11,6,FALSE),"")</f>
        <v/>
      </c>
    </row>
    <row r="1475" spans="1:26" ht="45" x14ac:dyDescent="0.25">
      <c r="A1475" s="232" t="s">
        <v>1200</v>
      </c>
      <c r="B1475" s="137">
        <v>34</v>
      </c>
      <c r="C1475" s="205" t="str">
        <f>+VLOOKUP(Tabla9[[#This Row],[Cod. Riesgo]],Tabla_Riesgos[[Número]:[Tipo de Riesgo]],6,FALSE)</f>
        <v>Operativo</v>
      </c>
      <c r="D1475" s="290" t="s">
        <v>38</v>
      </c>
      <c r="E1475" s="291" t="s">
        <v>662</v>
      </c>
      <c r="F1475" s="292">
        <v>34.01</v>
      </c>
      <c r="G1475" s="293" t="s">
        <v>254</v>
      </c>
      <c r="H1475" s="473"/>
      <c r="I1475" s="232"/>
      <c r="J1475" s="232"/>
      <c r="K1475" s="232"/>
      <c r="L1475" s="232"/>
      <c r="M1475" s="232"/>
      <c r="N1475" s="232"/>
      <c r="O1475" s="232"/>
      <c r="P1475" s="123">
        <f t="shared" si="92"/>
        <v>0</v>
      </c>
      <c r="Q1475" s="208" t="str">
        <f t="shared" si="93"/>
        <v>Debil</v>
      </c>
      <c r="R1475" s="232" t="s">
        <v>516</v>
      </c>
      <c r="S1475" s="224" t="str">
        <f t="shared" si="94"/>
        <v>DebilFuerte</v>
      </c>
      <c r="T1475" s="224">
        <f>IFERROR(VLOOKUP(S1475,'Tablas de calculos'!$AU$16:$AV$24,2,FALSE),"")</f>
        <v>7</v>
      </c>
      <c r="U1475" s="208" t="str">
        <f>IFERROR(VLOOKUP(T1475,'Tablas de calculos'!$AV$16:$AY$24,4),"")</f>
        <v>Débil</v>
      </c>
      <c r="V1475" s="232" t="s">
        <v>576</v>
      </c>
      <c r="W1475" s="232" t="s">
        <v>578</v>
      </c>
      <c r="X1475" s="123" t="str">
        <f t="shared" si="95"/>
        <v>DébilNo disminuyeDirectamente</v>
      </c>
      <c r="Y1475" s="208" t="str">
        <f>IFERROR(VLOOKUP(X1475,'Tablas de calculos'!$AZ$4:$BE$11,5,FALSE),"")</f>
        <v/>
      </c>
      <c r="Z1475" s="208" t="str">
        <f>IFERROR(VLOOKUP(X1475,'Tablas de calculos'!$AZ$4:$BE$11,6,FALSE),"")</f>
        <v/>
      </c>
    </row>
    <row r="1476" spans="1:26" ht="45" x14ac:dyDescent="0.25">
      <c r="A1476" s="232" t="s">
        <v>1200</v>
      </c>
      <c r="B1476" s="137">
        <v>34</v>
      </c>
      <c r="C1476" s="205" t="str">
        <f>+VLOOKUP(Tabla9[[#This Row],[Cod. Riesgo]],Tabla_Riesgos[[Número]:[Tipo de Riesgo]],6,FALSE)</f>
        <v>Operativo</v>
      </c>
      <c r="D1476" s="290" t="s">
        <v>38</v>
      </c>
      <c r="E1476" s="291" t="s">
        <v>662</v>
      </c>
      <c r="F1476" s="292">
        <v>34.019999999999996</v>
      </c>
      <c r="G1476" s="293" t="s">
        <v>255</v>
      </c>
      <c r="H1476" s="473"/>
      <c r="I1476" s="232"/>
      <c r="J1476" s="232"/>
      <c r="K1476" s="232"/>
      <c r="L1476" s="232"/>
      <c r="M1476" s="232"/>
      <c r="N1476" s="232"/>
      <c r="O1476" s="232"/>
      <c r="P1476" s="123">
        <f t="shared" si="92"/>
        <v>0</v>
      </c>
      <c r="Q1476" s="208" t="str">
        <f t="shared" si="93"/>
        <v>Debil</v>
      </c>
      <c r="R1476" s="232" t="s">
        <v>516</v>
      </c>
      <c r="S1476" s="224" t="str">
        <f t="shared" si="94"/>
        <v>DebilFuerte</v>
      </c>
      <c r="T1476" s="224">
        <f>IFERROR(VLOOKUP(S1476,'Tablas de calculos'!$AU$16:$AV$24,2,FALSE),"")</f>
        <v>7</v>
      </c>
      <c r="U1476" s="208" t="str">
        <f>IFERROR(VLOOKUP(T1476,'Tablas de calculos'!$AV$16:$AY$24,4),"")</f>
        <v>Débil</v>
      </c>
      <c r="V1476" s="232" t="s">
        <v>576</v>
      </c>
      <c r="W1476" s="232" t="s">
        <v>578</v>
      </c>
      <c r="X1476" s="123" t="str">
        <f t="shared" si="95"/>
        <v>DébilNo disminuyeDirectamente</v>
      </c>
      <c r="Y1476" s="208" t="str">
        <f>IFERROR(VLOOKUP(X1476,'Tablas de calculos'!$AZ$4:$BE$11,5,FALSE),"")</f>
        <v/>
      </c>
      <c r="Z1476" s="208" t="str">
        <f>IFERROR(VLOOKUP(X1476,'Tablas de calculos'!$AZ$4:$BE$11,6,FALSE),"")</f>
        <v/>
      </c>
    </row>
    <row r="1477" spans="1:26" ht="60" x14ac:dyDescent="0.25">
      <c r="A1477" s="232" t="s">
        <v>1200</v>
      </c>
      <c r="B1477" s="137">
        <v>35</v>
      </c>
      <c r="C1477" s="205" t="str">
        <f>+VLOOKUP(Tabla9[[#This Row],[Cod. Riesgo]],Tabla_Riesgos[[Número]:[Tipo de Riesgo]],6,FALSE)</f>
        <v>Operativo</v>
      </c>
      <c r="D1477" s="290" t="s">
        <v>38</v>
      </c>
      <c r="E1477" s="291" t="s">
        <v>40</v>
      </c>
      <c r="F1477" s="292">
        <v>35.01</v>
      </c>
      <c r="G1477" s="293" t="s">
        <v>256</v>
      </c>
      <c r="H1477" s="473"/>
      <c r="I1477" s="232"/>
      <c r="J1477" s="232"/>
      <c r="K1477" s="232"/>
      <c r="L1477" s="232"/>
      <c r="M1477" s="232"/>
      <c r="N1477" s="232"/>
      <c r="O1477" s="232"/>
      <c r="P1477" s="123">
        <f t="shared" ref="P1477:P1540" si="96">IFERROR(IF(I1477="Asignado",15,0)+IF(J1477="Adecuado",15,0)+IF(K1477="Oportuna",15,0)+IF(L1477="Prevenir",15,0)+IF(L1477="Detectar",10,0)+IF(M1477="Confiable",15,0)+IF(N1477="Se investigan y resuelven oportunamente",15,0)+IF(O1477="Completa",10,0)+IF(O1477="Incompleta",5,0),"")</f>
        <v>0</v>
      </c>
      <c r="Q1477" s="208" t="str">
        <f t="shared" ref="Q1477:Q1540" si="97">IF(P1477&lt;86,"Debil",IF(P1477&lt;96,"Moderado","Fuerte"))</f>
        <v>Debil</v>
      </c>
      <c r="R1477" s="232" t="s">
        <v>516</v>
      </c>
      <c r="S1477" s="224" t="str">
        <f t="shared" ref="S1477:S1540" si="98">_xlfn.CONCAT(Q1477,R1477)</f>
        <v>DebilFuerte</v>
      </c>
      <c r="T1477" s="224">
        <f>IFERROR(VLOOKUP(S1477,'Tablas de calculos'!$AU$16:$AV$24,2,FALSE),"")</f>
        <v>7</v>
      </c>
      <c r="U1477" s="208" t="str">
        <f>IFERROR(VLOOKUP(T1477,'Tablas de calculos'!$AV$16:$AY$24,4),"")</f>
        <v>Débil</v>
      </c>
      <c r="V1477" s="232" t="s">
        <v>576</v>
      </c>
      <c r="W1477" s="232" t="s">
        <v>578</v>
      </c>
      <c r="X1477" s="123" t="str">
        <f t="shared" ref="X1477:X1540" si="99">CONCATENATE(U1477,V1477,W1477)</f>
        <v>DébilNo disminuyeDirectamente</v>
      </c>
      <c r="Y1477" s="208" t="str">
        <f>IFERROR(VLOOKUP(X1477,'Tablas de calculos'!$AZ$4:$BE$11,5,FALSE),"")</f>
        <v/>
      </c>
      <c r="Z1477" s="208" t="str">
        <f>IFERROR(VLOOKUP(X1477,'Tablas de calculos'!$AZ$4:$BE$11,6,FALSE),"")</f>
        <v/>
      </c>
    </row>
    <row r="1478" spans="1:26" ht="45" x14ac:dyDescent="0.25">
      <c r="A1478" s="232" t="s">
        <v>1200</v>
      </c>
      <c r="B1478" s="137">
        <v>35</v>
      </c>
      <c r="C1478" s="205" t="str">
        <f>+VLOOKUP(Tabla9[[#This Row],[Cod. Riesgo]],Tabla_Riesgos[[Número]:[Tipo de Riesgo]],6,FALSE)</f>
        <v>Operativo</v>
      </c>
      <c r="D1478" s="290" t="s">
        <v>38</v>
      </c>
      <c r="E1478" s="291" t="s">
        <v>40</v>
      </c>
      <c r="F1478" s="292">
        <v>35.019999999999996</v>
      </c>
      <c r="G1478" s="293" t="s">
        <v>257</v>
      </c>
      <c r="H1478" s="473"/>
      <c r="I1478" s="232"/>
      <c r="J1478" s="232"/>
      <c r="K1478" s="232"/>
      <c r="L1478" s="232"/>
      <c r="M1478" s="232"/>
      <c r="N1478" s="232"/>
      <c r="O1478" s="232"/>
      <c r="P1478" s="123">
        <f t="shared" si="96"/>
        <v>0</v>
      </c>
      <c r="Q1478" s="208" t="str">
        <f t="shared" si="97"/>
        <v>Debil</v>
      </c>
      <c r="R1478" s="232" t="s">
        <v>516</v>
      </c>
      <c r="S1478" s="224" t="str">
        <f t="shared" si="98"/>
        <v>DebilFuerte</v>
      </c>
      <c r="T1478" s="224">
        <f>IFERROR(VLOOKUP(S1478,'Tablas de calculos'!$AU$16:$AV$24,2,FALSE),"")</f>
        <v>7</v>
      </c>
      <c r="U1478" s="208" t="str">
        <f>IFERROR(VLOOKUP(T1478,'Tablas de calculos'!$AV$16:$AY$24,4),"")</f>
        <v>Débil</v>
      </c>
      <c r="V1478" s="232" t="s">
        <v>576</v>
      </c>
      <c r="W1478" s="232" t="s">
        <v>578</v>
      </c>
      <c r="X1478" s="123" t="str">
        <f t="shared" si="99"/>
        <v>DébilNo disminuyeDirectamente</v>
      </c>
      <c r="Y1478" s="208" t="str">
        <f>IFERROR(VLOOKUP(X1478,'Tablas de calculos'!$AZ$4:$BE$11,5,FALSE),"")</f>
        <v/>
      </c>
      <c r="Z1478" s="208" t="str">
        <f>IFERROR(VLOOKUP(X1478,'Tablas de calculos'!$AZ$4:$BE$11,6,FALSE),"")</f>
        <v/>
      </c>
    </row>
    <row r="1479" spans="1:26" ht="60" x14ac:dyDescent="0.25">
      <c r="A1479" s="232" t="s">
        <v>1200</v>
      </c>
      <c r="B1479" s="137">
        <v>35</v>
      </c>
      <c r="C1479" s="205" t="str">
        <f>+VLOOKUP(Tabla9[[#This Row],[Cod. Riesgo]],Tabla_Riesgos[[Número]:[Tipo de Riesgo]],6,FALSE)</f>
        <v>Operativo</v>
      </c>
      <c r="D1479" s="290" t="s">
        <v>38</v>
      </c>
      <c r="E1479" s="291" t="s">
        <v>40</v>
      </c>
      <c r="F1479" s="292">
        <v>35.029999999999994</v>
      </c>
      <c r="G1479" s="293" t="s">
        <v>258</v>
      </c>
      <c r="H1479" s="473"/>
      <c r="I1479" s="232"/>
      <c r="J1479" s="232"/>
      <c r="K1479" s="232"/>
      <c r="L1479" s="232"/>
      <c r="M1479" s="232"/>
      <c r="N1479" s="232"/>
      <c r="O1479" s="232"/>
      <c r="P1479" s="123">
        <f t="shared" si="96"/>
        <v>0</v>
      </c>
      <c r="Q1479" s="208" t="str">
        <f t="shared" si="97"/>
        <v>Debil</v>
      </c>
      <c r="R1479" s="232" t="s">
        <v>516</v>
      </c>
      <c r="S1479" s="224" t="str">
        <f t="shared" si="98"/>
        <v>DebilFuerte</v>
      </c>
      <c r="T1479" s="224">
        <f>IFERROR(VLOOKUP(S1479,'Tablas de calculos'!$AU$16:$AV$24,2,FALSE),"")</f>
        <v>7</v>
      </c>
      <c r="U1479" s="208" t="str">
        <f>IFERROR(VLOOKUP(T1479,'Tablas de calculos'!$AV$16:$AY$24,4),"")</f>
        <v>Débil</v>
      </c>
      <c r="V1479" s="232" t="s">
        <v>576</v>
      </c>
      <c r="W1479" s="232" t="s">
        <v>578</v>
      </c>
      <c r="X1479" s="123" t="str">
        <f t="shared" si="99"/>
        <v>DébilNo disminuyeDirectamente</v>
      </c>
      <c r="Y1479" s="208" t="str">
        <f>IFERROR(VLOOKUP(X1479,'Tablas de calculos'!$AZ$4:$BE$11,5,FALSE),"")</f>
        <v/>
      </c>
      <c r="Z1479" s="208" t="str">
        <f>IFERROR(VLOOKUP(X1479,'Tablas de calculos'!$AZ$4:$BE$11,6,FALSE),"")</f>
        <v/>
      </c>
    </row>
    <row r="1480" spans="1:26" ht="135" x14ac:dyDescent="0.25">
      <c r="A1480" s="232" t="s">
        <v>1200</v>
      </c>
      <c r="B1480" s="137">
        <v>37</v>
      </c>
      <c r="C1480" s="205" t="str">
        <f>+VLOOKUP(Tabla9[[#This Row],[Cod. Riesgo]],Tabla_Riesgos[[Número]:[Tipo de Riesgo]],6,FALSE)</f>
        <v>Estratégico</v>
      </c>
      <c r="D1480" s="290" t="s">
        <v>38</v>
      </c>
      <c r="E1480" s="291" t="s">
        <v>663</v>
      </c>
      <c r="F1480" s="292">
        <v>37.01</v>
      </c>
      <c r="G1480" s="293" t="s">
        <v>259</v>
      </c>
      <c r="H1480" s="473"/>
      <c r="I1480" s="232"/>
      <c r="J1480" s="232"/>
      <c r="K1480" s="232"/>
      <c r="L1480" s="232"/>
      <c r="M1480" s="232"/>
      <c r="N1480" s="232"/>
      <c r="O1480" s="232"/>
      <c r="P1480" s="123">
        <f t="shared" si="96"/>
        <v>0</v>
      </c>
      <c r="Q1480" s="208" t="str">
        <f t="shared" si="97"/>
        <v>Debil</v>
      </c>
      <c r="R1480" s="232" t="s">
        <v>516</v>
      </c>
      <c r="S1480" s="224" t="str">
        <f t="shared" si="98"/>
        <v>DebilFuerte</v>
      </c>
      <c r="T1480" s="224">
        <f>IFERROR(VLOOKUP(S1480,'Tablas de calculos'!$AU$16:$AV$24,2,FALSE),"")</f>
        <v>7</v>
      </c>
      <c r="U1480" s="208" t="str">
        <f>IFERROR(VLOOKUP(T1480,'Tablas de calculos'!$AV$16:$AY$24,4),"")</f>
        <v>Débil</v>
      </c>
      <c r="V1480" s="232" t="s">
        <v>576</v>
      </c>
      <c r="W1480" s="232" t="s">
        <v>578</v>
      </c>
      <c r="X1480" s="123" t="str">
        <f t="shared" si="99"/>
        <v>DébilNo disminuyeDirectamente</v>
      </c>
      <c r="Y1480" s="208" t="str">
        <f>IFERROR(VLOOKUP(X1480,'Tablas de calculos'!$AZ$4:$BE$11,5,FALSE),"")</f>
        <v/>
      </c>
      <c r="Z1480" s="208" t="str">
        <f>IFERROR(VLOOKUP(X1480,'Tablas de calculos'!$AZ$4:$BE$11,6,FALSE),"")</f>
        <v/>
      </c>
    </row>
    <row r="1481" spans="1:26" ht="45" x14ac:dyDescent="0.25">
      <c r="A1481" s="232" t="s">
        <v>1200</v>
      </c>
      <c r="B1481" s="137">
        <v>38</v>
      </c>
      <c r="C1481" s="205" t="str">
        <f>+VLOOKUP(Tabla9[[#This Row],[Cod. Riesgo]],Tabla_Riesgos[[Número]:[Tipo de Riesgo]],6,FALSE)</f>
        <v>Operativo</v>
      </c>
      <c r="D1481" s="290" t="s">
        <v>43</v>
      </c>
      <c r="E1481" s="291" t="s">
        <v>664</v>
      </c>
      <c r="F1481" s="292">
        <v>38.01</v>
      </c>
      <c r="G1481" s="293" t="s">
        <v>260</v>
      </c>
      <c r="H1481" s="473"/>
      <c r="I1481" s="232"/>
      <c r="J1481" s="232"/>
      <c r="K1481" s="232"/>
      <c r="L1481" s="232"/>
      <c r="M1481" s="232"/>
      <c r="N1481" s="232"/>
      <c r="O1481" s="232"/>
      <c r="P1481" s="123">
        <f t="shared" si="96"/>
        <v>0</v>
      </c>
      <c r="Q1481" s="208" t="str">
        <f t="shared" si="97"/>
        <v>Debil</v>
      </c>
      <c r="R1481" s="232" t="s">
        <v>516</v>
      </c>
      <c r="S1481" s="224" t="str">
        <f t="shared" si="98"/>
        <v>DebilFuerte</v>
      </c>
      <c r="T1481" s="224">
        <f>IFERROR(VLOOKUP(S1481,'Tablas de calculos'!$AU$16:$AV$24,2,FALSE),"")</f>
        <v>7</v>
      </c>
      <c r="U1481" s="208" t="str">
        <f>IFERROR(VLOOKUP(T1481,'Tablas de calculos'!$AV$16:$AY$24,4),"")</f>
        <v>Débil</v>
      </c>
      <c r="V1481" s="232" t="s">
        <v>576</v>
      </c>
      <c r="W1481" s="232" t="s">
        <v>578</v>
      </c>
      <c r="X1481" s="123" t="str">
        <f t="shared" si="99"/>
        <v>DébilNo disminuyeDirectamente</v>
      </c>
      <c r="Y1481" s="208" t="str">
        <f>IFERROR(VLOOKUP(X1481,'Tablas de calculos'!$AZ$4:$BE$11,5,FALSE),"")</f>
        <v/>
      </c>
      <c r="Z1481" s="208" t="str">
        <f>IFERROR(VLOOKUP(X1481,'Tablas de calculos'!$AZ$4:$BE$11,6,FALSE),"")</f>
        <v/>
      </c>
    </row>
    <row r="1482" spans="1:26" ht="45" x14ac:dyDescent="0.25">
      <c r="A1482" s="232" t="s">
        <v>1200</v>
      </c>
      <c r="B1482" s="137">
        <v>38</v>
      </c>
      <c r="C1482" s="205" t="str">
        <f>+VLOOKUP(Tabla9[[#This Row],[Cod. Riesgo]],Tabla_Riesgos[[Número]:[Tipo de Riesgo]],6,FALSE)</f>
        <v>Operativo</v>
      </c>
      <c r="D1482" s="290" t="s">
        <v>43</v>
      </c>
      <c r="E1482" s="291" t="s">
        <v>664</v>
      </c>
      <c r="F1482" s="292">
        <v>38.019999999999996</v>
      </c>
      <c r="G1482" s="293" t="s">
        <v>261</v>
      </c>
      <c r="H1482" s="473"/>
      <c r="I1482" s="232"/>
      <c r="J1482" s="232"/>
      <c r="K1482" s="232"/>
      <c r="L1482" s="232"/>
      <c r="M1482" s="232"/>
      <c r="N1482" s="232"/>
      <c r="O1482" s="232"/>
      <c r="P1482" s="123">
        <f t="shared" si="96"/>
        <v>0</v>
      </c>
      <c r="Q1482" s="208" t="str">
        <f t="shared" si="97"/>
        <v>Debil</v>
      </c>
      <c r="R1482" s="232" t="s">
        <v>516</v>
      </c>
      <c r="S1482" s="224" t="str">
        <f t="shared" si="98"/>
        <v>DebilFuerte</v>
      </c>
      <c r="T1482" s="224">
        <f>IFERROR(VLOOKUP(S1482,'Tablas de calculos'!$AU$16:$AV$24,2,FALSE),"")</f>
        <v>7</v>
      </c>
      <c r="U1482" s="208" t="str">
        <f>IFERROR(VLOOKUP(T1482,'Tablas de calculos'!$AV$16:$AY$24,4),"")</f>
        <v>Débil</v>
      </c>
      <c r="V1482" s="232" t="s">
        <v>576</v>
      </c>
      <c r="W1482" s="232" t="s">
        <v>578</v>
      </c>
      <c r="X1482" s="123" t="str">
        <f t="shared" si="99"/>
        <v>DébilNo disminuyeDirectamente</v>
      </c>
      <c r="Y1482" s="208" t="str">
        <f>IFERROR(VLOOKUP(X1482,'Tablas de calculos'!$AZ$4:$BE$11,5,FALSE),"")</f>
        <v/>
      </c>
      <c r="Z1482" s="208" t="str">
        <f>IFERROR(VLOOKUP(X1482,'Tablas de calculos'!$AZ$4:$BE$11,6,FALSE),"")</f>
        <v/>
      </c>
    </row>
    <row r="1483" spans="1:26" ht="45" x14ac:dyDescent="0.25">
      <c r="A1483" s="232" t="s">
        <v>1200</v>
      </c>
      <c r="B1483" s="137">
        <v>38</v>
      </c>
      <c r="C1483" s="205" t="str">
        <f>+VLOOKUP(Tabla9[[#This Row],[Cod. Riesgo]],Tabla_Riesgos[[Número]:[Tipo de Riesgo]],6,FALSE)</f>
        <v>Operativo</v>
      </c>
      <c r="D1483" s="290" t="s">
        <v>43</v>
      </c>
      <c r="E1483" s="291" t="s">
        <v>664</v>
      </c>
      <c r="F1483" s="292"/>
      <c r="G1483" s="293" t="s">
        <v>1237</v>
      </c>
      <c r="H1483" s="473" t="s">
        <v>544</v>
      </c>
      <c r="I1483" s="232" t="s">
        <v>486</v>
      </c>
      <c r="J1483" s="232" t="s">
        <v>490</v>
      </c>
      <c r="K1483" s="232" t="s">
        <v>494</v>
      </c>
      <c r="L1483" s="232" t="s">
        <v>498</v>
      </c>
      <c r="M1483" s="232" t="s">
        <v>503</v>
      </c>
      <c r="N1483" s="232" t="s">
        <v>508</v>
      </c>
      <c r="O1483" s="232" t="s">
        <v>512</v>
      </c>
      <c r="P1483" s="123">
        <f t="shared" si="96"/>
        <v>100</v>
      </c>
      <c r="Q1483" s="208" t="str">
        <f t="shared" si="97"/>
        <v>Fuerte</v>
      </c>
      <c r="R1483" s="232" t="s">
        <v>516</v>
      </c>
      <c r="S1483" s="224" t="str">
        <f t="shared" si="98"/>
        <v>FuerteFuerte</v>
      </c>
      <c r="T1483" s="224">
        <f>IFERROR(VLOOKUP(S1483,'Tablas de calculos'!$AU$16:$AV$24,2,FALSE),"")</f>
        <v>1</v>
      </c>
      <c r="U1483" s="208" t="str">
        <f>IFERROR(VLOOKUP(T1483,'Tablas de calculos'!$AV$16:$AY$24,4),"")</f>
        <v>Fuerte</v>
      </c>
      <c r="V1483" s="232" t="s">
        <v>578</v>
      </c>
      <c r="W1483" s="232" t="s">
        <v>578</v>
      </c>
      <c r="X1483" s="123" t="str">
        <f t="shared" si="99"/>
        <v>FuerteDirectamenteDirectamente</v>
      </c>
      <c r="Y1483" s="208">
        <f>IFERROR(VLOOKUP(X1483,'Tablas de calculos'!$AZ$4:$BE$11,5,FALSE),"")</f>
        <v>2</v>
      </c>
      <c r="Z1483" s="208">
        <f>IFERROR(VLOOKUP(X1483,'Tablas de calculos'!$AZ$4:$BE$11,6,FALSE),"")</f>
        <v>2</v>
      </c>
    </row>
    <row r="1484" spans="1:26" ht="60" x14ac:dyDescent="0.25">
      <c r="A1484" s="232" t="s">
        <v>1200</v>
      </c>
      <c r="B1484" s="137">
        <v>39</v>
      </c>
      <c r="C1484" s="205" t="str">
        <f>+VLOOKUP(Tabla9[[#This Row],[Cod. Riesgo]],Tabla_Riesgos[[Número]:[Tipo de Riesgo]],6,FALSE)</f>
        <v>Estratégico</v>
      </c>
      <c r="D1484" s="290" t="s">
        <v>43</v>
      </c>
      <c r="E1484" s="291" t="s">
        <v>44</v>
      </c>
      <c r="F1484" s="292">
        <v>39.01</v>
      </c>
      <c r="G1484" s="293" t="s">
        <v>215</v>
      </c>
      <c r="H1484" s="473"/>
      <c r="I1484" s="232"/>
      <c r="J1484" s="232"/>
      <c r="K1484" s="232"/>
      <c r="L1484" s="232"/>
      <c r="M1484" s="232"/>
      <c r="N1484" s="232"/>
      <c r="O1484" s="232"/>
      <c r="P1484" s="123">
        <f t="shared" si="96"/>
        <v>0</v>
      </c>
      <c r="Q1484" s="208" t="str">
        <f t="shared" si="97"/>
        <v>Debil</v>
      </c>
      <c r="R1484" s="232" t="s">
        <v>516</v>
      </c>
      <c r="S1484" s="224" t="str">
        <f t="shared" si="98"/>
        <v>DebilFuerte</v>
      </c>
      <c r="T1484" s="224">
        <f>IFERROR(VLOOKUP(S1484,'Tablas de calculos'!$AU$16:$AV$24,2,FALSE),"")</f>
        <v>7</v>
      </c>
      <c r="U1484" s="208" t="str">
        <f>IFERROR(VLOOKUP(T1484,'Tablas de calculos'!$AV$16:$AY$24,4),"")</f>
        <v>Débil</v>
      </c>
      <c r="V1484" s="232" t="s">
        <v>576</v>
      </c>
      <c r="W1484" s="232" t="s">
        <v>578</v>
      </c>
      <c r="X1484" s="123" t="str">
        <f t="shared" si="99"/>
        <v>DébilNo disminuyeDirectamente</v>
      </c>
      <c r="Y1484" s="208" t="str">
        <f>IFERROR(VLOOKUP(X1484,'Tablas de calculos'!$AZ$4:$BE$11,5,FALSE),"")</f>
        <v/>
      </c>
      <c r="Z1484" s="208" t="str">
        <f>IFERROR(VLOOKUP(X1484,'Tablas de calculos'!$AZ$4:$BE$11,6,FALSE),"")</f>
        <v/>
      </c>
    </row>
    <row r="1485" spans="1:26" ht="60" x14ac:dyDescent="0.25">
      <c r="A1485" s="232" t="s">
        <v>1200</v>
      </c>
      <c r="B1485" s="137">
        <v>39</v>
      </c>
      <c r="C1485" s="205" t="str">
        <f>+VLOOKUP(Tabla9[[#This Row],[Cod. Riesgo]],Tabla_Riesgos[[Número]:[Tipo de Riesgo]],6,FALSE)</f>
        <v>Estratégico</v>
      </c>
      <c r="D1485" s="290" t="s">
        <v>43</v>
      </c>
      <c r="E1485" s="291" t="s">
        <v>44</v>
      </c>
      <c r="F1485" s="292">
        <v>39.019999999999996</v>
      </c>
      <c r="G1485" s="293" t="s">
        <v>216</v>
      </c>
      <c r="H1485" s="473"/>
      <c r="I1485" s="232"/>
      <c r="J1485" s="232"/>
      <c r="K1485" s="232"/>
      <c r="L1485" s="232"/>
      <c r="M1485" s="232"/>
      <c r="N1485" s="232"/>
      <c r="O1485" s="232"/>
      <c r="P1485" s="123">
        <f t="shared" si="96"/>
        <v>0</v>
      </c>
      <c r="Q1485" s="208" t="str">
        <f t="shared" si="97"/>
        <v>Debil</v>
      </c>
      <c r="R1485" s="232" t="s">
        <v>516</v>
      </c>
      <c r="S1485" s="224" t="str">
        <f t="shared" si="98"/>
        <v>DebilFuerte</v>
      </c>
      <c r="T1485" s="224">
        <f>IFERROR(VLOOKUP(S1485,'Tablas de calculos'!$AU$16:$AV$24,2,FALSE),"")</f>
        <v>7</v>
      </c>
      <c r="U1485" s="208" t="str">
        <f>IFERROR(VLOOKUP(T1485,'Tablas de calculos'!$AV$16:$AY$24,4),"")</f>
        <v>Débil</v>
      </c>
      <c r="V1485" s="232" t="s">
        <v>576</v>
      </c>
      <c r="W1485" s="232" t="s">
        <v>578</v>
      </c>
      <c r="X1485" s="123" t="str">
        <f t="shared" si="99"/>
        <v>DébilNo disminuyeDirectamente</v>
      </c>
      <c r="Y1485" s="208" t="str">
        <f>IFERROR(VLOOKUP(X1485,'Tablas de calculos'!$AZ$4:$BE$11,5,FALSE),"")</f>
        <v/>
      </c>
      <c r="Z1485" s="208" t="str">
        <f>IFERROR(VLOOKUP(X1485,'Tablas de calculos'!$AZ$4:$BE$11,6,FALSE),"")</f>
        <v/>
      </c>
    </row>
    <row r="1486" spans="1:26" ht="30" x14ac:dyDescent="0.25">
      <c r="A1486" s="232" t="s">
        <v>1200</v>
      </c>
      <c r="B1486" s="137">
        <v>39</v>
      </c>
      <c r="C1486" s="205" t="str">
        <f>+VLOOKUP(Tabla9[[#This Row],[Cod. Riesgo]],Tabla_Riesgos[[Número]:[Tipo de Riesgo]],6,FALSE)</f>
        <v>Estratégico</v>
      </c>
      <c r="D1486" s="290" t="s">
        <v>43</v>
      </c>
      <c r="E1486" s="291" t="s">
        <v>44</v>
      </c>
      <c r="F1486" s="292">
        <v>39.029999999999994</v>
      </c>
      <c r="G1486" s="293" t="s">
        <v>217</v>
      </c>
      <c r="H1486" s="473"/>
      <c r="I1486" s="232"/>
      <c r="J1486" s="232"/>
      <c r="K1486" s="232"/>
      <c r="L1486" s="232"/>
      <c r="M1486" s="232"/>
      <c r="N1486" s="232"/>
      <c r="O1486" s="232"/>
      <c r="P1486" s="123">
        <f t="shared" si="96"/>
        <v>0</v>
      </c>
      <c r="Q1486" s="208" t="str">
        <f t="shared" si="97"/>
        <v>Debil</v>
      </c>
      <c r="R1486" s="232" t="s">
        <v>516</v>
      </c>
      <c r="S1486" s="224" t="str">
        <f t="shared" si="98"/>
        <v>DebilFuerte</v>
      </c>
      <c r="T1486" s="224">
        <f>IFERROR(VLOOKUP(S1486,'Tablas de calculos'!$AU$16:$AV$24,2,FALSE),"")</f>
        <v>7</v>
      </c>
      <c r="U1486" s="208" t="str">
        <f>IFERROR(VLOOKUP(T1486,'Tablas de calculos'!$AV$16:$AY$24,4),"")</f>
        <v>Débil</v>
      </c>
      <c r="V1486" s="232" t="s">
        <v>576</v>
      </c>
      <c r="W1486" s="232" t="s">
        <v>578</v>
      </c>
      <c r="X1486" s="123" t="str">
        <f t="shared" si="99"/>
        <v>DébilNo disminuyeDirectamente</v>
      </c>
      <c r="Y1486" s="208" t="str">
        <f>IFERROR(VLOOKUP(X1486,'Tablas de calculos'!$AZ$4:$BE$11,5,FALSE),"")</f>
        <v/>
      </c>
      <c r="Z1486" s="208" t="str">
        <f>IFERROR(VLOOKUP(X1486,'Tablas de calculos'!$AZ$4:$BE$11,6,FALSE),"")</f>
        <v/>
      </c>
    </row>
    <row r="1487" spans="1:26" ht="60" x14ac:dyDescent="0.25">
      <c r="A1487" s="232" t="s">
        <v>1200</v>
      </c>
      <c r="B1487" s="137">
        <v>40</v>
      </c>
      <c r="C1487" s="205" t="str">
        <f>+VLOOKUP(Tabla9[[#This Row],[Cod. Riesgo]],Tabla_Riesgos[[Número]:[Tipo de Riesgo]],6,FALSE)</f>
        <v>Operativo</v>
      </c>
      <c r="D1487" s="290" t="s">
        <v>43</v>
      </c>
      <c r="E1487" s="291" t="s">
        <v>743</v>
      </c>
      <c r="F1487" s="292">
        <v>40.01</v>
      </c>
      <c r="G1487" s="293" t="s">
        <v>262</v>
      </c>
      <c r="H1487" s="473"/>
      <c r="I1487" s="232"/>
      <c r="J1487" s="232"/>
      <c r="K1487" s="232"/>
      <c r="L1487" s="232"/>
      <c r="M1487" s="232"/>
      <c r="N1487" s="232"/>
      <c r="O1487" s="232"/>
      <c r="P1487" s="123">
        <f t="shared" si="96"/>
        <v>0</v>
      </c>
      <c r="Q1487" s="208" t="str">
        <f t="shared" si="97"/>
        <v>Debil</v>
      </c>
      <c r="R1487" s="232" t="s">
        <v>516</v>
      </c>
      <c r="S1487" s="224" t="str">
        <f t="shared" si="98"/>
        <v>DebilFuerte</v>
      </c>
      <c r="T1487" s="224">
        <f>IFERROR(VLOOKUP(S1487,'Tablas de calculos'!$AU$16:$AV$24,2,FALSE),"")</f>
        <v>7</v>
      </c>
      <c r="U1487" s="208" t="str">
        <f>IFERROR(VLOOKUP(T1487,'Tablas de calculos'!$AV$16:$AY$24,4),"")</f>
        <v>Débil</v>
      </c>
      <c r="V1487" s="232" t="s">
        <v>576</v>
      </c>
      <c r="W1487" s="232" t="s">
        <v>578</v>
      </c>
      <c r="X1487" s="123" t="str">
        <f t="shared" si="99"/>
        <v>DébilNo disminuyeDirectamente</v>
      </c>
      <c r="Y1487" s="208" t="str">
        <f>IFERROR(VLOOKUP(X1487,'Tablas de calculos'!$AZ$4:$BE$11,5,FALSE),"")</f>
        <v/>
      </c>
      <c r="Z1487" s="208" t="str">
        <f>IFERROR(VLOOKUP(X1487,'Tablas de calculos'!$AZ$4:$BE$11,6,FALSE),"")</f>
        <v/>
      </c>
    </row>
    <row r="1488" spans="1:26" ht="45" x14ac:dyDescent="0.25">
      <c r="A1488" s="232" t="s">
        <v>1200</v>
      </c>
      <c r="B1488" s="137">
        <v>40</v>
      </c>
      <c r="C1488" s="205" t="str">
        <f>+VLOOKUP(Tabla9[[#This Row],[Cod. Riesgo]],Tabla_Riesgos[[Número]:[Tipo de Riesgo]],6,FALSE)</f>
        <v>Operativo</v>
      </c>
      <c r="D1488" s="290" t="s">
        <v>43</v>
      </c>
      <c r="E1488" s="291" t="s">
        <v>743</v>
      </c>
      <c r="F1488" s="292">
        <v>40.019999999999996</v>
      </c>
      <c r="G1488" s="293" t="s">
        <v>251</v>
      </c>
      <c r="H1488" s="473"/>
      <c r="I1488" s="232"/>
      <c r="J1488" s="232"/>
      <c r="K1488" s="232"/>
      <c r="L1488" s="232"/>
      <c r="M1488" s="232"/>
      <c r="N1488" s="232"/>
      <c r="O1488" s="232"/>
      <c r="P1488" s="123">
        <f t="shared" si="96"/>
        <v>0</v>
      </c>
      <c r="Q1488" s="208" t="str">
        <f t="shared" si="97"/>
        <v>Debil</v>
      </c>
      <c r="R1488" s="232" t="s">
        <v>516</v>
      </c>
      <c r="S1488" s="224" t="str">
        <f t="shared" si="98"/>
        <v>DebilFuerte</v>
      </c>
      <c r="T1488" s="224">
        <f>IFERROR(VLOOKUP(S1488,'Tablas de calculos'!$AU$16:$AV$24,2,FALSE),"")</f>
        <v>7</v>
      </c>
      <c r="U1488" s="208" t="str">
        <f>IFERROR(VLOOKUP(T1488,'Tablas de calculos'!$AV$16:$AY$24,4),"")</f>
        <v>Débil</v>
      </c>
      <c r="V1488" s="232" t="s">
        <v>576</v>
      </c>
      <c r="W1488" s="232" t="s">
        <v>578</v>
      </c>
      <c r="X1488" s="123" t="str">
        <f t="shared" si="99"/>
        <v>DébilNo disminuyeDirectamente</v>
      </c>
      <c r="Y1488" s="208" t="str">
        <f>IFERROR(VLOOKUP(X1488,'Tablas de calculos'!$AZ$4:$BE$11,5,FALSE),"")</f>
        <v/>
      </c>
      <c r="Z1488" s="208" t="str">
        <f>IFERROR(VLOOKUP(X1488,'Tablas de calculos'!$AZ$4:$BE$11,6,FALSE),"")</f>
        <v/>
      </c>
    </row>
    <row r="1489" spans="1:26" ht="45" x14ac:dyDescent="0.25">
      <c r="A1489" s="232" t="s">
        <v>1200</v>
      </c>
      <c r="B1489" s="137">
        <v>41</v>
      </c>
      <c r="C1489" s="205" t="str">
        <f>+VLOOKUP(Tabla9[[#This Row],[Cod. Riesgo]],Tabla_Riesgos[[Número]:[Tipo de Riesgo]],6,FALSE)</f>
        <v>Estratégico</v>
      </c>
      <c r="D1489" s="290" t="s">
        <v>43</v>
      </c>
      <c r="E1489" s="291" t="s">
        <v>665</v>
      </c>
      <c r="F1489" s="292">
        <v>41.01</v>
      </c>
      <c r="G1489" s="293" t="s">
        <v>263</v>
      </c>
      <c r="H1489" s="473"/>
      <c r="I1489" s="232"/>
      <c r="J1489" s="232"/>
      <c r="K1489" s="232"/>
      <c r="L1489" s="232"/>
      <c r="M1489" s="232"/>
      <c r="N1489" s="232"/>
      <c r="O1489" s="232"/>
      <c r="P1489" s="123">
        <f t="shared" si="96"/>
        <v>0</v>
      </c>
      <c r="Q1489" s="208" t="str">
        <f t="shared" si="97"/>
        <v>Debil</v>
      </c>
      <c r="R1489" s="232" t="s">
        <v>516</v>
      </c>
      <c r="S1489" s="224" t="str">
        <f t="shared" si="98"/>
        <v>DebilFuerte</v>
      </c>
      <c r="T1489" s="224">
        <f>IFERROR(VLOOKUP(S1489,'Tablas de calculos'!$AU$16:$AV$24,2,FALSE),"")</f>
        <v>7</v>
      </c>
      <c r="U1489" s="208" t="str">
        <f>IFERROR(VLOOKUP(T1489,'Tablas de calculos'!$AV$16:$AY$24,4),"")</f>
        <v>Débil</v>
      </c>
      <c r="V1489" s="232" t="s">
        <v>576</v>
      </c>
      <c r="W1489" s="232" t="s">
        <v>578</v>
      </c>
      <c r="X1489" s="123" t="str">
        <f t="shared" si="99"/>
        <v>DébilNo disminuyeDirectamente</v>
      </c>
      <c r="Y1489" s="208" t="str">
        <f>IFERROR(VLOOKUP(X1489,'Tablas de calculos'!$AZ$4:$BE$11,5,FALSE),"")</f>
        <v/>
      </c>
      <c r="Z1489" s="208" t="str">
        <f>IFERROR(VLOOKUP(X1489,'Tablas de calculos'!$AZ$4:$BE$11,6,FALSE),"")</f>
        <v/>
      </c>
    </row>
    <row r="1490" spans="1:26" ht="60" x14ac:dyDescent="0.25">
      <c r="A1490" s="232" t="s">
        <v>1200</v>
      </c>
      <c r="B1490" s="137">
        <v>42</v>
      </c>
      <c r="C1490" s="205" t="str">
        <f>+VLOOKUP(Tabla9[[#This Row],[Cod. Riesgo]],Tabla_Riesgos[[Número]:[Tipo de Riesgo]],6,FALSE)</f>
        <v>Operativo</v>
      </c>
      <c r="D1490" s="290" t="s">
        <v>43</v>
      </c>
      <c r="E1490" s="291" t="s">
        <v>666</v>
      </c>
      <c r="F1490" s="292">
        <v>42.01</v>
      </c>
      <c r="G1490" s="293" t="s">
        <v>264</v>
      </c>
      <c r="H1490" s="473"/>
      <c r="I1490" s="232"/>
      <c r="J1490" s="232"/>
      <c r="K1490" s="232"/>
      <c r="L1490" s="232"/>
      <c r="M1490" s="232"/>
      <c r="N1490" s="232"/>
      <c r="O1490" s="232"/>
      <c r="P1490" s="123">
        <f t="shared" si="96"/>
        <v>0</v>
      </c>
      <c r="Q1490" s="208" t="str">
        <f t="shared" si="97"/>
        <v>Debil</v>
      </c>
      <c r="R1490" s="232" t="s">
        <v>516</v>
      </c>
      <c r="S1490" s="224" t="str">
        <f t="shared" si="98"/>
        <v>DebilFuerte</v>
      </c>
      <c r="T1490" s="224">
        <f>IFERROR(VLOOKUP(S1490,'Tablas de calculos'!$AU$16:$AV$24,2,FALSE),"")</f>
        <v>7</v>
      </c>
      <c r="U1490" s="208" t="str">
        <f>IFERROR(VLOOKUP(T1490,'Tablas de calculos'!$AV$16:$AY$24,4),"")</f>
        <v>Débil</v>
      </c>
      <c r="V1490" s="232" t="s">
        <v>576</v>
      </c>
      <c r="W1490" s="232" t="s">
        <v>578</v>
      </c>
      <c r="X1490" s="123" t="str">
        <f t="shared" si="99"/>
        <v>DébilNo disminuyeDirectamente</v>
      </c>
      <c r="Y1490" s="208" t="str">
        <f>IFERROR(VLOOKUP(X1490,'Tablas de calculos'!$AZ$4:$BE$11,5,FALSE),"")</f>
        <v/>
      </c>
      <c r="Z1490" s="208" t="str">
        <f>IFERROR(VLOOKUP(X1490,'Tablas de calculos'!$AZ$4:$BE$11,6,FALSE),"")</f>
        <v/>
      </c>
    </row>
    <row r="1491" spans="1:26" ht="45" x14ac:dyDescent="0.25">
      <c r="A1491" s="232" t="s">
        <v>1200</v>
      </c>
      <c r="B1491" s="137">
        <v>42</v>
      </c>
      <c r="C1491" s="205" t="str">
        <f>+VLOOKUP(Tabla9[[#This Row],[Cod. Riesgo]],Tabla_Riesgos[[Número]:[Tipo de Riesgo]],6,FALSE)</f>
        <v>Operativo</v>
      </c>
      <c r="D1491" s="290" t="s">
        <v>43</v>
      </c>
      <c r="E1491" s="291" t="s">
        <v>666</v>
      </c>
      <c r="F1491" s="292">
        <v>42.019999999999996</v>
      </c>
      <c r="G1491" s="293" t="s">
        <v>265</v>
      </c>
      <c r="H1491" s="473"/>
      <c r="I1491" s="232"/>
      <c r="J1491" s="232"/>
      <c r="K1491" s="232"/>
      <c r="L1491" s="232"/>
      <c r="M1491" s="232"/>
      <c r="N1491" s="232"/>
      <c r="O1491" s="232"/>
      <c r="P1491" s="123">
        <f t="shared" si="96"/>
        <v>0</v>
      </c>
      <c r="Q1491" s="208" t="str">
        <f t="shared" si="97"/>
        <v>Debil</v>
      </c>
      <c r="R1491" s="232" t="s">
        <v>516</v>
      </c>
      <c r="S1491" s="224" t="str">
        <f t="shared" si="98"/>
        <v>DebilFuerte</v>
      </c>
      <c r="T1491" s="224">
        <f>IFERROR(VLOOKUP(S1491,'Tablas de calculos'!$AU$16:$AV$24,2,FALSE),"")</f>
        <v>7</v>
      </c>
      <c r="U1491" s="208" t="str">
        <f>IFERROR(VLOOKUP(T1491,'Tablas de calculos'!$AV$16:$AY$24,4),"")</f>
        <v>Débil</v>
      </c>
      <c r="V1491" s="232" t="s">
        <v>576</v>
      </c>
      <c r="W1491" s="232" t="s">
        <v>578</v>
      </c>
      <c r="X1491" s="123" t="str">
        <f t="shared" si="99"/>
        <v>DébilNo disminuyeDirectamente</v>
      </c>
      <c r="Y1491" s="208" t="str">
        <f>IFERROR(VLOOKUP(X1491,'Tablas de calculos'!$AZ$4:$BE$11,5,FALSE),"")</f>
        <v/>
      </c>
      <c r="Z1491" s="208" t="str">
        <f>IFERROR(VLOOKUP(X1491,'Tablas de calculos'!$AZ$4:$BE$11,6,FALSE),"")</f>
        <v/>
      </c>
    </row>
    <row r="1492" spans="1:26" ht="60" x14ac:dyDescent="0.25">
      <c r="A1492" s="232" t="s">
        <v>1200</v>
      </c>
      <c r="B1492" s="137">
        <v>43</v>
      </c>
      <c r="C1492" s="205" t="str">
        <f>+VLOOKUP(Tabla9[[#This Row],[Cod. Riesgo]],Tabla_Riesgos[[Número]:[Tipo de Riesgo]],6,FALSE)</f>
        <v>Operativo</v>
      </c>
      <c r="D1492" s="290" t="s">
        <v>45</v>
      </c>
      <c r="E1492" s="291" t="s">
        <v>667</v>
      </c>
      <c r="F1492" s="292">
        <v>43.01</v>
      </c>
      <c r="G1492" s="293" t="s">
        <v>266</v>
      </c>
      <c r="H1492" s="473"/>
      <c r="I1492" s="232"/>
      <c r="J1492" s="232"/>
      <c r="K1492" s="232"/>
      <c r="L1492" s="232"/>
      <c r="M1492" s="232"/>
      <c r="N1492" s="232"/>
      <c r="O1492" s="232"/>
      <c r="P1492" s="123">
        <f t="shared" si="96"/>
        <v>0</v>
      </c>
      <c r="Q1492" s="208" t="str">
        <f t="shared" si="97"/>
        <v>Debil</v>
      </c>
      <c r="R1492" s="232" t="s">
        <v>516</v>
      </c>
      <c r="S1492" s="224" t="str">
        <f t="shared" si="98"/>
        <v>DebilFuerte</v>
      </c>
      <c r="T1492" s="224">
        <f>IFERROR(VLOOKUP(S1492,'Tablas de calculos'!$AU$16:$AV$24,2,FALSE),"")</f>
        <v>7</v>
      </c>
      <c r="U1492" s="208" t="str">
        <f>IFERROR(VLOOKUP(T1492,'Tablas de calculos'!$AV$16:$AY$24,4),"")</f>
        <v>Débil</v>
      </c>
      <c r="V1492" s="232" t="s">
        <v>576</v>
      </c>
      <c r="W1492" s="232" t="s">
        <v>578</v>
      </c>
      <c r="X1492" s="123" t="str">
        <f t="shared" si="99"/>
        <v>DébilNo disminuyeDirectamente</v>
      </c>
      <c r="Y1492" s="208" t="str">
        <f>IFERROR(VLOOKUP(X1492,'Tablas de calculos'!$AZ$4:$BE$11,5,FALSE),"")</f>
        <v/>
      </c>
      <c r="Z1492" s="208" t="str">
        <f>IFERROR(VLOOKUP(X1492,'Tablas de calculos'!$AZ$4:$BE$11,6,FALSE),"")</f>
        <v/>
      </c>
    </row>
    <row r="1493" spans="1:26" ht="45" x14ac:dyDescent="0.25">
      <c r="A1493" s="232" t="s">
        <v>1200</v>
      </c>
      <c r="B1493" s="137">
        <v>43</v>
      </c>
      <c r="C1493" s="205" t="str">
        <f>+VLOOKUP(Tabla9[[#This Row],[Cod. Riesgo]],Tabla_Riesgos[[Número]:[Tipo de Riesgo]],6,FALSE)</f>
        <v>Operativo</v>
      </c>
      <c r="D1493" s="290" t="s">
        <v>45</v>
      </c>
      <c r="E1493" s="291" t="s">
        <v>667</v>
      </c>
      <c r="F1493" s="292">
        <v>43.019999999999996</v>
      </c>
      <c r="G1493" s="293" t="s">
        <v>267</v>
      </c>
      <c r="H1493" s="473"/>
      <c r="I1493" s="232"/>
      <c r="J1493" s="232"/>
      <c r="K1493" s="232"/>
      <c r="L1493" s="232"/>
      <c r="M1493" s="232"/>
      <c r="N1493" s="232"/>
      <c r="O1493" s="232"/>
      <c r="P1493" s="123">
        <f t="shared" si="96"/>
        <v>0</v>
      </c>
      <c r="Q1493" s="208" t="str">
        <f t="shared" si="97"/>
        <v>Debil</v>
      </c>
      <c r="R1493" s="232" t="s">
        <v>516</v>
      </c>
      <c r="S1493" s="224" t="str">
        <f t="shared" si="98"/>
        <v>DebilFuerte</v>
      </c>
      <c r="T1493" s="224">
        <f>IFERROR(VLOOKUP(S1493,'Tablas de calculos'!$AU$16:$AV$24,2,FALSE),"")</f>
        <v>7</v>
      </c>
      <c r="U1493" s="208" t="str">
        <f>IFERROR(VLOOKUP(T1493,'Tablas de calculos'!$AV$16:$AY$24,4),"")</f>
        <v>Débil</v>
      </c>
      <c r="V1493" s="232" t="s">
        <v>576</v>
      </c>
      <c r="W1493" s="232" t="s">
        <v>578</v>
      </c>
      <c r="X1493" s="123" t="str">
        <f t="shared" si="99"/>
        <v>DébilNo disminuyeDirectamente</v>
      </c>
      <c r="Y1493" s="208" t="str">
        <f>IFERROR(VLOOKUP(X1493,'Tablas de calculos'!$AZ$4:$BE$11,5,FALSE),"")</f>
        <v/>
      </c>
      <c r="Z1493" s="208" t="str">
        <f>IFERROR(VLOOKUP(X1493,'Tablas de calculos'!$AZ$4:$BE$11,6,FALSE),"")</f>
        <v/>
      </c>
    </row>
    <row r="1494" spans="1:26" ht="45" x14ac:dyDescent="0.25">
      <c r="A1494" s="232" t="s">
        <v>1200</v>
      </c>
      <c r="B1494" s="137">
        <v>43</v>
      </c>
      <c r="C1494" s="205" t="str">
        <f>+VLOOKUP(Tabla9[[#This Row],[Cod. Riesgo]],Tabla_Riesgos[[Número]:[Tipo de Riesgo]],6,FALSE)</f>
        <v>Operativo</v>
      </c>
      <c r="D1494" s="290" t="s">
        <v>45</v>
      </c>
      <c r="E1494" s="291" t="s">
        <v>667</v>
      </c>
      <c r="F1494" s="292">
        <v>43.029999999999994</v>
      </c>
      <c r="G1494" s="293" t="s">
        <v>268</v>
      </c>
      <c r="H1494" s="473"/>
      <c r="I1494" s="232"/>
      <c r="J1494" s="232"/>
      <c r="K1494" s="232"/>
      <c r="L1494" s="232"/>
      <c r="M1494" s="232"/>
      <c r="N1494" s="232"/>
      <c r="O1494" s="232"/>
      <c r="P1494" s="123">
        <f t="shared" si="96"/>
        <v>0</v>
      </c>
      <c r="Q1494" s="208" t="str">
        <f t="shared" si="97"/>
        <v>Debil</v>
      </c>
      <c r="R1494" s="232" t="s">
        <v>516</v>
      </c>
      <c r="S1494" s="224" t="str">
        <f t="shared" si="98"/>
        <v>DebilFuerte</v>
      </c>
      <c r="T1494" s="224">
        <f>IFERROR(VLOOKUP(S1494,'Tablas de calculos'!$AU$16:$AV$24,2,FALSE),"")</f>
        <v>7</v>
      </c>
      <c r="U1494" s="208" t="str">
        <f>IFERROR(VLOOKUP(T1494,'Tablas de calculos'!$AV$16:$AY$24,4),"")</f>
        <v>Débil</v>
      </c>
      <c r="V1494" s="232" t="s">
        <v>576</v>
      </c>
      <c r="W1494" s="232" t="s">
        <v>578</v>
      </c>
      <c r="X1494" s="123" t="str">
        <f t="shared" si="99"/>
        <v>DébilNo disminuyeDirectamente</v>
      </c>
      <c r="Y1494" s="208" t="str">
        <f>IFERROR(VLOOKUP(X1494,'Tablas de calculos'!$AZ$4:$BE$11,5,FALSE),"")</f>
        <v/>
      </c>
      <c r="Z1494" s="208" t="str">
        <f>IFERROR(VLOOKUP(X1494,'Tablas de calculos'!$AZ$4:$BE$11,6,FALSE),"")</f>
        <v/>
      </c>
    </row>
    <row r="1495" spans="1:26" ht="45" x14ac:dyDescent="0.25">
      <c r="A1495" s="232" t="s">
        <v>1200</v>
      </c>
      <c r="B1495" s="137">
        <v>43</v>
      </c>
      <c r="C1495" s="205" t="str">
        <f>+VLOOKUP(Tabla9[[#This Row],[Cod. Riesgo]],Tabla_Riesgos[[Número]:[Tipo de Riesgo]],6,FALSE)</f>
        <v>Operativo</v>
      </c>
      <c r="D1495" s="290" t="s">
        <v>45</v>
      </c>
      <c r="E1495" s="291" t="s">
        <v>667</v>
      </c>
      <c r="F1495" s="292">
        <v>43.039999999999992</v>
      </c>
      <c r="G1495" s="293" t="s">
        <v>269</v>
      </c>
      <c r="H1495" s="473"/>
      <c r="I1495" s="232"/>
      <c r="J1495" s="232"/>
      <c r="K1495" s="232"/>
      <c r="L1495" s="232"/>
      <c r="M1495" s="232"/>
      <c r="N1495" s="232"/>
      <c r="O1495" s="232"/>
      <c r="P1495" s="123">
        <f t="shared" si="96"/>
        <v>0</v>
      </c>
      <c r="Q1495" s="208" t="str">
        <f t="shared" si="97"/>
        <v>Debil</v>
      </c>
      <c r="R1495" s="232" t="s">
        <v>516</v>
      </c>
      <c r="S1495" s="224" t="str">
        <f t="shared" si="98"/>
        <v>DebilFuerte</v>
      </c>
      <c r="T1495" s="224">
        <f>IFERROR(VLOOKUP(S1495,'Tablas de calculos'!$AU$16:$AV$24,2,FALSE),"")</f>
        <v>7</v>
      </c>
      <c r="U1495" s="208" t="str">
        <f>IFERROR(VLOOKUP(T1495,'Tablas de calculos'!$AV$16:$AY$24,4),"")</f>
        <v>Débil</v>
      </c>
      <c r="V1495" s="232" t="s">
        <v>576</v>
      </c>
      <c r="W1495" s="232" t="s">
        <v>578</v>
      </c>
      <c r="X1495" s="123" t="str">
        <f t="shared" si="99"/>
        <v>DébilNo disminuyeDirectamente</v>
      </c>
      <c r="Y1495" s="208" t="str">
        <f>IFERROR(VLOOKUP(X1495,'Tablas de calculos'!$AZ$4:$BE$11,5,FALSE),"")</f>
        <v/>
      </c>
      <c r="Z1495" s="208" t="str">
        <f>IFERROR(VLOOKUP(X1495,'Tablas de calculos'!$AZ$4:$BE$11,6,FALSE),"")</f>
        <v/>
      </c>
    </row>
    <row r="1496" spans="1:26" ht="90" x14ac:dyDescent="0.25">
      <c r="A1496" s="232" t="s">
        <v>1200</v>
      </c>
      <c r="B1496" s="137">
        <v>43</v>
      </c>
      <c r="C1496" s="205" t="str">
        <f>+VLOOKUP(Tabla9[[#This Row],[Cod. Riesgo]],Tabla_Riesgos[[Número]:[Tipo de Riesgo]],6,FALSE)</f>
        <v>Operativo</v>
      </c>
      <c r="D1496" s="290" t="s">
        <v>45</v>
      </c>
      <c r="E1496" s="291" t="s">
        <v>667</v>
      </c>
      <c r="F1496" s="292">
        <v>43.04999999999999</v>
      </c>
      <c r="G1496" s="293" t="s">
        <v>270</v>
      </c>
      <c r="H1496" s="473"/>
      <c r="I1496" s="232"/>
      <c r="J1496" s="232"/>
      <c r="K1496" s="232"/>
      <c r="L1496" s="232"/>
      <c r="M1496" s="232"/>
      <c r="N1496" s="232"/>
      <c r="O1496" s="232"/>
      <c r="P1496" s="123">
        <f t="shared" si="96"/>
        <v>0</v>
      </c>
      <c r="Q1496" s="208" t="str">
        <f t="shared" si="97"/>
        <v>Debil</v>
      </c>
      <c r="R1496" s="232" t="s">
        <v>516</v>
      </c>
      <c r="S1496" s="224" t="str">
        <f t="shared" si="98"/>
        <v>DebilFuerte</v>
      </c>
      <c r="T1496" s="224">
        <f>IFERROR(VLOOKUP(S1496,'Tablas de calculos'!$AU$16:$AV$24,2,FALSE),"")</f>
        <v>7</v>
      </c>
      <c r="U1496" s="208" t="str">
        <f>IFERROR(VLOOKUP(T1496,'Tablas de calculos'!$AV$16:$AY$24,4),"")</f>
        <v>Débil</v>
      </c>
      <c r="V1496" s="232" t="s">
        <v>576</v>
      </c>
      <c r="W1496" s="232" t="s">
        <v>578</v>
      </c>
      <c r="X1496" s="123" t="str">
        <f t="shared" si="99"/>
        <v>DébilNo disminuyeDirectamente</v>
      </c>
      <c r="Y1496" s="208" t="str">
        <f>IFERROR(VLOOKUP(X1496,'Tablas de calculos'!$AZ$4:$BE$11,5,FALSE),"")</f>
        <v/>
      </c>
      <c r="Z1496" s="208" t="str">
        <f>IFERROR(VLOOKUP(X1496,'Tablas de calculos'!$AZ$4:$BE$11,6,FALSE),"")</f>
        <v/>
      </c>
    </row>
    <row r="1497" spans="1:26" ht="45" x14ac:dyDescent="0.25">
      <c r="A1497" s="232" t="s">
        <v>1200</v>
      </c>
      <c r="B1497" s="137">
        <v>43</v>
      </c>
      <c r="C1497" s="205" t="str">
        <f>+VLOOKUP(Tabla9[[#This Row],[Cod. Riesgo]],Tabla_Riesgos[[Número]:[Tipo de Riesgo]],6,FALSE)</f>
        <v>Operativo</v>
      </c>
      <c r="D1497" s="290" t="s">
        <v>45</v>
      </c>
      <c r="E1497" s="291" t="s">
        <v>667</v>
      </c>
      <c r="F1497" s="292">
        <v>43.059999999999988</v>
      </c>
      <c r="G1497" s="293" t="s">
        <v>271</v>
      </c>
      <c r="H1497" s="473"/>
      <c r="I1497" s="232"/>
      <c r="J1497" s="232"/>
      <c r="K1497" s="232"/>
      <c r="L1497" s="232"/>
      <c r="M1497" s="232"/>
      <c r="N1497" s="232"/>
      <c r="O1497" s="232"/>
      <c r="P1497" s="123">
        <f t="shared" si="96"/>
        <v>0</v>
      </c>
      <c r="Q1497" s="208" t="str">
        <f t="shared" si="97"/>
        <v>Debil</v>
      </c>
      <c r="R1497" s="232" t="s">
        <v>516</v>
      </c>
      <c r="S1497" s="224" t="str">
        <f t="shared" si="98"/>
        <v>DebilFuerte</v>
      </c>
      <c r="T1497" s="224">
        <f>IFERROR(VLOOKUP(S1497,'Tablas de calculos'!$AU$16:$AV$24,2,FALSE),"")</f>
        <v>7</v>
      </c>
      <c r="U1497" s="208" t="str">
        <f>IFERROR(VLOOKUP(T1497,'Tablas de calculos'!$AV$16:$AY$24,4),"")</f>
        <v>Débil</v>
      </c>
      <c r="V1497" s="232" t="s">
        <v>576</v>
      </c>
      <c r="W1497" s="232" t="s">
        <v>578</v>
      </c>
      <c r="X1497" s="123" t="str">
        <f t="shared" si="99"/>
        <v>DébilNo disminuyeDirectamente</v>
      </c>
      <c r="Y1497" s="208" t="str">
        <f>IFERROR(VLOOKUP(X1497,'Tablas de calculos'!$AZ$4:$BE$11,5,FALSE),"")</f>
        <v/>
      </c>
      <c r="Z1497" s="208" t="str">
        <f>IFERROR(VLOOKUP(X1497,'Tablas de calculos'!$AZ$4:$BE$11,6,FALSE),"")</f>
        <v/>
      </c>
    </row>
    <row r="1498" spans="1:26" ht="90" x14ac:dyDescent="0.25">
      <c r="A1498" s="232" t="s">
        <v>1200</v>
      </c>
      <c r="B1498" s="137">
        <v>44</v>
      </c>
      <c r="C1498" s="205" t="str">
        <f>+VLOOKUP(Tabla9[[#This Row],[Cod. Riesgo]],Tabla_Riesgos[[Número]:[Tipo de Riesgo]],6,FALSE)</f>
        <v>Operativo</v>
      </c>
      <c r="D1498" s="290" t="s">
        <v>45</v>
      </c>
      <c r="E1498" s="291" t="s">
        <v>668</v>
      </c>
      <c r="F1498" s="292">
        <v>44.01</v>
      </c>
      <c r="G1498" s="293" t="s">
        <v>1238</v>
      </c>
      <c r="H1498" s="473" t="s">
        <v>544</v>
      </c>
      <c r="I1498" s="232" t="s">
        <v>486</v>
      </c>
      <c r="J1498" s="232" t="s">
        <v>490</v>
      </c>
      <c r="K1498" s="232" t="s">
        <v>494</v>
      </c>
      <c r="L1498" s="232" t="s">
        <v>499</v>
      </c>
      <c r="M1498" s="232" t="s">
        <v>503</v>
      </c>
      <c r="N1498" s="232" t="s">
        <v>508</v>
      </c>
      <c r="O1498" s="232" t="s">
        <v>512</v>
      </c>
      <c r="P1498" s="123">
        <f t="shared" si="96"/>
        <v>95</v>
      </c>
      <c r="Q1498" s="208" t="str">
        <f t="shared" si="97"/>
        <v>Moderado</v>
      </c>
      <c r="R1498" s="232" t="s">
        <v>516</v>
      </c>
      <c r="S1498" s="224" t="str">
        <f t="shared" si="98"/>
        <v>ModeradoFuerte</v>
      </c>
      <c r="T1498" s="224">
        <f>IFERROR(VLOOKUP(S1498,'Tablas de calculos'!$AU$16:$AV$24,2,FALSE),"")</f>
        <v>4</v>
      </c>
      <c r="U1498" s="208" t="str">
        <f>IFERROR(VLOOKUP(T1498,'Tablas de calculos'!$AV$16:$AY$24,4),"")</f>
        <v>Moderado</v>
      </c>
      <c r="V1498" s="232" t="s">
        <v>578</v>
      </c>
      <c r="W1498" s="232" t="s">
        <v>578</v>
      </c>
      <c r="X1498" s="123" t="str">
        <f t="shared" si="99"/>
        <v>ModeradoDirectamenteDirectamente</v>
      </c>
      <c r="Y1498" s="208">
        <f>IFERROR(VLOOKUP(X1498,'Tablas de calculos'!$AZ$4:$BE$11,5,FALSE),"")</f>
        <v>1</v>
      </c>
      <c r="Z1498" s="208">
        <f>IFERROR(VLOOKUP(X1498,'Tablas de calculos'!$AZ$4:$BE$11,6,FALSE),"")</f>
        <v>1</v>
      </c>
    </row>
    <row r="1499" spans="1:26" ht="60" x14ac:dyDescent="0.25">
      <c r="A1499" s="232" t="s">
        <v>1200</v>
      </c>
      <c r="B1499" s="137">
        <v>45</v>
      </c>
      <c r="C1499" s="205" t="str">
        <f>+VLOOKUP(Tabla9[[#This Row],[Cod. Riesgo]],Tabla_Riesgos[[Número]:[Tipo de Riesgo]],6,FALSE)</f>
        <v>Operativo</v>
      </c>
      <c r="D1499" s="290" t="s">
        <v>45</v>
      </c>
      <c r="E1499" s="291" t="s">
        <v>46</v>
      </c>
      <c r="F1499" s="292">
        <v>45.01</v>
      </c>
      <c r="G1499" s="293" t="s">
        <v>275</v>
      </c>
      <c r="H1499" s="473"/>
      <c r="I1499" s="232"/>
      <c r="J1499" s="232"/>
      <c r="K1499" s="232"/>
      <c r="L1499" s="232"/>
      <c r="M1499" s="232"/>
      <c r="N1499" s="232"/>
      <c r="O1499" s="232"/>
      <c r="P1499" s="123">
        <f t="shared" si="96"/>
        <v>0</v>
      </c>
      <c r="Q1499" s="208" t="str">
        <f t="shared" si="97"/>
        <v>Debil</v>
      </c>
      <c r="R1499" s="232" t="s">
        <v>516</v>
      </c>
      <c r="S1499" s="224" t="str">
        <f t="shared" si="98"/>
        <v>DebilFuerte</v>
      </c>
      <c r="T1499" s="224">
        <f>IFERROR(VLOOKUP(S1499,'Tablas de calculos'!$AU$16:$AV$24,2,FALSE),"")</f>
        <v>7</v>
      </c>
      <c r="U1499" s="208" t="str">
        <f>IFERROR(VLOOKUP(T1499,'Tablas de calculos'!$AV$16:$AY$24,4),"")</f>
        <v>Débil</v>
      </c>
      <c r="V1499" s="232" t="s">
        <v>576</v>
      </c>
      <c r="W1499" s="232" t="s">
        <v>578</v>
      </c>
      <c r="X1499" s="123" t="str">
        <f t="shared" si="99"/>
        <v>DébilNo disminuyeDirectamente</v>
      </c>
      <c r="Y1499" s="208" t="str">
        <f>IFERROR(VLOOKUP(X1499,'Tablas de calculos'!$AZ$4:$BE$11,5,FALSE),"")</f>
        <v/>
      </c>
      <c r="Z1499" s="208" t="str">
        <f>IFERROR(VLOOKUP(X1499,'Tablas de calculos'!$AZ$4:$BE$11,6,FALSE),"")</f>
        <v/>
      </c>
    </row>
    <row r="1500" spans="1:26" ht="45" x14ac:dyDescent="0.25">
      <c r="A1500" s="232" t="s">
        <v>1200</v>
      </c>
      <c r="B1500" s="137">
        <v>45</v>
      </c>
      <c r="C1500" s="205" t="str">
        <f>+VLOOKUP(Tabla9[[#This Row],[Cod. Riesgo]],Tabla_Riesgos[[Número]:[Tipo de Riesgo]],6,FALSE)</f>
        <v>Operativo</v>
      </c>
      <c r="D1500" s="290" t="s">
        <v>45</v>
      </c>
      <c r="E1500" s="291" t="s">
        <v>46</v>
      </c>
      <c r="F1500" s="292">
        <v>45.019999999999996</v>
      </c>
      <c r="G1500" s="293" t="s">
        <v>276</v>
      </c>
      <c r="H1500" s="473"/>
      <c r="I1500" s="232"/>
      <c r="J1500" s="232"/>
      <c r="K1500" s="232"/>
      <c r="L1500" s="232"/>
      <c r="M1500" s="232"/>
      <c r="N1500" s="232"/>
      <c r="O1500" s="232"/>
      <c r="P1500" s="123">
        <f t="shared" si="96"/>
        <v>0</v>
      </c>
      <c r="Q1500" s="208" t="str">
        <f t="shared" si="97"/>
        <v>Debil</v>
      </c>
      <c r="R1500" s="232" t="s">
        <v>516</v>
      </c>
      <c r="S1500" s="224" t="str">
        <f t="shared" si="98"/>
        <v>DebilFuerte</v>
      </c>
      <c r="T1500" s="224">
        <f>IFERROR(VLOOKUP(S1500,'Tablas de calculos'!$AU$16:$AV$24,2,FALSE),"")</f>
        <v>7</v>
      </c>
      <c r="U1500" s="208" t="str">
        <f>IFERROR(VLOOKUP(T1500,'Tablas de calculos'!$AV$16:$AY$24,4),"")</f>
        <v>Débil</v>
      </c>
      <c r="V1500" s="232" t="s">
        <v>576</v>
      </c>
      <c r="W1500" s="232" t="s">
        <v>578</v>
      </c>
      <c r="X1500" s="123" t="str">
        <f t="shared" si="99"/>
        <v>DébilNo disminuyeDirectamente</v>
      </c>
      <c r="Y1500" s="208" t="str">
        <f>IFERROR(VLOOKUP(X1500,'Tablas de calculos'!$AZ$4:$BE$11,5,FALSE),"")</f>
        <v/>
      </c>
      <c r="Z1500" s="208" t="str">
        <f>IFERROR(VLOOKUP(X1500,'Tablas de calculos'!$AZ$4:$BE$11,6,FALSE),"")</f>
        <v/>
      </c>
    </row>
    <row r="1501" spans="1:26" ht="105" x14ac:dyDescent="0.25">
      <c r="A1501" s="232" t="s">
        <v>1200</v>
      </c>
      <c r="B1501" s="137">
        <v>45</v>
      </c>
      <c r="C1501" s="205" t="str">
        <f>+VLOOKUP(Tabla9[[#This Row],[Cod. Riesgo]],Tabla_Riesgos[[Número]:[Tipo de Riesgo]],6,FALSE)</f>
        <v>Operativo</v>
      </c>
      <c r="D1501" s="290" t="s">
        <v>45</v>
      </c>
      <c r="E1501" s="291" t="s">
        <v>46</v>
      </c>
      <c r="F1501" s="292">
        <v>45.029999999999994</v>
      </c>
      <c r="G1501" s="293" t="s">
        <v>277</v>
      </c>
      <c r="H1501" s="473"/>
      <c r="I1501" s="232"/>
      <c r="J1501" s="232"/>
      <c r="K1501" s="232"/>
      <c r="L1501" s="232"/>
      <c r="M1501" s="232"/>
      <c r="N1501" s="232"/>
      <c r="O1501" s="232"/>
      <c r="P1501" s="123">
        <f t="shared" si="96"/>
        <v>0</v>
      </c>
      <c r="Q1501" s="208" t="str">
        <f t="shared" si="97"/>
        <v>Debil</v>
      </c>
      <c r="R1501" s="232" t="s">
        <v>516</v>
      </c>
      <c r="S1501" s="224" t="str">
        <f t="shared" si="98"/>
        <v>DebilFuerte</v>
      </c>
      <c r="T1501" s="224">
        <f>IFERROR(VLOOKUP(S1501,'Tablas de calculos'!$AU$16:$AV$24,2,FALSE),"")</f>
        <v>7</v>
      </c>
      <c r="U1501" s="208" t="str">
        <f>IFERROR(VLOOKUP(T1501,'Tablas de calculos'!$AV$16:$AY$24,4),"")</f>
        <v>Débil</v>
      </c>
      <c r="V1501" s="232" t="s">
        <v>576</v>
      </c>
      <c r="W1501" s="232" t="s">
        <v>578</v>
      </c>
      <c r="X1501" s="123" t="str">
        <f t="shared" si="99"/>
        <v>DébilNo disminuyeDirectamente</v>
      </c>
      <c r="Y1501" s="208" t="str">
        <f>IFERROR(VLOOKUP(X1501,'Tablas de calculos'!$AZ$4:$BE$11,5,FALSE),"")</f>
        <v/>
      </c>
      <c r="Z1501" s="208" t="str">
        <f>IFERROR(VLOOKUP(X1501,'Tablas de calculos'!$AZ$4:$BE$11,6,FALSE),"")</f>
        <v/>
      </c>
    </row>
    <row r="1502" spans="1:26" ht="165" x14ac:dyDescent="0.25">
      <c r="A1502" s="232" t="s">
        <v>1200</v>
      </c>
      <c r="B1502" s="137">
        <v>45</v>
      </c>
      <c r="C1502" s="205" t="str">
        <f>+VLOOKUP(Tabla9[[#This Row],[Cod. Riesgo]],Tabla_Riesgos[[Número]:[Tipo de Riesgo]],6,FALSE)</f>
        <v>Operativo</v>
      </c>
      <c r="D1502" s="290" t="s">
        <v>45</v>
      </c>
      <c r="E1502" s="291" t="s">
        <v>46</v>
      </c>
      <c r="F1502" s="292">
        <v>45.039999999999992</v>
      </c>
      <c r="G1502" s="293" t="s">
        <v>278</v>
      </c>
      <c r="H1502" s="473"/>
      <c r="I1502" s="232"/>
      <c r="J1502" s="232"/>
      <c r="K1502" s="232"/>
      <c r="L1502" s="232"/>
      <c r="M1502" s="232"/>
      <c r="N1502" s="232"/>
      <c r="O1502" s="232"/>
      <c r="P1502" s="123">
        <f t="shared" si="96"/>
        <v>0</v>
      </c>
      <c r="Q1502" s="208" t="str">
        <f t="shared" si="97"/>
        <v>Debil</v>
      </c>
      <c r="R1502" s="232" t="s">
        <v>516</v>
      </c>
      <c r="S1502" s="224" t="str">
        <f t="shared" si="98"/>
        <v>DebilFuerte</v>
      </c>
      <c r="T1502" s="224">
        <f>IFERROR(VLOOKUP(S1502,'Tablas de calculos'!$AU$16:$AV$24,2,FALSE),"")</f>
        <v>7</v>
      </c>
      <c r="U1502" s="208" t="str">
        <f>IFERROR(VLOOKUP(T1502,'Tablas de calculos'!$AV$16:$AY$24,4),"")</f>
        <v>Débil</v>
      </c>
      <c r="V1502" s="232" t="s">
        <v>576</v>
      </c>
      <c r="W1502" s="232" t="s">
        <v>578</v>
      </c>
      <c r="X1502" s="123" t="str">
        <f t="shared" si="99"/>
        <v>DébilNo disminuyeDirectamente</v>
      </c>
      <c r="Y1502" s="208" t="str">
        <f>IFERROR(VLOOKUP(X1502,'Tablas de calculos'!$AZ$4:$BE$11,5,FALSE),"")</f>
        <v/>
      </c>
      <c r="Z1502" s="208" t="str">
        <f>IFERROR(VLOOKUP(X1502,'Tablas de calculos'!$AZ$4:$BE$11,6,FALSE),"")</f>
        <v/>
      </c>
    </row>
    <row r="1503" spans="1:26" ht="135" x14ac:dyDescent="0.25">
      <c r="A1503" s="232" t="s">
        <v>1200</v>
      </c>
      <c r="B1503" s="137">
        <v>48</v>
      </c>
      <c r="C1503" s="205" t="str">
        <f>+VLOOKUP(Tabla9[[#This Row],[Cod. Riesgo]],Tabla_Riesgos[[Número]:[Tipo de Riesgo]],6,FALSE)</f>
        <v>Operativo</v>
      </c>
      <c r="D1503" s="290" t="s">
        <v>48</v>
      </c>
      <c r="E1503" s="291" t="s">
        <v>52</v>
      </c>
      <c r="F1503" s="292">
        <v>48.01</v>
      </c>
      <c r="G1503" s="293" t="s">
        <v>279</v>
      </c>
      <c r="H1503" s="473"/>
      <c r="I1503" s="232"/>
      <c r="J1503" s="232"/>
      <c r="K1503" s="232"/>
      <c r="L1503" s="232"/>
      <c r="M1503" s="232"/>
      <c r="N1503" s="232"/>
      <c r="O1503" s="232"/>
      <c r="P1503" s="123">
        <f t="shared" si="96"/>
        <v>0</v>
      </c>
      <c r="Q1503" s="208" t="str">
        <f t="shared" si="97"/>
        <v>Debil</v>
      </c>
      <c r="R1503" s="232" t="s">
        <v>516</v>
      </c>
      <c r="S1503" s="224" t="str">
        <f t="shared" si="98"/>
        <v>DebilFuerte</v>
      </c>
      <c r="T1503" s="224">
        <f>IFERROR(VLOOKUP(S1503,'Tablas de calculos'!$AU$16:$AV$24,2,FALSE),"")</f>
        <v>7</v>
      </c>
      <c r="U1503" s="208" t="str">
        <f>IFERROR(VLOOKUP(T1503,'Tablas de calculos'!$AV$16:$AY$24,4),"")</f>
        <v>Débil</v>
      </c>
      <c r="V1503" s="232" t="s">
        <v>576</v>
      </c>
      <c r="W1503" s="232" t="s">
        <v>578</v>
      </c>
      <c r="X1503" s="123" t="str">
        <f t="shared" si="99"/>
        <v>DébilNo disminuyeDirectamente</v>
      </c>
      <c r="Y1503" s="208" t="str">
        <f>IFERROR(VLOOKUP(X1503,'Tablas de calculos'!$AZ$4:$BE$11,5,FALSE),"")</f>
        <v/>
      </c>
      <c r="Z1503" s="208" t="str">
        <f>IFERROR(VLOOKUP(X1503,'Tablas de calculos'!$AZ$4:$BE$11,6,FALSE),"")</f>
        <v/>
      </c>
    </row>
    <row r="1504" spans="1:26" ht="45" x14ac:dyDescent="0.25">
      <c r="A1504" s="232" t="s">
        <v>1200</v>
      </c>
      <c r="B1504" s="137">
        <v>48</v>
      </c>
      <c r="C1504" s="205" t="str">
        <f>+VLOOKUP(Tabla9[[#This Row],[Cod. Riesgo]],Tabla_Riesgos[[Número]:[Tipo de Riesgo]],6,FALSE)</f>
        <v>Operativo</v>
      </c>
      <c r="D1504" s="290" t="s">
        <v>48</v>
      </c>
      <c r="E1504" s="291" t="s">
        <v>52</v>
      </c>
      <c r="F1504" s="292">
        <v>48.019999999999996</v>
      </c>
      <c r="G1504" s="293" t="s">
        <v>280</v>
      </c>
      <c r="H1504" s="473"/>
      <c r="I1504" s="232"/>
      <c r="J1504" s="232"/>
      <c r="K1504" s="232"/>
      <c r="L1504" s="232"/>
      <c r="M1504" s="232"/>
      <c r="N1504" s="232"/>
      <c r="O1504" s="232"/>
      <c r="P1504" s="123">
        <f t="shared" si="96"/>
        <v>0</v>
      </c>
      <c r="Q1504" s="208" t="str">
        <f t="shared" si="97"/>
        <v>Debil</v>
      </c>
      <c r="R1504" s="232" t="s">
        <v>516</v>
      </c>
      <c r="S1504" s="224" t="str">
        <f t="shared" si="98"/>
        <v>DebilFuerte</v>
      </c>
      <c r="T1504" s="224">
        <f>IFERROR(VLOOKUP(S1504,'Tablas de calculos'!$AU$16:$AV$24,2,FALSE),"")</f>
        <v>7</v>
      </c>
      <c r="U1504" s="208" t="str">
        <f>IFERROR(VLOOKUP(T1504,'Tablas de calculos'!$AV$16:$AY$24,4),"")</f>
        <v>Débil</v>
      </c>
      <c r="V1504" s="232" t="s">
        <v>576</v>
      </c>
      <c r="W1504" s="232" t="s">
        <v>578</v>
      </c>
      <c r="X1504" s="123" t="str">
        <f t="shared" si="99"/>
        <v>DébilNo disminuyeDirectamente</v>
      </c>
      <c r="Y1504" s="208" t="str">
        <f>IFERROR(VLOOKUP(X1504,'Tablas de calculos'!$AZ$4:$BE$11,5,FALSE),"")</f>
        <v/>
      </c>
      <c r="Z1504" s="208" t="str">
        <f>IFERROR(VLOOKUP(X1504,'Tablas de calculos'!$AZ$4:$BE$11,6,FALSE),"")</f>
        <v/>
      </c>
    </row>
    <row r="1505" spans="1:26" ht="60" x14ac:dyDescent="0.25">
      <c r="A1505" s="232" t="s">
        <v>1200</v>
      </c>
      <c r="B1505" s="137">
        <v>48</v>
      </c>
      <c r="C1505" s="205" t="str">
        <f>+VLOOKUP(Tabla9[[#This Row],[Cod. Riesgo]],Tabla_Riesgos[[Número]:[Tipo de Riesgo]],6,FALSE)</f>
        <v>Operativo</v>
      </c>
      <c r="D1505" s="290" t="s">
        <v>48</v>
      </c>
      <c r="E1505" s="291" t="s">
        <v>52</v>
      </c>
      <c r="F1505" s="292">
        <v>48.029999999999994</v>
      </c>
      <c r="G1505" s="293" t="s">
        <v>281</v>
      </c>
      <c r="H1505" s="473"/>
      <c r="I1505" s="232"/>
      <c r="J1505" s="232"/>
      <c r="K1505" s="232"/>
      <c r="L1505" s="232"/>
      <c r="M1505" s="232"/>
      <c r="N1505" s="232"/>
      <c r="O1505" s="232"/>
      <c r="P1505" s="123">
        <f t="shared" si="96"/>
        <v>0</v>
      </c>
      <c r="Q1505" s="208" t="str">
        <f t="shared" si="97"/>
        <v>Debil</v>
      </c>
      <c r="R1505" s="232" t="s">
        <v>516</v>
      </c>
      <c r="S1505" s="224" t="str">
        <f t="shared" si="98"/>
        <v>DebilFuerte</v>
      </c>
      <c r="T1505" s="224">
        <f>IFERROR(VLOOKUP(S1505,'Tablas de calculos'!$AU$16:$AV$24,2,FALSE),"")</f>
        <v>7</v>
      </c>
      <c r="U1505" s="208" t="str">
        <f>IFERROR(VLOOKUP(T1505,'Tablas de calculos'!$AV$16:$AY$24,4),"")</f>
        <v>Débil</v>
      </c>
      <c r="V1505" s="232" t="s">
        <v>576</v>
      </c>
      <c r="W1505" s="232" t="s">
        <v>578</v>
      </c>
      <c r="X1505" s="123" t="str">
        <f t="shared" si="99"/>
        <v>DébilNo disminuyeDirectamente</v>
      </c>
      <c r="Y1505" s="208" t="str">
        <f>IFERROR(VLOOKUP(X1505,'Tablas de calculos'!$AZ$4:$BE$11,5,FALSE),"")</f>
        <v/>
      </c>
      <c r="Z1505" s="208" t="str">
        <f>IFERROR(VLOOKUP(X1505,'Tablas de calculos'!$AZ$4:$BE$11,6,FALSE),"")</f>
        <v/>
      </c>
    </row>
    <row r="1506" spans="1:26" ht="45" x14ac:dyDescent="0.25">
      <c r="A1506" s="232" t="s">
        <v>1200</v>
      </c>
      <c r="B1506" s="137">
        <v>48</v>
      </c>
      <c r="C1506" s="205" t="str">
        <f>+VLOOKUP(Tabla9[[#This Row],[Cod. Riesgo]],Tabla_Riesgos[[Número]:[Tipo de Riesgo]],6,FALSE)</f>
        <v>Operativo</v>
      </c>
      <c r="D1506" s="290" t="s">
        <v>48</v>
      </c>
      <c r="E1506" s="291" t="s">
        <v>52</v>
      </c>
      <c r="F1506" s="292">
        <v>48.039999999999992</v>
      </c>
      <c r="G1506" s="293" t="s">
        <v>282</v>
      </c>
      <c r="H1506" s="473"/>
      <c r="I1506" s="232"/>
      <c r="J1506" s="232"/>
      <c r="K1506" s="232"/>
      <c r="L1506" s="232"/>
      <c r="M1506" s="232"/>
      <c r="N1506" s="232"/>
      <c r="O1506" s="232"/>
      <c r="P1506" s="123">
        <f t="shared" si="96"/>
        <v>0</v>
      </c>
      <c r="Q1506" s="208" t="str">
        <f t="shared" si="97"/>
        <v>Debil</v>
      </c>
      <c r="R1506" s="232" t="s">
        <v>516</v>
      </c>
      <c r="S1506" s="224" t="str">
        <f t="shared" si="98"/>
        <v>DebilFuerte</v>
      </c>
      <c r="T1506" s="224">
        <f>IFERROR(VLOOKUP(S1506,'Tablas de calculos'!$AU$16:$AV$24,2,FALSE),"")</f>
        <v>7</v>
      </c>
      <c r="U1506" s="208" t="str">
        <f>IFERROR(VLOOKUP(T1506,'Tablas de calculos'!$AV$16:$AY$24,4),"")</f>
        <v>Débil</v>
      </c>
      <c r="V1506" s="232" t="s">
        <v>576</v>
      </c>
      <c r="W1506" s="232" t="s">
        <v>578</v>
      </c>
      <c r="X1506" s="123" t="str">
        <f t="shared" si="99"/>
        <v>DébilNo disminuyeDirectamente</v>
      </c>
      <c r="Y1506" s="208" t="str">
        <f>IFERROR(VLOOKUP(X1506,'Tablas de calculos'!$AZ$4:$BE$11,5,FALSE),"")</f>
        <v/>
      </c>
      <c r="Z1506" s="208" t="str">
        <f>IFERROR(VLOOKUP(X1506,'Tablas de calculos'!$AZ$4:$BE$11,6,FALSE),"")</f>
        <v/>
      </c>
    </row>
    <row r="1507" spans="1:26" ht="60" x14ac:dyDescent="0.25">
      <c r="A1507" s="232" t="s">
        <v>1200</v>
      </c>
      <c r="B1507" s="137">
        <v>49</v>
      </c>
      <c r="C1507" s="205" t="str">
        <f>+VLOOKUP(Tabla9[[#This Row],[Cod. Riesgo]],Tabla_Riesgos[[Número]:[Tipo de Riesgo]],6,FALSE)</f>
        <v>Operativo</v>
      </c>
      <c r="D1507" s="290" t="s">
        <v>48</v>
      </c>
      <c r="E1507" s="291" t="s">
        <v>54</v>
      </c>
      <c r="F1507" s="292">
        <v>49.01</v>
      </c>
      <c r="G1507" s="293" t="s">
        <v>283</v>
      </c>
      <c r="H1507" s="473"/>
      <c r="I1507" s="232"/>
      <c r="J1507" s="232"/>
      <c r="K1507" s="232"/>
      <c r="L1507" s="232"/>
      <c r="M1507" s="232"/>
      <c r="N1507" s="232"/>
      <c r="O1507" s="232"/>
      <c r="P1507" s="123">
        <f t="shared" si="96"/>
        <v>0</v>
      </c>
      <c r="Q1507" s="208" t="str">
        <f t="shared" si="97"/>
        <v>Debil</v>
      </c>
      <c r="R1507" s="232" t="s">
        <v>516</v>
      </c>
      <c r="S1507" s="224" t="str">
        <f t="shared" si="98"/>
        <v>DebilFuerte</v>
      </c>
      <c r="T1507" s="224">
        <f>IFERROR(VLOOKUP(S1507,'Tablas de calculos'!$AU$16:$AV$24,2,FALSE),"")</f>
        <v>7</v>
      </c>
      <c r="U1507" s="208" t="str">
        <f>IFERROR(VLOOKUP(T1507,'Tablas de calculos'!$AV$16:$AY$24,4),"")</f>
        <v>Débil</v>
      </c>
      <c r="V1507" s="232" t="s">
        <v>576</v>
      </c>
      <c r="W1507" s="232" t="s">
        <v>578</v>
      </c>
      <c r="X1507" s="123" t="str">
        <f t="shared" si="99"/>
        <v>DébilNo disminuyeDirectamente</v>
      </c>
      <c r="Y1507" s="208" t="str">
        <f>IFERROR(VLOOKUP(X1507,'Tablas de calculos'!$AZ$4:$BE$11,5,FALSE),"")</f>
        <v/>
      </c>
      <c r="Z1507" s="208" t="str">
        <f>IFERROR(VLOOKUP(X1507,'Tablas de calculos'!$AZ$4:$BE$11,6,FALSE),"")</f>
        <v/>
      </c>
    </row>
    <row r="1508" spans="1:26" ht="45" x14ac:dyDescent="0.25">
      <c r="A1508" s="232" t="s">
        <v>1200</v>
      </c>
      <c r="B1508" s="137">
        <v>49</v>
      </c>
      <c r="C1508" s="205" t="str">
        <f>+VLOOKUP(Tabla9[[#This Row],[Cod. Riesgo]],Tabla_Riesgos[[Número]:[Tipo de Riesgo]],6,FALSE)</f>
        <v>Operativo</v>
      </c>
      <c r="D1508" s="290" t="s">
        <v>48</v>
      </c>
      <c r="E1508" s="291" t="s">
        <v>54</v>
      </c>
      <c r="F1508" s="292">
        <v>49.019999999999996</v>
      </c>
      <c r="G1508" s="293" t="s">
        <v>280</v>
      </c>
      <c r="H1508" s="473"/>
      <c r="I1508" s="232"/>
      <c r="J1508" s="232"/>
      <c r="K1508" s="232"/>
      <c r="L1508" s="232"/>
      <c r="M1508" s="232"/>
      <c r="N1508" s="232"/>
      <c r="O1508" s="232"/>
      <c r="P1508" s="123">
        <f t="shared" si="96"/>
        <v>0</v>
      </c>
      <c r="Q1508" s="208" t="str">
        <f t="shared" si="97"/>
        <v>Debil</v>
      </c>
      <c r="R1508" s="232" t="s">
        <v>516</v>
      </c>
      <c r="S1508" s="224" t="str">
        <f t="shared" si="98"/>
        <v>DebilFuerte</v>
      </c>
      <c r="T1508" s="224">
        <f>IFERROR(VLOOKUP(S1508,'Tablas de calculos'!$AU$16:$AV$24,2,FALSE),"")</f>
        <v>7</v>
      </c>
      <c r="U1508" s="208" t="str">
        <f>IFERROR(VLOOKUP(T1508,'Tablas de calculos'!$AV$16:$AY$24,4),"")</f>
        <v>Débil</v>
      </c>
      <c r="V1508" s="232" t="s">
        <v>576</v>
      </c>
      <c r="W1508" s="232" t="s">
        <v>578</v>
      </c>
      <c r="X1508" s="123" t="str">
        <f t="shared" si="99"/>
        <v>DébilNo disminuyeDirectamente</v>
      </c>
      <c r="Y1508" s="208" t="str">
        <f>IFERROR(VLOOKUP(X1508,'Tablas de calculos'!$AZ$4:$BE$11,5,FALSE),"")</f>
        <v/>
      </c>
      <c r="Z1508" s="208" t="str">
        <f>IFERROR(VLOOKUP(X1508,'Tablas de calculos'!$AZ$4:$BE$11,6,FALSE),"")</f>
        <v/>
      </c>
    </row>
    <row r="1509" spans="1:26" ht="60" x14ac:dyDescent="0.25">
      <c r="A1509" s="232" t="s">
        <v>1200</v>
      </c>
      <c r="B1509" s="137">
        <v>49</v>
      </c>
      <c r="C1509" s="205" t="str">
        <f>+VLOOKUP(Tabla9[[#This Row],[Cod. Riesgo]],Tabla_Riesgos[[Número]:[Tipo de Riesgo]],6,FALSE)</f>
        <v>Operativo</v>
      </c>
      <c r="D1509" s="290" t="s">
        <v>48</v>
      </c>
      <c r="E1509" s="291" t="s">
        <v>54</v>
      </c>
      <c r="F1509" s="292">
        <v>49.029999999999994</v>
      </c>
      <c r="G1509" s="293" t="s">
        <v>284</v>
      </c>
      <c r="H1509" s="473"/>
      <c r="I1509" s="232"/>
      <c r="J1509" s="232"/>
      <c r="K1509" s="232"/>
      <c r="L1509" s="232"/>
      <c r="M1509" s="232"/>
      <c r="N1509" s="232"/>
      <c r="O1509" s="232"/>
      <c r="P1509" s="123">
        <f t="shared" si="96"/>
        <v>0</v>
      </c>
      <c r="Q1509" s="208" t="str">
        <f t="shared" si="97"/>
        <v>Debil</v>
      </c>
      <c r="R1509" s="232" t="s">
        <v>516</v>
      </c>
      <c r="S1509" s="224" t="str">
        <f t="shared" si="98"/>
        <v>DebilFuerte</v>
      </c>
      <c r="T1509" s="224">
        <f>IFERROR(VLOOKUP(S1509,'Tablas de calculos'!$AU$16:$AV$24,2,FALSE),"")</f>
        <v>7</v>
      </c>
      <c r="U1509" s="208" t="str">
        <f>IFERROR(VLOOKUP(T1509,'Tablas de calculos'!$AV$16:$AY$24,4),"")</f>
        <v>Débil</v>
      </c>
      <c r="V1509" s="232" t="s">
        <v>576</v>
      </c>
      <c r="W1509" s="232" t="s">
        <v>578</v>
      </c>
      <c r="X1509" s="123" t="str">
        <f t="shared" si="99"/>
        <v>DébilNo disminuyeDirectamente</v>
      </c>
      <c r="Y1509" s="208" t="str">
        <f>IFERROR(VLOOKUP(X1509,'Tablas de calculos'!$AZ$4:$BE$11,5,FALSE),"")</f>
        <v/>
      </c>
      <c r="Z1509" s="208" t="str">
        <f>IFERROR(VLOOKUP(X1509,'Tablas de calculos'!$AZ$4:$BE$11,6,FALSE),"")</f>
        <v/>
      </c>
    </row>
    <row r="1510" spans="1:26" ht="45" x14ac:dyDescent="0.25">
      <c r="A1510" s="232" t="s">
        <v>1200</v>
      </c>
      <c r="B1510" s="137">
        <v>49</v>
      </c>
      <c r="C1510" s="205" t="str">
        <f>+VLOOKUP(Tabla9[[#This Row],[Cod. Riesgo]],Tabla_Riesgos[[Número]:[Tipo de Riesgo]],6,FALSE)</f>
        <v>Operativo</v>
      </c>
      <c r="D1510" s="290" t="s">
        <v>48</v>
      </c>
      <c r="E1510" s="291" t="s">
        <v>54</v>
      </c>
      <c r="F1510" s="292">
        <v>49.039999999999992</v>
      </c>
      <c r="G1510" s="293" t="s">
        <v>282</v>
      </c>
      <c r="H1510" s="473"/>
      <c r="I1510" s="232"/>
      <c r="J1510" s="232"/>
      <c r="K1510" s="232"/>
      <c r="L1510" s="232"/>
      <c r="M1510" s="232"/>
      <c r="N1510" s="232"/>
      <c r="O1510" s="232"/>
      <c r="P1510" s="123">
        <f t="shared" si="96"/>
        <v>0</v>
      </c>
      <c r="Q1510" s="208" t="str">
        <f t="shared" si="97"/>
        <v>Debil</v>
      </c>
      <c r="R1510" s="232" t="s">
        <v>516</v>
      </c>
      <c r="S1510" s="224" t="str">
        <f t="shared" si="98"/>
        <v>DebilFuerte</v>
      </c>
      <c r="T1510" s="224">
        <f>IFERROR(VLOOKUP(S1510,'Tablas de calculos'!$AU$16:$AV$24,2,FALSE),"")</f>
        <v>7</v>
      </c>
      <c r="U1510" s="208" t="str">
        <f>IFERROR(VLOOKUP(T1510,'Tablas de calculos'!$AV$16:$AY$24,4),"")</f>
        <v>Débil</v>
      </c>
      <c r="V1510" s="232" t="s">
        <v>576</v>
      </c>
      <c r="W1510" s="232" t="s">
        <v>578</v>
      </c>
      <c r="X1510" s="123" t="str">
        <f t="shared" si="99"/>
        <v>DébilNo disminuyeDirectamente</v>
      </c>
      <c r="Y1510" s="208" t="str">
        <f>IFERROR(VLOOKUP(X1510,'Tablas de calculos'!$AZ$4:$BE$11,5,FALSE),"")</f>
        <v/>
      </c>
      <c r="Z1510" s="208" t="str">
        <f>IFERROR(VLOOKUP(X1510,'Tablas de calculos'!$AZ$4:$BE$11,6,FALSE),"")</f>
        <v/>
      </c>
    </row>
    <row r="1511" spans="1:26" ht="135" x14ac:dyDescent="0.25">
      <c r="A1511" s="232" t="s">
        <v>1200</v>
      </c>
      <c r="B1511" s="137">
        <v>50</v>
      </c>
      <c r="C1511" s="205" t="str">
        <f>+VLOOKUP(Tabla9[[#This Row],[Cod. Riesgo]],Tabla_Riesgos[[Número]:[Tipo de Riesgo]],6,FALSE)</f>
        <v>Operativo</v>
      </c>
      <c r="D1511" s="290" t="s">
        <v>55</v>
      </c>
      <c r="E1511" s="291" t="s">
        <v>670</v>
      </c>
      <c r="F1511" s="292">
        <v>50.01</v>
      </c>
      <c r="G1511" s="293" t="s">
        <v>285</v>
      </c>
      <c r="H1511" s="473"/>
      <c r="I1511" s="232"/>
      <c r="J1511" s="232"/>
      <c r="K1511" s="232"/>
      <c r="L1511" s="232"/>
      <c r="M1511" s="232"/>
      <c r="N1511" s="232"/>
      <c r="O1511" s="232"/>
      <c r="P1511" s="123">
        <f t="shared" si="96"/>
        <v>0</v>
      </c>
      <c r="Q1511" s="208" t="str">
        <f t="shared" si="97"/>
        <v>Debil</v>
      </c>
      <c r="R1511" s="232" t="s">
        <v>516</v>
      </c>
      <c r="S1511" s="224" t="str">
        <f t="shared" si="98"/>
        <v>DebilFuerte</v>
      </c>
      <c r="T1511" s="224">
        <f>IFERROR(VLOOKUP(S1511,'Tablas de calculos'!$AU$16:$AV$24,2,FALSE),"")</f>
        <v>7</v>
      </c>
      <c r="U1511" s="208" t="str">
        <f>IFERROR(VLOOKUP(T1511,'Tablas de calculos'!$AV$16:$AY$24,4),"")</f>
        <v>Débil</v>
      </c>
      <c r="V1511" s="232" t="s">
        <v>576</v>
      </c>
      <c r="W1511" s="232" t="s">
        <v>578</v>
      </c>
      <c r="X1511" s="123" t="str">
        <f t="shared" si="99"/>
        <v>DébilNo disminuyeDirectamente</v>
      </c>
      <c r="Y1511" s="208" t="str">
        <f>IFERROR(VLOOKUP(X1511,'Tablas de calculos'!$AZ$4:$BE$11,5,FALSE),"")</f>
        <v/>
      </c>
      <c r="Z1511" s="208" t="str">
        <f>IFERROR(VLOOKUP(X1511,'Tablas de calculos'!$AZ$4:$BE$11,6,FALSE),"")</f>
        <v/>
      </c>
    </row>
    <row r="1512" spans="1:26" ht="45" x14ac:dyDescent="0.25">
      <c r="A1512" s="232" t="s">
        <v>1200</v>
      </c>
      <c r="B1512" s="137">
        <v>50</v>
      </c>
      <c r="C1512" s="205" t="str">
        <f>+VLOOKUP(Tabla9[[#This Row],[Cod. Riesgo]],Tabla_Riesgos[[Número]:[Tipo de Riesgo]],6,FALSE)</f>
        <v>Operativo</v>
      </c>
      <c r="D1512" s="290" t="s">
        <v>55</v>
      </c>
      <c r="E1512" s="291" t="s">
        <v>670</v>
      </c>
      <c r="F1512" s="292">
        <v>50.019999999999996</v>
      </c>
      <c r="G1512" s="293" t="s">
        <v>231</v>
      </c>
      <c r="H1512" s="473"/>
      <c r="I1512" s="232"/>
      <c r="J1512" s="232"/>
      <c r="K1512" s="232"/>
      <c r="L1512" s="232"/>
      <c r="M1512" s="232"/>
      <c r="N1512" s="232"/>
      <c r="O1512" s="232"/>
      <c r="P1512" s="123">
        <f t="shared" si="96"/>
        <v>0</v>
      </c>
      <c r="Q1512" s="208" t="str">
        <f t="shared" si="97"/>
        <v>Debil</v>
      </c>
      <c r="R1512" s="232" t="s">
        <v>516</v>
      </c>
      <c r="S1512" s="224" t="str">
        <f t="shared" si="98"/>
        <v>DebilFuerte</v>
      </c>
      <c r="T1512" s="224">
        <f>IFERROR(VLOOKUP(S1512,'Tablas de calculos'!$AU$16:$AV$24,2,FALSE),"")</f>
        <v>7</v>
      </c>
      <c r="U1512" s="208" t="str">
        <f>IFERROR(VLOOKUP(T1512,'Tablas de calculos'!$AV$16:$AY$24,4),"")</f>
        <v>Débil</v>
      </c>
      <c r="V1512" s="232" t="s">
        <v>576</v>
      </c>
      <c r="W1512" s="232" t="s">
        <v>578</v>
      </c>
      <c r="X1512" s="123" t="str">
        <f t="shared" si="99"/>
        <v>DébilNo disminuyeDirectamente</v>
      </c>
      <c r="Y1512" s="208" t="str">
        <f>IFERROR(VLOOKUP(X1512,'Tablas de calculos'!$AZ$4:$BE$11,5,FALSE),"")</f>
        <v/>
      </c>
      <c r="Z1512" s="208" t="str">
        <f>IFERROR(VLOOKUP(X1512,'Tablas de calculos'!$AZ$4:$BE$11,6,FALSE),"")</f>
        <v/>
      </c>
    </row>
    <row r="1513" spans="1:26" ht="45" x14ac:dyDescent="0.25">
      <c r="A1513" s="232" t="s">
        <v>1200</v>
      </c>
      <c r="B1513" s="137">
        <v>50</v>
      </c>
      <c r="C1513" s="205" t="str">
        <f>+VLOOKUP(Tabla9[[#This Row],[Cod. Riesgo]],Tabla_Riesgos[[Número]:[Tipo de Riesgo]],6,FALSE)</f>
        <v>Operativo</v>
      </c>
      <c r="D1513" s="290" t="s">
        <v>55</v>
      </c>
      <c r="E1513" s="291" t="s">
        <v>670</v>
      </c>
      <c r="F1513" s="292">
        <v>50.029999999999994</v>
      </c>
      <c r="G1513" s="293" t="s">
        <v>189</v>
      </c>
      <c r="H1513" s="473"/>
      <c r="I1513" s="232"/>
      <c r="J1513" s="232"/>
      <c r="K1513" s="232"/>
      <c r="L1513" s="232"/>
      <c r="M1513" s="232"/>
      <c r="N1513" s="232"/>
      <c r="O1513" s="232"/>
      <c r="P1513" s="123">
        <f t="shared" si="96"/>
        <v>0</v>
      </c>
      <c r="Q1513" s="208" t="str">
        <f t="shared" si="97"/>
        <v>Debil</v>
      </c>
      <c r="R1513" s="232" t="s">
        <v>516</v>
      </c>
      <c r="S1513" s="224" t="str">
        <f t="shared" si="98"/>
        <v>DebilFuerte</v>
      </c>
      <c r="T1513" s="224">
        <f>IFERROR(VLOOKUP(S1513,'Tablas de calculos'!$AU$16:$AV$24,2,FALSE),"")</f>
        <v>7</v>
      </c>
      <c r="U1513" s="208" t="str">
        <f>IFERROR(VLOOKUP(T1513,'Tablas de calculos'!$AV$16:$AY$24,4),"")</f>
        <v>Débil</v>
      </c>
      <c r="V1513" s="232" t="s">
        <v>576</v>
      </c>
      <c r="W1513" s="232" t="s">
        <v>578</v>
      </c>
      <c r="X1513" s="123" t="str">
        <f t="shared" si="99"/>
        <v>DébilNo disminuyeDirectamente</v>
      </c>
      <c r="Y1513" s="208" t="str">
        <f>IFERROR(VLOOKUP(X1513,'Tablas de calculos'!$AZ$4:$BE$11,5,FALSE),"")</f>
        <v/>
      </c>
      <c r="Z1513" s="208" t="str">
        <f>IFERROR(VLOOKUP(X1513,'Tablas de calculos'!$AZ$4:$BE$11,6,FALSE),"")</f>
        <v/>
      </c>
    </row>
    <row r="1514" spans="1:26" ht="60" x14ac:dyDescent="0.25">
      <c r="A1514" s="232" t="s">
        <v>1200</v>
      </c>
      <c r="B1514" s="137">
        <v>50</v>
      </c>
      <c r="C1514" s="205" t="str">
        <f>+VLOOKUP(Tabla9[[#This Row],[Cod. Riesgo]],Tabla_Riesgos[[Número]:[Tipo de Riesgo]],6,FALSE)</f>
        <v>Operativo</v>
      </c>
      <c r="D1514" s="290" t="s">
        <v>55</v>
      </c>
      <c r="E1514" s="291" t="s">
        <v>670</v>
      </c>
      <c r="F1514" s="292">
        <v>50.039999999999992</v>
      </c>
      <c r="G1514" s="293" t="s">
        <v>221</v>
      </c>
      <c r="H1514" s="473"/>
      <c r="I1514" s="232"/>
      <c r="J1514" s="232"/>
      <c r="K1514" s="232"/>
      <c r="L1514" s="232"/>
      <c r="M1514" s="232"/>
      <c r="N1514" s="232"/>
      <c r="O1514" s="232"/>
      <c r="P1514" s="123">
        <f t="shared" si="96"/>
        <v>0</v>
      </c>
      <c r="Q1514" s="208" t="str">
        <f t="shared" si="97"/>
        <v>Debil</v>
      </c>
      <c r="R1514" s="232" t="s">
        <v>516</v>
      </c>
      <c r="S1514" s="224" t="str">
        <f t="shared" si="98"/>
        <v>DebilFuerte</v>
      </c>
      <c r="T1514" s="224">
        <f>IFERROR(VLOOKUP(S1514,'Tablas de calculos'!$AU$16:$AV$24,2,FALSE),"")</f>
        <v>7</v>
      </c>
      <c r="U1514" s="208" t="str">
        <f>IFERROR(VLOOKUP(T1514,'Tablas de calculos'!$AV$16:$AY$24,4),"")</f>
        <v>Débil</v>
      </c>
      <c r="V1514" s="232" t="s">
        <v>576</v>
      </c>
      <c r="W1514" s="232" t="s">
        <v>578</v>
      </c>
      <c r="X1514" s="123" t="str">
        <f t="shared" si="99"/>
        <v>DébilNo disminuyeDirectamente</v>
      </c>
      <c r="Y1514" s="208" t="str">
        <f>IFERROR(VLOOKUP(X1514,'Tablas de calculos'!$AZ$4:$BE$11,5,FALSE),"")</f>
        <v/>
      </c>
      <c r="Z1514" s="208" t="str">
        <f>IFERROR(VLOOKUP(X1514,'Tablas de calculos'!$AZ$4:$BE$11,6,FALSE),"")</f>
        <v/>
      </c>
    </row>
    <row r="1515" spans="1:26" ht="60" x14ac:dyDescent="0.25">
      <c r="A1515" s="232" t="s">
        <v>1200</v>
      </c>
      <c r="B1515" s="137">
        <v>51</v>
      </c>
      <c r="C1515" s="205" t="str">
        <f>+VLOOKUP(Tabla9[[#This Row],[Cod. Riesgo]],Tabla_Riesgos[[Número]:[Tipo de Riesgo]],6,FALSE)</f>
        <v>Operativo</v>
      </c>
      <c r="D1515" s="290" t="s">
        <v>55</v>
      </c>
      <c r="E1515" s="291" t="s">
        <v>671</v>
      </c>
      <c r="F1515" s="292">
        <v>51.01</v>
      </c>
      <c r="G1515" s="293" t="s">
        <v>286</v>
      </c>
      <c r="H1515" s="473"/>
      <c r="I1515" s="232"/>
      <c r="J1515" s="232"/>
      <c r="K1515" s="232"/>
      <c r="L1515" s="232"/>
      <c r="M1515" s="232"/>
      <c r="N1515" s="232"/>
      <c r="O1515" s="232"/>
      <c r="P1515" s="123">
        <f t="shared" si="96"/>
        <v>0</v>
      </c>
      <c r="Q1515" s="208" t="str">
        <f t="shared" si="97"/>
        <v>Debil</v>
      </c>
      <c r="R1515" s="232" t="s">
        <v>516</v>
      </c>
      <c r="S1515" s="224" t="str">
        <f t="shared" si="98"/>
        <v>DebilFuerte</v>
      </c>
      <c r="T1515" s="224">
        <f>IFERROR(VLOOKUP(S1515,'Tablas de calculos'!$AU$16:$AV$24,2,FALSE),"")</f>
        <v>7</v>
      </c>
      <c r="U1515" s="208" t="str">
        <f>IFERROR(VLOOKUP(T1515,'Tablas de calculos'!$AV$16:$AY$24,4),"")</f>
        <v>Débil</v>
      </c>
      <c r="V1515" s="232" t="s">
        <v>576</v>
      </c>
      <c r="W1515" s="232" t="s">
        <v>578</v>
      </c>
      <c r="X1515" s="123" t="str">
        <f t="shared" si="99"/>
        <v>DébilNo disminuyeDirectamente</v>
      </c>
      <c r="Y1515" s="208" t="str">
        <f>IFERROR(VLOOKUP(X1515,'Tablas de calculos'!$AZ$4:$BE$11,5,FALSE),"")</f>
        <v/>
      </c>
      <c r="Z1515" s="208" t="str">
        <f>IFERROR(VLOOKUP(X1515,'Tablas de calculos'!$AZ$4:$BE$11,6,FALSE),"")</f>
        <v/>
      </c>
    </row>
    <row r="1516" spans="1:26" ht="120" x14ac:dyDescent="0.25">
      <c r="A1516" s="232" t="s">
        <v>1200</v>
      </c>
      <c r="B1516" s="137">
        <v>52</v>
      </c>
      <c r="C1516" s="205" t="str">
        <f>+VLOOKUP(Tabla9[[#This Row],[Cod. Riesgo]],Tabla_Riesgos[[Número]:[Tipo de Riesgo]],6,FALSE)</f>
        <v>Operativo</v>
      </c>
      <c r="D1516" s="290" t="s">
        <v>55</v>
      </c>
      <c r="E1516" s="291" t="s">
        <v>56</v>
      </c>
      <c r="F1516" s="292">
        <v>52.01</v>
      </c>
      <c r="G1516" s="293" t="s">
        <v>287</v>
      </c>
      <c r="H1516" s="473"/>
      <c r="I1516" s="232"/>
      <c r="J1516" s="232"/>
      <c r="K1516" s="232"/>
      <c r="L1516" s="232"/>
      <c r="M1516" s="232"/>
      <c r="N1516" s="232"/>
      <c r="O1516" s="232"/>
      <c r="P1516" s="123">
        <f t="shared" si="96"/>
        <v>0</v>
      </c>
      <c r="Q1516" s="208" t="str">
        <f t="shared" si="97"/>
        <v>Debil</v>
      </c>
      <c r="R1516" s="232" t="s">
        <v>516</v>
      </c>
      <c r="S1516" s="224" t="str">
        <f t="shared" si="98"/>
        <v>DebilFuerte</v>
      </c>
      <c r="T1516" s="224">
        <f>IFERROR(VLOOKUP(S1516,'Tablas de calculos'!$AU$16:$AV$24,2,FALSE),"")</f>
        <v>7</v>
      </c>
      <c r="U1516" s="208" t="str">
        <f>IFERROR(VLOOKUP(T1516,'Tablas de calculos'!$AV$16:$AY$24,4),"")</f>
        <v>Débil</v>
      </c>
      <c r="V1516" s="232" t="s">
        <v>576</v>
      </c>
      <c r="W1516" s="232" t="s">
        <v>578</v>
      </c>
      <c r="X1516" s="123" t="str">
        <f t="shared" si="99"/>
        <v>DébilNo disminuyeDirectamente</v>
      </c>
      <c r="Y1516" s="208" t="str">
        <f>IFERROR(VLOOKUP(X1516,'Tablas de calculos'!$AZ$4:$BE$11,5,FALSE),"")</f>
        <v/>
      </c>
      <c r="Z1516" s="208" t="str">
        <f>IFERROR(VLOOKUP(X1516,'Tablas de calculos'!$AZ$4:$BE$11,6,FALSE),"")</f>
        <v/>
      </c>
    </row>
    <row r="1517" spans="1:26" ht="105" x14ac:dyDescent="0.25">
      <c r="A1517" s="232" t="s">
        <v>1200</v>
      </c>
      <c r="B1517" s="137">
        <v>53</v>
      </c>
      <c r="C1517" s="205" t="str">
        <f>+VLOOKUP(Tabla9[[#This Row],[Cod. Riesgo]],Tabla_Riesgos[[Número]:[Tipo de Riesgo]],6,FALSE)</f>
        <v>Seguridad de la Información</v>
      </c>
      <c r="D1517" s="290" t="s">
        <v>57</v>
      </c>
      <c r="E1517" s="291" t="s">
        <v>58</v>
      </c>
      <c r="F1517" s="292">
        <v>53.01</v>
      </c>
      <c r="G1517" s="293" t="s">
        <v>288</v>
      </c>
      <c r="H1517" s="473"/>
      <c r="I1517" s="232"/>
      <c r="J1517" s="232"/>
      <c r="K1517" s="232"/>
      <c r="L1517" s="232"/>
      <c r="M1517" s="232"/>
      <c r="N1517" s="232"/>
      <c r="O1517" s="232"/>
      <c r="P1517" s="123">
        <f t="shared" si="96"/>
        <v>0</v>
      </c>
      <c r="Q1517" s="208" t="str">
        <f t="shared" si="97"/>
        <v>Debil</v>
      </c>
      <c r="R1517" s="232" t="s">
        <v>516</v>
      </c>
      <c r="S1517" s="224" t="str">
        <f t="shared" si="98"/>
        <v>DebilFuerte</v>
      </c>
      <c r="T1517" s="224">
        <f>IFERROR(VLOOKUP(S1517,'Tablas de calculos'!$AU$16:$AV$24,2,FALSE),"")</f>
        <v>7</v>
      </c>
      <c r="U1517" s="208" t="str">
        <f>IFERROR(VLOOKUP(T1517,'Tablas de calculos'!$AV$16:$AY$24,4),"")</f>
        <v>Débil</v>
      </c>
      <c r="V1517" s="232" t="s">
        <v>576</v>
      </c>
      <c r="W1517" s="232" t="s">
        <v>578</v>
      </c>
      <c r="X1517" s="123" t="str">
        <f t="shared" si="99"/>
        <v>DébilNo disminuyeDirectamente</v>
      </c>
      <c r="Y1517" s="208" t="str">
        <f>IFERROR(VLOOKUP(X1517,'Tablas de calculos'!$AZ$4:$BE$11,5,FALSE),"")</f>
        <v/>
      </c>
      <c r="Z1517" s="208" t="str">
        <f>IFERROR(VLOOKUP(X1517,'Tablas de calculos'!$AZ$4:$BE$11,6,FALSE),"")</f>
        <v/>
      </c>
    </row>
    <row r="1518" spans="1:26" ht="165" x14ac:dyDescent="0.25">
      <c r="A1518" s="232" t="s">
        <v>1200</v>
      </c>
      <c r="B1518" s="137">
        <v>54</v>
      </c>
      <c r="C1518" s="205" t="str">
        <f>+VLOOKUP(Tabla9[[#This Row],[Cod. Riesgo]],Tabla_Riesgos[[Número]:[Tipo de Riesgo]],6,FALSE)</f>
        <v>Operativo</v>
      </c>
      <c r="D1518" s="290" t="s">
        <v>57</v>
      </c>
      <c r="E1518" s="291" t="s">
        <v>59</v>
      </c>
      <c r="F1518" s="292">
        <v>54.01</v>
      </c>
      <c r="G1518" s="293" t="s">
        <v>289</v>
      </c>
      <c r="H1518" s="473"/>
      <c r="I1518" s="232"/>
      <c r="J1518" s="232"/>
      <c r="K1518" s="232"/>
      <c r="L1518" s="232"/>
      <c r="M1518" s="232"/>
      <c r="N1518" s="232"/>
      <c r="O1518" s="232"/>
      <c r="P1518" s="123">
        <f t="shared" si="96"/>
        <v>0</v>
      </c>
      <c r="Q1518" s="208" t="str">
        <f t="shared" si="97"/>
        <v>Debil</v>
      </c>
      <c r="R1518" s="232" t="s">
        <v>516</v>
      </c>
      <c r="S1518" s="224" t="str">
        <f t="shared" si="98"/>
        <v>DebilFuerte</v>
      </c>
      <c r="T1518" s="224">
        <f>IFERROR(VLOOKUP(S1518,'Tablas de calculos'!$AU$16:$AV$24,2,FALSE),"")</f>
        <v>7</v>
      </c>
      <c r="U1518" s="208" t="str">
        <f>IFERROR(VLOOKUP(T1518,'Tablas de calculos'!$AV$16:$AY$24,4),"")</f>
        <v>Débil</v>
      </c>
      <c r="V1518" s="232" t="s">
        <v>576</v>
      </c>
      <c r="W1518" s="232" t="s">
        <v>578</v>
      </c>
      <c r="X1518" s="123" t="str">
        <f t="shared" si="99"/>
        <v>DébilNo disminuyeDirectamente</v>
      </c>
      <c r="Y1518" s="208" t="str">
        <f>IFERROR(VLOOKUP(X1518,'Tablas de calculos'!$AZ$4:$BE$11,5,FALSE),"")</f>
        <v/>
      </c>
      <c r="Z1518" s="208" t="str">
        <f>IFERROR(VLOOKUP(X1518,'Tablas de calculos'!$AZ$4:$BE$11,6,FALSE),"")</f>
        <v/>
      </c>
    </row>
    <row r="1519" spans="1:26" ht="120" x14ac:dyDescent="0.25">
      <c r="A1519" s="232" t="s">
        <v>1200</v>
      </c>
      <c r="B1519" s="137">
        <v>54</v>
      </c>
      <c r="C1519" s="205" t="str">
        <f>+VLOOKUP(Tabla9[[#This Row],[Cod. Riesgo]],Tabla_Riesgos[[Número]:[Tipo de Riesgo]],6,FALSE)</f>
        <v>Operativo</v>
      </c>
      <c r="D1519" s="290" t="s">
        <v>57</v>
      </c>
      <c r="E1519" s="291" t="s">
        <v>59</v>
      </c>
      <c r="F1519" s="292">
        <v>54.019999999999996</v>
      </c>
      <c r="G1519" s="293" t="s">
        <v>290</v>
      </c>
      <c r="H1519" s="473"/>
      <c r="I1519" s="232"/>
      <c r="J1519" s="232"/>
      <c r="K1519" s="232"/>
      <c r="L1519" s="232"/>
      <c r="M1519" s="232"/>
      <c r="N1519" s="232"/>
      <c r="O1519" s="232"/>
      <c r="P1519" s="123">
        <f t="shared" si="96"/>
        <v>0</v>
      </c>
      <c r="Q1519" s="208" t="str">
        <f t="shared" si="97"/>
        <v>Debil</v>
      </c>
      <c r="R1519" s="232" t="s">
        <v>516</v>
      </c>
      <c r="S1519" s="224" t="str">
        <f t="shared" si="98"/>
        <v>DebilFuerte</v>
      </c>
      <c r="T1519" s="224">
        <f>IFERROR(VLOOKUP(S1519,'Tablas de calculos'!$AU$16:$AV$24,2,FALSE),"")</f>
        <v>7</v>
      </c>
      <c r="U1519" s="208" t="str">
        <f>IFERROR(VLOOKUP(T1519,'Tablas de calculos'!$AV$16:$AY$24,4),"")</f>
        <v>Débil</v>
      </c>
      <c r="V1519" s="232" t="s">
        <v>576</v>
      </c>
      <c r="W1519" s="232" t="s">
        <v>578</v>
      </c>
      <c r="X1519" s="123" t="str">
        <f t="shared" si="99"/>
        <v>DébilNo disminuyeDirectamente</v>
      </c>
      <c r="Y1519" s="208" t="str">
        <f>IFERROR(VLOOKUP(X1519,'Tablas de calculos'!$AZ$4:$BE$11,5,FALSE),"")</f>
        <v/>
      </c>
      <c r="Z1519" s="208" t="str">
        <f>IFERROR(VLOOKUP(X1519,'Tablas de calculos'!$AZ$4:$BE$11,6,FALSE),"")</f>
        <v/>
      </c>
    </row>
    <row r="1520" spans="1:26" ht="75" x14ac:dyDescent="0.25">
      <c r="A1520" s="232" t="s">
        <v>1200</v>
      </c>
      <c r="B1520" s="137">
        <v>55</v>
      </c>
      <c r="C1520" s="205" t="str">
        <f>+VLOOKUP(Tabla9[[#This Row],[Cod. Riesgo]],Tabla_Riesgos[[Número]:[Tipo de Riesgo]],6,FALSE)</f>
        <v>Operativo</v>
      </c>
      <c r="D1520" s="290" t="s">
        <v>60</v>
      </c>
      <c r="E1520" s="291" t="s">
        <v>61</v>
      </c>
      <c r="F1520" s="292">
        <v>55.01</v>
      </c>
      <c r="G1520" s="293" t="s">
        <v>291</v>
      </c>
      <c r="H1520" s="473"/>
      <c r="I1520" s="232"/>
      <c r="J1520" s="232"/>
      <c r="K1520" s="232"/>
      <c r="L1520" s="232"/>
      <c r="M1520" s="232"/>
      <c r="N1520" s="232"/>
      <c r="O1520" s="232"/>
      <c r="P1520" s="123">
        <f t="shared" si="96"/>
        <v>0</v>
      </c>
      <c r="Q1520" s="208" t="str">
        <f t="shared" si="97"/>
        <v>Debil</v>
      </c>
      <c r="R1520" s="232" t="s">
        <v>516</v>
      </c>
      <c r="S1520" s="224" t="str">
        <f t="shared" si="98"/>
        <v>DebilFuerte</v>
      </c>
      <c r="T1520" s="224">
        <f>IFERROR(VLOOKUP(S1520,'Tablas de calculos'!$AU$16:$AV$24,2,FALSE),"")</f>
        <v>7</v>
      </c>
      <c r="U1520" s="208" t="str">
        <f>IFERROR(VLOOKUP(T1520,'Tablas de calculos'!$AV$16:$AY$24,4),"")</f>
        <v>Débil</v>
      </c>
      <c r="V1520" s="232" t="s">
        <v>576</v>
      </c>
      <c r="W1520" s="232" t="s">
        <v>578</v>
      </c>
      <c r="X1520" s="123" t="str">
        <f t="shared" si="99"/>
        <v>DébilNo disminuyeDirectamente</v>
      </c>
      <c r="Y1520" s="208" t="str">
        <f>IFERROR(VLOOKUP(X1520,'Tablas de calculos'!$AZ$4:$BE$11,5,FALSE),"")</f>
        <v/>
      </c>
      <c r="Z1520" s="208" t="str">
        <f>IFERROR(VLOOKUP(X1520,'Tablas de calculos'!$AZ$4:$BE$11,6,FALSE),"")</f>
        <v/>
      </c>
    </row>
    <row r="1521" spans="1:26" ht="90" x14ac:dyDescent="0.25">
      <c r="A1521" s="232" t="s">
        <v>1200</v>
      </c>
      <c r="B1521" s="137">
        <v>56</v>
      </c>
      <c r="C1521" s="205" t="str">
        <f>+VLOOKUP(Tabla9[[#This Row],[Cod. Riesgo]],Tabla_Riesgos[[Número]:[Tipo de Riesgo]],6,FALSE)</f>
        <v>Operativo</v>
      </c>
      <c r="D1521" s="290" t="s">
        <v>60</v>
      </c>
      <c r="E1521" s="291" t="s">
        <v>64</v>
      </c>
      <c r="F1521" s="292">
        <v>56.01</v>
      </c>
      <c r="G1521" s="293" t="s">
        <v>292</v>
      </c>
      <c r="H1521" s="473"/>
      <c r="I1521" s="232"/>
      <c r="J1521" s="232"/>
      <c r="K1521" s="232"/>
      <c r="L1521" s="232"/>
      <c r="M1521" s="232"/>
      <c r="N1521" s="232"/>
      <c r="O1521" s="232"/>
      <c r="P1521" s="123">
        <f t="shared" si="96"/>
        <v>0</v>
      </c>
      <c r="Q1521" s="208" t="str">
        <f t="shared" si="97"/>
        <v>Debil</v>
      </c>
      <c r="R1521" s="232" t="s">
        <v>516</v>
      </c>
      <c r="S1521" s="224" t="str">
        <f t="shared" si="98"/>
        <v>DebilFuerte</v>
      </c>
      <c r="T1521" s="224">
        <f>IFERROR(VLOOKUP(S1521,'Tablas de calculos'!$AU$16:$AV$24,2,FALSE),"")</f>
        <v>7</v>
      </c>
      <c r="U1521" s="208" t="str">
        <f>IFERROR(VLOOKUP(T1521,'Tablas de calculos'!$AV$16:$AY$24,4),"")</f>
        <v>Débil</v>
      </c>
      <c r="V1521" s="232" t="s">
        <v>576</v>
      </c>
      <c r="W1521" s="232" t="s">
        <v>578</v>
      </c>
      <c r="X1521" s="123" t="str">
        <f t="shared" si="99"/>
        <v>DébilNo disminuyeDirectamente</v>
      </c>
      <c r="Y1521" s="208" t="str">
        <f>IFERROR(VLOOKUP(X1521,'Tablas de calculos'!$AZ$4:$BE$11,5,FALSE),"")</f>
        <v/>
      </c>
      <c r="Z1521" s="208" t="str">
        <f>IFERROR(VLOOKUP(X1521,'Tablas de calculos'!$AZ$4:$BE$11,6,FALSE),"")</f>
        <v/>
      </c>
    </row>
    <row r="1522" spans="1:26" ht="105" x14ac:dyDescent="0.25">
      <c r="A1522" s="232" t="s">
        <v>1200</v>
      </c>
      <c r="B1522" s="137">
        <v>57</v>
      </c>
      <c r="C1522" s="205" t="str">
        <f>+VLOOKUP(Tabla9[[#This Row],[Cod. Riesgo]],Tabla_Riesgos[[Número]:[Tipo de Riesgo]],6,FALSE)</f>
        <v>Operativo</v>
      </c>
      <c r="D1522" s="290" t="s">
        <v>66</v>
      </c>
      <c r="E1522" s="291" t="s">
        <v>67</v>
      </c>
      <c r="F1522" s="292">
        <v>57.01</v>
      </c>
      <c r="G1522" s="293" t="s">
        <v>293</v>
      </c>
      <c r="H1522" s="473"/>
      <c r="I1522" s="232"/>
      <c r="J1522" s="232"/>
      <c r="K1522" s="232"/>
      <c r="L1522" s="232"/>
      <c r="M1522" s="232"/>
      <c r="N1522" s="232"/>
      <c r="O1522" s="232"/>
      <c r="P1522" s="123">
        <f t="shared" si="96"/>
        <v>0</v>
      </c>
      <c r="Q1522" s="208" t="str">
        <f t="shared" si="97"/>
        <v>Debil</v>
      </c>
      <c r="R1522" s="232" t="s">
        <v>516</v>
      </c>
      <c r="S1522" s="224" t="str">
        <f t="shared" si="98"/>
        <v>DebilFuerte</v>
      </c>
      <c r="T1522" s="224">
        <f>IFERROR(VLOOKUP(S1522,'Tablas de calculos'!$AU$16:$AV$24,2,FALSE),"")</f>
        <v>7</v>
      </c>
      <c r="U1522" s="208" t="str">
        <f>IFERROR(VLOOKUP(T1522,'Tablas de calculos'!$AV$16:$AY$24,4),"")</f>
        <v>Débil</v>
      </c>
      <c r="V1522" s="232" t="s">
        <v>576</v>
      </c>
      <c r="W1522" s="232" t="s">
        <v>578</v>
      </c>
      <c r="X1522" s="123" t="str">
        <f t="shared" si="99"/>
        <v>DébilNo disminuyeDirectamente</v>
      </c>
      <c r="Y1522" s="208" t="str">
        <f>IFERROR(VLOOKUP(X1522,'Tablas de calculos'!$AZ$4:$BE$11,5,FALSE),"")</f>
        <v/>
      </c>
      <c r="Z1522" s="208" t="str">
        <f>IFERROR(VLOOKUP(X1522,'Tablas de calculos'!$AZ$4:$BE$11,6,FALSE),"")</f>
        <v/>
      </c>
    </row>
    <row r="1523" spans="1:26" ht="75" x14ac:dyDescent="0.25">
      <c r="A1523" s="232" t="s">
        <v>1200</v>
      </c>
      <c r="B1523" s="137">
        <v>57</v>
      </c>
      <c r="C1523" s="205" t="str">
        <f>+VLOOKUP(Tabla9[[#This Row],[Cod. Riesgo]],Tabla_Riesgos[[Número]:[Tipo de Riesgo]],6,FALSE)</f>
        <v>Operativo</v>
      </c>
      <c r="D1523" s="290" t="s">
        <v>66</v>
      </c>
      <c r="E1523" s="291" t="s">
        <v>67</v>
      </c>
      <c r="F1523" s="292">
        <v>57.019999999999996</v>
      </c>
      <c r="G1523" s="293" t="s">
        <v>294</v>
      </c>
      <c r="H1523" s="473"/>
      <c r="I1523" s="232"/>
      <c r="J1523" s="232"/>
      <c r="K1523" s="232"/>
      <c r="L1523" s="232"/>
      <c r="M1523" s="232"/>
      <c r="N1523" s="232"/>
      <c r="O1523" s="232"/>
      <c r="P1523" s="123">
        <f t="shared" si="96"/>
        <v>0</v>
      </c>
      <c r="Q1523" s="208" t="str">
        <f t="shared" si="97"/>
        <v>Debil</v>
      </c>
      <c r="R1523" s="232" t="s">
        <v>516</v>
      </c>
      <c r="S1523" s="224" t="str">
        <f t="shared" si="98"/>
        <v>DebilFuerte</v>
      </c>
      <c r="T1523" s="224">
        <f>IFERROR(VLOOKUP(S1523,'Tablas de calculos'!$AU$16:$AV$24,2,FALSE),"")</f>
        <v>7</v>
      </c>
      <c r="U1523" s="208" t="str">
        <f>IFERROR(VLOOKUP(T1523,'Tablas de calculos'!$AV$16:$AY$24,4),"")</f>
        <v>Débil</v>
      </c>
      <c r="V1523" s="232" t="s">
        <v>576</v>
      </c>
      <c r="W1523" s="232" t="s">
        <v>578</v>
      </c>
      <c r="X1523" s="123" t="str">
        <f t="shared" si="99"/>
        <v>DébilNo disminuyeDirectamente</v>
      </c>
      <c r="Y1523" s="208" t="str">
        <f>IFERROR(VLOOKUP(X1523,'Tablas de calculos'!$AZ$4:$BE$11,5,FALSE),"")</f>
        <v/>
      </c>
      <c r="Z1523" s="208" t="str">
        <f>IFERROR(VLOOKUP(X1523,'Tablas de calculos'!$AZ$4:$BE$11,6,FALSE),"")</f>
        <v/>
      </c>
    </row>
    <row r="1524" spans="1:26" ht="45" x14ac:dyDescent="0.25">
      <c r="A1524" s="232" t="s">
        <v>1200</v>
      </c>
      <c r="B1524" s="137">
        <v>57</v>
      </c>
      <c r="C1524" s="205" t="str">
        <f>+VLOOKUP(Tabla9[[#This Row],[Cod. Riesgo]],Tabla_Riesgos[[Número]:[Tipo de Riesgo]],6,FALSE)</f>
        <v>Operativo</v>
      </c>
      <c r="D1524" s="290" t="s">
        <v>66</v>
      </c>
      <c r="E1524" s="291" t="s">
        <v>67</v>
      </c>
      <c r="F1524" s="292">
        <v>57.029999999999994</v>
      </c>
      <c r="G1524" s="293" t="s">
        <v>295</v>
      </c>
      <c r="H1524" s="473"/>
      <c r="I1524" s="232"/>
      <c r="J1524" s="232"/>
      <c r="K1524" s="232"/>
      <c r="L1524" s="232"/>
      <c r="M1524" s="232"/>
      <c r="N1524" s="232"/>
      <c r="O1524" s="232"/>
      <c r="P1524" s="123">
        <f t="shared" si="96"/>
        <v>0</v>
      </c>
      <c r="Q1524" s="208" t="str">
        <f t="shared" si="97"/>
        <v>Debil</v>
      </c>
      <c r="R1524" s="232" t="s">
        <v>516</v>
      </c>
      <c r="S1524" s="224" t="str">
        <f t="shared" si="98"/>
        <v>DebilFuerte</v>
      </c>
      <c r="T1524" s="224">
        <f>IFERROR(VLOOKUP(S1524,'Tablas de calculos'!$AU$16:$AV$24,2,FALSE),"")</f>
        <v>7</v>
      </c>
      <c r="U1524" s="208" t="str">
        <f>IFERROR(VLOOKUP(T1524,'Tablas de calculos'!$AV$16:$AY$24,4),"")</f>
        <v>Débil</v>
      </c>
      <c r="V1524" s="232" t="s">
        <v>576</v>
      </c>
      <c r="W1524" s="232" t="s">
        <v>578</v>
      </c>
      <c r="X1524" s="123" t="str">
        <f t="shared" si="99"/>
        <v>DébilNo disminuyeDirectamente</v>
      </c>
      <c r="Y1524" s="208" t="str">
        <f>IFERROR(VLOOKUP(X1524,'Tablas de calculos'!$AZ$4:$BE$11,5,FALSE),"")</f>
        <v/>
      </c>
      <c r="Z1524" s="208" t="str">
        <f>IFERROR(VLOOKUP(X1524,'Tablas de calculos'!$AZ$4:$BE$11,6,FALSE),"")</f>
        <v/>
      </c>
    </row>
    <row r="1525" spans="1:26" ht="105" x14ac:dyDescent="0.25">
      <c r="A1525" s="232" t="s">
        <v>1200</v>
      </c>
      <c r="B1525" s="137">
        <v>58</v>
      </c>
      <c r="C1525" s="205" t="str">
        <f>+VLOOKUP(Tabla9[[#This Row],[Cod. Riesgo]],Tabla_Riesgos[[Número]:[Tipo de Riesgo]],6,FALSE)</f>
        <v>Operativo</v>
      </c>
      <c r="D1525" s="290" t="s">
        <v>66</v>
      </c>
      <c r="E1525" s="291" t="s">
        <v>68</v>
      </c>
      <c r="F1525" s="292">
        <v>58.01</v>
      </c>
      <c r="G1525" s="293" t="s">
        <v>296</v>
      </c>
      <c r="H1525" s="473"/>
      <c r="I1525" s="232"/>
      <c r="J1525" s="232"/>
      <c r="K1525" s="232"/>
      <c r="L1525" s="232"/>
      <c r="M1525" s="232"/>
      <c r="N1525" s="232"/>
      <c r="O1525" s="232"/>
      <c r="P1525" s="123">
        <f t="shared" si="96"/>
        <v>0</v>
      </c>
      <c r="Q1525" s="208" t="str">
        <f t="shared" si="97"/>
        <v>Debil</v>
      </c>
      <c r="R1525" s="232" t="s">
        <v>516</v>
      </c>
      <c r="S1525" s="224" t="str">
        <f t="shared" si="98"/>
        <v>DebilFuerte</v>
      </c>
      <c r="T1525" s="224">
        <f>IFERROR(VLOOKUP(S1525,'Tablas de calculos'!$AU$16:$AV$24,2,FALSE),"")</f>
        <v>7</v>
      </c>
      <c r="U1525" s="208" t="str">
        <f>IFERROR(VLOOKUP(T1525,'Tablas de calculos'!$AV$16:$AY$24,4),"")</f>
        <v>Débil</v>
      </c>
      <c r="V1525" s="232" t="s">
        <v>576</v>
      </c>
      <c r="W1525" s="232" t="s">
        <v>578</v>
      </c>
      <c r="X1525" s="123" t="str">
        <f t="shared" si="99"/>
        <v>DébilNo disminuyeDirectamente</v>
      </c>
      <c r="Y1525" s="208" t="str">
        <f>IFERROR(VLOOKUP(X1525,'Tablas de calculos'!$AZ$4:$BE$11,5,FALSE),"")</f>
        <v/>
      </c>
      <c r="Z1525" s="208" t="str">
        <f>IFERROR(VLOOKUP(X1525,'Tablas de calculos'!$AZ$4:$BE$11,6,FALSE),"")</f>
        <v/>
      </c>
    </row>
    <row r="1526" spans="1:26" ht="75" x14ac:dyDescent="0.25">
      <c r="A1526" s="232" t="s">
        <v>1200</v>
      </c>
      <c r="B1526" s="137">
        <v>59</v>
      </c>
      <c r="C1526" s="205" t="str">
        <f>+VLOOKUP(Tabla9[[#This Row],[Cod. Riesgo]],Tabla_Riesgos[[Número]:[Tipo de Riesgo]],6,FALSE)</f>
        <v>Operativo</v>
      </c>
      <c r="D1526" s="290" t="s">
        <v>66</v>
      </c>
      <c r="E1526" s="291" t="s">
        <v>71</v>
      </c>
      <c r="F1526" s="292">
        <v>59.01</v>
      </c>
      <c r="G1526" s="293" t="s">
        <v>297</v>
      </c>
      <c r="H1526" s="473"/>
      <c r="I1526" s="232"/>
      <c r="J1526" s="232"/>
      <c r="K1526" s="232"/>
      <c r="L1526" s="232"/>
      <c r="M1526" s="232"/>
      <c r="N1526" s="232"/>
      <c r="O1526" s="232"/>
      <c r="P1526" s="123">
        <f t="shared" si="96"/>
        <v>0</v>
      </c>
      <c r="Q1526" s="208" t="str">
        <f t="shared" si="97"/>
        <v>Debil</v>
      </c>
      <c r="R1526" s="232" t="s">
        <v>516</v>
      </c>
      <c r="S1526" s="224" t="str">
        <f t="shared" si="98"/>
        <v>DebilFuerte</v>
      </c>
      <c r="T1526" s="224">
        <f>IFERROR(VLOOKUP(S1526,'Tablas de calculos'!$AU$16:$AV$24,2,FALSE),"")</f>
        <v>7</v>
      </c>
      <c r="U1526" s="208" t="str">
        <f>IFERROR(VLOOKUP(T1526,'Tablas de calculos'!$AV$16:$AY$24,4),"")</f>
        <v>Débil</v>
      </c>
      <c r="V1526" s="232" t="s">
        <v>576</v>
      </c>
      <c r="W1526" s="232" t="s">
        <v>578</v>
      </c>
      <c r="X1526" s="123" t="str">
        <f t="shared" si="99"/>
        <v>DébilNo disminuyeDirectamente</v>
      </c>
      <c r="Y1526" s="208" t="str">
        <f>IFERROR(VLOOKUP(X1526,'Tablas de calculos'!$AZ$4:$BE$11,5,FALSE),"")</f>
        <v/>
      </c>
      <c r="Z1526" s="208" t="str">
        <f>IFERROR(VLOOKUP(X1526,'Tablas de calculos'!$AZ$4:$BE$11,6,FALSE),"")</f>
        <v/>
      </c>
    </row>
    <row r="1527" spans="1:26" ht="45" x14ac:dyDescent="0.25">
      <c r="A1527" s="232" t="s">
        <v>1200</v>
      </c>
      <c r="B1527" s="137">
        <v>59</v>
      </c>
      <c r="C1527" s="205" t="str">
        <f>+VLOOKUP(Tabla9[[#This Row],[Cod. Riesgo]],Tabla_Riesgos[[Número]:[Tipo de Riesgo]],6,FALSE)</f>
        <v>Operativo</v>
      </c>
      <c r="D1527" s="290" t="s">
        <v>66</v>
      </c>
      <c r="E1527" s="291" t="s">
        <v>71</v>
      </c>
      <c r="F1527" s="292">
        <v>59.019999999999996</v>
      </c>
      <c r="G1527" s="293" t="s">
        <v>298</v>
      </c>
      <c r="H1527" s="473"/>
      <c r="I1527" s="232"/>
      <c r="J1527" s="232"/>
      <c r="K1527" s="232"/>
      <c r="L1527" s="232"/>
      <c r="M1527" s="232"/>
      <c r="N1527" s="232"/>
      <c r="O1527" s="232"/>
      <c r="P1527" s="123">
        <f t="shared" si="96"/>
        <v>0</v>
      </c>
      <c r="Q1527" s="208" t="str">
        <f t="shared" si="97"/>
        <v>Debil</v>
      </c>
      <c r="R1527" s="232" t="s">
        <v>516</v>
      </c>
      <c r="S1527" s="224" t="str">
        <f t="shared" si="98"/>
        <v>DebilFuerte</v>
      </c>
      <c r="T1527" s="224">
        <f>IFERROR(VLOOKUP(S1527,'Tablas de calculos'!$AU$16:$AV$24,2,FALSE),"")</f>
        <v>7</v>
      </c>
      <c r="U1527" s="208" t="str">
        <f>IFERROR(VLOOKUP(T1527,'Tablas de calculos'!$AV$16:$AY$24,4),"")</f>
        <v>Débil</v>
      </c>
      <c r="V1527" s="232" t="s">
        <v>576</v>
      </c>
      <c r="W1527" s="232" t="s">
        <v>578</v>
      </c>
      <c r="X1527" s="123" t="str">
        <f t="shared" si="99"/>
        <v>DébilNo disminuyeDirectamente</v>
      </c>
      <c r="Y1527" s="208" t="str">
        <f>IFERROR(VLOOKUP(X1527,'Tablas de calculos'!$AZ$4:$BE$11,5,FALSE),"")</f>
        <v/>
      </c>
      <c r="Z1527" s="208" t="str">
        <f>IFERROR(VLOOKUP(X1527,'Tablas de calculos'!$AZ$4:$BE$11,6,FALSE),"")</f>
        <v/>
      </c>
    </row>
    <row r="1528" spans="1:26" ht="105" x14ac:dyDescent="0.25">
      <c r="A1528" s="232" t="s">
        <v>1200</v>
      </c>
      <c r="B1528" s="137">
        <v>59</v>
      </c>
      <c r="C1528" s="205" t="str">
        <f>+VLOOKUP(Tabla9[[#This Row],[Cod. Riesgo]],Tabla_Riesgos[[Número]:[Tipo de Riesgo]],6,FALSE)</f>
        <v>Operativo</v>
      </c>
      <c r="D1528" s="290" t="s">
        <v>66</v>
      </c>
      <c r="E1528" s="291" t="s">
        <v>71</v>
      </c>
      <c r="F1528" s="292">
        <v>59.029999999999994</v>
      </c>
      <c r="G1528" s="293" t="s">
        <v>299</v>
      </c>
      <c r="H1528" s="473"/>
      <c r="I1528" s="232"/>
      <c r="J1528" s="232"/>
      <c r="K1528" s="232"/>
      <c r="L1528" s="232"/>
      <c r="M1528" s="232"/>
      <c r="N1528" s="232"/>
      <c r="O1528" s="232"/>
      <c r="P1528" s="123">
        <f t="shared" si="96"/>
        <v>0</v>
      </c>
      <c r="Q1528" s="208" t="str">
        <f t="shared" si="97"/>
        <v>Debil</v>
      </c>
      <c r="R1528" s="232" t="s">
        <v>516</v>
      </c>
      <c r="S1528" s="224" t="str">
        <f t="shared" si="98"/>
        <v>DebilFuerte</v>
      </c>
      <c r="T1528" s="224">
        <f>IFERROR(VLOOKUP(S1528,'Tablas de calculos'!$AU$16:$AV$24,2,FALSE),"")</f>
        <v>7</v>
      </c>
      <c r="U1528" s="208" t="str">
        <f>IFERROR(VLOOKUP(T1528,'Tablas de calculos'!$AV$16:$AY$24,4),"")</f>
        <v>Débil</v>
      </c>
      <c r="V1528" s="232" t="s">
        <v>576</v>
      </c>
      <c r="W1528" s="232" t="s">
        <v>578</v>
      </c>
      <c r="X1528" s="123" t="str">
        <f t="shared" si="99"/>
        <v>DébilNo disminuyeDirectamente</v>
      </c>
      <c r="Y1528" s="208" t="str">
        <f>IFERROR(VLOOKUP(X1528,'Tablas de calculos'!$AZ$4:$BE$11,5,FALSE),"")</f>
        <v/>
      </c>
      <c r="Z1528" s="208" t="str">
        <f>IFERROR(VLOOKUP(X1528,'Tablas de calculos'!$AZ$4:$BE$11,6,FALSE),"")</f>
        <v/>
      </c>
    </row>
    <row r="1529" spans="1:26" ht="45" x14ac:dyDescent="0.25">
      <c r="A1529" s="232" t="s">
        <v>1200</v>
      </c>
      <c r="B1529" s="137">
        <v>60</v>
      </c>
      <c r="C1529" s="205" t="str">
        <f>+VLOOKUP(Tabla9[[#This Row],[Cod. Riesgo]],Tabla_Riesgos[[Número]:[Tipo de Riesgo]],6,FALSE)</f>
        <v>Operativo</v>
      </c>
      <c r="D1529" s="290" t="s">
        <v>66</v>
      </c>
      <c r="E1529" s="291" t="s">
        <v>72</v>
      </c>
      <c r="F1529" s="292">
        <v>60.01</v>
      </c>
      <c r="G1529" s="293" t="s">
        <v>300</v>
      </c>
      <c r="H1529" s="473"/>
      <c r="I1529" s="232"/>
      <c r="J1529" s="232"/>
      <c r="K1529" s="232"/>
      <c r="L1529" s="232"/>
      <c r="M1529" s="232"/>
      <c r="N1529" s="232"/>
      <c r="O1529" s="232"/>
      <c r="P1529" s="123">
        <f t="shared" si="96"/>
        <v>0</v>
      </c>
      <c r="Q1529" s="208" t="str">
        <f t="shared" si="97"/>
        <v>Debil</v>
      </c>
      <c r="R1529" s="232" t="s">
        <v>516</v>
      </c>
      <c r="S1529" s="224" t="str">
        <f t="shared" si="98"/>
        <v>DebilFuerte</v>
      </c>
      <c r="T1529" s="224">
        <f>IFERROR(VLOOKUP(S1529,'Tablas de calculos'!$AU$16:$AV$24,2,FALSE),"")</f>
        <v>7</v>
      </c>
      <c r="U1529" s="208" t="str">
        <f>IFERROR(VLOOKUP(T1529,'Tablas de calculos'!$AV$16:$AY$24,4),"")</f>
        <v>Débil</v>
      </c>
      <c r="V1529" s="232" t="s">
        <v>576</v>
      </c>
      <c r="W1529" s="232" t="s">
        <v>578</v>
      </c>
      <c r="X1529" s="123" t="str">
        <f t="shared" si="99"/>
        <v>DébilNo disminuyeDirectamente</v>
      </c>
      <c r="Y1529" s="208" t="str">
        <f>IFERROR(VLOOKUP(X1529,'Tablas de calculos'!$AZ$4:$BE$11,5,FALSE),"")</f>
        <v/>
      </c>
      <c r="Z1529" s="208" t="str">
        <f>IFERROR(VLOOKUP(X1529,'Tablas de calculos'!$AZ$4:$BE$11,6,FALSE),"")</f>
        <v/>
      </c>
    </row>
    <row r="1530" spans="1:26" ht="60" x14ac:dyDescent="0.25">
      <c r="A1530" s="232" t="s">
        <v>1200</v>
      </c>
      <c r="B1530" s="137">
        <v>61</v>
      </c>
      <c r="C1530" s="205" t="str">
        <f>+VLOOKUP(Tabla9[[#This Row],[Cod. Riesgo]],Tabla_Riesgos[[Número]:[Tipo de Riesgo]],6,FALSE)</f>
        <v>Operativo</v>
      </c>
      <c r="D1530" s="290" t="s">
        <v>101</v>
      </c>
      <c r="E1530" s="291" t="s">
        <v>674</v>
      </c>
      <c r="F1530" s="292">
        <v>61.01</v>
      </c>
      <c r="G1530" s="293" t="s">
        <v>301</v>
      </c>
      <c r="H1530" s="473"/>
      <c r="I1530" s="232"/>
      <c r="J1530" s="232"/>
      <c r="K1530" s="232"/>
      <c r="L1530" s="232"/>
      <c r="M1530" s="232"/>
      <c r="N1530" s="232"/>
      <c r="O1530" s="232"/>
      <c r="P1530" s="123">
        <f t="shared" si="96"/>
        <v>0</v>
      </c>
      <c r="Q1530" s="208" t="str">
        <f t="shared" si="97"/>
        <v>Debil</v>
      </c>
      <c r="R1530" s="232" t="s">
        <v>516</v>
      </c>
      <c r="S1530" s="224" t="str">
        <f t="shared" si="98"/>
        <v>DebilFuerte</v>
      </c>
      <c r="T1530" s="224">
        <f>IFERROR(VLOOKUP(S1530,'Tablas de calculos'!$AU$16:$AV$24,2,FALSE),"")</f>
        <v>7</v>
      </c>
      <c r="U1530" s="208" t="str">
        <f>IFERROR(VLOOKUP(T1530,'Tablas de calculos'!$AV$16:$AY$24,4),"")</f>
        <v>Débil</v>
      </c>
      <c r="V1530" s="232" t="s">
        <v>576</v>
      </c>
      <c r="W1530" s="232" t="s">
        <v>578</v>
      </c>
      <c r="X1530" s="123" t="str">
        <f t="shared" si="99"/>
        <v>DébilNo disminuyeDirectamente</v>
      </c>
      <c r="Y1530" s="208" t="str">
        <f>IFERROR(VLOOKUP(X1530,'Tablas de calculos'!$AZ$4:$BE$11,5,FALSE),"")</f>
        <v/>
      </c>
      <c r="Z1530" s="208" t="str">
        <f>IFERROR(VLOOKUP(X1530,'Tablas de calculos'!$AZ$4:$BE$11,6,FALSE),"")</f>
        <v/>
      </c>
    </row>
    <row r="1531" spans="1:26" ht="105" x14ac:dyDescent="0.25">
      <c r="A1531" s="232" t="s">
        <v>1200</v>
      </c>
      <c r="B1531" s="137">
        <v>61</v>
      </c>
      <c r="C1531" s="205" t="str">
        <f>+VLOOKUP(Tabla9[[#This Row],[Cod. Riesgo]],Tabla_Riesgos[[Número]:[Tipo de Riesgo]],6,FALSE)</f>
        <v>Operativo</v>
      </c>
      <c r="D1531" s="290" t="s">
        <v>101</v>
      </c>
      <c r="E1531" s="291" t="s">
        <v>674</v>
      </c>
      <c r="F1531" s="292">
        <v>61.019999999999996</v>
      </c>
      <c r="G1531" s="293" t="s">
        <v>302</v>
      </c>
      <c r="H1531" s="473"/>
      <c r="I1531" s="232"/>
      <c r="J1531" s="232"/>
      <c r="K1531" s="232"/>
      <c r="L1531" s="232"/>
      <c r="M1531" s="232"/>
      <c r="N1531" s="232"/>
      <c r="O1531" s="232"/>
      <c r="P1531" s="123">
        <f t="shared" si="96"/>
        <v>0</v>
      </c>
      <c r="Q1531" s="208" t="str">
        <f t="shared" si="97"/>
        <v>Debil</v>
      </c>
      <c r="R1531" s="232" t="s">
        <v>516</v>
      </c>
      <c r="S1531" s="224" t="str">
        <f t="shared" si="98"/>
        <v>DebilFuerte</v>
      </c>
      <c r="T1531" s="224">
        <f>IFERROR(VLOOKUP(S1531,'Tablas de calculos'!$AU$16:$AV$24,2,FALSE),"")</f>
        <v>7</v>
      </c>
      <c r="U1531" s="208" t="str">
        <f>IFERROR(VLOOKUP(T1531,'Tablas de calculos'!$AV$16:$AY$24,4),"")</f>
        <v>Débil</v>
      </c>
      <c r="V1531" s="232" t="s">
        <v>576</v>
      </c>
      <c r="W1531" s="232" t="s">
        <v>578</v>
      </c>
      <c r="X1531" s="123" t="str">
        <f t="shared" si="99"/>
        <v>DébilNo disminuyeDirectamente</v>
      </c>
      <c r="Y1531" s="208" t="str">
        <f>IFERROR(VLOOKUP(X1531,'Tablas de calculos'!$AZ$4:$BE$11,5,FALSE),"")</f>
        <v/>
      </c>
      <c r="Z1531" s="208" t="str">
        <f>IFERROR(VLOOKUP(X1531,'Tablas de calculos'!$AZ$4:$BE$11,6,FALSE),"")</f>
        <v/>
      </c>
    </row>
    <row r="1532" spans="1:26" ht="75" x14ac:dyDescent="0.25">
      <c r="A1532" s="232" t="s">
        <v>1200</v>
      </c>
      <c r="B1532" s="137">
        <v>61</v>
      </c>
      <c r="C1532" s="205" t="str">
        <f>+VLOOKUP(Tabla9[[#This Row],[Cod. Riesgo]],Tabla_Riesgos[[Número]:[Tipo de Riesgo]],6,FALSE)</f>
        <v>Operativo</v>
      </c>
      <c r="D1532" s="290" t="s">
        <v>101</v>
      </c>
      <c r="E1532" s="291" t="s">
        <v>674</v>
      </c>
      <c r="F1532" s="292">
        <v>61.029999999999994</v>
      </c>
      <c r="G1532" s="293" t="s">
        <v>303</v>
      </c>
      <c r="H1532" s="473"/>
      <c r="I1532" s="232"/>
      <c r="J1532" s="232"/>
      <c r="K1532" s="232"/>
      <c r="L1532" s="232"/>
      <c r="M1532" s="232"/>
      <c r="N1532" s="232"/>
      <c r="O1532" s="232"/>
      <c r="P1532" s="123">
        <f t="shared" si="96"/>
        <v>0</v>
      </c>
      <c r="Q1532" s="208" t="str">
        <f t="shared" si="97"/>
        <v>Debil</v>
      </c>
      <c r="R1532" s="232" t="s">
        <v>516</v>
      </c>
      <c r="S1532" s="224" t="str">
        <f t="shared" si="98"/>
        <v>DebilFuerte</v>
      </c>
      <c r="T1532" s="224">
        <f>IFERROR(VLOOKUP(S1532,'Tablas de calculos'!$AU$16:$AV$24,2,FALSE),"")</f>
        <v>7</v>
      </c>
      <c r="U1532" s="208" t="str">
        <f>IFERROR(VLOOKUP(T1532,'Tablas de calculos'!$AV$16:$AY$24,4),"")</f>
        <v>Débil</v>
      </c>
      <c r="V1532" s="232" t="s">
        <v>576</v>
      </c>
      <c r="W1532" s="232" t="s">
        <v>578</v>
      </c>
      <c r="X1532" s="123" t="str">
        <f t="shared" si="99"/>
        <v>DébilNo disminuyeDirectamente</v>
      </c>
      <c r="Y1532" s="208" t="str">
        <f>IFERROR(VLOOKUP(X1532,'Tablas de calculos'!$AZ$4:$BE$11,5,FALSE),"")</f>
        <v/>
      </c>
      <c r="Z1532" s="208" t="str">
        <f>IFERROR(VLOOKUP(X1532,'Tablas de calculos'!$AZ$4:$BE$11,6,FALSE),"")</f>
        <v/>
      </c>
    </row>
    <row r="1533" spans="1:26" ht="30" x14ac:dyDescent="0.25">
      <c r="A1533" s="232" t="s">
        <v>1200</v>
      </c>
      <c r="B1533" s="137">
        <v>62</v>
      </c>
      <c r="C1533" s="205" t="str">
        <f>+VLOOKUP(Tabla9[[#This Row],[Cod. Riesgo]],Tabla_Riesgos[[Número]:[Tipo de Riesgo]],6,FALSE)</f>
        <v>Operativo</v>
      </c>
      <c r="D1533" s="290" t="s">
        <v>101</v>
      </c>
      <c r="E1533" s="291" t="s">
        <v>675</v>
      </c>
      <c r="F1533" s="292">
        <v>62.01</v>
      </c>
      <c r="G1533" s="293" t="s">
        <v>304</v>
      </c>
      <c r="H1533" s="473"/>
      <c r="I1533" s="232"/>
      <c r="J1533" s="232"/>
      <c r="K1533" s="232"/>
      <c r="L1533" s="232"/>
      <c r="M1533" s="232"/>
      <c r="N1533" s="232"/>
      <c r="O1533" s="232"/>
      <c r="P1533" s="123">
        <f t="shared" si="96"/>
        <v>0</v>
      </c>
      <c r="Q1533" s="208" t="str">
        <f t="shared" si="97"/>
        <v>Debil</v>
      </c>
      <c r="R1533" s="232" t="s">
        <v>516</v>
      </c>
      <c r="S1533" s="224" t="str">
        <f t="shared" si="98"/>
        <v>DebilFuerte</v>
      </c>
      <c r="T1533" s="224">
        <f>IFERROR(VLOOKUP(S1533,'Tablas de calculos'!$AU$16:$AV$24,2,FALSE),"")</f>
        <v>7</v>
      </c>
      <c r="U1533" s="208" t="str">
        <f>IFERROR(VLOOKUP(T1533,'Tablas de calculos'!$AV$16:$AY$24,4),"")</f>
        <v>Débil</v>
      </c>
      <c r="V1533" s="232" t="s">
        <v>576</v>
      </c>
      <c r="W1533" s="232" t="s">
        <v>578</v>
      </c>
      <c r="X1533" s="123" t="str">
        <f t="shared" si="99"/>
        <v>DébilNo disminuyeDirectamente</v>
      </c>
      <c r="Y1533" s="208" t="str">
        <f>IFERROR(VLOOKUP(X1533,'Tablas de calculos'!$AZ$4:$BE$11,5,FALSE),"")</f>
        <v/>
      </c>
      <c r="Z1533" s="208" t="str">
        <f>IFERROR(VLOOKUP(X1533,'Tablas de calculos'!$AZ$4:$BE$11,6,FALSE),"")</f>
        <v/>
      </c>
    </row>
    <row r="1534" spans="1:26" ht="45" x14ac:dyDescent="0.25">
      <c r="A1534" s="232" t="s">
        <v>1200</v>
      </c>
      <c r="B1534" s="137">
        <v>63</v>
      </c>
      <c r="C1534" s="205" t="str">
        <f>+VLOOKUP(Tabla9[[#This Row],[Cod. Riesgo]],Tabla_Riesgos[[Número]:[Tipo de Riesgo]],6,FALSE)</f>
        <v>Operativo</v>
      </c>
      <c r="D1534" s="290" t="s">
        <v>101</v>
      </c>
      <c r="E1534" s="291" t="s">
        <v>73</v>
      </c>
      <c r="F1534" s="292">
        <v>63.01</v>
      </c>
      <c r="G1534" s="293" t="s">
        <v>305</v>
      </c>
      <c r="H1534" s="473"/>
      <c r="I1534" s="232"/>
      <c r="J1534" s="232"/>
      <c r="K1534" s="232"/>
      <c r="L1534" s="232"/>
      <c r="M1534" s="232"/>
      <c r="N1534" s="232"/>
      <c r="O1534" s="232"/>
      <c r="P1534" s="123">
        <f t="shared" si="96"/>
        <v>0</v>
      </c>
      <c r="Q1534" s="208" t="str">
        <f t="shared" si="97"/>
        <v>Debil</v>
      </c>
      <c r="R1534" s="232" t="s">
        <v>516</v>
      </c>
      <c r="S1534" s="224" t="str">
        <f t="shared" si="98"/>
        <v>DebilFuerte</v>
      </c>
      <c r="T1534" s="224">
        <f>IFERROR(VLOOKUP(S1534,'Tablas de calculos'!$AU$16:$AV$24,2,FALSE),"")</f>
        <v>7</v>
      </c>
      <c r="U1534" s="208" t="str">
        <f>IFERROR(VLOOKUP(T1534,'Tablas de calculos'!$AV$16:$AY$24,4),"")</f>
        <v>Débil</v>
      </c>
      <c r="V1534" s="232" t="s">
        <v>576</v>
      </c>
      <c r="W1534" s="232" t="s">
        <v>578</v>
      </c>
      <c r="X1534" s="123" t="str">
        <f t="shared" si="99"/>
        <v>DébilNo disminuyeDirectamente</v>
      </c>
      <c r="Y1534" s="208" t="str">
        <f>IFERROR(VLOOKUP(X1534,'Tablas de calculos'!$AZ$4:$BE$11,5,FALSE),"")</f>
        <v/>
      </c>
      <c r="Z1534" s="208" t="str">
        <f>IFERROR(VLOOKUP(X1534,'Tablas de calculos'!$AZ$4:$BE$11,6,FALSE),"")</f>
        <v/>
      </c>
    </row>
    <row r="1535" spans="1:26" ht="60" x14ac:dyDescent="0.25">
      <c r="A1535" s="232" t="s">
        <v>1200</v>
      </c>
      <c r="B1535" s="137">
        <v>64</v>
      </c>
      <c r="C1535" s="205" t="str">
        <f>+VLOOKUP(Tabla9[[#This Row],[Cod. Riesgo]],Tabla_Riesgos[[Número]:[Tipo de Riesgo]],6,FALSE)</f>
        <v>Operativo</v>
      </c>
      <c r="D1535" s="290" t="s">
        <v>76</v>
      </c>
      <c r="E1535" s="291" t="s">
        <v>77</v>
      </c>
      <c r="F1535" s="292">
        <v>64.010000000000005</v>
      </c>
      <c r="G1535" s="293" t="s">
        <v>306</v>
      </c>
      <c r="H1535" s="473"/>
      <c r="I1535" s="232"/>
      <c r="J1535" s="232"/>
      <c r="K1535" s="232"/>
      <c r="L1535" s="232"/>
      <c r="M1535" s="232"/>
      <c r="N1535" s="232"/>
      <c r="O1535" s="232"/>
      <c r="P1535" s="123">
        <f t="shared" si="96"/>
        <v>0</v>
      </c>
      <c r="Q1535" s="208" t="str">
        <f t="shared" si="97"/>
        <v>Debil</v>
      </c>
      <c r="R1535" s="232" t="s">
        <v>516</v>
      </c>
      <c r="S1535" s="224" t="str">
        <f t="shared" si="98"/>
        <v>DebilFuerte</v>
      </c>
      <c r="T1535" s="224">
        <f>IFERROR(VLOOKUP(S1535,'Tablas de calculos'!$AU$16:$AV$24,2,FALSE),"")</f>
        <v>7</v>
      </c>
      <c r="U1535" s="208" t="str">
        <f>IFERROR(VLOOKUP(T1535,'Tablas de calculos'!$AV$16:$AY$24,4),"")</f>
        <v>Débil</v>
      </c>
      <c r="V1535" s="232" t="s">
        <v>576</v>
      </c>
      <c r="W1535" s="232" t="s">
        <v>578</v>
      </c>
      <c r="X1535" s="123" t="str">
        <f t="shared" si="99"/>
        <v>DébilNo disminuyeDirectamente</v>
      </c>
      <c r="Y1535" s="208" t="str">
        <f>IFERROR(VLOOKUP(X1535,'Tablas de calculos'!$AZ$4:$BE$11,5,FALSE),"")</f>
        <v/>
      </c>
      <c r="Z1535" s="208" t="str">
        <f>IFERROR(VLOOKUP(X1535,'Tablas de calculos'!$AZ$4:$BE$11,6,FALSE),"")</f>
        <v/>
      </c>
    </row>
    <row r="1536" spans="1:26" ht="75" x14ac:dyDescent="0.25">
      <c r="A1536" s="232" t="s">
        <v>1200</v>
      </c>
      <c r="B1536" s="137">
        <v>65</v>
      </c>
      <c r="C1536" s="205" t="str">
        <f>+VLOOKUP(Tabla9[[#This Row],[Cod. Riesgo]],Tabla_Riesgos[[Número]:[Tipo de Riesgo]],6,FALSE)</f>
        <v>Operativo</v>
      </c>
      <c r="D1536" s="290" t="s">
        <v>76</v>
      </c>
      <c r="E1536" s="291" t="s">
        <v>78</v>
      </c>
      <c r="F1536" s="292">
        <v>65.010000000000005</v>
      </c>
      <c r="G1536" s="293" t="s">
        <v>307</v>
      </c>
      <c r="H1536" s="473"/>
      <c r="I1536" s="232"/>
      <c r="J1536" s="232"/>
      <c r="K1536" s="232"/>
      <c r="L1536" s="232"/>
      <c r="M1536" s="232"/>
      <c r="N1536" s="232"/>
      <c r="O1536" s="232"/>
      <c r="P1536" s="123">
        <f t="shared" si="96"/>
        <v>0</v>
      </c>
      <c r="Q1536" s="208" t="str">
        <f t="shared" si="97"/>
        <v>Debil</v>
      </c>
      <c r="R1536" s="232" t="s">
        <v>516</v>
      </c>
      <c r="S1536" s="224" t="str">
        <f t="shared" si="98"/>
        <v>DebilFuerte</v>
      </c>
      <c r="T1536" s="224">
        <f>IFERROR(VLOOKUP(S1536,'Tablas de calculos'!$AU$16:$AV$24,2,FALSE),"")</f>
        <v>7</v>
      </c>
      <c r="U1536" s="208" t="str">
        <f>IFERROR(VLOOKUP(T1536,'Tablas de calculos'!$AV$16:$AY$24,4),"")</f>
        <v>Débil</v>
      </c>
      <c r="V1536" s="232" t="s">
        <v>576</v>
      </c>
      <c r="W1536" s="232" t="s">
        <v>578</v>
      </c>
      <c r="X1536" s="123" t="str">
        <f t="shared" si="99"/>
        <v>DébilNo disminuyeDirectamente</v>
      </c>
      <c r="Y1536" s="208" t="str">
        <f>IFERROR(VLOOKUP(X1536,'Tablas de calculos'!$AZ$4:$BE$11,5,FALSE),"")</f>
        <v/>
      </c>
      <c r="Z1536" s="208" t="str">
        <f>IFERROR(VLOOKUP(X1536,'Tablas de calculos'!$AZ$4:$BE$11,6,FALSE),"")</f>
        <v/>
      </c>
    </row>
    <row r="1537" spans="1:26" ht="75" x14ac:dyDescent="0.25">
      <c r="A1537" s="232" t="s">
        <v>1200</v>
      </c>
      <c r="B1537" s="137">
        <v>65</v>
      </c>
      <c r="C1537" s="205" t="str">
        <f>+VLOOKUP(Tabla9[[#This Row],[Cod. Riesgo]],Tabla_Riesgos[[Número]:[Tipo de Riesgo]],6,FALSE)</f>
        <v>Operativo</v>
      </c>
      <c r="D1537" s="290" t="s">
        <v>76</v>
      </c>
      <c r="E1537" s="291" t="s">
        <v>78</v>
      </c>
      <c r="F1537" s="292">
        <v>65.02000000000001</v>
      </c>
      <c r="G1537" s="293" t="s">
        <v>308</v>
      </c>
      <c r="H1537" s="473"/>
      <c r="I1537" s="232"/>
      <c r="J1537" s="232"/>
      <c r="K1537" s="232"/>
      <c r="L1537" s="232"/>
      <c r="M1537" s="232"/>
      <c r="N1537" s="232"/>
      <c r="O1537" s="232"/>
      <c r="P1537" s="123">
        <f t="shared" si="96"/>
        <v>0</v>
      </c>
      <c r="Q1537" s="208" t="str">
        <f t="shared" si="97"/>
        <v>Debil</v>
      </c>
      <c r="R1537" s="232" t="s">
        <v>516</v>
      </c>
      <c r="S1537" s="224" t="str">
        <f t="shared" si="98"/>
        <v>DebilFuerte</v>
      </c>
      <c r="T1537" s="224">
        <f>IFERROR(VLOOKUP(S1537,'Tablas de calculos'!$AU$16:$AV$24,2,FALSE),"")</f>
        <v>7</v>
      </c>
      <c r="U1537" s="208" t="str">
        <f>IFERROR(VLOOKUP(T1537,'Tablas de calculos'!$AV$16:$AY$24,4),"")</f>
        <v>Débil</v>
      </c>
      <c r="V1537" s="232" t="s">
        <v>576</v>
      </c>
      <c r="W1537" s="232" t="s">
        <v>578</v>
      </c>
      <c r="X1537" s="123" t="str">
        <f t="shared" si="99"/>
        <v>DébilNo disminuyeDirectamente</v>
      </c>
      <c r="Y1537" s="208" t="str">
        <f>IFERROR(VLOOKUP(X1537,'Tablas de calculos'!$AZ$4:$BE$11,5,FALSE),"")</f>
        <v/>
      </c>
      <c r="Z1537" s="208" t="str">
        <f>IFERROR(VLOOKUP(X1537,'Tablas de calculos'!$AZ$4:$BE$11,6,FALSE),"")</f>
        <v/>
      </c>
    </row>
    <row r="1538" spans="1:26" ht="60" x14ac:dyDescent="0.25">
      <c r="A1538" s="232" t="s">
        <v>1200</v>
      </c>
      <c r="B1538" s="137">
        <v>65</v>
      </c>
      <c r="C1538" s="205" t="str">
        <f>+VLOOKUP(Tabla9[[#This Row],[Cod. Riesgo]],Tabla_Riesgos[[Número]:[Tipo de Riesgo]],6,FALSE)</f>
        <v>Operativo</v>
      </c>
      <c r="D1538" s="290" t="s">
        <v>76</v>
      </c>
      <c r="E1538" s="291" t="s">
        <v>78</v>
      </c>
      <c r="F1538" s="292">
        <v>65.030000000000015</v>
      </c>
      <c r="G1538" s="293" t="s">
        <v>309</v>
      </c>
      <c r="H1538" s="473"/>
      <c r="I1538" s="232"/>
      <c r="J1538" s="232"/>
      <c r="K1538" s="232"/>
      <c r="L1538" s="232"/>
      <c r="M1538" s="232"/>
      <c r="N1538" s="232"/>
      <c r="O1538" s="232"/>
      <c r="P1538" s="123">
        <f t="shared" si="96"/>
        <v>0</v>
      </c>
      <c r="Q1538" s="208" t="str">
        <f t="shared" si="97"/>
        <v>Debil</v>
      </c>
      <c r="R1538" s="232" t="s">
        <v>516</v>
      </c>
      <c r="S1538" s="224" t="str">
        <f t="shared" si="98"/>
        <v>DebilFuerte</v>
      </c>
      <c r="T1538" s="224">
        <f>IFERROR(VLOOKUP(S1538,'Tablas de calculos'!$AU$16:$AV$24,2,FALSE),"")</f>
        <v>7</v>
      </c>
      <c r="U1538" s="208" t="str">
        <f>IFERROR(VLOOKUP(T1538,'Tablas de calculos'!$AV$16:$AY$24,4),"")</f>
        <v>Débil</v>
      </c>
      <c r="V1538" s="232" t="s">
        <v>576</v>
      </c>
      <c r="W1538" s="232" t="s">
        <v>578</v>
      </c>
      <c r="X1538" s="123" t="str">
        <f t="shared" si="99"/>
        <v>DébilNo disminuyeDirectamente</v>
      </c>
      <c r="Y1538" s="208" t="str">
        <f>IFERROR(VLOOKUP(X1538,'Tablas de calculos'!$AZ$4:$BE$11,5,FALSE),"")</f>
        <v/>
      </c>
      <c r="Z1538" s="208" t="str">
        <f>IFERROR(VLOOKUP(X1538,'Tablas de calculos'!$AZ$4:$BE$11,6,FALSE),"")</f>
        <v/>
      </c>
    </row>
    <row r="1539" spans="1:26" ht="60" x14ac:dyDescent="0.25">
      <c r="A1539" s="232" t="s">
        <v>1200</v>
      </c>
      <c r="B1539" s="137">
        <v>66</v>
      </c>
      <c r="C1539" s="205" t="str">
        <f>+VLOOKUP(Tabla9[[#This Row],[Cod. Riesgo]],Tabla_Riesgos[[Número]:[Tipo de Riesgo]],6,FALSE)</f>
        <v>Operativo</v>
      </c>
      <c r="D1539" s="290" t="s">
        <v>76</v>
      </c>
      <c r="E1539" s="291" t="s">
        <v>79</v>
      </c>
      <c r="F1539" s="292">
        <v>66.010000000000005</v>
      </c>
      <c r="G1539" s="293" t="s">
        <v>310</v>
      </c>
      <c r="H1539" s="473"/>
      <c r="I1539" s="232"/>
      <c r="J1539" s="232"/>
      <c r="K1539" s="232"/>
      <c r="L1539" s="232"/>
      <c r="M1539" s="232"/>
      <c r="N1539" s="232"/>
      <c r="O1539" s="232"/>
      <c r="P1539" s="123">
        <f t="shared" si="96"/>
        <v>0</v>
      </c>
      <c r="Q1539" s="208" t="str">
        <f t="shared" si="97"/>
        <v>Debil</v>
      </c>
      <c r="R1539" s="232" t="s">
        <v>516</v>
      </c>
      <c r="S1539" s="224" t="str">
        <f t="shared" si="98"/>
        <v>DebilFuerte</v>
      </c>
      <c r="T1539" s="224">
        <f>IFERROR(VLOOKUP(S1539,'Tablas de calculos'!$AU$16:$AV$24,2,FALSE),"")</f>
        <v>7</v>
      </c>
      <c r="U1539" s="208" t="str">
        <f>IFERROR(VLOOKUP(T1539,'Tablas de calculos'!$AV$16:$AY$24,4),"")</f>
        <v>Débil</v>
      </c>
      <c r="V1539" s="232" t="s">
        <v>576</v>
      </c>
      <c r="W1539" s="232" t="s">
        <v>578</v>
      </c>
      <c r="X1539" s="123" t="str">
        <f t="shared" si="99"/>
        <v>DébilNo disminuyeDirectamente</v>
      </c>
      <c r="Y1539" s="208" t="str">
        <f>IFERROR(VLOOKUP(X1539,'Tablas de calculos'!$AZ$4:$BE$11,5,FALSE),"")</f>
        <v/>
      </c>
      <c r="Z1539" s="208" t="str">
        <f>IFERROR(VLOOKUP(X1539,'Tablas de calculos'!$AZ$4:$BE$11,6,FALSE),"")</f>
        <v/>
      </c>
    </row>
    <row r="1540" spans="1:26" ht="105" x14ac:dyDescent="0.25">
      <c r="A1540" s="232" t="s">
        <v>1200</v>
      </c>
      <c r="B1540" s="137">
        <v>67</v>
      </c>
      <c r="C1540" s="205" t="str">
        <f>+VLOOKUP(Tabla9[[#This Row],[Cod. Riesgo]],Tabla_Riesgos[[Número]:[Tipo de Riesgo]],6,FALSE)</f>
        <v>Seguridad de la Información</v>
      </c>
      <c r="D1540" s="290" t="s">
        <v>676</v>
      </c>
      <c r="E1540" s="291" t="s">
        <v>677</v>
      </c>
      <c r="F1540" s="292" t="s">
        <v>311</v>
      </c>
      <c r="G1540" s="293" t="s">
        <v>312</v>
      </c>
      <c r="H1540" s="473"/>
      <c r="I1540" s="232"/>
      <c r="J1540" s="232"/>
      <c r="K1540" s="232"/>
      <c r="L1540" s="232"/>
      <c r="M1540" s="232"/>
      <c r="N1540" s="232"/>
      <c r="O1540" s="232"/>
      <c r="P1540" s="123">
        <f t="shared" si="96"/>
        <v>0</v>
      </c>
      <c r="Q1540" s="208" t="str">
        <f t="shared" si="97"/>
        <v>Debil</v>
      </c>
      <c r="R1540" s="232" t="s">
        <v>516</v>
      </c>
      <c r="S1540" s="224" t="str">
        <f t="shared" si="98"/>
        <v>DebilFuerte</v>
      </c>
      <c r="T1540" s="224">
        <f>IFERROR(VLOOKUP(S1540,'Tablas de calculos'!$AU$16:$AV$24,2,FALSE),"")</f>
        <v>7</v>
      </c>
      <c r="U1540" s="208" t="str">
        <f>IFERROR(VLOOKUP(T1540,'Tablas de calculos'!$AV$16:$AY$24,4),"")</f>
        <v>Débil</v>
      </c>
      <c r="V1540" s="232" t="s">
        <v>576</v>
      </c>
      <c r="W1540" s="232" t="s">
        <v>578</v>
      </c>
      <c r="X1540" s="123" t="str">
        <f t="shared" si="99"/>
        <v>DébilNo disminuyeDirectamente</v>
      </c>
      <c r="Y1540" s="208" t="str">
        <f>IFERROR(VLOOKUP(X1540,'Tablas de calculos'!$AZ$4:$BE$11,5,FALSE),"")</f>
        <v/>
      </c>
      <c r="Z1540" s="208" t="str">
        <f>IFERROR(VLOOKUP(X1540,'Tablas de calculos'!$AZ$4:$BE$11,6,FALSE),"")</f>
        <v/>
      </c>
    </row>
    <row r="1541" spans="1:26" ht="60" x14ac:dyDescent="0.25">
      <c r="A1541" s="232" t="s">
        <v>1200</v>
      </c>
      <c r="B1541" s="137">
        <v>67</v>
      </c>
      <c r="C1541" s="205" t="str">
        <f>+VLOOKUP(Tabla9[[#This Row],[Cod. Riesgo]],Tabla_Riesgos[[Número]:[Tipo de Riesgo]],6,FALSE)</f>
        <v>Seguridad de la Información</v>
      </c>
      <c r="D1541" s="290" t="s">
        <v>676</v>
      </c>
      <c r="E1541" s="291" t="s">
        <v>677</v>
      </c>
      <c r="F1541" s="292" t="s">
        <v>313</v>
      </c>
      <c r="G1541" s="293" t="s">
        <v>314</v>
      </c>
      <c r="H1541" s="473"/>
      <c r="I1541" s="232"/>
      <c r="J1541" s="232"/>
      <c r="K1541" s="232"/>
      <c r="L1541" s="232"/>
      <c r="M1541" s="232"/>
      <c r="N1541" s="232"/>
      <c r="O1541" s="232"/>
      <c r="P1541" s="123">
        <f t="shared" ref="P1541:P1604" si="100">IFERROR(IF(I1541="Asignado",15,0)+IF(J1541="Adecuado",15,0)+IF(K1541="Oportuna",15,0)+IF(L1541="Prevenir",15,0)+IF(L1541="Detectar",10,0)+IF(M1541="Confiable",15,0)+IF(N1541="Se investigan y resuelven oportunamente",15,0)+IF(O1541="Completa",10,0)+IF(O1541="Incompleta",5,0),"")</f>
        <v>0</v>
      </c>
      <c r="Q1541" s="208" t="str">
        <f t="shared" ref="Q1541:Q1604" si="101">IF(P1541&lt;86,"Debil",IF(P1541&lt;96,"Moderado","Fuerte"))</f>
        <v>Debil</v>
      </c>
      <c r="R1541" s="232" t="s">
        <v>516</v>
      </c>
      <c r="S1541" s="224" t="str">
        <f t="shared" ref="S1541:S1604" si="102">_xlfn.CONCAT(Q1541,R1541)</f>
        <v>DebilFuerte</v>
      </c>
      <c r="T1541" s="224">
        <f>IFERROR(VLOOKUP(S1541,'Tablas de calculos'!$AU$16:$AV$24,2,FALSE),"")</f>
        <v>7</v>
      </c>
      <c r="U1541" s="208" t="str">
        <f>IFERROR(VLOOKUP(T1541,'Tablas de calculos'!$AV$16:$AY$24,4),"")</f>
        <v>Débil</v>
      </c>
      <c r="V1541" s="232" t="s">
        <v>576</v>
      </c>
      <c r="W1541" s="232" t="s">
        <v>578</v>
      </c>
      <c r="X1541" s="123" t="str">
        <f t="shared" ref="X1541:X1604" si="103">CONCATENATE(U1541,V1541,W1541)</f>
        <v>DébilNo disminuyeDirectamente</v>
      </c>
      <c r="Y1541" s="208" t="str">
        <f>IFERROR(VLOOKUP(X1541,'Tablas de calculos'!$AZ$4:$BE$11,5,FALSE),"")</f>
        <v/>
      </c>
      <c r="Z1541" s="208" t="str">
        <f>IFERROR(VLOOKUP(X1541,'Tablas de calculos'!$AZ$4:$BE$11,6,FALSE),"")</f>
        <v/>
      </c>
    </row>
    <row r="1542" spans="1:26" ht="60" x14ac:dyDescent="0.25">
      <c r="A1542" s="232" t="s">
        <v>1200</v>
      </c>
      <c r="B1542" s="137">
        <v>67</v>
      </c>
      <c r="C1542" s="205" t="str">
        <f>+VLOOKUP(Tabla9[[#This Row],[Cod. Riesgo]],Tabla_Riesgos[[Número]:[Tipo de Riesgo]],6,FALSE)</f>
        <v>Seguridad de la Información</v>
      </c>
      <c r="D1542" s="290" t="s">
        <v>676</v>
      </c>
      <c r="E1542" s="291" t="s">
        <v>677</v>
      </c>
      <c r="F1542" s="292" t="s">
        <v>315</v>
      </c>
      <c r="G1542" s="293" t="s">
        <v>231</v>
      </c>
      <c r="H1542" s="473"/>
      <c r="I1542" s="232"/>
      <c r="J1542" s="232"/>
      <c r="K1542" s="232"/>
      <c r="L1542" s="232"/>
      <c r="M1542" s="232"/>
      <c r="N1542" s="232"/>
      <c r="O1542" s="232"/>
      <c r="P1542" s="123">
        <f t="shared" si="100"/>
        <v>0</v>
      </c>
      <c r="Q1542" s="208" t="str">
        <f t="shared" si="101"/>
        <v>Debil</v>
      </c>
      <c r="R1542" s="232" t="s">
        <v>516</v>
      </c>
      <c r="S1542" s="224" t="str">
        <f t="shared" si="102"/>
        <v>DebilFuerte</v>
      </c>
      <c r="T1542" s="224">
        <f>IFERROR(VLOOKUP(S1542,'Tablas de calculos'!$AU$16:$AV$24,2,FALSE),"")</f>
        <v>7</v>
      </c>
      <c r="U1542" s="208" t="str">
        <f>IFERROR(VLOOKUP(T1542,'Tablas de calculos'!$AV$16:$AY$24,4),"")</f>
        <v>Débil</v>
      </c>
      <c r="V1542" s="232" t="s">
        <v>576</v>
      </c>
      <c r="W1542" s="232" t="s">
        <v>578</v>
      </c>
      <c r="X1542" s="123" t="str">
        <f t="shared" si="103"/>
        <v>DébilNo disminuyeDirectamente</v>
      </c>
      <c r="Y1542" s="208" t="str">
        <f>IFERROR(VLOOKUP(X1542,'Tablas de calculos'!$AZ$4:$BE$11,5,FALSE),"")</f>
        <v/>
      </c>
      <c r="Z1542" s="208" t="str">
        <f>IFERROR(VLOOKUP(X1542,'Tablas de calculos'!$AZ$4:$BE$11,6,FALSE),"")</f>
        <v/>
      </c>
    </row>
    <row r="1543" spans="1:26" ht="75" x14ac:dyDescent="0.25">
      <c r="A1543" s="232" t="s">
        <v>1200</v>
      </c>
      <c r="B1543" s="137">
        <v>67</v>
      </c>
      <c r="C1543" s="205" t="str">
        <f>+VLOOKUP(Tabla9[[#This Row],[Cod. Riesgo]],Tabla_Riesgos[[Número]:[Tipo de Riesgo]],6,FALSE)</f>
        <v>Seguridad de la Información</v>
      </c>
      <c r="D1543" s="290" t="s">
        <v>676</v>
      </c>
      <c r="E1543" s="291" t="s">
        <v>677</v>
      </c>
      <c r="F1543" s="292" t="s">
        <v>316</v>
      </c>
      <c r="G1543" s="293" t="s">
        <v>317</v>
      </c>
      <c r="H1543" s="473"/>
      <c r="I1543" s="232"/>
      <c r="J1543" s="232"/>
      <c r="K1543" s="232"/>
      <c r="L1543" s="232"/>
      <c r="M1543" s="232"/>
      <c r="N1543" s="232"/>
      <c r="O1543" s="232"/>
      <c r="P1543" s="123">
        <f t="shared" si="100"/>
        <v>0</v>
      </c>
      <c r="Q1543" s="208" t="str">
        <f t="shared" si="101"/>
        <v>Debil</v>
      </c>
      <c r="R1543" s="232" t="s">
        <v>516</v>
      </c>
      <c r="S1543" s="224" t="str">
        <f t="shared" si="102"/>
        <v>DebilFuerte</v>
      </c>
      <c r="T1543" s="224">
        <f>IFERROR(VLOOKUP(S1543,'Tablas de calculos'!$AU$16:$AV$24,2,FALSE),"")</f>
        <v>7</v>
      </c>
      <c r="U1543" s="208" t="str">
        <f>IFERROR(VLOOKUP(T1543,'Tablas de calculos'!$AV$16:$AY$24,4),"")</f>
        <v>Débil</v>
      </c>
      <c r="V1543" s="232" t="s">
        <v>576</v>
      </c>
      <c r="W1543" s="232" t="s">
        <v>578</v>
      </c>
      <c r="X1543" s="123" t="str">
        <f t="shared" si="103"/>
        <v>DébilNo disminuyeDirectamente</v>
      </c>
      <c r="Y1543" s="208" t="str">
        <f>IFERROR(VLOOKUP(X1543,'Tablas de calculos'!$AZ$4:$BE$11,5,FALSE),"")</f>
        <v/>
      </c>
      <c r="Z1543" s="208" t="str">
        <f>IFERROR(VLOOKUP(X1543,'Tablas de calculos'!$AZ$4:$BE$11,6,FALSE),"")</f>
        <v/>
      </c>
    </row>
    <row r="1544" spans="1:26" ht="45" x14ac:dyDescent="0.25">
      <c r="A1544" s="232" t="s">
        <v>1200</v>
      </c>
      <c r="B1544" s="137">
        <v>68</v>
      </c>
      <c r="C1544" s="205" t="str">
        <f>+VLOOKUP(Tabla9[[#This Row],[Cod. Riesgo]],Tabla_Riesgos[[Número]:[Tipo de Riesgo]],6,FALSE)</f>
        <v>Seguridad de la Información</v>
      </c>
      <c r="D1544" s="290" t="s">
        <v>102</v>
      </c>
      <c r="E1544" s="291" t="s">
        <v>81</v>
      </c>
      <c r="F1544" s="292" t="s">
        <v>318</v>
      </c>
      <c r="G1544" s="293" t="s">
        <v>319</v>
      </c>
      <c r="H1544" s="473"/>
      <c r="I1544" s="232"/>
      <c r="J1544" s="232"/>
      <c r="K1544" s="232"/>
      <c r="L1544" s="232"/>
      <c r="M1544" s="232"/>
      <c r="N1544" s="232"/>
      <c r="O1544" s="232"/>
      <c r="P1544" s="123">
        <f t="shared" si="100"/>
        <v>0</v>
      </c>
      <c r="Q1544" s="208" t="str">
        <f t="shared" si="101"/>
        <v>Debil</v>
      </c>
      <c r="R1544" s="232" t="s">
        <v>516</v>
      </c>
      <c r="S1544" s="224" t="str">
        <f t="shared" si="102"/>
        <v>DebilFuerte</v>
      </c>
      <c r="T1544" s="224">
        <f>IFERROR(VLOOKUP(S1544,'Tablas de calculos'!$AU$16:$AV$24,2,FALSE),"")</f>
        <v>7</v>
      </c>
      <c r="U1544" s="208" t="str">
        <f>IFERROR(VLOOKUP(T1544,'Tablas de calculos'!$AV$16:$AY$24,4),"")</f>
        <v>Débil</v>
      </c>
      <c r="V1544" s="232" t="s">
        <v>576</v>
      </c>
      <c r="W1544" s="232" t="s">
        <v>578</v>
      </c>
      <c r="X1544" s="123" t="str">
        <f t="shared" si="103"/>
        <v>DébilNo disminuyeDirectamente</v>
      </c>
      <c r="Y1544" s="208" t="str">
        <f>IFERROR(VLOOKUP(X1544,'Tablas de calculos'!$AZ$4:$BE$11,5,FALSE),"")</f>
        <v/>
      </c>
      <c r="Z1544" s="208" t="str">
        <f>IFERROR(VLOOKUP(X1544,'Tablas de calculos'!$AZ$4:$BE$11,6,FALSE),"")</f>
        <v/>
      </c>
    </row>
    <row r="1545" spans="1:26" ht="90" x14ac:dyDescent="0.25">
      <c r="A1545" s="232" t="s">
        <v>1200</v>
      </c>
      <c r="B1545" s="137">
        <v>70</v>
      </c>
      <c r="C1545" s="205" t="str">
        <f>+VLOOKUP(Tabla9[[#This Row],[Cod. Riesgo]],Tabla_Riesgos[[Número]:[Tipo de Riesgo]],6,FALSE)</f>
        <v>Seguridad de la Información</v>
      </c>
      <c r="D1545" s="290" t="s">
        <v>102</v>
      </c>
      <c r="E1545" s="291" t="s">
        <v>678</v>
      </c>
      <c r="F1545" s="292" t="s">
        <v>320</v>
      </c>
      <c r="G1545" s="293" t="s">
        <v>321</v>
      </c>
      <c r="H1545" s="473"/>
      <c r="I1545" s="232"/>
      <c r="J1545" s="232"/>
      <c r="K1545" s="232"/>
      <c r="L1545" s="232"/>
      <c r="M1545" s="232"/>
      <c r="N1545" s="232"/>
      <c r="O1545" s="232"/>
      <c r="P1545" s="123">
        <f t="shared" si="100"/>
        <v>0</v>
      </c>
      <c r="Q1545" s="208" t="str">
        <f t="shared" si="101"/>
        <v>Debil</v>
      </c>
      <c r="R1545" s="232" t="s">
        <v>516</v>
      </c>
      <c r="S1545" s="224" t="str">
        <f t="shared" si="102"/>
        <v>DebilFuerte</v>
      </c>
      <c r="T1545" s="224">
        <f>IFERROR(VLOOKUP(S1545,'Tablas de calculos'!$AU$16:$AV$24,2,FALSE),"")</f>
        <v>7</v>
      </c>
      <c r="U1545" s="208" t="str">
        <f>IFERROR(VLOOKUP(T1545,'Tablas de calculos'!$AV$16:$AY$24,4),"")</f>
        <v>Débil</v>
      </c>
      <c r="V1545" s="232" t="s">
        <v>576</v>
      </c>
      <c r="W1545" s="232" t="s">
        <v>578</v>
      </c>
      <c r="X1545" s="123" t="str">
        <f t="shared" si="103"/>
        <v>DébilNo disminuyeDirectamente</v>
      </c>
      <c r="Y1545" s="208" t="str">
        <f>IFERROR(VLOOKUP(X1545,'Tablas de calculos'!$AZ$4:$BE$11,5,FALSE),"")</f>
        <v/>
      </c>
      <c r="Z1545" s="208" t="str">
        <f>IFERROR(VLOOKUP(X1545,'Tablas de calculos'!$AZ$4:$BE$11,6,FALSE),"")</f>
        <v/>
      </c>
    </row>
    <row r="1546" spans="1:26" ht="60" x14ac:dyDescent="0.25">
      <c r="A1546" s="232" t="s">
        <v>1200</v>
      </c>
      <c r="B1546" s="137">
        <v>70</v>
      </c>
      <c r="C1546" s="205" t="str">
        <f>+VLOOKUP(Tabla9[[#This Row],[Cod. Riesgo]],Tabla_Riesgos[[Número]:[Tipo de Riesgo]],6,FALSE)</f>
        <v>Seguridad de la Información</v>
      </c>
      <c r="D1546" s="290" t="s">
        <v>102</v>
      </c>
      <c r="E1546" s="291" t="s">
        <v>678</v>
      </c>
      <c r="F1546" s="292" t="s">
        <v>322</v>
      </c>
      <c r="G1546" s="293" t="s">
        <v>323</v>
      </c>
      <c r="H1546" s="473"/>
      <c r="I1546" s="232"/>
      <c r="J1546" s="232"/>
      <c r="K1546" s="232"/>
      <c r="L1546" s="232"/>
      <c r="M1546" s="232"/>
      <c r="N1546" s="232"/>
      <c r="O1546" s="232"/>
      <c r="P1546" s="123">
        <f t="shared" si="100"/>
        <v>0</v>
      </c>
      <c r="Q1546" s="208" t="str">
        <f t="shared" si="101"/>
        <v>Debil</v>
      </c>
      <c r="R1546" s="232" t="s">
        <v>516</v>
      </c>
      <c r="S1546" s="224" t="str">
        <f t="shared" si="102"/>
        <v>DebilFuerte</v>
      </c>
      <c r="T1546" s="224">
        <f>IFERROR(VLOOKUP(S1546,'Tablas de calculos'!$AU$16:$AV$24,2,FALSE),"")</f>
        <v>7</v>
      </c>
      <c r="U1546" s="208" t="str">
        <f>IFERROR(VLOOKUP(T1546,'Tablas de calculos'!$AV$16:$AY$24,4),"")</f>
        <v>Débil</v>
      </c>
      <c r="V1546" s="232" t="s">
        <v>576</v>
      </c>
      <c r="W1546" s="232" t="s">
        <v>578</v>
      </c>
      <c r="X1546" s="123" t="str">
        <f t="shared" si="103"/>
        <v>DébilNo disminuyeDirectamente</v>
      </c>
      <c r="Y1546" s="208" t="str">
        <f>IFERROR(VLOOKUP(X1546,'Tablas de calculos'!$AZ$4:$BE$11,5,FALSE),"")</f>
        <v/>
      </c>
      <c r="Z1546" s="208" t="str">
        <f>IFERROR(VLOOKUP(X1546,'Tablas de calculos'!$AZ$4:$BE$11,6,FALSE),"")</f>
        <v/>
      </c>
    </row>
    <row r="1547" spans="1:26" ht="30" x14ac:dyDescent="0.25">
      <c r="A1547" s="232" t="s">
        <v>1200</v>
      </c>
      <c r="B1547" s="137">
        <v>70</v>
      </c>
      <c r="C1547" s="205" t="str">
        <f>+VLOOKUP(Tabla9[[#This Row],[Cod. Riesgo]],Tabla_Riesgos[[Número]:[Tipo de Riesgo]],6,FALSE)</f>
        <v>Seguridad de la Información</v>
      </c>
      <c r="D1547" s="290" t="s">
        <v>102</v>
      </c>
      <c r="E1547" s="291" t="s">
        <v>678</v>
      </c>
      <c r="F1547" s="292" t="s">
        <v>324</v>
      </c>
      <c r="G1547" s="293" t="s">
        <v>325</v>
      </c>
      <c r="H1547" s="473"/>
      <c r="I1547" s="232"/>
      <c r="J1547" s="232"/>
      <c r="K1547" s="232"/>
      <c r="L1547" s="232"/>
      <c r="M1547" s="232"/>
      <c r="N1547" s="232"/>
      <c r="O1547" s="232"/>
      <c r="P1547" s="123">
        <f t="shared" si="100"/>
        <v>0</v>
      </c>
      <c r="Q1547" s="208" t="str">
        <f t="shared" si="101"/>
        <v>Debil</v>
      </c>
      <c r="R1547" s="232" t="s">
        <v>516</v>
      </c>
      <c r="S1547" s="224" t="str">
        <f t="shared" si="102"/>
        <v>DebilFuerte</v>
      </c>
      <c r="T1547" s="224">
        <f>IFERROR(VLOOKUP(S1547,'Tablas de calculos'!$AU$16:$AV$24,2,FALSE),"")</f>
        <v>7</v>
      </c>
      <c r="U1547" s="208" t="str">
        <f>IFERROR(VLOOKUP(T1547,'Tablas de calculos'!$AV$16:$AY$24,4),"")</f>
        <v>Débil</v>
      </c>
      <c r="V1547" s="232" t="s">
        <v>576</v>
      </c>
      <c r="W1547" s="232" t="s">
        <v>578</v>
      </c>
      <c r="X1547" s="123" t="str">
        <f t="shared" si="103"/>
        <v>DébilNo disminuyeDirectamente</v>
      </c>
      <c r="Y1547" s="208" t="str">
        <f>IFERROR(VLOOKUP(X1547,'Tablas de calculos'!$AZ$4:$BE$11,5,FALSE),"")</f>
        <v/>
      </c>
      <c r="Z1547" s="208" t="str">
        <f>IFERROR(VLOOKUP(X1547,'Tablas de calculos'!$AZ$4:$BE$11,6,FALSE),"")</f>
        <v/>
      </c>
    </row>
    <row r="1548" spans="1:26" ht="30" x14ac:dyDescent="0.25">
      <c r="A1548" s="232" t="s">
        <v>1200</v>
      </c>
      <c r="B1548" s="137">
        <v>70</v>
      </c>
      <c r="C1548" s="205" t="str">
        <f>+VLOOKUP(Tabla9[[#This Row],[Cod. Riesgo]],Tabla_Riesgos[[Número]:[Tipo de Riesgo]],6,FALSE)</f>
        <v>Seguridad de la Información</v>
      </c>
      <c r="D1548" s="290" t="s">
        <v>102</v>
      </c>
      <c r="E1548" s="291" t="s">
        <v>678</v>
      </c>
      <c r="F1548" s="292" t="s">
        <v>326</v>
      </c>
      <c r="G1548" s="293" t="s">
        <v>327</v>
      </c>
      <c r="H1548" s="473"/>
      <c r="I1548" s="232"/>
      <c r="J1548" s="232"/>
      <c r="K1548" s="232"/>
      <c r="L1548" s="232"/>
      <c r="M1548" s="232"/>
      <c r="N1548" s="232"/>
      <c r="O1548" s="232"/>
      <c r="P1548" s="123">
        <f t="shared" si="100"/>
        <v>0</v>
      </c>
      <c r="Q1548" s="208" t="str">
        <f t="shared" si="101"/>
        <v>Debil</v>
      </c>
      <c r="R1548" s="232" t="s">
        <v>516</v>
      </c>
      <c r="S1548" s="224" t="str">
        <f t="shared" si="102"/>
        <v>DebilFuerte</v>
      </c>
      <c r="T1548" s="224">
        <f>IFERROR(VLOOKUP(S1548,'Tablas de calculos'!$AU$16:$AV$24,2,FALSE),"")</f>
        <v>7</v>
      </c>
      <c r="U1548" s="208" t="str">
        <f>IFERROR(VLOOKUP(T1548,'Tablas de calculos'!$AV$16:$AY$24,4),"")</f>
        <v>Débil</v>
      </c>
      <c r="V1548" s="232" t="s">
        <v>576</v>
      </c>
      <c r="W1548" s="232" t="s">
        <v>578</v>
      </c>
      <c r="X1548" s="123" t="str">
        <f t="shared" si="103"/>
        <v>DébilNo disminuyeDirectamente</v>
      </c>
      <c r="Y1548" s="208" t="str">
        <f>IFERROR(VLOOKUP(X1548,'Tablas de calculos'!$AZ$4:$BE$11,5,FALSE),"")</f>
        <v/>
      </c>
      <c r="Z1548" s="208" t="str">
        <f>IFERROR(VLOOKUP(X1548,'Tablas de calculos'!$AZ$4:$BE$11,6,FALSE),"")</f>
        <v/>
      </c>
    </row>
    <row r="1549" spans="1:26" ht="30" x14ac:dyDescent="0.25">
      <c r="A1549" s="232" t="s">
        <v>1200</v>
      </c>
      <c r="B1549" s="137">
        <v>71</v>
      </c>
      <c r="C1549" s="205" t="str">
        <f>+VLOOKUP(Tabla9[[#This Row],[Cod. Riesgo]],Tabla_Riesgos[[Número]:[Tipo de Riesgo]],6,FALSE)</f>
        <v>Operativo</v>
      </c>
      <c r="D1549" s="290" t="s">
        <v>82</v>
      </c>
      <c r="E1549" s="291" t="s">
        <v>83</v>
      </c>
      <c r="F1549" s="292" t="s">
        <v>328</v>
      </c>
      <c r="G1549" s="293" t="s">
        <v>329</v>
      </c>
      <c r="H1549" s="473"/>
      <c r="I1549" s="232"/>
      <c r="J1549" s="232"/>
      <c r="K1549" s="232"/>
      <c r="L1549" s="232"/>
      <c r="M1549" s="232"/>
      <c r="N1549" s="232"/>
      <c r="O1549" s="232"/>
      <c r="P1549" s="123">
        <f t="shared" si="100"/>
        <v>0</v>
      </c>
      <c r="Q1549" s="208" t="str">
        <f t="shared" si="101"/>
        <v>Debil</v>
      </c>
      <c r="R1549" s="232" t="s">
        <v>516</v>
      </c>
      <c r="S1549" s="224" t="str">
        <f t="shared" si="102"/>
        <v>DebilFuerte</v>
      </c>
      <c r="T1549" s="224">
        <f>IFERROR(VLOOKUP(S1549,'Tablas de calculos'!$AU$16:$AV$24,2,FALSE),"")</f>
        <v>7</v>
      </c>
      <c r="U1549" s="208" t="str">
        <f>IFERROR(VLOOKUP(T1549,'Tablas de calculos'!$AV$16:$AY$24,4),"")</f>
        <v>Débil</v>
      </c>
      <c r="V1549" s="232" t="s">
        <v>576</v>
      </c>
      <c r="W1549" s="232" t="s">
        <v>578</v>
      </c>
      <c r="X1549" s="123" t="str">
        <f t="shared" si="103"/>
        <v>DébilNo disminuyeDirectamente</v>
      </c>
      <c r="Y1549" s="208" t="str">
        <f>IFERROR(VLOOKUP(X1549,'Tablas de calculos'!$AZ$4:$BE$11,5,FALSE),"")</f>
        <v/>
      </c>
      <c r="Z1549" s="208" t="str">
        <f>IFERROR(VLOOKUP(X1549,'Tablas de calculos'!$AZ$4:$BE$11,6,FALSE),"")</f>
        <v/>
      </c>
    </row>
    <row r="1550" spans="1:26" x14ac:dyDescent="0.25">
      <c r="A1550" s="232" t="s">
        <v>1200</v>
      </c>
      <c r="B1550" s="137">
        <v>71</v>
      </c>
      <c r="C1550" s="205" t="str">
        <f>+VLOOKUP(Tabla9[[#This Row],[Cod. Riesgo]],Tabla_Riesgos[[Número]:[Tipo de Riesgo]],6,FALSE)</f>
        <v>Operativo</v>
      </c>
      <c r="D1550" s="290" t="s">
        <v>82</v>
      </c>
      <c r="E1550" s="291" t="s">
        <v>83</v>
      </c>
      <c r="F1550" s="292" t="s">
        <v>330</v>
      </c>
      <c r="G1550" s="293" t="s">
        <v>331</v>
      </c>
      <c r="H1550" s="473"/>
      <c r="I1550" s="232"/>
      <c r="J1550" s="232"/>
      <c r="K1550" s="232"/>
      <c r="L1550" s="232"/>
      <c r="M1550" s="232"/>
      <c r="N1550" s="232"/>
      <c r="O1550" s="232"/>
      <c r="P1550" s="123">
        <f t="shared" si="100"/>
        <v>0</v>
      </c>
      <c r="Q1550" s="208" t="str">
        <f t="shared" si="101"/>
        <v>Debil</v>
      </c>
      <c r="R1550" s="232" t="s">
        <v>516</v>
      </c>
      <c r="S1550" s="224" t="str">
        <f t="shared" si="102"/>
        <v>DebilFuerte</v>
      </c>
      <c r="T1550" s="224">
        <f>IFERROR(VLOOKUP(S1550,'Tablas de calculos'!$AU$16:$AV$24,2,FALSE),"")</f>
        <v>7</v>
      </c>
      <c r="U1550" s="208" t="str">
        <f>IFERROR(VLOOKUP(T1550,'Tablas de calculos'!$AV$16:$AY$24,4),"")</f>
        <v>Débil</v>
      </c>
      <c r="V1550" s="232" t="s">
        <v>576</v>
      </c>
      <c r="W1550" s="232" t="s">
        <v>578</v>
      </c>
      <c r="X1550" s="123" t="str">
        <f t="shared" si="103"/>
        <v>DébilNo disminuyeDirectamente</v>
      </c>
      <c r="Y1550" s="208" t="str">
        <f>IFERROR(VLOOKUP(X1550,'Tablas de calculos'!$AZ$4:$BE$11,5,FALSE),"")</f>
        <v/>
      </c>
      <c r="Z1550" s="208" t="str">
        <f>IFERROR(VLOOKUP(X1550,'Tablas de calculos'!$AZ$4:$BE$11,6,FALSE),"")</f>
        <v/>
      </c>
    </row>
    <row r="1551" spans="1:26" ht="60" x14ac:dyDescent="0.25">
      <c r="A1551" s="232" t="s">
        <v>1200</v>
      </c>
      <c r="B1551" s="137">
        <v>72</v>
      </c>
      <c r="C1551" s="205" t="str">
        <f>+VLOOKUP(Tabla9[[#This Row],[Cod. Riesgo]],Tabla_Riesgos[[Número]:[Tipo de Riesgo]],6,FALSE)</f>
        <v>Operativo</v>
      </c>
      <c r="D1551" s="290" t="s">
        <v>676</v>
      </c>
      <c r="E1551" s="291" t="s">
        <v>679</v>
      </c>
      <c r="F1551" s="292">
        <v>72.010000000000005</v>
      </c>
      <c r="G1551" s="293" t="s">
        <v>332</v>
      </c>
      <c r="H1551" s="473"/>
      <c r="I1551" s="232"/>
      <c r="J1551" s="232"/>
      <c r="K1551" s="232"/>
      <c r="L1551" s="232"/>
      <c r="M1551" s="232"/>
      <c r="N1551" s="232"/>
      <c r="O1551" s="232"/>
      <c r="P1551" s="123">
        <f t="shared" si="100"/>
        <v>0</v>
      </c>
      <c r="Q1551" s="208" t="str">
        <f t="shared" si="101"/>
        <v>Debil</v>
      </c>
      <c r="R1551" s="232" t="s">
        <v>516</v>
      </c>
      <c r="S1551" s="224" t="str">
        <f t="shared" si="102"/>
        <v>DebilFuerte</v>
      </c>
      <c r="T1551" s="224">
        <f>IFERROR(VLOOKUP(S1551,'Tablas de calculos'!$AU$16:$AV$24,2,FALSE),"")</f>
        <v>7</v>
      </c>
      <c r="U1551" s="208" t="str">
        <f>IFERROR(VLOOKUP(T1551,'Tablas de calculos'!$AV$16:$AY$24,4),"")</f>
        <v>Débil</v>
      </c>
      <c r="V1551" s="232" t="s">
        <v>576</v>
      </c>
      <c r="W1551" s="232" t="s">
        <v>578</v>
      </c>
      <c r="X1551" s="123" t="str">
        <f t="shared" si="103"/>
        <v>DébilNo disminuyeDirectamente</v>
      </c>
      <c r="Y1551" s="208" t="str">
        <f>IFERROR(VLOOKUP(X1551,'Tablas de calculos'!$AZ$4:$BE$11,5,FALSE),"")</f>
        <v/>
      </c>
      <c r="Z1551" s="208" t="str">
        <f>IFERROR(VLOOKUP(X1551,'Tablas de calculos'!$AZ$4:$BE$11,6,FALSE),"")</f>
        <v/>
      </c>
    </row>
    <row r="1552" spans="1:26" ht="45" x14ac:dyDescent="0.25">
      <c r="A1552" s="232" t="s">
        <v>1200</v>
      </c>
      <c r="B1552" s="137">
        <v>73</v>
      </c>
      <c r="C1552" s="205" t="str">
        <f>+VLOOKUP(Tabla9[[#This Row],[Cod. Riesgo]],Tabla_Riesgos[[Número]:[Tipo de Riesgo]],6,FALSE)</f>
        <v>Seguridad de la Información</v>
      </c>
      <c r="D1552" s="290" t="s">
        <v>102</v>
      </c>
      <c r="E1552" s="291" t="s">
        <v>86</v>
      </c>
      <c r="F1552" s="292">
        <v>73.010000000000005</v>
      </c>
      <c r="G1552" s="293" t="s">
        <v>333</v>
      </c>
      <c r="H1552" s="473"/>
      <c r="I1552" s="232"/>
      <c r="J1552" s="232"/>
      <c r="K1552" s="232"/>
      <c r="L1552" s="232"/>
      <c r="M1552" s="232"/>
      <c r="N1552" s="232"/>
      <c r="O1552" s="232"/>
      <c r="P1552" s="123">
        <f t="shared" si="100"/>
        <v>0</v>
      </c>
      <c r="Q1552" s="208" t="str">
        <f t="shared" si="101"/>
        <v>Debil</v>
      </c>
      <c r="R1552" s="232" t="s">
        <v>516</v>
      </c>
      <c r="S1552" s="224" t="str">
        <f t="shared" si="102"/>
        <v>DebilFuerte</v>
      </c>
      <c r="T1552" s="224">
        <f>IFERROR(VLOOKUP(S1552,'Tablas de calculos'!$AU$16:$AV$24,2,FALSE),"")</f>
        <v>7</v>
      </c>
      <c r="U1552" s="208" t="str">
        <f>IFERROR(VLOOKUP(T1552,'Tablas de calculos'!$AV$16:$AY$24,4),"")</f>
        <v>Débil</v>
      </c>
      <c r="V1552" s="232" t="s">
        <v>576</v>
      </c>
      <c r="W1552" s="232" t="s">
        <v>578</v>
      </c>
      <c r="X1552" s="123" t="str">
        <f t="shared" si="103"/>
        <v>DébilNo disminuyeDirectamente</v>
      </c>
      <c r="Y1552" s="208" t="str">
        <f>IFERROR(VLOOKUP(X1552,'Tablas de calculos'!$AZ$4:$BE$11,5,FALSE),"")</f>
        <v/>
      </c>
      <c r="Z1552" s="208" t="str">
        <f>IFERROR(VLOOKUP(X1552,'Tablas de calculos'!$AZ$4:$BE$11,6,FALSE),"")</f>
        <v/>
      </c>
    </row>
    <row r="1553" spans="1:26" ht="60" x14ac:dyDescent="0.25">
      <c r="A1553" s="232" t="s">
        <v>1200</v>
      </c>
      <c r="B1553" s="137">
        <v>76</v>
      </c>
      <c r="C1553" s="205" t="str">
        <f>+VLOOKUP(Tabla9[[#This Row],[Cod. Riesgo]],Tabla_Riesgos[[Número]:[Tipo de Riesgo]],6,FALSE)</f>
        <v>Operativo</v>
      </c>
      <c r="D1553" s="290" t="s">
        <v>26</v>
      </c>
      <c r="E1553" s="291" t="s">
        <v>747</v>
      </c>
      <c r="F1553" s="292">
        <v>76.010000000000005</v>
      </c>
      <c r="G1553" s="293"/>
      <c r="H1553" s="473"/>
      <c r="I1553" s="232"/>
      <c r="J1553" s="232"/>
      <c r="K1553" s="232"/>
      <c r="L1553" s="232"/>
      <c r="M1553" s="232"/>
      <c r="N1553" s="232"/>
      <c r="O1553" s="232"/>
      <c r="P1553" s="123">
        <f t="shared" si="100"/>
        <v>0</v>
      </c>
      <c r="Q1553" s="208" t="str">
        <f t="shared" si="101"/>
        <v>Debil</v>
      </c>
      <c r="R1553" s="232" t="s">
        <v>516</v>
      </c>
      <c r="S1553" s="224" t="str">
        <f t="shared" si="102"/>
        <v>DebilFuerte</v>
      </c>
      <c r="T1553" s="224">
        <f>IFERROR(VLOOKUP(S1553,'Tablas de calculos'!$AU$16:$AV$24,2,FALSE),"")</f>
        <v>7</v>
      </c>
      <c r="U1553" s="208" t="str">
        <f>IFERROR(VLOOKUP(T1553,'Tablas de calculos'!$AV$16:$AY$24,4),"")</f>
        <v>Débil</v>
      </c>
      <c r="V1553" s="232" t="s">
        <v>576</v>
      </c>
      <c r="W1553" s="232" t="s">
        <v>578</v>
      </c>
      <c r="X1553" s="123" t="str">
        <f t="shared" si="103"/>
        <v>DébilNo disminuyeDirectamente</v>
      </c>
      <c r="Y1553" s="208" t="str">
        <f>IFERROR(VLOOKUP(X1553,'Tablas de calculos'!$AZ$4:$BE$11,5,FALSE),"")</f>
        <v/>
      </c>
      <c r="Z1553" s="208" t="str">
        <f>IFERROR(VLOOKUP(X1553,'Tablas de calculos'!$AZ$4:$BE$11,6,FALSE),"")</f>
        <v/>
      </c>
    </row>
    <row r="1554" spans="1:26" ht="75" x14ac:dyDescent="0.25">
      <c r="A1554" s="232" t="s">
        <v>1200</v>
      </c>
      <c r="B1554" s="137">
        <v>77</v>
      </c>
      <c r="C1554" s="205" t="str">
        <f>+VLOOKUP(Tabla9[[#This Row],[Cod. Riesgo]],Tabla_Riesgos[[Número]:[Tipo de Riesgo]],6,FALSE)</f>
        <v>Operativo</v>
      </c>
      <c r="D1554" s="290" t="s">
        <v>12</v>
      </c>
      <c r="E1554" s="291" t="s">
        <v>89</v>
      </c>
      <c r="F1554" s="292">
        <v>77.010000000000005</v>
      </c>
      <c r="G1554" s="293"/>
      <c r="H1554" s="473"/>
      <c r="I1554" s="232"/>
      <c r="J1554" s="232"/>
      <c r="K1554" s="232"/>
      <c r="L1554" s="232"/>
      <c r="M1554" s="232"/>
      <c r="N1554" s="232"/>
      <c r="O1554" s="232"/>
      <c r="P1554" s="123">
        <f t="shared" si="100"/>
        <v>0</v>
      </c>
      <c r="Q1554" s="208" t="str">
        <f t="shared" si="101"/>
        <v>Debil</v>
      </c>
      <c r="R1554" s="232" t="s">
        <v>516</v>
      </c>
      <c r="S1554" s="224" t="str">
        <f t="shared" si="102"/>
        <v>DebilFuerte</v>
      </c>
      <c r="T1554" s="224">
        <f>IFERROR(VLOOKUP(S1554,'Tablas de calculos'!$AU$16:$AV$24,2,FALSE),"")</f>
        <v>7</v>
      </c>
      <c r="U1554" s="208" t="str">
        <f>IFERROR(VLOOKUP(T1554,'Tablas de calculos'!$AV$16:$AY$24,4),"")</f>
        <v>Débil</v>
      </c>
      <c r="V1554" s="232" t="s">
        <v>576</v>
      </c>
      <c r="W1554" s="232" t="s">
        <v>578</v>
      </c>
      <c r="X1554" s="123" t="str">
        <f t="shared" si="103"/>
        <v>DébilNo disminuyeDirectamente</v>
      </c>
      <c r="Y1554" s="208" t="str">
        <f>IFERROR(VLOOKUP(X1554,'Tablas de calculos'!$AZ$4:$BE$11,5,FALSE),"")</f>
        <v/>
      </c>
      <c r="Z1554" s="208" t="str">
        <f>IFERROR(VLOOKUP(X1554,'Tablas de calculos'!$AZ$4:$BE$11,6,FALSE),"")</f>
        <v/>
      </c>
    </row>
    <row r="1555" spans="1:26" ht="60" x14ac:dyDescent="0.25">
      <c r="A1555" s="232" t="s">
        <v>1200</v>
      </c>
      <c r="B1555" s="137">
        <v>78</v>
      </c>
      <c r="C1555" s="205" t="str">
        <f>+VLOOKUP(Tabla9[[#This Row],[Cod. Riesgo]],Tabla_Riesgos[[Número]:[Tipo de Riesgo]],6,FALSE)</f>
        <v>Seguridad de la Información</v>
      </c>
      <c r="D1555" s="290" t="s">
        <v>26</v>
      </c>
      <c r="E1555" s="291" t="s">
        <v>682</v>
      </c>
      <c r="F1555" s="292">
        <v>78.010000000000005</v>
      </c>
      <c r="G1555" s="293"/>
      <c r="H1555" s="473"/>
      <c r="I1555" s="232"/>
      <c r="J1555" s="232"/>
      <c r="K1555" s="232"/>
      <c r="L1555" s="232"/>
      <c r="M1555" s="232"/>
      <c r="N1555" s="232"/>
      <c r="O1555" s="232"/>
      <c r="P1555" s="123">
        <f t="shared" si="100"/>
        <v>0</v>
      </c>
      <c r="Q1555" s="208" t="str">
        <f t="shared" si="101"/>
        <v>Debil</v>
      </c>
      <c r="R1555" s="232" t="s">
        <v>516</v>
      </c>
      <c r="S1555" s="224" t="str">
        <f t="shared" si="102"/>
        <v>DebilFuerte</v>
      </c>
      <c r="T1555" s="224">
        <f>IFERROR(VLOOKUP(S1555,'Tablas de calculos'!$AU$16:$AV$24,2,FALSE),"")</f>
        <v>7</v>
      </c>
      <c r="U1555" s="208" t="str">
        <f>IFERROR(VLOOKUP(T1555,'Tablas de calculos'!$AV$16:$AY$24,4),"")</f>
        <v>Débil</v>
      </c>
      <c r="V1555" s="232" t="s">
        <v>576</v>
      </c>
      <c r="W1555" s="232" t="s">
        <v>578</v>
      </c>
      <c r="X1555" s="123" t="str">
        <f t="shared" si="103"/>
        <v>DébilNo disminuyeDirectamente</v>
      </c>
      <c r="Y1555" s="208" t="str">
        <f>IFERROR(VLOOKUP(X1555,'Tablas de calculos'!$AZ$4:$BE$11,5,FALSE),"")</f>
        <v/>
      </c>
      <c r="Z1555" s="208" t="str">
        <f>IFERROR(VLOOKUP(X1555,'Tablas de calculos'!$AZ$4:$BE$11,6,FALSE),"")</f>
        <v/>
      </c>
    </row>
    <row r="1556" spans="1:26" ht="45" x14ac:dyDescent="0.25">
      <c r="A1556" s="232" t="s">
        <v>1200</v>
      </c>
      <c r="B1556" s="137">
        <v>79</v>
      </c>
      <c r="C1556" s="205" t="str">
        <f>+VLOOKUP(Tabla9[[#This Row],[Cod. Riesgo]],Tabla_Riesgos[[Número]:[Tipo de Riesgo]],6,FALSE)</f>
        <v>Operativo</v>
      </c>
      <c r="D1556" s="290" t="s">
        <v>12</v>
      </c>
      <c r="E1556" s="291" t="s">
        <v>637</v>
      </c>
      <c r="F1556" s="292">
        <v>79.010000000000005</v>
      </c>
      <c r="G1556" s="293"/>
      <c r="H1556" s="473"/>
      <c r="I1556" s="232"/>
      <c r="J1556" s="232"/>
      <c r="K1556" s="232"/>
      <c r="L1556" s="232"/>
      <c r="M1556" s="232"/>
      <c r="N1556" s="232"/>
      <c r="O1556" s="232"/>
      <c r="P1556" s="123">
        <f t="shared" si="100"/>
        <v>0</v>
      </c>
      <c r="Q1556" s="208" t="str">
        <f t="shared" si="101"/>
        <v>Debil</v>
      </c>
      <c r="R1556" s="232" t="s">
        <v>516</v>
      </c>
      <c r="S1556" s="224" t="str">
        <f t="shared" si="102"/>
        <v>DebilFuerte</v>
      </c>
      <c r="T1556" s="224">
        <f>IFERROR(VLOOKUP(S1556,'Tablas de calculos'!$AU$16:$AV$24,2,FALSE),"")</f>
        <v>7</v>
      </c>
      <c r="U1556" s="208" t="str">
        <f>IFERROR(VLOOKUP(T1556,'Tablas de calculos'!$AV$16:$AY$24,4),"")</f>
        <v>Débil</v>
      </c>
      <c r="V1556" s="232" t="s">
        <v>576</v>
      </c>
      <c r="W1556" s="232" t="s">
        <v>578</v>
      </c>
      <c r="X1556" s="123" t="str">
        <f t="shared" si="103"/>
        <v>DébilNo disminuyeDirectamente</v>
      </c>
      <c r="Y1556" s="208" t="str">
        <f>IFERROR(VLOOKUP(X1556,'Tablas de calculos'!$AZ$4:$BE$11,5,FALSE),"")</f>
        <v/>
      </c>
      <c r="Z1556" s="208" t="str">
        <f>IFERROR(VLOOKUP(X1556,'Tablas de calculos'!$AZ$4:$BE$11,6,FALSE),"")</f>
        <v/>
      </c>
    </row>
    <row r="1557" spans="1:26" ht="30" x14ac:dyDescent="0.25">
      <c r="A1557" s="232" t="s">
        <v>1200</v>
      </c>
      <c r="B1557" s="137">
        <v>80</v>
      </c>
      <c r="C1557" s="205" t="str">
        <f>+VLOOKUP(Tabla9[[#This Row],[Cod. Riesgo]],Tabla_Riesgos[[Número]:[Tipo de Riesgo]],6,FALSE)</f>
        <v>Operativo</v>
      </c>
      <c r="D1557" s="290" t="s">
        <v>55</v>
      </c>
      <c r="E1557" s="291" t="s">
        <v>90</v>
      </c>
      <c r="F1557" s="292">
        <v>80.010000000000005</v>
      </c>
      <c r="G1557" s="293"/>
      <c r="H1557" s="473"/>
      <c r="I1557" s="232"/>
      <c r="J1557" s="232"/>
      <c r="K1557" s="232"/>
      <c r="L1557" s="232"/>
      <c r="M1557" s="232"/>
      <c r="N1557" s="232"/>
      <c r="O1557" s="232"/>
      <c r="P1557" s="123">
        <f t="shared" si="100"/>
        <v>0</v>
      </c>
      <c r="Q1557" s="208" t="str">
        <f t="shared" si="101"/>
        <v>Debil</v>
      </c>
      <c r="R1557" s="232" t="s">
        <v>516</v>
      </c>
      <c r="S1557" s="224" t="str">
        <f t="shared" si="102"/>
        <v>DebilFuerte</v>
      </c>
      <c r="T1557" s="224">
        <f>IFERROR(VLOOKUP(S1557,'Tablas de calculos'!$AU$16:$AV$24,2,FALSE),"")</f>
        <v>7</v>
      </c>
      <c r="U1557" s="208" t="str">
        <f>IFERROR(VLOOKUP(T1557,'Tablas de calculos'!$AV$16:$AY$24,4),"")</f>
        <v>Débil</v>
      </c>
      <c r="V1557" s="232" t="s">
        <v>576</v>
      </c>
      <c r="W1557" s="232" t="s">
        <v>578</v>
      </c>
      <c r="X1557" s="123" t="str">
        <f t="shared" si="103"/>
        <v>DébilNo disminuyeDirectamente</v>
      </c>
      <c r="Y1557" s="208" t="str">
        <f>IFERROR(VLOOKUP(X1557,'Tablas de calculos'!$AZ$4:$BE$11,5,FALSE),"")</f>
        <v/>
      </c>
      <c r="Z1557" s="208" t="str">
        <f>IFERROR(VLOOKUP(X1557,'Tablas de calculos'!$AZ$4:$BE$11,6,FALSE),"")</f>
        <v/>
      </c>
    </row>
    <row r="1558" spans="1:26" ht="45" x14ac:dyDescent="0.25">
      <c r="A1558" s="232" t="s">
        <v>1200</v>
      </c>
      <c r="B1558" s="137">
        <v>81</v>
      </c>
      <c r="C1558" s="205" t="str">
        <f>+VLOOKUP(Tabla9[[#This Row],[Cod. Riesgo]],Tabla_Riesgos[[Número]:[Tipo de Riesgo]],6,FALSE)</f>
        <v>Operativo</v>
      </c>
      <c r="D1558" s="290" t="s">
        <v>26</v>
      </c>
      <c r="E1558" s="291" t="s">
        <v>751</v>
      </c>
      <c r="F1558" s="292">
        <v>81.010000000000005</v>
      </c>
      <c r="G1558" s="293" t="s">
        <v>334</v>
      </c>
      <c r="H1558" s="473"/>
      <c r="I1558" s="232"/>
      <c r="J1558" s="232"/>
      <c r="K1558" s="232"/>
      <c r="L1558" s="232"/>
      <c r="M1558" s="232"/>
      <c r="N1558" s="232"/>
      <c r="O1558" s="232"/>
      <c r="P1558" s="123">
        <f t="shared" si="100"/>
        <v>0</v>
      </c>
      <c r="Q1558" s="208" t="str">
        <f t="shared" si="101"/>
        <v>Debil</v>
      </c>
      <c r="R1558" s="232" t="s">
        <v>516</v>
      </c>
      <c r="S1558" s="224" t="str">
        <f t="shared" si="102"/>
        <v>DebilFuerte</v>
      </c>
      <c r="T1558" s="224">
        <f>IFERROR(VLOOKUP(S1558,'Tablas de calculos'!$AU$16:$AV$24,2,FALSE),"")</f>
        <v>7</v>
      </c>
      <c r="U1558" s="208" t="str">
        <f>IFERROR(VLOOKUP(T1558,'Tablas de calculos'!$AV$16:$AY$24,4),"")</f>
        <v>Débil</v>
      </c>
      <c r="V1558" s="232" t="s">
        <v>576</v>
      </c>
      <c r="W1558" s="232" t="s">
        <v>578</v>
      </c>
      <c r="X1558" s="123" t="str">
        <f t="shared" si="103"/>
        <v>DébilNo disminuyeDirectamente</v>
      </c>
      <c r="Y1558" s="208" t="str">
        <f>IFERROR(VLOOKUP(X1558,'Tablas de calculos'!$AZ$4:$BE$11,5,FALSE),"")</f>
        <v/>
      </c>
      <c r="Z1558" s="208" t="str">
        <f>IFERROR(VLOOKUP(X1558,'Tablas de calculos'!$AZ$4:$BE$11,6,FALSE),"")</f>
        <v/>
      </c>
    </row>
    <row r="1559" spans="1:26" ht="60" x14ac:dyDescent="0.25">
      <c r="A1559" s="232" t="s">
        <v>1200</v>
      </c>
      <c r="B1559" s="137">
        <v>81</v>
      </c>
      <c r="C1559" s="205" t="str">
        <f>+VLOOKUP(Tabla9[[#This Row],[Cod. Riesgo]],Tabla_Riesgos[[Número]:[Tipo de Riesgo]],6,FALSE)</f>
        <v>Operativo</v>
      </c>
      <c r="D1559" s="290" t="s">
        <v>26</v>
      </c>
      <c r="E1559" s="291" t="s">
        <v>751</v>
      </c>
      <c r="F1559" s="292">
        <v>81.02</v>
      </c>
      <c r="G1559" s="293" t="s">
        <v>335</v>
      </c>
      <c r="H1559" s="473"/>
      <c r="I1559" s="232"/>
      <c r="J1559" s="232"/>
      <c r="K1559" s="232"/>
      <c r="L1559" s="232"/>
      <c r="M1559" s="232"/>
      <c r="N1559" s="232"/>
      <c r="O1559" s="232"/>
      <c r="P1559" s="123">
        <f t="shared" si="100"/>
        <v>0</v>
      </c>
      <c r="Q1559" s="208" t="str">
        <f t="shared" si="101"/>
        <v>Debil</v>
      </c>
      <c r="R1559" s="232" t="s">
        <v>516</v>
      </c>
      <c r="S1559" s="224" t="str">
        <f t="shared" si="102"/>
        <v>DebilFuerte</v>
      </c>
      <c r="T1559" s="224">
        <f>IFERROR(VLOOKUP(S1559,'Tablas de calculos'!$AU$16:$AV$24,2,FALSE),"")</f>
        <v>7</v>
      </c>
      <c r="U1559" s="208" t="str">
        <f>IFERROR(VLOOKUP(T1559,'Tablas de calculos'!$AV$16:$AY$24,4),"")</f>
        <v>Débil</v>
      </c>
      <c r="V1559" s="232" t="s">
        <v>576</v>
      </c>
      <c r="W1559" s="232" t="s">
        <v>578</v>
      </c>
      <c r="X1559" s="123" t="str">
        <f t="shared" si="103"/>
        <v>DébilNo disminuyeDirectamente</v>
      </c>
      <c r="Y1559" s="208" t="str">
        <f>IFERROR(VLOOKUP(X1559,'Tablas de calculos'!$AZ$4:$BE$11,5,FALSE),"")</f>
        <v/>
      </c>
      <c r="Z1559" s="208" t="str">
        <f>IFERROR(VLOOKUP(X1559,'Tablas de calculos'!$AZ$4:$BE$11,6,FALSE),"")</f>
        <v/>
      </c>
    </row>
    <row r="1560" spans="1:26" ht="75" x14ac:dyDescent="0.25">
      <c r="A1560" s="232" t="s">
        <v>1200</v>
      </c>
      <c r="B1560" s="137">
        <v>81</v>
      </c>
      <c r="C1560" s="205" t="str">
        <f>+VLOOKUP(Tabla9[[#This Row],[Cod. Riesgo]],Tabla_Riesgos[[Número]:[Tipo de Riesgo]],6,FALSE)</f>
        <v>Operativo</v>
      </c>
      <c r="D1560" s="290" t="s">
        <v>26</v>
      </c>
      <c r="E1560" s="291" t="s">
        <v>751</v>
      </c>
      <c r="F1560" s="292">
        <v>81.03</v>
      </c>
      <c r="G1560" s="293" t="s">
        <v>336</v>
      </c>
      <c r="H1560" s="473"/>
      <c r="I1560" s="232"/>
      <c r="J1560" s="232"/>
      <c r="K1560" s="232"/>
      <c r="L1560" s="232"/>
      <c r="M1560" s="232"/>
      <c r="N1560" s="232"/>
      <c r="O1560" s="232"/>
      <c r="P1560" s="123">
        <f t="shared" si="100"/>
        <v>0</v>
      </c>
      <c r="Q1560" s="208" t="str">
        <f t="shared" si="101"/>
        <v>Debil</v>
      </c>
      <c r="R1560" s="232" t="s">
        <v>516</v>
      </c>
      <c r="S1560" s="224" t="str">
        <f t="shared" si="102"/>
        <v>DebilFuerte</v>
      </c>
      <c r="T1560" s="224">
        <f>IFERROR(VLOOKUP(S1560,'Tablas de calculos'!$AU$16:$AV$24,2,FALSE),"")</f>
        <v>7</v>
      </c>
      <c r="U1560" s="208" t="str">
        <f>IFERROR(VLOOKUP(T1560,'Tablas de calculos'!$AV$16:$AY$24,4),"")</f>
        <v>Débil</v>
      </c>
      <c r="V1560" s="232" t="s">
        <v>576</v>
      </c>
      <c r="W1560" s="232" t="s">
        <v>578</v>
      </c>
      <c r="X1560" s="123" t="str">
        <f t="shared" si="103"/>
        <v>DébilNo disminuyeDirectamente</v>
      </c>
      <c r="Y1560" s="208" t="str">
        <f>IFERROR(VLOOKUP(X1560,'Tablas de calculos'!$AZ$4:$BE$11,5,FALSE),"")</f>
        <v/>
      </c>
      <c r="Z1560" s="208" t="str">
        <f>IFERROR(VLOOKUP(X1560,'Tablas de calculos'!$AZ$4:$BE$11,6,FALSE),"")</f>
        <v/>
      </c>
    </row>
    <row r="1561" spans="1:26" ht="75" x14ac:dyDescent="0.25">
      <c r="A1561" s="232" t="s">
        <v>1200</v>
      </c>
      <c r="B1561" s="137">
        <v>81</v>
      </c>
      <c r="C1561" s="205" t="str">
        <f>+VLOOKUP(Tabla9[[#This Row],[Cod. Riesgo]],Tabla_Riesgos[[Número]:[Tipo de Riesgo]],6,FALSE)</f>
        <v>Operativo</v>
      </c>
      <c r="D1561" s="290" t="s">
        <v>26</v>
      </c>
      <c r="E1561" s="291" t="s">
        <v>751</v>
      </c>
      <c r="F1561" s="292">
        <v>81.040000000000006</v>
      </c>
      <c r="G1561" s="293" t="s">
        <v>337</v>
      </c>
      <c r="H1561" s="473"/>
      <c r="I1561" s="232"/>
      <c r="J1561" s="232"/>
      <c r="K1561" s="232"/>
      <c r="L1561" s="232"/>
      <c r="M1561" s="232"/>
      <c r="N1561" s="232"/>
      <c r="O1561" s="232"/>
      <c r="P1561" s="123">
        <f t="shared" si="100"/>
        <v>0</v>
      </c>
      <c r="Q1561" s="208" t="str">
        <f t="shared" si="101"/>
        <v>Debil</v>
      </c>
      <c r="R1561" s="232" t="s">
        <v>516</v>
      </c>
      <c r="S1561" s="224" t="str">
        <f t="shared" si="102"/>
        <v>DebilFuerte</v>
      </c>
      <c r="T1561" s="224">
        <f>IFERROR(VLOOKUP(S1561,'Tablas de calculos'!$AU$16:$AV$24,2,FALSE),"")</f>
        <v>7</v>
      </c>
      <c r="U1561" s="208" t="str">
        <f>IFERROR(VLOOKUP(T1561,'Tablas de calculos'!$AV$16:$AY$24,4),"")</f>
        <v>Débil</v>
      </c>
      <c r="V1561" s="232" t="s">
        <v>576</v>
      </c>
      <c r="W1561" s="232" t="s">
        <v>578</v>
      </c>
      <c r="X1561" s="123" t="str">
        <f t="shared" si="103"/>
        <v>DébilNo disminuyeDirectamente</v>
      </c>
      <c r="Y1561" s="208" t="str">
        <f>IFERROR(VLOOKUP(X1561,'Tablas de calculos'!$AZ$4:$BE$11,5,FALSE),"")</f>
        <v/>
      </c>
      <c r="Z1561" s="208" t="str">
        <f>IFERROR(VLOOKUP(X1561,'Tablas de calculos'!$AZ$4:$BE$11,6,FALSE),"")</f>
        <v/>
      </c>
    </row>
    <row r="1562" spans="1:26" ht="60" x14ac:dyDescent="0.25">
      <c r="A1562" s="232" t="s">
        <v>1200</v>
      </c>
      <c r="B1562" s="137">
        <v>82</v>
      </c>
      <c r="C1562" s="205" t="str">
        <f>+VLOOKUP(Tabla9[[#This Row],[Cod. Riesgo]],Tabla_Riesgos[[Número]:[Tipo de Riesgo]],6,FALSE)</f>
        <v>Operativo</v>
      </c>
      <c r="D1562" s="290" t="s">
        <v>26</v>
      </c>
      <c r="E1562" s="291" t="s">
        <v>1160</v>
      </c>
      <c r="F1562" s="292">
        <v>82.01</v>
      </c>
      <c r="G1562" s="293" t="s">
        <v>338</v>
      </c>
      <c r="H1562" s="473"/>
      <c r="I1562" s="232"/>
      <c r="J1562" s="232"/>
      <c r="K1562" s="232"/>
      <c r="L1562" s="232"/>
      <c r="M1562" s="232"/>
      <c r="N1562" s="232"/>
      <c r="O1562" s="232"/>
      <c r="P1562" s="123">
        <f t="shared" si="100"/>
        <v>0</v>
      </c>
      <c r="Q1562" s="208" t="str">
        <f t="shared" si="101"/>
        <v>Debil</v>
      </c>
      <c r="R1562" s="232" t="s">
        <v>516</v>
      </c>
      <c r="S1562" s="224" t="str">
        <f t="shared" si="102"/>
        <v>DebilFuerte</v>
      </c>
      <c r="T1562" s="224">
        <f>IFERROR(VLOOKUP(S1562,'Tablas de calculos'!$AU$16:$AV$24,2,FALSE),"")</f>
        <v>7</v>
      </c>
      <c r="U1562" s="208" t="str">
        <f>IFERROR(VLOOKUP(T1562,'Tablas de calculos'!$AV$16:$AY$24,4),"")</f>
        <v>Débil</v>
      </c>
      <c r="V1562" s="232" t="s">
        <v>576</v>
      </c>
      <c r="W1562" s="232" t="s">
        <v>578</v>
      </c>
      <c r="X1562" s="123" t="str">
        <f t="shared" si="103"/>
        <v>DébilNo disminuyeDirectamente</v>
      </c>
      <c r="Y1562" s="208" t="str">
        <f>IFERROR(VLOOKUP(X1562,'Tablas de calculos'!$AZ$4:$BE$11,5,FALSE),"")</f>
        <v/>
      </c>
      <c r="Z1562" s="208" t="str">
        <f>IFERROR(VLOOKUP(X1562,'Tablas de calculos'!$AZ$4:$BE$11,6,FALSE),"")</f>
        <v/>
      </c>
    </row>
    <row r="1563" spans="1:26" ht="60" x14ac:dyDescent="0.25">
      <c r="A1563" s="232" t="s">
        <v>1200</v>
      </c>
      <c r="B1563" s="137">
        <v>82</v>
      </c>
      <c r="C1563" s="205" t="str">
        <f>+VLOOKUP(Tabla9[[#This Row],[Cod. Riesgo]],Tabla_Riesgos[[Número]:[Tipo de Riesgo]],6,FALSE)</f>
        <v>Operativo</v>
      </c>
      <c r="D1563" s="290" t="s">
        <v>26</v>
      </c>
      <c r="E1563" s="291" t="s">
        <v>1160</v>
      </c>
      <c r="F1563" s="292">
        <v>82.02</v>
      </c>
      <c r="G1563" s="293" t="s">
        <v>339</v>
      </c>
      <c r="H1563" s="473"/>
      <c r="I1563" s="232"/>
      <c r="J1563" s="232"/>
      <c r="K1563" s="232"/>
      <c r="L1563" s="232"/>
      <c r="M1563" s="232"/>
      <c r="N1563" s="232"/>
      <c r="O1563" s="232"/>
      <c r="P1563" s="123">
        <f t="shared" si="100"/>
        <v>0</v>
      </c>
      <c r="Q1563" s="208" t="str">
        <f t="shared" si="101"/>
        <v>Debil</v>
      </c>
      <c r="R1563" s="232" t="s">
        <v>516</v>
      </c>
      <c r="S1563" s="224" t="str">
        <f t="shared" si="102"/>
        <v>DebilFuerte</v>
      </c>
      <c r="T1563" s="224">
        <f>IFERROR(VLOOKUP(S1563,'Tablas de calculos'!$AU$16:$AV$24,2,FALSE),"")</f>
        <v>7</v>
      </c>
      <c r="U1563" s="208" t="str">
        <f>IFERROR(VLOOKUP(T1563,'Tablas de calculos'!$AV$16:$AY$24,4),"")</f>
        <v>Débil</v>
      </c>
      <c r="V1563" s="232" t="s">
        <v>576</v>
      </c>
      <c r="W1563" s="232" t="s">
        <v>578</v>
      </c>
      <c r="X1563" s="123" t="str">
        <f t="shared" si="103"/>
        <v>DébilNo disminuyeDirectamente</v>
      </c>
      <c r="Y1563" s="208" t="str">
        <f>IFERROR(VLOOKUP(X1563,'Tablas de calculos'!$AZ$4:$BE$11,5,FALSE),"")</f>
        <v/>
      </c>
      <c r="Z1563" s="208" t="str">
        <f>IFERROR(VLOOKUP(X1563,'Tablas de calculos'!$AZ$4:$BE$11,6,FALSE),"")</f>
        <v/>
      </c>
    </row>
    <row r="1564" spans="1:26" ht="60" x14ac:dyDescent="0.25">
      <c r="A1564" s="232" t="s">
        <v>1200</v>
      </c>
      <c r="B1564" s="137">
        <v>82</v>
      </c>
      <c r="C1564" s="205" t="str">
        <f>+VLOOKUP(Tabla9[[#This Row],[Cod. Riesgo]],Tabla_Riesgos[[Número]:[Tipo de Riesgo]],6,FALSE)</f>
        <v>Operativo</v>
      </c>
      <c r="D1564" s="290" t="s">
        <v>26</v>
      </c>
      <c r="E1564" s="291" t="s">
        <v>1160</v>
      </c>
      <c r="F1564" s="292">
        <v>82.03</v>
      </c>
      <c r="G1564" s="293" t="s">
        <v>340</v>
      </c>
      <c r="H1564" s="473"/>
      <c r="I1564" s="232"/>
      <c r="J1564" s="232"/>
      <c r="K1564" s="232"/>
      <c r="L1564" s="232"/>
      <c r="M1564" s="232"/>
      <c r="N1564" s="232"/>
      <c r="O1564" s="232"/>
      <c r="P1564" s="123">
        <f t="shared" si="100"/>
        <v>0</v>
      </c>
      <c r="Q1564" s="208" t="str">
        <f t="shared" si="101"/>
        <v>Debil</v>
      </c>
      <c r="R1564" s="232" t="s">
        <v>516</v>
      </c>
      <c r="S1564" s="224" t="str">
        <f t="shared" si="102"/>
        <v>DebilFuerte</v>
      </c>
      <c r="T1564" s="224">
        <f>IFERROR(VLOOKUP(S1564,'Tablas de calculos'!$AU$16:$AV$24,2,FALSE),"")</f>
        <v>7</v>
      </c>
      <c r="U1564" s="208" t="str">
        <f>IFERROR(VLOOKUP(T1564,'Tablas de calculos'!$AV$16:$AY$24,4),"")</f>
        <v>Débil</v>
      </c>
      <c r="V1564" s="232" t="s">
        <v>576</v>
      </c>
      <c r="W1564" s="232" t="s">
        <v>578</v>
      </c>
      <c r="X1564" s="123" t="str">
        <f t="shared" si="103"/>
        <v>DébilNo disminuyeDirectamente</v>
      </c>
      <c r="Y1564" s="208" t="str">
        <f>IFERROR(VLOOKUP(X1564,'Tablas de calculos'!$AZ$4:$BE$11,5,FALSE),"")</f>
        <v/>
      </c>
      <c r="Z1564" s="208" t="str">
        <f>IFERROR(VLOOKUP(X1564,'Tablas de calculos'!$AZ$4:$BE$11,6,FALSE),"")</f>
        <v/>
      </c>
    </row>
    <row r="1565" spans="1:26" ht="60" x14ac:dyDescent="0.25">
      <c r="A1565" s="232" t="s">
        <v>1200</v>
      </c>
      <c r="B1565" s="137">
        <v>82</v>
      </c>
      <c r="C1565" s="205" t="str">
        <f>+VLOOKUP(Tabla9[[#This Row],[Cod. Riesgo]],Tabla_Riesgos[[Número]:[Tipo de Riesgo]],6,FALSE)</f>
        <v>Operativo</v>
      </c>
      <c r="D1565" s="290" t="s">
        <v>26</v>
      </c>
      <c r="E1565" s="291" t="s">
        <v>1160</v>
      </c>
      <c r="F1565" s="292">
        <v>82.04</v>
      </c>
      <c r="G1565" s="293" t="s">
        <v>338</v>
      </c>
      <c r="H1565" s="473"/>
      <c r="I1565" s="232"/>
      <c r="J1565" s="232"/>
      <c r="K1565" s="232"/>
      <c r="L1565" s="232"/>
      <c r="M1565" s="232"/>
      <c r="N1565" s="232"/>
      <c r="O1565" s="232"/>
      <c r="P1565" s="123">
        <f t="shared" si="100"/>
        <v>0</v>
      </c>
      <c r="Q1565" s="208" t="str">
        <f t="shared" si="101"/>
        <v>Debil</v>
      </c>
      <c r="R1565" s="232" t="s">
        <v>516</v>
      </c>
      <c r="S1565" s="224" t="str">
        <f t="shared" si="102"/>
        <v>DebilFuerte</v>
      </c>
      <c r="T1565" s="224">
        <f>IFERROR(VLOOKUP(S1565,'Tablas de calculos'!$AU$16:$AV$24,2,FALSE),"")</f>
        <v>7</v>
      </c>
      <c r="U1565" s="208" t="str">
        <f>IFERROR(VLOOKUP(T1565,'Tablas de calculos'!$AV$16:$AY$24,4),"")</f>
        <v>Débil</v>
      </c>
      <c r="V1565" s="232" t="s">
        <v>576</v>
      </c>
      <c r="W1565" s="232" t="s">
        <v>578</v>
      </c>
      <c r="X1565" s="123" t="str">
        <f t="shared" si="103"/>
        <v>DébilNo disminuyeDirectamente</v>
      </c>
      <c r="Y1565" s="208" t="str">
        <f>IFERROR(VLOOKUP(X1565,'Tablas de calculos'!$AZ$4:$BE$11,5,FALSE),"")</f>
        <v/>
      </c>
      <c r="Z1565" s="208" t="str">
        <f>IFERROR(VLOOKUP(X1565,'Tablas de calculos'!$AZ$4:$BE$11,6,FALSE),"")</f>
        <v/>
      </c>
    </row>
    <row r="1566" spans="1:26" ht="60" x14ac:dyDescent="0.25">
      <c r="A1566" s="232" t="s">
        <v>1200</v>
      </c>
      <c r="B1566" s="137">
        <v>83</v>
      </c>
      <c r="C1566" s="205" t="str">
        <f>+VLOOKUP(Tabla9[[#This Row],[Cod. Riesgo]],Tabla_Riesgos[[Número]:[Tipo de Riesgo]],6,FALSE)</f>
        <v>Operativo</v>
      </c>
      <c r="D1566" s="290" t="s">
        <v>26</v>
      </c>
      <c r="E1566" s="291" t="s">
        <v>833</v>
      </c>
      <c r="F1566" s="292">
        <v>83.01</v>
      </c>
      <c r="G1566" s="293" t="s">
        <v>341</v>
      </c>
      <c r="H1566" s="473"/>
      <c r="I1566" s="232"/>
      <c r="J1566" s="232"/>
      <c r="K1566" s="232"/>
      <c r="L1566" s="232"/>
      <c r="M1566" s="232"/>
      <c r="N1566" s="232"/>
      <c r="O1566" s="232"/>
      <c r="P1566" s="123">
        <f t="shared" si="100"/>
        <v>0</v>
      </c>
      <c r="Q1566" s="208" t="str">
        <f t="shared" si="101"/>
        <v>Debil</v>
      </c>
      <c r="R1566" s="232" t="s">
        <v>516</v>
      </c>
      <c r="S1566" s="224" t="str">
        <f t="shared" si="102"/>
        <v>DebilFuerte</v>
      </c>
      <c r="T1566" s="224">
        <f>IFERROR(VLOOKUP(S1566,'Tablas de calculos'!$AU$16:$AV$24,2,FALSE),"")</f>
        <v>7</v>
      </c>
      <c r="U1566" s="208" t="str">
        <f>IFERROR(VLOOKUP(T1566,'Tablas de calculos'!$AV$16:$AY$24,4),"")</f>
        <v>Débil</v>
      </c>
      <c r="V1566" s="232" t="s">
        <v>576</v>
      </c>
      <c r="W1566" s="232" t="s">
        <v>578</v>
      </c>
      <c r="X1566" s="123" t="str">
        <f t="shared" si="103"/>
        <v>DébilNo disminuyeDirectamente</v>
      </c>
      <c r="Y1566" s="208" t="str">
        <f>IFERROR(VLOOKUP(X1566,'Tablas de calculos'!$AZ$4:$BE$11,5,FALSE),"")</f>
        <v/>
      </c>
      <c r="Z1566" s="208" t="str">
        <f>IFERROR(VLOOKUP(X1566,'Tablas de calculos'!$AZ$4:$BE$11,6,FALSE),"")</f>
        <v/>
      </c>
    </row>
    <row r="1567" spans="1:26" ht="90" x14ac:dyDescent="0.25">
      <c r="A1567" s="232" t="s">
        <v>1200</v>
      </c>
      <c r="B1567" s="137">
        <v>83</v>
      </c>
      <c r="C1567" s="205" t="str">
        <f>+VLOOKUP(Tabla9[[#This Row],[Cod. Riesgo]],Tabla_Riesgos[[Número]:[Tipo de Riesgo]],6,FALSE)</f>
        <v>Operativo</v>
      </c>
      <c r="D1567" s="290" t="s">
        <v>26</v>
      </c>
      <c r="E1567" s="291" t="s">
        <v>833</v>
      </c>
      <c r="F1567" s="292">
        <v>83.02</v>
      </c>
      <c r="G1567" s="293" t="s">
        <v>342</v>
      </c>
      <c r="H1567" s="473"/>
      <c r="I1567" s="232"/>
      <c r="J1567" s="232"/>
      <c r="K1567" s="232"/>
      <c r="L1567" s="232"/>
      <c r="M1567" s="232"/>
      <c r="N1567" s="232"/>
      <c r="O1567" s="232"/>
      <c r="P1567" s="123">
        <f t="shared" si="100"/>
        <v>0</v>
      </c>
      <c r="Q1567" s="208" t="str">
        <f t="shared" si="101"/>
        <v>Debil</v>
      </c>
      <c r="R1567" s="232" t="s">
        <v>516</v>
      </c>
      <c r="S1567" s="224" t="str">
        <f t="shared" si="102"/>
        <v>DebilFuerte</v>
      </c>
      <c r="T1567" s="224">
        <f>IFERROR(VLOOKUP(S1567,'Tablas de calculos'!$AU$16:$AV$24,2,FALSE),"")</f>
        <v>7</v>
      </c>
      <c r="U1567" s="208" t="str">
        <f>IFERROR(VLOOKUP(T1567,'Tablas de calculos'!$AV$16:$AY$24,4),"")</f>
        <v>Débil</v>
      </c>
      <c r="V1567" s="232" t="s">
        <v>576</v>
      </c>
      <c r="W1567" s="232" t="s">
        <v>578</v>
      </c>
      <c r="X1567" s="123" t="str">
        <f t="shared" si="103"/>
        <v>DébilNo disminuyeDirectamente</v>
      </c>
      <c r="Y1567" s="208" t="str">
        <f>IFERROR(VLOOKUP(X1567,'Tablas de calculos'!$AZ$4:$BE$11,5,FALSE),"")</f>
        <v/>
      </c>
      <c r="Z1567" s="208" t="str">
        <f>IFERROR(VLOOKUP(X1567,'Tablas de calculos'!$AZ$4:$BE$11,6,FALSE),"")</f>
        <v/>
      </c>
    </row>
    <row r="1568" spans="1:26" ht="105" x14ac:dyDescent="0.25">
      <c r="A1568" s="232" t="s">
        <v>1200</v>
      </c>
      <c r="B1568" s="137">
        <v>83</v>
      </c>
      <c r="C1568" s="205" t="str">
        <f>+VLOOKUP(Tabla9[[#This Row],[Cod. Riesgo]],Tabla_Riesgos[[Número]:[Tipo de Riesgo]],6,FALSE)</f>
        <v>Operativo</v>
      </c>
      <c r="D1568" s="290" t="s">
        <v>26</v>
      </c>
      <c r="E1568" s="291" t="s">
        <v>833</v>
      </c>
      <c r="F1568" s="292">
        <v>83.03</v>
      </c>
      <c r="G1568" s="293" t="s">
        <v>343</v>
      </c>
      <c r="H1568" s="473"/>
      <c r="I1568" s="232"/>
      <c r="J1568" s="232"/>
      <c r="K1568" s="232"/>
      <c r="L1568" s="232"/>
      <c r="M1568" s="232"/>
      <c r="N1568" s="232"/>
      <c r="O1568" s="232"/>
      <c r="P1568" s="123">
        <f t="shared" si="100"/>
        <v>0</v>
      </c>
      <c r="Q1568" s="208" t="str">
        <f t="shared" si="101"/>
        <v>Debil</v>
      </c>
      <c r="R1568" s="232" t="s">
        <v>516</v>
      </c>
      <c r="S1568" s="224" t="str">
        <f t="shared" si="102"/>
        <v>DebilFuerte</v>
      </c>
      <c r="T1568" s="224">
        <f>IFERROR(VLOOKUP(S1568,'Tablas de calculos'!$AU$16:$AV$24,2,FALSE),"")</f>
        <v>7</v>
      </c>
      <c r="U1568" s="208" t="str">
        <f>IFERROR(VLOOKUP(T1568,'Tablas de calculos'!$AV$16:$AY$24,4),"")</f>
        <v>Débil</v>
      </c>
      <c r="V1568" s="232" t="s">
        <v>576</v>
      </c>
      <c r="W1568" s="232" t="s">
        <v>578</v>
      </c>
      <c r="X1568" s="123" t="str">
        <f t="shared" si="103"/>
        <v>DébilNo disminuyeDirectamente</v>
      </c>
      <c r="Y1568" s="208" t="str">
        <f>IFERROR(VLOOKUP(X1568,'Tablas de calculos'!$AZ$4:$BE$11,5,FALSE),"")</f>
        <v/>
      </c>
      <c r="Z1568" s="208" t="str">
        <f>IFERROR(VLOOKUP(X1568,'Tablas de calculos'!$AZ$4:$BE$11,6,FALSE),"")</f>
        <v/>
      </c>
    </row>
    <row r="1569" spans="1:26" ht="150" x14ac:dyDescent="0.25">
      <c r="A1569" s="232" t="s">
        <v>1200</v>
      </c>
      <c r="B1569" s="137">
        <v>83</v>
      </c>
      <c r="C1569" s="205" t="str">
        <f>+VLOOKUP(Tabla9[[#This Row],[Cod. Riesgo]],Tabla_Riesgos[[Número]:[Tipo de Riesgo]],6,FALSE)</f>
        <v>Operativo</v>
      </c>
      <c r="D1569" s="290" t="s">
        <v>26</v>
      </c>
      <c r="E1569" s="291" t="s">
        <v>833</v>
      </c>
      <c r="F1569" s="292">
        <v>83.04</v>
      </c>
      <c r="G1569" s="293" t="s">
        <v>344</v>
      </c>
      <c r="H1569" s="473"/>
      <c r="I1569" s="232"/>
      <c r="J1569" s="232"/>
      <c r="K1569" s="232"/>
      <c r="L1569" s="232"/>
      <c r="M1569" s="232"/>
      <c r="N1569" s="232"/>
      <c r="O1569" s="232"/>
      <c r="P1569" s="123">
        <f t="shared" si="100"/>
        <v>0</v>
      </c>
      <c r="Q1569" s="208" t="str">
        <f t="shared" si="101"/>
        <v>Debil</v>
      </c>
      <c r="R1569" s="232" t="s">
        <v>516</v>
      </c>
      <c r="S1569" s="224" t="str">
        <f t="shared" si="102"/>
        <v>DebilFuerte</v>
      </c>
      <c r="T1569" s="224">
        <f>IFERROR(VLOOKUP(S1569,'Tablas de calculos'!$AU$16:$AV$24,2,FALSE),"")</f>
        <v>7</v>
      </c>
      <c r="U1569" s="208" t="str">
        <f>IFERROR(VLOOKUP(T1569,'Tablas de calculos'!$AV$16:$AY$24,4),"")</f>
        <v>Débil</v>
      </c>
      <c r="V1569" s="232" t="s">
        <v>576</v>
      </c>
      <c r="W1569" s="232" t="s">
        <v>578</v>
      </c>
      <c r="X1569" s="123" t="str">
        <f t="shared" si="103"/>
        <v>DébilNo disminuyeDirectamente</v>
      </c>
      <c r="Y1569" s="208" t="str">
        <f>IFERROR(VLOOKUP(X1569,'Tablas de calculos'!$AZ$4:$BE$11,5,FALSE),"")</f>
        <v/>
      </c>
      <c r="Z1569" s="208" t="str">
        <f>IFERROR(VLOOKUP(X1569,'Tablas de calculos'!$AZ$4:$BE$11,6,FALSE),"")</f>
        <v/>
      </c>
    </row>
    <row r="1570" spans="1:26" ht="45" x14ac:dyDescent="0.25">
      <c r="A1570" s="232" t="s">
        <v>1200</v>
      </c>
      <c r="B1570" s="137">
        <v>84</v>
      </c>
      <c r="C1570" s="205" t="str">
        <f>+VLOOKUP(Tabla9[[#This Row],[Cod. Riesgo]],Tabla_Riesgos[[Número]:[Tipo de Riesgo]],6,FALSE)</f>
        <v>Operativo</v>
      </c>
      <c r="D1570" s="290" t="s">
        <v>26</v>
      </c>
      <c r="E1570" s="291" t="s">
        <v>837</v>
      </c>
      <c r="F1570" s="292">
        <v>84.01</v>
      </c>
      <c r="G1570" s="293" t="s">
        <v>345</v>
      </c>
      <c r="H1570" s="473"/>
      <c r="I1570" s="232"/>
      <c r="J1570" s="232"/>
      <c r="K1570" s="232"/>
      <c r="L1570" s="232"/>
      <c r="M1570" s="232"/>
      <c r="N1570" s="232"/>
      <c r="O1570" s="232"/>
      <c r="P1570" s="123">
        <f t="shared" si="100"/>
        <v>0</v>
      </c>
      <c r="Q1570" s="208" t="str">
        <f t="shared" si="101"/>
        <v>Debil</v>
      </c>
      <c r="R1570" s="232" t="s">
        <v>516</v>
      </c>
      <c r="S1570" s="224" t="str">
        <f t="shared" si="102"/>
        <v>DebilFuerte</v>
      </c>
      <c r="T1570" s="224">
        <f>IFERROR(VLOOKUP(S1570,'Tablas de calculos'!$AU$16:$AV$24,2,FALSE),"")</f>
        <v>7</v>
      </c>
      <c r="U1570" s="208" t="str">
        <f>IFERROR(VLOOKUP(T1570,'Tablas de calculos'!$AV$16:$AY$24,4),"")</f>
        <v>Débil</v>
      </c>
      <c r="V1570" s="232" t="s">
        <v>576</v>
      </c>
      <c r="W1570" s="232" t="s">
        <v>578</v>
      </c>
      <c r="X1570" s="123" t="str">
        <f t="shared" si="103"/>
        <v>DébilNo disminuyeDirectamente</v>
      </c>
      <c r="Y1570" s="208" t="str">
        <f>IFERROR(VLOOKUP(X1570,'Tablas de calculos'!$AZ$4:$BE$11,5,FALSE),"")</f>
        <v/>
      </c>
      <c r="Z1570" s="208" t="str">
        <f>IFERROR(VLOOKUP(X1570,'Tablas de calculos'!$AZ$4:$BE$11,6,FALSE),"")</f>
        <v/>
      </c>
    </row>
    <row r="1571" spans="1:26" ht="135" x14ac:dyDescent="0.25">
      <c r="A1571" s="232" t="s">
        <v>1200</v>
      </c>
      <c r="B1571" s="137">
        <v>84</v>
      </c>
      <c r="C1571" s="205" t="str">
        <f>+VLOOKUP(Tabla9[[#This Row],[Cod. Riesgo]],Tabla_Riesgos[[Número]:[Tipo de Riesgo]],6,FALSE)</f>
        <v>Operativo</v>
      </c>
      <c r="D1571" s="290" t="s">
        <v>26</v>
      </c>
      <c r="E1571" s="291" t="s">
        <v>837</v>
      </c>
      <c r="F1571" s="292">
        <v>84.02</v>
      </c>
      <c r="G1571" s="293" t="s">
        <v>346</v>
      </c>
      <c r="H1571" s="473"/>
      <c r="I1571" s="232"/>
      <c r="J1571" s="232"/>
      <c r="K1571" s="232"/>
      <c r="L1571" s="232"/>
      <c r="M1571" s="232"/>
      <c r="N1571" s="232"/>
      <c r="O1571" s="232"/>
      <c r="P1571" s="123">
        <f t="shared" si="100"/>
        <v>0</v>
      </c>
      <c r="Q1571" s="208" t="str">
        <f t="shared" si="101"/>
        <v>Debil</v>
      </c>
      <c r="R1571" s="232" t="s">
        <v>516</v>
      </c>
      <c r="S1571" s="224" t="str">
        <f t="shared" si="102"/>
        <v>DebilFuerte</v>
      </c>
      <c r="T1571" s="224">
        <f>IFERROR(VLOOKUP(S1571,'Tablas de calculos'!$AU$16:$AV$24,2,FALSE),"")</f>
        <v>7</v>
      </c>
      <c r="U1571" s="208" t="str">
        <f>IFERROR(VLOOKUP(T1571,'Tablas de calculos'!$AV$16:$AY$24,4),"")</f>
        <v>Débil</v>
      </c>
      <c r="V1571" s="232" t="s">
        <v>576</v>
      </c>
      <c r="W1571" s="232" t="s">
        <v>578</v>
      </c>
      <c r="X1571" s="123" t="str">
        <f t="shared" si="103"/>
        <v>DébilNo disminuyeDirectamente</v>
      </c>
      <c r="Y1571" s="208" t="str">
        <f>IFERROR(VLOOKUP(X1571,'Tablas de calculos'!$AZ$4:$BE$11,5,FALSE),"")</f>
        <v/>
      </c>
      <c r="Z1571" s="208" t="str">
        <f>IFERROR(VLOOKUP(X1571,'Tablas de calculos'!$AZ$4:$BE$11,6,FALSE),"")</f>
        <v/>
      </c>
    </row>
    <row r="1572" spans="1:26" ht="75" x14ac:dyDescent="0.25">
      <c r="A1572" s="232" t="s">
        <v>1200</v>
      </c>
      <c r="B1572" s="137">
        <v>84</v>
      </c>
      <c r="C1572" s="205" t="str">
        <f>+VLOOKUP(Tabla9[[#This Row],[Cod. Riesgo]],Tabla_Riesgos[[Número]:[Tipo de Riesgo]],6,FALSE)</f>
        <v>Operativo</v>
      </c>
      <c r="D1572" s="290" t="s">
        <v>26</v>
      </c>
      <c r="E1572" s="291" t="s">
        <v>837</v>
      </c>
      <c r="F1572" s="292">
        <v>84.03</v>
      </c>
      <c r="G1572" s="293" t="s">
        <v>347</v>
      </c>
      <c r="H1572" s="473"/>
      <c r="I1572" s="232"/>
      <c r="J1572" s="232"/>
      <c r="K1572" s="232"/>
      <c r="L1572" s="232"/>
      <c r="M1572" s="232"/>
      <c r="N1572" s="232"/>
      <c r="O1572" s="232"/>
      <c r="P1572" s="123">
        <f t="shared" si="100"/>
        <v>0</v>
      </c>
      <c r="Q1572" s="208" t="str">
        <f t="shared" si="101"/>
        <v>Debil</v>
      </c>
      <c r="R1572" s="232" t="s">
        <v>516</v>
      </c>
      <c r="S1572" s="224" t="str">
        <f t="shared" si="102"/>
        <v>DebilFuerte</v>
      </c>
      <c r="T1572" s="224">
        <f>IFERROR(VLOOKUP(S1572,'Tablas de calculos'!$AU$16:$AV$24,2,FALSE),"")</f>
        <v>7</v>
      </c>
      <c r="U1572" s="208" t="str">
        <f>IFERROR(VLOOKUP(T1572,'Tablas de calculos'!$AV$16:$AY$24,4),"")</f>
        <v>Débil</v>
      </c>
      <c r="V1572" s="232" t="s">
        <v>576</v>
      </c>
      <c r="W1572" s="232" t="s">
        <v>578</v>
      </c>
      <c r="X1572" s="123" t="str">
        <f t="shared" si="103"/>
        <v>DébilNo disminuyeDirectamente</v>
      </c>
      <c r="Y1572" s="208" t="str">
        <f>IFERROR(VLOOKUP(X1572,'Tablas de calculos'!$AZ$4:$BE$11,5,FALSE),"")</f>
        <v/>
      </c>
      <c r="Z1572" s="208" t="str">
        <f>IFERROR(VLOOKUP(X1572,'Tablas de calculos'!$AZ$4:$BE$11,6,FALSE),"")</f>
        <v/>
      </c>
    </row>
    <row r="1573" spans="1:26" ht="45" x14ac:dyDescent="0.25">
      <c r="A1573" s="232" t="s">
        <v>1200</v>
      </c>
      <c r="B1573" s="137">
        <v>84</v>
      </c>
      <c r="C1573" s="205" t="str">
        <f>+VLOOKUP(Tabla9[[#This Row],[Cod. Riesgo]],Tabla_Riesgos[[Número]:[Tipo de Riesgo]],6,FALSE)</f>
        <v>Operativo</v>
      </c>
      <c r="D1573" s="290" t="s">
        <v>26</v>
      </c>
      <c r="E1573" s="291" t="s">
        <v>837</v>
      </c>
      <c r="F1573" s="292">
        <v>84.04</v>
      </c>
      <c r="G1573" s="293" t="s">
        <v>348</v>
      </c>
      <c r="H1573" s="473"/>
      <c r="I1573" s="232"/>
      <c r="J1573" s="232"/>
      <c r="K1573" s="232"/>
      <c r="L1573" s="232"/>
      <c r="M1573" s="232"/>
      <c r="N1573" s="232"/>
      <c r="O1573" s="232"/>
      <c r="P1573" s="123">
        <f t="shared" si="100"/>
        <v>0</v>
      </c>
      <c r="Q1573" s="208" t="str">
        <f t="shared" si="101"/>
        <v>Debil</v>
      </c>
      <c r="R1573" s="232" t="s">
        <v>516</v>
      </c>
      <c r="S1573" s="224" t="str">
        <f t="shared" si="102"/>
        <v>DebilFuerte</v>
      </c>
      <c r="T1573" s="224">
        <f>IFERROR(VLOOKUP(S1573,'Tablas de calculos'!$AU$16:$AV$24,2,FALSE),"")</f>
        <v>7</v>
      </c>
      <c r="U1573" s="208" t="str">
        <f>IFERROR(VLOOKUP(T1573,'Tablas de calculos'!$AV$16:$AY$24,4),"")</f>
        <v>Débil</v>
      </c>
      <c r="V1573" s="232" t="s">
        <v>576</v>
      </c>
      <c r="W1573" s="232" t="s">
        <v>578</v>
      </c>
      <c r="X1573" s="123" t="str">
        <f t="shared" si="103"/>
        <v>DébilNo disminuyeDirectamente</v>
      </c>
      <c r="Y1573" s="208" t="str">
        <f>IFERROR(VLOOKUP(X1573,'Tablas de calculos'!$AZ$4:$BE$11,5,FALSE),"")</f>
        <v/>
      </c>
      <c r="Z1573" s="208" t="str">
        <f>IFERROR(VLOOKUP(X1573,'Tablas de calculos'!$AZ$4:$BE$11,6,FALSE),"")</f>
        <v/>
      </c>
    </row>
    <row r="1574" spans="1:26" ht="120" x14ac:dyDescent="0.25">
      <c r="A1574" s="232" t="s">
        <v>1200</v>
      </c>
      <c r="B1574" s="137">
        <v>84</v>
      </c>
      <c r="C1574" s="205" t="str">
        <f>+VLOOKUP(Tabla9[[#This Row],[Cod. Riesgo]],Tabla_Riesgos[[Número]:[Tipo de Riesgo]],6,FALSE)</f>
        <v>Operativo</v>
      </c>
      <c r="D1574" s="290" t="s">
        <v>26</v>
      </c>
      <c r="E1574" s="291" t="s">
        <v>837</v>
      </c>
      <c r="F1574" s="292">
        <v>84.05</v>
      </c>
      <c r="G1574" s="293" t="s">
        <v>349</v>
      </c>
      <c r="H1574" s="473"/>
      <c r="I1574" s="232"/>
      <c r="J1574" s="232"/>
      <c r="K1574" s="232"/>
      <c r="L1574" s="232"/>
      <c r="M1574" s="232"/>
      <c r="N1574" s="232"/>
      <c r="O1574" s="232"/>
      <c r="P1574" s="123">
        <f t="shared" si="100"/>
        <v>0</v>
      </c>
      <c r="Q1574" s="208" t="str">
        <f t="shared" si="101"/>
        <v>Debil</v>
      </c>
      <c r="R1574" s="232" t="s">
        <v>516</v>
      </c>
      <c r="S1574" s="224" t="str">
        <f t="shared" si="102"/>
        <v>DebilFuerte</v>
      </c>
      <c r="T1574" s="224">
        <f>IFERROR(VLOOKUP(S1574,'Tablas de calculos'!$AU$16:$AV$24,2,FALSE),"")</f>
        <v>7</v>
      </c>
      <c r="U1574" s="208" t="str">
        <f>IFERROR(VLOOKUP(T1574,'Tablas de calculos'!$AV$16:$AY$24,4),"")</f>
        <v>Débil</v>
      </c>
      <c r="V1574" s="232" t="s">
        <v>576</v>
      </c>
      <c r="W1574" s="232" t="s">
        <v>578</v>
      </c>
      <c r="X1574" s="123" t="str">
        <f t="shared" si="103"/>
        <v>DébilNo disminuyeDirectamente</v>
      </c>
      <c r="Y1574" s="208" t="str">
        <f>IFERROR(VLOOKUP(X1574,'Tablas de calculos'!$AZ$4:$BE$11,5,FALSE),"")</f>
        <v/>
      </c>
      <c r="Z1574" s="208" t="str">
        <f>IFERROR(VLOOKUP(X1574,'Tablas de calculos'!$AZ$4:$BE$11,6,FALSE),"")</f>
        <v/>
      </c>
    </row>
    <row r="1575" spans="1:26" ht="120" x14ac:dyDescent="0.25">
      <c r="A1575" s="232" t="s">
        <v>1200</v>
      </c>
      <c r="B1575" s="137">
        <v>85</v>
      </c>
      <c r="C1575" s="205" t="str">
        <f>+VLOOKUP(Tabla9[[#This Row],[Cod. Riesgo]],Tabla_Riesgos[[Número]:[Tipo de Riesgo]],6,FALSE)</f>
        <v>Operativo</v>
      </c>
      <c r="D1575" s="290" t="s">
        <v>26</v>
      </c>
      <c r="E1575" s="291" t="s">
        <v>842</v>
      </c>
      <c r="F1575" s="292">
        <v>85.01</v>
      </c>
      <c r="G1575" s="293" t="s">
        <v>350</v>
      </c>
      <c r="H1575" s="473"/>
      <c r="I1575" s="232"/>
      <c r="J1575" s="232"/>
      <c r="K1575" s="232"/>
      <c r="L1575" s="232"/>
      <c r="M1575" s="232"/>
      <c r="N1575" s="232"/>
      <c r="O1575" s="232"/>
      <c r="P1575" s="123">
        <f t="shared" si="100"/>
        <v>0</v>
      </c>
      <c r="Q1575" s="208" t="str">
        <f t="shared" si="101"/>
        <v>Debil</v>
      </c>
      <c r="R1575" s="232" t="s">
        <v>516</v>
      </c>
      <c r="S1575" s="224" t="str">
        <f t="shared" si="102"/>
        <v>DebilFuerte</v>
      </c>
      <c r="T1575" s="224">
        <f>IFERROR(VLOOKUP(S1575,'Tablas de calculos'!$AU$16:$AV$24,2,FALSE),"")</f>
        <v>7</v>
      </c>
      <c r="U1575" s="208" t="str">
        <f>IFERROR(VLOOKUP(T1575,'Tablas de calculos'!$AV$16:$AY$24,4),"")</f>
        <v>Débil</v>
      </c>
      <c r="V1575" s="232" t="s">
        <v>576</v>
      </c>
      <c r="W1575" s="232" t="s">
        <v>578</v>
      </c>
      <c r="X1575" s="123" t="str">
        <f t="shared" si="103"/>
        <v>DébilNo disminuyeDirectamente</v>
      </c>
      <c r="Y1575" s="208" t="str">
        <f>IFERROR(VLOOKUP(X1575,'Tablas de calculos'!$AZ$4:$BE$11,5,FALSE),"")</f>
        <v/>
      </c>
      <c r="Z1575" s="208" t="str">
        <f>IFERROR(VLOOKUP(X1575,'Tablas de calculos'!$AZ$4:$BE$11,6,FALSE),"")</f>
        <v/>
      </c>
    </row>
    <row r="1576" spans="1:26" ht="120" x14ac:dyDescent="0.25">
      <c r="A1576" s="232" t="s">
        <v>1200</v>
      </c>
      <c r="B1576" s="137">
        <v>85</v>
      </c>
      <c r="C1576" s="205" t="str">
        <f>+VLOOKUP(Tabla9[[#This Row],[Cod. Riesgo]],Tabla_Riesgos[[Número]:[Tipo de Riesgo]],6,FALSE)</f>
        <v>Operativo</v>
      </c>
      <c r="D1576" s="290" t="s">
        <v>26</v>
      </c>
      <c r="E1576" s="291" t="s">
        <v>842</v>
      </c>
      <c r="F1576" s="292">
        <v>85.02</v>
      </c>
      <c r="G1576" s="293" t="s">
        <v>351</v>
      </c>
      <c r="H1576" s="473"/>
      <c r="I1576" s="232"/>
      <c r="J1576" s="232"/>
      <c r="K1576" s="232"/>
      <c r="L1576" s="232"/>
      <c r="M1576" s="232"/>
      <c r="N1576" s="232"/>
      <c r="O1576" s="232"/>
      <c r="P1576" s="123">
        <f t="shared" si="100"/>
        <v>0</v>
      </c>
      <c r="Q1576" s="208" t="str">
        <f t="shared" si="101"/>
        <v>Debil</v>
      </c>
      <c r="R1576" s="232" t="s">
        <v>516</v>
      </c>
      <c r="S1576" s="224" t="str">
        <f t="shared" si="102"/>
        <v>DebilFuerte</v>
      </c>
      <c r="T1576" s="224">
        <f>IFERROR(VLOOKUP(S1576,'Tablas de calculos'!$AU$16:$AV$24,2,FALSE),"")</f>
        <v>7</v>
      </c>
      <c r="U1576" s="208" t="str">
        <f>IFERROR(VLOOKUP(T1576,'Tablas de calculos'!$AV$16:$AY$24,4),"")</f>
        <v>Débil</v>
      </c>
      <c r="V1576" s="232" t="s">
        <v>576</v>
      </c>
      <c r="W1576" s="232" t="s">
        <v>578</v>
      </c>
      <c r="X1576" s="123" t="str">
        <f t="shared" si="103"/>
        <v>DébilNo disminuyeDirectamente</v>
      </c>
      <c r="Y1576" s="208" t="str">
        <f>IFERROR(VLOOKUP(X1576,'Tablas de calculos'!$AZ$4:$BE$11,5,FALSE),"")</f>
        <v/>
      </c>
      <c r="Z1576" s="208" t="str">
        <f>IFERROR(VLOOKUP(X1576,'Tablas de calculos'!$AZ$4:$BE$11,6,FALSE),"")</f>
        <v/>
      </c>
    </row>
    <row r="1577" spans="1:26" ht="165" x14ac:dyDescent="0.25">
      <c r="A1577" s="232" t="s">
        <v>1200</v>
      </c>
      <c r="B1577" s="137">
        <v>85</v>
      </c>
      <c r="C1577" s="205" t="str">
        <f>+VLOOKUP(Tabla9[[#This Row],[Cod. Riesgo]],Tabla_Riesgos[[Número]:[Tipo de Riesgo]],6,FALSE)</f>
        <v>Operativo</v>
      </c>
      <c r="D1577" s="290" t="s">
        <v>26</v>
      </c>
      <c r="E1577" s="291" t="s">
        <v>842</v>
      </c>
      <c r="F1577" s="292">
        <v>85.03</v>
      </c>
      <c r="G1577" s="293" t="s">
        <v>352</v>
      </c>
      <c r="H1577" s="473"/>
      <c r="I1577" s="232"/>
      <c r="J1577" s="232"/>
      <c r="K1577" s="232"/>
      <c r="L1577" s="232"/>
      <c r="M1577" s="232"/>
      <c r="N1577" s="232"/>
      <c r="O1577" s="232"/>
      <c r="P1577" s="123">
        <f t="shared" si="100"/>
        <v>0</v>
      </c>
      <c r="Q1577" s="208" t="str">
        <f t="shared" si="101"/>
        <v>Debil</v>
      </c>
      <c r="R1577" s="232" t="s">
        <v>516</v>
      </c>
      <c r="S1577" s="224" t="str">
        <f t="shared" si="102"/>
        <v>DebilFuerte</v>
      </c>
      <c r="T1577" s="224">
        <f>IFERROR(VLOOKUP(S1577,'Tablas de calculos'!$AU$16:$AV$24,2,FALSE),"")</f>
        <v>7</v>
      </c>
      <c r="U1577" s="208" t="str">
        <f>IFERROR(VLOOKUP(T1577,'Tablas de calculos'!$AV$16:$AY$24,4),"")</f>
        <v>Débil</v>
      </c>
      <c r="V1577" s="232" t="s">
        <v>576</v>
      </c>
      <c r="W1577" s="232" t="s">
        <v>578</v>
      </c>
      <c r="X1577" s="123" t="str">
        <f t="shared" si="103"/>
        <v>DébilNo disminuyeDirectamente</v>
      </c>
      <c r="Y1577" s="208" t="str">
        <f>IFERROR(VLOOKUP(X1577,'Tablas de calculos'!$AZ$4:$BE$11,5,FALSE),"")</f>
        <v/>
      </c>
      <c r="Z1577" s="208" t="str">
        <f>IFERROR(VLOOKUP(X1577,'Tablas de calculos'!$AZ$4:$BE$11,6,FALSE),"")</f>
        <v/>
      </c>
    </row>
    <row r="1578" spans="1:26" ht="105" x14ac:dyDescent="0.25">
      <c r="A1578" s="232" t="s">
        <v>1200</v>
      </c>
      <c r="B1578" s="137">
        <v>86</v>
      </c>
      <c r="C1578" s="205" t="str">
        <f>+VLOOKUP(Tabla9[[#This Row],[Cod. Riesgo]],Tabla_Riesgos[[Número]:[Tipo de Riesgo]],6,FALSE)</f>
        <v>Operativo</v>
      </c>
      <c r="D1578" s="290" t="s">
        <v>26</v>
      </c>
      <c r="E1578" s="291" t="s">
        <v>1161</v>
      </c>
      <c r="F1578" s="292">
        <v>86.01</v>
      </c>
      <c r="G1578" s="293" t="s">
        <v>353</v>
      </c>
      <c r="H1578" s="473"/>
      <c r="I1578" s="232"/>
      <c r="J1578" s="232"/>
      <c r="K1578" s="232"/>
      <c r="L1578" s="232"/>
      <c r="M1578" s="232"/>
      <c r="N1578" s="232"/>
      <c r="O1578" s="232"/>
      <c r="P1578" s="123">
        <f t="shared" si="100"/>
        <v>0</v>
      </c>
      <c r="Q1578" s="208" t="str">
        <f t="shared" si="101"/>
        <v>Debil</v>
      </c>
      <c r="R1578" s="232" t="s">
        <v>516</v>
      </c>
      <c r="S1578" s="224" t="str">
        <f t="shared" si="102"/>
        <v>DebilFuerte</v>
      </c>
      <c r="T1578" s="224">
        <f>IFERROR(VLOOKUP(S1578,'Tablas de calculos'!$AU$16:$AV$24,2,FALSE),"")</f>
        <v>7</v>
      </c>
      <c r="U1578" s="208" t="str">
        <f>IFERROR(VLOOKUP(T1578,'Tablas de calculos'!$AV$16:$AY$24,4),"")</f>
        <v>Débil</v>
      </c>
      <c r="V1578" s="232" t="s">
        <v>576</v>
      </c>
      <c r="W1578" s="232" t="s">
        <v>578</v>
      </c>
      <c r="X1578" s="123" t="str">
        <f t="shared" si="103"/>
        <v>DébilNo disminuyeDirectamente</v>
      </c>
      <c r="Y1578" s="208" t="str">
        <f>IFERROR(VLOOKUP(X1578,'Tablas de calculos'!$AZ$4:$BE$11,5,FALSE),"")</f>
        <v/>
      </c>
      <c r="Z1578" s="208" t="str">
        <f>IFERROR(VLOOKUP(X1578,'Tablas de calculos'!$AZ$4:$BE$11,6,FALSE),"")</f>
        <v/>
      </c>
    </row>
    <row r="1579" spans="1:26" ht="105" x14ac:dyDescent="0.25">
      <c r="A1579" s="232" t="s">
        <v>1200</v>
      </c>
      <c r="B1579" s="137">
        <v>86</v>
      </c>
      <c r="C1579" s="205" t="str">
        <f>+VLOOKUP(Tabla9[[#This Row],[Cod. Riesgo]],Tabla_Riesgos[[Número]:[Tipo de Riesgo]],6,FALSE)</f>
        <v>Operativo</v>
      </c>
      <c r="D1579" s="290" t="s">
        <v>26</v>
      </c>
      <c r="E1579" s="291" t="s">
        <v>1161</v>
      </c>
      <c r="F1579" s="292">
        <v>86.02</v>
      </c>
      <c r="G1579" s="293" t="s">
        <v>353</v>
      </c>
      <c r="H1579" s="473"/>
      <c r="I1579" s="232"/>
      <c r="J1579" s="232"/>
      <c r="K1579" s="232"/>
      <c r="L1579" s="232"/>
      <c r="M1579" s="232"/>
      <c r="N1579" s="232"/>
      <c r="O1579" s="232"/>
      <c r="P1579" s="123">
        <f t="shared" si="100"/>
        <v>0</v>
      </c>
      <c r="Q1579" s="208" t="str">
        <f t="shared" si="101"/>
        <v>Debil</v>
      </c>
      <c r="R1579" s="232" t="s">
        <v>516</v>
      </c>
      <c r="S1579" s="224" t="str">
        <f t="shared" si="102"/>
        <v>DebilFuerte</v>
      </c>
      <c r="T1579" s="224">
        <f>IFERROR(VLOOKUP(S1579,'Tablas de calculos'!$AU$16:$AV$24,2,FALSE),"")</f>
        <v>7</v>
      </c>
      <c r="U1579" s="208" t="str">
        <f>IFERROR(VLOOKUP(T1579,'Tablas de calculos'!$AV$16:$AY$24,4),"")</f>
        <v>Débil</v>
      </c>
      <c r="V1579" s="232" t="s">
        <v>576</v>
      </c>
      <c r="W1579" s="232" t="s">
        <v>578</v>
      </c>
      <c r="X1579" s="123" t="str">
        <f t="shared" si="103"/>
        <v>DébilNo disminuyeDirectamente</v>
      </c>
      <c r="Y1579" s="208" t="str">
        <f>IFERROR(VLOOKUP(X1579,'Tablas de calculos'!$AZ$4:$BE$11,5,FALSE),"")</f>
        <v/>
      </c>
      <c r="Z1579" s="208" t="str">
        <f>IFERROR(VLOOKUP(X1579,'Tablas de calculos'!$AZ$4:$BE$11,6,FALSE),"")</f>
        <v/>
      </c>
    </row>
    <row r="1580" spans="1:26" ht="105" x14ac:dyDescent="0.25">
      <c r="A1580" s="232" t="s">
        <v>1200</v>
      </c>
      <c r="B1580" s="137">
        <v>87</v>
      </c>
      <c r="C1580" s="205" t="str">
        <f>+VLOOKUP(Tabla9[[#This Row],[Cod. Riesgo]],Tabla_Riesgos[[Número]:[Tipo de Riesgo]],6,FALSE)</f>
        <v>Operativo</v>
      </c>
      <c r="D1580" s="290" t="s">
        <v>26</v>
      </c>
      <c r="E1580" s="291" t="s">
        <v>840</v>
      </c>
      <c r="F1580" s="292">
        <v>87.01</v>
      </c>
      <c r="G1580" s="293" t="s">
        <v>354</v>
      </c>
      <c r="H1580" s="473"/>
      <c r="I1580" s="232"/>
      <c r="J1580" s="232"/>
      <c r="K1580" s="232"/>
      <c r="L1580" s="232"/>
      <c r="M1580" s="232"/>
      <c r="N1580" s="232"/>
      <c r="O1580" s="232"/>
      <c r="P1580" s="123">
        <f t="shared" si="100"/>
        <v>0</v>
      </c>
      <c r="Q1580" s="208" t="str">
        <f t="shared" si="101"/>
        <v>Debil</v>
      </c>
      <c r="R1580" s="232" t="s">
        <v>516</v>
      </c>
      <c r="S1580" s="224" t="str">
        <f t="shared" si="102"/>
        <v>DebilFuerte</v>
      </c>
      <c r="T1580" s="224">
        <f>IFERROR(VLOOKUP(S1580,'Tablas de calculos'!$AU$16:$AV$24,2,FALSE),"")</f>
        <v>7</v>
      </c>
      <c r="U1580" s="208" t="str">
        <f>IFERROR(VLOOKUP(T1580,'Tablas de calculos'!$AV$16:$AY$24,4),"")</f>
        <v>Débil</v>
      </c>
      <c r="V1580" s="232" t="s">
        <v>576</v>
      </c>
      <c r="W1580" s="232" t="s">
        <v>578</v>
      </c>
      <c r="X1580" s="123" t="str">
        <f t="shared" si="103"/>
        <v>DébilNo disminuyeDirectamente</v>
      </c>
      <c r="Y1580" s="208" t="str">
        <f>IFERROR(VLOOKUP(X1580,'Tablas de calculos'!$AZ$4:$BE$11,5,FALSE),"")</f>
        <v/>
      </c>
      <c r="Z1580" s="208" t="str">
        <f>IFERROR(VLOOKUP(X1580,'Tablas de calculos'!$AZ$4:$BE$11,6,FALSE),"")</f>
        <v/>
      </c>
    </row>
    <row r="1581" spans="1:26" ht="45" x14ac:dyDescent="0.25">
      <c r="A1581" s="232" t="s">
        <v>1200</v>
      </c>
      <c r="B1581" s="137">
        <v>87</v>
      </c>
      <c r="C1581" s="205" t="str">
        <f>+VLOOKUP(Tabla9[[#This Row],[Cod. Riesgo]],Tabla_Riesgos[[Número]:[Tipo de Riesgo]],6,FALSE)</f>
        <v>Operativo</v>
      </c>
      <c r="D1581" s="290" t="s">
        <v>26</v>
      </c>
      <c r="E1581" s="291" t="s">
        <v>840</v>
      </c>
      <c r="F1581" s="292">
        <v>87.02</v>
      </c>
      <c r="G1581" s="293" t="s">
        <v>348</v>
      </c>
      <c r="H1581" s="473"/>
      <c r="I1581" s="232"/>
      <c r="J1581" s="232"/>
      <c r="K1581" s="232"/>
      <c r="L1581" s="232"/>
      <c r="M1581" s="232"/>
      <c r="N1581" s="232"/>
      <c r="O1581" s="232"/>
      <c r="P1581" s="123">
        <f t="shared" si="100"/>
        <v>0</v>
      </c>
      <c r="Q1581" s="208" t="str">
        <f t="shared" si="101"/>
        <v>Debil</v>
      </c>
      <c r="R1581" s="232" t="s">
        <v>516</v>
      </c>
      <c r="S1581" s="224" t="str">
        <f t="shared" si="102"/>
        <v>DebilFuerte</v>
      </c>
      <c r="T1581" s="224">
        <f>IFERROR(VLOOKUP(S1581,'Tablas de calculos'!$AU$16:$AV$24,2,FALSE),"")</f>
        <v>7</v>
      </c>
      <c r="U1581" s="208" t="str">
        <f>IFERROR(VLOOKUP(T1581,'Tablas de calculos'!$AV$16:$AY$24,4),"")</f>
        <v>Débil</v>
      </c>
      <c r="V1581" s="232" t="s">
        <v>576</v>
      </c>
      <c r="W1581" s="232" t="s">
        <v>578</v>
      </c>
      <c r="X1581" s="123" t="str">
        <f t="shared" si="103"/>
        <v>DébilNo disminuyeDirectamente</v>
      </c>
      <c r="Y1581" s="208" t="str">
        <f>IFERROR(VLOOKUP(X1581,'Tablas de calculos'!$AZ$4:$BE$11,5,FALSE),"")</f>
        <v/>
      </c>
      <c r="Z1581" s="208" t="str">
        <f>IFERROR(VLOOKUP(X1581,'Tablas de calculos'!$AZ$4:$BE$11,6,FALSE),"")</f>
        <v/>
      </c>
    </row>
    <row r="1582" spans="1:26" ht="75" x14ac:dyDescent="0.25">
      <c r="A1582" s="232" t="s">
        <v>1200</v>
      </c>
      <c r="B1582" s="137">
        <v>88</v>
      </c>
      <c r="C1582" s="205" t="str">
        <f>+VLOOKUP(Tabla9[[#This Row],[Cod. Riesgo]],Tabla_Riesgos[[Número]:[Tipo de Riesgo]],6,FALSE)</f>
        <v>Seguridad de la Información</v>
      </c>
      <c r="D1582" s="290" t="s">
        <v>26</v>
      </c>
      <c r="E1582" s="291" t="s">
        <v>1148</v>
      </c>
      <c r="F1582" s="292">
        <v>88.01</v>
      </c>
      <c r="G1582" s="293" t="s">
        <v>347</v>
      </c>
      <c r="H1582" s="473"/>
      <c r="I1582" s="232"/>
      <c r="J1582" s="232"/>
      <c r="K1582" s="232"/>
      <c r="L1582" s="232"/>
      <c r="M1582" s="232"/>
      <c r="N1582" s="232"/>
      <c r="O1582" s="232"/>
      <c r="P1582" s="123">
        <f t="shared" si="100"/>
        <v>0</v>
      </c>
      <c r="Q1582" s="208" t="str">
        <f t="shared" si="101"/>
        <v>Debil</v>
      </c>
      <c r="R1582" s="232" t="s">
        <v>516</v>
      </c>
      <c r="S1582" s="224" t="str">
        <f t="shared" si="102"/>
        <v>DebilFuerte</v>
      </c>
      <c r="T1582" s="224">
        <f>IFERROR(VLOOKUP(S1582,'Tablas de calculos'!$AU$16:$AV$24,2,FALSE),"")</f>
        <v>7</v>
      </c>
      <c r="U1582" s="208" t="str">
        <f>IFERROR(VLOOKUP(T1582,'Tablas de calculos'!$AV$16:$AY$24,4),"")</f>
        <v>Débil</v>
      </c>
      <c r="V1582" s="232" t="s">
        <v>576</v>
      </c>
      <c r="W1582" s="232" t="s">
        <v>578</v>
      </c>
      <c r="X1582" s="123" t="str">
        <f t="shared" si="103"/>
        <v>DébilNo disminuyeDirectamente</v>
      </c>
      <c r="Y1582" s="208" t="str">
        <f>IFERROR(VLOOKUP(X1582,'Tablas de calculos'!$AZ$4:$BE$11,5,FALSE),"")</f>
        <v/>
      </c>
      <c r="Z1582" s="208" t="str">
        <f>IFERROR(VLOOKUP(X1582,'Tablas de calculos'!$AZ$4:$BE$11,6,FALSE),"")</f>
        <v/>
      </c>
    </row>
    <row r="1583" spans="1:26" ht="75" x14ac:dyDescent="0.25">
      <c r="A1583" s="232" t="s">
        <v>1200</v>
      </c>
      <c r="B1583" s="137">
        <v>88</v>
      </c>
      <c r="C1583" s="205" t="str">
        <f>+VLOOKUP(Tabla9[[#This Row],[Cod. Riesgo]],Tabla_Riesgos[[Número]:[Tipo de Riesgo]],6,FALSE)</f>
        <v>Seguridad de la Información</v>
      </c>
      <c r="D1583" s="290" t="s">
        <v>26</v>
      </c>
      <c r="E1583" s="291" t="s">
        <v>1148</v>
      </c>
      <c r="F1583" s="292">
        <v>88.02</v>
      </c>
      <c r="G1583" s="293" t="s">
        <v>347</v>
      </c>
      <c r="H1583" s="473"/>
      <c r="I1583" s="232"/>
      <c r="J1583" s="232"/>
      <c r="K1583" s="232"/>
      <c r="L1583" s="232"/>
      <c r="M1583" s="232"/>
      <c r="N1583" s="232"/>
      <c r="O1583" s="232"/>
      <c r="P1583" s="123">
        <f t="shared" si="100"/>
        <v>0</v>
      </c>
      <c r="Q1583" s="208" t="str">
        <f t="shared" si="101"/>
        <v>Debil</v>
      </c>
      <c r="R1583" s="232" t="s">
        <v>516</v>
      </c>
      <c r="S1583" s="224" t="str">
        <f t="shared" si="102"/>
        <v>DebilFuerte</v>
      </c>
      <c r="T1583" s="224">
        <f>IFERROR(VLOOKUP(S1583,'Tablas de calculos'!$AU$16:$AV$24,2,FALSE),"")</f>
        <v>7</v>
      </c>
      <c r="U1583" s="208" t="str">
        <f>IFERROR(VLOOKUP(T1583,'Tablas de calculos'!$AV$16:$AY$24,4),"")</f>
        <v>Débil</v>
      </c>
      <c r="V1583" s="232" t="s">
        <v>576</v>
      </c>
      <c r="W1583" s="232" t="s">
        <v>578</v>
      </c>
      <c r="X1583" s="123" t="str">
        <f t="shared" si="103"/>
        <v>DébilNo disminuyeDirectamente</v>
      </c>
      <c r="Y1583" s="208" t="str">
        <f>IFERROR(VLOOKUP(X1583,'Tablas de calculos'!$AZ$4:$BE$11,5,FALSE),"")</f>
        <v/>
      </c>
      <c r="Z1583" s="208" t="str">
        <f>IFERROR(VLOOKUP(X1583,'Tablas de calculos'!$AZ$4:$BE$11,6,FALSE),"")</f>
        <v/>
      </c>
    </row>
    <row r="1584" spans="1:26" ht="75" x14ac:dyDescent="0.25">
      <c r="A1584" s="232" t="s">
        <v>1200</v>
      </c>
      <c r="B1584" s="137">
        <v>88</v>
      </c>
      <c r="C1584" s="205" t="str">
        <f>+VLOOKUP(Tabla9[[#This Row],[Cod. Riesgo]],Tabla_Riesgos[[Número]:[Tipo de Riesgo]],6,FALSE)</f>
        <v>Seguridad de la Información</v>
      </c>
      <c r="D1584" s="290" t="s">
        <v>26</v>
      </c>
      <c r="E1584" s="291" t="s">
        <v>1148</v>
      </c>
      <c r="F1584" s="292">
        <v>88.03</v>
      </c>
      <c r="G1584" s="293" t="s">
        <v>355</v>
      </c>
      <c r="H1584" s="473"/>
      <c r="I1584" s="232"/>
      <c r="J1584" s="232"/>
      <c r="K1584" s="232"/>
      <c r="L1584" s="232"/>
      <c r="M1584" s="232"/>
      <c r="N1584" s="232"/>
      <c r="O1584" s="232"/>
      <c r="P1584" s="123">
        <f t="shared" si="100"/>
        <v>0</v>
      </c>
      <c r="Q1584" s="208" t="str">
        <f t="shared" si="101"/>
        <v>Debil</v>
      </c>
      <c r="R1584" s="232" t="s">
        <v>516</v>
      </c>
      <c r="S1584" s="224" t="str">
        <f t="shared" si="102"/>
        <v>DebilFuerte</v>
      </c>
      <c r="T1584" s="224">
        <f>IFERROR(VLOOKUP(S1584,'Tablas de calculos'!$AU$16:$AV$24,2,FALSE),"")</f>
        <v>7</v>
      </c>
      <c r="U1584" s="208" t="str">
        <f>IFERROR(VLOOKUP(T1584,'Tablas de calculos'!$AV$16:$AY$24,4),"")</f>
        <v>Débil</v>
      </c>
      <c r="V1584" s="232" t="s">
        <v>576</v>
      </c>
      <c r="W1584" s="232" t="s">
        <v>578</v>
      </c>
      <c r="X1584" s="123" t="str">
        <f t="shared" si="103"/>
        <v>DébilNo disminuyeDirectamente</v>
      </c>
      <c r="Y1584" s="208" t="str">
        <f>IFERROR(VLOOKUP(X1584,'Tablas de calculos'!$AZ$4:$BE$11,5,FALSE),"")</f>
        <v/>
      </c>
      <c r="Z1584" s="208" t="str">
        <f>IFERROR(VLOOKUP(X1584,'Tablas de calculos'!$AZ$4:$BE$11,6,FALSE),"")</f>
        <v/>
      </c>
    </row>
    <row r="1585" spans="1:26" ht="45" x14ac:dyDescent="0.25">
      <c r="A1585" s="232" t="s">
        <v>1200</v>
      </c>
      <c r="B1585" s="137">
        <v>89</v>
      </c>
      <c r="C1585" s="205" t="str">
        <f>+VLOOKUP(Tabla9[[#This Row],[Cod. Riesgo]],Tabla_Riesgos[[Número]:[Tipo de Riesgo]],6,FALSE)</f>
        <v>Operativo</v>
      </c>
      <c r="D1585" s="290" t="s">
        <v>26</v>
      </c>
      <c r="E1585" s="291" t="s">
        <v>1149</v>
      </c>
      <c r="F1585" s="292">
        <v>89.01</v>
      </c>
      <c r="G1585" s="293" t="s">
        <v>356</v>
      </c>
      <c r="H1585" s="473"/>
      <c r="I1585" s="232"/>
      <c r="J1585" s="232"/>
      <c r="K1585" s="232"/>
      <c r="L1585" s="232"/>
      <c r="M1585" s="232"/>
      <c r="N1585" s="232"/>
      <c r="O1585" s="232"/>
      <c r="P1585" s="123">
        <f t="shared" si="100"/>
        <v>0</v>
      </c>
      <c r="Q1585" s="208" t="str">
        <f t="shared" si="101"/>
        <v>Debil</v>
      </c>
      <c r="R1585" s="232" t="s">
        <v>516</v>
      </c>
      <c r="S1585" s="224" t="str">
        <f t="shared" si="102"/>
        <v>DebilFuerte</v>
      </c>
      <c r="T1585" s="224">
        <f>IFERROR(VLOOKUP(S1585,'Tablas de calculos'!$AU$16:$AV$24,2,FALSE),"")</f>
        <v>7</v>
      </c>
      <c r="U1585" s="208" t="str">
        <f>IFERROR(VLOOKUP(T1585,'Tablas de calculos'!$AV$16:$AY$24,4),"")</f>
        <v>Débil</v>
      </c>
      <c r="V1585" s="232" t="s">
        <v>576</v>
      </c>
      <c r="W1585" s="232" t="s">
        <v>578</v>
      </c>
      <c r="X1585" s="123" t="str">
        <f t="shared" si="103"/>
        <v>DébilNo disminuyeDirectamente</v>
      </c>
      <c r="Y1585" s="208" t="str">
        <f>IFERROR(VLOOKUP(X1585,'Tablas de calculos'!$AZ$4:$BE$11,5,FALSE),"")</f>
        <v/>
      </c>
      <c r="Z1585" s="208" t="str">
        <f>IFERROR(VLOOKUP(X1585,'Tablas de calculos'!$AZ$4:$BE$11,6,FALSE),"")</f>
        <v/>
      </c>
    </row>
    <row r="1586" spans="1:26" ht="135" x14ac:dyDescent="0.25">
      <c r="A1586" s="232" t="s">
        <v>1200</v>
      </c>
      <c r="B1586" s="137">
        <v>89</v>
      </c>
      <c r="C1586" s="205" t="str">
        <f>+VLOOKUP(Tabla9[[#This Row],[Cod. Riesgo]],Tabla_Riesgos[[Número]:[Tipo de Riesgo]],6,FALSE)</f>
        <v>Operativo</v>
      </c>
      <c r="D1586" s="290" t="s">
        <v>26</v>
      </c>
      <c r="E1586" s="291" t="s">
        <v>1149</v>
      </c>
      <c r="F1586" s="292">
        <v>89.02</v>
      </c>
      <c r="G1586" s="293" t="s">
        <v>357</v>
      </c>
      <c r="H1586" s="473"/>
      <c r="I1586" s="232"/>
      <c r="J1586" s="232"/>
      <c r="K1586" s="232"/>
      <c r="L1586" s="232"/>
      <c r="M1586" s="232"/>
      <c r="N1586" s="232"/>
      <c r="O1586" s="232"/>
      <c r="P1586" s="123">
        <f t="shared" si="100"/>
        <v>0</v>
      </c>
      <c r="Q1586" s="208" t="str">
        <f t="shared" si="101"/>
        <v>Debil</v>
      </c>
      <c r="R1586" s="232" t="s">
        <v>516</v>
      </c>
      <c r="S1586" s="224" t="str">
        <f t="shared" si="102"/>
        <v>DebilFuerte</v>
      </c>
      <c r="T1586" s="224">
        <f>IFERROR(VLOOKUP(S1586,'Tablas de calculos'!$AU$16:$AV$24,2,FALSE),"")</f>
        <v>7</v>
      </c>
      <c r="U1586" s="208" t="str">
        <f>IFERROR(VLOOKUP(T1586,'Tablas de calculos'!$AV$16:$AY$24,4),"")</f>
        <v>Débil</v>
      </c>
      <c r="V1586" s="232" t="s">
        <v>576</v>
      </c>
      <c r="W1586" s="232" t="s">
        <v>578</v>
      </c>
      <c r="X1586" s="123" t="str">
        <f t="shared" si="103"/>
        <v>DébilNo disminuyeDirectamente</v>
      </c>
      <c r="Y1586" s="208" t="str">
        <f>IFERROR(VLOOKUP(X1586,'Tablas de calculos'!$AZ$4:$BE$11,5,FALSE),"")</f>
        <v/>
      </c>
      <c r="Z1586" s="208" t="str">
        <f>IFERROR(VLOOKUP(X1586,'Tablas de calculos'!$AZ$4:$BE$11,6,FALSE),"")</f>
        <v/>
      </c>
    </row>
    <row r="1587" spans="1:26" ht="45" x14ac:dyDescent="0.25">
      <c r="A1587" s="232" t="s">
        <v>1200</v>
      </c>
      <c r="B1587" s="137">
        <v>89</v>
      </c>
      <c r="C1587" s="205" t="str">
        <f>+VLOOKUP(Tabla9[[#This Row],[Cod. Riesgo]],Tabla_Riesgos[[Número]:[Tipo de Riesgo]],6,FALSE)</f>
        <v>Operativo</v>
      </c>
      <c r="D1587" s="290" t="s">
        <v>26</v>
      </c>
      <c r="E1587" s="291" t="s">
        <v>1149</v>
      </c>
      <c r="F1587" s="292">
        <v>89.03</v>
      </c>
      <c r="G1587" s="293" t="s">
        <v>358</v>
      </c>
      <c r="H1587" s="473"/>
      <c r="I1587" s="232"/>
      <c r="J1587" s="232"/>
      <c r="K1587" s="232"/>
      <c r="L1587" s="232"/>
      <c r="M1587" s="232"/>
      <c r="N1587" s="232"/>
      <c r="O1587" s="232"/>
      <c r="P1587" s="123">
        <f t="shared" si="100"/>
        <v>0</v>
      </c>
      <c r="Q1587" s="208" t="str">
        <f t="shared" si="101"/>
        <v>Debil</v>
      </c>
      <c r="R1587" s="232" t="s">
        <v>516</v>
      </c>
      <c r="S1587" s="224" t="str">
        <f t="shared" si="102"/>
        <v>DebilFuerte</v>
      </c>
      <c r="T1587" s="224">
        <f>IFERROR(VLOOKUP(S1587,'Tablas de calculos'!$AU$16:$AV$24,2,FALSE),"")</f>
        <v>7</v>
      </c>
      <c r="U1587" s="208" t="str">
        <f>IFERROR(VLOOKUP(T1587,'Tablas de calculos'!$AV$16:$AY$24,4),"")</f>
        <v>Débil</v>
      </c>
      <c r="V1587" s="232" t="s">
        <v>576</v>
      </c>
      <c r="W1587" s="232" t="s">
        <v>578</v>
      </c>
      <c r="X1587" s="123" t="str">
        <f t="shared" si="103"/>
        <v>DébilNo disminuyeDirectamente</v>
      </c>
      <c r="Y1587" s="208" t="str">
        <f>IFERROR(VLOOKUP(X1587,'Tablas de calculos'!$AZ$4:$BE$11,5,FALSE),"")</f>
        <v/>
      </c>
      <c r="Z1587" s="208" t="str">
        <f>IFERROR(VLOOKUP(X1587,'Tablas de calculos'!$AZ$4:$BE$11,6,FALSE),"")</f>
        <v/>
      </c>
    </row>
    <row r="1588" spans="1:26" ht="120" x14ac:dyDescent="0.25">
      <c r="A1588" s="232" t="s">
        <v>1200</v>
      </c>
      <c r="B1588" s="137">
        <v>89</v>
      </c>
      <c r="C1588" s="205" t="str">
        <f>+VLOOKUP(Tabla9[[#This Row],[Cod. Riesgo]],Tabla_Riesgos[[Número]:[Tipo de Riesgo]],6,FALSE)</f>
        <v>Operativo</v>
      </c>
      <c r="D1588" s="290" t="s">
        <v>26</v>
      </c>
      <c r="E1588" s="291" t="s">
        <v>1149</v>
      </c>
      <c r="F1588" s="292">
        <v>89.04</v>
      </c>
      <c r="G1588" s="293" t="s">
        <v>359</v>
      </c>
      <c r="H1588" s="473"/>
      <c r="I1588" s="232"/>
      <c r="J1588" s="232"/>
      <c r="K1588" s="232"/>
      <c r="L1588" s="232"/>
      <c r="M1588" s="232"/>
      <c r="N1588" s="232"/>
      <c r="O1588" s="232"/>
      <c r="P1588" s="123">
        <f t="shared" si="100"/>
        <v>0</v>
      </c>
      <c r="Q1588" s="208" t="str">
        <f t="shared" si="101"/>
        <v>Debil</v>
      </c>
      <c r="R1588" s="232" t="s">
        <v>516</v>
      </c>
      <c r="S1588" s="224" t="str">
        <f t="shared" si="102"/>
        <v>DebilFuerte</v>
      </c>
      <c r="T1588" s="224">
        <f>IFERROR(VLOOKUP(S1588,'Tablas de calculos'!$AU$16:$AV$24,2,FALSE),"")</f>
        <v>7</v>
      </c>
      <c r="U1588" s="208" t="str">
        <f>IFERROR(VLOOKUP(T1588,'Tablas de calculos'!$AV$16:$AY$24,4),"")</f>
        <v>Débil</v>
      </c>
      <c r="V1588" s="232" t="s">
        <v>576</v>
      </c>
      <c r="W1588" s="232" t="s">
        <v>578</v>
      </c>
      <c r="X1588" s="123" t="str">
        <f t="shared" si="103"/>
        <v>DébilNo disminuyeDirectamente</v>
      </c>
      <c r="Y1588" s="208" t="str">
        <f>IFERROR(VLOOKUP(X1588,'Tablas de calculos'!$AZ$4:$BE$11,5,FALSE),"")</f>
        <v/>
      </c>
      <c r="Z1588" s="208" t="str">
        <f>IFERROR(VLOOKUP(X1588,'Tablas de calculos'!$AZ$4:$BE$11,6,FALSE),"")</f>
        <v/>
      </c>
    </row>
    <row r="1589" spans="1:26" ht="45" x14ac:dyDescent="0.25">
      <c r="A1589" s="232" t="s">
        <v>1200</v>
      </c>
      <c r="B1589" s="137">
        <v>105</v>
      </c>
      <c r="C1589" s="205" t="str">
        <f>+VLOOKUP(Tabla9[[#This Row],[Cod. Riesgo]],Tabla_Riesgos[[Número]:[Tipo de Riesgo]],6,FALSE)</f>
        <v>Operativo</v>
      </c>
      <c r="D1589" s="290" t="s">
        <v>33</v>
      </c>
      <c r="E1589" s="291" t="s">
        <v>693</v>
      </c>
      <c r="F1589" s="292"/>
      <c r="G1589" s="293" t="s">
        <v>1239</v>
      </c>
      <c r="H1589" s="473" t="s">
        <v>544</v>
      </c>
      <c r="I1589" s="232" t="s">
        <v>486</v>
      </c>
      <c r="J1589" s="232" t="s">
        <v>491</v>
      </c>
      <c r="K1589" s="232" t="s">
        <v>494</v>
      </c>
      <c r="L1589" s="232" t="s">
        <v>499</v>
      </c>
      <c r="M1589" s="232" t="s">
        <v>503</v>
      </c>
      <c r="N1589" s="232" t="s">
        <v>508</v>
      </c>
      <c r="O1589" s="232" t="s">
        <v>512</v>
      </c>
      <c r="P1589" s="123">
        <f t="shared" si="100"/>
        <v>80</v>
      </c>
      <c r="Q1589" s="208" t="str">
        <f t="shared" si="101"/>
        <v>Debil</v>
      </c>
      <c r="R1589" s="232" t="s">
        <v>516</v>
      </c>
      <c r="S1589" s="224" t="str">
        <f t="shared" si="102"/>
        <v>DebilFuerte</v>
      </c>
      <c r="T1589" s="224">
        <f>IFERROR(VLOOKUP(S1589,'Tablas de calculos'!$AU$16:$AV$24,2,FALSE),"")</f>
        <v>7</v>
      </c>
      <c r="U1589" s="208" t="str">
        <f>IFERROR(VLOOKUP(T1589,'Tablas de calculos'!$AV$16:$AY$24,4),"")</f>
        <v>Débil</v>
      </c>
      <c r="V1589" s="232" t="s">
        <v>578</v>
      </c>
      <c r="W1589" s="232" t="s">
        <v>578</v>
      </c>
      <c r="X1589" s="123" t="str">
        <f t="shared" si="103"/>
        <v>DébilDirectamenteDirectamente</v>
      </c>
      <c r="Y1589" s="208" t="str">
        <f>IFERROR(VLOOKUP(X1589,'Tablas de calculos'!$AZ$4:$BE$11,5,FALSE),"")</f>
        <v/>
      </c>
      <c r="Z1589" s="208" t="str">
        <f>IFERROR(VLOOKUP(X1589,'Tablas de calculos'!$AZ$4:$BE$11,6,FALSE),"")</f>
        <v/>
      </c>
    </row>
    <row r="1590" spans="1:26" ht="60" x14ac:dyDescent="0.25">
      <c r="A1590" s="232" t="s">
        <v>1200</v>
      </c>
      <c r="B1590" s="137">
        <v>106</v>
      </c>
      <c r="C1590" s="205" t="str">
        <f>+VLOOKUP(Tabla9[[#This Row],[Cod. Riesgo]],Tabla_Riesgos[[Número]:[Tipo de Riesgo]],6,FALSE)</f>
        <v>Operativo</v>
      </c>
      <c r="D1590" s="290" t="s">
        <v>33</v>
      </c>
      <c r="E1590" s="291" t="s">
        <v>695</v>
      </c>
      <c r="F1590" s="292"/>
      <c r="G1590" s="293" t="s">
        <v>1240</v>
      </c>
      <c r="H1590" s="473" t="s">
        <v>544</v>
      </c>
      <c r="I1590" s="232" t="s">
        <v>486</v>
      </c>
      <c r="J1590" s="232" t="s">
        <v>491</v>
      </c>
      <c r="K1590" s="232" t="s">
        <v>494</v>
      </c>
      <c r="L1590" s="232" t="s">
        <v>499</v>
      </c>
      <c r="M1590" s="232" t="s">
        <v>503</v>
      </c>
      <c r="N1590" s="232" t="s">
        <v>508</v>
      </c>
      <c r="O1590" s="232" t="s">
        <v>512</v>
      </c>
      <c r="P1590" s="123">
        <f t="shared" si="100"/>
        <v>80</v>
      </c>
      <c r="Q1590" s="208" t="str">
        <f t="shared" si="101"/>
        <v>Debil</v>
      </c>
      <c r="R1590" s="232" t="s">
        <v>516</v>
      </c>
      <c r="S1590" s="224" t="str">
        <f t="shared" si="102"/>
        <v>DebilFuerte</v>
      </c>
      <c r="T1590" s="224">
        <f>IFERROR(VLOOKUP(S1590,'Tablas de calculos'!$AU$16:$AV$24,2,FALSE),"")</f>
        <v>7</v>
      </c>
      <c r="U1590" s="208" t="str">
        <f>IFERROR(VLOOKUP(T1590,'Tablas de calculos'!$AV$16:$AY$24,4),"")</f>
        <v>Débil</v>
      </c>
      <c r="V1590" s="232" t="s">
        <v>578</v>
      </c>
      <c r="W1590" s="232" t="s">
        <v>578</v>
      </c>
      <c r="X1590" s="123" t="str">
        <f t="shared" si="103"/>
        <v>DébilDirectamenteDirectamente</v>
      </c>
      <c r="Y1590" s="208" t="str">
        <f>IFERROR(VLOOKUP(X1590,'Tablas de calculos'!$AZ$4:$BE$11,5,FALSE),"")</f>
        <v/>
      </c>
      <c r="Z1590" s="208" t="str">
        <f>IFERROR(VLOOKUP(X1590,'Tablas de calculos'!$AZ$4:$BE$11,6,FALSE),"")</f>
        <v/>
      </c>
    </row>
    <row r="1591" spans="1:26" ht="75" x14ac:dyDescent="0.25">
      <c r="A1591" s="232" t="s">
        <v>1200</v>
      </c>
      <c r="B1591" s="137">
        <v>110</v>
      </c>
      <c r="C1591" s="205" t="str">
        <f>+VLOOKUP(Tabla9[[#This Row],[Cod. Riesgo]],Tabla_Riesgos[[Número]:[Tipo de Riesgo]],6,FALSE)</f>
        <v>Operativo</v>
      </c>
      <c r="D1591" s="290" t="s">
        <v>35</v>
      </c>
      <c r="E1591" s="291" t="s">
        <v>699</v>
      </c>
      <c r="F1591" s="292"/>
      <c r="G1591" s="293" t="s">
        <v>1241</v>
      </c>
      <c r="H1591" s="473" t="s">
        <v>544</v>
      </c>
      <c r="I1591" s="232" t="s">
        <v>486</v>
      </c>
      <c r="J1591" s="232" t="s">
        <v>490</v>
      </c>
      <c r="K1591" s="232" t="s">
        <v>494</v>
      </c>
      <c r="L1591" s="232" t="s">
        <v>499</v>
      </c>
      <c r="M1591" s="232" t="s">
        <v>503</v>
      </c>
      <c r="N1591" s="232" t="s">
        <v>508</v>
      </c>
      <c r="O1591" s="232" t="s">
        <v>512</v>
      </c>
      <c r="P1591" s="123">
        <f t="shared" si="100"/>
        <v>95</v>
      </c>
      <c r="Q1591" s="208" t="str">
        <f t="shared" si="101"/>
        <v>Moderado</v>
      </c>
      <c r="R1591" s="232" t="s">
        <v>516</v>
      </c>
      <c r="S1591" s="224" t="str">
        <f t="shared" si="102"/>
        <v>ModeradoFuerte</v>
      </c>
      <c r="T1591" s="224">
        <f>IFERROR(VLOOKUP(S1591,'Tablas de calculos'!$AU$16:$AV$24,2,FALSE),"")</f>
        <v>4</v>
      </c>
      <c r="U1591" s="208" t="str">
        <f>IFERROR(VLOOKUP(T1591,'Tablas de calculos'!$AV$16:$AY$24,4),"")</f>
        <v>Moderado</v>
      </c>
      <c r="V1591" s="232" t="s">
        <v>578</v>
      </c>
      <c r="W1591" s="232" t="s">
        <v>578</v>
      </c>
      <c r="X1591" s="123" t="str">
        <f t="shared" si="103"/>
        <v>ModeradoDirectamenteDirectamente</v>
      </c>
      <c r="Y1591" s="208">
        <f>IFERROR(VLOOKUP(X1591,'Tablas de calculos'!$AZ$4:$BE$11,5,FALSE),"")</f>
        <v>1</v>
      </c>
      <c r="Z1591" s="208">
        <f>IFERROR(VLOOKUP(X1591,'Tablas de calculos'!$AZ$4:$BE$11,6,FALSE),"")</f>
        <v>1</v>
      </c>
    </row>
    <row r="1592" spans="1:26" ht="60" x14ac:dyDescent="0.25">
      <c r="A1592" s="232" t="s">
        <v>1200</v>
      </c>
      <c r="B1592" s="137">
        <v>112</v>
      </c>
      <c r="C1592" s="205" t="str">
        <f>+VLOOKUP(Tabla9[[#This Row],[Cod. Riesgo]],Tabla_Riesgos[[Número]:[Tipo de Riesgo]],6,FALSE)</f>
        <v>Operativo</v>
      </c>
      <c r="D1592" s="290" t="s">
        <v>35</v>
      </c>
      <c r="E1592" s="291" t="s">
        <v>701</v>
      </c>
      <c r="F1592" s="292"/>
      <c r="G1592" s="293" t="s">
        <v>1242</v>
      </c>
      <c r="H1592" s="473" t="s">
        <v>544</v>
      </c>
      <c r="I1592" s="232" t="s">
        <v>486</v>
      </c>
      <c r="J1592" s="232" t="s">
        <v>490</v>
      </c>
      <c r="K1592" s="232" t="s">
        <v>494</v>
      </c>
      <c r="L1592" s="232" t="s">
        <v>499</v>
      </c>
      <c r="M1592" s="232" t="s">
        <v>503</v>
      </c>
      <c r="N1592" s="232" t="s">
        <v>508</v>
      </c>
      <c r="O1592" s="232" t="s">
        <v>512</v>
      </c>
      <c r="P1592" s="123">
        <f t="shared" si="100"/>
        <v>95</v>
      </c>
      <c r="Q1592" s="208" t="str">
        <f t="shared" si="101"/>
        <v>Moderado</v>
      </c>
      <c r="R1592" s="232" t="s">
        <v>516</v>
      </c>
      <c r="S1592" s="224" t="str">
        <f t="shared" si="102"/>
        <v>ModeradoFuerte</v>
      </c>
      <c r="T1592" s="224">
        <f>IFERROR(VLOOKUP(S1592,'Tablas de calculos'!$AU$16:$AV$24,2,FALSE),"")</f>
        <v>4</v>
      </c>
      <c r="U1592" s="208" t="str">
        <f>IFERROR(VLOOKUP(T1592,'Tablas de calculos'!$AV$16:$AY$24,4),"")</f>
        <v>Moderado</v>
      </c>
      <c r="V1592" s="232" t="s">
        <v>578</v>
      </c>
      <c r="W1592" s="232" t="s">
        <v>578</v>
      </c>
      <c r="X1592" s="123" t="str">
        <f t="shared" si="103"/>
        <v>ModeradoDirectamenteDirectamente</v>
      </c>
      <c r="Y1592" s="208">
        <f>IFERROR(VLOOKUP(X1592,'Tablas de calculos'!$AZ$4:$BE$11,5,FALSE),"")</f>
        <v>1</v>
      </c>
      <c r="Z1592" s="208">
        <f>IFERROR(VLOOKUP(X1592,'Tablas de calculos'!$AZ$4:$BE$11,6,FALSE),"")</f>
        <v>1</v>
      </c>
    </row>
    <row r="1593" spans="1:26" ht="30" x14ac:dyDescent="0.25">
      <c r="A1593" s="232" t="s">
        <v>1200</v>
      </c>
      <c r="B1593" s="137">
        <v>27</v>
      </c>
      <c r="C1593" s="205" t="str">
        <f>+VLOOKUP(Tabla9[[#This Row],[Cod. Riesgo]],Tabla_Riesgos[[Número]:[Tipo de Riesgo]],6,FALSE)</f>
        <v>Seguridad de la Información</v>
      </c>
      <c r="D1593" s="290" t="s">
        <v>12</v>
      </c>
      <c r="E1593" s="291" t="s">
        <v>661</v>
      </c>
      <c r="F1593" s="292"/>
      <c r="G1593" s="293"/>
      <c r="H1593" s="473"/>
      <c r="I1593" s="232"/>
      <c r="J1593" s="232"/>
      <c r="K1593" s="232"/>
      <c r="L1593" s="232"/>
      <c r="M1593" s="232"/>
      <c r="N1593" s="232"/>
      <c r="O1593" s="232"/>
      <c r="P1593" s="123">
        <f t="shared" si="100"/>
        <v>0</v>
      </c>
      <c r="Q1593" s="208" t="str">
        <f t="shared" si="101"/>
        <v>Debil</v>
      </c>
      <c r="R1593" s="232"/>
      <c r="S1593" s="224" t="str">
        <f t="shared" si="102"/>
        <v>Debil</v>
      </c>
      <c r="T1593" s="224" t="str">
        <f>IFERROR(VLOOKUP(S1593,'Tablas de calculos'!$AU$16:$AV$24,2,FALSE),"")</f>
        <v/>
      </c>
      <c r="U1593" s="208" t="str">
        <f>IFERROR(VLOOKUP(T1593,'Tablas de calculos'!$AV$16:$AY$24,4),"")</f>
        <v/>
      </c>
      <c r="V1593" s="232" t="s">
        <v>578</v>
      </c>
      <c r="W1593" s="232" t="s">
        <v>578</v>
      </c>
      <c r="X1593" s="123" t="str">
        <f t="shared" si="103"/>
        <v>DirectamenteDirectamente</v>
      </c>
      <c r="Y1593" s="208" t="str">
        <f>IFERROR(VLOOKUP(X1593,'Tablas de calculos'!$AZ$4:$BE$11,5,FALSE),"")</f>
        <v/>
      </c>
      <c r="Z1593" s="208" t="str">
        <f>IFERROR(VLOOKUP(X1593,'Tablas de calculos'!$AZ$4:$BE$11,6,FALSE),"")</f>
        <v/>
      </c>
    </row>
    <row r="1594" spans="1:26" ht="45" x14ac:dyDescent="0.25">
      <c r="A1594" s="232" t="s">
        <v>1200</v>
      </c>
      <c r="B1594" s="137">
        <v>132</v>
      </c>
      <c r="C1594" s="205" t="str">
        <f>+VLOOKUP(Tabla9[[#This Row],[Cod. Riesgo]],Tabla_Riesgos[[Número]:[Tipo de Riesgo]],6,FALSE)</f>
        <v xml:space="preserve">Continuidad del negocio </v>
      </c>
      <c r="D1594" s="290" t="s">
        <v>12</v>
      </c>
      <c r="E1594" s="291" t="s">
        <v>729</v>
      </c>
      <c r="F1594" s="292"/>
      <c r="G1594" s="293" t="s">
        <v>780</v>
      </c>
      <c r="H1594" s="473" t="s">
        <v>544</v>
      </c>
      <c r="I1594" s="232"/>
      <c r="J1594" s="232"/>
      <c r="K1594" s="232"/>
      <c r="L1594" s="232"/>
      <c r="M1594" s="232"/>
      <c r="N1594" s="232"/>
      <c r="O1594" s="232"/>
      <c r="P1594" s="123">
        <f t="shared" si="100"/>
        <v>0</v>
      </c>
      <c r="Q1594" s="208" t="str">
        <f t="shared" si="101"/>
        <v>Debil</v>
      </c>
      <c r="R1594" s="232" t="s">
        <v>516</v>
      </c>
      <c r="S1594" s="224" t="str">
        <f t="shared" si="102"/>
        <v>DebilFuerte</v>
      </c>
      <c r="T1594" s="224">
        <f>IFERROR(VLOOKUP(S1594,'Tablas de calculos'!$AU$16:$AV$24,2,FALSE),"")</f>
        <v>7</v>
      </c>
      <c r="U1594" s="208" t="str">
        <f>IFERROR(VLOOKUP(T1594,'Tablas de calculos'!$AV$16:$AY$24,4),"")</f>
        <v>Débil</v>
      </c>
      <c r="V1594" s="232" t="s">
        <v>576</v>
      </c>
      <c r="W1594" s="232" t="s">
        <v>578</v>
      </c>
      <c r="X1594" s="123" t="str">
        <f t="shared" si="103"/>
        <v>DébilNo disminuyeDirectamente</v>
      </c>
      <c r="Y1594" s="208" t="str">
        <f>IFERROR(VLOOKUP(X1594,'Tablas de calculos'!$AZ$4:$BE$11,5,FALSE),"")</f>
        <v/>
      </c>
      <c r="Z1594" s="208" t="str">
        <f>IFERROR(VLOOKUP(X1594,'Tablas de calculos'!$AZ$4:$BE$11,6,FALSE),"")</f>
        <v/>
      </c>
    </row>
    <row r="1595" spans="1:26" ht="45" x14ac:dyDescent="0.25">
      <c r="A1595" s="232" t="s">
        <v>1200</v>
      </c>
      <c r="B1595" s="137">
        <v>133</v>
      </c>
      <c r="C1595" s="205" t="str">
        <f>+VLOOKUP(Tabla9[[#This Row],[Cod. Riesgo]],Tabla_Riesgos[[Número]:[Tipo de Riesgo]],6,FALSE)</f>
        <v xml:space="preserve">Continuidad del negocio </v>
      </c>
      <c r="D1595" s="290" t="s">
        <v>102</v>
      </c>
      <c r="E1595" s="291" t="s">
        <v>772</v>
      </c>
      <c r="F1595" s="292"/>
      <c r="G1595" s="293"/>
      <c r="H1595" s="473"/>
      <c r="I1595" s="232"/>
      <c r="J1595" s="232"/>
      <c r="K1595" s="232"/>
      <c r="L1595" s="232"/>
      <c r="M1595" s="232"/>
      <c r="N1595" s="232"/>
      <c r="O1595" s="232"/>
      <c r="P1595" s="123">
        <f t="shared" si="100"/>
        <v>0</v>
      </c>
      <c r="Q1595" s="208" t="str">
        <f t="shared" si="101"/>
        <v>Debil</v>
      </c>
      <c r="R1595" s="232" t="s">
        <v>516</v>
      </c>
      <c r="S1595" s="224" t="str">
        <f t="shared" si="102"/>
        <v>DebilFuerte</v>
      </c>
      <c r="T1595" s="224">
        <f>IFERROR(VLOOKUP(S1595,'Tablas de calculos'!$AU$16:$AV$24,2,FALSE),"")</f>
        <v>7</v>
      </c>
      <c r="U1595" s="208" t="str">
        <f>IFERROR(VLOOKUP(T1595,'Tablas de calculos'!$AV$16:$AY$24,4),"")</f>
        <v>Débil</v>
      </c>
      <c r="V1595" s="232" t="s">
        <v>576</v>
      </c>
      <c r="W1595" s="232" t="s">
        <v>578</v>
      </c>
      <c r="X1595" s="123" t="str">
        <f t="shared" si="103"/>
        <v>DébilNo disminuyeDirectamente</v>
      </c>
      <c r="Y1595" s="208" t="str">
        <f>IFERROR(VLOOKUP(X1595,'Tablas de calculos'!$AZ$4:$BE$11,5,FALSE),"")</f>
        <v/>
      </c>
      <c r="Z1595" s="208" t="str">
        <f>IFERROR(VLOOKUP(X1595,'Tablas de calculos'!$AZ$4:$BE$11,6,FALSE),"")</f>
        <v/>
      </c>
    </row>
    <row r="1596" spans="1:26" ht="30" x14ac:dyDescent="0.25">
      <c r="A1596" s="232" t="s">
        <v>1200</v>
      </c>
      <c r="B1596" s="137">
        <v>134</v>
      </c>
      <c r="C1596" s="205" t="str">
        <f>+VLOOKUP(Tabla9[[#This Row],[Cod. Riesgo]],Tabla_Riesgos[[Número]:[Tipo de Riesgo]],6,FALSE)</f>
        <v xml:space="preserve">Continuidad del negocio </v>
      </c>
      <c r="D1596" s="290" t="s">
        <v>38</v>
      </c>
      <c r="E1596" s="291" t="s">
        <v>726</v>
      </c>
      <c r="F1596" s="292"/>
      <c r="G1596" s="293" t="s">
        <v>781</v>
      </c>
      <c r="H1596" s="473" t="s">
        <v>544</v>
      </c>
      <c r="I1596" s="232"/>
      <c r="J1596" s="232"/>
      <c r="K1596" s="232"/>
      <c r="L1596" s="232"/>
      <c r="M1596" s="232"/>
      <c r="N1596" s="232"/>
      <c r="O1596" s="232"/>
      <c r="P1596" s="123">
        <f t="shared" si="100"/>
        <v>0</v>
      </c>
      <c r="Q1596" s="208" t="str">
        <f t="shared" si="101"/>
        <v>Debil</v>
      </c>
      <c r="R1596" s="232" t="s">
        <v>516</v>
      </c>
      <c r="S1596" s="224" t="str">
        <f t="shared" si="102"/>
        <v>DebilFuerte</v>
      </c>
      <c r="T1596" s="224">
        <f>IFERROR(VLOOKUP(S1596,'Tablas de calculos'!$AU$16:$AV$24,2,FALSE),"")</f>
        <v>7</v>
      </c>
      <c r="U1596" s="208" t="str">
        <f>IFERROR(VLOOKUP(T1596,'Tablas de calculos'!$AV$16:$AY$24,4),"")</f>
        <v>Débil</v>
      </c>
      <c r="V1596" s="232" t="s">
        <v>576</v>
      </c>
      <c r="W1596" s="232" t="s">
        <v>578</v>
      </c>
      <c r="X1596" s="123" t="str">
        <f t="shared" si="103"/>
        <v>DébilNo disminuyeDirectamente</v>
      </c>
      <c r="Y1596" s="208" t="str">
        <f>IFERROR(VLOOKUP(X1596,'Tablas de calculos'!$AZ$4:$BE$11,5,FALSE),"")</f>
        <v/>
      </c>
      <c r="Z1596" s="208" t="str">
        <f>IFERROR(VLOOKUP(X1596,'Tablas de calculos'!$AZ$4:$BE$11,6,FALSE),"")</f>
        <v/>
      </c>
    </row>
    <row r="1597" spans="1:26" ht="30" x14ac:dyDescent="0.25">
      <c r="A1597" s="232" t="s">
        <v>1200</v>
      </c>
      <c r="B1597" s="137">
        <v>135</v>
      </c>
      <c r="C1597" s="205" t="str">
        <f>+VLOOKUP(Tabla9[[#This Row],[Cod. Riesgo]],Tabla_Riesgos[[Número]:[Tipo de Riesgo]],6,FALSE)</f>
        <v xml:space="preserve">Continuidad del negocio </v>
      </c>
      <c r="D1597" s="290" t="s">
        <v>43</v>
      </c>
      <c r="E1597" s="291" t="s">
        <v>730</v>
      </c>
      <c r="F1597" s="292"/>
      <c r="G1597" s="293" t="s">
        <v>782</v>
      </c>
      <c r="H1597" s="473" t="s">
        <v>544</v>
      </c>
      <c r="I1597" s="232"/>
      <c r="J1597" s="232"/>
      <c r="K1597" s="232"/>
      <c r="L1597" s="232"/>
      <c r="M1597" s="232"/>
      <c r="N1597" s="232"/>
      <c r="O1597" s="232"/>
      <c r="P1597" s="123">
        <f t="shared" si="100"/>
        <v>0</v>
      </c>
      <c r="Q1597" s="208" t="str">
        <f t="shared" si="101"/>
        <v>Debil</v>
      </c>
      <c r="R1597" s="232" t="s">
        <v>516</v>
      </c>
      <c r="S1597" s="224" t="str">
        <f t="shared" si="102"/>
        <v>DebilFuerte</v>
      </c>
      <c r="T1597" s="224">
        <f>IFERROR(VLOOKUP(S1597,'Tablas de calculos'!$AU$16:$AV$24,2,FALSE),"")</f>
        <v>7</v>
      </c>
      <c r="U1597" s="208" t="str">
        <f>IFERROR(VLOOKUP(T1597,'Tablas de calculos'!$AV$16:$AY$24,4),"")</f>
        <v>Débil</v>
      </c>
      <c r="V1597" s="232" t="s">
        <v>576</v>
      </c>
      <c r="W1597" s="232" t="s">
        <v>578</v>
      </c>
      <c r="X1597" s="123" t="str">
        <f t="shared" si="103"/>
        <v>DébilNo disminuyeDirectamente</v>
      </c>
      <c r="Y1597" s="208" t="str">
        <f>IFERROR(VLOOKUP(X1597,'Tablas de calculos'!$AZ$4:$BE$11,5,FALSE),"")</f>
        <v/>
      </c>
      <c r="Z1597" s="208" t="str">
        <f>IFERROR(VLOOKUP(X1597,'Tablas de calculos'!$AZ$4:$BE$11,6,FALSE),"")</f>
        <v/>
      </c>
    </row>
    <row r="1598" spans="1:26" ht="30" x14ac:dyDescent="0.25">
      <c r="A1598" s="232" t="s">
        <v>1200</v>
      </c>
      <c r="B1598" s="137">
        <v>135</v>
      </c>
      <c r="C1598" s="205" t="str">
        <f>+VLOOKUP(Tabla9[[#This Row],[Cod. Riesgo]],Tabla_Riesgos[[Número]:[Tipo de Riesgo]],6,FALSE)</f>
        <v xml:space="preserve">Continuidad del negocio </v>
      </c>
      <c r="D1598" s="290" t="s">
        <v>43</v>
      </c>
      <c r="E1598" s="291" t="s">
        <v>730</v>
      </c>
      <c r="F1598" s="292"/>
      <c r="G1598" s="293" t="s">
        <v>783</v>
      </c>
      <c r="H1598" s="473" t="s">
        <v>544</v>
      </c>
      <c r="I1598" s="232"/>
      <c r="J1598" s="232"/>
      <c r="K1598" s="232"/>
      <c r="L1598" s="232"/>
      <c r="M1598" s="232"/>
      <c r="N1598" s="232"/>
      <c r="O1598" s="232"/>
      <c r="P1598" s="123">
        <f t="shared" si="100"/>
        <v>0</v>
      </c>
      <c r="Q1598" s="208" t="str">
        <f t="shared" si="101"/>
        <v>Debil</v>
      </c>
      <c r="R1598" s="232" t="s">
        <v>516</v>
      </c>
      <c r="S1598" s="224" t="str">
        <f t="shared" si="102"/>
        <v>DebilFuerte</v>
      </c>
      <c r="T1598" s="224">
        <f>IFERROR(VLOOKUP(S1598,'Tablas de calculos'!$AU$16:$AV$24,2,FALSE),"")</f>
        <v>7</v>
      </c>
      <c r="U1598" s="208" t="str">
        <f>IFERROR(VLOOKUP(T1598,'Tablas de calculos'!$AV$16:$AY$24,4),"")</f>
        <v>Débil</v>
      </c>
      <c r="V1598" s="232" t="s">
        <v>576</v>
      </c>
      <c r="W1598" s="232" t="s">
        <v>578</v>
      </c>
      <c r="X1598" s="123" t="str">
        <f t="shared" si="103"/>
        <v>DébilNo disminuyeDirectamente</v>
      </c>
      <c r="Y1598" s="208" t="str">
        <f>IFERROR(VLOOKUP(X1598,'Tablas de calculos'!$AZ$4:$BE$11,5,FALSE),"")</f>
        <v/>
      </c>
      <c r="Z1598" s="208" t="str">
        <f>IFERROR(VLOOKUP(X1598,'Tablas de calculos'!$AZ$4:$BE$11,6,FALSE),"")</f>
        <v/>
      </c>
    </row>
    <row r="1599" spans="1:26" ht="30" x14ac:dyDescent="0.25">
      <c r="A1599" s="232" t="s">
        <v>1200</v>
      </c>
      <c r="B1599" s="137">
        <v>136</v>
      </c>
      <c r="C1599" s="205" t="str">
        <f>+VLOOKUP(Tabla9[[#This Row],[Cod. Riesgo]],Tabla_Riesgos[[Número]:[Tipo de Riesgo]],6,FALSE)</f>
        <v xml:space="preserve">Continuidad del negocio </v>
      </c>
      <c r="D1599" s="290" t="s">
        <v>66</v>
      </c>
      <c r="E1599" s="291" t="s">
        <v>774</v>
      </c>
      <c r="F1599" s="292"/>
      <c r="G1599" s="293" t="s">
        <v>784</v>
      </c>
      <c r="H1599" s="473" t="s">
        <v>544</v>
      </c>
      <c r="I1599" s="232"/>
      <c r="J1599" s="232"/>
      <c r="K1599" s="232"/>
      <c r="L1599" s="232"/>
      <c r="M1599" s="232"/>
      <c r="N1599" s="232"/>
      <c r="O1599" s="232"/>
      <c r="P1599" s="123">
        <f t="shared" si="100"/>
        <v>0</v>
      </c>
      <c r="Q1599" s="208" t="str">
        <f t="shared" si="101"/>
        <v>Debil</v>
      </c>
      <c r="R1599" s="232" t="s">
        <v>516</v>
      </c>
      <c r="S1599" s="224" t="str">
        <f t="shared" si="102"/>
        <v>DebilFuerte</v>
      </c>
      <c r="T1599" s="224">
        <f>IFERROR(VLOOKUP(S1599,'Tablas de calculos'!$AU$16:$AV$24,2,FALSE),"")</f>
        <v>7</v>
      </c>
      <c r="U1599" s="208" t="str">
        <f>IFERROR(VLOOKUP(T1599,'Tablas de calculos'!$AV$16:$AY$24,4),"")</f>
        <v>Débil</v>
      </c>
      <c r="V1599" s="232" t="s">
        <v>576</v>
      </c>
      <c r="W1599" s="232" t="s">
        <v>578</v>
      </c>
      <c r="X1599" s="123" t="str">
        <f t="shared" si="103"/>
        <v>DébilNo disminuyeDirectamente</v>
      </c>
      <c r="Y1599" s="208" t="str">
        <f>IFERROR(VLOOKUP(X1599,'Tablas de calculos'!$AZ$4:$BE$11,5,FALSE),"")</f>
        <v/>
      </c>
      <c r="Z1599" s="208" t="str">
        <f>IFERROR(VLOOKUP(X1599,'Tablas de calculos'!$AZ$4:$BE$11,6,FALSE),"")</f>
        <v/>
      </c>
    </row>
    <row r="1600" spans="1:26" ht="30" x14ac:dyDescent="0.25">
      <c r="A1600" s="232" t="s">
        <v>1200</v>
      </c>
      <c r="B1600" s="137">
        <v>136</v>
      </c>
      <c r="C1600" s="205" t="str">
        <f>+VLOOKUP(Tabla9[[#This Row],[Cod. Riesgo]],Tabla_Riesgos[[Número]:[Tipo de Riesgo]],6,FALSE)</f>
        <v xml:space="preserve">Continuidad del negocio </v>
      </c>
      <c r="D1600" s="290" t="s">
        <v>66</v>
      </c>
      <c r="E1600" s="291" t="s">
        <v>774</v>
      </c>
      <c r="F1600" s="292"/>
      <c r="G1600" s="293" t="s">
        <v>785</v>
      </c>
      <c r="H1600" s="473" t="s">
        <v>544</v>
      </c>
      <c r="I1600" s="232"/>
      <c r="J1600" s="232"/>
      <c r="K1600" s="232"/>
      <c r="L1600" s="232"/>
      <c r="M1600" s="232"/>
      <c r="N1600" s="232"/>
      <c r="O1600" s="232"/>
      <c r="P1600" s="123">
        <f t="shared" si="100"/>
        <v>0</v>
      </c>
      <c r="Q1600" s="208" t="str">
        <f t="shared" si="101"/>
        <v>Debil</v>
      </c>
      <c r="R1600" s="232" t="s">
        <v>516</v>
      </c>
      <c r="S1600" s="224" t="str">
        <f t="shared" si="102"/>
        <v>DebilFuerte</v>
      </c>
      <c r="T1600" s="224">
        <f>IFERROR(VLOOKUP(S1600,'Tablas de calculos'!$AU$16:$AV$24,2,FALSE),"")</f>
        <v>7</v>
      </c>
      <c r="U1600" s="208" t="str">
        <f>IFERROR(VLOOKUP(T1600,'Tablas de calculos'!$AV$16:$AY$24,4),"")</f>
        <v>Débil</v>
      </c>
      <c r="V1600" s="232" t="s">
        <v>576</v>
      </c>
      <c r="W1600" s="232" t="s">
        <v>578</v>
      </c>
      <c r="X1600" s="123" t="str">
        <f t="shared" si="103"/>
        <v>DébilNo disminuyeDirectamente</v>
      </c>
      <c r="Y1600" s="208" t="str">
        <f>IFERROR(VLOOKUP(X1600,'Tablas de calculos'!$AZ$4:$BE$11,5,FALSE),"")</f>
        <v/>
      </c>
      <c r="Z1600" s="208" t="str">
        <f>IFERROR(VLOOKUP(X1600,'Tablas de calculos'!$AZ$4:$BE$11,6,FALSE),"")</f>
        <v/>
      </c>
    </row>
    <row r="1601" spans="1:27" ht="30" x14ac:dyDescent="0.25">
      <c r="A1601" s="232" t="s">
        <v>1200</v>
      </c>
      <c r="B1601" s="137">
        <v>136</v>
      </c>
      <c r="C1601" s="205" t="str">
        <f>+VLOOKUP(Tabla9[[#This Row],[Cod. Riesgo]],Tabla_Riesgos[[Número]:[Tipo de Riesgo]],6,FALSE)</f>
        <v xml:space="preserve">Continuidad del negocio </v>
      </c>
      <c r="D1601" s="290" t="s">
        <v>66</v>
      </c>
      <c r="E1601" s="291" t="s">
        <v>774</v>
      </c>
      <c r="F1601" s="292"/>
      <c r="G1601" s="293" t="s">
        <v>786</v>
      </c>
      <c r="H1601" s="473" t="s">
        <v>544</v>
      </c>
      <c r="I1601" s="232"/>
      <c r="J1601" s="232"/>
      <c r="K1601" s="232"/>
      <c r="L1601" s="232"/>
      <c r="M1601" s="232"/>
      <c r="N1601" s="232"/>
      <c r="O1601" s="232"/>
      <c r="P1601" s="123">
        <f t="shared" si="100"/>
        <v>0</v>
      </c>
      <c r="Q1601" s="208" t="str">
        <f t="shared" si="101"/>
        <v>Debil</v>
      </c>
      <c r="R1601" s="232" t="s">
        <v>516</v>
      </c>
      <c r="S1601" s="224" t="str">
        <f t="shared" si="102"/>
        <v>DebilFuerte</v>
      </c>
      <c r="T1601" s="224">
        <f>IFERROR(VLOOKUP(S1601,'Tablas de calculos'!$AU$16:$AV$24,2,FALSE),"")</f>
        <v>7</v>
      </c>
      <c r="U1601" s="208" t="str">
        <f>IFERROR(VLOOKUP(T1601,'Tablas de calculos'!$AV$16:$AY$24,4),"")</f>
        <v>Débil</v>
      </c>
      <c r="V1601" s="232" t="s">
        <v>576</v>
      </c>
      <c r="W1601" s="232" t="s">
        <v>578</v>
      </c>
      <c r="X1601" s="123" t="str">
        <f t="shared" si="103"/>
        <v>DébilNo disminuyeDirectamente</v>
      </c>
      <c r="Y1601" s="208" t="str">
        <f>IFERROR(VLOOKUP(X1601,'Tablas de calculos'!$AZ$4:$BE$11,5,FALSE),"")</f>
        <v/>
      </c>
      <c r="Z1601" s="208" t="str">
        <f>IFERROR(VLOOKUP(X1601,'Tablas de calculos'!$AZ$4:$BE$11,6,FALSE),"")</f>
        <v/>
      </c>
    </row>
    <row r="1602" spans="1:27" ht="30" x14ac:dyDescent="0.25">
      <c r="A1602" s="232" t="s">
        <v>1200</v>
      </c>
      <c r="B1602" s="137">
        <v>136</v>
      </c>
      <c r="C1602" s="205" t="str">
        <f>+VLOOKUP(Tabla9[[#This Row],[Cod. Riesgo]],Tabla_Riesgos[[Número]:[Tipo de Riesgo]],6,FALSE)</f>
        <v xml:space="preserve">Continuidad del negocio </v>
      </c>
      <c r="D1602" s="290" t="s">
        <v>66</v>
      </c>
      <c r="E1602" s="291" t="s">
        <v>774</v>
      </c>
      <c r="F1602" s="292"/>
      <c r="G1602" s="293" t="s">
        <v>787</v>
      </c>
      <c r="H1602" s="473" t="s">
        <v>544</v>
      </c>
      <c r="I1602" s="232"/>
      <c r="J1602" s="232"/>
      <c r="K1602" s="232"/>
      <c r="L1602" s="232"/>
      <c r="M1602" s="232"/>
      <c r="N1602" s="232"/>
      <c r="O1602" s="232"/>
      <c r="P1602" s="123">
        <f t="shared" si="100"/>
        <v>0</v>
      </c>
      <c r="Q1602" s="208" t="str">
        <f t="shared" si="101"/>
        <v>Debil</v>
      </c>
      <c r="R1602" s="232" t="s">
        <v>516</v>
      </c>
      <c r="S1602" s="224" t="str">
        <f t="shared" si="102"/>
        <v>DebilFuerte</v>
      </c>
      <c r="T1602" s="224">
        <f>IFERROR(VLOOKUP(S1602,'Tablas de calculos'!$AU$16:$AV$24,2,FALSE),"")</f>
        <v>7</v>
      </c>
      <c r="U1602" s="208" t="str">
        <f>IFERROR(VLOOKUP(T1602,'Tablas de calculos'!$AV$16:$AY$24,4),"")</f>
        <v>Débil</v>
      </c>
      <c r="V1602" s="232" t="s">
        <v>576</v>
      </c>
      <c r="W1602" s="232" t="s">
        <v>578</v>
      </c>
      <c r="X1602" s="123" t="str">
        <f t="shared" si="103"/>
        <v>DébilNo disminuyeDirectamente</v>
      </c>
      <c r="Y1602" s="208" t="str">
        <f>IFERROR(VLOOKUP(X1602,'Tablas de calculos'!$AZ$4:$BE$11,5,FALSE),"")</f>
        <v/>
      </c>
      <c r="Z1602" s="208" t="str">
        <f>IFERROR(VLOOKUP(X1602,'Tablas de calculos'!$AZ$4:$BE$11,6,FALSE),"")</f>
        <v/>
      </c>
    </row>
    <row r="1603" spans="1:27" ht="30" x14ac:dyDescent="0.25">
      <c r="A1603" s="232" t="s">
        <v>1200</v>
      </c>
      <c r="B1603" s="137">
        <v>137</v>
      </c>
      <c r="C1603" s="205" t="str">
        <f>+VLOOKUP(Tabla9[[#This Row],[Cod. Riesgo]],Tabla_Riesgos[[Número]:[Tipo de Riesgo]],6,FALSE)</f>
        <v xml:space="preserve">Continuidad del negocio </v>
      </c>
      <c r="D1603" s="290" t="s">
        <v>66</v>
      </c>
      <c r="E1603" s="291" t="s">
        <v>736</v>
      </c>
      <c r="F1603" s="292"/>
      <c r="G1603" s="293" t="s">
        <v>788</v>
      </c>
      <c r="H1603" s="473" t="s">
        <v>544</v>
      </c>
      <c r="I1603" s="232"/>
      <c r="J1603" s="232"/>
      <c r="K1603" s="232"/>
      <c r="L1603" s="232"/>
      <c r="M1603" s="232"/>
      <c r="N1603" s="232"/>
      <c r="O1603" s="232"/>
      <c r="P1603" s="123">
        <f t="shared" si="100"/>
        <v>0</v>
      </c>
      <c r="Q1603" s="208" t="str">
        <f t="shared" si="101"/>
        <v>Debil</v>
      </c>
      <c r="R1603" s="232" t="s">
        <v>516</v>
      </c>
      <c r="S1603" s="224" t="str">
        <f t="shared" si="102"/>
        <v>DebilFuerte</v>
      </c>
      <c r="T1603" s="224">
        <f>IFERROR(VLOOKUP(S1603,'Tablas de calculos'!$AU$16:$AV$24,2,FALSE),"")</f>
        <v>7</v>
      </c>
      <c r="U1603" s="208" t="str">
        <f>IFERROR(VLOOKUP(T1603,'Tablas de calculos'!$AV$16:$AY$24,4),"")</f>
        <v>Débil</v>
      </c>
      <c r="V1603" s="232" t="s">
        <v>576</v>
      </c>
      <c r="W1603" s="232" t="s">
        <v>578</v>
      </c>
      <c r="X1603" s="123" t="str">
        <f t="shared" si="103"/>
        <v>DébilNo disminuyeDirectamente</v>
      </c>
      <c r="Y1603" s="208" t="str">
        <f>IFERROR(VLOOKUP(X1603,'Tablas de calculos'!$AZ$4:$BE$11,5,FALSE),"")</f>
        <v/>
      </c>
      <c r="Z1603" s="208" t="str">
        <f>IFERROR(VLOOKUP(X1603,'Tablas de calculos'!$AZ$4:$BE$11,6,FALSE),"")</f>
        <v/>
      </c>
    </row>
    <row r="1604" spans="1:27" ht="30" x14ac:dyDescent="0.25">
      <c r="A1604" s="232" t="s">
        <v>1200</v>
      </c>
      <c r="B1604" s="137">
        <v>138</v>
      </c>
      <c r="C1604" s="205" t="str">
        <f>+VLOOKUP(Tabla9[[#This Row],[Cod. Riesgo]],Tabla_Riesgos[[Número]:[Tipo de Riesgo]],6,FALSE)</f>
        <v xml:space="preserve">Continuidad del negocio </v>
      </c>
      <c r="D1604" s="290" t="s">
        <v>66</v>
      </c>
      <c r="E1604" s="291" t="s">
        <v>738</v>
      </c>
      <c r="F1604" s="292"/>
      <c r="G1604" s="293" t="s">
        <v>789</v>
      </c>
      <c r="H1604" s="473" t="s">
        <v>544</v>
      </c>
      <c r="I1604" s="232"/>
      <c r="J1604" s="232"/>
      <c r="K1604" s="232"/>
      <c r="L1604" s="232"/>
      <c r="M1604" s="232"/>
      <c r="N1604" s="232"/>
      <c r="O1604" s="232"/>
      <c r="P1604" s="123">
        <f t="shared" si="100"/>
        <v>0</v>
      </c>
      <c r="Q1604" s="208" t="str">
        <f t="shared" si="101"/>
        <v>Debil</v>
      </c>
      <c r="R1604" s="232" t="s">
        <v>516</v>
      </c>
      <c r="S1604" s="224" t="str">
        <f t="shared" si="102"/>
        <v>DebilFuerte</v>
      </c>
      <c r="T1604" s="224">
        <f>IFERROR(VLOOKUP(S1604,'Tablas de calculos'!$AU$16:$AV$24,2,FALSE),"")</f>
        <v>7</v>
      </c>
      <c r="U1604" s="208" t="str">
        <f>IFERROR(VLOOKUP(T1604,'Tablas de calculos'!$AV$16:$AY$24,4),"")</f>
        <v>Débil</v>
      </c>
      <c r="V1604" s="232" t="s">
        <v>576</v>
      </c>
      <c r="W1604" s="232" t="s">
        <v>578</v>
      </c>
      <c r="X1604" s="123" t="str">
        <f t="shared" si="103"/>
        <v>DébilNo disminuyeDirectamente</v>
      </c>
      <c r="Y1604" s="208" t="str">
        <f>IFERROR(VLOOKUP(X1604,'Tablas de calculos'!$AZ$4:$BE$11,5,FALSE),"")</f>
        <v/>
      </c>
      <c r="Z1604" s="208" t="str">
        <f>IFERROR(VLOOKUP(X1604,'Tablas de calculos'!$AZ$4:$BE$11,6,FALSE),"")</f>
        <v/>
      </c>
    </row>
    <row r="1605" spans="1:27" ht="60" x14ac:dyDescent="0.25">
      <c r="A1605" s="232" t="s">
        <v>114</v>
      </c>
      <c r="B1605" s="61">
        <v>1</v>
      </c>
      <c r="C1605" s="205" t="str">
        <f>+VLOOKUP(Tabla9[[#This Row],[Cod. Riesgo]],Tabla_Riesgos[[Número]:[Tipo de Riesgo]],6,FALSE)</f>
        <v>Corrupción</v>
      </c>
      <c r="D1605" s="119" t="s">
        <v>12</v>
      </c>
      <c r="E1605" s="120" t="s">
        <v>386</v>
      </c>
      <c r="F1605" s="292"/>
      <c r="G1605" s="293" t="s">
        <v>173</v>
      </c>
      <c r="H1605" s="473"/>
      <c r="I1605" s="232"/>
      <c r="J1605" s="232"/>
      <c r="K1605" s="232"/>
      <c r="L1605" s="232"/>
      <c r="M1605" s="232"/>
      <c r="N1605" s="232"/>
      <c r="O1605" s="232"/>
      <c r="P1605" s="123">
        <f t="shared" ref="P1605:P1668" si="104">IFERROR(IF(I1605="Asignado",15,0)+IF(J1605="Adecuado",15,0)+IF(K1605="Oportuna",15,0)+IF(L1605="Prevenir",15,0)+IF(L1605="Detectar",10,0)+IF(M1605="Confiable",15,0)+IF(N1605="Se investigan y resuelven oportunamente",15,0)+IF(O1605="Completa",10,0)+IF(O1605="Incompleta",5,0),"")</f>
        <v>0</v>
      </c>
      <c r="Q1605" s="208" t="str">
        <f t="shared" ref="Q1605:Q1668" si="105">IF(P1605&lt;86,"Debil",IF(P1605&lt;96,"Moderado","Fuerte"))</f>
        <v>Debil</v>
      </c>
      <c r="R1605" s="232" t="s">
        <v>562</v>
      </c>
      <c r="S1605" s="224" t="str">
        <f t="shared" ref="S1605:S1668" si="106">_xlfn.CONCAT(Q1605,R1605)</f>
        <v>DebilDebil</v>
      </c>
      <c r="T1605" s="224">
        <f>IFERROR(VLOOKUP(S1605,'Tablas de calculos'!$AU$16:$AV$24,2,FALSE),"")</f>
        <v>9</v>
      </c>
      <c r="U1605" s="208" t="str">
        <f>IFERROR(VLOOKUP(T1605,'Tablas de calculos'!$AV$16:$AY$24,4),"")</f>
        <v>Débil</v>
      </c>
      <c r="V1605" s="232" t="s">
        <v>519</v>
      </c>
      <c r="W1605" s="232" t="s">
        <v>578</v>
      </c>
      <c r="X1605" s="123" t="str">
        <f t="shared" ref="X1605:X1668" si="107">CONCATENATE(U1605,V1605,W1605)</f>
        <v>DébilDébilDirectamente</v>
      </c>
      <c r="Y1605" s="208" t="str">
        <f>IFERROR(VLOOKUP(X1605,'Tablas de calculos'!$AZ$4:$BE$11,5,FALSE),"")</f>
        <v/>
      </c>
      <c r="Z1605" s="208" t="str">
        <f>IFERROR(VLOOKUP(X1605,'Tablas de calculos'!$AZ$4:$BE$11,6,FALSE),"")</f>
        <v/>
      </c>
      <c r="AA1605" s="217" t="s">
        <v>824</v>
      </c>
    </row>
    <row r="1606" spans="1:27" ht="60" x14ac:dyDescent="0.25">
      <c r="A1606" s="232" t="s">
        <v>114</v>
      </c>
      <c r="B1606" s="61">
        <v>1</v>
      </c>
      <c r="C1606" s="205" t="str">
        <f>+VLOOKUP(Tabla9[[#This Row],[Cod. Riesgo]],Tabla_Riesgos[[Número]:[Tipo de Riesgo]],6,FALSE)</f>
        <v>Corrupción</v>
      </c>
      <c r="D1606" s="119" t="s">
        <v>12</v>
      </c>
      <c r="E1606" s="120" t="s">
        <v>386</v>
      </c>
      <c r="F1606" s="395"/>
      <c r="G1606" s="389" t="s">
        <v>174</v>
      </c>
      <c r="H1606" s="396"/>
      <c r="I1606" s="232"/>
      <c r="J1606" s="232"/>
      <c r="K1606" s="232"/>
      <c r="L1606" s="232"/>
      <c r="M1606" s="232"/>
      <c r="N1606" s="232"/>
      <c r="O1606" s="232"/>
      <c r="P1606" s="123">
        <f t="shared" si="104"/>
        <v>0</v>
      </c>
      <c r="Q1606" s="208" t="str">
        <f t="shared" si="105"/>
        <v>Debil</v>
      </c>
      <c r="R1606" s="232" t="s">
        <v>562</v>
      </c>
      <c r="S1606" s="224" t="str">
        <f t="shared" si="106"/>
        <v>DebilDebil</v>
      </c>
      <c r="T1606" s="224">
        <f>IFERROR(VLOOKUP(S1606,'Tablas de calculos'!$AU$16:$AV$24,2,FALSE),"")</f>
        <v>9</v>
      </c>
      <c r="U1606" s="208" t="str">
        <f>IFERROR(VLOOKUP(T1606,'Tablas de calculos'!$AV$16:$AY$24,4),"")</f>
        <v>Débil</v>
      </c>
      <c r="V1606" s="232" t="s">
        <v>519</v>
      </c>
      <c r="W1606" s="232" t="s">
        <v>578</v>
      </c>
      <c r="X1606" s="123" t="str">
        <f t="shared" si="107"/>
        <v>DébilDébilDirectamente</v>
      </c>
      <c r="Y1606" s="208" t="str">
        <f>IFERROR(VLOOKUP(X1606,'Tablas de calculos'!$AZ$4:$BE$11,5,FALSE),"")</f>
        <v/>
      </c>
      <c r="Z1606" s="208" t="str">
        <f>IFERROR(VLOOKUP(X1606,'Tablas de calculos'!$AZ$4:$BE$11,6,FALSE),"")</f>
        <v/>
      </c>
      <c r="AA1606" s="217" t="s">
        <v>824</v>
      </c>
    </row>
    <row r="1607" spans="1:27" ht="60" x14ac:dyDescent="0.25">
      <c r="A1607" s="232" t="s">
        <v>114</v>
      </c>
      <c r="B1607" s="61">
        <v>1</v>
      </c>
      <c r="C1607" s="205" t="str">
        <f>+VLOOKUP(Tabla9[[#This Row],[Cod. Riesgo]],Tabla_Riesgos[[Número]:[Tipo de Riesgo]],6,FALSE)</f>
        <v>Corrupción</v>
      </c>
      <c r="D1607" s="119" t="s">
        <v>12</v>
      </c>
      <c r="E1607" s="120" t="s">
        <v>386</v>
      </c>
      <c r="F1607" s="395"/>
      <c r="G1607" s="389" t="s">
        <v>175</v>
      </c>
      <c r="H1607" s="396"/>
      <c r="I1607" s="232"/>
      <c r="J1607" s="232"/>
      <c r="K1607" s="232"/>
      <c r="L1607" s="232"/>
      <c r="M1607" s="232"/>
      <c r="N1607" s="232"/>
      <c r="O1607" s="232"/>
      <c r="P1607" s="123">
        <f t="shared" si="104"/>
        <v>0</v>
      </c>
      <c r="Q1607" s="208" t="str">
        <f t="shared" si="105"/>
        <v>Debil</v>
      </c>
      <c r="R1607" s="232" t="s">
        <v>562</v>
      </c>
      <c r="S1607" s="224" t="str">
        <f t="shared" si="106"/>
        <v>DebilDebil</v>
      </c>
      <c r="T1607" s="224">
        <f>IFERROR(VLOOKUP(S1607,'Tablas de calculos'!$AU$16:$AV$24,2,FALSE),"")</f>
        <v>9</v>
      </c>
      <c r="U1607" s="208" t="str">
        <f>IFERROR(VLOOKUP(T1607,'Tablas de calculos'!$AV$16:$AY$24,4),"")</f>
        <v>Débil</v>
      </c>
      <c r="V1607" s="232" t="s">
        <v>519</v>
      </c>
      <c r="W1607" s="232" t="s">
        <v>576</v>
      </c>
      <c r="X1607" s="123" t="str">
        <f t="shared" si="107"/>
        <v>DébilDébilNo disminuye</v>
      </c>
      <c r="Y1607" s="208" t="str">
        <f>IFERROR(VLOOKUP(X1607,'Tablas de calculos'!$AZ$4:$BE$11,5,FALSE),"")</f>
        <v/>
      </c>
      <c r="Z1607" s="208" t="str">
        <f>IFERROR(VLOOKUP(X1607,'Tablas de calculos'!$AZ$4:$BE$11,6,FALSE),"")</f>
        <v/>
      </c>
      <c r="AA1607" s="217" t="s">
        <v>824</v>
      </c>
    </row>
    <row r="1608" spans="1:27" ht="60" x14ac:dyDescent="0.25">
      <c r="A1608" s="232" t="s">
        <v>114</v>
      </c>
      <c r="B1608" s="61">
        <v>1</v>
      </c>
      <c r="C1608" s="205" t="str">
        <f>+VLOOKUP(Tabla9[[#This Row],[Cod. Riesgo]],Tabla_Riesgos[[Número]:[Tipo de Riesgo]],6,FALSE)</f>
        <v>Corrupción</v>
      </c>
      <c r="D1608" s="119" t="s">
        <v>12</v>
      </c>
      <c r="E1608" s="120" t="s">
        <v>386</v>
      </c>
      <c r="F1608" s="395"/>
      <c r="G1608" s="389" t="s">
        <v>176</v>
      </c>
      <c r="H1608" s="396"/>
      <c r="I1608" s="232"/>
      <c r="J1608" s="232"/>
      <c r="K1608" s="232"/>
      <c r="L1608" s="232"/>
      <c r="M1608" s="232"/>
      <c r="N1608" s="232"/>
      <c r="O1608" s="232"/>
      <c r="P1608" s="123">
        <f t="shared" si="104"/>
        <v>0</v>
      </c>
      <c r="Q1608" s="208" t="str">
        <f t="shared" si="105"/>
        <v>Debil</v>
      </c>
      <c r="R1608" s="232" t="s">
        <v>562</v>
      </c>
      <c r="S1608" s="224" t="str">
        <f t="shared" si="106"/>
        <v>DebilDebil</v>
      </c>
      <c r="T1608" s="224">
        <f>IFERROR(VLOOKUP(S1608,'Tablas de calculos'!$AU$16:$AV$24,2,FALSE),"")</f>
        <v>9</v>
      </c>
      <c r="U1608" s="208" t="str">
        <f>IFERROR(VLOOKUP(T1608,'Tablas de calculos'!$AV$16:$AY$24,4),"")</f>
        <v>Débil</v>
      </c>
      <c r="V1608" s="232" t="s">
        <v>519</v>
      </c>
      <c r="W1608" s="232" t="s">
        <v>576</v>
      </c>
      <c r="X1608" s="123" t="str">
        <f t="shared" si="107"/>
        <v>DébilDébilNo disminuye</v>
      </c>
      <c r="Y1608" s="208" t="str">
        <f>IFERROR(VLOOKUP(X1608,'Tablas de calculos'!$AZ$4:$BE$11,5,FALSE),"")</f>
        <v/>
      </c>
      <c r="Z1608" s="208" t="str">
        <f>IFERROR(VLOOKUP(X1608,'Tablas de calculos'!$AZ$4:$BE$11,6,FALSE),"")</f>
        <v/>
      </c>
      <c r="AA1608" s="217" t="s">
        <v>824</v>
      </c>
    </row>
    <row r="1609" spans="1:27" ht="60" x14ac:dyDescent="0.25">
      <c r="A1609" s="232" t="s">
        <v>114</v>
      </c>
      <c r="B1609" s="61">
        <v>1</v>
      </c>
      <c r="C1609" s="205" t="str">
        <f>+VLOOKUP(Tabla9[[#This Row],[Cod. Riesgo]],Tabla_Riesgos[[Número]:[Tipo de Riesgo]],6,FALSE)</f>
        <v>Corrupción</v>
      </c>
      <c r="D1609" s="119" t="s">
        <v>12</v>
      </c>
      <c r="E1609" s="120" t="s">
        <v>386</v>
      </c>
      <c r="F1609" s="395"/>
      <c r="G1609" s="389" t="s">
        <v>177</v>
      </c>
      <c r="H1609" s="396"/>
      <c r="I1609" s="232"/>
      <c r="J1609" s="232"/>
      <c r="K1609" s="232"/>
      <c r="L1609" s="232"/>
      <c r="M1609" s="232"/>
      <c r="N1609" s="232"/>
      <c r="O1609" s="232"/>
      <c r="P1609" s="123">
        <f t="shared" si="104"/>
        <v>0</v>
      </c>
      <c r="Q1609" s="208" t="str">
        <f t="shared" si="105"/>
        <v>Debil</v>
      </c>
      <c r="R1609" s="232" t="s">
        <v>562</v>
      </c>
      <c r="S1609" s="224" t="str">
        <f t="shared" si="106"/>
        <v>DebilDebil</v>
      </c>
      <c r="T1609" s="224">
        <f>IFERROR(VLOOKUP(S1609,'Tablas de calculos'!$AU$16:$AV$24,2,FALSE),"")</f>
        <v>9</v>
      </c>
      <c r="U1609" s="208" t="str">
        <f>IFERROR(VLOOKUP(T1609,'Tablas de calculos'!$AV$16:$AY$24,4),"")</f>
        <v>Débil</v>
      </c>
      <c r="V1609" s="232" t="s">
        <v>519</v>
      </c>
      <c r="W1609" s="232" t="s">
        <v>578</v>
      </c>
      <c r="X1609" s="123" t="str">
        <f t="shared" si="107"/>
        <v>DébilDébilDirectamente</v>
      </c>
      <c r="Y1609" s="208" t="str">
        <f>IFERROR(VLOOKUP(X1609,'Tablas de calculos'!$AZ$4:$BE$11,5,FALSE),"")</f>
        <v/>
      </c>
      <c r="Z1609" s="208" t="str">
        <f>IFERROR(VLOOKUP(X1609,'Tablas de calculos'!$AZ$4:$BE$11,6,FALSE),"")</f>
        <v/>
      </c>
      <c r="AA1609" s="217" t="s">
        <v>824</v>
      </c>
    </row>
    <row r="1610" spans="1:27" ht="60" x14ac:dyDescent="0.25">
      <c r="A1610" s="232" t="s">
        <v>114</v>
      </c>
      <c r="B1610" s="61">
        <v>1</v>
      </c>
      <c r="C1610" s="205" t="str">
        <f>+VLOOKUP(Tabla9[[#This Row],[Cod. Riesgo]],Tabla_Riesgos[[Número]:[Tipo de Riesgo]],6,FALSE)</f>
        <v>Corrupción</v>
      </c>
      <c r="D1610" s="119" t="s">
        <v>12</v>
      </c>
      <c r="E1610" s="120" t="s">
        <v>386</v>
      </c>
      <c r="F1610" s="395"/>
      <c r="G1610" s="389" t="s">
        <v>178</v>
      </c>
      <c r="H1610" s="396"/>
      <c r="I1610" s="232"/>
      <c r="J1610" s="232"/>
      <c r="K1610" s="232"/>
      <c r="L1610" s="232"/>
      <c r="M1610" s="232"/>
      <c r="N1610" s="232"/>
      <c r="O1610" s="232"/>
      <c r="P1610" s="123">
        <f t="shared" si="104"/>
        <v>0</v>
      </c>
      <c r="Q1610" s="208" t="str">
        <f t="shared" si="105"/>
        <v>Debil</v>
      </c>
      <c r="R1610" s="232" t="s">
        <v>562</v>
      </c>
      <c r="S1610" s="224" t="str">
        <f t="shared" si="106"/>
        <v>DebilDebil</v>
      </c>
      <c r="T1610" s="224">
        <f>IFERROR(VLOOKUP(S1610,'Tablas de calculos'!$AU$16:$AV$24,2,FALSE),"")</f>
        <v>9</v>
      </c>
      <c r="U1610" s="208" t="str">
        <f>IFERROR(VLOOKUP(T1610,'Tablas de calculos'!$AV$16:$AY$24,4),"")</f>
        <v>Débil</v>
      </c>
      <c r="V1610" s="232" t="s">
        <v>519</v>
      </c>
      <c r="W1610" s="232" t="s">
        <v>576</v>
      </c>
      <c r="X1610" s="123" t="str">
        <f t="shared" si="107"/>
        <v>DébilDébilNo disminuye</v>
      </c>
      <c r="Y1610" s="208" t="str">
        <f>IFERROR(VLOOKUP(X1610,'Tablas de calculos'!$AZ$4:$BE$11,5,FALSE),"")</f>
        <v/>
      </c>
      <c r="Z1610" s="208" t="str">
        <f>IFERROR(VLOOKUP(X1610,'Tablas de calculos'!$AZ$4:$BE$11,6,FALSE),"")</f>
        <v/>
      </c>
      <c r="AA1610" s="217" t="s">
        <v>824</v>
      </c>
    </row>
    <row r="1611" spans="1:27" ht="75" x14ac:dyDescent="0.25">
      <c r="A1611" s="232" t="s">
        <v>114</v>
      </c>
      <c r="B1611" s="61">
        <v>3</v>
      </c>
      <c r="C1611" s="205" t="str">
        <f>+VLOOKUP(Tabla9[[#This Row],[Cod. Riesgo]],Tabla_Riesgos[[Número]:[Tipo de Riesgo]],6,FALSE)</f>
        <v>Corrupción</v>
      </c>
      <c r="D1611" s="119" t="s">
        <v>12</v>
      </c>
      <c r="E1611" s="120" t="s">
        <v>390</v>
      </c>
      <c r="F1611" s="395"/>
      <c r="G1611" s="389" t="s">
        <v>177</v>
      </c>
      <c r="H1611" s="396"/>
      <c r="I1611" s="232"/>
      <c r="J1611" s="232"/>
      <c r="K1611" s="232"/>
      <c r="L1611" s="232"/>
      <c r="M1611" s="232"/>
      <c r="N1611" s="232"/>
      <c r="O1611" s="232"/>
      <c r="P1611" s="123">
        <f t="shared" si="104"/>
        <v>0</v>
      </c>
      <c r="Q1611" s="208" t="str">
        <f t="shared" si="105"/>
        <v>Debil</v>
      </c>
      <c r="R1611" s="232" t="s">
        <v>562</v>
      </c>
      <c r="S1611" s="224" t="str">
        <f t="shared" si="106"/>
        <v>DebilDebil</v>
      </c>
      <c r="T1611" s="224">
        <f>IFERROR(VLOOKUP(S1611,'Tablas de calculos'!$AU$16:$AV$24,2,FALSE),"")</f>
        <v>9</v>
      </c>
      <c r="U1611" s="208" t="str">
        <f>IFERROR(VLOOKUP(T1611,'Tablas de calculos'!$AV$16:$AY$24,4),"")</f>
        <v>Débil</v>
      </c>
      <c r="V1611" s="232" t="s">
        <v>519</v>
      </c>
      <c r="W1611" s="232" t="s">
        <v>576</v>
      </c>
      <c r="X1611" s="123" t="str">
        <f t="shared" si="107"/>
        <v>DébilDébilNo disminuye</v>
      </c>
      <c r="Y1611" s="208" t="str">
        <f>IFERROR(VLOOKUP(X1611,'Tablas de calculos'!$AZ$4:$BE$11,5,FALSE),"")</f>
        <v/>
      </c>
      <c r="Z1611" s="208" t="str">
        <f>IFERROR(VLOOKUP(X1611,'Tablas de calculos'!$AZ$4:$BE$11,6,FALSE),"")</f>
        <v/>
      </c>
      <c r="AA1611" s="217" t="s">
        <v>824</v>
      </c>
    </row>
    <row r="1612" spans="1:27" ht="75" x14ac:dyDescent="0.25">
      <c r="A1612" s="232" t="s">
        <v>114</v>
      </c>
      <c r="B1612" s="61">
        <v>3</v>
      </c>
      <c r="C1612" s="205" t="str">
        <f>+VLOOKUP(Tabla9[[#This Row],[Cod. Riesgo]],Tabla_Riesgos[[Número]:[Tipo de Riesgo]],6,FALSE)</f>
        <v>Corrupción</v>
      </c>
      <c r="D1612" s="119" t="s">
        <v>12</v>
      </c>
      <c r="E1612" s="120" t="s">
        <v>390</v>
      </c>
      <c r="F1612" s="395"/>
      <c r="G1612" s="389" t="s">
        <v>178</v>
      </c>
      <c r="H1612" s="396"/>
      <c r="I1612" s="232"/>
      <c r="J1612" s="232"/>
      <c r="K1612" s="232"/>
      <c r="L1612" s="232"/>
      <c r="M1612" s="232"/>
      <c r="N1612" s="232"/>
      <c r="O1612" s="232"/>
      <c r="P1612" s="123">
        <f t="shared" si="104"/>
        <v>0</v>
      </c>
      <c r="Q1612" s="208" t="str">
        <f t="shared" si="105"/>
        <v>Debil</v>
      </c>
      <c r="R1612" s="232" t="s">
        <v>562</v>
      </c>
      <c r="S1612" s="224" t="str">
        <f t="shared" si="106"/>
        <v>DebilDebil</v>
      </c>
      <c r="T1612" s="224">
        <f>IFERROR(VLOOKUP(S1612,'Tablas de calculos'!$AU$16:$AV$24,2,FALSE),"")</f>
        <v>9</v>
      </c>
      <c r="U1612" s="208" t="str">
        <f>IFERROR(VLOOKUP(T1612,'Tablas de calculos'!$AV$16:$AY$24,4),"")</f>
        <v>Débil</v>
      </c>
      <c r="V1612" s="232" t="s">
        <v>519</v>
      </c>
      <c r="W1612" s="232" t="s">
        <v>576</v>
      </c>
      <c r="X1612" s="123" t="str">
        <f t="shared" si="107"/>
        <v>DébilDébilNo disminuye</v>
      </c>
      <c r="Y1612" s="208" t="str">
        <f>IFERROR(VLOOKUP(X1612,'Tablas de calculos'!$AZ$4:$BE$11,5,FALSE),"")</f>
        <v/>
      </c>
      <c r="Z1612" s="208" t="str">
        <f>IFERROR(VLOOKUP(X1612,'Tablas de calculos'!$AZ$4:$BE$11,6,FALSE),"")</f>
        <v/>
      </c>
      <c r="AA1612" s="217" t="s">
        <v>824</v>
      </c>
    </row>
    <row r="1613" spans="1:27" ht="75" x14ac:dyDescent="0.25">
      <c r="A1613" s="232" t="s">
        <v>114</v>
      </c>
      <c r="B1613" s="61">
        <v>3</v>
      </c>
      <c r="C1613" s="205" t="str">
        <f>+VLOOKUP(Tabla9[[#This Row],[Cod. Riesgo]],Tabla_Riesgos[[Número]:[Tipo de Riesgo]],6,FALSE)</f>
        <v>Corrupción</v>
      </c>
      <c r="D1613" s="119" t="s">
        <v>12</v>
      </c>
      <c r="E1613" s="120" t="s">
        <v>390</v>
      </c>
      <c r="F1613" s="395"/>
      <c r="G1613" s="389" t="s">
        <v>179</v>
      </c>
      <c r="H1613" s="396"/>
      <c r="I1613" s="232"/>
      <c r="J1613" s="232"/>
      <c r="K1613" s="232"/>
      <c r="L1613" s="232"/>
      <c r="M1613" s="232"/>
      <c r="N1613" s="232"/>
      <c r="O1613" s="232"/>
      <c r="P1613" s="123">
        <f t="shared" si="104"/>
        <v>0</v>
      </c>
      <c r="Q1613" s="208" t="str">
        <f t="shared" si="105"/>
        <v>Debil</v>
      </c>
      <c r="R1613" s="232" t="s">
        <v>562</v>
      </c>
      <c r="S1613" s="224" t="str">
        <f t="shared" si="106"/>
        <v>DebilDebil</v>
      </c>
      <c r="T1613" s="224">
        <f>IFERROR(VLOOKUP(S1613,'Tablas de calculos'!$AU$16:$AV$24,2,FALSE),"")</f>
        <v>9</v>
      </c>
      <c r="U1613" s="208" t="str">
        <f>IFERROR(VLOOKUP(T1613,'Tablas de calculos'!$AV$16:$AY$24,4),"")</f>
        <v>Débil</v>
      </c>
      <c r="V1613" s="232" t="s">
        <v>519</v>
      </c>
      <c r="W1613" s="232" t="s">
        <v>578</v>
      </c>
      <c r="X1613" s="123" t="str">
        <f t="shared" si="107"/>
        <v>DébilDébilDirectamente</v>
      </c>
      <c r="Y1613" s="208" t="str">
        <f>IFERROR(VLOOKUP(X1613,'Tablas de calculos'!$AZ$4:$BE$11,5,FALSE),"")</f>
        <v/>
      </c>
      <c r="Z1613" s="208" t="str">
        <f>IFERROR(VLOOKUP(X1613,'Tablas de calculos'!$AZ$4:$BE$11,6,FALSE),"")</f>
        <v/>
      </c>
      <c r="AA1613" s="217" t="s">
        <v>824</v>
      </c>
    </row>
    <row r="1614" spans="1:27" ht="75" x14ac:dyDescent="0.25">
      <c r="A1614" s="232" t="s">
        <v>114</v>
      </c>
      <c r="B1614" s="61">
        <v>3</v>
      </c>
      <c r="C1614" s="205" t="str">
        <f>+VLOOKUP(Tabla9[[#This Row],[Cod. Riesgo]],Tabla_Riesgos[[Número]:[Tipo de Riesgo]],6,FALSE)</f>
        <v>Corrupción</v>
      </c>
      <c r="D1614" s="119" t="s">
        <v>12</v>
      </c>
      <c r="E1614" s="120" t="s">
        <v>390</v>
      </c>
      <c r="F1614" s="395"/>
      <c r="G1614" s="389" t="s">
        <v>180</v>
      </c>
      <c r="H1614" s="396"/>
      <c r="I1614" s="232"/>
      <c r="J1614" s="232"/>
      <c r="K1614" s="232"/>
      <c r="L1614" s="232"/>
      <c r="M1614" s="232"/>
      <c r="N1614" s="232"/>
      <c r="O1614" s="232"/>
      <c r="P1614" s="123">
        <f t="shared" si="104"/>
        <v>0</v>
      </c>
      <c r="Q1614" s="208" t="str">
        <f t="shared" si="105"/>
        <v>Debil</v>
      </c>
      <c r="R1614" s="232" t="s">
        <v>562</v>
      </c>
      <c r="S1614" s="224" t="str">
        <f t="shared" si="106"/>
        <v>DebilDebil</v>
      </c>
      <c r="T1614" s="224">
        <f>IFERROR(VLOOKUP(S1614,'Tablas de calculos'!$AU$16:$AV$24,2,FALSE),"")</f>
        <v>9</v>
      </c>
      <c r="U1614" s="208" t="str">
        <f>IFERROR(VLOOKUP(T1614,'Tablas de calculos'!$AV$16:$AY$24,4),"")</f>
        <v>Débil</v>
      </c>
      <c r="V1614" s="232" t="s">
        <v>519</v>
      </c>
      <c r="W1614" s="232" t="s">
        <v>578</v>
      </c>
      <c r="X1614" s="123" t="str">
        <f t="shared" si="107"/>
        <v>DébilDébilDirectamente</v>
      </c>
      <c r="Y1614" s="208" t="str">
        <f>IFERROR(VLOOKUP(X1614,'Tablas de calculos'!$AZ$4:$BE$11,5,FALSE),"")</f>
        <v/>
      </c>
      <c r="Z1614" s="208" t="str">
        <f>IFERROR(VLOOKUP(X1614,'Tablas de calculos'!$AZ$4:$BE$11,6,FALSE),"")</f>
        <v/>
      </c>
      <c r="AA1614" s="217" t="s">
        <v>824</v>
      </c>
    </row>
    <row r="1615" spans="1:27" ht="90" x14ac:dyDescent="0.25">
      <c r="A1615" s="232" t="s">
        <v>114</v>
      </c>
      <c r="B1615" s="61">
        <v>4</v>
      </c>
      <c r="C1615" s="205" t="str">
        <f>+VLOOKUP(Tabla9[[#This Row],[Cod. Riesgo]],Tabla_Riesgos[[Número]:[Tipo de Riesgo]],6,FALSE)</f>
        <v>Corrupción</v>
      </c>
      <c r="D1615" s="119" t="s">
        <v>12</v>
      </c>
      <c r="E1615" s="120" t="s">
        <v>622</v>
      </c>
      <c r="F1615" s="395"/>
      <c r="G1615" s="389" t="s">
        <v>181</v>
      </c>
      <c r="H1615" s="396"/>
      <c r="I1615" s="232"/>
      <c r="J1615" s="232"/>
      <c r="K1615" s="232"/>
      <c r="L1615" s="232"/>
      <c r="M1615" s="232"/>
      <c r="N1615" s="232"/>
      <c r="O1615" s="232"/>
      <c r="P1615" s="123">
        <f t="shared" si="104"/>
        <v>0</v>
      </c>
      <c r="Q1615" s="208" t="str">
        <f t="shared" si="105"/>
        <v>Debil</v>
      </c>
      <c r="R1615" s="232" t="s">
        <v>562</v>
      </c>
      <c r="S1615" s="224" t="str">
        <f t="shared" si="106"/>
        <v>DebilDebil</v>
      </c>
      <c r="T1615" s="224">
        <f>IFERROR(VLOOKUP(S1615,'Tablas de calculos'!$AU$16:$AV$24,2,FALSE),"")</f>
        <v>9</v>
      </c>
      <c r="U1615" s="208" t="str">
        <f>IFERROR(VLOOKUP(T1615,'Tablas de calculos'!$AV$16:$AY$24,4),"")</f>
        <v>Débil</v>
      </c>
      <c r="V1615" s="232" t="s">
        <v>519</v>
      </c>
      <c r="W1615" s="232" t="s">
        <v>578</v>
      </c>
      <c r="X1615" s="123" t="str">
        <f t="shared" si="107"/>
        <v>DébilDébilDirectamente</v>
      </c>
      <c r="Y1615" s="208" t="str">
        <f>IFERROR(VLOOKUP(X1615,'Tablas de calculos'!$AZ$4:$BE$11,5,FALSE),"")</f>
        <v/>
      </c>
      <c r="Z1615" s="208" t="str">
        <f>IFERROR(VLOOKUP(X1615,'Tablas de calculos'!$AZ$4:$BE$11,6,FALSE),"")</f>
        <v/>
      </c>
      <c r="AA1615" s="217" t="s">
        <v>824</v>
      </c>
    </row>
    <row r="1616" spans="1:27" ht="90" x14ac:dyDescent="0.25">
      <c r="A1616" s="232" t="s">
        <v>114</v>
      </c>
      <c r="B1616" s="61">
        <v>4</v>
      </c>
      <c r="C1616" s="205" t="str">
        <f>+VLOOKUP(Tabla9[[#This Row],[Cod. Riesgo]],Tabla_Riesgos[[Número]:[Tipo de Riesgo]],6,FALSE)</f>
        <v>Corrupción</v>
      </c>
      <c r="D1616" s="119" t="s">
        <v>12</v>
      </c>
      <c r="E1616" s="120" t="s">
        <v>622</v>
      </c>
      <c r="F1616" s="395"/>
      <c r="G1616" s="389" t="s">
        <v>182</v>
      </c>
      <c r="H1616" s="396"/>
      <c r="I1616" s="232"/>
      <c r="J1616" s="232"/>
      <c r="K1616" s="232"/>
      <c r="L1616" s="232"/>
      <c r="M1616" s="232"/>
      <c r="N1616" s="232"/>
      <c r="O1616" s="232"/>
      <c r="P1616" s="123">
        <f t="shared" si="104"/>
        <v>0</v>
      </c>
      <c r="Q1616" s="208" t="str">
        <f t="shared" si="105"/>
        <v>Debil</v>
      </c>
      <c r="R1616" s="232" t="s">
        <v>562</v>
      </c>
      <c r="S1616" s="224" t="str">
        <f t="shared" si="106"/>
        <v>DebilDebil</v>
      </c>
      <c r="T1616" s="224">
        <f>IFERROR(VLOOKUP(S1616,'Tablas de calculos'!$AU$16:$AV$24,2,FALSE),"")</f>
        <v>9</v>
      </c>
      <c r="U1616" s="208" t="str">
        <f>IFERROR(VLOOKUP(T1616,'Tablas de calculos'!$AV$16:$AY$24,4),"")</f>
        <v>Débil</v>
      </c>
      <c r="V1616" s="232" t="s">
        <v>519</v>
      </c>
      <c r="W1616" s="232" t="s">
        <v>576</v>
      </c>
      <c r="X1616" s="123" t="str">
        <f t="shared" si="107"/>
        <v>DébilDébilNo disminuye</v>
      </c>
      <c r="Y1616" s="208" t="str">
        <f>IFERROR(VLOOKUP(X1616,'Tablas de calculos'!$AZ$4:$BE$11,5,FALSE),"")</f>
        <v/>
      </c>
      <c r="Z1616" s="208" t="str">
        <f>IFERROR(VLOOKUP(X1616,'Tablas de calculos'!$AZ$4:$BE$11,6,FALSE),"")</f>
        <v/>
      </c>
      <c r="AA1616" s="217" t="s">
        <v>824</v>
      </c>
    </row>
    <row r="1617" spans="1:27" ht="90" x14ac:dyDescent="0.25">
      <c r="A1617" s="232" t="s">
        <v>114</v>
      </c>
      <c r="B1617" s="61">
        <v>4</v>
      </c>
      <c r="C1617" s="205" t="str">
        <f>+VLOOKUP(Tabla9[[#This Row],[Cod. Riesgo]],Tabla_Riesgos[[Número]:[Tipo de Riesgo]],6,FALSE)</f>
        <v>Corrupción</v>
      </c>
      <c r="D1617" s="119" t="s">
        <v>12</v>
      </c>
      <c r="E1617" s="120" t="s">
        <v>622</v>
      </c>
      <c r="F1617" s="395"/>
      <c r="G1617" s="389" t="s">
        <v>183</v>
      </c>
      <c r="H1617" s="396"/>
      <c r="I1617" s="232"/>
      <c r="J1617" s="232"/>
      <c r="K1617" s="232"/>
      <c r="L1617" s="232"/>
      <c r="M1617" s="232"/>
      <c r="N1617" s="232"/>
      <c r="O1617" s="232"/>
      <c r="P1617" s="123">
        <f t="shared" si="104"/>
        <v>0</v>
      </c>
      <c r="Q1617" s="208" t="str">
        <f t="shared" si="105"/>
        <v>Debil</v>
      </c>
      <c r="R1617" s="232" t="s">
        <v>562</v>
      </c>
      <c r="S1617" s="224" t="str">
        <f t="shared" si="106"/>
        <v>DebilDebil</v>
      </c>
      <c r="T1617" s="224">
        <f>IFERROR(VLOOKUP(S1617,'Tablas de calculos'!$AU$16:$AV$24,2,FALSE),"")</f>
        <v>9</v>
      </c>
      <c r="U1617" s="208" t="str">
        <f>IFERROR(VLOOKUP(T1617,'Tablas de calculos'!$AV$16:$AY$24,4),"")</f>
        <v>Débil</v>
      </c>
      <c r="V1617" s="232" t="s">
        <v>519</v>
      </c>
      <c r="W1617" s="232" t="s">
        <v>576</v>
      </c>
      <c r="X1617" s="123" t="str">
        <f t="shared" si="107"/>
        <v>DébilDébilNo disminuye</v>
      </c>
      <c r="Y1617" s="208" t="str">
        <f>IFERROR(VLOOKUP(X1617,'Tablas de calculos'!$AZ$4:$BE$11,5,FALSE),"")</f>
        <v/>
      </c>
      <c r="Z1617" s="208" t="str">
        <f>IFERROR(VLOOKUP(X1617,'Tablas de calculos'!$AZ$4:$BE$11,6,FALSE),"")</f>
        <v/>
      </c>
      <c r="AA1617" s="217" t="s">
        <v>824</v>
      </c>
    </row>
    <row r="1618" spans="1:27" ht="60" x14ac:dyDescent="0.25">
      <c r="A1618" s="232" t="s">
        <v>114</v>
      </c>
      <c r="B1618" s="61">
        <v>5</v>
      </c>
      <c r="C1618" s="205" t="str">
        <f>+VLOOKUP(Tabla9[[#This Row],[Cod. Riesgo]],Tabla_Riesgos[[Número]:[Tipo de Riesgo]],6,FALSE)</f>
        <v>Operativo</v>
      </c>
      <c r="D1618" s="119" t="s">
        <v>12</v>
      </c>
      <c r="E1618" s="120" t="s">
        <v>624</v>
      </c>
      <c r="F1618" s="395"/>
      <c r="G1618" s="389" t="s">
        <v>184</v>
      </c>
      <c r="H1618" s="396"/>
      <c r="I1618" s="232"/>
      <c r="J1618" s="232"/>
      <c r="K1618" s="232"/>
      <c r="L1618" s="232"/>
      <c r="M1618" s="232"/>
      <c r="N1618" s="232"/>
      <c r="O1618" s="232"/>
      <c r="P1618" s="123">
        <f t="shared" si="104"/>
        <v>0</v>
      </c>
      <c r="Q1618" s="208" t="str">
        <f t="shared" si="105"/>
        <v>Debil</v>
      </c>
      <c r="R1618" s="232" t="s">
        <v>562</v>
      </c>
      <c r="S1618" s="224" t="str">
        <f t="shared" si="106"/>
        <v>DebilDebil</v>
      </c>
      <c r="T1618" s="224">
        <f>IFERROR(VLOOKUP(S1618,'Tablas de calculos'!$AU$16:$AV$24,2,FALSE),"")</f>
        <v>9</v>
      </c>
      <c r="U1618" s="208" t="str">
        <f>IFERROR(VLOOKUP(T1618,'Tablas de calculos'!$AV$16:$AY$24,4),"")</f>
        <v>Débil</v>
      </c>
      <c r="V1618" s="232" t="s">
        <v>519</v>
      </c>
      <c r="W1618" s="232" t="s">
        <v>576</v>
      </c>
      <c r="X1618" s="123" t="str">
        <f t="shared" si="107"/>
        <v>DébilDébilNo disminuye</v>
      </c>
      <c r="Y1618" s="208" t="str">
        <f>IFERROR(VLOOKUP(X1618,'Tablas de calculos'!$AZ$4:$BE$11,5,FALSE),"")</f>
        <v/>
      </c>
      <c r="Z1618" s="208" t="str">
        <f>IFERROR(VLOOKUP(X1618,'Tablas de calculos'!$AZ$4:$BE$11,6,FALSE),"")</f>
        <v/>
      </c>
      <c r="AA1618" s="217" t="s">
        <v>824</v>
      </c>
    </row>
    <row r="1619" spans="1:27" ht="75" x14ac:dyDescent="0.25">
      <c r="A1619" s="232" t="s">
        <v>114</v>
      </c>
      <c r="B1619" s="61">
        <v>6</v>
      </c>
      <c r="C1619" s="205" t="str">
        <f>+VLOOKUP(Tabla9[[#This Row],[Cod. Riesgo]],Tabla_Riesgos[[Número]:[Tipo de Riesgo]],6,FALSE)</f>
        <v>Corrupción</v>
      </c>
      <c r="D1619" s="119" t="s">
        <v>12</v>
      </c>
      <c r="E1619" s="120" t="s">
        <v>639</v>
      </c>
      <c r="F1619" s="395"/>
      <c r="G1619" s="389" t="s">
        <v>183</v>
      </c>
      <c r="H1619" s="396"/>
      <c r="I1619" s="232"/>
      <c r="J1619" s="232"/>
      <c r="K1619" s="232"/>
      <c r="L1619" s="232"/>
      <c r="M1619" s="232"/>
      <c r="N1619" s="232"/>
      <c r="O1619" s="232"/>
      <c r="P1619" s="123">
        <f t="shared" si="104"/>
        <v>0</v>
      </c>
      <c r="Q1619" s="208" t="str">
        <f t="shared" si="105"/>
        <v>Debil</v>
      </c>
      <c r="R1619" s="232" t="s">
        <v>562</v>
      </c>
      <c r="S1619" s="224" t="str">
        <f t="shared" si="106"/>
        <v>DebilDebil</v>
      </c>
      <c r="T1619" s="224">
        <f>IFERROR(VLOOKUP(S1619,'Tablas de calculos'!$AU$16:$AV$24,2,FALSE),"")</f>
        <v>9</v>
      </c>
      <c r="U1619" s="208" t="str">
        <f>IFERROR(VLOOKUP(T1619,'Tablas de calculos'!$AV$16:$AY$24,4),"")</f>
        <v>Débil</v>
      </c>
      <c r="V1619" s="232" t="s">
        <v>519</v>
      </c>
      <c r="W1619" s="232" t="s">
        <v>576</v>
      </c>
      <c r="X1619" s="123" t="str">
        <f t="shared" si="107"/>
        <v>DébilDébilNo disminuye</v>
      </c>
      <c r="Y1619" s="208" t="str">
        <f>IFERROR(VLOOKUP(X1619,'Tablas de calculos'!$AZ$4:$BE$11,5,FALSE),"")</f>
        <v/>
      </c>
      <c r="Z1619" s="208" t="str">
        <f>IFERROR(VLOOKUP(X1619,'Tablas de calculos'!$AZ$4:$BE$11,6,FALSE),"")</f>
        <v/>
      </c>
      <c r="AA1619" s="217" t="s">
        <v>824</v>
      </c>
    </row>
    <row r="1620" spans="1:27" ht="60" x14ac:dyDescent="0.25">
      <c r="A1620" s="232" t="s">
        <v>114</v>
      </c>
      <c r="B1620" s="61">
        <v>6</v>
      </c>
      <c r="C1620" s="205" t="str">
        <f>+VLOOKUP(Tabla9[[#This Row],[Cod. Riesgo]],Tabla_Riesgos[[Número]:[Tipo de Riesgo]],6,FALSE)</f>
        <v>Corrupción</v>
      </c>
      <c r="D1620" s="119" t="s">
        <v>12</v>
      </c>
      <c r="E1620" s="120" t="s">
        <v>639</v>
      </c>
      <c r="F1620" s="395"/>
      <c r="G1620" s="389" t="s">
        <v>185</v>
      </c>
      <c r="H1620" s="396"/>
      <c r="I1620" s="232"/>
      <c r="J1620" s="232"/>
      <c r="K1620" s="232"/>
      <c r="L1620" s="232"/>
      <c r="M1620" s="232"/>
      <c r="N1620" s="232"/>
      <c r="O1620" s="232"/>
      <c r="P1620" s="123">
        <f t="shared" si="104"/>
        <v>0</v>
      </c>
      <c r="Q1620" s="208" t="str">
        <f t="shared" si="105"/>
        <v>Debil</v>
      </c>
      <c r="R1620" s="232" t="s">
        <v>562</v>
      </c>
      <c r="S1620" s="224" t="str">
        <f t="shared" si="106"/>
        <v>DebilDebil</v>
      </c>
      <c r="T1620" s="224">
        <f>IFERROR(VLOOKUP(S1620,'Tablas de calculos'!$AU$16:$AV$24,2,FALSE),"")</f>
        <v>9</v>
      </c>
      <c r="U1620" s="208" t="str">
        <f>IFERROR(VLOOKUP(T1620,'Tablas de calculos'!$AV$16:$AY$24,4),"")</f>
        <v>Débil</v>
      </c>
      <c r="V1620" s="232" t="s">
        <v>519</v>
      </c>
      <c r="W1620" s="232" t="s">
        <v>576</v>
      </c>
      <c r="X1620" s="123" t="str">
        <f t="shared" si="107"/>
        <v>DébilDébilNo disminuye</v>
      </c>
      <c r="Y1620" s="208" t="str">
        <f>IFERROR(VLOOKUP(X1620,'Tablas de calculos'!$AZ$4:$BE$11,5,FALSE),"")</f>
        <v/>
      </c>
      <c r="Z1620" s="208" t="str">
        <f>IFERROR(VLOOKUP(X1620,'Tablas de calculos'!$AZ$4:$BE$11,6,FALSE),"")</f>
        <v/>
      </c>
      <c r="AA1620" s="217" t="s">
        <v>824</v>
      </c>
    </row>
    <row r="1621" spans="1:27" ht="60" x14ac:dyDescent="0.25">
      <c r="A1621" s="232" t="s">
        <v>114</v>
      </c>
      <c r="B1621" s="61">
        <v>6</v>
      </c>
      <c r="C1621" s="205" t="str">
        <f>+VLOOKUP(Tabla9[[#This Row],[Cod. Riesgo]],Tabla_Riesgos[[Número]:[Tipo de Riesgo]],6,FALSE)</f>
        <v>Corrupción</v>
      </c>
      <c r="D1621" s="119" t="s">
        <v>12</v>
      </c>
      <c r="E1621" s="120" t="s">
        <v>639</v>
      </c>
      <c r="F1621" s="395"/>
      <c r="G1621" s="389" t="s">
        <v>177</v>
      </c>
      <c r="H1621" s="396"/>
      <c r="I1621" s="232"/>
      <c r="J1621" s="232"/>
      <c r="K1621" s="232"/>
      <c r="L1621" s="232"/>
      <c r="M1621" s="232"/>
      <c r="N1621" s="232"/>
      <c r="O1621" s="232"/>
      <c r="P1621" s="123">
        <f t="shared" si="104"/>
        <v>0</v>
      </c>
      <c r="Q1621" s="208" t="str">
        <f t="shared" si="105"/>
        <v>Debil</v>
      </c>
      <c r="R1621" s="232" t="s">
        <v>562</v>
      </c>
      <c r="S1621" s="224" t="str">
        <f t="shared" si="106"/>
        <v>DebilDebil</v>
      </c>
      <c r="T1621" s="224">
        <f>IFERROR(VLOOKUP(S1621,'Tablas de calculos'!$AU$16:$AV$24,2,FALSE),"")</f>
        <v>9</v>
      </c>
      <c r="U1621" s="208" t="str">
        <f>IFERROR(VLOOKUP(T1621,'Tablas de calculos'!$AV$16:$AY$24,4),"")</f>
        <v>Débil</v>
      </c>
      <c r="V1621" s="232" t="s">
        <v>519</v>
      </c>
      <c r="W1621" s="232" t="s">
        <v>576</v>
      </c>
      <c r="X1621" s="123" t="str">
        <f t="shared" si="107"/>
        <v>DébilDébilNo disminuye</v>
      </c>
      <c r="Y1621" s="208" t="str">
        <f>IFERROR(VLOOKUP(X1621,'Tablas de calculos'!$AZ$4:$BE$11,5,FALSE),"")</f>
        <v/>
      </c>
      <c r="Z1621" s="208" t="str">
        <f>IFERROR(VLOOKUP(X1621,'Tablas de calculos'!$AZ$4:$BE$11,6,FALSE),"")</f>
        <v/>
      </c>
      <c r="AA1621" s="217" t="s">
        <v>824</v>
      </c>
    </row>
    <row r="1622" spans="1:27" ht="60" x14ac:dyDescent="0.25">
      <c r="A1622" s="232" t="s">
        <v>114</v>
      </c>
      <c r="B1622" s="61">
        <v>6</v>
      </c>
      <c r="C1622" s="205" t="str">
        <f>+VLOOKUP(Tabla9[[#This Row],[Cod. Riesgo]],Tabla_Riesgos[[Número]:[Tipo de Riesgo]],6,FALSE)</f>
        <v>Corrupción</v>
      </c>
      <c r="D1622" s="119" t="s">
        <v>12</v>
      </c>
      <c r="E1622" s="120" t="s">
        <v>639</v>
      </c>
      <c r="F1622" s="395"/>
      <c r="G1622" s="389" t="s">
        <v>186</v>
      </c>
      <c r="H1622" s="396"/>
      <c r="I1622" s="232"/>
      <c r="J1622" s="232"/>
      <c r="K1622" s="232"/>
      <c r="L1622" s="232"/>
      <c r="M1622" s="232"/>
      <c r="N1622" s="232"/>
      <c r="O1622" s="232"/>
      <c r="P1622" s="123">
        <f t="shared" si="104"/>
        <v>0</v>
      </c>
      <c r="Q1622" s="208" t="str">
        <f t="shared" si="105"/>
        <v>Debil</v>
      </c>
      <c r="R1622" s="232" t="s">
        <v>562</v>
      </c>
      <c r="S1622" s="224" t="str">
        <f t="shared" si="106"/>
        <v>DebilDebil</v>
      </c>
      <c r="T1622" s="224">
        <f>IFERROR(VLOOKUP(S1622,'Tablas de calculos'!$AU$16:$AV$24,2,FALSE),"")</f>
        <v>9</v>
      </c>
      <c r="U1622" s="208" t="str">
        <f>IFERROR(VLOOKUP(T1622,'Tablas de calculos'!$AV$16:$AY$24,4),"")</f>
        <v>Débil</v>
      </c>
      <c r="V1622" s="232" t="s">
        <v>519</v>
      </c>
      <c r="W1622" s="232" t="s">
        <v>576</v>
      </c>
      <c r="X1622" s="123" t="str">
        <f t="shared" si="107"/>
        <v>DébilDébilNo disminuye</v>
      </c>
      <c r="Y1622" s="208" t="str">
        <f>IFERROR(VLOOKUP(X1622,'Tablas de calculos'!$AZ$4:$BE$11,5,FALSE),"")</f>
        <v/>
      </c>
      <c r="Z1622" s="208" t="str">
        <f>IFERROR(VLOOKUP(X1622,'Tablas de calculos'!$AZ$4:$BE$11,6,FALSE),"")</f>
        <v/>
      </c>
      <c r="AA1622" s="217" t="s">
        <v>824</v>
      </c>
    </row>
    <row r="1623" spans="1:27" ht="75" x14ac:dyDescent="0.25">
      <c r="A1623" s="232" t="s">
        <v>114</v>
      </c>
      <c r="B1623" s="61">
        <v>7</v>
      </c>
      <c r="C1623" s="205" t="str">
        <f>+VLOOKUP(Tabla9[[#This Row],[Cod. Riesgo]],Tabla_Riesgos[[Número]:[Tipo de Riesgo]],6,FALSE)</f>
        <v>Corrupción</v>
      </c>
      <c r="D1623" s="119" t="s">
        <v>12</v>
      </c>
      <c r="E1623" s="120" t="s">
        <v>392</v>
      </c>
      <c r="F1623" s="395"/>
      <c r="G1623" s="389" t="s">
        <v>179</v>
      </c>
      <c r="H1623" s="396"/>
      <c r="I1623" s="232"/>
      <c r="J1623" s="232"/>
      <c r="K1623" s="232"/>
      <c r="L1623" s="232"/>
      <c r="M1623" s="232"/>
      <c r="N1623" s="232"/>
      <c r="O1623" s="232"/>
      <c r="P1623" s="123">
        <f t="shared" si="104"/>
        <v>0</v>
      </c>
      <c r="Q1623" s="208" t="str">
        <f t="shared" si="105"/>
        <v>Debil</v>
      </c>
      <c r="R1623" s="232" t="s">
        <v>562</v>
      </c>
      <c r="S1623" s="224" t="str">
        <f t="shared" si="106"/>
        <v>DebilDebil</v>
      </c>
      <c r="T1623" s="224">
        <f>IFERROR(VLOOKUP(S1623,'Tablas de calculos'!$AU$16:$AV$24,2,FALSE),"")</f>
        <v>9</v>
      </c>
      <c r="U1623" s="208" t="str">
        <f>IFERROR(VLOOKUP(T1623,'Tablas de calculos'!$AV$16:$AY$24,4),"")</f>
        <v>Débil</v>
      </c>
      <c r="V1623" s="232" t="s">
        <v>519</v>
      </c>
      <c r="W1623" s="232" t="s">
        <v>576</v>
      </c>
      <c r="X1623" s="123" t="str">
        <f t="shared" si="107"/>
        <v>DébilDébilNo disminuye</v>
      </c>
      <c r="Y1623" s="208" t="str">
        <f>IFERROR(VLOOKUP(X1623,'Tablas de calculos'!$AZ$4:$BE$11,5,FALSE),"")</f>
        <v/>
      </c>
      <c r="Z1623" s="208" t="str">
        <f>IFERROR(VLOOKUP(X1623,'Tablas de calculos'!$AZ$4:$BE$11,6,FALSE),"")</f>
        <v/>
      </c>
      <c r="AA1623" s="217" t="s">
        <v>824</v>
      </c>
    </row>
    <row r="1624" spans="1:27" ht="60" x14ac:dyDescent="0.25">
      <c r="A1624" s="232" t="s">
        <v>114</v>
      </c>
      <c r="B1624" s="61">
        <v>7</v>
      </c>
      <c r="C1624" s="205" t="str">
        <f>+VLOOKUP(Tabla9[[#This Row],[Cod. Riesgo]],Tabla_Riesgos[[Número]:[Tipo de Riesgo]],6,FALSE)</f>
        <v>Corrupción</v>
      </c>
      <c r="D1624" s="119" t="s">
        <v>12</v>
      </c>
      <c r="E1624" s="120" t="s">
        <v>392</v>
      </c>
      <c r="F1624" s="395"/>
      <c r="G1624" s="389" t="s">
        <v>177</v>
      </c>
      <c r="H1624" s="396"/>
      <c r="I1624" s="232"/>
      <c r="J1624" s="232"/>
      <c r="K1624" s="232"/>
      <c r="L1624" s="232"/>
      <c r="M1624" s="232"/>
      <c r="N1624" s="232"/>
      <c r="O1624" s="232"/>
      <c r="P1624" s="123">
        <f t="shared" si="104"/>
        <v>0</v>
      </c>
      <c r="Q1624" s="208" t="str">
        <f t="shared" si="105"/>
        <v>Debil</v>
      </c>
      <c r="R1624" s="232" t="s">
        <v>562</v>
      </c>
      <c r="S1624" s="224" t="str">
        <f t="shared" si="106"/>
        <v>DebilDebil</v>
      </c>
      <c r="T1624" s="224">
        <f>IFERROR(VLOOKUP(S1624,'Tablas de calculos'!$AU$16:$AV$24,2,FALSE),"")</f>
        <v>9</v>
      </c>
      <c r="U1624" s="208" t="str">
        <f>IFERROR(VLOOKUP(T1624,'Tablas de calculos'!$AV$16:$AY$24,4),"")</f>
        <v>Débil</v>
      </c>
      <c r="V1624" s="232" t="s">
        <v>519</v>
      </c>
      <c r="W1624" s="232" t="s">
        <v>576</v>
      </c>
      <c r="X1624" s="123" t="str">
        <f t="shared" si="107"/>
        <v>DébilDébilNo disminuye</v>
      </c>
      <c r="Y1624" s="208" t="str">
        <f>IFERROR(VLOOKUP(X1624,'Tablas de calculos'!$AZ$4:$BE$11,5,FALSE),"")</f>
        <v/>
      </c>
      <c r="Z1624" s="208" t="str">
        <f>IFERROR(VLOOKUP(X1624,'Tablas de calculos'!$AZ$4:$BE$11,6,FALSE),"")</f>
        <v/>
      </c>
      <c r="AA1624" s="217" t="s">
        <v>824</v>
      </c>
    </row>
    <row r="1625" spans="1:27" ht="60" x14ac:dyDescent="0.25">
      <c r="A1625" s="232" t="s">
        <v>114</v>
      </c>
      <c r="B1625" s="61">
        <v>7</v>
      </c>
      <c r="C1625" s="205" t="str">
        <f>+VLOOKUP(Tabla9[[#This Row],[Cod. Riesgo]],Tabla_Riesgos[[Número]:[Tipo de Riesgo]],6,FALSE)</f>
        <v>Corrupción</v>
      </c>
      <c r="D1625" s="119" t="s">
        <v>12</v>
      </c>
      <c r="E1625" s="120" t="s">
        <v>392</v>
      </c>
      <c r="F1625" s="395"/>
      <c r="G1625" s="389" t="s">
        <v>186</v>
      </c>
      <c r="H1625" s="396"/>
      <c r="I1625" s="232"/>
      <c r="J1625" s="232"/>
      <c r="K1625" s="232"/>
      <c r="L1625" s="232"/>
      <c r="M1625" s="232"/>
      <c r="N1625" s="232"/>
      <c r="O1625" s="232"/>
      <c r="P1625" s="123">
        <f t="shared" si="104"/>
        <v>0</v>
      </c>
      <c r="Q1625" s="208" t="str">
        <f t="shared" si="105"/>
        <v>Debil</v>
      </c>
      <c r="R1625" s="232" t="s">
        <v>562</v>
      </c>
      <c r="S1625" s="224" t="str">
        <f t="shared" si="106"/>
        <v>DebilDebil</v>
      </c>
      <c r="T1625" s="224">
        <f>IFERROR(VLOOKUP(S1625,'Tablas de calculos'!$AU$16:$AV$24,2,FALSE),"")</f>
        <v>9</v>
      </c>
      <c r="U1625" s="208" t="str">
        <f>IFERROR(VLOOKUP(T1625,'Tablas de calculos'!$AV$16:$AY$24,4),"")</f>
        <v>Débil</v>
      </c>
      <c r="V1625" s="232" t="s">
        <v>519</v>
      </c>
      <c r="W1625" s="232" t="s">
        <v>576</v>
      </c>
      <c r="X1625" s="123" t="str">
        <f t="shared" si="107"/>
        <v>DébilDébilNo disminuye</v>
      </c>
      <c r="Y1625" s="208" t="str">
        <f>IFERROR(VLOOKUP(X1625,'Tablas de calculos'!$AZ$4:$BE$11,5,FALSE),"")</f>
        <v/>
      </c>
      <c r="Z1625" s="208" t="str">
        <f>IFERROR(VLOOKUP(X1625,'Tablas de calculos'!$AZ$4:$BE$11,6,FALSE),"")</f>
        <v/>
      </c>
      <c r="AA1625" s="217" t="s">
        <v>824</v>
      </c>
    </row>
    <row r="1626" spans="1:27" ht="75" x14ac:dyDescent="0.25">
      <c r="A1626" s="232" t="s">
        <v>114</v>
      </c>
      <c r="B1626" s="61">
        <v>8</v>
      </c>
      <c r="C1626" s="205" t="str">
        <f>+VLOOKUP(Tabla9[[#This Row],[Cod. Riesgo]],Tabla_Riesgos[[Número]:[Tipo de Riesgo]],6,FALSE)</f>
        <v>Corrupción</v>
      </c>
      <c r="D1626" s="119" t="s">
        <v>12</v>
      </c>
      <c r="E1626" s="120" t="s">
        <v>641</v>
      </c>
      <c r="F1626" s="395"/>
      <c r="G1626" s="389" t="s">
        <v>179</v>
      </c>
      <c r="H1626" s="396"/>
      <c r="I1626" s="232"/>
      <c r="J1626" s="232"/>
      <c r="K1626" s="232"/>
      <c r="L1626" s="232"/>
      <c r="M1626" s="232"/>
      <c r="N1626" s="232"/>
      <c r="O1626" s="232"/>
      <c r="P1626" s="123">
        <f t="shared" si="104"/>
        <v>0</v>
      </c>
      <c r="Q1626" s="208" t="str">
        <f t="shared" si="105"/>
        <v>Debil</v>
      </c>
      <c r="R1626" s="232" t="s">
        <v>562</v>
      </c>
      <c r="S1626" s="224" t="str">
        <f t="shared" si="106"/>
        <v>DebilDebil</v>
      </c>
      <c r="T1626" s="224">
        <f>IFERROR(VLOOKUP(S1626,'Tablas de calculos'!$AU$16:$AV$24,2,FALSE),"")</f>
        <v>9</v>
      </c>
      <c r="U1626" s="208" t="str">
        <f>IFERROR(VLOOKUP(T1626,'Tablas de calculos'!$AV$16:$AY$24,4),"")</f>
        <v>Débil</v>
      </c>
      <c r="V1626" s="232" t="s">
        <v>519</v>
      </c>
      <c r="W1626" s="232" t="s">
        <v>578</v>
      </c>
      <c r="X1626" s="123" t="str">
        <f t="shared" si="107"/>
        <v>DébilDébilDirectamente</v>
      </c>
      <c r="Y1626" s="208" t="str">
        <f>IFERROR(VLOOKUP(X1626,'Tablas de calculos'!$AZ$4:$BE$11,5,FALSE),"")</f>
        <v/>
      </c>
      <c r="Z1626" s="208" t="str">
        <f>IFERROR(VLOOKUP(X1626,'Tablas de calculos'!$AZ$4:$BE$11,6,FALSE),"")</f>
        <v/>
      </c>
      <c r="AA1626" s="217" t="s">
        <v>824</v>
      </c>
    </row>
    <row r="1627" spans="1:27" ht="75" x14ac:dyDescent="0.25">
      <c r="A1627" s="232" t="s">
        <v>114</v>
      </c>
      <c r="B1627" s="61">
        <v>8</v>
      </c>
      <c r="C1627" s="205" t="str">
        <f>+VLOOKUP(Tabla9[[#This Row],[Cod. Riesgo]],Tabla_Riesgos[[Número]:[Tipo de Riesgo]],6,FALSE)</f>
        <v>Corrupción</v>
      </c>
      <c r="D1627" s="119" t="s">
        <v>12</v>
      </c>
      <c r="E1627" s="120" t="s">
        <v>641</v>
      </c>
      <c r="F1627" s="395"/>
      <c r="G1627" s="389" t="s">
        <v>185</v>
      </c>
      <c r="H1627" s="396"/>
      <c r="I1627" s="232"/>
      <c r="J1627" s="232"/>
      <c r="K1627" s="232"/>
      <c r="L1627" s="232"/>
      <c r="M1627" s="232"/>
      <c r="N1627" s="232"/>
      <c r="O1627" s="232"/>
      <c r="P1627" s="123">
        <f t="shared" si="104"/>
        <v>0</v>
      </c>
      <c r="Q1627" s="208" t="str">
        <f t="shared" si="105"/>
        <v>Debil</v>
      </c>
      <c r="R1627" s="232" t="s">
        <v>562</v>
      </c>
      <c r="S1627" s="224" t="str">
        <f t="shared" si="106"/>
        <v>DebilDebil</v>
      </c>
      <c r="T1627" s="224">
        <f>IFERROR(VLOOKUP(S1627,'Tablas de calculos'!$AU$16:$AV$24,2,FALSE),"")</f>
        <v>9</v>
      </c>
      <c r="U1627" s="208" t="str">
        <f>IFERROR(VLOOKUP(T1627,'Tablas de calculos'!$AV$16:$AY$24,4),"")</f>
        <v>Débil</v>
      </c>
      <c r="V1627" s="232" t="s">
        <v>519</v>
      </c>
      <c r="W1627" s="232" t="s">
        <v>578</v>
      </c>
      <c r="X1627" s="123" t="str">
        <f t="shared" si="107"/>
        <v>DébilDébilDirectamente</v>
      </c>
      <c r="Y1627" s="208" t="str">
        <f>IFERROR(VLOOKUP(X1627,'Tablas de calculos'!$AZ$4:$BE$11,5,FALSE),"")</f>
        <v/>
      </c>
      <c r="Z1627" s="208" t="str">
        <f>IFERROR(VLOOKUP(X1627,'Tablas de calculos'!$AZ$4:$BE$11,6,FALSE),"")</f>
        <v/>
      </c>
      <c r="AA1627" s="217" t="s">
        <v>824</v>
      </c>
    </row>
    <row r="1628" spans="1:27" ht="75" x14ac:dyDescent="0.25">
      <c r="A1628" s="232" t="s">
        <v>114</v>
      </c>
      <c r="B1628" s="61">
        <v>8</v>
      </c>
      <c r="C1628" s="205" t="str">
        <f>+VLOOKUP(Tabla9[[#This Row],[Cod. Riesgo]],Tabla_Riesgos[[Número]:[Tipo de Riesgo]],6,FALSE)</f>
        <v>Corrupción</v>
      </c>
      <c r="D1628" s="119" t="s">
        <v>12</v>
      </c>
      <c r="E1628" s="120" t="s">
        <v>641</v>
      </c>
      <c r="F1628" s="395"/>
      <c r="G1628" s="389" t="s">
        <v>177</v>
      </c>
      <c r="H1628" s="396"/>
      <c r="I1628" s="232"/>
      <c r="J1628" s="232"/>
      <c r="K1628" s="232"/>
      <c r="L1628" s="232"/>
      <c r="M1628" s="232"/>
      <c r="N1628" s="232"/>
      <c r="O1628" s="232"/>
      <c r="P1628" s="123">
        <f t="shared" si="104"/>
        <v>0</v>
      </c>
      <c r="Q1628" s="208" t="str">
        <f t="shared" si="105"/>
        <v>Debil</v>
      </c>
      <c r="R1628" s="232" t="s">
        <v>562</v>
      </c>
      <c r="S1628" s="224" t="str">
        <f t="shared" si="106"/>
        <v>DebilDebil</v>
      </c>
      <c r="T1628" s="224">
        <f>IFERROR(VLOOKUP(S1628,'Tablas de calculos'!$AU$16:$AV$24,2,FALSE),"")</f>
        <v>9</v>
      </c>
      <c r="U1628" s="208" t="str">
        <f>IFERROR(VLOOKUP(T1628,'Tablas de calculos'!$AV$16:$AY$24,4),"")</f>
        <v>Débil</v>
      </c>
      <c r="V1628" s="232" t="s">
        <v>519</v>
      </c>
      <c r="W1628" s="232" t="s">
        <v>578</v>
      </c>
      <c r="X1628" s="123" t="str">
        <f t="shared" si="107"/>
        <v>DébilDébilDirectamente</v>
      </c>
      <c r="Y1628" s="208" t="str">
        <f>IFERROR(VLOOKUP(X1628,'Tablas de calculos'!$AZ$4:$BE$11,5,FALSE),"")</f>
        <v/>
      </c>
      <c r="Z1628" s="208" t="str">
        <f>IFERROR(VLOOKUP(X1628,'Tablas de calculos'!$AZ$4:$BE$11,6,FALSE),"")</f>
        <v/>
      </c>
      <c r="AA1628" s="217" t="s">
        <v>824</v>
      </c>
    </row>
    <row r="1629" spans="1:27" ht="75" x14ac:dyDescent="0.25">
      <c r="A1629" s="232" t="s">
        <v>114</v>
      </c>
      <c r="B1629" s="61">
        <v>8</v>
      </c>
      <c r="C1629" s="205" t="str">
        <f>+VLOOKUP(Tabla9[[#This Row],[Cod. Riesgo]],Tabla_Riesgos[[Número]:[Tipo de Riesgo]],6,FALSE)</f>
        <v>Corrupción</v>
      </c>
      <c r="D1629" s="119" t="s">
        <v>12</v>
      </c>
      <c r="E1629" s="120" t="s">
        <v>641</v>
      </c>
      <c r="F1629" s="395"/>
      <c r="G1629" s="389" t="s">
        <v>173</v>
      </c>
      <c r="H1629" s="396"/>
      <c r="I1629" s="232"/>
      <c r="J1629" s="232"/>
      <c r="K1629" s="232"/>
      <c r="L1629" s="232"/>
      <c r="M1629" s="232"/>
      <c r="N1629" s="232"/>
      <c r="O1629" s="232"/>
      <c r="P1629" s="123">
        <f t="shared" si="104"/>
        <v>0</v>
      </c>
      <c r="Q1629" s="208" t="str">
        <f t="shared" si="105"/>
        <v>Debil</v>
      </c>
      <c r="R1629" s="232" t="s">
        <v>562</v>
      </c>
      <c r="S1629" s="224" t="str">
        <f t="shared" si="106"/>
        <v>DebilDebil</v>
      </c>
      <c r="T1629" s="224">
        <f>IFERROR(VLOOKUP(S1629,'Tablas de calculos'!$AU$16:$AV$24,2,FALSE),"")</f>
        <v>9</v>
      </c>
      <c r="U1629" s="208" t="str">
        <f>IFERROR(VLOOKUP(T1629,'Tablas de calculos'!$AV$16:$AY$24,4),"")</f>
        <v>Débil</v>
      </c>
      <c r="V1629" s="232" t="s">
        <v>519</v>
      </c>
      <c r="W1629" s="232" t="s">
        <v>578</v>
      </c>
      <c r="X1629" s="123" t="str">
        <f t="shared" si="107"/>
        <v>DébilDébilDirectamente</v>
      </c>
      <c r="Y1629" s="208" t="str">
        <f>IFERROR(VLOOKUP(X1629,'Tablas de calculos'!$AZ$4:$BE$11,5,FALSE),"")</f>
        <v/>
      </c>
      <c r="Z1629" s="208" t="str">
        <f>IFERROR(VLOOKUP(X1629,'Tablas de calculos'!$AZ$4:$BE$11,6,FALSE),"")</f>
        <v/>
      </c>
      <c r="AA1629" s="217" t="s">
        <v>824</v>
      </c>
    </row>
    <row r="1630" spans="1:27" ht="75" x14ac:dyDescent="0.25">
      <c r="A1630" s="232" t="s">
        <v>114</v>
      </c>
      <c r="B1630" s="61">
        <v>8</v>
      </c>
      <c r="C1630" s="205" t="str">
        <f>+VLOOKUP(Tabla9[[#This Row],[Cod. Riesgo]],Tabla_Riesgos[[Número]:[Tipo de Riesgo]],6,FALSE)</f>
        <v>Corrupción</v>
      </c>
      <c r="D1630" s="119" t="s">
        <v>12</v>
      </c>
      <c r="E1630" s="120" t="s">
        <v>641</v>
      </c>
      <c r="F1630" s="395"/>
      <c r="G1630" s="389" t="s">
        <v>186</v>
      </c>
      <c r="H1630" s="396"/>
      <c r="I1630" s="232"/>
      <c r="J1630" s="232"/>
      <c r="K1630" s="232"/>
      <c r="L1630" s="232"/>
      <c r="M1630" s="232"/>
      <c r="N1630" s="232"/>
      <c r="O1630" s="232"/>
      <c r="P1630" s="123">
        <f t="shared" si="104"/>
        <v>0</v>
      </c>
      <c r="Q1630" s="208" t="str">
        <f t="shared" si="105"/>
        <v>Debil</v>
      </c>
      <c r="R1630" s="232" t="s">
        <v>562</v>
      </c>
      <c r="S1630" s="224" t="str">
        <f t="shared" si="106"/>
        <v>DebilDebil</v>
      </c>
      <c r="T1630" s="224">
        <f>IFERROR(VLOOKUP(S1630,'Tablas de calculos'!$AU$16:$AV$24,2,FALSE),"")</f>
        <v>9</v>
      </c>
      <c r="U1630" s="208" t="str">
        <f>IFERROR(VLOOKUP(T1630,'Tablas de calculos'!$AV$16:$AY$24,4),"")</f>
        <v>Débil</v>
      </c>
      <c r="V1630" s="232" t="s">
        <v>519</v>
      </c>
      <c r="W1630" s="232" t="s">
        <v>576</v>
      </c>
      <c r="X1630" s="123" t="str">
        <f t="shared" si="107"/>
        <v>DébilDébilNo disminuye</v>
      </c>
      <c r="Y1630" s="208" t="str">
        <f>IFERROR(VLOOKUP(X1630,'Tablas de calculos'!$AZ$4:$BE$11,5,FALSE),"")</f>
        <v/>
      </c>
      <c r="Z1630" s="208" t="str">
        <f>IFERROR(VLOOKUP(X1630,'Tablas de calculos'!$AZ$4:$BE$11,6,FALSE),"")</f>
        <v/>
      </c>
      <c r="AA1630" s="217" t="s">
        <v>824</v>
      </c>
    </row>
    <row r="1631" spans="1:27" ht="75" x14ac:dyDescent="0.25">
      <c r="A1631" s="232" t="s">
        <v>114</v>
      </c>
      <c r="B1631" s="61">
        <v>9</v>
      </c>
      <c r="C1631" s="205" t="str">
        <f>+VLOOKUP(Tabla9[[#This Row],[Cod. Riesgo]],Tabla_Riesgos[[Número]:[Tipo de Riesgo]],6,FALSE)</f>
        <v>Corrupción</v>
      </c>
      <c r="D1631" s="119" t="s">
        <v>12</v>
      </c>
      <c r="E1631" s="120" t="s">
        <v>391</v>
      </c>
      <c r="F1631" s="395"/>
      <c r="G1631" s="389" t="s">
        <v>187</v>
      </c>
      <c r="H1631" s="396"/>
      <c r="I1631" s="232"/>
      <c r="J1631" s="232"/>
      <c r="K1631" s="232"/>
      <c r="L1631" s="232"/>
      <c r="M1631" s="232"/>
      <c r="N1631" s="232"/>
      <c r="O1631" s="232"/>
      <c r="P1631" s="123">
        <f t="shared" si="104"/>
        <v>0</v>
      </c>
      <c r="Q1631" s="208" t="str">
        <f t="shared" si="105"/>
        <v>Debil</v>
      </c>
      <c r="R1631" s="232" t="s">
        <v>562</v>
      </c>
      <c r="S1631" s="224" t="str">
        <f t="shared" si="106"/>
        <v>DebilDebil</v>
      </c>
      <c r="T1631" s="224">
        <f>IFERROR(VLOOKUP(S1631,'Tablas de calculos'!$AU$16:$AV$24,2,FALSE),"")</f>
        <v>9</v>
      </c>
      <c r="U1631" s="208" t="str">
        <f>IFERROR(VLOOKUP(T1631,'Tablas de calculos'!$AV$16:$AY$24,4),"")</f>
        <v>Débil</v>
      </c>
      <c r="V1631" s="232" t="s">
        <v>519</v>
      </c>
      <c r="W1631" s="232" t="s">
        <v>576</v>
      </c>
      <c r="X1631" s="123" t="str">
        <f t="shared" si="107"/>
        <v>DébilDébilNo disminuye</v>
      </c>
      <c r="Y1631" s="208" t="str">
        <f>IFERROR(VLOOKUP(X1631,'Tablas de calculos'!$AZ$4:$BE$11,5,FALSE),"")</f>
        <v/>
      </c>
      <c r="Z1631" s="208" t="str">
        <f>IFERROR(VLOOKUP(X1631,'Tablas de calculos'!$AZ$4:$BE$11,6,FALSE),"")</f>
        <v/>
      </c>
      <c r="AA1631" s="217" t="s">
        <v>824</v>
      </c>
    </row>
    <row r="1632" spans="1:27" ht="75" x14ac:dyDescent="0.25">
      <c r="A1632" s="232" t="s">
        <v>114</v>
      </c>
      <c r="B1632" s="61">
        <v>9</v>
      </c>
      <c r="C1632" s="205" t="str">
        <f>+VLOOKUP(Tabla9[[#This Row],[Cod. Riesgo]],Tabla_Riesgos[[Número]:[Tipo de Riesgo]],6,FALSE)</f>
        <v>Corrupción</v>
      </c>
      <c r="D1632" s="119" t="s">
        <v>12</v>
      </c>
      <c r="E1632" s="120" t="s">
        <v>391</v>
      </c>
      <c r="F1632" s="395"/>
      <c r="G1632" s="389" t="s">
        <v>188</v>
      </c>
      <c r="H1632" s="396"/>
      <c r="I1632" s="232"/>
      <c r="J1632" s="232"/>
      <c r="K1632" s="232"/>
      <c r="L1632" s="232"/>
      <c r="M1632" s="232"/>
      <c r="N1632" s="232"/>
      <c r="O1632" s="232"/>
      <c r="P1632" s="123">
        <f t="shared" si="104"/>
        <v>0</v>
      </c>
      <c r="Q1632" s="208" t="str">
        <f t="shared" si="105"/>
        <v>Debil</v>
      </c>
      <c r="R1632" s="232" t="s">
        <v>562</v>
      </c>
      <c r="S1632" s="224" t="str">
        <f t="shared" si="106"/>
        <v>DebilDebil</v>
      </c>
      <c r="T1632" s="224">
        <f>IFERROR(VLOOKUP(S1632,'Tablas de calculos'!$AU$16:$AV$24,2,FALSE),"")</f>
        <v>9</v>
      </c>
      <c r="U1632" s="208" t="str">
        <f>IFERROR(VLOOKUP(T1632,'Tablas de calculos'!$AV$16:$AY$24,4),"")</f>
        <v>Débil</v>
      </c>
      <c r="V1632" s="232" t="s">
        <v>519</v>
      </c>
      <c r="W1632" s="232" t="s">
        <v>576</v>
      </c>
      <c r="X1632" s="123" t="str">
        <f t="shared" si="107"/>
        <v>DébilDébilNo disminuye</v>
      </c>
      <c r="Y1632" s="208" t="str">
        <f>IFERROR(VLOOKUP(X1632,'Tablas de calculos'!$AZ$4:$BE$11,5,FALSE),"")</f>
        <v/>
      </c>
      <c r="Z1632" s="208" t="str">
        <f>IFERROR(VLOOKUP(X1632,'Tablas de calculos'!$AZ$4:$BE$11,6,FALSE),"")</f>
        <v/>
      </c>
      <c r="AA1632" s="217" t="s">
        <v>824</v>
      </c>
    </row>
    <row r="1633" spans="1:27" ht="75" x14ac:dyDescent="0.25">
      <c r="A1633" s="232" t="s">
        <v>114</v>
      </c>
      <c r="B1633" s="61">
        <v>9</v>
      </c>
      <c r="C1633" s="205" t="str">
        <f>+VLOOKUP(Tabla9[[#This Row],[Cod. Riesgo]],Tabla_Riesgos[[Número]:[Tipo de Riesgo]],6,FALSE)</f>
        <v>Corrupción</v>
      </c>
      <c r="D1633" s="119" t="s">
        <v>12</v>
      </c>
      <c r="E1633" s="120" t="s">
        <v>391</v>
      </c>
      <c r="F1633" s="395"/>
      <c r="G1633" s="389" t="s">
        <v>189</v>
      </c>
      <c r="H1633" s="396"/>
      <c r="I1633" s="232"/>
      <c r="J1633" s="232"/>
      <c r="K1633" s="232"/>
      <c r="L1633" s="232"/>
      <c r="M1633" s="232"/>
      <c r="N1633" s="232"/>
      <c r="O1633" s="232"/>
      <c r="P1633" s="123">
        <f t="shared" si="104"/>
        <v>0</v>
      </c>
      <c r="Q1633" s="208" t="str">
        <f t="shared" si="105"/>
        <v>Debil</v>
      </c>
      <c r="R1633" s="232" t="s">
        <v>562</v>
      </c>
      <c r="S1633" s="224" t="str">
        <f t="shared" si="106"/>
        <v>DebilDebil</v>
      </c>
      <c r="T1633" s="224">
        <f>IFERROR(VLOOKUP(S1633,'Tablas de calculos'!$AU$16:$AV$24,2,FALSE),"")</f>
        <v>9</v>
      </c>
      <c r="U1633" s="208" t="str">
        <f>IFERROR(VLOOKUP(T1633,'Tablas de calculos'!$AV$16:$AY$24,4),"")</f>
        <v>Débil</v>
      </c>
      <c r="V1633" s="232" t="s">
        <v>519</v>
      </c>
      <c r="W1633" s="232" t="s">
        <v>576</v>
      </c>
      <c r="X1633" s="123" t="str">
        <f t="shared" si="107"/>
        <v>DébilDébilNo disminuye</v>
      </c>
      <c r="Y1633" s="208" t="str">
        <f>IFERROR(VLOOKUP(X1633,'Tablas de calculos'!$AZ$4:$BE$11,5,FALSE),"")</f>
        <v/>
      </c>
      <c r="Z1633" s="208" t="str">
        <f>IFERROR(VLOOKUP(X1633,'Tablas de calculos'!$AZ$4:$BE$11,6,FALSE),"")</f>
        <v/>
      </c>
      <c r="AA1633" s="217" t="s">
        <v>824</v>
      </c>
    </row>
    <row r="1634" spans="1:27" ht="75" x14ac:dyDescent="0.25">
      <c r="A1634" s="232" t="s">
        <v>114</v>
      </c>
      <c r="B1634" s="61">
        <v>9</v>
      </c>
      <c r="C1634" s="205" t="str">
        <f>+VLOOKUP(Tabla9[[#This Row],[Cod. Riesgo]],Tabla_Riesgos[[Número]:[Tipo de Riesgo]],6,FALSE)</f>
        <v>Corrupción</v>
      </c>
      <c r="D1634" s="119" t="s">
        <v>12</v>
      </c>
      <c r="E1634" s="120" t="s">
        <v>391</v>
      </c>
      <c r="F1634" s="395"/>
      <c r="G1634" s="389" t="s">
        <v>190</v>
      </c>
      <c r="H1634" s="396"/>
      <c r="I1634" s="232"/>
      <c r="J1634" s="232"/>
      <c r="K1634" s="232"/>
      <c r="L1634" s="232"/>
      <c r="M1634" s="232"/>
      <c r="N1634" s="232"/>
      <c r="O1634" s="232"/>
      <c r="P1634" s="123">
        <f t="shared" si="104"/>
        <v>0</v>
      </c>
      <c r="Q1634" s="208" t="str">
        <f t="shared" si="105"/>
        <v>Debil</v>
      </c>
      <c r="R1634" s="232" t="s">
        <v>562</v>
      </c>
      <c r="S1634" s="224" t="str">
        <f t="shared" si="106"/>
        <v>DebilDebil</v>
      </c>
      <c r="T1634" s="224">
        <f>IFERROR(VLOOKUP(S1634,'Tablas de calculos'!$AU$16:$AV$24,2,FALSE),"")</f>
        <v>9</v>
      </c>
      <c r="U1634" s="208" t="str">
        <f>IFERROR(VLOOKUP(T1634,'Tablas de calculos'!$AV$16:$AY$24,4),"")</f>
        <v>Débil</v>
      </c>
      <c r="V1634" s="232" t="s">
        <v>519</v>
      </c>
      <c r="W1634" s="232" t="s">
        <v>576</v>
      </c>
      <c r="X1634" s="123" t="str">
        <f t="shared" si="107"/>
        <v>DébilDébilNo disminuye</v>
      </c>
      <c r="Y1634" s="208" t="str">
        <f>IFERROR(VLOOKUP(X1634,'Tablas de calculos'!$AZ$4:$BE$11,5,FALSE),"")</f>
        <v/>
      </c>
      <c r="Z1634" s="208" t="str">
        <f>IFERROR(VLOOKUP(X1634,'Tablas de calculos'!$AZ$4:$BE$11,6,FALSE),"")</f>
        <v/>
      </c>
      <c r="AA1634" s="217" t="s">
        <v>824</v>
      </c>
    </row>
    <row r="1635" spans="1:27" ht="75" x14ac:dyDescent="0.25">
      <c r="A1635" s="232" t="s">
        <v>114</v>
      </c>
      <c r="B1635" s="61">
        <v>9</v>
      </c>
      <c r="C1635" s="205" t="str">
        <f>+VLOOKUP(Tabla9[[#This Row],[Cod. Riesgo]],Tabla_Riesgos[[Número]:[Tipo de Riesgo]],6,FALSE)</f>
        <v>Corrupción</v>
      </c>
      <c r="D1635" s="119" t="s">
        <v>12</v>
      </c>
      <c r="E1635" s="120" t="s">
        <v>391</v>
      </c>
      <c r="F1635" s="395"/>
      <c r="G1635" s="389" t="s">
        <v>191</v>
      </c>
      <c r="H1635" s="396"/>
      <c r="I1635" s="232"/>
      <c r="J1635" s="232"/>
      <c r="K1635" s="232"/>
      <c r="L1635" s="232"/>
      <c r="M1635" s="232"/>
      <c r="N1635" s="232"/>
      <c r="O1635" s="232"/>
      <c r="P1635" s="123">
        <f t="shared" si="104"/>
        <v>0</v>
      </c>
      <c r="Q1635" s="208" t="str">
        <f t="shared" si="105"/>
        <v>Debil</v>
      </c>
      <c r="R1635" s="232" t="s">
        <v>562</v>
      </c>
      <c r="S1635" s="224" t="str">
        <f t="shared" si="106"/>
        <v>DebilDebil</v>
      </c>
      <c r="T1635" s="224">
        <f>IFERROR(VLOOKUP(S1635,'Tablas de calculos'!$AU$16:$AV$24,2,FALSE),"")</f>
        <v>9</v>
      </c>
      <c r="U1635" s="208" t="str">
        <f>IFERROR(VLOOKUP(T1635,'Tablas de calculos'!$AV$16:$AY$24,4),"")</f>
        <v>Débil</v>
      </c>
      <c r="V1635" s="232" t="s">
        <v>519</v>
      </c>
      <c r="W1635" s="232" t="s">
        <v>576</v>
      </c>
      <c r="X1635" s="123" t="str">
        <f t="shared" si="107"/>
        <v>DébilDébilNo disminuye</v>
      </c>
      <c r="Y1635" s="208" t="str">
        <f>IFERROR(VLOOKUP(X1635,'Tablas de calculos'!$AZ$4:$BE$11,5,FALSE),"")</f>
        <v/>
      </c>
      <c r="Z1635" s="208" t="str">
        <f>IFERROR(VLOOKUP(X1635,'Tablas de calculos'!$AZ$4:$BE$11,6,FALSE),"")</f>
        <v/>
      </c>
      <c r="AA1635" s="217" t="s">
        <v>824</v>
      </c>
    </row>
    <row r="1636" spans="1:27" ht="75" x14ac:dyDescent="0.25">
      <c r="A1636" s="232" t="s">
        <v>114</v>
      </c>
      <c r="B1636" s="61">
        <v>9</v>
      </c>
      <c r="C1636" s="205" t="str">
        <f>+VLOOKUP(Tabla9[[#This Row],[Cod. Riesgo]],Tabla_Riesgos[[Número]:[Tipo de Riesgo]],6,FALSE)</f>
        <v>Corrupción</v>
      </c>
      <c r="D1636" s="119" t="s">
        <v>12</v>
      </c>
      <c r="E1636" s="120" t="s">
        <v>391</v>
      </c>
      <c r="F1636" s="395"/>
      <c r="G1636" s="389" t="s">
        <v>192</v>
      </c>
      <c r="H1636" s="396"/>
      <c r="I1636" s="232"/>
      <c r="J1636" s="232"/>
      <c r="K1636" s="232"/>
      <c r="L1636" s="232"/>
      <c r="M1636" s="232"/>
      <c r="N1636" s="232"/>
      <c r="O1636" s="232"/>
      <c r="P1636" s="123">
        <f t="shared" si="104"/>
        <v>0</v>
      </c>
      <c r="Q1636" s="208" t="str">
        <f t="shared" si="105"/>
        <v>Debil</v>
      </c>
      <c r="R1636" s="232" t="s">
        <v>562</v>
      </c>
      <c r="S1636" s="224" t="str">
        <f t="shared" si="106"/>
        <v>DebilDebil</v>
      </c>
      <c r="T1636" s="224">
        <f>IFERROR(VLOOKUP(S1636,'Tablas de calculos'!$AU$16:$AV$24,2,FALSE),"")</f>
        <v>9</v>
      </c>
      <c r="U1636" s="208" t="str">
        <f>IFERROR(VLOOKUP(T1636,'Tablas de calculos'!$AV$16:$AY$24,4),"")</f>
        <v>Débil</v>
      </c>
      <c r="V1636" s="232" t="s">
        <v>519</v>
      </c>
      <c r="W1636" s="232" t="s">
        <v>576</v>
      </c>
      <c r="X1636" s="123" t="str">
        <f t="shared" si="107"/>
        <v>DébilDébilNo disminuye</v>
      </c>
      <c r="Y1636" s="208" t="str">
        <f>IFERROR(VLOOKUP(X1636,'Tablas de calculos'!$AZ$4:$BE$11,5,FALSE),"")</f>
        <v/>
      </c>
      <c r="Z1636" s="208" t="str">
        <f>IFERROR(VLOOKUP(X1636,'Tablas de calculos'!$AZ$4:$BE$11,6,FALSE),"")</f>
        <v/>
      </c>
      <c r="AA1636" s="217" t="s">
        <v>824</v>
      </c>
    </row>
    <row r="1637" spans="1:27" ht="90" x14ac:dyDescent="0.25">
      <c r="A1637" s="232" t="s">
        <v>114</v>
      </c>
      <c r="B1637" s="61">
        <v>10</v>
      </c>
      <c r="C1637" s="205" t="str">
        <f>+VLOOKUP(Tabla9[[#This Row],[Cod. Riesgo]],Tabla_Riesgos[[Número]:[Tipo de Riesgo]],6,FALSE)</f>
        <v>Corrupción</v>
      </c>
      <c r="D1637" s="119" t="s">
        <v>12</v>
      </c>
      <c r="E1637" s="120" t="s">
        <v>623</v>
      </c>
      <c r="F1637" s="395"/>
      <c r="G1637" s="389" t="s">
        <v>177</v>
      </c>
      <c r="H1637" s="396"/>
      <c r="I1637" s="232"/>
      <c r="J1637" s="232"/>
      <c r="K1637" s="232"/>
      <c r="L1637" s="232"/>
      <c r="M1637" s="232"/>
      <c r="N1637" s="232"/>
      <c r="O1637" s="232"/>
      <c r="P1637" s="123">
        <f t="shared" si="104"/>
        <v>0</v>
      </c>
      <c r="Q1637" s="208" t="str">
        <f t="shared" si="105"/>
        <v>Debil</v>
      </c>
      <c r="R1637" s="232" t="s">
        <v>562</v>
      </c>
      <c r="S1637" s="224" t="str">
        <f t="shared" si="106"/>
        <v>DebilDebil</v>
      </c>
      <c r="T1637" s="224">
        <f>IFERROR(VLOOKUP(S1637,'Tablas de calculos'!$AU$16:$AV$24,2,FALSE),"")</f>
        <v>9</v>
      </c>
      <c r="U1637" s="208" t="str">
        <f>IFERROR(VLOOKUP(T1637,'Tablas de calculos'!$AV$16:$AY$24,4),"")</f>
        <v>Débil</v>
      </c>
      <c r="V1637" s="232" t="s">
        <v>519</v>
      </c>
      <c r="W1637" s="232" t="s">
        <v>576</v>
      </c>
      <c r="X1637" s="123" t="str">
        <f t="shared" si="107"/>
        <v>DébilDébilNo disminuye</v>
      </c>
      <c r="Y1637" s="208" t="str">
        <f>IFERROR(VLOOKUP(X1637,'Tablas de calculos'!$AZ$4:$BE$11,5,FALSE),"")</f>
        <v/>
      </c>
      <c r="Z1637" s="208" t="str">
        <f>IFERROR(VLOOKUP(X1637,'Tablas de calculos'!$AZ$4:$BE$11,6,FALSE),"")</f>
        <v/>
      </c>
      <c r="AA1637" s="217" t="s">
        <v>824</v>
      </c>
    </row>
    <row r="1638" spans="1:27" ht="60" x14ac:dyDescent="0.25">
      <c r="A1638" s="232" t="s">
        <v>114</v>
      </c>
      <c r="B1638" s="61">
        <v>74</v>
      </c>
      <c r="C1638" s="205" t="str">
        <f>+VLOOKUP(Tabla9[[#This Row],[Cod. Riesgo]],Tabla_Riesgos[[Número]:[Tipo de Riesgo]],6,FALSE)</f>
        <v>Seguridad de la Información</v>
      </c>
      <c r="D1638" s="119" t="s">
        <v>45</v>
      </c>
      <c r="E1638" s="120" t="s">
        <v>636</v>
      </c>
      <c r="F1638" s="395"/>
      <c r="G1638" s="389" t="s">
        <v>193</v>
      </c>
      <c r="H1638" s="396"/>
      <c r="I1638" s="232"/>
      <c r="J1638" s="232"/>
      <c r="K1638" s="232"/>
      <c r="L1638" s="232"/>
      <c r="M1638" s="232"/>
      <c r="N1638" s="232"/>
      <c r="O1638" s="232"/>
      <c r="P1638" s="123">
        <f t="shared" si="104"/>
        <v>0</v>
      </c>
      <c r="Q1638" s="208" t="str">
        <f t="shared" si="105"/>
        <v>Debil</v>
      </c>
      <c r="R1638" s="232" t="s">
        <v>562</v>
      </c>
      <c r="S1638" s="224" t="str">
        <f t="shared" si="106"/>
        <v>DebilDebil</v>
      </c>
      <c r="T1638" s="224">
        <f>IFERROR(VLOOKUP(S1638,'Tablas de calculos'!$AU$16:$AV$24,2,FALSE),"")</f>
        <v>9</v>
      </c>
      <c r="U1638" s="208" t="str">
        <f>IFERROR(VLOOKUP(T1638,'Tablas de calculos'!$AV$16:$AY$24,4),"")</f>
        <v>Débil</v>
      </c>
      <c r="V1638" s="232" t="s">
        <v>519</v>
      </c>
      <c r="W1638" s="232" t="s">
        <v>576</v>
      </c>
      <c r="X1638" s="123" t="str">
        <f t="shared" si="107"/>
        <v>DébilDébilNo disminuye</v>
      </c>
      <c r="Y1638" s="208" t="str">
        <f>IFERROR(VLOOKUP(X1638,'Tablas de calculos'!$AZ$4:$BE$11,5,FALSE),"")</f>
        <v/>
      </c>
      <c r="Z1638" s="208" t="str">
        <f>IFERROR(VLOOKUP(X1638,'Tablas de calculos'!$AZ$4:$BE$11,6,FALSE),"")</f>
        <v/>
      </c>
      <c r="AA1638" s="217" t="s">
        <v>824</v>
      </c>
    </row>
    <row r="1639" spans="1:27" ht="60" x14ac:dyDescent="0.25">
      <c r="A1639" s="232" t="s">
        <v>114</v>
      </c>
      <c r="B1639" s="61">
        <v>74</v>
      </c>
      <c r="C1639" s="205" t="str">
        <f>+VLOOKUP(Tabla9[[#This Row],[Cod. Riesgo]],Tabla_Riesgos[[Número]:[Tipo de Riesgo]],6,FALSE)</f>
        <v>Seguridad de la Información</v>
      </c>
      <c r="D1639" s="119" t="s">
        <v>45</v>
      </c>
      <c r="E1639" s="120" t="s">
        <v>636</v>
      </c>
      <c r="F1639" s="395"/>
      <c r="G1639" s="389" t="s">
        <v>194</v>
      </c>
      <c r="H1639" s="396"/>
      <c r="I1639" s="232"/>
      <c r="J1639" s="232"/>
      <c r="K1639" s="232"/>
      <c r="L1639" s="232"/>
      <c r="M1639" s="232"/>
      <c r="N1639" s="232"/>
      <c r="O1639" s="232"/>
      <c r="P1639" s="123">
        <f t="shared" si="104"/>
        <v>0</v>
      </c>
      <c r="Q1639" s="208" t="str">
        <f t="shared" si="105"/>
        <v>Debil</v>
      </c>
      <c r="R1639" s="232" t="s">
        <v>562</v>
      </c>
      <c r="S1639" s="224" t="str">
        <f t="shared" si="106"/>
        <v>DebilDebil</v>
      </c>
      <c r="T1639" s="224">
        <f>IFERROR(VLOOKUP(S1639,'Tablas de calculos'!$AU$16:$AV$24,2,FALSE),"")</f>
        <v>9</v>
      </c>
      <c r="U1639" s="208" t="str">
        <f>IFERROR(VLOOKUP(T1639,'Tablas de calculos'!$AV$16:$AY$24,4),"")</f>
        <v>Débil</v>
      </c>
      <c r="V1639" s="232" t="s">
        <v>519</v>
      </c>
      <c r="W1639" s="232" t="s">
        <v>576</v>
      </c>
      <c r="X1639" s="123" t="str">
        <f t="shared" si="107"/>
        <v>DébilDébilNo disminuye</v>
      </c>
      <c r="Y1639" s="208" t="str">
        <f>IFERROR(VLOOKUP(X1639,'Tablas de calculos'!$AZ$4:$BE$11,5,FALSE),"")</f>
        <v/>
      </c>
      <c r="Z1639" s="208" t="str">
        <f>IFERROR(VLOOKUP(X1639,'Tablas de calculos'!$AZ$4:$BE$11,6,FALSE),"")</f>
        <v/>
      </c>
      <c r="AA1639" s="217" t="s">
        <v>824</v>
      </c>
    </row>
    <row r="1640" spans="1:27" ht="60" x14ac:dyDescent="0.25">
      <c r="A1640" s="232" t="s">
        <v>114</v>
      </c>
      <c r="B1640" s="61">
        <v>74</v>
      </c>
      <c r="C1640" s="205" t="str">
        <f>+VLOOKUP(Tabla9[[#This Row],[Cod. Riesgo]],Tabla_Riesgos[[Número]:[Tipo de Riesgo]],6,FALSE)</f>
        <v>Seguridad de la Información</v>
      </c>
      <c r="D1640" s="119" t="s">
        <v>45</v>
      </c>
      <c r="E1640" s="120" t="s">
        <v>636</v>
      </c>
      <c r="F1640" s="395"/>
      <c r="G1640" s="389" t="s">
        <v>195</v>
      </c>
      <c r="H1640" s="396"/>
      <c r="I1640" s="232"/>
      <c r="J1640" s="232"/>
      <c r="K1640" s="232"/>
      <c r="L1640" s="232"/>
      <c r="M1640" s="232"/>
      <c r="N1640" s="232"/>
      <c r="O1640" s="232"/>
      <c r="P1640" s="123">
        <f t="shared" si="104"/>
        <v>0</v>
      </c>
      <c r="Q1640" s="208" t="str">
        <f t="shared" si="105"/>
        <v>Debil</v>
      </c>
      <c r="R1640" s="232" t="s">
        <v>562</v>
      </c>
      <c r="S1640" s="224" t="str">
        <f t="shared" si="106"/>
        <v>DebilDebil</v>
      </c>
      <c r="T1640" s="224">
        <f>IFERROR(VLOOKUP(S1640,'Tablas de calculos'!$AU$16:$AV$24,2,FALSE),"")</f>
        <v>9</v>
      </c>
      <c r="U1640" s="208" t="str">
        <f>IFERROR(VLOOKUP(T1640,'Tablas de calculos'!$AV$16:$AY$24,4),"")</f>
        <v>Débil</v>
      </c>
      <c r="V1640" s="232" t="s">
        <v>519</v>
      </c>
      <c r="W1640" s="232" t="s">
        <v>576</v>
      </c>
      <c r="X1640" s="123" t="str">
        <f t="shared" si="107"/>
        <v>DébilDébilNo disminuye</v>
      </c>
      <c r="Y1640" s="208" t="str">
        <f>IFERROR(VLOOKUP(X1640,'Tablas de calculos'!$AZ$4:$BE$11,5,FALSE),"")</f>
        <v/>
      </c>
      <c r="Z1640" s="208" t="str">
        <f>IFERROR(VLOOKUP(X1640,'Tablas de calculos'!$AZ$4:$BE$11,6,FALSE),"")</f>
        <v/>
      </c>
      <c r="AA1640" s="217" t="s">
        <v>824</v>
      </c>
    </row>
    <row r="1641" spans="1:27" ht="60" x14ac:dyDescent="0.25">
      <c r="A1641" s="232" t="s">
        <v>114</v>
      </c>
      <c r="B1641" s="61">
        <v>74</v>
      </c>
      <c r="C1641" s="205" t="str">
        <f>+VLOOKUP(Tabla9[[#This Row],[Cod. Riesgo]],Tabla_Riesgos[[Número]:[Tipo de Riesgo]],6,FALSE)</f>
        <v>Seguridad de la Información</v>
      </c>
      <c r="D1641" s="119" t="s">
        <v>45</v>
      </c>
      <c r="E1641" s="120" t="s">
        <v>636</v>
      </c>
      <c r="F1641" s="395"/>
      <c r="G1641" s="389" t="s">
        <v>196</v>
      </c>
      <c r="H1641" s="396"/>
      <c r="I1641" s="232"/>
      <c r="J1641" s="232"/>
      <c r="K1641" s="232"/>
      <c r="L1641" s="232"/>
      <c r="M1641" s="232"/>
      <c r="N1641" s="232"/>
      <c r="O1641" s="232"/>
      <c r="P1641" s="123">
        <f t="shared" si="104"/>
        <v>0</v>
      </c>
      <c r="Q1641" s="208" t="str">
        <f t="shared" si="105"/>
        <v>Debil</v>
      </c>
      <c r="R1641" s="232" t="s">
        <v>562</v>
      </c>
      <c r="S1641" s="224" t="str">
        <f t="shared" si="106"/>
        <v>DebilDebil</v>
      </c>
      <c r="T1641" s="224">
        <f>IFERROR(VLOOKUP(S1641,'Tablas de calculos'!$AU$16:$AV$24,2,FALSE),"")</f>
        <v>9</v>
      </c>
      <c r="U1641" s="208" t="str">
        <f>IFERROR(VLOOKUP(T1641,'Tablas de calculos'!$AV$16:$AY$24,4),"")</f>
        <v>Débil</v>
      </c>
      <c r="V1641" s="232" t="s">
        <v>519</v>
      </c>
      <c r="W1641" s="232" t="s">
        <v>576</v>
      </c>
      <c r="X1641" s="123" t="str">
        <f t="shared" si="107"/>
        <v>DébilDébilNo disminuye</v>
      </c>
      <c r="Y1641" s="208" t="str">
        <f>IFERROR(VLOOKUP(X1641,'Tablas de calculos'!$AZ$4:$BE$11,5,FALSE),"")</f>
        <v/>
      </c>
      <c r="Z1641" s="208" t="str">
        <f>IFERROR(VLOOKUP(X1641,'Tablas de calculos'!$AZ$4:$BE$11,6,FALSE),"")</f>
        <v/>
      </c>
      <c r="AA1641" s="217" t="s">
        <v>824</v>
      </c>
    </row>
    <row r="1642" spans="1:27" ht="75" x14ac:dyDescent="0.25">
      <c r="A1642" s="232" t="s">
        <v>114</v>
      </c>
      <c r="B1642" s="61">
        <v>11</v>
      </c>
      <c r="C1642" s="205" t="str">
        <f>+VLOOKUP(Tabla9[[#This Row],[Cod. Riesgo]],Tabla_Riesgos[[Número]:[Tipo de Riesgo]],6,FALSE)</f>
        <v>Corrupción</v>
      </c>
      <c r="D1642" s="119" t="s">
        <v>12</v>
      </c>
      <c r="E1642" s="120" t="s">
        <v>394</v>
      </c>
      <c r="F1642" s="395"/>
      <c r="G1642" s="389" t="s">
        <v>197</v>
      </c>
      <c r="H1642" s="396"/>
      <c r="I1642" s="232"/>
      <c r="J1642" s="232"/>
      <c r="K1642" s="232"/>
      <c r="L1642" s="232"/>
      <c r="M1642" s="232"/>
      <c r="N1642" s="232"/>
      <c r="O1642" s="232"/>
      <c r="P1642" s="123">
        <f t="shared" si="104"/>
        <v>0</v>
      </c>
      <c r="Q1642" s="208" t="str">
        <f t="shared" si="105"/>
        <v>Debil</v>
      </c>
      <c r="R1642" s="232" t="s">
        <v>562</v>
      </c>
      <c r="S1642" s="224" t="str">
        <f t="shared" si="106"/>
        <v>DebilDebil</v>
      </c>
      <c r="T1642" s="224">
        <f>IFERROR(VLOOKUP(S1642,'Tablas de calculos'!$AU$16:$AV$24,2,FALSE),"")</f>
        <v>9</v>
      </c>
      <c r="U1642" s="208" t="str">
        <f>IFERROR(VLOOKUP(T1642,'Tablas de calculos'!$AV$16:$AY$24,4),"")</f>
        <v>Débil</v>
      </c>
      <c r="V1642" s="232" t="s">
        <v>519</v>
      </c>
      <c r="W1642" s="232" t="s">
        <v>576</v>
      </c>
      <c r="X1642" s="123" t="str">
        <f t="shared" si="107"/>
        <v>DébilDébilNo disminuye</v>
      </c>
      <c r="Y1642" s="208" t="str">
        <f>IFERROR(VLOOKUP(X1642,'Tablas de calculos'!$AZ$4:$BE$11,5,FALSE),"")</f>
        <v/>
      </c>
      <c r="Z1642" s="208" t="str">
        <f>IFERROR(VLOOKUP(X1642,'Tablas de calculos'!$AZ$4:$BE$11,6,FALSE),"")</f>
        <v/>
      </c>
      <c r="AA1642" s="217" t="s">
        <v>824</v>
      </c>
    </row>
    <row r="1643" spans="1:27" ht="75" x14ac:dyDescent="0.25">
      <c r="A1643" s="232" t="s">
        <v>114</v>
      </c>
      <c r="B1643" s="61">
        <v>11</v>
      </c>
      <c r="C1643" s="205" t="str">
        <f>+VLOOKUP(Tabla9[[#This Row],[Cod. Riesgo]],Tabla_Riesgos[[Número]:[Tipo de Riesgo]],6,FALSE)</f>
        <v>Corrupción</v>
      </c>
      <c r="D1643" s="119" t="s">
        <v>12</v>
      </c>
      <c r="E1643" s="120" t="s">
        <v>394</v>
      </c>
      <c r="F1643" s="395"/>
      <c r="G1643" s="389" t="s">
        <v>174</v>
      </c>
      <c r="H1643" s="396"/>
      <c r="I1643" s="232"/>
      <c r="J1643" s="232"/>
      <c r="K1643" s="232"/>
      <c r="L1643" s="232"/>
      <c r="M1643" s="232"/>
      <c r="N1643" s="232"/>
      <c r="O1643" s="232"/>
      <c r="P1643" s="123">
        <f t="shared" si="104"/>
        <v>0</v>
      </c>
      <c r="Q1643" s="208" t="str">
        <f t="shared" si="105"/>
        <v>Debil</v>
      </c>
      <c r="R1643" s="232" t="s">
        <v>562</v>
      </c>
      <c r="S1643" s="224" t="str">
        <f t="shared" si="106"/>
        <v>DebilDebil</v>
      </c>
      <c r="T1643" s="224">
        <f>IFERROR(VLOOKUP(S1643,'Tablas de calculos'!$AU$16:$AV$24,2,FALSE),"")</f>
        <v>9</v>
      </c>
      <c r="U1643" s="208" t="str">
        <f>IFERROR(VLOOKUP(T1643,'Tablas de calculos'!$AV$16:$AY$24,4),"")</f>
        <v>Débil</v>
      </c>
      <c r="V1643" s="232" t="s">
        <v>519</v>
      </c>
      <c r="W1643" s="232" t="s">
        <v>576</v>
      </c>
      <c r="X1643" s="123" t="str">
        <f t="shared" si="107"/>
        <v>DébilDébilNo disminuye</v>
      </c>
      <c r="Y1643" s="208" t="str">
        <f>IFERROR(VLOOKUP(X1643,'Tablas de calculos'!$AZ$4:$BE$11,5,FALSE),"")</f>
        <v/>
      </c>
      <c r="Z1643" s="208" t="str">
        <f>IFERROR(VLOOKUP(X1643,'Tablas de calculos'!$AZ$4:$BE$11,6,FALSE),"")</f>
        <v/>
      </c>
      <c r="AA1643" s="217" t="s">
        <v>824</v>
      </c>
    </row>
    <row r="1644" spans="1:27" ht="75" x14ac:dyDescent="0.25">
      <c r="A1644" s="232" t="s">
        <v>114</v>
      </c>
      <c r="B1644" s="61">
        <v>11</v>
      </c>
      <c r="C1644" s="205" t="str">
        <f>+VLOOKUP(Tabla9[[#This Row],[Cod. Riesgo]],Tabla_Riesgos[[Número]:[Tipo de Riesgo]],6,FALSE)</f>
        <v>Corrupción</v>
      </c>
      <c r="D1644" s="119" t="s">
        <v>12</v>
      </c>
      <c r="E1644" s="120" t="s">
        <v>394</v>
      </c>
      <c r="F1644" s="395"/>
      <c r="G1644" s="389" t="s">
        <v>175</v>
      </c>
      <c r="H1644" s="396"/>
      <c r="I1644" s="232"/>
      <c r="J1644" s="232"/>
      <c r="K1644" s="232"/>
      <c r="L1644" s="232"/>
      <c r="M1644" s="232"/>
      <c r="N1644" s="232"/>
      <c r="O1644" s="232"/>
      <c r="P1644" s="123">
        <f t="shared" si="104"/>
        <v>0</v>
      </c>
      <c r="Q1644" s="208" t="str">
        <f t="shared" si="105"/>
        <v>Debil</v>
      </c>
      <c r="R1644" s="232" t="s">
        <v>562</v>
      </c>
      <c r="S1644" s="224" t="str">
        <f t="shared" si="106"/>
        <v>DebilDebil</v>
      </c>
      <c r="T1644" s="224">
        <f>IFERROR(VLOOKUP(S1644,'Tablas de calculos'!$AU$16:$AV$24,2,FALSE),"")</f>
        <v>9</v>
      </c>
      <c r="U1644" s="208" t="str">
        <f>IFERROR(VLOOKUP(T1644,'Tablas de calculos'!$AV$16:$AY$24,4),"")</f>
        <v>Débil</v>
      </c>
      <c r="V1644" s="232" t="s">
        <v>519</v>
      </c>
      <c r="W1644" s="232" t="s">
        <v>576</v>
      </c>
      <c r="X1644" s="123" t="str">
        <f t="shared" si="107"/>
        <v>DébilDébilNo disminuye</v>
      </c>
      <c r="Y1644" s="208" t="str">
        <f>IFERROR(VLOOKUP(X1644,'Tablas de calculos'!$AZ$4:$BE$11,5,FALSE),"")</f>
        <v/>
      </c>
      <c r="Z1644" s="208" t="str">
        <f>IFERROR(VLOOKUP(X1644,'Tablas de calculos'!$AZ$4:$BE$11,6,FALSE),"")</f>
        <v/>
      </c>
      <c r="AA1644" s="217" t="s">
        <v>824</v>
      </c>
    </row>
    <row r="1645" spans="1:27" ht="75" x14ac:dyDescent="0.25">
      <c r="A1645" s="232" t="s">
        <v>114</v>
      </c>
      <c r="B1645" s="61">
        <v>11</v>
      </c>
      <c r="C1645" s="205" t="str">
        <f>+VLOOKUP(Tabla9[[#This Row],[Cod. Riesgo]],Tabla_Riesgos[[Número]:[Tipo de Riesgo]],6,FALSE)</f>
        <v>Corrupción</v>
      </c>
      <c r="D1645" s="119" t="s">
        <v>12</v>
      </c>
      <c r="E1645" s="120" t="s">
        <v>394</v>
      </c>
      <c r="F1645" s="395"/>
      <c r="G1645" s="389" t="s">
        <v>198</v>
      </c>
      <c r="H1645" s="396"/>
      <c r="I1645" s="232"/>
      <c r="J1645" s="232"/>
      <c r="K1645" s="232"/>
      <c r="L1645" s="232"/>
      <c r="M1645" s="232"/>
      <c r="N1645" s="232"/>
      <c r="O1645" s="232"/>
      <c r="P1645" s="123">
        <f t="shared" si="104"/>
        <v>0</v>
      </c>
      <c r="Q1645" s="208" t="str">
        <f t="shared" si="105"/>
        <v>Debil</v>
      </c>
      <c r="R1645" s="232" t="s">
        <v>562</v>
      </c>
      <c r="S1645" s="224" t="str">
        <f t="shared" si="106"/>
        <v>DebilDebil</v>
      </c>
      <c r="T1645" s="224">
        <f>IFERROR(VLOOKUP(S1645,'Tablas de calculos'!$AU$16:$AV$24,2,FALSE),"")</f>
        <v>9</v>
      </c>
      <c r="U1645" s="208" t="str">
        <f>IFERROR(VLOOKUP(T1645,'Tablas de calculos'!$AV$16:$AY$24,4),"")</f>
        <v>Débil</v>
      </c>
      <c r="V1645" s="232" t="s">
        <v>519</v>
      </c>
      <c r="W1645" s="232" t="s">
        <v>576</v>
      </c>
      <c r="X1645" s="123" t="str">
        <f t="shared" si="107"/>
        <v>DébilDébilNo disminuye</v>
      </c>
      <c r="Y1645" s="208" t="str">
        <f>IFERROR(VLOOKUP(X1645,'Tablas de calculos'!$AZ$4:$BE$11,5,FALSE),"")</f>
        <v/>
      </c>
      <c r="Z1645" s="208" t="str">
        <f>IFERROR(VLOOKUP(X1645,'Tablas de calculos'!$AZ$4:$BE$11,6,FALSE),"")</f>
        <v/>
      </c>
      <c r="AA1645" s="217" t="s">
        <v>824</v>
      </c>
    </row>
    <row r="1646" spans="1:27" ht="75" x14ac:dyDescent="0.25">
      <c r="A1646" s="232" t="s">
        <v>114</v>
      </c>
      <c r="B1646" s="61">
        <v>11</v>
      </c>
      <c r="C1646" s="205" t="str">
        <f>+VLOOKUP(Tabla9[[#This Row],[Cod. Riesgo]],Tabla_Riesgos[[Número]:[Tipo de Riesgo]],6,FALSE)</f>
        <v>Corrupción</v>
      </c>
      <c r="D1646" s="119" t="s">
        <v>12</v>
      </c>
      <c r="E1646" s="120" t="s">
        <v>394</v>
      </c>
      <c r="F1646" s="395"/>
      <c r="G1646" s="389" t="s">
        <v>199</v>
      </c>
      <c r="H1646" s="396"/>
      <c r="I1646" s="232"/>
      <c r="J1646" s="232"/>
      <c r="K1646" s="232"/>
      <c r="L1646" s="232"/>
      <c r="M1646" s="232"/>
      <c r="N1646" s="232"/>
      <c r="O1646" s="232"/>
      <c r="P1646" s="123">
        <f t="shared" si="104"/>
        <v>0</v>
      </c>
      <c r="Q1646" s="208" t="str">
        <f t="shared" si="105"/>
        <v>Debil</v>
      </c>
      <c r="R1646" s="232" t="s">
        <v>562</v>
      </c>
      <c r="S1646" s="224" t="str">
        <f t="shared" si="106"/>
        <v>DebilDebil</v>
      </c>
      <c r="T1646" s="224">
        <f>IFERROR(VLOOKUP(S1646,'Tablas de calculos'!$AU$16:$AV$24,2,FALSE),"")</f>
        <v>9</v>
      </c>
      <c r="U1646" s="208" t="str">
        <f>IFERROR(VLOOKUP(T1646,'Tablas de calculos'!$AV$16:$AY$24,4),"")</f>
        <v>Débil</v>
      </c>
      <c r="V1646" s="232" t="s">
        <v>519</v>
      </c>
      <c r="W1646" s="232" t="s">
        <v>576</v>
      </c>
      <c r="X1646" s="123" t="str">
        <f t="shared" si="107"/>
        <v>DébilDébilNo disminuye</v>
      </c>
      <c r="Y1646" s="208" t="str">
        <f>IFERROR(VLOOKUP(X1646,'Tablas de calculos'!$AZ$4:$BE$11,5,FALSE),"")</f>
        <v/>
      </c>
      <c r="Z1646" s="208" t="str">
        <f>IFERROR(VLOOKUP(X1646,'Tablas de calculos'!$AZ$4:$BE$11,6,FALSE),"")</f>
        <v/>
      </c>
      <c r="AA1646" s="217" t="s">
        <v>824</v>
      </c>
    </row>
    <row r="1647" spans="1:27" ht="75" x14ac:dyDescent="0.25">
      <c r="A1647" s="232" t="s">
        <v>114</v>
      </c>
      <c r="B1647" s="61">
        <v>12</v>
      </c>
      <c r="C1647" s="205" t="str">
        <f>+VLOOKUP(Tabla9[[#This Row],[Cod. Riesgo]],Tabla_Riesgos[[Número]:[Tipo de Riesgo]],6,FALSE)</f>
        <v>Estratégico</v>
      </c>
      <c r="D1647" s="119" t="s">
        <v>12</v>
      </c>
      <c r="E1647" s="120" t="s">
        <v>14</v>
      </c>
      <c r="F1647" s="395"/>
      <c r="G1647" s="389" t="s">
        <v>200</v>
      </c>
      <c r="H1647" s="396"/>
      <c r="I1647" s="232"/>
      <c r="J1647" s="232"/>
      <c r="K1647" s="232"/>
      <c r="L1647" s="232"/>
      <c r="M1647" s="232"/>
      <c r="N1647" s="232"/>
      <c r="O1647" s="232"/>
      <c r="P1647" s="123">
        <f t="shared" si="104"/>
        <v>0</v>
      </c>
      <c r="Q1647" s="208" t="str">
        <f t="shared" si="105"/>
        <v>Debil</v>
      </c>
      <c r="R1647" s="232" t="s">
        <v>562</v>
      </c>
      <c r="S1647" s="224" t="str">
        <f t="shared" si="106"/>
        <v>DebilDebil</v>
      </c>
      <c r="T1647" s="224">
        <f>IFERROR(VLOOKUP(S1647,'Tablas de calculos'!$AU$16:$AV$24,2,FALSE),"")</f>
        <v>9</v>
      </c>
      <c r="U1647" s="208" t="str">
        <f>IFERROR(VLOOKUP(T1647,'Tablas de calculos'!$AV$16:$AY$24,4),"")</f>
        <v>Débil</v>
      </c>
      <c r="V1647" s="232" t="s">
        <v>519</v>
      </c>
      <c r="W1647" s="232" t="s">
        <v>576</v>
      </c>
      <c r="X1647" s="123" t="str">
        <f t="shared" si="107"/>
        <v>DébilDébilNo disminuye</v>
      </c>
      <c r="Y1647" s="208" t="str">
        <f>IFERROR(VLOOKUP(X1647,'Tablas de calculos'!$AZ$4:$BE$11,5,FALSE),"")</f>
        <v/>
      </c>
      <c r="Z1647" s="208" t="str">
        <f>IFERROR(VLOOKUP(X1647,'Tablas de calculos'!$AZ$4:$BE$11,6,FALSE),"")</f>
        <v/>
      </c>
      <c r="AA1647" s="217" t="s">
        <v>824</v>
      </c>
    </row>
    <row r="1648" spans="1:27" ht="75" x14ac:dyDescent="0.25">
      <c r="A1648" s="232" t="s">
        <v>114</v>
      </c>
      <c r="B1648" s="61">
        <v>12</v>
      </c>
      <c r="C1648" s="205" t="str">
        <f>+VLOOKUP(Tabla9[[#This Row],[Cod. Riesgo]],Tabla_Riesgos[[Número]:[Tipo de Riesgo]],6,FALSE)</f>
        <v>Estratégico</v>
      </c>
      <c r="D1648" s="119" t="s">
        <v>12</v>
      </c>
      <c r="E1648" s="120" t="s">
        <v>14</v>
      </c>
      <c r="F1648" s="395"/>
      <c r="G1648" s="389" t="s">
        <v>201</v>
      </c>
      <c r="H1648" s="396"/>
      <c r="I1648" s="232"/>
      <c r="J1648" s="232"/>
      <c r="K1648" s="232"/>
      <c r="L1648" s="232"/>
      <c r="M1648" s="232"/>
      <c r="N1648" s="232"/>
      <c r="O1648" s="232"/>
      <c r="P1648" s="123">
        <f t="shared" si="104"/>
        <v>0</v>
      </c>
      <c r="Q1648" s="208" t="str">
        <f t="shared" si="105"/>
        <v>Debil</v>
      </c>
      <c r="R1648" s="232" t="s">
        <v>562</v>
      </c>
      <c r="S1648" s="224" t="str">
        <f t="shared" si="106"/>
        <v>DebilDebil</v>
      </c>
      <c r="T1648" s="224">
        <f>IFERROR(VLOOKUP(S1648,'Tablas de calculos'!$AU$16:$AV$24,2,FALSE),"")</f>
        <v>9</v>
      </c>
      <c r="U1648" s="208" t="str">
        <f>IFERROR(VLOOKUP(T1648,'Tablas de calculos'!$AV$16:$AY$24,4),"")</f>
        <v>Débil</v>
      </c>
      <c r="V1648" s="232" t="s">
        <v>519</v>
      </c>
      <c r="W1648" s="232" t="s">
        <v>576</v>
      </c>
      <c r="X1648" s="123" t="str">
        <f t="shared" si="107"/>
        <v>DébilDébilNo disminuye</v>
      </c>
      <c r="Y1648" s="208" t="str">
        <f>IFERROR(VLOOKUP(X1648,'Tablas de calculos'!$AZ$4:$BE$11,5,FALSE),"")</f>
        <v/>
      </c>
      <c r="Z1648" s="208" t="str">
        <f>IFERROR(VLOOKUP(X1648,'Tablas de calculos'!$AZ$4:$BE$11,6,FALSE),"")</f>
        <v/>
      </c>
      <c r="AA1648" s="217" t="s">
        <v>824</v>
      </c>
    </row>
    <row r="1649" spans="1:27" ht="75" x14ac:dyDescent="0.25">
      <c r="A1649" s="232" t="s">
        <v>114</v>
      </c>
      <c r="B1649" s="61">
        <v>12</v>
      </c>
      <c r="C1649" s="205" t="str">
        <f>+VLOOKUP(Tabla9[[#This Row],[Cod. Riesgo]],Tabla_Riesgos[[Número]:[Tipo de Riesgo]],6,FALSE)</f>
        <v>Estratégico</v>
      </c>
      <c r="D1649" s="119" t="s">
        <v>12</v>
      </c>
      <c r="E1649" s="120" t="s">
        <v>14</v>
      </c>
      <c r="F1649" s="395"/>
      <c r="G1649" s="389" t="s">
        <v>202</v>
      </c>
      <c r="H1649" s="396"/>
      <c r="I1649" s="232"/>
      <c r="J1649" s="232"/>
      <c r="K1649" s="232"/>
      <c r="L1649" s="232"/>
      <c r="M1649" s="232"/>
      <c r="N1649" s="232"/>
      <c r="O1649" s="232"/>
      <c r="P1649" s="123">
        <f t="shared" si="104"/>
        <v>0</v>
      </c>
      <c r="Q1649" s="208" t="str">
        <f t="shared" si="105"/>
        <v>Debil</v>
      </c>
      <c r="R1649" s="232" t="s">
        <v>562</v>
      </c>
      <c r="S1649" s="224" t="str">
        <f t="shared" si="106"/>
        <v>DebilDebil</v>
      </c>
      <c r="T1649" s="224">
        <f>IFERROR(VLOOKUP(S1649,'Tablas de calculos'!$AU$16:$AV$24,2,FALSE),"")</f>
        <v>9</v>
      </c>
      <c r="U1649" s="208" t="str">
        <f>IFERROR(VLOOKUP(T1649,'Tablas de calculos'!$AV$16:$AY$24,4),"")</f>
        <v>Débil</v>
      </c>
      <c r="V1649" s="232" t="s">
        <v>519</v>
      </c>
      <c r="W1649" s="232" t="s">
        <v>576</v>
      </c>
      <c r="X1649" s="123" t="str">
        <f t="shared" si="107"/>
        <v>DébilDébilNo disminuye</v>
      </c>
      <c r="Y1649" s="208" t="str">
        <f>IFERROR(VLOOKUP(X1649,'Tablas de calculos'!$AZ$4:$BE$11,5,FALSE),"")</f>
        <v/>
      </c>
      <c r="Z1649" s="208" t="str">
        <f>IFERROR(VLOOKUP(X1649,'Tablas de calculos'!$AZ$4:$BE$11,6,FALSE),"")</f>
        <v/>
      </c>
      <c r="AA1649" s="217" t="s">
        <v>824</v>
      </c>
    </row>
    <row r="1650" spans="1:27" ht="45" x14ac:dyDescent="0.25">
      <c r="A1650" s="232" t="s">
        <v>114</v>
      </c>
      <c r="B1650" s="61">
        <v>13</v>
      </c>
      <c r="C1650" s="205" t="str">
        <f>+VLOOKUP(Tabla9[[#This Row],[Cod. Riesgo]],Tabla_Riesgos[[Número]:[Tipo de Riesgo]],6,FALSE)</f>
        <v>Corrupción</v>
      </c>
      <c r="D1650" s="119" t="s">
        <v>12</v>
      </c>
      <c r="E1650" s="120" t="s">
        <v>15</v>
      </c>
      <c r="F1650" s="395"/>
      <c r="G1650" s="389" t="s">
        <v>203</v>
      </c>
      <c r="H1650" s="396"/>
      <c r="I1650" s="232"/>
      <c r="J1650" s="232"/>
      <c r="K1650" s="232"/>
      <c r="L1650" s="232"/>
      <c r="M1650" s="232"/>
      <c r="N1650" s="232"/>
      <c r="O1650" s="232"/>
      <c r="P1650" s="123">
        <f t="shared" si="104"/>
        <v>0</v>
      </c>
      <c r="Q1650" s="208" t="str">
        <f t="shared" si="105"/>
        <v>Debil</v>
      </c>
      <c r="R1650" s="232" t="s">
        <v>562</v>
      </c>
      <c r="S1650" s="224" t="str">
        <f t="shared" si="106"/>
        <v>DebilDebil</v>
      </c>
      <c r="T1650" s="224">
        <f>IFERROR(VLOOKUP(S1650,'Tablas de calculos'!$AU$16:$AV$24,2,FALSE),"")</f>
        <v>9</v>
      </c>
      <c r="U1650" s="208" t="str">
        <f>IFERROR(VLOOKUP(T1650,'Tablas de calculos'!$AV$16:$AY$24,4),"")</f>
        <v>Débil</v>
      </c>
      <c r="V1650" s="232" t="s">
        <v>519</v>
      </c>
      <c r="W1650" s="232" t="s">
        <v>576</v>
      </c>
      <c r="X1650" s="123" t="str">
        <f t="shared" si="107"/>
        <v>DébilDébilNo disminuye</v>
      </c>
      <c r="Y1650" s="208" t="str">
        <f>IFERROR(VLOOKUP(X1650,'Tablas de calculos'!$AZ$4:$BE$11,5,FALSE),"")</f>
        <v/>
      </c>
      <c r="Z1650" s="208" t="str">
        <f>IFERROR(VLOOKUP(X1650,'Tablas de calculos'!$AZ$4:$BE$11,6,FALSE),"")</f>
        <v/>
      </c>
      <c r="AA1650" s="217" t="s">
        <v>824</v>
      </c>
    </row>
    <row r="1651" spans="1:27" ht="45" x14ac:dyDescent="0.25">
      <c r="A1651" s="232" t="s">
        <v>114</v>
      </c>
      <c r="B1651" s="61">
        <v>13</v>
      </c>
      <c r="C1651" s="205" t="str">
        <f>+VLOOKUP(Tabla9[[#This Row],[Cod. Riesgo]],Tabla_Riesgos[[Número]:[Tipo de Riesgo]],6,FALSE)</f>
        <v>Corrupción</v>
      </c>
      <c r="D1651" s="119" t="s">
        <v>12</v>
      </c>
      <c r="E1651" s="120" t="s">
        <v>15</v>
      </c>
      <c r="F1651" s="395"/>
      <c r="G1651" s="389" t="s">
        <v>185</v>
      </c>
      <c r="H1651" s="396"/>
      <c r="I1651" s="232"/>
      <c r="J1651" s="232"/>
      <c r="K1651" s="232"/>
      <c r="L1651" s="232"/>
      <c r="M1651" s="232"/>
      <c r="N1651" s="232"/>
      <c r="O1651" s="232"/>
      <c r="P1651" s="123">
        <f t="shared" si="104"/>
        <v>0</v>
      </c>
      <c r="Q1651" s="208" t="str">
        <f t="shared" si="105"/>
        <v>Debil</v>
      </c>
      <c r="R1651" s="232" t="s">
        <v>562</v>
      </c>
      <c r="S1651" s="224" t="str">
        <f t="shared" si="106"/>
        <v>DebilDebil</v>
      </c>
      <c r="T1651" s="224">
        <f>IFERROR(VLOOKUP(S1651,'Tablas de calculos'!$AU$16:$AV$24,2,FALSE),"")</f>
        <v>9</v>
      </c>
      <c r="U1651" s="208" t="str">
        <f>IFERROR(VLOOKUP(T1651,'Tablas de calculos'!$AV$16:$AY$24,4),"")</f>
        <v>Débil</v>
      </c>
      <c r="V1651" s="232" t="s">
        <v>519</v>
      </c>
      <c r="W1651" s="232" t="s">
        <v>576</v>
      </c>
      <c r="X1651" s="123" t="str">
        <f t="shared" si="107"/>
        <v>DébilDébilNo disminuye</v>
      </c>
      <c r="Y1651" s="208" t="str">
        <f>IFERROR(VLOOKUP(X1651,'Tablas de calculos'!$AZ$4:$BE$11,5,FALSE),"")</f>
        <v/>
      </c>
      <c r="Z1651" s="208" t="str">
        <f>IFERROR(VLOOKUP(X1651,'Tablas de calculos'!$AZ$4:$BE$11,6,FALSE),"")</f>
        <v/>
      </c>
      <c r="AA1651" s="217" t="s">
        <v>824</v>
      </c>
    </row>
    <row r="1652" spans="1:27" ht="45" x14ac:dyDescent="0.25">
      <c r="A1652" s="232" t="s">
        <v>114</v>
      </c>
      <c r="B1652" s="61">
        <v>13</v>
      </c>
      <c r="C1652" s="205" t="str">
        <f>+VLOOKUP(Tabla9[[#This Row],[Cod. Riesgo]],Tabla_Riesgos[[Número]:[Tipo de Riesgo]],6,FALSE)</f>
        <v>Corrupción</v>
      </c>
      <c r="D1652" s="119" t="s">
        <v>12</v>
      </c>
      <c r="E1652" s="120" t="s">
        <v>15</v>
      </c>
      <c r="F1652" s="395"/>
      <c r="G1652" s="389" t="s">
        <v>177</v>
      </c>
      <c r="H1652" s="396"/>
      <c r="I1652" s="232"/>
      <c r="J1652" s="232"/>
      <c r="K1652" s="232"/>
      <c r="L1652" s="232"/>
      <c r="M1652" s="232"/>
      <c r="N1652" s="232"/>
      <c r="O1652" s="232"/>
      <c r="P1652" s="123">
        <f t="shared" si="104"/>
        <v>0</v>
      </c>
      <c r="Q1652" s="208" t="str">
        <f t="shared" si="105"/>
        <v>Debil</v>
      </c>
      <c r="R1652" s="232" t="s">
        <v>562</v>
      </c>
      <c r="S1652" s="224" t="str">
        <f t="shared" si="106"/>
        <v>DebilDebil</v>
      </c>
      <c r="T1652" s="224">
        <f>IFERROR(VLOOKUP(S1652,'Tablas de calculos'!$AU$16:$AV$24,2,FALSE),"")</f>
        <v>9</v>
      </c>
      <c r="U1652" s="208" t="str">
        <f>IFERROR(VLOOKUP(T1652,'Tablas de calculos'!$AV$16:$AY$24,4),"")</f>
        <v>Débil</v>
      </c>
      <c r="V1652" s="232" t="s">
        <v>519</v>
      </c>
      <c r="W1652" s="232" t="s">
        <v>576</v>
      </c>
      <c r="X1652" s="123" t="str">
        <f t="shared" si="107"/>
        <v>DébilDébilNo disminuye</v>
      </c>
      <c r="Y1652" s="208" t="str">
        <f>IFERROR(VLOOKUP(X1652,'Tablas de calculos'!$AZ$4:$BE$11,5,FALSE),"")</f>
        <v/>
      </c>
      <c r="Z1652" s="208" t="str">
        <f>IFERROR(VLOOKUP(X1652,'Tablas de calculos'!$AZ$4:$BE$11,6,FALSE),"")</f>
        <v/>
      </c>
      <c r="AA1652" s="217" t="s">
        <v>824</v>
      </c>
    </row>
    <row r="1653" spans="1:27" ht="135" x14ac:dyDescent="0.25">
      <c r="A1653" s="232" t="s">
        <v>114</v>
      </c>
      <c r="B1653" s="61">
        <v>14</v>
      </c>
      <c r="C1653" s="205" t="str">
        <f>+VLOOKUP(Tabla9[[#This Row],[Cod. Riesgo]],Tabla_Riesgos[[Número]:[Tipo de Riesgo]],6,FALSE)</f>
        <v>Operativo</v>
      </c>
      <c r="D1653" s="120" t="s">
        <v>35</v>
      </c>
      <c r="E1653" s="120" t="s">
        <v>626</v>
      </c>
      <c r="F1653" s="395"/>
      <c r="G1653" s="389" t="s">
        <v>205</v>
      </c>
      <c r="H1653" s="396" t="s">
        <v>1268</v>
      </c>
      <c r="I1653" s="232" t="s">
        <v>544</v>
      </c>
      <c r="J1653" s="232" t="s">
        <v>486</v>
      </c>
      <c r="K1653" s="232" t="s">
        <v>490</v>
      </c>
      <c r="L1653" s="232" t="s">
        <v>494</v>
      </c>
      <c r="M1653" s="232" t="s">
        <v>498</v>
      </c>
      <c r="N1653" s="232" t="s">
        <v>503</v>
      </c>
      <c r="O1653" s="232" t="s">
        <v>508</v>
      </c>
      <c r="P1653" s="123">
        <f t="shared" si="104"/>
        <v>0</v>
      </c>
      <c r="Q1653" s="208" t="str">
        <f t="shared" si="105"/>
        <v>Debil</v>
      </c>
      <c r="R1653" s="232" t="s">
        <v>516</v>
      </c>
      <c r="S1653" s="224" t="str">
        <f t="shared" si="106"/>
        <v>DebilFuerte</v>
      </c>
      <c r="T1653" s="224">
        <f>IFERROR(VLOOKUP(S1653,'Tablas de calculos'!$AU$16:$AV$24,2,FALSE),"")</f>
        <v>7</v>
      </c>
      <c r="U1653" s="208" t="str">
        <f>IFERROR(VLOOKUP(T1653,'Tablas de calculos'!$AV$16:$AY$24,4),"")</f>
        <v>Débil</v>
      </c>
      <c r="V1653" s="232" t="s">
        <v>516</v>
      </c>
      <c r="W1653" s="232" t="s">
        <v>578</v>
      </c>
      <c r="X1653" s="123" t="str">
        <f t="shared" si="107"/>
        <v>DébilFuerteDirectamente</v>
      </c>
      <c r="Y1653" s="208" t="str">
        <f>IFERROR(VLOOKUP(X1653,'Tablas de calculos'!$AZ$4:$BE$11,5,FALSE),"")</f>
        <v/>
      </c>
      <c r="Z1653" s="208" t="str">
        <f>IFERROR(VLOOKUP(X1653,'Tablas de calculos'!$AZ$4:$BE$11,6,FALSE),"")</f>
        <v/>
      </c>
      <c r="AA1653" s="217">
        <v>2</v>
      </c>
    </row>
    <row r="1654" spans="1:27" ht="60" x14ac:dyDescent="0.25">
      <c r="A1654" s="232" t="s">
        <v>114</v>
      </c>
      <c r="B1654" s="61">
        <v>15</v>
      </c>
      <c r="C1654" s="205" t="str">
        <f>+VLOOKUP(Tabla9[[#This Row],[Cod. Riesgo]],Tabla_Riesgos[[Número]:[Tipo de Riesgo]],6,FALSE)</f>
        <v>Operativo</v>
      </c>
      <c r="D1654" s="120" t="s">
        <v>38</v>
      </c>
      <c r="E1654" s="120" t="s">
        <v>17</v>
      </c>
      <c r="F1654" s="395"/>
      <c r="G1654" s="389" t="s">
        <v>208</v>
      </c>
      <c r="H1654" s="396" t="s">
        <v>1269</v>
      </c>
      <c r="I1654" s="232" t="s">
        <v>543</v>
      </c>
      <c r="J1654" s="232" t="s">
        <v>486</v>
      </c>
      <c r="K1654" s="232" t="s">
        <v>490</v>
      </c>
      <c r="L1654" s="232" t="s">
        <v>494</v>
      </c>
      <c r="M1654" s="232" t="s">
        <v>498</v>
      </c>
      <c r="N1654" s="232" t="s">
        <v>503</v>
      </c>
      <c r="O1654" s="232" t="s">
        <v>508</v>
      </c>
      <c r="P1654" s="123">
        <f t="shared" si="104"/>
        <v>0</v>
      </c>
      <c r="Q1654" s="208" t="str">
        <f t="shared" si="105"/>
        <v>Debil</v>
      </c>
      <c r="R1654" s="232" t="s">
        <v>516</v>
      </c>
      <c r="S1654" s="224" t="str">
        <f t="shared" si="106"/>
        <v>DebilFuerte</v>
      </c>
      <c r="T1654" s="224">
        <f>IFERROR(VLOOKUP(S1654,'Tablas de calculos'!$AU$16:$AV$24,2,FALSE),"")</f>
        <v>7</v>
      </c>
      <c r="U1654" s="208" t="str">
        <f>IFERROR(VLOOKUP(T1654,'Tablas de calculos'!$AV$16:$AY$24,4),"")</f>
        <v>Débil</v>
      </c>
      <c r="V1654" s="232" t="s">
        <v>516</v>
      </c>
      <c r="W1654" s="232" t="s">
        <v>578</v>
      </c>
      <c r="X1654" s="123" t="str">
        <f t="shared" si="107"/>
        <v>DébilFuerteDirectamente</v>
      </c>
      <c r="Y1654" s="208" t="str">
        <f>IFERROR(VLOOKUP(X1654,'Tablas de calculos'!$AZ$4:$BE$11,5,FALSE),"")</f>
        <v/>
      </c>
      <c r="Z1654" s="208" t="str">
        <f>IFERROR(VLOOKUP(X1654,'Tablas de calculos'!$AZ$4:$BE$11,6,FALSE),"")</f>
        <v/>
      </c>
      <c r="AA1654" s="217">
        <v>2</v>
      </c>
    </row>
    <row r="1655" spans="1:27" ht="45" x14ac:dyDescent="0.25">
      <c r="A1655" s="232" t="s">
        <v>114</v>
      </c>
      <c r="B1655" s="61">
        <v>16</v>
      </c>
      <c r="C1655" s="205" t="str">
        <f>+VLOOKUP(Tabla9[[#This Row],[Cod. Riesgo]],Tabla_Riesgos[[Número]:[Tipo de Riesgo]],6,FALSE)</f>
        <v>Estratégico</v>
      </c>
      <c r="D1655" s="120" t="s">
        <v>33</v>
      </c>
      <c r="E1655" s="120" t="s">
        <v>19</v>
      </c>
      <c r="F1655" s="395"/>
      <c r="G1655" s="389" t="s">
        <v>210</v>
      </c>
      <c r="H1655" s="396"/>
      <c r="I1655" s="232" t="s">
        <v>543</v>
      </c>
      <c r="J1655" s="232" t="s">
        <v>486</v>
      </c>
      <c r="K1655" s="232" t="s">
        <v>490</v>
      </c>
      <c r="L1655" s="232" t="s">
        <v>494</v>
      </c>
      <c r="M1655" s="232" t="s">
        <v>498</v>
      </c>
      <c r="N1655" s="232" t="s">
        <v>503</v>
      </c>
      <c r="O1655" s="232" t="s">
        <v>508</v>
      </c>
      <c r="P1655" s="123">
        <f t="shared" si="104"/>
        <v>0</v>
      </c>
      <c r="Q1655" s="208" t="str">
        <f t="shared" si="105"/>
        <v>Debil</v>
      </c>
      <c r="R1655" s="232" t="s">
        <v>516</v>
      </c>
      <c r="S1655" s="224" t="str">
        <f t="shared" si="106"/>
        <v>DebilFuerte</v>
      </c>
      <c r="T1655" s="224">
        <f>IFERROR(VLOOKUP(S1655,'Tablas de calculos'!$AU$16:$AV$24,2,FALSE),"")</f>
        <v>7</v>
      </c>
      <c r="U1655" s="208" t="str">
        <f>IFERROR(VLOOKUP(T1655,'Tablas de calculos'!$AV$16:$AY$24,4),"")</f>
        <v>Débil</v>
      </c>
      <c r="V1655" s="232" t="s">
        <v>516</v>
      </c>
      <c r="W1655" s="232" t="s">
        <v>578</v>
      </c>
      <c r="X1655" s="123" t="str">
        <f t="shared" si="107"/>
        <v>DébilFuerteDirectamente</v>
      </c>
      <c r="Y1655" s="208" t="str">
        <f>IFERROR(VLOOKUP(X1655,'Tablas de calculos'!$AZ$4:$BE$11,5,FALSE),"")</f>
        <v/>
      </c>
      <c r="Z1655" s="208" t="str">
        <f>IFERROR(VLOOKUP(X1655,'Tablas de calculos'!$AZ$4:$BE$11,6,FALSE),"")</f>
        <v/>
      </c>
      <c r="AA1655" s="217">
        <v>2</v>
      </c>
    </row>
    <row r="1656" spans="1:27" ht="45" x14ac:dyDescent="0.25">
      <c r="A1656" s="232" t="s">
        <v>114</v>
      </c>
      <c r="B1656" s="61">
        <v>17</v>
      </c>
      <c r="C1656" s="205" t="str">
        <f>+VLOOKUP(Tabla9[[#This Row],[Cod. Riesgo]],Tabla_Riesgos[[Número]:[Tipo de Riesgo]],6,FALSE)</f>
        <v>Operativo</v>
      </c>
      <c r="D1656" s="119" t="s">
        <v>43</v>
      </c>
      <c r="E1656" s="120" t="s">
        <v>20</v>
      </c>
      <c r="F1656" s="395"/>
      <c r="G1656" s="389" t="s">
        <v>213</v>
      </c>
      <c r="H1656" s="396"/>
      <c r="I1656" s="232"/>
      <c r="J1656" s="232"/>
      <c r="K1656" s="232"/>
      <c r="L1656" s="232"/>
      <c r="M1656" s="232"/>
      <c r="N1656" s="232"/>
      <c r="O1656" s="232"/>
      <c r="P1656" s="123">
        <f t="shared" si="104"/>
        <v>0</v>
      </c>
      <c r="Q1656" s="208" t="str">
        <f t="shared" si="105"/>
        <v>Debil</v>
      </c>
      <c r="R1656" s="232" t="s">
        <v>562</v>
      </c>
      <c r="S1656" s="224" t="str">
        <f t="shared" si="106"/>
        <v>DebilDebil</v>
      </c>
      <c r="T1656" s="224">
        <f>IFERROR(VLOOKUP(S1656,'Tablas de calculos'!$AU$16:$AV$24,2,FALSE),"")</f>
        <v>9</v>
      </c>
      <c r="U1656" s="208" t="str">
        <f>IFERROR(VLOOKUP(T1656,'Tablas de calculos'!$AV$16:$AY$24,4),"")</f>
        <v>Débil</v>
      </c>
      <c r="V1656" s="232" t="s">
        <v>519</v>
      </c>
      <c r="W1656" s="232" t="s">
        <v>576</v>
      </c>
      <c r="X1656" s="123" t="str">
        <f t="shared" si="107"/>
        <v>DébilDébilNo disminuye</v>
      </c>
      <c r="Y1656" s="208" t="str">
        <f>IFERROR(VLOOKUP(X1656,'Tablas de calculos'!$AZ$4:$BE$11,5,FALSE),"")</f>
        <v/>
      </c>
      <c r="Z1656" s="208" t="str">
        <f>IFERROR(VLOOKUP(X1656,'Tablas de calculos'!$AZ$4:$BE$11,6,FALSE),"")</f>
        <v/>
      </c>
      <c r="AA1656" s="217" t="s">
        <v>824</v>
      </c>
    </row>
    <row r="1657" spans="1:27" ht="60" x14ac:dyDescent="0.25">
      <c r="A1657" s="232" t="s">
        <v>114</v>
      </c>
      <c r="B1657" s="61">
        <v>17</v>
      </c>
      <c r="C1657" s="205" t="str">
        <f>+VLOOKUP(Tabla9[[#This Row],[Cod. Riesgo]],Tabla_Riesgos[[Número]:[Tipo de Riesgo]],6,FALSE)</f>
        <v>Operativo</v>
      </c>
      <c r="D1657" s="119" t="s">
        <v>43</v>
      </c>
      <c r="E1657" s="120" t="s">
        <v>20</v>
      </c>
      <c r="F1657" s="395"/>
      <c r="G1657" s="389" t="s">
        <v>214</v>
      </c>
      <c r="H1657" s="396"/>
      <c r="I1657" s="232"/>
      <c r="J1657" s="232"/>
      <c r="K1657" s="232"/>
      <c r="L1657" s="232"/>
      <c r="M1657" s="232"/>
      <c r="N1657" s="232"/>
      <c r="O1657" s="232"/>
      <c r="P1657" s="123">
        <f t="shared" si="104"/>
        <v>0</v>
      </c>
      <c r="Q1657" s="208" t="str">
        <f t="shared" si="105"/>
        <v>Debil</v>
      </c>
      <c r="R1657" s="232" t="s">
        <v>562</v>
      </c>
      <c r="S1657" s="224" t="str">
        <f t="shared" si="106"/>
        <v>DebilDebil</v>
      </c>
      <c r="T1657" s="224">
        <f>IFERROR(VLOOKUP(S1657,'Tablas de calculos'!$AU$16:$AV$24,2,FALSE),"")</f>
        <v>9</v>
      </c>
      <c r="U1657" s="208" t="str">
        <f>IFERROR(VLOOKUP(T1657,'Tablas de calculos'!$AV$16:$AY$24,4),"")</f>
        <v>Débil</v>
      </c>
      <c r="V1657" s="232" t="s">
        <v>519</v>
      </c>
      <c r="W1657" s="232" t="s">
        <v>576</v>
      </c>
      <c r="X1657" s="123" t="str">
        <f t="shared" si="107"/>
        <v>DébilDébilNo disminuye</v>
      </c>
      <c r="Y1657" s="208" t="str">
        <f>IFERROR(VLOOKUP(X1657,'Tablas de calculos'!$AZ$4:$BE$11,5,FALSE),"")</f>
        <v/>
      </c>
      <c r="Z1657" s="208" t="str">
        <f>IFERROR(VLOOKUP(X1657,'Tablas de calculos'!$AZ$4:$BE$11,6,FALSE),"")</f>
        <v/>
      </c>
      <c r="AA1657" s="217" t="s">
        <v>824</v>
      </c>
    </row>
    <row r="1658" spans="1:27" ht="60" x14ac:dyDescent="0.25">
      <c r="A1658" s="232" t="s">
        <v>114</v>
      </c>
      <c r="B1658" s="61">
        <v>18</v>
      </c>
      <c r="C1658" s="205" t="str">
        <f>+VLOOKUP(Tabla9[[#This Row],[Cod. Riesgo]],Tabla_Riesgos[[Número]:[Tipo de Riesgo]],6,FALSE)</f>
        <v>Estratégico</v>
      </c>
      <c r="D1658" s="119" t="s">
        <v>12</v>
      </c>
      <c r="E1658" s="120" t="s">
        <v>21</v>
      </c>
      <c r="F1658" s="395"/>
      <c r="G1658" s="389" t="s">
        <v>215</v>
      </c>
      <c r="H1658" s="396"/>
      <c r="I1658" s="232"/>
      <c r="J1658" s="232"/>
      <c r="K1658" s="232"/>
      <c r="L1658" s="232"/>
      <c r="M1658" s="232"/>
      <c r="N1658" s="232"/>
      <c r="O1658" s="232"/>
      <c r="P1658" s="123">
        <f t="shared" si="104"/>
        <v>0</v>
      </c>
      <c r="Q1658" s="208" t="str">
        <f t="shared" si="105"/>
        <v>Debil</v>
      </c>
      <c r="R1658" s="232" t="s">
        <v>562</v>
      </c>
      <c r="S1658" s="224" t="str">
        <f t="shared" si="106"/>
        <v>DebilDebil</v>
      </c>
      <c r="T1658" s="224">
        <f>IFERROR(VLOOKUP(S1658,'Tablas de calculos'!$AU$16:$AV$24,2,FALSE),"")</f>
        <v>9</v>
      </c>
      <c r="U1658" s="208" t="str">
        <f>IFERROR(VLOOKUP(T1658,'Tablas de calculos'!$AV$16:$AY$24,4),"")</f>
        <v>Débil</v>
      </c>
      <c r="V1658" s="232" t="s">
        <v>519</v>
      </c>
      <c r="W1658" s="232" t="s">
        <v>576</v>
      </c>
      <c r="X1658" s="123" t="str">
        <f t="shared" si="107"/>
        <v>DébilDébilNo disminuye</v>
      </c>
      <c r="Y1658" s="208" t="str">
        <f>IFERROR(VLOOKUP(X1658,'Tablas de calculos'!$AZ$4:$BE$11,5,FALSE),"")</f>
        <v/>
      </c>
      <c r="Z1658" s="208" t="str">
        <f>IFERROR(VLOOKUP(X1658,'Tablas de calculos'!$AZ$4:$BE$11,6,FALSE),"")</f>
        <v/>
      </c>
      <c r="AA1658" s="217" t="s">
        <v>824</v>
      </c>
    </row>
    <row r="1659" spans="1:27" ht="60" x14ac:dyDescent="0.25">
      <c r="A1659" s="232" t="s">
        <v>114</v>
      </c>
      <c r="B1659" s="61">
        <v>18</v>
      </c>
      <c r="C1659" s="205" t="str">
        <f>+VLOOKUP(Tabla9[[#This Row],[Cod. Riesgo]],Tabla_Riesgos[[Número]:[Tipo de Riesgo]],6,FALSE)</f>
        <v>Estratégico</v>
      </c>
      <c r="D1659" s="119" t="s">
        <v>12</v>
      </c>
      <c r="E1659" s="120" t="s">
        <v>21</v>
      </c>
      <c r="F1659" s="395"/>
      <c r="G1659" s="389" t="s">
        <v>216</v>
      </c>
      <c r="H1659" s="396"/>
      <c r="I1659" s="232"/>
      <c r="J1659" s="232"/>
      <c r="K1659" s="232"/>
      <c r="L1659" s="232"/>
      <c r="M1659" s="232"/>
      <c r="N1659" s="232"/>
      <c r="O1659" s="232"/>
      <c r="P1659" s="123">
        <f t="shared" si="104"/>
        <v>0</v>
      </c>
      <c r="Q1659" s="208" t="str">
        <f t="shared" si="105"/>
        <v>Debil</v>
      </c>
      <c r="R1659" s="232" t="s">
        <v>562</v>
      </c>
      <c r="S1659" s="224" t="str">
        <f t="shared" si="106"/>
        <v>DebilDebil</v>
      </c>
      <c r="T1659" s="224">
        <f>IFERROR(VLOOKUP(S1659,'Tablas de calculos'!$AU$16:$AV$24,2,FALSE),"")</f>
        <v>9</v>
      </c>
      <c r="U1659" s="208" t="str">
        <f>IFERROR(VLOOKUP(T1659,'Tablas de calculos'!$AV$16:$AY$24,4),"")</f>
        <v>Débil</v>
      </c>
      <c r="V1659" s="232" t="s">
        <v>519</v>
      </c>
      <c r="W1659" s="232" t="s">
        <v>576</v>
      </c>
      <c r="X1659" s="123" t="str">
        <f t="shared" si="107"/>
        <v>DébilDébilNo disminuye</v>
      </c>
      <c r="Y1659" s="208" t="str">
        <f>IFERROR(VLOOKUP(X1659,'Tablas de calculos'!$AZ$4:$BE$11,5,FALSE),"")</f>
        <v/>
      </c>
      <c r="Z1659" s="208" t="str">
        <f>IFERROR(VLOOKUP(X1659,'Tablas de calculos'!$AZ$4:$BE$11,6,FALSE),"")</f>
        <v/>
      </c>
      <c r="AA1659" s="217" t="s">
        <v>824</v>
      </c>
    </row>
    <row r="1660" spans="1:27" ht="45" x14ac:dyDescent="0.25">
      <c r="A1660" s="232" t="s">
        <v>114</v>
      </c>
      <c r="B1660" s="61">
        <v>18</v>
      </c>
      <c r="C1660" s="205" t="str">
        <f>+VLOOKUP(Tabla9[[#This Row],[Cod. Riesgo]],Tabla_Riesgos[[Número]:[Tipo de Riesgo]],6,FALSE)</f>
        <v>Estratégico</v>
      </c>
      <c r="D1660" s="119" t="s">
        <v>12</v>
      </c>
      <c r="E1660" s="120" t="s">
        <v>21</v>
      </c>
      <c r="F1660" s="395"/>
      <c r="G1660" s="389" t="s">
        <v>217</v>
      </c>
      <c r="H1660" s="396"/>
      <c r="I1660" s="232"/>
      <c r="J1660" s="232"/>
      <c r="K1660" s="232"/>
      <c r="L1660" s="232"/>
      <c r="M1660" s="232"/>
      <c r="N1660" s="232"/>
      <c r="O1660" s="232"/>
      <c r="P1660" s="123">
        <f t="shared" si="104"/>
        <v>0</v>
      </c>
      <c r="Q1660" s="208" t="str">
        <f t="shared" si="105"/>
        <v>Debil</v>
      </c>
      <c r="R1660" s="232" t="s">
        <v>562</v>
      </c>
      <c r="S1660" s="224" t="str">
        <f t="shared" si="106"/>
        <v>DebilDebil</v>
      </c>
      <c r="T1660" s="224">
        <f>IFERROR(VLOOKUP(S1660,'Tablas de calculos'!$AU$16:$AV$24,2,FALSE),"")</f>
        <v>9</v>
      </c>
      <c r="U1660" s="208" t="str">
        <f>IFERROR(VLOOKUP(T1660,'Tablas de calculos'!$AV$16:$AY$24,4),"")</f>
        <v>Débil</v>
      </c>
      <c r="V1660" s="232" t="s">
        <v>519</v>
      </c>
      <c r="W1660" s="232" t="s">
        <v>576</v>
      </c>
      <c r="X1660" s="123" t="str">
        <f t="shared" si="107"/>
        <v>DébilDébilNo disminuye</v>
      </c>
      <c r="Y1660" s="208" t="str">
        <f>IFERROR(VLOOKUP(X1660,'Tablas de calculos'!$AZ$4:$BE$11,5,FALSE),"")</f>
        <v/>
      </c>
      <c r="Z1660" s="208" t="str">
        <f>IFERROR(VLOOKUP(X1660,'Tablas de calculos'!$AZ$4:$BE$11,6,FALSE),"")</f>
        <v/>
      </c>
      <c r="AA1660" s="217" t="s">
        <v>824</v>
      </c>
    </row>
    <row r="1661" spans="1:27" ht="60" x14ac:dyDescent="0.25">
      <c r="A1661" s="232" t="s">
        <v>114</v>
      </c>
      <c r="B1661" s="61">
        <v>19</v>
      </c>
      <c r="C1661" s="205" t="str">
        <f>+VLOOKUP(Tabla9[[#This Row],[Cod. Riesgo]],Tabla_Riesgos[[Número]:[Tipo de Riesgo]],6,FALSE)</f>
        <v>Operativo</v>
      </c>
      <c r="D1661" s="119" t="s">
        <v>12</v>
      </c>
      <c r="E1661" s="120" t="s">
        <v>22</v>
      </c>
      <c r="F1661" s="395"/>
      <c r="G1661" s="389" t="s">
        <v>218</v>
      </c>
      <c r="H1661" s="396"/>
      <c r="I1661" s="232"/>
      <c r="J1661" s="232"/>
      <c r="K1661" s="232"/>
      <c r="L1661" s="232"/>
      <c r="M1661" s="232"/>
      <c r="N1661" s="232"/>
      <c r="O1661" s="232"/>
      <c r="P1661" s="123">
        <f t="shared" si="104"/>
        <v>0</v>
      </c>
      <c r="Q1661" s="208" t="str">
        <f t="shared" si="105"/>
        <v>Debil</v>
      </c>
      <c r="R1661" s="232" t="s">
        <v>562</v>
      </c>
      <c r="S1661" s="224" t="str">
        <f t="shared" si="106"/>
        <v>DebilDebil</v>
      </c>
      <c r="T1661" s="224">
        <f>IFERROR(VLOOKUP(S1661,'Tablas de calculos'!$AU$16:$AV$24,2,FALSE),"")</f>
        <v>9</v>
      </c>
      <c r="U1661" s="208" t="str">
        <f>IFERROR(VLOOKUP(T1661,'Tablas de calculos'!$AV$16:$AY$24,4),"")</f>
        <v>Débil</v>
      </c>
      <c r="V1661" s="232" t="s">
        <v>519</v>
      </c>
      <c r="W1661" s="232" t="s">
        <v>576</v>
      </c>
      <c r="X1661" s="123" t="str">
        <f t="shared" si="107"/>
        <v>DébilDébilNo disminuye</v>
      </c>
      <c r="Y1661" s="208" t="str">
        <f>IFERROR(VLOOKUP(X1661,'Tablas de calculos'!$AZ$4:$BE$11,5,FALSE),"")</f>
        <v/>
      </c>
      <c r="Z1661" s="208" t="str">
        <f>IFERROR(VLOOKUP(X1661,'Tablas de calculos'!$AZ$4:$BE$11,6,FALSE),"")</f>
        <v/>
      </c>
      <c r="AA1661" s="217" t="s">
        <v>824</v>
      </c>
    </row>
    <row r="1662" spans="1:27" ht="75" x14ac:dyDescent="0.25">
      <c r="A1662" s="232" t="s">
        <v>114</v>
      </c>
      <c r="B1662" s="61">
        <v>19</v>
      </c>
      <c r="C1662" s="205" t="str">
        <f>+VLOOKUP(Tabla9[[#This Row],[Cod. Riesgo]],Tabla_Riesgos[[Número]:[Tipo de Riesgo]],6,FALSE)</f>
        <v>Operativo</v>
      </c>
      <c r="D1662" s="119" t="s">
        <v>12</v>
      </c>
      <c r="E1662" s="120" t="s">
        <v>22</v>
      </c>
      <c r="F1662" s="395"/>
      <c r="G1662" s="389" t="s">
        <v>219</v>
      </c>
      <c r="H1662" s="396"/>
      <c r="I1662" s="232"/>
      <c r="J1662" s="232"/>
      <c r="K1662" s="232"/>
      <c r="L1662" s="232"/>
      <c r="M1662" s="232"/>
      <c r="N1662" s="232"/>
      <c r="O1662" s="232"/>
      <c r="P1662" s="123">
        <f t="shared" si="104"/>
        <v>0</v>
      </c>
      <c r="Q1662" s="208" t="str">
        <f t="shared" si="105"/>
        <v>Debil</v>
      </c>
      <c r="R1662" s="232" t="s">
        <v>562</v>
      </c>
      <c r="S1662" s="224" t="str">
        <f t="shared" si="106"/>
        <v>DebilDebil</v>
      </c>
      <c r="T1662" s="224">
        <f>IFERROR(VLOOKUP(S1662,'Tablas de calculos'!$AU$16:$AV$24,2,FALSE),"")</f>
        <v>9</v>
      </c>
      <c r="U1662" s="208" t="str">
        <f>IFERROR(VLOOKUP(T1662,'Tablas de calculos'!$AV$16:$AY$24,4),"")</f>
        <v>Débil</v>
      </c>
      <c r="V1662" s="232" t="s">
        <v>519</v>
      </c>
      <c r="W1662" s="232" t="s">
        <v>576</v>
      </c>
      <c r="X1662" s="123" t="str">
        <f t="shared" si="107"/>
        <v>DébilDébilNo disminuye</v>
      </c>
      <c r="Y1662" s="208" t="str">
        <f>IFERROR(VLOOKUP(X1662,'Tablas de calculos'!$AZ$4:$BE$11,5,FALSE),"")</f>
        <v/>
      </c>
      <c r="Z1662" s="208" t="str">
        <f>IFERROR(VLOOKUP(X1662,'Tablas de calculos'!$AZ$4:$BE$11,6,FALSE),"")</f>
        <v/>
      </c>
      <c r="AA1662" s="217" t="s">
        <v>824</v>
      </c>
    </row>
    <row r="1663" spans="1:27" ht="45" x14ac:dyDescent="0.25">
      <c r="A1663" s="232" t="s">
        <v>114</v>
      </c>
      <c r="B1663" s="61">
        <v>20</v>
      </c>
      <c r="C1663" s="205" t="str">
        <f>+VLOOKUP(Tabla9[[#This Row],[Cod. Riesgo]],Tabla_Riesgos[[Número]:[Tipo de Riesgo]],6,FALSE)</f>
        <v>Seguridad de la Información</v>
      </c>
      <c r="D1663" s="119" t="s">
        <v>12</v>
      </c>
      <c r="E1663" s="120" t="s">
        <v>24</v>
      </c>
      <c r="F1663" s="395"/>
      <c r="G1663" s="389" t="s">
        <v>220</v>
      </c>
      <c r="H1663" s="396"/>
      <c r="I1663" s="232"/>
      <c r="J1663" s="232"/>
      <c r="K1663" s="232"/>
      <c r="L1663" s="232"/>
      <c r="M1663" s="232"/>
      <c r="N1663" s="232"/>
      <c r="O1663" s="232"/>
      <c r="P1663" s="123">
        <f t="shared" si="104"/>
        <v>0</v>
      </c>
      <c r="Q1663" s="208" t="str">
        <f t="shared" si="105"/>
        <v>Debil</v>
      </c>
      <c r="R1663" s="232" t="s">
        <v>562</v>
      </c>
      <c r="S1663" s="224" t="str">
        <f t="shared" si="106"/>
        <v>DebilDebil</v>
      </c>
      <c r="T1663" s="224">
        <f>IFERROR(VLOOKUP(S1663,'Tablas de calculos'!$AU$16:$AV$24,2,FALSE),"")</f>
        <v>9</v>
      </c>
      <c r="U1663" s="208" t="str">
        <f>IFERROR(VLOOKUP(T1663,'Tablas de calculos'!$AV$16:$AY$24,4),"")</f>
        <v>Débil</v>
      </c>
      <c r="V1663" s="232" t="s">
        <v>519</v>
      </c>
      <c r="W1663" s="232" t="s">
        <v>576</v>
      </c>
      <c r="X1663" s="123" t="str">
        <f t="shared" si="107"/>
        <v>DébilDébilNo disminuye</v>
      </c>
      <c r="Y1663" s="208" t="str">
        <f>IFERROR(VLOOKUP(X1663,'Tablas de calculos'!$AZ$4:$BE$11,5,FALSE),"")</f>
        <v/>
      </c>
      <c r="Z1663" s="208" t="str">
        <f>IFERROR(VLOOKUP(X1663,'Tablas de calculos'!$AZ$4:$BE$11,6,FALSE),"")</f>
        <v/>
      </c>
      <c r="AA1663" s="217" t="s">
        <v>824</v>
      </c>
    </row>
    <row r="1664" spans="1:27" ht="60" x14ac:dyDescent="0.25">
      <c r="A1664" s="232" t="s">
        <v>114</v>
      </c>
      <c r="B1664" s="61">
        <v>21</v>
      </c>
      <c r="C1664" s="205" t="str">
        <f>+VLOOKUP(Tabla9[[#This Row],[Cod. Riesgo]],Tabla_Riesgos[[Número]:[Tipo de Riesgo]],6,FALSE)</f>
        <v>Estratégico</v>
      </c>
      <c r="D1664" s="119" t="s">
        <v>12</v>
      </c>
      <c r="E1664" s="120" t="s">
        <v>25</v>
      </c>
      <c r="F1664" s="395"/>
      <c r="G1664" s="389" t="s">
        <v>221</v>
      </c>
      <c r="H1664" s="396"/>
      <c r="I1664" s="232"/>
      <c r="J1664" s="232"/>
      <c r="K1664" s="232"/>
      <c r="L1664" s="232"/>
      <c r="M1664" s="232"/>
      <c r="N1664" s="232"/>
      <c r="O1664" s="232"/>
      <c r="P1664" s="123">
        <f t="shared" si="104"/>
        <v>0</v>
      </c>
      <c r="Q1664" s="208" t="str">
        <f t="shared" si="105"/>
        <v>Debil</v>
      </c>
      <c r="R1664" s="232" t="s">
        <v>562</v>
      </c>
      <c r="S1664" s="224" t="str">
        <f t="shared" si="106"/>
        <v>DebilDebil</v>
      </c>
      <c r="T1664" s="224">
        <f>IFERROR(VLOOKUP(S1664,'Tablas de calculos'!$AU$16:$AV$24,2,FALSE),"")</f>
        <v>9</v>
      </c>
      <c r="U1664" s="208" t="str">
        <f>IFERROR(VLOOKUP(T1664,'Tablas de calculos'!$AV$16:$AY$24,4),"")</f>
        <v>Débil</v>
      </c>
      <c r="V1664" s="232" t="s">
        <v>519</v>
      </c>
      <c r="W1664" s="232" t="s">
        <v>576</v>
      </c>
      <c r="X1664" s="123" t="str">
        <f t="shared" si="107"/>
        <v>DébilDébilNo disminuye</v>
      </c>
      <c r="Y1664" s="208" t="str">
        <f>IFERROR(VLOOKUP(X1664,'Tablas de calculos'!$AZ$4:$BE$11,5,FALSE),"")</f>
        <v/>
      </c>
      <c r="Z1664" s="208" t="str">
        <f>IFERROR(VLOOKUP(X1664,'Tablas de calculos'!$AZ$4:$BE$11,6,FALSE),"")</f>
        <v/>
      </c>
      <c r="AA1664" s="217" t="s">
        <v>824</v>
      </c>
    </row>
    <row r="1665" spans="1:27" ht="60" x14ac:dyDescent="0.25">
      <c r="A1665" s="232" t="s">
        <v>114</v>
      </c>
      <c r="B1665" s="61">
        <v>21</v>
      </c>
      <c r="C1665" s="205" t="str">
        <f>+VLOOKUP(Tabla9[[#This Row],[Cod. Riesgo]],Tabla_Riesgos[[Número]:[Tipo de Riesgo]],6,FALSE)</f>
        <v>Estratégico</v>
      </c>
      <c r="D1665" s="119" t="s">
        <v>12</v>
      </c>
      <c r="E1665" s="120" t="s">
        <v>25</v>
      </c>
      <c r="F1665" s="395"/>
      <c r="G1665" s="389" t="s">
        <v>216</v>
      </c>
      <c r="H1665" s="396"/>
      <c r="I1665" s="232"/>
      <c r="J1665" s="232"/>
      <c r="K1665" s="232"/>
      <c r="L1665" s="232"/>
      <c r="M1665" s="232"/>
      <c r="N1665" s="232"/>
      <c r="O1665" s="232"/>
      <c r="P1665" s="123">
        <f t="shared" si="104"/>
        <v>0</v>
      </c>
      <c r="Q1665" s="208" t="str">
        <f t="shared" si="105"/>
        <v>Debil</v>
      </c>
      <c r="R1665" s="232" t="s">
        <v>562</v>
      </c>
      <c r="S1665" s="224" t="str">
        <f t="shared" si="106"/>
        <v>DebilDebil</v>
      </c>
      <c r="T1665" s="224">
        <f>IFERROR(VLOOKUP(S1665,'Tablas de calculos'!$AU$16:$AV$24,2,FALSE),"")</f>
        <v>9</v>
      </c>
      <c r="U1665" s="208" t="str">
        <f>IFERROR(VLOOKUP(T1665,'Tablas de calculos'!$AV$16:$AY$24,4),"")</f>
        <v>Débil</v>
      </c>
      <c r="V1665" s="232" t="s">
        <v>519</v>
      </c>
      <c r="W1665" s="232" t="s">
        <v>576</v>
      </c>
      <c r="X1665" s="123" t="str">
        <f t="shared" si="107"/>
        <v>DébilDébilNo disminuye</v>
      </c>
      <c r="Y1665" s="208" t="str">
        <f>IFERROR(VLOOKUP(X1665,'Tablas de calculos'!$AZ$4:$BE$11,5,FALSE),"")</f>
        <v/>
      </c>
      <c r="Z1665" s="208" t="str">
        <f>IFERROR(VLOOKUP(X1665,'Tablas de calculos'!$AZ$4:$BE$11,6,FALSE),"")</f>
        <v/>
      </c>
      <c r="AA1665" s="217" t="s">
        <v>824</v>
      </c>
    </row>
    <row r="1666" spans="1:27" ht="45" x14ac:dyDescent="0.25">
      <c r="A1666" s="232" t="s">
        <v>114</v>
      </c>
      <c r="B1666" s="61">
        <v>21</v>
      </c>
      <c r="C1666" s="205" t="str">
        <f>+VLOOKUP(Tabla9[[#This Row],[Cod. Riesgo]],Tabla_Riesgos[[Número]:[Tipo de Riesgo]],6,FALSE)</f>
        <v>Estratégico</v>
      </c>
      <c r="D1666" s="119" t="s">
        <v>12</v>
      </c>
      <c r="E1666" s="120" t="s">
        <v>25</v>
      </c>
      <c r="F1666" s="395"/>
      <c r="G1666" s="389" t="s">
        <v>217</v>
      </c>
      <c r="H1666" s="396"/>
      <c r="I1666" s="232"/>
      <c r="J1666" s="232"/>
      <c r="K1666" s="232"/>
      <c r="L1666" s="232"/>
      <c r="M1666" s="232"/>
      <c r="N1666" s="232"/>
      <c r="O1666" s="232"/>
      <c r="P1666" s="123">
        <f t="shared" si="104"/>
        <v>0</v>
      </c>
      <c r="Q1666" s="208" t="str">
        <f t="shared" si="105"/>
        <v>Debil</v>
      </c>
      <c r="R1666" s="232" t="s">
        <v>562</v>
      </c>
      <c r="S1666" s="224" t="str">
        <f t="shared" si="106"/>
        <v>DebilDebil</v>
      </c>
      <c r="T1666" s="224">
        <f>IFERROR(VLOOKUP(S1666,'Tablas de calculos'!$AU$16:$AV$24,2,FALSE),"")</f>
        <v>9</v>
      </c>
      <c r="U1666" s="208" t="str">
        <f>IFERROR(VLOOKUP(T1666,'Tablas de calculos'!$AV$16:$AY$24,4),"")</f>
        <v>Débil</v>
      </c>
      <c r="V1666" s="232" t="s">
        <v>519</v>
      </c>
      <c r="W1666" s="232" t="s">
        <v>576</v>
      </c>
      <c r="X1666" s="123" t="str">
        <f t="shared" si="107"/>
        <v>DébilDébilNo disminuye</v>
      </c>
      <c r="Y1666" s="208" t="str">
        <f>IFERROR(VLOOKUP(X1666,'Tablas de calculos'!$AZ$4:$BE$11,5,FALSE),"")</f>
        <v/>
      </c>
      <c r="Z1666" s="208" t="str">
        <f>IFERROR(VLOOKUP(X1666,'Tablas de calculos'!$AZ$4:$BE$11,6,FALSE),"")</f>
        <v/>
      </c>
      <c r="AA1666" s="217" t="s">
        <v>824</v>
      </c>
    </row>
    <row r="1667" spans="1:27" ht="60" x14ac:dyDescent="0.25">
      <c r="A1667" s="232" t="s">
        <v>114</v>
      </c>
      <c r="B1667" s="61">
        <v>23</v>
      </c>
      <c r="C1667" s="205" t="str">
        <f>+VLOOKUP(Tabla9[[#This Row],[Cod. Riesgo]],Tabla_Riesgos[[Número]:[Tipo de Riesgo]],6,FALSE)</f>
        <v>Estratégico</v>
      </c>
      <c r="D1667" s="120" t="s">
        <v>26</v>
      </c>
      <c r="E1667" s="120" t="s">
        <v>28</v>
      </c>
      <c r="F1667" s="395"/>
      <c r="G1667" s="389" t="s">
        <v>1270</v>
      </c>
      <c r="H1667" s="396" t="s">
        <v>1271</v>
      </c>
      <c r="I1667" s="232" t="s">
        <v>543</v>
      </c>
      <c r="J1667" s="232" t="s">
        <v>486</v>
      </c>
      <c r="K1667" s="232" t="s">
        <v>490</v>
      </c>
      <c r="L1667" s="232" t="s">
        <v>494</v>
      </c>
      <c r="M1667" s="232" t="s">
        <v>498</v>
      </c>
      <c r="N1667" s="232" t="s">
        <v>503</v>
      </c>
      <c r="O1667" s="232" t="s">
        <v>508</v>
      </c>
      <c r="P1667" s="123">
        <f t="shared" si="104"/>
        <v>0</v>
      </c>
      <c r="Q1667" s="208" t="str">
        <f t="shared" si="105"/>
        <v>Debil</v>
      </c>
      <c r="R1667" s="232" t="s">
        <v>516</v>
      </c>
      <c r="S1667" s="224" t="str">
        <f t="shared" si="106"/>
        <v>DebilFuerte</v>
      </c>
      <c r="T1667" s="224">
        <f>IFERROR(VLOOKUP(S1667,'Tablas de calculos'!$AU$16:$AV$24,2,FALSE),"")</f>
        <v>7</v>
      </c>
      <c r="U1667" s="208" t="str">
        <f>IFERROR(VLOOKUP(T1667,'Tablas de calculos'!$AV$16:$AY$24,4),"")</f>
        <v>Débil</v>
      </c>
      <c r="V1667" s="232" t="s">
        <v>516</v>
      </c>
      <c r="W1667" s="232" t="s">
        <v>578</v>
      </c>
      <c r="X1667" s="123" t="str">
        <f t="shared" si="107"/>
        <v>DébilFuerteDirectamente</v>
      </c>
      <c r="Y1667" s="208" t="str">
        <f>IFERROR(VLOOKUP(X1667,'Tablas de calculos'!$AZ$4:$BE$11,5,FALSE),"")</f>
        <v/>
      </c>
      <c r="Z1667" s="208" t="str">
        <f>IFERROR(VLOOKUP(X1667,'Tablas de calculos'!$AZ$4:$BE$11,6,FALSE),"")</f>
        <v/>
      </c>
      <c r="AA1667" s="217">
        <v>2</v>
      </c>
    </row>
    <row r="1668" spans="1:27" ht="45" x14ac:dyDescent="0.25">
      <c r="A1668" s="232" t="s">
        <v>114</v>
      </c>
      <c r="B1668" s="61">
        <v>75</v>
      </c>
      <c r="C1668" s="205" t="str">
        <f>+VLOOKUP(Tabla9[[#This Row],[Cod. Riesgo]],Tabla_Riesgos[[Número]:[Tipo de Riesgo]],6,FALSE)</f>
        <v>Seguridad de la Información</v>
      </c>
      <c r="D1668" s="120" t="s">
        <v>26</v>
      </c>
      <c r="E1668" s="120" t="s">
        <v>681</v>
      </c>
      <c r="F1668" s="395"/>
      <c r="G1668" s="389" t="s">
        <v>226</v>
      </c>
      <c r="H1668" s="396"/>
      <c r="I1668" s="232" t="s">
        <v>543</v>
      </c>
      <c r="J1668" s="232" t="s">
        <v>486</v>
      </c>
      <c r="K1668" s="232" t="s">
        <v>490</v>
      </c>
      <c r="L1668" s="232" t="s">
        <v>494</v>
      </c>
      <c r="M1668" s="232" t="s">
        <v>498</v>
      </c>
      <c r="N1668" s="232" t="s">
        <v>503</v>
      </c>
      <c r="O1668" s="232" t="s">
        <v>508</v>
      </c>
      <c r="P1668" s="123">
        <f t="shared" si="104"/>
        <v>0</v>
      </c>
      <c r="Q1668" s="208" t="str">
        <f t="shared" si="105"/>
        <v>Debil</v>
      </c>
      <c r="R1668" s="232" t="s">
        <v>516</v>
      </c>
      <c r="S1668" s="224" t="str">
        <f t="shared" si="106"/>
        <v>DebilFuerte</v>
      </c>
      <c r="T1668" s="224">
        <f>IFERROR(VLOOKUP(S1668,'Tablas de calculos'!$AU$16:$AV$24,2,FALSE),"")</f>
        <v>7</v>
      </c>
      <c r="U1668" s="208" t="str">
        <f>IFERROR(VLOOKUP(T1668,'Tablas de calculos'!$AV$16:$AY$24,4),"")</f>
        <v>Débil</v>
      </c>
      <c r="V1668" s="232" t="s">
        <v>516</v>
      </c>
      <c r="W1668" s="232" t="s">
        <v>578</v>
      </c>
      <c r="X1668" s="123" t="str">
        <f t="shared" si="107"/>
        <v>DébilFuerteDirectamente</v>
      </c>
      <c r="Y1668" s="208" t="str">
        <f>IFERROR(VLOOKUP(X1668,'Tablas de calculos'!$AZ$4:$BE$11,5,FALSE),"")</f>
        <v/>
      </c>
      <c r="Z1668" s="208" t="str">
        <f>IFERROR(VLOOKUP(X1668,'Tablas de calculos'!$AZ$4:$BE$11,6,FALSE),"")</f>
        <v/>
      </c>
      <c r="AA1668" s="217">
        <v>2</v>
      </c>
    </row>
    <row r="1669" spans="1:27" ht="135" x14ac:dyDescent="0.25">
      <c r="A1669" s="232" t="s">
        <v>114</v>
      </c>
      <c r="B1669" s="61">
        <v>24</v>
      </c>
      <c r="C1669" s="205" t="str">
        <f>+VLOOKUP(Tabla9[[#This Row],[Cod. Riesgo]],Tabla_Riesgos[[Número]:[Tipo de Riesgo]],6,FALSE)</f>
        <v>Operativo</v>
      </c>
      <c r="D1669" s="120" t="s">
        <v>29</v>
      </c>
      <c r="E1669" s="120" t="s">
        <v>30</v>
      </c>
      <c r="F1669" s="395"/>
      <c r="G1669" s="389" t="s">
        <v>1272</v>
      </c>
      <c r="H1669" s="396"/>
      <c r="I1669" s="232" t="s">
        <v>543</v>
      </c>
      <c r="J1669" s="232" t="s">
        <v>486</v>
      </c>
      <c r="K1669" s="232" t="s">
        <v>490</v>
      </c>
      <c r="L1669" s="232" t="s">
        <v>494</v>
      </c>
      <c r="M1669" s="232" t="s">
        <v>498</v>
      </c>
      <c r="N1669" s="232" t="s">
        <v>503</v>
      </c>
      <c r="O1669" s="232" t="s">
        <v>508</v>
      </c>
      <c r="P1669" s="123">
        <f t="shared" ref="P1669:P1732" si="108">IFERROR(IF(I1669="Asignado",15,0)+IF(J1669="Adecuado",15,0)+IF(K1669="Oportuna",15,0)+IF(L1669="Prevenir",15,0)+IF(L1669="Detectar",10,0)+IF(M1669="Confiable",15,0)+IF(N1669="Se investigan y resuelven oportunamente",15,0)+IF(O1669="Completa",10,0)+IF(O1669="Incompleta",5,0),"")</f>
        <v>0</v>
      </c>
      <c r="Q1669" s="208" t="str">
        <f t="shared" ref="Q1669:Q1732" si="109">IF(P1669&lt;86,"Debil",IF(P1669&lt;96,"Moderado","Fuerte"))</f>
        <v>Debil</v>
      </c>
      <c r="R1669" s="232" t="s">
        <v>516</v>
      </c>
      <c r="S1669" s="224" t="str">
        <f t="shared" ref="S1669:S1732" si="110">_xlfn.CONCAT(Q1669,R1669)</f>
        <v>DebilFuerte</v>
      </c>
      <c r="T1669" s="224">
        <f>IFERROR(VLOOKUP(S1669,'Tablas de calculos'!$AU$16:$AV$24,2,FALSE),"")</f>
        <v>7</v>
      </c>
      <c r="U1669" s="208" t="str">
        <f>IFERROR(VLOOKUP(T1669,'Tablas de calculos'!$AV$16:$AY$24,4),"")</f>
        <v>Débil</v>
      </c>
      <c r="V1669" s="232" t="s">
        <v>516</v>
      </c>
      <c r="W1669" s="232" t="s">
        <v>578</v>
      </c>
      <c r="X1669" s="123" t="str">
        <f t="shared" ref="X1669:X1732" si="111">CONCATENATE(U1669,V1669,W1669)</f>
        <v>DébilFuerteDirectamente</v>
      </c>
      <c r="Y1669" s="208" t="str">
        <f>IFERROR(VLOOKUP(X1669,'Tablas de calculos'!$AZ$4:$BE$11,5,FALSE),"")</f>
        <v/>
      </c>
      <c r="Z1669" s="208" t="str">
        <f>IFERROR(VLOOKUP(X1669,'Tablas de calculos'!$AZ$4:$BE$11,6,FALSE),"")</f>
        <v/>
      </c>
      <c r="AA1669" s="217">
        <v>2</v>
      </c>
    </row>
    <row r="1670" spans="1:27" ht="30" x14ac:dyDescent="0.25">
      <c r="A1670" s="232" t="s">
        <v>114</v>
      </c>
      <c r="B1670" s="61">
        <v>25</v>
      </c>
      <c r="C1670" s="205" t="str">
        <f>+VLOOKUP(Tabla9[[#This Row],[Cod. Riesgo]],Tabla_Riesgos[[Número]:[Tipo de Riesgo]],6,FALSE)</f>
        <v>Operativo</v>
      </c>
      <c r="D1670" s="119" t="s">
        <v>12</v>
      </c>
      <c r="E1670" s="120" t="s">
        <v>31</v>
      </c>
      <c r="F1670" s="395"/>
      <c r="G1670" s="389" t="s">
        <v>229</v>
      </c>
      <c r="H1670" s="396"/>
      <c r="I1670" s="232"/>
      <c r="J1670" s="232"/>
      <c r="K1670" s="232"/>
      <c r="L1670" s="232"/>
      <c r="M1670" s="232"/>
      <c r="N1670" s="232"/>
      <c r="O1670" s="232"/>
      <c r="P1670" s="123">
        <f t="shared" si="108"/>
        <v>0</v>
      </c>
      <c r="Q1670" s="208" t="str">
        <f t="shared" si="109"/>
        <v>Debil</v>
      </c>
      <c r="R1670" s="232" t="s">
        <v>562</v>
      </c>
      <c r="S1670" s="224" t="str">
        <f t="shared" si="110"/>
        <v>DebilDebil</v>
      </c>
      <c r="T1670" s="224">
        <f>IFERROR(VLOOKUP(S1670,'Tablas de calculos'!$AU$16:$AV$24,2,FALSE),"")</f>
        <v>9</v>
      </c>
      <c r="U1670" s="208" t="str">
        <f>IFERROR(VLOOKUP(T1670,'Tablas de calculos'!$AV$16:$AY$24,4),"")</f>
        <v>Débil</v>
      </c>
      <c r="V1670" s="232" t="s">
        <v>519</v>
      </c>
      <c r="W1670" s="232" t="s">
        <v>576</v>
      </c>
      <c r="X1670" s="123" t="str">
        <f t="shared" si="111"/>
        <v>DébilDébilNo disminuye</v>
      </c>
      <c r="Y1670" s="208" t="str">
        <f>IFERROR(VLOOKUP(X1670,'Tablas de calculos'!$AZ$4:$BE$11,5,FALSE),"")</f>
        <v/>
      </c>
      <c r="Z1670" s="208" t="str">
        <f>IFERROR(VLOOKUP(X1670,'Tablas de calculos'!$AZ$4:$BE$11,6,FALSE),"")</f>
        <v/>
      </c>
      <c r="AA1670" s="217" t="s">
        <v>824</v>
      </c>
    </row>
    <row r="1671" spans="1:27" ht="30" x14ac:dyDescent="0.25">
      <c r="A1671" s="232" t="s">
        <v>114</v>
      </c>
      <c r="B1671" s="61">
        <v>25</v>
      </c>
      <c r="C1671" s="205" t="str">
        <f>+VLOOKUP(Tabla9[[#This Row],[Cod. Riesgo]],Tabla_Riesgos[[Número]:[Tipo de Riesgo]],6,FALSE)</f>
        <v>Operativo</v>
      </c>
      <c r="D1671" s="119" t="s">
        <v>12</v>
      </c>
      <c r="E1671" s="120" t="s">
        <v>31</v>
      </c>
      <c r="F1671" s="395"/>
      <c r="G1671" s="389" t="s">
        <v>230</v>
      </c>
      <c r="H1671" s="396"/>
      <c r="I1671" s="232"/>
      <c r="J1671" s="232"/>
      <c r="K1671" s="232"/>
      <c r="L1671" s="232"/>
      <c r="M1671" s="232"/>
      <c r="N1671" s="232"/>
      <c r="O1671" s="232"/>
      <c r="P1671" s="123">
        <f t="shared" si="108"/>
        <v>0</v>
      </c>
      <c r="Q1671" s="208" t="str">
        <f t="shared" si="109"/>
        <v>Debil</v>
      </c>
      <c r="R1671" s="232" t="s">
        <v>562</v>
      </c>
      <c r="S1671" s="224" t="str">
        <f t="shared" si="110"/>
        <v>DebilDebil</v>
      </c>
      <c r="T1671" s="224">
        <f>IFERROR(VLOOKUP(S1671,'Tablas de calculos'!$AU$16:$AV$24,2,FALSE),"")</f>
        <v>9</v>
      </c>
      <c r="U1671" s="208" t="str">
        <f>IFERROR(VLOOKUP(T1671,'Tablas de calculos'!$AV$16:$AY$24,4),"")</f>
        <v>Débil</v>
      </c>
      <c r="V1671" s="232" t="s">
        <v>519</v>
      </c>
      <c r="W1671" s="232" t="s">
        <v>576</v>
      </c>
      <c r="X1671" s="123" t="str">
        <f t="shared" si="111"/>
        <v>DébilDébilNo disminuye</v>
      </c>
      <c r="Y1671" s="208" t="str">
        <f>IFERROR(VLOOKUP(X1671,'Tablas de calculos'!$AZ$4:$BE$11,5,FALSE),"")</f>
        <v/>
      </c>
      <c r="Z1671" s="208" t="str">
        <f>IFERROR(VLOOKUP(X1671,'Tablas de calculos'!$AZ$4:$BE$11,6,FALSE),"")</f>
        <v/>
      </c>
      <c r="AA1671" s="217" t="s">
        <v>824</v>
      </c>
    </row>
    <row r="1672" spans="1:27" ht="45" x14ac:dyDescent="0.25">
      <c r="A1672" s="232" t="s">
        <v>114</v>
      </c>
      <c r="B1672" s="61">
        <v>25</v>
      </c>
      <c r="C1672" s="205" t="str">
        <f>+VLOOKUP(Tabla9[[#This Row],[Cod. Riesgo]],Tabla_Riesgos[[Número]:[Tipo de Riesgo]],6,FALSE)</f>
        <v>Operativo</v>
      </c>
      <c r="D1672" s="119" t="s">
        <v>12</v>
      </c>
      <c r="E1672" s="120" t="s">
        <v>31</v>
      </c>
      <c r="F1672" s="395"/>
      <c r="G1672" s="389" t="s">
        <v>231</v>
      </c>
      <c r="H1672" s="396"/>
      <c r="I1672" s="232"/>
      <c r="J1672" s="232"/>
      <c r="K1672" s="232"/>
      <c r="L1672" s="232"/>
      <c r="M1672" s="232"/>
      <c r="N1672" s="232"/>
      <c r="O1672" s="232"/>
      <c r="P1672" s="123">
        <f t="shared" si="108"/>
        <v>0</v>
      </c>
      <c r="Q1672" s="208" t="str">
        <f t="shared" si="109"/>
        <v>Debil</v>
      </c>
      <c r="R1672" s="232" t="s">
        <v>562</v>
      </c>
      <c r="S1672" s="224" t="str">
        <f t="shared" si="110"/>
        <v>DebilDebil</v>
      </c>
      <c r="T1672" s="224">
        <f>IFERROR(VLOOKUP(S1672,'Tablas de calculos'!$AU$16:$AV$24,2,FALSE),"")</f>
        <v>9</v>
      </c>
      <c r="U1672" s="208" t="str">
        <f>IFERROR(VLOOKUP(T1672,'Tablas de calculos'!$AV$16:$AY$24,4),"")</f>
        <v>Débil</v>
      </c>
      <c r="V1672" s="232" t="s">
        <v>519</v>
      </c>
      <c r="W1672" s="232" t="s">
        <v>576</v>
      </c>
      <c r="X1672" s="123" t="str">
        <f t="shared" si="111"/>
        <v>DébilDébilNo disminuye</v>
      </c>
      <c r="Y1672" s="208" t="str">
        <f>IFERROR(VLOOKUP(X1672,'Tablas de calculos'!$AZ$4:$BE$11,5,FALSE),"")</f>
        <v/>
      </c>
      <c r="Z1672" s="208" t="str">
        <f>IFERROR(VLOOKUP(X1672,'Tablas de calculos'!$AZ$4:$BE$11,6,FALSE),"")</f>
        <v/>
      </c>
      <c r="AA1672" s="217" t="s">
        <v>824</v>
      </c>
    </row>
    <row r="1673" spans="1:27" ht="45" x14ac:dyDescent="0.25">
      <c r="A1673" s="232" t="s">
        <v>114</v>
      </c>
      <c r="B1673" s="61">
        <v>26</v>
      </c>
      <c r="C1673" s="205" t="str">
        <f>+VLOOKUP(Tabla9[[#This Row],[Cod. Riesgo]],Tabla_Riesgos[[Número]:[Tipo de Riesgo]],6,FALSE)</f>
        <v>Operativo</v>
      </c>
      <c r="D1673" s="119" t="s">
        <v>12</v>
      </c>
      <c r="E1673" s="120" t="s">
        <v>32</v>
      </c>
      <c r="F1673" s="395"/>
      <c r="G1673" s="389" t="s">
        <v>231</v>
      </c>
      <c r="H1673" s="396"/>
      <c r="I1673" s="232"/>
      <c r="J1673" s="232"/>
      <c r="K1673" s="232"/>
      <c r="L1673" s="232"/>
      <c r="M1673" s="232"/>
      <c r="N1673" s="232"/>
      <c r="O1673" s="232"/>
      <c r="P1673" s="123">
        <f t="shared" si="108"/>
        <v>0</v>
      </c>
      <c r="Q1673" s="208" t="str">
        <f t="shared" si="109"/>
        <v>Debil</v>
      </c>
      <c r="R1673" s="232" t="s">
        <v>562</v>
      </c>
      <c r="S1673" s="224" t="str">
        <f t="shared" si="110"/>
        <v>DebilDebil</v>
      </c>
      <c r="T1673" s="224">
        <f>IFERROR(VLOOKUP(S1673,'Tablas de calculos'!$AU$16:$AV$24,2,FALSE),"")</f>
        <v>9</v>
      </c>
      <c r="U1673" s="208" t="str">
        <f>IFERROR(VLOOKUP(T1673,'Tablas de calculos'!$AV$16:$AY$24,4),"")</f>
        <v>Débil</v>
      </c>
      <c r="V1673" s="232" t="s">
        <v>519</v>
      </c>
      <c r="W1673" s="232" t="s">
        <v>576</v>
      </c>
      <c r="X1673" s="123" t="str">
        <f t="shared" si="111"/>
        <v>DébilDébilNo disminuye</v>
      </c>
      <c r="Y1673" s="208" t="str">
        <f>IFERROR(VLOOKUP(X1673,'Tablas de calculos'!$AZ$4:$BE$11,5,FALSE),"")</f>
        <v/>
      </c>
      <c r="Z1673" s="208" t="str">
        <f>IFERROR(VLOOKUP(X1673,'Tablas de calculos'!$AZ$4:$BE$11,6,FALSE),"")</f>
        <v/>
      </c>
      <c r="AA1673" s="217" t="s">
        <v>824</v>
      </c>
    </row>
    <row r="1674" spans="1:27" ht="60" x14ac:dyDescent="0.25">
      <c r="A1674" s="232" t="s">
        <v>114</v>
      </c>
      <c r="B1674" s="61">
        <v>26</v>
      </c>
      <c r="C1674" s="205" t="str">
        <f>+VLOOKUP(Tabla9[[#This Row],[Cod. Riesgo]],Tabla_Riesgos[[Número]:[Tipo de Riesgo]],6,FALSE)</f>
        <v>Operativo</v>
      </c>
      <c r="D1674" s="119" t="s">
        <v>12</v>
      </c>
      <c r="E1674" s="120" t="s">
        <v>32</v>
      </c>
      <c r="F1674" s="395"/>
      <c r="G1674" s="389" t="s">
        <v>232</v>
      </c>
      <c r="H1674" s="396"/>
      <c r="I1674" s="232"/>
      <c r="J1674" s="232"/>
      <c r="K1674" s="232"/>
      <c r="L1674" s="232"/>
      <c r="M1674" s="232"/>
      <c r="N1674" s="232"/>
      <c r="O1674" s="232"/>
      <c r="P1674" s="123">
        <f t="shared" si="108"/>
        <v>0</v>
      </c>
      <c r="Q1674" s="208" t="str">
        <f t="shared" si="109"/>
        <v>Debil</v>
      </c>
      <c r="R1674" s="232" t="s">
        <v>562</v>
      </c>
      <c r="S1674" s="224" t="str">
        <f t="shared" si="110"/>
        <v>DebilDebil</v>
      </c>
      <c r="T1674" s="224">
        <f>IFERROR(VLOOKUP(S1674,'Tablas de calculos'!$AU$16:$AV$24,2,FALSE),"")</f>
        <v>9</v>
      </c>
      <c r="U1674" s="208" t="str">
        <f>IFERROR(VLOOKUP(T1674,'Tablas de calculos'!$AV$16:$AY$24,4),"")</f>
        <v>Débil</v>
      </c>
      <c r="V1674" s="232" t="s">
        <v>519</v>
      </c>
      <c r="W1674" s="232" t="s">
        <v>576</v>
      </c>
      <c r="X1674" s="123" t="str">
        <f t="shared" si="111"/>
        <v>DébilDébilNo disminuye</v>
      </c>
      <c r="Y1674" s="208" t="str">
        <f>IFERROR(VLOOKUP(X1674,'Tablas de calculos'!$AZ$4:$BE$11,5,FALSE),"")</f>
        <v/>
      </c>
      <c r="Z1674" s="208" t="str">
        <f>IFERROR(VLOOKUP(X1674,'Tablas de calculos'!$AZ$4:$BE$11,6,FALSE),"")</f>
        <v/>
      </c>
      <c r="AA1674" s="217" t="s">
        <v>824</v>
      </c>
    </row>
    <row r="1675" spans="1:27" ht="135" x14ac:dyDescent="0.25">
      <c r="A1675" s="232" t="s">
        <v>114</v>
      </c>
      <c r="B1675" s="61">
        <v>30</v>
      </c>
      <c r="C1675" s="205" t="str">
        <f>+VLOOKUP(Tabla9[[#This Row],[Cod. Riesgo]],Tabla_Riesgos[[Número]:[Tipo de Riesgo]],6,FALSE)</f>
        <v>Operativo</v>
      </c>
      <c r="D1675" s="120" t="s">
        <v>35</v>
      </c>
      <c r="E1675" s="120" t="s">
        <v>36</v>
      </c>
      <c r="F1675" s="395"/>
      <c r="G1675" s="389" t="s">
        <v>1273</v>
      </c>
      <c r="H1675" s="396" t="s">
        <v>1274</v>
      </c>
      <c r="I1675" s="232" t="s">
        <v>544</v>
      </c>
      <c r="J1675" s="232" t="s">
        <v>486</v>
      </c>
      <c r="K1675" s="232" t="s">
        <v>490</v>
      </c>
      <c r="L1675" s="232" t="s">
        <v>494</v>
      </c>
      <c r="M1675" s="232" t="s">
        <v>498</v>
      </c>
      <c r="N1675" s="232" t="s">
        <v>503</v>
      </c>
      <c r="O1675" s="232" t="s">
        <v>508</v>
      </c>
      <c r="P1675" s="123">
        <f t="shared" si="108"/>
        <v>0</v>
      </c>
      <c r="Q1675" s="208" t="str">
        <f t="shared" si="109"/>
        <v>Debil</v>
      </c>
      <c r="R1675" s="232" t="s">
        <v>516</v>
      </c>
      <c r="S1675" s="224" t="str">
        <f t="shared" si="110"/>
        <v>DebilFuerte</v>
      </c>
      <c r="T1675" s="224">
        <f>IFERROR(VLOOKUP(S1675,'Tablas de calculos'!$AU$16:$AV$24,2,FALSE),"")</f>
        <v>7</v>
      </c>
      <c r="U1675" s="208" t="str">
        <f>IFERROR(VLOOKUP(T1675,'Tablas de calculos'!$AV$16:$AY$24,4),"")</f>
        <v>Débil</v>
      </c>
      <c r="V1675" s="232" t="s">
        <v>516</v>
      </c>
      <c r="W1675" s="232" t="s">
        <v>578</v>
      </c>
      <c r="X1675" s="123" t="str">
        <f t="shared" si="111"/>
        <v>DébilFuerteDirectamente</v>
      </c>
      <c r="Y1675" s="208" t="str">
        <f>IFERROR(VLOOKUP(X1675,'Tablas de calculos'!$AZ$4:$BE$11,5,FALSE),"")</f>
        <v/>
      </c>
      <c r="Z1675" s="208" t="str">
        <f>IFERROR(VLOOKUP(X1675,'Tablas de calculos'!$AZ$4:$BE$11,6,FALSE),"")</f>
        <v/>
      </c>
      <c r="AA1675" s="217">
        <v>2</v>
      </c>
    </row>
    <row r="1676" spans="1:27" ht="75" x14ac:dyDescent="0.25">
      <c r="A1676" s="232" t="s">
        <v>114</v>
      </c>
      <c r="B1676" s="465">
        <v>30</v>
      </c>
      <c r="C1676" s="205" t="str">
        <f>+VLOOKUP(Tabla9[[#This Row],[Cod. Riesgo]],Tabla_Riesgos[[Número]:[Tipo de Riesgo]],6,FALSE)</f>
        <v>Operativo</v>
      </c>
      <c r="D1676" s="466" t="s">
        <v>35</v>
      </c>
      <c r="E1676" s="466" t="s">
        <v>36</v>
      </c>
      <c r="F1676" s="395"/>
      <c r="G1676" s="389" t="s">
        <v>239</v>
      </c>
      <c r="H1676" s="396" t="s">
        <v>1275</v>
      </c>
      <c r="I1676" s="232" t="s">
        <v>543</v>
      </c>
      <c r="J1676" s="232" t="s">
        <v>486</v>
      </c>
      <c r="K1676" s="232" t="s">
        <v>490</v>
      </c>
      <c r="L1676" s="232" t="s">
        <v>494</v>
      </c>
      <c r="M1676" s="232" t="s">
        <v>498</v>
      </c>
      <c r="N1676" s="232" t="s">
        <v>503</v>
      </c>
      <c r="O1676" s="232" t="s">
        <v>508</v>
      </c>
      <c r="P1676" s="123">
        <f t="shared" si="108"/>
        <v>0</v>
      </c>
      <c r="Q1676" s="208" t="str">
        <f t="shared" si="109"/>
        <v>Debil</v>
      </c>
      <c r="R1676" s="232" t="s">
        <v>516</v>
      </c>
      <c r="S1676" s="224" t="str">
        <f t="shared" si="110"/>
        <v>DebilFuerte</v>
      </c>
      <c r="T1676" s="224">
        <f>IFERROR(VLOOKUP(S1676,'Tablas de calculos'!$AU$16:$AV$24,2,FALSE),"")</f>
        <v>7</v>
      </c>
      <c r="U1676" s="208" t="str">
        <f>IFERROR(VLOOKUP(T1676,'Tablas de calculos'!$AV$16:$AY$24,4),"")</f>
        <v>Débil</v>
      </c>
      <c r="V1676" s="232" t="s">
        <v>516</v>
      </c>
      <c r="W1676" s="232" t="s">
        <v>578</v>
      </c>
      <c r="X1676" s="123" t="str">
        <f t="shared" si="111"/>
        <v>DébilFuerteDirectamente</v>
      </c>
      <c r="Y1676" s="208" t="str">
        <f>IFERROR(VLOOKUP(X1676,'Tablas de calculos'!$AZ$4:$BE$11,5,FALSE),"")</f>
        <v/>
      </c>
      <c r="Z1676" s="208" t="str">
        <f>IFERROR(VLOOKUP(X1676,'Tablas de calculos'!$AZ$4:$BE$11,6,FALSE),"")</f>
        <v/>
      </c>
      <c r="AA1676" s="217">
        <v>2</v>
      </c>
    </row>
    <row r="1677" spans="1:27" ht="75" x14ac:dyDescent="0.25">
      <c r="A1677" s="232" t="s">
        <v>114</v>
      </c>
      <c r="B1677" s="61">
        <v>31</v>
      </c>
      <c r="C1677" s="205" t="str">
        <f>+VLOOKUP(Tabla9[[#This Row],[Cod. Riesgo]],Tabla_Riesgos[[Número]:[Tipo de Riesgo]],6,FALSE)</f>
        <v>Estratégico</v>
      </c>
      <c r="D1677" s="120" t="s">
        <v>35</v>
      </c>
      <c r="E1677" s="120" t="s">
        <v>734</v>
      </c>
      <c r="F1677" s="395"/>
      <c r="G1677" s="389" t="s">
        <v>1276</v>
      </c>
      <c r="H1677" s="396"/>
      <c r="I1677" s="232" t="s">
        <v>544</v>
      </c>
      <c r="J1677" s="232" t="s">
        <v>486</v>
      </c>
      <c r="K1677" s="232" t="s">
        <v>490</v>
      </c>
      <c r="L1677" s="232" t="s">
        <v>494</v>
      </c>
      <c r="M1677" s="232" t="s">
        <v>498</v>
      </c>
      <c r="N1677" s="232" t="s">
        <v>503</v>
      </c>
      <c r="O1677" s="232" t="s">
        <v>508</v>
      </c>
      <c r="P1677" s="123">
        <f t="shared" si="108"/>
        <v>0</v>
      </c>
      <c r="Q1677" s="208" t="str">
        <f t="shared" si="109"/>
        <v>Debil</v>
      </c>
      <c r="R1677" s="232" t="s">
        <v>516</v>
      </c>
      <c r="S1677" s="224" t="str">
        <f t="shared" si="110"/>
        <v>DebilFuerte</v>
      </c>
      <c r="T1677" s="224">
        <f>IFERROR(VLOOKUP(S1677,'Tablas de calculos'!$AU$16:$AV$24,2,FALSE),"")</f>
        <v>7</v>
      </c>
      <c r="U1677" s="208" t="str">
        <f>IFERROR(VLOOKUP(T1677,'Tablas de calculos'!$AV$16:$AY$24,4),"")</f>
        <v>Débil</v>
      </c>
      <c r="V1677" s="232" t="s">
        <v>516</v>
      </c>
      <c r="W1677" s="232" t="s">
        <v>578</v>
      </c>
      <c r="X1677" s="123" t="str">
        <f t="shared" si="111"/>
        <v>DébilFuerteDirectamente</v>
      </c>
      <c r="Y1677" s="208" t="str">
        <f>IFERROR(VLOOKUP(X1677,'Tablas de calculos'!$AZ$4:$BE$11,5,FALSE),"")</f>
        <v/>
      </c>
      <c r="Z1677" s="208" t="str">
        <f>IFERROR(VLOOKUP(X1677,'Tablas de calculos'!$AZ$4:$BE$11,6,FALSE),"")</f>
        <v/>
      </c>
      <c r="AA1677" s="217">
        <v>2</v>
      </c>
    </row>
    <row r="1678" spans="1:27" ht="90" x14ac:dyDescent="0.25">
      <c r="A1678" s="232" t="s">
        <v>114</v>
      </c>
      <c r="B1678" s="61">
        <v>31</v>
      </c>
      <c r="C1678" s="205" t="str">
        <f>+VLOOKUP(Tabla9[[#This Row],[Cod. Riesgo]],Tabla_Riesgos[[Número]:[Tipo de Riesgo]],6,FALSE)</f>
        <v>Estratégico</v>
      </c>
      <c r="D1678" s="120" t="s">
        <v>35</v>
      </c>
      <c r="E1678" s="120" t="s">
        <v>734</v>
      </c>
      <c r="F1678" s="395"/>
      <c r="G1678" s="389" t="s">
        <v>247</v>
      </c>
      <c r="H1678" s="396"/>
      <c r="I1678" s="232" t="s">
        <v>543</v>
      </c>
      <c r="J1678" s="232" t="s">
        <v>486</v>
      </c>
      <c r="K1678" s="232" t="s">
        <v>490</v>
      </c>
      <c r="L1678" s="232" t="s">
        <v>494</v>
      </c>
      <c r="M1678" s="232" t="s">
        <v>498</v>
      </c>
      <c r="N1678" s="232" t="s">
        <v>503</v>
      </c>
      <c r="O1678" s="232" t="s">
        <v>508</v>
      </c>
      <c r="P1678" s="123">
        <f t="shared" si="108"/>
        <v>0</v>
      </c>
      <c r="Q1678" s="208" t="str">
        <f t="shared" si="109"/>
        <v>Debil</v>
      </c>
      <c r="R1678" s="232" t="s">
        <v>516</v>
      </c>
      <c r="S1678" s="224" t="str">
        <f t="shared" si="110"/>
        <v>DebilFuerte</v>
      </c>
      <c r="T1678" s="224">
        <f>IFERROR(VLOOKUP(S1678,'Tablas de calculos'!$AU$16:$AV$24,2,FALSE),"")</f>
        <v>7</v>
      </c>
      <c r="U1678" s="208" t="str">
        <f>IFERROR(VLOOKUP(T1678,'Tablas de calculos'!$AV$16:$AY$24,4),"")</f>
        <v>Débil</v>
      </c>
      <c r="V1678" s="232" t="s">
        <v>516</v>
      </c>
      <c r="W1678" s="232" t="s">
        <v>578</v>
      </c>
      <c r="X1678" s="123" t="str">
        <f t="shared" si="111"/>
        <v>DébilFuerteDirectamente</v>
      </c>
      <c r="Y1678" s="208" t="str">
        <f>IFERROR(VLOOKUP(X1678,'Tablas de calculos'!$AZ$4:$BE$11,5,FALSE),"")</f>
        <v/>
      </c>
      <c r="Z1678" s="208" t="str">
        <f>IFERROR(VLOOKUP(X1678,'Tablas de calculos'!$AZ$4:$BE$11,6,FALSE),"")</f>
        <v/>
      </c>
      <c r="AA1678" s="217">
        <v>2</v>
      </c>
    </row>
    <row r="1679" spans="1:27" ht="45" x14ac:dyDescent="0.25">
      <c r="A1679" s="232" t="s">
        <v>114</v>
      </c>
      <c r="B1679" s="61">
        <v>33</v>
      </c>
      <c r="C1679" s="205" t="str">
        <f>+VLOOKUP(Tabla9[[#This Row],[Cod. Riesgo]],Tabla_Riesgos[[Número]:[Tipo de Riesgo]],6,FALSE)</f>
        <v>Estratégico</v>
      </c>
      <c r="D1679" s="120" t="s">
        <v>38</v>
      </c>
      <c r="E1679" s="120" t="s">
        <v>39</v>
      </c>
      <c r="F1679" s="395"/>
      <c r="G1679" s="389" t="s">
        <v>251</v>
      </c>
      <c r="H1679" s="396"/>
      <c r="I1679" s="232" t="s">
        <v>543</v>
      </c>
      <c r="J1679" s="232" t="s">
        <v>486</v>
      </c>
      <c r="K1679" s="232" t="s">
        <v>490</v>
      </c>
      <c r="L1679" s="232" t="s">
        <v>494</v>
      </c>
      <c r="M1679" s="232" t="s">
        <v>498</v>
      </c>
      <c r="N1679" s="232" t="s">
        <v>503</v>
      </c>
      <c r="O1679" s="232" t="s">
        <v>508</v>
      </c>
      <c r="P1679" s="123">
        <f t="shared" si="108"/>
        <v>0</v>
      </c>
      <c r="Q1679" s="208" t="str">
        <f t="shared" si="109"/>
        <v>Debil</v>
      </c>
      <c r="R1679" s="232" t="s">
        <v>516</v>
      </c>
      <c r="S1679" s="224" t="str">
        <f t="shared" si="110"/>
        <v>DebilFuerte</v>
      </c>
      <c r="T1679" s="224">
        <f>IFERROR(VLOOKUP(S1679,'Tablas de calculos'!$AU$16:$AV$24,2,FALSE),"")</f>
        <v>7</v>
      </c>
      <c r="U1679" s="208" t="str">
        <f>IFERROR(VLOOKUP(T1679,'Tablas de calculos'!$AV$16:$AY$24,4),"")</f>
        <v>Débil</v>
      </c>
      <c r="V1679" s="232" t="s">
        <v>516</v>
      </c>
      <c r="W1679" s="232" t="s">
        <v>578</v>
      </c>
      <c r="X1679" s="123" t="str">
        <f t="shared" si="111"/>
        <v>DébilFuerteDirectamente</v>
      </c>
      <c r="Y1679" s="208" t="str">
        <f>IFERROR(VLOOKUP(X1679,'Tablas de calculos'!$AZ$4:$BE$11,5,FALSE),"")</f>
        <v/>
      </c>
      <c r="Z1679" s="208" t="str">
        <f>IFERROR(VLOOKUP(X1679,'Tablas de calculos'!$AZ$4:$BE$11,6,FALSE),"")</f>
        <v/>
      </c>
      <c r="AA1679" s="217">
        <v>2</v>
      </c>
    </row>
    <row r="1680" spans="1:27" ht="60" x14ac:dyDescent="0.25">
      <c r="A1680" s="232" t="s">
        <v>114</v>
      </c>
      <c r="B1680" s="61">
        <v>33</v>
      </c>
      <c r="C1680" s="205" t="str">
        <f>+VLOOKUP(Tabla9[[#This Row],[Cod. Riesgo]],Tabla_Riesgos[[Número]:[Tipo de Riesgo]],6,FALSE)</f>
        <v>Estratégico</v>
      </c>
      <c r="D1680" s="120" t="s">
        <v>38</v>
      </c>
      <c r="E1680" s="120" t="s">
        <v>39</v>
      </c>
      <c r="F1680" s="395"/>
      <c r="G1680" s="389" t="s">
        <v>252</v>
      </c>
      <c r="H1680" s="396" t="s">
        <v>1277</v>
      </c>
      <c r="I1680" s="232" t="s">
        <v>543</v>
      </c>
      <c r="J1680" s="232" t="s">
        <v>486</v>
      </c>
      <c r="K1680" s="232" t="s">
        <v>490</v>
      </c>
      <c r="L1680" s="232" t="s">
        <v>494</v>
      </c>
      <c r="M1680" s="232" t="s">
        <v>498</v>
      </c>
      <c r="N1680" s="232" t="s">
        <v>503</v>
      </c>
      <c r="O1680" s="232" t="s">
        <v>508</v>
      </c>
      <c r="P1680" s="123">
        <f t="shared" si="108"/>
        <v>0</v>
      </c>
      <c r="Q1680" s="208" t="str">
        <f t="shared" si="109"/>
        <v>Debil</v>
      </c>
      <c r="R1680" s="232" t="s">
        <v>516</v>
      </c>
      <c r="S1680" s="224" t="str">
        <f t="shared" si="110"/>
        <v>DebilFuerte</v>
      </c>
      <c r="T1680" s="224">
        <f>IFERROR(VLOOKUP(S1680,'Tablas de calculos'!$AU$16:$AV$24,2,FALSE),"")</f>
        <v>7</v>
      </c>
      <c r="U1680" s="208" t="str">
        <f>IFERROR(VLOOKUP(T1680,'Tablas de calculos'!$AV$16:$AY$24,4),"")</f>
        <v>Débil</v>
      </c>
      <c r="V1680" s="232" t="s">
        <v>516</v>
      </c>
      <c r="W1680" s="232" t="s">
        <v>578</v>
      </c>
      <c r="X1680" s="123" t="str">
        <f t="shared" si="111"/>
        <v>DébilFuerteDirectamente</v>
      </c>
      <c r="Y1680" s="208" t="str">
        <f>IFERROR(VLOOKUP(X1680,'Tablas de calculos'!$AZ$4:$BE$11,5,FALSE),"")</f>
        <v/>
      </c>
      <c r="Z1680" s="208" t="str">
        <f>IFERROR(VLOOKUP(X1680,'Tablas de calculos'!$AZ$4:$BE$11,6,FALSE),"")</f>
        <v/>
      </c>
      <c r="AA1680" s="217">
        <v>2</v>
      </c>
    </row>
    <row r="1681" spans="1:27" ht="75" x14ac:dyDescent="0.25">
      <c r="A1681" s="232" t="s">
        <v>114</v>
      </c>
      <c r="B1681" s="61">
        <v>34</v>
      </c>
      <c r="C1681" s="205" t="str">
        <f>+VLOOKUP(Tabla9[[#This Row],[Cod. Riesgo]],Tabla_Riesgos[[Número]:[Tipo de Riesgo]],6,FALSE)</f>
        <v>Operativo</v>
      </c>
      <c r="D1681" s="120" t="s">
        <v>38</v>
      </c>
      <c r="E1681" s="120" t="s">
        <v>662</v>
      </c>
      <c r="F1681" s="395"/>
      <c r="G1681" s="389" t="s">
        <v>1278</v>
      </c>
      <c r="H1681" s="396"/>
      <c r="I1681" s="232" t="s">
        <v>543</v>
      </c>
      <c r="J1681" s="232" t="s">
        <v>486</v>
      </c>
      <c r="K1681" s="232" t="s">
        <v>490</v>
      </c>
      <c r="L1681" s="232" t="s">
        <v>494</v>
      </c>
      <c r="M1681" s="232" t="s">
        <v>498</v>
      </c>
      <c r="N1681" s="232" t="s">
        <v>503</v>
      </c>
      <c r="O1681" s="232" t="s">
        <v>508</v>
      </c>
      <c r="P1681" s="123">
        <f t="shared" si="108"/>
        <v>0</v>
      </c>
      <c r="Q1681" s="208" t="str">
        <f t="shared" si="109"/>
        <v>Debil</v>
      </c>
      <c r="R1681" s="232" t="s">
        <v>516</v>
      </c>
      <c r="S1681" s="224" t="str">
        <f t="shared" si="110"/>
        <v>DebilFuerte</v>
      </c>
      <c r="T1681" s="224">
        <f>IFERROR(VLOOKUP(S1681,'Tablas de calculos'!$AU$16:$AV$24,2,FALSE),"")</f>
        <v>7</v>
      </c>
      <c r="U1681" s="208" t="str">
        <f>IFERROR(VLOOKUP(T1681,'Tablas de calculos'!$AV$16:$AY$24,4),"")</f>
        <v>Débil</v>
      </c>
      <c r="V1681" s="232" t="s">
        <v>516</v>
      </c>
      <c r="W1681" s="232" t="s">
        <v>578</v>
      </c>
      <c r="X1681" s="123" t="str">
        <f t="shared" si="111"/>
        <v>DébilFuerteDirectamente</v>
      </c>
      <c r="Y1681" s="208" t="str">
        <f>IFERROR(VLOOKUP(X1681,'Tablas de calculos'!$AZ$4:$BE$11,5,FALSE),"")</f>
        <v/>
      </c>
      <c r="Z1681" s="208" t="str">
        <f>IFERROR(VLOOKUP(X1681,'Tablas de calculos'!$AZ$4:$BE$11,6,FALSE),"")</f>
        <v/>
      </c>
      <c r="AA1681" s="217">
        <v>2</v>
      </c>
    </row>
    <row r="1682" spans="1:27" ht="60" x14ac:dyDescent="0.25">
      <c r="A1682" s="232" t="s">
        <v>114</v>
      </c>
      <c r="B1682" s="61">
        <v>35</v>
      </c>
      <c r="C1682" s="205" t="str">
        <f>+VLOOKUP(Tabla9[[#This Row],[Cod. Riesgo]],Tabla_Riesgos[[Número]:[Tipo de Riesgo]],6,FALSE)</f>
        <v>Operativo</v>
      </c>
      <c r="D1682" s="120" t="s">
        <v>38</v>
      </c>
      <c r="E1682" s="120" t="s">
        <v>40</v>
      </c>
      <c r="F1682" s="395"/>
      <c r="G1682" s="389" t="s">
        <v>258</v>
      </c>
      <c r="H1682" s="396" t="s">
        <v>1279</v>
      </c>
      <c r="I1682" s="232" t="s">
        <v>543</v>
      </c>
      <c r="J1682" s="232" t="s">
        <v>486</v>
      </c>
      <c r="K1682" s="232" t="s">
        <v>490</v>
      </c>
      <c r="L1682" s="232" t="s">
        <v>494</v>
      </c>
      <c r="M1682" s="232" t="s">
        <v>498</v>
      </c>
      <c r="N1682" s="232" t="s">
        <v>503</v>
      </c>
      <c r="O1682" s="232" t="s">
        <v>508</v>
      </c>
      <c r="P1682" s="123">
        <f t="shared" si="108"/>
        <v>0</v>
      </c>
      <c r="Q1682" s="208" t="str">
        <f t="shared" si="109"/>
        <v>Debil</v>
      </c>
      <c r="R1682" s="232" t="s">
        <v>516</v>
      </c>
      <c r="S1682" s="224" t="str">
        <f t="shared" si="110"/>
        <v>DebilFuerte</v>
      </c>
      <c r="T1682" s="224">
        <f>IFERROR(VLOOKUP(S1682,'Tablas de calculos'!$AU$16:$AV$24,2,FALSE),"")</f>
        <v>7</v>
      </c>
      <c r="U1682" s="208" t="str">
        <f>IFERROR(VLOOKUP(T1682,'Tablas de calculos'!$AV$16:$AY$24,4),"")</f>
        <v>Débil</v>
      </c>
      <c r="V1682" s="232" t="s">
        <v>516</v>
      </c>
      <c r="W1682" s="232" t="s">
        <v>578</v>
      </c>
      <c r="X1682" s="123" t="str">
        <f t="shared" si="111"/>
        <v>DébilFuerteDirectamente</v>
      </c>
      <c r="Y1682" s="208" t="str">
        <f>IFERROR(VLOOKUP(X1682,'Tablas de calculos'!$AZ$4:$BE$11,5,FALSE),"")</f>
        <v/>
      </c>
      <c r="Z1682" s="208" t="str">
        <f>IFERROR(VLOOKUP(X1682,'Tablas de calculos'!$AZ$4:$BE$11,6,FALSE),"")</f>
        <v/>
      </c>
      <c r="AA1682" s="217">
        <v>2</v>
      </c>
    </row>
    <row r="1683" spans="1:27" ht="60" x14ac:dyDescent="0.25">
      <c r="A1683" s="232" t="s">
        <v>114</v>
      </c>
      <c r="B1683" s="61">
        <v>37</v>
      </c>
      <c r="C1683" s="205" t="str">
        <f>+VLOOKUP(Tabla9[[#This Row],[Cod. Riesgo]],Tabla_Riesgos[[Número]:[Tipo de Riesgo]],6,FALSE)</f>
        <v>Estratégico</v>
      </c>
      <c r="D1683" s="120" t="s">
        <v>38</v>
      </c>
      <c r="E1683" s="120" t="s">
        <v>663</v>
      </c>
      <c r="F1683" s="395"/>
      <c r="G1683" s="389" t="s">
        <v>1280</v>
      </c>
      <c r="H1683" s="396"/>
      <c r="I1683" s="232" t="s">
        <v>545</v>
      </c>
      <c r="J1683" s="232" t="s">
        <v>486</v>
      </c>
      <c r="K1683" s="232" t="s">
        <v>490</v>
      </c>
      <c r="L1683" s="232" t="s">
        <v>494</v>
      </c>
      <c r="M1683" s="232" t="s">
        <v>498</v>
      </c>
      <c r="N1683" s="232" t="s">
        <v>503</v>
      </c>
      <c r="O1683" s="232" t="s">
        <v>508</v>
      </c>
      <c r="P1683" s="123">
        <f t="shared" si="108"/>
        <v>0</v>
      </c>
      <c r="Q1683" s="208" t="str">
        <f t="shared" si="109"/>
        <v>Debil</v>
      </c>
      <c r="R1683" s="232" t="s">
        <v>516</v>
      </c>
      <c r="S1683" s="224" t="str">
        <f t="shared" si="110"/>
        <v>DebilFuerte</v>
      </c>
      <c r="T1683" s="224">
        <f>IFERROR(VLOOKUP(S1683,'Tablas de calculos'!$AU$16:$AV$24,2,FALSE),"")</f>
        <v>7</v>
      </c>
      <c r="U1683" s="208" t="str">
        <f>IFERROR(VLOOKUP(T1683,'Tablas de calculos'!$AV$16:$AY$24,4),"")</f>
        <v>Débil</v>
      </c>
      <c r="V1683" s="232" t="s">
        <v>516</v>
      </c>
      <c r="W1683" s="232" t="s">
        <v>578</v>
      </c>
      <c r="X1683" s="123" t="str">
        <f t="shared" si="111"/>
        <v>DébilFuerteDirectamente</v>
      </c>
      <c r="Y1683" s="208" t="str">
        <f>IFERROR(VLOOKUP(X1683,'Tablas de calculos'!$AZ$4:$BE$11,5,FALSE),"")</f>
        <v/>
      </c>
      <c r="Z1683" s="208" t="str">
        <f>IFERROR(VLOOKUP(X1683,'Tablas de calculos'!$AZ$4:$BE$11,6,FALSE),"")</f>
        <v/>
      </c>
      <c r="AA1683" s="217">
        <v>2</v>
      </c>
    </row>
    <row r="1684" spans="1:27" ht="45" x14ac:dyDescent="0.25">
      <c r="A1684" s="232" t="s">
        <v>114</v>
      </c>
      <c r="B1684" s="61">
        <v>38</v>
      </c>
      <c r="C1684" s="205" t="str">
        <f>+VLOOKUP(Tabla9[[#This Row],[Cod. Riesgo]],Tabla_Riesgos[[Número]:[Tipo de Riesgo]],6,FALSE)</f>
        <v>Operativo</v>
      </c>
      <c r="D1684" s="119" t="s">
        <v>43</v>
      </c>
      <c r="E1684" s="120" t="s">
        <v>664</v>
      </c>
      <c r="F1684" s="395"/>
      <c r="G1684" s="389" t="s">
        <v>260</v>
      </c>
      <c r="H1684" s="396"/>
      <c r="I1684" s="232"/>
      <c r="J1684" s="232"/>
      <c r="K1684" s="232"/>
      <c r="L1684" s="232"/>
      <c r="M1684" s="232"/>
      <c r="N1684" s="232"/>
      <c r="O1684" s="232"/>
      <c r="P1684" s="123">
        <f t="shared" si="108"/>
        <v>0</v>
      </c>
      <c r="Q1684" s="208" t="str">
        <f t="shared" si="109"/>
        <v>Debil</v>
      </c>
      <c r="R1684" s="232" t="s">
        <v>562</v>
      </c>
      <c r="S1684" s="224" t="str">
        <f t="shared" si="110"/>
        <v>DebilDebil</v>
      </c>
      <c r="T1684" s="224">
        <f>IFERROR(VLOOKUP(S1684,'Tablas de calculos'!$AU$16:$AV$24,2,FALSE),"")</f>
        <v>9</v>
      </c>
      <c r="U1684" s="208" t="str">
        <f>IFERROR(VLOOKUP(T1684,'Tablas de calculos'!$AV$16:$AY$24,4),"")</f>
        <v>Débil</v>
      </c>
      <c r="V1684" s="232" t="s">
        <v>519</v>
      </c>
      <c r="W1684" s="232" t="s">
        <v>576</v>
      </c>
      <c r="X1684" s="123" t="str">
        <f t="shared" si="111"/>
        <v>DébilDébilNo disminuye</v>
      </c>
      <c r="Y1684" s="208" t="str">
        <f>IFERROR(VLOOKUP(X1684,'Tablas de calculos'!$AZ$4:$BE$11,5,FALSE),"")</f>
        <v/>
      </c>
      <c r="Z1684" s="208" t="str">
        <f>IFERROR(VLOOKUP(X1684,'Tablas de calculos'!$AZ$4:$BE$11,6,FALSE),"")</f>
        <v/>
      </c>
      <c r="AA1684" s="217" t="s">
        <v>824</v>
      </c>
    </row>
    <row r="1685" spans="1:27" ht="45" x14ac:dyDescent="0.25">
      <c r="A1685" s="232" t="s">
        <v>114</v>
      </c>
      <c r="B1685" s="61">
        <v>38</v>
      </c>
      <c r="C1685" s="205" t="str">
        <f>+VLOOKUP(Tabla9[[#This Row],[Cod. Riesgo]],Tabla_Riesgos[[Número]:[Tipo de Riesgo]],6,FALSE)</f>
        <v>Operativo</v>
      </c>
      <c r="D1685" s="119" t="s">
        <v>43</v>
      </c>
      <c r="E1685" s="120" t="s">
        <v>664</v>
      </c>
      <c r="F1685" s="395"/>
      <c r="G1685" s="389" t="s">
        <v>261</v>
      </c>
      <c r="H1685" s="396"/>
      <c r="I1685" s="232"/>
      <c r="J1685" s="232"/>
      <c r="K1685" s="232"/>
      <c r="L1685" s="232"/>
      <c r="M1685" s="232"/>
      <c r="N1685" s="232"/>
      <c r="O1685" s="232"/>
      <c r="P1685" s="123">
        <f t="shared" si="108"/>
        <v>0</v>
      </c>
      <c r="Q1685" s="208" t="str">
        <f t="shared" si="109"/>
        <v>Debil</v>
      </c>
      <c r="R1685" s="232" t="s">
        <v>562</v>
      </c>
      <c r="S1685" s="224" t="str">
        <f t="shared" si="110"/>
        <v>DebilDebil</v>
      </c>
      <c r="T1685" s="224">
        <f>IFERROR(VLOOKUP(S1685,'Tablas de calculos'!$AU$16:$AV$24,2,FALSE),"")</f>
        <v>9</v>
      </c>
      <c r="U1685" s="208" t="str">
        <f>IFERROR(VLOOKUP(T1685,'Tablas de calculos'!$AV$16:$AY$24,4),"")</f>
        <v>Débil</v>
      </c>
      <c r="V1685" s="232" t="s">
        <v>519</v>
      </c>
      <c r="W1685" s="232" t="s">
        <v>576</v>
      </c>
      <c r="X1685" s="123" t="str">
        <f t="shared" si="111"/>
        <v>DébilDébilNo disminuye</v>
      </c>
      <c r="Y1685" s="208" t="str">
        <f>IFERROR(VLOOKUP(X1685,'Tablas de calculos'!$AZ$4:$BE$11,5,FALSE),"")</f>
        <v/>
      </c>
      <c r="Z1685" s="208" t="str">
        <f>IFERROR(VLOOKUP(X1685,'Tablas de calculos'!$AZ$4:$BE$11,6,FALSE),"")</f>
        <v/>
      </c>
      <c r="AA1685" s="217" t="s">
        <v>824</v>
      </c>
    </row>
    <row r="1686" spans="1:27" ht="60" x14ac:dyDescent="0.25">
      <c r="A1686" s="232" t="s">
        <v>114</v>
      </c>
      <c r="B1686" s="61">
        <v>39</v>
      </c>
      <c r="C1686" s="205" t="str">
        <f>+VLOOKUP(Tabla9[[#This Row],[Cod. Riesgo]],Tabla_Riesgos[[Número]:[Tipo de Riesgo]],6,FALSE)</f>
        <v>Estratégico</v>
      </c>
      <c r="D1686" s="119" t="s">
        <v>43</v>
      </c>
      <c r="E1686" s="120" t="s">
        <v>44</v>
      </c>
      <c r="F1686" s="395"/>
      <c r="G1686" s="389" t="s">
        <v>215</v>
      </c>
      <c r="H1686" s="396"/>
      <c r="I1686" s="232"/>
      <c r="J1686" s="232"/>
      <c r="K1686" s="232"/>
      <c r="L1686" s="232"/>
      <c r="M1686" s="232"/>
      <c r="N1686" s="232"/>
      <c r="O1686" s="232"/>
      <c r="P1686" s="123">
        <f t="shared" si="108"/>
        <v>0</v>
      </c>
      <c r="Q1686" s="208" t="str">
        <f t="shared" si="109"/>
        <v>Debil</v>
      </c>
      <c r="R1686" s="232" t="s">
        <v>562</v>
      </c>
      <c r="S1686" s="224" t="str">
        <f t="shared" si="110"/>
        <v>DebilDebil</v>
      </c>
      <c r="T1686" s="224">
        <f>IFERROR(VLOOKUP(S1686,'Tablas de calculos'!$AU$16:$AV$24,2,FALSE),"")</f>
        <v>9</v>
      </c>
      <c r="U1686" s="208" t="str">
        <f>IFERROR(VLOOKUP(T1686,'Tablas de calculos'!$AV$16:$AY$24,4),"")</f>
        <v>Débil</v>
      </c>
      <c r="V1686" s="232" t="s">
        <v>519</v>
      </c>
      <c r="W1686" s="232" t="s">
        <v>576</v>
      </c>
      <c r="X1686" s="123" t="str">
        <f t="shared" si="111"/>
        <v>DébilDébilNo disminuye</v>
      </c>
      <c r="Y1686" s="208" t="str">
        <f>IFERROR(VLOOKUP(X1686,'Tablas de calculos'!$AZ$4:$BE$11,5,FALSE),"")</f>
        <v/>
      </c>
      <c r="Z1686" s="208" t="str">
        <f>IFERROR(VLOOKUP(X1686,'Tablas de calculos'!$AZ$4:$BE$11,6,FALSE),"")</f>
        <v/>
      </c>
      <c r="AA1686" s="217" t="s">
        <v>824</v>
      </c>
    </row>
    <row r="1687" spans="1:27" ht="60" x14ac:dyDescent="0.25">
      <c r="A1687" s="232" t="s">
        <v>114</v>
      </c>
      <c r="B1687" s="61">
        <v>39</v>
      </c>
      <c r="C1687" s="205" t="str">
        <f>+VLOOKUP(Tabla9[[#This Row],[Cod. Riesgo]],Tabla_Riesgos[[Número]:[Tipo de Riesgo]],6,FALSE)</f>
        <v>Estratégico</v>
      </c>
      <c r="D1687" s="119" t="s">
        <v>43</v>
      </c>
      <c r="E1687" s="120" t="s">
        <v>44</v>
      </c>
      <c r="F1687" s="395"/>
      <c r="G1687" s="389" t="s">
        <v>216</v>
      </c>
      <c r="H1687" s="396"/>
      <c r="I1687" s="232"/>
      <c r="J1687" s="232"/>
      <c r="K1687" s="232"/>
      <c r="L1687" s="232"/>
      <c r="M1687" s="232"/>
      <c r="N1687" s="232"/>
      <c r="O1687" s="232"/>
      <c r="P1687" s="123">
        <f t="shared" si="108"/>
        <v>0</v>
      </c>
      <c r="Q1687" s="208" t="str">
        <f t="shared" si="109"/>
        <v>Debil</v>
      </c>
      <c r="R1687" s="232" t="s">
        <v>562</v>
      </c>
      <c r="S1687" s="224" t="str">
        <f t="shared" si="110"/>
        <v>DebilDebil</v>
      </c>
      <c r="T1687" s="224">
        <f>IFERROR(VLOOKUP(S1687,'Tablas de calculos'!$AU$16:$AV$24,2,FALSE),"")</f>
        <v>9</v>
      </c>
      <c r="U1687" s="208" t="str">
        <f>IFERROR(VLOOKUP(T1687,'Tablas de calculos'!$AV$16:$AY$24,4),"")</f>
        <v>Débil</v>
      </c>
      <c r="V1687" s="232" t="s">
        <v>519</v>
      </c>
      <c r="W1687" s="232" t="s">
        <v>576</v>
      </c>
      <c r="X1687" s="123" t="str">
        <f t="shared" si="111"/>
        <v>DébilDébilNo disminuye</v>
      </c>
      <c r="Y1687" s="208" t="str">
        <f>IFERROR(VLOOKUP(X1687,'Tablas de calculos'!$AZ$4:$BE$11,5,FALSE),"")</f>
        <v/>
      </c>
      <c r="Z1687" s="208" t="str">
        <f>IFERROR(VLOOKUP(X1687,'Tablas de calculos'!$AZ$4:$BE$11,6,FALSE),"")</f>
        <v/>
      </c>
      <c r="AA1687" s="217" t="s">
        <v>824</v>
      </c>
    </row>
    <row r="1688" spans="1:27" ht="30" x14ac:dyDescent="0.25">
      <c r="A1688" s="232" t="s">
        <v>114</v>
      </c>
      <c r="B1688" s="61">
        <v>39</v>
      </c>
      <c r="C1688" s="205" t="str">
        <f>+VLOOKUP(Tabla9[[#This Row],[Cod. Riesgo]],Tabla_Riesgos[[Número]:[Tipo de Riesgo]],6,FALSE)</f>
        <v>Estratégico</v>
      </c>
      <c r="D1688" s="119" t="s">
        <v>43</v>
      </c>
      <c r="E1688" s="120" t="s">
        <v>44</v>
      </c>
      <c r="F1688" s="395"/>
      <c r="G1688" s="389" t="s">
        <v>217</v>
      </c>
      <c r="H1688" s="396"/>
      <c r="I1688" s="232"/>
      <c r="J1688" s="232"/>
      <c r="K1688" s="232"/>
      <c r="L1688" s="232"/>
      <c r="M1688" s="232"/>
      <c r="N1688" s="232"/>
      <c r="O1688" s="232"/>
      <c r="P1688" s="123">
        <f t="shared" si="108"/>
        <v>0</v>
      </c>
      <c r="Q1688" s="208" t="str">
        <f t="shared" si="109"/>
        <v>Debil</v>
      </c>
      <c r="R1688" s="232" t="s">
        <v>562</v>
      </c>
      <c r="S1688" s="224" t="str">
        <f t="shared" si="110"/>
        <v>DebilDebil</v>
      </c>
      <c r="T1688" s="224">
        <f>IFERROR(VLOOKUP(S1688,'Tablas de calculos'!$AU$16:$AV$24,2,FALSE),"")</f>
        <v>9</v>
      </c>
      <c r="U1688" s="208" t="str">
        <f>IFERROR(VLOOKUP(T1688,'Tablas de calculos'!$AV$16:$AY$24,4),"")</f>
        <v>Débil</v>
      </c>
      <c r="V1688" s="232" t="s">
        <v>519</v>
      </c>
      <c r="W1688" s="232" t="s">
        <v>576</v>
      </c>
      <c r="X1688" s="123" t="str">
        <f t="shared" si="111"/>
        <v>DébilDébilNo disminuye</v>
      </c>
      <c r="Y1688" s="208" t="str">
        <f>IFERROR(VLOOKUP(X1688,'Tablas de calculos'!$AZ$4:$BE$11,5,FALSE),"")</f>
        <v/>
      </c>
      <c r="Z1688" s="208" t="str">
        <f>IFERROR(VLOOKUP(X1688,'Tablas de calculos'!$AZ$4:$BE$11,6,FALSE),"")</f>
        <v/>
      </c>
      <c r="AA1688" s="217" t="s">
        <v>824</v>
      </c>
    </row>
    <row r="1689" spans="1:27" ht="60" x14ac:dyDescent="0.25">
      <c r="A1689" s="232" t="s">
        <v>114</v>
      </c>
      <c r="B1689" s="61">
        <v>40</v>
      </c>
      <c r="C1689" s="205" t="str">
        <f>+VLOOKUP(Tabla9[[#This Row],[Cod. Riesgo]],Tabla_Riesgos[[Número]:[Tipo de Riesgo]],6,FALSE)</f>
        <v>Operativo</v>
      </c>
      <c r="D1689" s="119" t="s">
        <v>43</v>
      </c>
      <c r="E1689" s="120" t="s">
        <v>743</v>
      </c>
      <c r="F1689" s="395"/>
      <c r="G1689" s="389" t="s">
        <v>262</v>
      </c>
      <c r="H1689" s="396"/>
      <c r="I1689" s="232"/>
      <c r="J1689" s="232"/>
      <c r="K1689" s="232"/>
      <c r="L1689" s="232"/>
      <c r="M1689" s="232"/>
      <c r="N1689" s="232"/>
      <c r="O1689" s="232"/>
      <c r="P1689" s="123">
        <f t="shared" si="108"/>
        <v>0</v>
      </c>
      <c r="Q1689" s="208" t="str">
        <f t="shared" si="109"/>
        <v>Debil</v>
      </c>
      <c r="R1689" s="232" t="s">
        <v>562</v>
      </c>
      <c r="S1689" s="224" t="str">
        <f t="shared" si="110"/>
        <v>DebilDebil</v>
      </c>
      <c r="T1689" s="224">
        <f>IFERROR(VLOOKUP(S1689,'Tablas de calculos'!$AU$16:$AV$24,2,FALSE),"")</f>
        <v>9</v>
      </c>
      <c r="U1689" s="208" t="str">
        <f>IFERROR(VLOOKUP(T1689,'Tablas de calculos'!$AV$16:$AY$24,4),"")</f>
        <v>Débil</v>
      </c>
      <c r="V1689" s="232" t="s">
        <v>519</v>
      </c>
      <c r="W1689" s="232" t="s">
        <v>576</v>
      </c>
      <c r="X1689" s="123" t="str">
        <f t="shared" si="111"/>
        <v>DébilDébilNo disminuye</v>
      </c>
      <c r="Y1689" s="208" t="str">
        <f>IFERROR(VLOOKUP(X1689,'Tablas de calculos'!$AZ$4:$BE$11,5,FALSE),"")</f>
        <v/>
      </c>
      <c r="Z1689" s="208" t="str">
        <f>IFERROR(VLOOKUP(X1689,'Tablas de calculos'!$AZ$4:$BE$11,6,FALSE),"")</f>
        <v/>
      </c>
      <c r="AA1689" s="217" t="s">
        <v>824</v>
      </c>
    </row>
    <row r="1690" spans="1:27" ht="45" x14ac:dyDescent="0.25">
      <c r="A1690" s="232" t="s">
        <v>114</v>
      </c>
      <c r="B1690" s="61">
        <v>40</v>
      </c>
      <c r="C1690" s="205" t="str">
        <f>+VLOOKUP(Tabla9[[#This Row],[Cod. Riesgo]],Tabla_Riesgos[[Número]:[Tipo de Riesgo]],6,FALSE)</f>
        <v>Operativo</v>
      </c>
      <c r="D1690" s="119" t="s">
        <v>43</v>
      </c>
      <c r="E1690" s="120" t="s">
        <v>743</v>
      </c>
      <c r="F1690" s="395"/>
      <c r="G1690" s="389" t="s">
        <v>251</v>
      </c>
      <c r="H1690" s="396"/>
      <c r="I1690" s="232"/>
      <c r="J1690" s="232"/>
      <c r="K1690" s="232"/>
      <c r="L1690" s="232"/>
      <c r="M1690" s="232"/>
      <c r="N1690" s="232"/>
      <c r="O1690" s="232"/>
      <c r="P1690" s="123">
        <f t="shared" si="108"/>
        <v>0</v>
      </c>
      <c r="Q1690" s="208" t="str">
        <f t="shared" si="109"/>
        <v>Debil</v>
      </c>
      <c r="R1690" s="232" t="s">
        <v>562</v>
      </c>
      <c r="S1690" s="224" t="str">
        <f t="shared" si="110"/>
        <v>DebilDebil</v>
      </c>
      <c r="T1690" s="224">
        <f>IFERROR(VLOOKUP(S1690,'Tablas de calculos'!$AU$16:$AV$24,2,FALSE),"")</f>
        <v>9</v>
      </c>
      <c r="U1690" s="208" t="str">
        <f>IFERROR(VLOOKUP(T1690,'Tablas de calculos'!$AV$16:$AY$24,4),"")</f>
        <v>Débil</v>
      </c>
      <c r="V1690" s="232" t="s">
        <v>519</v>
      </c>
      <c r="W1690" s="232" t="s">
        <v>576</v>
      </c>
      <c r="X1690" s="123" t="str">
        <f t="shared" si="111"/>
        <v>DébilDébilNo disminuye</v>
      </c>
      <c r="Y1690" s="208" t="str">
        <f>IFERROR(VLOOKUP(X1690,'Tablas de calculos'!$AZ$4:$BE$11,5,FALSE),"")</f>
        <v/>
      </c>
      <c r="Z1690" s="208" t="str">
        <f>IFERROR(VLOOKUP(X1690,'Tablas de calculos'!$AZ$4:$BE$11,6,FALSE),"")</f>
        <v/>
      </c>
      <c r="AA1690" s="217" t="s">
        <v>824</v>
      </c>
    </row>
    <row r="1691" spans="1:27" ht="45" x14ac:dyDescent="0.25">
      <c r="A1691" s="232" t="s">
        <v>114</v>
      </c>
      <c r="B1691" s="61">
        <v>41</v>
      </c>
      <c r="C1691" s="205" t="str">
        <f>+VLOOKUP(Tabla9[[#This Row],[Cod. Riesgo]],Tabla_Riesgos[[Número]:[Tipo de Riesgo]],6,FALSE)</f>
        <v>Estratégico</v>
      </c>
      <c r="D1691" s="119" t="s">
        <v>43</v>
      </c>
      <c r="E1691" s="120" t="s">
        <v>665</v>
      </c>
      <c r="F1691" s="395"/>
      <c r="G1691" s="389" t="s">
        <v>263</v>
      </c>
      <c r="H1691" s="396"/>
      <c r="I1691" s="232"/>
      <c r="J1691" s="232"/>
      <c r="K1691" s="232"/>
      <c r="L1691" s="232"/>
      <c r="M1691" s="232"/>
      <c r="N1691" s="232"/>
      <c r="O1691" s="232"/>
      <c r="P1691" s="123">
        <f t="shared" si="108"/>
        <v>0</v>
      </c>
      <c r="Q1691" s="208" t="str">
        <f t="shared" si="109"/>
        <v>Debil</v>
      </c>
      <c r="R1691" s="232" t="s">
        <v>562</v>
      </c>
      <c r="S1691" s="224" t="str">
        <f t="shared" si="110"/>
        <v>DebilDebil</v>
      </c>
      <c r="T1691" s="224">
        <f>IFERROR(VLOOKUP(S1691,'Tablas de calculos'!$AU$16:$AV$24,2,FALSE),"")</f>
        <v>9</v>
      </c>
      <c r="U1691" s="208" t="str">
        <f>IFERROR(VLOOKUP(T1691,'Tablas de calculos'!$AV$16:$AY$24,4),"")</f>
        <v>Débil</v>
      </c>
      <c r="V1691" s="232" t="s">
        <v>519</v>
      </c>
      <c r="W1691" s="232" t="s">
        <v>576</v>
      </c>
      <c r="X1691" s="123" t="str">
        <f t="shared" si="111"/>
        <v>DébilDébilNo disminuye</v>
      </c>
      <c r="Y1691" s="208" t="str">
        <f>IFERROR(VLOOKUP(X1691,'Tablas de calculos'!$AZ$4:$BE$11,5,FALSE),"")</f>
        <v/>
      </c>
      <c r="Z1691" s="208" t="str">
        <f>IFERROR(VLOOKUP(X1691,'Tablas de calculos'!$AZ$4:$BE$11,6,FALSE),"")</f>
        <v/>
      </c>
      <c r="AA1691" s="217" t="s">
        <v>824</v>
      </c>
    </row>
    <row r="1692" spans="1:27" ht="60" x14ac:dyDescent="0.25">
      <c r="A1692" s="232" t="s">
        <v>114</v>
      </c>
      <c r="B1692" s="61">
        <v>42</v>
      </c>
      <c r="C1692" s="205" t="str">
        <f>+VLOOKUP(Tabla9[[#This Row],[Cod. Riesgo]],Tabla_Riesgos[[Número]:[Tipo de Riesgo]],6,FALSE)</f>
        <v>Operativo</v>
      </c>
      <c r="D1692" s="119" t="s">
        <v>43</v>
      </c>
      <c r="E1692" s="120" t="s">
        <v>666</v>
      </c>
      <c r="F1692" s="395"/>
      <c r="G1692" s="389" t="s">
        <v>264</v>
      </c>
      <c r="H1692" s="396"/>
      <c r="I1692" s="232"/>
      <c r="J1692" s="232"/>
      <c r="K1692" s="232"/>
      <c r="L1692" s="232"/>
      <c r="M1692" s="232"/>
      <c r="N1692" s="232"/>
      <c r="O1692" s="232"/>
      <c r="P1692" s="123">
        <f t="shared" si="108"/>
        <v>0</v>
      </c>
      <c r="Q1692" s="208" t="str">
        <f t="shared" si="109"/>
        <v>Debil</v>
      </c>
      <c r="R1692" s="232" t="s">
        <v>562</v>
      </c>
      <c r="S1692" s="224" t="str">
        <f t="shared" si="110"/>
        <v>DebilDebil</v>
      </c>
      <c r="T1692" s="224">
        <f>IFERROR(VLOOKUP(S1692,'Tablas de calculos'!$AU$16:$AV$24,2,FALSE),"")</f>
        <v>9</v>
      </c>
      <c r="U1692" s="208" t="str">
        <f>IFERROR(VLOOKUP(T1692,'Tablas de calculos'!$AV$16:$AY$24,4),"")</f>
        <v>Débil</v>
      </c>
      <c r="V1692" s="232" t="s">
        <v>519</v>
      </c>
      <c r="W1692" s="232" t="s">
        <v>576</v>
      </c>
      <c r="X1692" s="123" t="str">
        <f t="shared" si="111"/>
        <v>DébilDébilNo disminuye</v>
      </c>
      <c r="Y1692" s="208" t="str">
        <f>IFERROR(VLOOKUP(X1692,'Tablas de calculos'!$AZ$4:$BE$11,5,FALSE),"")</f>
        <v/>
      </c>
      <c r="Z1692" s="208" t="str">
        <f>IFERROR(VLOOKUP(X1692,'Tablas de calculos'!$AZ$4:$BE$11,6,FALSE),"")</f>
        <v/>
      </c>
      <c r="AA1692" s="217" t="s">
        <v>824</v>
      </c>
    </row>
    <row r="1693" spans="1:27" ht="45" x14ac:dyDescent="0.25">
      <c r="A1693" s="232" t="s">
        <v>114</v>
      </c>
      <c r="B1693" s="61">
        <v>42</v>
      </c>
      <c r="C1693" s="205" t="str">
        <f>+VLOOKUP(Tabla9[[#This Row],[Cod. Riesgo]],Tabla_Riesgos[[Número]:[Tipo de Riesgo]],6,FALSE)</f>
        <v>Operativo</v>
      </c>
      <c r="D1693" s="119" t="s">
        <v>43</v>
      </c>
      <c r="E1693" s="120" t="s">
        <v>666</v>
      </c>
      <c r="F1693" s="395"/>
      <c r="G1693" s="389" t="s">
        <v>265</v>
      </c>
      <c r="H1693" s="396"/>
      <c r="I1693" s="232"/>
      <c r="J1693" s="232"/>
      <c r="K1693" s="232"/>
      <c r="L1693" s="232"/>
      <c r="M1693" s="232"/>
      <c r="N1693" s="232"/>
      <c r="O1693" s="232"/>
      <c r="P1693" s="123">
        <f t="shared" si="108"/>
        <v>0</v>
      </c>
      <c r="Q1693" s="208" t="str">
        <f t="shared" si="109"/>
        <v>Debil</v>
      </c>
      <c r="R1693" s="232" t="s">
        <v>562</v>
      </c>
      <c r="S1693" s="224" t="str">
        <f t="shared" si="110"/>
        <v>DebilDebil</v>
      </c>
      <c r="T1693" s="224">
        <f>IFERROR(VLOOKUP(S1693,'Tablas de calculos'!$AU$16:$AV$24,2,FALSE),"")</f>
        <v>9</v>
      </c>
      <c r="U1693" s="208" t="str">
        <f>IFERROR(VLOOKUP(T1693,'Tablas de calculos'!$AV$16:$AY$24,4),"")</f>
        <v>Débil</v>
      </c>
      <c r="V1693" s="232" t="s">
        <v>519</v>
      </c>
      <c r="W1693" s="232" t="s">
        <v>576</v>
      </c>
      <c r="X1693" s="123" t="str">
        <f t="shared" si="111"/>
        <v>DébilDébilNo disminuye</v>
      </c>
      <c r="Y1693" s="208" t="str">
        <f>IFERROR(VLOOKUP(X1693,'Tablas de calculos'!$AZ$4:$BE$11,5,FALSE),"")</f>
        <v/>
      </c>
      <c r="Z1693" s="208" t="str">
        <f>IFERROR(VLOOKUP(X1693,'Tablas de calculos'!$AZ$4:$BE$11,6,FALSE),"")</f>
        <v/>
      </c>
      <c r="AA1693" s="217" t="s">
        <v>824</v>
      </c>
    </row>
    <row r="1694" spans="1:27" ht="60" x14ac:dyDescent="0.25">
      <c r="A1694" s="232" t="s">
        <v>114</v>
      </c>
      <c r="B1694" s="61">
        <v>43</v>
      </c>
      <c r="C1694" s="205" t="str">
        <f>+VLOOKUP(Tabla9[[#This Row],[Cod. Riesgo]],Tabla_Riesgos[[Número]:[Tipo de Riesgo]],6,FALSE)</f>
        <v>Operativo</v>
      </c>
      <c r="D1694" s="119" t="s">
        <v>45</v>
      </c>
      <c r="E1694" s="120" t="s">
        <v>667</v>
      </c>
      <c r="F1694" s="395"/>
      <c r="G1694" s="389" t="s">
        <v>266</v>
      </c>
      <c r="H1694" s="396"/>
      <c r="I1694" s="232"/>
      <c r="J1694" s="232"/>
      <c r="K1694" s="232"/>
      <c r="L1694" s="232"/>
      <c r="M1694" s="232"/>
      <c r="N1694" s="232"/>
      <c r="O1694" s="232"/>
      <c r="P1694" s="123">
        <f t="shared" si="108"/>
        <v>0</v>
      </c>
      <c r="Q1694" s="208" t="str">
        <f t="shared" si="109"/>
        <v>Debil</v>
      </c>
      <c r="R1694" s="232" t="s">
        <v>562</v>
      </c>
      <c r="S1694" s="224" t="str">
        <f t="shared" si="110"/>
        <v>DebilDebil</v>
      </c>
      <c r="T1694" s="224">
        <f>IFERROR(VLOOKUP(S1694,'Tablas de calculos'!$AU$16:$AV$24,2,FALSE),"")</f>
        <v>9</v>
      </c>
      <c r="U1694" s="208" t="str">
        <f>IFERROR(VLOOKUP(T1694,'Tablas de calculos'!$AV$16:$AY$24,4),"")</f>
        <v>Débil</v>
      </c>
      <c r="V1694" s="232" t="s">
        <v>519</v>
      </c>
      <c r="W1694" s="232" t="s">
        <v>576</v>
      </c>
      <c r="X1694" s="123" t="str">
        <f t="shared" si="111"/>
        <v>DébilDébilNo disminuye</v>
      </c>
      <c r="Y1694" s="208" t="str">
        <f>IFERROR(VLOOKUP(X1694,'Tablas de calculos'!$AZ$4:$BE$11,5,FALSE),"")</f>
        <v/>
      </c>
      <c r="Z1694" s="208" t="str">
        <f>IFERROR(VLOOKUP(X1694,'Tablas de calculos'!$AZ$4:$BE$11,6,FALSE),"")</f>
        <v/>
      </c>
      <c r="AA1694" s="217" t="s">
        <v>824</v>
      </c>
    </row>
    <row r="1695" spans="1:27" ht="45" x14ac:dyDescent="0.25">
      <c r="A1695" s="232" t="s">
        <v>114</v>
      </c>
      <c r="B1695" s="61">
        <v>43</v>
      </c>
      <c r="C1695" s="205" t="str">
        <f>+VLOOKUP(Tabla9[[#This Row],[Cod. Riesgo]],Tabla_Riesgos[[Número]:[Tipo de Riesgo]],6,FALSE)</f>
        <v>Operativo</v>
      </c>
      <c r="D1695" s="119" t="s">
        <v>45</v>
      </c>
      <c r="E1695" s="120" t="s">
        <v>667</v>
      </c>
      <c r="F1695" s="395"/>
      <c r="G1695" s="389" t="s">
        <v>267</v>
      </c>
      <c r="H1695" s="396"/>
      <c r="I1695" s="232"/>
      <c r="J1695" s="232"/>
      <c r="K1695" s="232"/>
      <c r="L1695" s="232"/>
      <c r="M1695" s="232"/>
      <c r="N1695" s="232"/>
      <c r="O1695" s="232"/>
      <c r="P1695" s="123">
        <f t="shared" si="108"/>
        <v>0</v>
      </c>
      <c r="Q1695" s="208" t="str">
        <f t="shared" si="109"/>
        <v>Debil</v>
      </c>
      <c r="R1695" s="232" t="s">
        <v>562</v>
      </c>
      <c r="S1695" s="224" t="str">
        <f t="shared" si="110"/>
        <v>DebilDebil</v>
      </c>
      <c r="T1695" s="224">
        <f>IFERROR(VLOOKUP(S1695,'Tablas de calculos'!$AU$16:$AV$24,2,FALSE),"")</f>
        <v>9</v>
      </c>
      <c r="U1695" s="208" t="str">
        <f>IFERROR(VLOOKUP(T1695,'Tablas de calculos'!$AV$16:$AY$24,4),"")</f>
        <v>Débil</v>
      </c>
      <c r="V1695" s="232" t="s">
        <v>519</v>
      </c>
      <c r="W1695" s="232" t="s">
        <v>576</v>
      </c>
      <c r="X1695" s="123" t="str">
        <f t="shared" si="111"/>
        <v>DébilDébilNo disminuye</v>
      </c>
      <c r="Y1695" s="208" t="str">
        <f>IFERROR(VLOOKUP(X1695,'Tablas de calculos'!$AZ$4:$BE$11,5,FALSE),"")</f>
        <v/>
      </c>
      <c r="Z1695" s="208" t="str">
        <f>IFERROR(VLOOKUP(X1695,'Tablas de calculos'!$AZ$4:$BE$11,6,FALSE),"")</f>
        <v/>
      </c>
      <c r="AA1695" s="217" t="s">
        <v>824</v>
      </c>
    </row>
    <row r="1696" spans="1:27" ht="45" x14ac:dyDescent="0.25">
      <c r="A1696" s="232" t="s">
        <v>114</v>
      </c>
      <c r="B1696" s="61">
        <v>43</v>
      </c>
      <c r="C1696" s="205" t="str">
        <f>+VLOOKUP(Tabla9[[#This Row],[Cod. Riesgo]],Tabla_Riesgos[[Número]:[Tipo de Riesgo]],6,FALSE)</f>
        <v>Operativo</v>
      </c>
      <c r="D1696" s="119" t="s">
        <v>45</v>
      </c>
      <c r="E1696" s="120" t="s">
        <v>667</v>
      </c>
      <c r="F1696" s="395"/>
      <c r="G1696" s="389" t="s">
        <v>268</v>
      </c>
      <c r="H1696" s="396"/>
      <c r="I1696" s="232"/>
      <c r="J1696" s="232"/>
      <c r="K1696" s="232"/>
      <c r="L1696" s="232"/>
      <c r="M1696" s="232"/>
      <c r="N1696" s="232"/>
      <c r="O1696" s="232"/>
      <c r="P1696" s="123">
        <f t="shared" si="108"/>
        <v>0</v>
      </c>
      <c r="Q1696" s="208" t="str">
        <f t="shared" si="109"/>
        <v>Debil</v>
      </c>
      <c r="R1696" s="232" t="s">
        <v>562</v>
      </c>
      <c r="S1696" s="224" t="str">
        <f t="shared" si="110"/>
        <v>DebilDebil</v>
      </c>
      <c r="T1696" s="224">
        <f>IFERROR(VLOOKUP(S1696,'Tablas de calculos'!$AU$16:$AV$24,2,FALSE),"")</f>
        <v>9</v>
      </c>
      <c r="U1696" s="208" t="str">
        <f>IFERROR(VLOOKUP(T1696,'Tablas de calculos'!$AV$16:$AY$24,4),"")</f>
        <v>Débil</v>
      </c>
      <c r="V1696" s="232" t="s">
        <v>519</v>
      </c>
      <c r="W1696" s="232" t="s">
        <v>576</v>
      </c>
      <c r="X1696" s="123" t="str">
        <f t="shared" si="111"/>
        <v>DébilDébilNo disminuye</v>
      </c>
      <c r="Y1696" s="208" t="str">
        <f>IFERROR(VLOOKUP(X1696,'Tablas de calculos'!$AZ$4:$BE$11,5,FALSE),"")</f>
        <v/>
      </c>
      <c r="Z1696" s="208" t="str">
        <f>IFERROR(VLOOKUP(X1696,'Tablas de calculos'!$AZ$4:$BE$11,6,FALSE),"")</f>
        <v/>
      </c>
      <c r="AA1696" s="217" t="s">
        <v>824</v>
      </c>
    </row>
    <row r="1697" spans="1:27" ht="45" x14ac:dyDescent="0.25">
      <c r="A1697" s="232" t="s">
        <v>114</v>
      </c>
      <c r="B1697" s="61">
        <v>43</v>
      </c>
      <c r="C1697" s="205" t="str">
        <f>+VLOOKUP(Tabla9[[#This Row],[Cod. Riesgo]],Tabla_Riesgos[[Número]:[Tipo de Riesgo]],6,FALSE)</f>
        <v>Operativo</v>
      </c>
      <c r="D1697" s="119" t="s">
        <v>45</v>
      </c>
      <c r="E1697" s="120" t="s">
        <v>667</v>
      </c>
      <c r="F1697" s="395"/>
      <c r="G1697" s="389" t="s">
        <v>269</v>
      </c>
      <c r="H1697" s="396"/>
      <c r="I1697" s="232"/>
      <c r="J1697" s="232"/>
      <c r="K1697" s="232"/>
      <c r="L1697" s="232"/>
      <c r="M1697" s="232"/>
      <c r="N1697" s="232"/>
      <c r="O1697" s="232"/>
      <c r="P1697" s="123">
        <f t="shared" si="108"/>
        <v>0</v>
      </c>
      <c r="Q1697" s="208" t="str">
        <f t="shared" si="109"/>
        <v>Debil</v>
      </c>
      <c r="R1697" s="232" t="s">
        <v>562</v>
      </c>
      <c r="S1697" s="224" t="str">
        <f t="shared" si="110"/>
        <v>DebilDebil</v>
      </c>
      <c r="T1697" s="224">
        <f>IFERROR(VLOOKUP(S1697,'Tablas de calculos'!$AU$16:$AV$24,2,FALSE),"")</f>
        <v>9</v>
      </c>
      <c r="U1697" s="208" t="str">
        <f>IFERROR(VLOOKUP(T1697,'Tablas de calculos'!$AV$16:$AY$24,4),"")</f>
        <v>Débil</v>
      </c>
      <c r="V1697" s="232" t="s">
        <v>519</v>
      </c>
      <c r="W1697" s="232" t="s">
        <v>576</v>
      </c>
      <c r="X1697" s="123" t="str">
        <f t="shared" si="111"/>
        <v>DébilDébilNo disminuye</v>
      </c>
      <c r="Y1697" s="208" t="str">
        <f>IFERROR(VLOOKUP(X1697,'Tablas de calculos'!$AZ$4:$BE$11,5,FALSE),"")</f>
        <v/>
      </c>
      <c r="Z1697" s="208" t="str">
        <f>IFERROR(VLOOKUP(X1697,'Tablas de calculos'!$AZ$4:$BE$11,6,FALSE),"")</f>
        <v/>
      </c>
      <c r="AA1697" s="217" t="s">
        <v>824</v>
      </c>
    </row>
    <row r="1698" spans="1:27" ht="90" x14ac:dyDescent="0.25">
      <c r="A1698" s="232" t="s">
        <v>114</v>
      </c>
      <c r="B1698" s="61">
        <v>43</v>
      </c>
      <c r="C1698" s="205" t="str">
        <f>+VLOOKUP(Tabla9[[#This Row],[Cod. Riesgo]],Tabla_Riesgos[[Número]:[Tipo de Riesgo]],6,FALSE)</f>
        <v>Operativo</v>
      </c>
      <c r="D1698" s="119" t="s">
        <v>45</v>
      </c>
      <c r="E1698" s="120" t="s">
        <v>667</v>
      </c>
      <c r="F1698" s="395"/>
      <c r="G1698" s="389" t="s">
        <v>270</v>
      </c>
      <c r="H1698" s="396"/>
      <c r="I1698" s="232"/>
      <c r="J1698" s="232"/>
      <c r="K1698" s="232"/>
      <c r="L1698" s="232"/>
      <c r="M1698" s="232"/>
      <c r="N1698" s="232"/>
      <c r="O1698" s="232"/>
      <c r="P1698" s="123">
        <f t="shared" si="108"/>
        <v>0</v>
      </c>
      <c r="Q1698" s="208" t="str">
        <f t="shared" si="109"/>
        <v>Debil</v>
      </c>
      <c r="R1698" s="232" t="s">
        <v>562</v>
      </c>
      <c r="S1698" s="224" t="str">
        <f t="shared" si="110"/>
        <v>DebilDebil</v>
      </c>
      <c r="T1698" s="224">
        <f>IFERROR(VLOOKUP(S1698,'Tablas de calculos'!$AU$16:$AV$24,2,FALSE),"")</f>
        <v>9</v>
      </c>
      <c r="U1698" s="208" t="str">
        <f>IFERROR(VLOOKUP(T1698,'Tablas de calculos'!$AV$16:$AY$24,4),"")</f>
        <v>Débil</v>
      </c>
      <c r="V1698" s="232" t="s">
        <v>519</v>
      </c>
      <c r="W1698" s="232" t="s">
        <v>576</v>
      </c>
      <c r="X1698" s="123" t="str">
        <f t="shared" si="111"/>
        <v>DébilDébilNo disminuye</v>
      </c>
      <c r="Y1698" s="208" t="str">
        <f>IFERROR(VLOOKUP(X1698,'Tablas de calculos'!$AZ$4:$BE$11,5,FALSE),"")</f>
        <v/>
      </c>
      <c r="Z1698" s="208" t="str">
        <f>IFERROR(VLOOKUP(X1698,'Tablas de calculos'!$AZ$4:$BE$11,6,FALSE),"")</f>
        <v/>
      </c>
      <c r="AA1698" s="217" t="s">
        <v>824</v>
      </c>
    </row>
    <row r="1699" spans="1:27" ht="45" x14ac:dyDescent="0.25">
      <c r="A1699" s="232" t="s">
        <v>114</v>
      </c>
      <c r="B1699" s="61">
        <v>43</v>
      </c>
      <c r="C1699" s="205" t="str">
        <f>+VLOOKUP(Tabla9[[#This Row],[Cod. Riesgo]],Tabla_Riesgos[[Número]:[Tipo de Riesgo]],6,FALSE)</f>
        <v>Operativo</v>
      </c>
      <c r="D1699" s="119" t="s">
        <v>45</v>
      </c>
      <c r="E1699" s="120" t="s">
        <v>667</v>
      </c>
      <c r="F1699" s="395"/>
      <c r="G1699" s="389" t="s">
        <v>271</v>
      </c>
      <c r="H1699" s="396"/>
      <c r="I1699" s="232"/>
      <c r="J1699" s="232"/>
      <c r="K1699" s="232"/>
      <c r="L1699" s="232"/>
      <c r="M1699" s="232"/>
      <c r="N1699" s="232"/>
      <c r="O1699" s="232"/>
      <c r="P1699" s="123">
        <f t="shared" si="108"/>
        <v>0</v>
      </c>
      <c r="Q1699" s="208" t="str">
        <f t="shared" si="109"/>
        <v>Debil</v>
      </c>
      <c r="R1699" s="232" t="s">
        <v>562</v>
      </c>
      <c r="S1699" s="224" t="str">
        <f t="shared" si="110"/>
        <v>DebilDebil</v>
      </c>
      <c r="T1699" s="224">
        <f>IFERROR(VLOOKUP(S1699,'Tablas de calculos'!$AU$16:$AV$24,2,FALSE),"")</f>
        <v>9</v>
      </c>
      <c r="U1699" s="208" t="str">
        <f>IFERROR(VLOOKUP(T1699,'Tablas de calculos'!$AV$16:$AY$24,4),"")</f>
        <v>Débil</v>
      </c>
      <c r="V1699" s="232" t="s">
        <v>519</v>
      </c>
      <c r="W1699" s="232" t="s">
        <v>576</v>
      </c>
      <c r="X1699" s="123" t="str">
        <f t="shared" si="111"/>
        <v>DébilDébilNo disminuye</v>
      </c>
      <c r="Y1699" s="208" t="str">
        <f>IFERROR(VLOOKUP(X1699,'Tablas de calculos'!$AZ$4:$BE$11,5,FALSE),"")</f>
        <v/>
      </c>
      <c r="Z1699" s="208" t="str">
        <f>IFERROR(VLOOKUP(X1699,'Tablas de calculos'!$AZ$4:$BE$11,6,FALSE),"")</f>
        <v/>
      </c>
      <c r="AA1699" s="217" t="s">
        <v>824</v>
      </c>
    </row>
    <row r="1700" spans="1:27" ht="60" x14ac:dyDescent="0.25">
      <c r="A1700" s="232" t="s">
        <v>114</v>
      </c>
      <c r="B1700" s="61">
        <v>44</v>
      </c>
      <c r="C1700" s="205" t="str">
        <f>+VLOOKUP(Tabla9[[#This Row],[Cod. Riesgo]],Tabla_Riesgos[[Número]:[Tipo de Riesgo]],6,FALSE)</f>
        <v>Operativo</v>
      </c>
      <c r="D1700" s="119" t="s">
        <v>45</v>
      </c>
      <c r="E1700" s="120" t="s">
        <v>668</v>
      </c>
      <c r="F1700" s="395"/>
      <c r="G1700" s="389" t="s">
        <v>272</v>
      </c>
      <c r="H1700" s="396"/>
      <c r="I1700" s="232"/>
      <c r="J1700" s="232"/>
      <c r="K1700" s="232"/>
      <c r="L1700" s="232"/>
      <c r="M1700" s="232"/>
      <c r="N1700" s="232"/>
      <c r="O1700" s="232"/>
      <c r="P1700" s="123">
        <f t="shared" si="108"/>
        <v>0</v>
      </c>
      <c r="Q1700" s="208" t="str">
        <f t="shared" si="109"/>
        <v>Debil</v>
      </c>
      <c r="R1700" s="232" t="s">
        <v>562</v>
      </c>
      <c r="S1700" s="224" t="str">
        <f t="shared" si="110"/>
        <v>DebilDebil</v>
      </c>
      <c r="T1700" s="224">
        <f>IFERROR(VLOOKUP(S1700,'Tablas de calculos'!$AU$16:$AV$24,2,FALSE),"")</f>
        <v>9</v>
      </c>
      <c r="U1700" s="208" t="str">
        <f>IFERROR(VLOOKUP(T1700,'Tablas de calculos'!$AV$16:$AY$24,4),"")</f>
        <v>Débil</v>
      </c>
      <c r="V1700" s="232" t="s">
        <v>519</v>
      </c>
      <c r="W1700" s="232" t="s">
        <v>576</v>
      </c>
      <c r="X1700" s="123" t="str">
        <f t="shared" si="111"/>
        <v>DébilDébilNo disminuye</v>
      </c>
      <c r="Y1700" s="208" t="str">
        <f>IFERROR(VLOOKUP(X1700,'Tablas de calculos'!$AZ$4:$BE$11,5,FALSE),"")</f>
        <v/>
      </c>
      <c r="Z1700" s="208" t="str">
        <f>IFERROR(VLOOKUP(X1700,'Tablas de calculos'!$AZ$4:$BE$11,6,FALSE),"")</f>
        <v/>
      </c>
      <c r="AA1700" s="217" t="s">
        <v>824</v>
      </c>
    </row>
    <row r="1701" spans="1:27" ht="45" x14ac:dyDescent="0.25">
      <c r="A1701" s="232" t="s">
        <v>114</v>
      </c>
      <c r="B1701" s="61">
        <v>44</v>
      </c>
      <c r="C1701" s="205" t="str">
        <f>+VLOOKUP(Tabla9[[#This Row],[Cod. Riesgo]],Tabla_Riesgos[[Número]:[Tipo de Riesgo]],6,FALSE)</f>
        <v>Operativo</v>
      </c>
      <c r="D1701" s="119" t="s">
        <v>45</v>
      </c>
      <c r="E1701" s="120" t="s">
        <v>668</v>
      </c>
      <c r="F1701" s="395"/>
      <c r="G1701" s="389" t="s">
        <v>273</v>
      </c>
      <c r="H1701" s="396"/>
      <c r="I1701" s="232"/>
      <c r="J1701" s="232"/>
      <c r="K1701" s="232"/>
      <c r="L1701" s="232"/>
      <c r="M1701" s="232"/>
      <c r="N1701" s="232"/>
      <c r="O1701" s="232"/>
      <c r="P1701" s="123">
        <f t="shared" si="108"/>
        <v>0</v>
      </c>
      <c r="Q1701" s="208" t="str">
        <f t="shared" si="109"/>
        <v>Debil</v>
      </c>
      <c r="R1701" s="232" t="s">
        <v>562</v>
      </c>
      <c r="S1701" s="224" t="str">
        <f t="shared" si="110"/>
        <v>DebilDebil</v>
      </c>
      <c r="T1701" s="224">
        <f>IFERROR(VLOOKUP(S1701,'Tablas de calculos'!$AU$16:$AV$24,2,FALSE),"")</f>
        <v>9</v>
      </c>
      <c r="U1701" s="208" t="str">
        <f>IFERROR(VLOOKUP(T1701,'Tablas de calculos'!$AV$16:$AY$24,4),"")</f>
        <v>Débil</v>
      </c>
      <c r="V1701" s="232" t="s">
        <v>519</v>
      </c>
      <c r="W1701" s="232" t="s">
        <v>576</v>
      </c>
      <c r="X1701" s="123" t="str">
        <f t="shared" si="111"/>
        <v>DébilDébilNo disminuye</v>
      </c>
      <c r="Y1701" s="208" t="str">
        <f>IFERROR(VLOOKUP(X1701,'Tablas de calculos'!$AZ$4:$BE$11,5,FALSE),"")</f>
        <v/>
      </c>
      <c r="Z1701" s="208" t="str">
        <f>IFERROR(VLOOKUP(X1701,'Tablas de calculos'!$AZ$4:$BE$11,6,FALSE),"")</f>
        <v/>
      </c>
      <c r="AA1701" s="217" t="s">
        <v>824</v>
      </c>
    </row>
    <row r="1702" spans="1:27" ht="90" x14ac:dyDescent="0.25">
      <c r="A1702" s="232" t="s">
        <v>114</v>
      </c>
      <c r="B1702" s="61">
        <v>44</v>
      </c>
      <c r="C1702" s="205" t="str">
        <f>+VLOOKUP(Tabla9[[#This Row],[Cod. Riesgo]],Tabla_Riesgos[[Número]:[Tipo de Riesgo]],6,FALSE)</f>
        <v>Operativo</v>
      </c>
      <c r="D1702" s="119" t="s">
        <v>45</v>
      </c>
      <c r="E1702" s="120" t="s">
        <v>668</v>
      </c>
      <c r="F1702" s="395"/>
      <c r="G1702" s="389" t="s">
        <v>274</v>
      </c>
      <c r="H1702" s="396"/>
      <c r="I1702" s="232"/>
      <c r="J1702" s="232"/>
      <c r="K1702" s="232"/>
      <c r="L1702" s="232"/>
      <c r="M1702" s="232"/>
      <c r="N1702" s="232"/>
      <c r="O1702" s="232"/>
      <c r="P1702" s="123">
        <f t="shared" si="108"/>
        <v>0</v>
      </c>
      <c r="Q1702" s="208" t="str">
        <f t="shared" si="109"/>
        <v>Debil</v>
      </c>
      <c r="R1702" s="232" t="s">
        <v>562</v>
      </c>
      <c r="S1702" s="224" t="str">
        <f t="shared" si="110"/>
        <v>DebilDebil</v>
      </c>
      <c r="T1702" s="224">
        <f>IFERROR(VLOOKUP(S1702,'Tablas de calculos'!$AU$16:$AV$24,2,FALSE),"")</f>
        <v>9</v>
      </c>
      <c r="U1702" s="208" t="str">
        <f>IFERROR(VLOOKUP(T1702,'Tablas de calculos'!$AV$16:$AY$24,4),"")</f>
        <v>Débil</v>
      </c>
      <c r="V1702" s="232" t="s">
        <v>519</v>
      </c>
      <c r="W1702" s="232" t="s">
        <v>576</v>
      </c>
      <c r="X1702" s="123" t="str">
        <f t="shared" si="111"/>
        <v>DébilDébilNo disminuye</v>
      </c>
      <c r="Y1702" s="208" t="str">
        <f>IFERROR(VLOOKUP(X1702,'Tablas de calculos'!$AZ$4:$BE$11,5,FALSE),"")</f>
        <v/>
      </c>
      <c r="Z1702" s="208" t="str">
        <f>IFERROR(VLOOKUP(X1702,'Tablas de calculos'!$AZ$4:$BE$11,6,FALSE),"")</f>
        <v/>
      </c>
      <c r="AA1702" s="217" t="s">
        <v>824</v>
      </c>
    </row>
    <row r="1703" spans="1:27" ht="60" x14ac:dyDescent="0.25">
      <c r="A1703" s="232" t="s">
        <v>114</v>
      </c>
      <c r="B1703" s="61">
        <v>45</v>
      </c>
      <c r="C1703" s="205" t="str">
        <f>+VLOOKUP(Tabla9[[#This Row],[Cod. Riesgo]],Tabla_Riesgos[[Número]:[Tipo de Riesgo]],6,FALSE)</f>
        <v>Operativo</v>
      </c>
      <c r="D1703" s="119" t="s">
        <v>45</v>
      </c>
      <c r="E1703" s="120" t="s">
        <v>46</v>
      </c>
      <c r="F1703" s="395"/>
      <c r="G1703" s="389" t="s">
        <v>275</v>
      </c>
      <c r="H1703" s="396"/>
      <c r="I1703" s="232"/>
      <c r="J1703" s="232"/>
      <c r="K1703" s="232"/>
      <c r="L1703" s="232"/>
      <c r="M1703" s="232"/>
      <c r="N1703" s="232"/>
      <c r="O1703" s="232"/>
      <c r="P1703" s="123">
        <f t="shared" si="108"/>
        <v>0</v>
      </c>
      <c r="Q1703" s="208" t="str">
        <f t="shared" si="109"/>
        <v>Debil</v>
      </c>
      <c r="R1703" s="232" t="s">
        <v>562</v>
      </c>
      <c r="S1703" s="224" t="str">
        <f t="shared" si="110"/>
        <v>DebilDebil</v>
      </c>
      <c r="T1703" s="224">
        <f>IFERROR(VLOOKUP(S1703,'Tablas de calculos'!$AU$16:$AV$24,2,FALSE),"")</f>
        <v>9</v>
      </c>
      <c r="U1703" s="208" t="str">
        <f>IFERROR(VLOOKUP(T1703,'Tablas de calculos'!$AV$16:$AY$24,4),"")</f>
        <v>Débil</v>
      </c>
      <c r="V1703" s="232" t="s">
        <v>519</v>
      </c>
      <c r="W1703" s="232" t="s">
        <v>576</v>
      </c>
      <c r="X1703" s="123" t="str">
        <f t="shared" si="111"/>
        <v>DébilDébilNo disminuye</v>
      </c>
      <c r="Y1703" s="208" t="str">
        <f>IFERROR(VLOOKUP(X1703,'Tablas de calculos'!$AZ$4:$BE$11,5,FALSE),"")</f>
        <v/>
      </c>
      <c r="Z1703" s="208" t="str">
        <f>IFERROR(VLOOKUP(X1703,'Tablas de calculos'!$AZ$4:$BE$11,6,FALSE),"")</f>
        <v/>
      </c>
      <c r="AA1703" s="217" t="s">
        <v>824</v>
      </c>
    </row>
    <row r="1704" spans="1:27" ht="45" x14ac:dyDescent="0.25">
      <c r="A1704" s="232" t="s">
        <v>114</v>
      </c>
      <c r="B1704" s="61">
        <v>45</v>
      </c>
      <c r="C1704" s="205" t="str">
        <f>+VLOOKUP(Tabla9[[#This Row],[Cod. Riesgo]],Tabla_Riesgos[[Número]:[Tipo de Riesgo]],6,FALSE)</f>
        <v>Operativo</v>
      </c>
      <c r="D1704" s="119" t="s">
        <v>45</v>
      </c>
      <c r="E1704" s="120" t="s">
        <v>46</v>
      </c>
      <c r="F1704" s="395"/>
      <c r="G1704" s="389" t="s">
        <v>276</v>
      </c>
      <c r="H1704" s="396"/>
      <c r="I1704" s="232"/>
      <c r="J1704" s="232"/>
      <c r="K1704" s="232"/>
      <c r="L1704" s="232"/>
      <c r="M1704" s="232"/>
      <c r="N1704" s="232"/>
      <c r="O1704" s="232"/>
      <c r="P1704" s="123">
        <f t="shared" si="108"/>
        <v>0</v>
      </c>
      <c r="Q1704" s="208" t="str">
        <f t="shared" si="109"/>
        <v>Debil</v>
      </c>
      <c r="R1704" s="232" t="s">
        <v>562</v>
      </c>
      <c r="S1704" s="224" t="str">
        <f t="shared" si="110"/>
        <v>DebilDebil</v>
      </c>
      <c r="T1704" s="224">
        <f>IFERROR(VLOOKUP(S1704,'Tablas de calculos'!$AU$16:$AV$24,2,FALSE),"")</f>
        <v>9</v>
      </c>
      <c r="U1704" s="208" t="str">
        <f>IFERROR(VLOOKUP(T1704,'Tablas de calculos'!$AV$16:$AY$24,4),"")</f>
        <v>Débil</v>
      </c>
      <c r="V1704" s="232" t="s">
        <v>519</v>
      </c>
      <c r="W1704" s="232" t="s">
        <v>576</v>
      </c>
      <c r="X1704" s="123" t="str">
        <f t="shared" si="111"/>
        <v>DébilDébilNo disminuye</v>
      </c>
      <c r="Y1704" s="208" t="str">
        <f>IFERROR(VLOOKUP(X1704,'Tablas de calculos'!$AZ$4:$BE$11,5,FALSE),"")</f>
        <v/>
      </c>
      <c r="Z1704" s="208" t="str">
        <f>IFERROR(VLOOKUP(X1704,'Tablas de calculos'!$AZ$4:$BE$11,6,FALSE),"")</f>
        <v/>
      </c>
      <c r="AA1704" s="217" t="s">
        <v>824</v>
      </c>
    </row>
    <row r="1705" spans="1:27" ht="105" x14ac:dyDescent="0.25">
      <c r="A1705" s="232" t="s">
        <v>114</v>
      </c>
      <c r="B1705" s="61">
        <v>45</v>
      </c>
      <c r="C1705" s="205" t="str">
        <f>+VLOOKUP(Tabla9[[#This Row],[Cod. Riesgo]],Tabla_Riesgos[[Número]:[Tipo de Riesgo]],6,FALSE)</f>
        <v>Operativo</v>
      </c>
      <c r="D1705" s="119" t="s">
        <v>45</v>
      </c>
      <c r="E1705" s="120" t="s">
        <v>46</v>
      </c>
      <c r="F1705" s="395"/>
      <c r="G1705" s="389" t="s">
        <v>277</v>
      </c>
      <c r="H1705" s="396"/>
      <c r="I1705" s="232"/>
      <c r="J1705" s="232"/>
      <c r="K1705" s="232"/>
      <c r="L1705" s="232"/>
      <c r="M1705" s="232"/>
      <c r="N1705" s="232"/>
      <c r="O1705" s="232"/>
      <c r="P1705" s="123">
        <f t="shared" si="108"/>
        <v>0</v>
      </c>
      <c r="Q1705" s="208" t="str">
        <f t="shared" si="109"/>
        <v>Debil</v>
      </c>
      <c r="R1705" s="232" t="s">
        <v>562</v>
      </c>
      <c r="S1705" s="224" t="str">
        <f t="shared" si="110"/>
        <v>DebilDebil</v>
      </c>
      <c r="T1705" s="224">
        <f>IFERROR(VLOOKUP(S1705,'Tablas de calculos'!$AU$16:$AV$24,2,FALSE),"")</f>
        <v>9</v>
      </c>
      <c r="U1705" s="208" t="str">
        <f>IFERROR(VLOOKUP(T1705,'Tablas de calculos'!$AV$16:$AY$24,4),"")</f>
        <v>Débil</v>
      </c>
      <c r="V1705" s="232" t="s">
        <v>519</v>
      </c>
      <c r="W1705" s="232" t="s">
        <v>576</v>
      </c>
      <c r="X1705" s="123" t="str">
        <f t="shared" si="111"/>
        <v>DébilDébilNo disminuye</v>
      </c>
      <c r="Y1705" s="208" t="str">
        <f>IFERROR(VLOOKUP(X1705,'Tablas de calculos'!$AZ$4:$BE$11,5,FALSE),"")</f>
        <v/>
      </c>
      <c r="Z1705" s="208" t="str">
        <f>IFERROR(VLOOKUP(X1705,'Tablas de calculos'!$AZ$4:$BE$11,6,FALSE),"")</f>
        <v/>
      </c>
      <c r="AA1705" s="217" t="s">
        <v>824</v>
      </c>
    </row>
    <row r="1706" spans="1:27" ht="165" x14ac:dyDescent="0.25">
      <c r="A1706" s="232" t="s">
        <v>114</v>
      </c>
      <c r="B1706" s="61">
        <v>45</v>
      </c>
      <c r="C1706" s="205" t="str">
        <f>+VLOOKUP(Tabla9[[#This Row],[Cod. Riesgo]],Tabla_Riesgos[[Número]:[Tipo de Riesgo]],6,FALSE)</f>
        <v>Operativo</v>
      </c>
      <c r="D1706" s="119" t="s">
        <v>45</v>
      </c>
      <c r="E1706" s="120" t="s">
        <v>46</v>
      </c>
      <c r="F1706" s="395"/>
      <c r="G1706" s="389" t="s">
        <v>278</v>
      </c>
      <c r="H1706" s="396"/>
      <c r="I1706" s="232"/>
      <c r="J1706" s="232"/>
      <c r="K1706" s="232"/>
      <c r="L1706" s="232"/>
      <c r="M1706" s="232"/>
      <c r="N1706" s="232"/>
      <c r="O1706" s="232"/>
      <c r="P1706" s="123">
        <f t="shared" si="108"/>
        <v>0</v>
      </c>
      <c r="Q1706" s="208" t="str">
        <f t="shared" si="109"/>
        <v>Debil</v>
      </c>
      <c r="R1706" s="232" t="s">
        <v>562</v>
      </c>
      <c r="S1706" s="224" t="str">
        <f t="shared" si="110"/>
        <v>DebilDebil</v>
      </c>
      <c r="T1706" s="224">
        <f>IFERROR(VLOOKUP(S1706,'Tablas de calculos'!$AU$16:$AV$24,2,FALSE),"")</f>
        <v>9</v>
      </c>
      <c r="U1706" s="208" t="str">
        <f>IFERROR(VLOOKUP(T1706,'Tablas de calculos'!$AV$16:$AY$24,4),"")</f>
        <v>Débil</v>
      </c>
      <c r="V1706" s="232" t="s">
        <v>519</v>
      </c>
      <c r="W1706" s="232" t="s">
        <v>576</v>
      </c>
      <c r="X1706" s="123" t="str">
        <f t="shared" si="111"/>
        <v>DébilDébilNo disminuye</v>
      </c>
      <c r="Y1706" s="208" t="str">
        <f>IFERROR(VLOOKUP(X1706,'Tablas de calculos'!$AZ$4:$BE$11,5,FALSE),"")</f>
        <v/>
      </c>
      <c r="Z1706" s="208" t="str">
        <f>IFERROR(VLOOKUP(X1706,'Tablas de calculos'!$AZ$4:$BE$11,6,FALSE),"")</f>
        <v/>
      </c>
      <c r="AA1706" s="217" t="s">
        <v>824</v>
      </c>
    </row>
    <row r="1707" spans="1:27" ht="135" x14ac:dyDescent="0.25">
      <c r="A1707" s="232" t="s">
        <v>114</v>
      </c>
      <c r="B1707" s="61">
        <v>48</v>
      </c>
      <c r="C1707" s="205" t="str">
        <f>+VLOOKUP(Tabla9[[#This Row],[Cod. Riesgo]],Tabla_Riesgos[[Número]:[Tipo de Riesgo]],6,FALSE)</f>
        <v>Operativo</v>
      </c>
      <c r="D1707" s="119" t="s">
        <v>48</v>
      </c>
      <c r="E1707" s="120" t="s">
        <v>52</v>
      </c>
      <c r="F1707" s="395"/>
      <c r="G1707" s="389" t="s">
        <v>279</v>
      </c>
      <c r="H1707" s="396"/>
      <c r="I1707" s="232"/>
      <c r="J1707" s="232"/>
      <c r="K1707" s="232"/>
      <c r="L1707" s="232"/>
      <c r="M1707" s="232"/>
      <c r="N1707" s="232"/>
      <c r="O1707" s="232"/>
      <c r="P1707" s="123">
        <f t="shared" si="108"/>
        <v>0</v>
      </c>
      <c r="Q1707" s="208" t="str">
        <f t="shared" si="109"/>
        <v>Debil</v>
      </c>
      <c r="R1707" s="232" t="s">
        <v>562</v>
      </c>
      <c r="S1707" s="224" t="str">
        <f t="shared" si="110"/>
        <v>DebilDebil</v>
      </c>
      <c r="T1707" s="224">
        <f>IFERROR(VLOOKUP(S1707,'Tablas de calculos'!$AU$16:$AV$24,2,FALSE),"")</f>
        <v>9</v>
      </c>
      <c r="U1707" s="208" t="str">
        <f>IFERROR(VLOOKUP(T1707,'Tablas de calculos'!$AV$16:$AY$24,4),"")</f>
        <v>Débil</v>
      </c>
      <c r="V1707" s="232" t="s">
        <v>519</v>
      </c>
      <c r="W1707" s="232" t="s">
        <v>576</v>
      </c>
      <c r="X1707" s="123" t="str">
        <f t="shared" si="111"/>
        <v>DébilDébilNo disminuye</v>
      </c>
      <c r="Y1707" s="208" t="str">
        <f>IFERROR(VLOOKUP(X1707,'Tablas de calculos'!$AZ$4:$BE$11,5,FALSE),"")</f>
        <v/>
      </c>
      <c r="Z1707" s="208" t="str">
        <f>IFERROR(VLOOKUP(X1707,'Tablas de calculos'!$AZ$4:$BE$11,6,FALSE),"")</f>
        <v/>
      </c>
      <c r="AA1707" s="217" t="s">
        <v>824</v>
      </c>
    </row>
    <row r="1708" spans="1:27" ht="45" x14ac:dyDescent="0.25">
      <c r="A1708" s="232" t="s">
        <v>114</v>
      </c>
      <c r="B1708" s="61">
        <v>48</v>
      </c>
      <c r="C1708" s="205" t="str">
        <f>+VLOOKUP(Tabla9[[#This Row],[Cod. Riesgo]],Tabla_Riesgos[[Número]:[Tipo de Riesgo]],6,FALSE)</f>
        <v>Operativo</v>
      </c>
      <c r="D1708" s="119" t="s">
        <v>48</v>
      </c>
      <c r="E1708" s="120" t="s">
        <v>52</v>
      </c>
      <c r="F1708" s="395"/>
      <c r="G1708" s="389" t="s">
        <v>280</v>
      </c>
      <c r="H1708" s="396"/>
      <c r="I1708" s="232"/>
      <c r="J1708" s="232"/>
      <c r="K1708" s="232"/>
      <c r="L1708" s="232"/>
      <c r="M1708" s="232"/>
      <c r="N1708" s="232"/>
      <c r="O1708" s="232"/>
      <c r="P1708" s="123">
        <f t="shared" si="108"/>
        <v>0</v>
      </c>
      <c r="Q1708" s="208" t="str">
        <f t="shared" si="109"/>
        <v>Debil</v>
      </c>
      <c r="R1708" s="232" t="s">
        <v>562</v>
      </c>
      <c r="S1708" s="224" t="str">
        <f t="shared" si="110"/>
        <v>DebilDebil</v>
      </c>
      <c r="T1708" s="224">
        <f>IFERROR(VLOOKUP(S1708,'Tablas de calculos'!$AU$16:$AV$24,2,FALSE),"")</f>
        <v>9</v>
      </c>
      <c r="U1708" s="208" t="str">
        <f>IFERROR(VLOOKUP(T1708,'Tablas de calculos'!$AV$16:$AY$24,4),"")</f>
        <v>Débil</v>
      </c>
      <c r="V1708" s="232" t="s">
        <v>519</v>
      </c>
      <c r="W1708" s="232" t="s">
        <v>576</v>
      </c>
      <c r="X1708" s="123" t="str">
        <f t="shared" si="111"/>
        <v>DébilDébilNo disminuye</v>
      </c>
      <c r="Y1708" s="208" t="str">
        <f>IFERROR(VLOOKUP(X1708,'Tablas de calculos'!$AZ$4:$BE$11,5,FALSE),"")</f>
        <v/>
      </c>
      <c r="Z1708" s="208" t="str">
        <f>IFERROR(VLOOKUP(X1708,'Tablas de calculos'!$AZ$4:$BE$11,6,FALSE),"")</f>
        <v/>
      </c>
      <c r="AA1708" s="217" t="s">
        <v>824</v>
      </c>
    </row>
    <row r="1709" spans="1:27" ht="60" x14ac:dyDescent="0.25">
      <c r="A1709" s="232" t="s">
        <v>114</v>
      </c>
      <c r="B1709" s="61">
        <v>48</v>
      </c>
      <c r="C1709" s="205" t="str">
        <f>+VLOOKUP(Tabla9[[#This Row],[Cod. Riesgo]],Tabla_Riesgos[[Número]:[Tipo de Riesgo]],6,FALSE)</f>
        <v>Operativo</v>
      </c>
      <c r="D1709" s="119" t="s">
        <v>48</v>
      </c>
      <c r="E1709" s="120" t="s">
        <v>52</v>
      </c>
      <c r="F1709" s="395"/>
      <c r="G1709" s="389" t="s">
        <v>281</v>
      </c>
      <c r="H1709" s="396"/>
      <c r="I1709" s="232"/>
      <c r="J1709" s="232"/>
      <c r="K1709" s="232"/>
      <c r="L1709" s="232"/>
      <c r="M1709" s="232"/>
      <c r="N1709" s="232"/>
      <c r="O1709" s="232"/>
      <c r="P1709" s="123">
        <f t="shared" si="108"/>
        <v>0</v>
      </c>
      <c r="Q1709" s="208" t="str">
        <f t="shared" si="109"/>
        <v>Debil</v>
      </c>
      <c r="R1709" s="232" t="s">
        <v>562</v>
      </c>
      <c r="S1709" s="224" t="str">
        <f t="shared" si="110"/>
        <v>DebilDebil</v>
      </c>
      <c r="T1709" s="224">
        <f>IFERROR(VLOOKUP(S1709,'Tablas de calculos'!$AU$16:$AV$24,2,FALSE),"")</f>
        <v>9</v>
      </c>
      <c r="U1709" s="208" t="str">
        <f>IFERROR(VLOOKUP(T1709,'Tablas de calculos'!$AV$16:$AY$24,4),"")</f>
        <v>Débil</v>
      </c>
      <c r="V1709" s="232" t="s">
        <v>519</v>
      </c>
      <c r="W1709" s="232" t="s">
        <v>576</v>
      </c>
      <c r="X1709" s="123" t="str">
        <f t="shared" si="111"/>
        <v>DébilDébilNo disminuye</v>
      </c>
      <c r="Y1709" s="208" t="str">
        <f>IFERROR(VLOOKUP(X1709,'Tablas de calculos'!$AZ$4:$BE$11,5,FALSE),"")</f>
        <v/>
      </c>
      <c r="Z1709" s="208" t="str">
        <f>IFERROR(VLOOKUP(X1709,'Tablas de calculos'!$AZ$4:$BE$11,6,FALSE),"")</f>
        <v/>
      </c>
      <c r="AA1709" s="217" t="s">
        <v>824</v>
      </c>
    </row>
    <row r="1710" spans="1:27" ht="45" x14ac:dyDescent="0.25">
      <c r="A1710" s="232" t="s">
        <v>114</v>
      </c>
      <c r="B1710" s="61">
        <v>48</v>
      </c>
      <c r="C1710" s="205" t="str">
        <f>+VLOOKUP(Tabla9[[#This Row],[Cod. Riesgo]],Tabla_Riesgos[[Número]:[Tipo de Riesgo]],6,FALSE)</f>
        <v>Operativo</v>
      </c>
      <c r="D1710" s="119" t="s">
        <v>48</v>
      </c>
      <c r="E1710" s="120" t="s">
        <v>52</v>
      </c>
      <c r="F1710" s="395"/>
      <c r="G1710" s="389" t="s">
        <v>282</v>
      </c>
      <c r="H1710" s="396"/>
      <c r="I1710" s="232"/>
      <c r="J1710" s="232"/>
      <c r="K1710" s="232"/>
      <c r="L1710" s="232"/>
      <c r="M1710" s="232"/>
      <c r="N1710" s="232"/>
      <c r="O1710" s="232"/>
      <c r="P1710" s="123">
        <f t="shared" si="108"/>
        <v>0</v>
      </c>
      <c r="Q1710" s="208" t="str">
        <f t="shared" si="109"/>
        <v>Debil</v>
      </c>
      <c r="R1710" s="232" t="s">
        <v>562</v>
      </c>
      <c r="S1710" s="224" t="str">
        <f t="shared" si="110"/>
        <v>DebilDebil</v>
      </c>
      <c r="T1710" s="224">
        <f>IFERROR(VLOOKUP(S1710,'Tablas de calculos'!$AU$16:$AV$24,2,FALSE),"")</f>
        <v>9</v>
      </c>
      <c r="U1710" s="208" t="str">
        <f>IFERROR(VLOOKUP(T1710,'Tablas de calculos'!$AV$16:$AY$24,4),"")</f>
        <v>Débil</v>
      </c>
      <c r="V1710" s="232" t="s">
        <v>519</v>
      </c>
      <c r="W1710" s="232" t="s">
        <v>576</v>
      </c>
      <c r="X1710" s="123" t="str">
        <f t="shared" si="111"/>
        <v>DébilDébilNo disminuye</v>
      </c>
      <c r="Y1710" s="208" t="str">
        <f>IFERROR(VLOOKUP(X1710,'Tablas de calculos'!$AZ$4:$BE$11,5,FALSE),"")</f>
        <v/>
      </c>
      <c r="Z1710" s="208" t="str">
        <f>IFERROR(VLOOKUP(X1710,'Tablas de calculos'!$AZ$4:$BE$11,6,FALSE),"")</f>
        <v/>
      </c>
      <c r="AA1710" s="217" t="s">
        <v>824</v>
      </c>
    </row>
    <row r="1711" spans="1:27" ht="60" x14ac:dyDescent="0.25">
      <c r="A1711" s="232" t="s">
        <v>114</v>
      </c>
      <c r="B1711" s="61">
        <v>49</v>
      </c>
      <c r="C1711" s="205" t="str">
        <f>+VLOOKUP(Tabla9[[#This Row],[Cod. Riesgo]],Tabla_Riesgos[[Número]:[Tipo de Riesgo]],6,FALSE)</f>
        <v>Operativo</v>
      </c>
      <c r="D1711" s="119" t="s">
        <v>48</v>
      </c>
      <c r="E1711" s="120" t="s">
        <v>54</v>
      </c>
      <c r="F1711" s="395"/>
      <c r="G1711" s="389" t="s">
        <v>283</v>
      </c>
      <c r="H1711" s="396"/>
      <c r="I1711" s="232"/>
      <c r="J1711" s="232"/>
      <c r="K1711" s="232"/>
      <c r="L1711" s="232"/>
      <c r="M1711" s="232"/>
      <c r="N1711" s="232"/>
      <c r="O1711" s="232"/>
      <c r="P1711" s="123">
        <f t="shared" si="108"/>
        <v>0</v>
      </c>
      <c r="Q1711" s="208" t="str">
        <f t="shared" si="109"/>
        <v>Debil</v>
      </c>
      <c r="R1711" s="232" t="s">
        <v>562</v>
      </c>
      <c r="S1711" s="224" t="str">
        <f t="shared" si="110"/>
        <v>DebilDebil</v>
      </c>
      <c r="T1711" s="224">
        <f>IFERROR(VLOOKUP(S1711,'Tablas de calculos'!$AU$16:$AV$24,2,FALSE),"")</f>
        <v>9</v>
      </c>
      <c r="U1711" s="208" t="str">
        <f>IFERROR(VLOOKUP(T1711,'Tablas de calculos'!$AV$16:$AY$24,4),"")</f>
        <v>Débil</v>
      </c>
      <c r="V1711" s="232" t="s">
        <v>519</v>
      </c>
      <c r="W1711" s="232" t="s">
        <v>576</v>
      </c>
      <c r="X1711" s="123" t="str">
        <f t="shared" si="111"/>
        <v>DébilDébilNo disminuye</v>
      </c>
      <c r="Y1711" s="208" t="str">
        <f>IFERROR(VLOOKUP(X1711,'Tablas de calculos'!$AZ$4:$BE$11,5,FALSE),"")</f>
        <v/>
      </c>
      <c r="Z1711" s="208" t="str">
        <f>IFERROR(VLOOKUP(X1711,'Tablas de calculos'!$AZ$4:$BE$11,6,FALSE),"")</f>
        <v/>
      </c>
      <c r="AA1711" s="217" t="s">
        <v>824</v>
      </c>
    </row>
    <row r="1712" spans="1:27" ht="45" x14ac:dyDescent="0.25">
      <c r="A1712" s="232" t="s">
        <v>114</v>
      </c>
      <c r="B1712" s="61">
        <v>49</v>
      </c>
      <c r="C1712" s="205" t="str">
        <f>+VLOOKUP(Tabla9[[#This Row],[Cod. Riesgo]],Tabla_Riesgos[[Número]:[Tipo de Riesgo]],6,FALSE)</f>
        <v>Operativo</v>
      </c>
      <c r="D1712" s="119" t="s">
        <v>48</v>
      </c>
      <c r="E1712" s="120" t="s">
        <v>54</v>
      </c>
      <c r="F1712" s="395"/>
      <c r="G1712" s="389" t="s">
        <v>280</v>
      </c>
      <c r="H1712" s="396"/>
      <c r="I1712" s="232"/>
      <c r="J1712" s="232"/>
      <c r="K1712" s="232"/>
      <c r="L1712" s="232"/>
      <c r="M1712" s="232"/>
      <c r="N1712" s="232"/>
      <c r="O1712" s="232"/>
      <c r="P1712" s="123">
        <f t="shared" si="108"/>
        <v>0</v>
      </c>
      <c r="Q1712" s="208" t="str">
        <f t="shared" si="109"/>
        <v>Debil</v>
      </c>
      <c r="R1712" s="232" t="s">
        <v>562</v>
      </c>
      <c r="S1712" s="224" t="str">
        <f t="shared" si="110"/>
        <v>DebilDebil</v>
      </c>
      <c r="T1712" s="224">
        <f>IFERROR(VLOOKUP(S1712,'Tablas de calculos'!$AU$16:$AV$24,2,FALSE),"")</f>
        <v>9</v>
      </c>
      <c r="U1712" s="208" t="str">
        <f>IFERROR(VLOOKUP(T1712,'Tablas de calculos'!$AV$16:$AY$24,4),"")</f>
        <v>Débil</v>
      </c>
      <c r="V1712" s="232" t="s">
        <v>519</v>
      </c>
      <c r="W1712" s="232" t="s">
        <v>576</v>
      </c>
      <c r="X1712" s="123" t="str">
        <f t="shared" si="111"/>
        <v>DébilDébilNo disminuye</v>
      </c>
      <c r="Y1712" s="208" t="str">
        <f>IFERROR(VLOOKUP(X1712,'Tablas de calculos'!$AZ$4:$BE$11,5,FALSE),"")</f>
        <v/>
      </c>
      <c r="Z1712" s="208" t="str">
        <f>IFERROR(VLOOKUP(X1712,'Tablas de calculos'!$AZ$4:$BE$11,6,FALSE),"")</f>
        <v/>
      </c>
      <c r="AA1712" s="217" t="s">
        <v>824</v>
      </c>
    </row>
    <row r="1713" spans="1:27" ht="60" x14ac:dyDescent="0.25">
      <c r="A1713" s="232" t="s">
        <v>114</v>
      </c>
      <c r="B1713" s="61">
        <v>49</v>
      </c>
      <c r="C1713" s="205" t="str">
        <f>+VLOOKUP(Tabla9[[#This Row],[Cod. Riesgo]],Tabla_Riesgos[[Número]:[Tipo de Riesgo]],6,FALSE)</f>
        <v>Operativo</v>
      </c>
      <c r="D1713" s="119" t="s">
        <v>48</v>
      </c>
      <c r="E1713" s="120" t="s">
        <v>54</v>
      </c>
      <c r="F1713" s="395"/>
      <c r="G1713" s="389" t="s">
        <v>284</v>
      </c>
      <c r="H1713" s="396"/>
      <c r="I1713" s="232"/>
      <c r="J1713" s="232"/>
      <c r="K1713" s="232"/>
      <c r="L1713" s="232"/>
      <c r="M1713" s="232"/>
      <c r="N1713" s="232"/>
      <c r="O1713" s="232"/>
      <c r="P1713" s="123">
        <f t="shared" si="108"/>
        <v>0</v>
      </c>
      <c r="Q1713" s="208" t="str">
        <f t="shared" si="109"/>
        <v>Debil</v>
      </c>
      <c r="R1713" s="232" t="s">
        <v>562</v>
      </c>
      <c r="S1713" s="224" t="str">
        <f t="shared" si="110"/>
        <v>DebilDebil</v>
      </c>
      <c r="T1713" s="224">
        <f>IFERROR(VLOOKUP(S1713,'Tablas de calculos'!$AU$16:$AV$24,2,FALSE),"")</f>
        <v>9</v>
      </c>
      <c r="U1713" s="208" t="str">
        <f>IFERROR(VLOOKUP(T1713,'Tablas de calculos'!$AV$16:$AY$24,4),"")</f>
        <v>Débil</v>
      </c>
      <c r="V1713" s="232" t="s">
        <v>519</v>
      </c>
      <c r="W1713" s="232" t="s">
        <v>576</v>
      </c>
      <c r="X1713" s="123" t="str">
        <f t="shared" si="111"/>
        <v>DébilDébilNo disminuye</v>
      </c>
      <c r="Y1713" s="208" t="str">
        <f>IFERROR(VLOOKUP(X1713,'Tablas de calculos'!$AZ$4:$BE$11,5,FALSE),"")</f>
        <v/>
      </c>
      <c r="Z1713" s="208" t="str">
        <f>IFERROR(VLOOKUP(X1713,'Tablas de calculos'!$AZ$4:$BE$11,6,FALSE),"")</f>
        <v/>
      </c>
      <c r="AA1713" s="217" t="s">
        <v>824</v>
      </c>
    </row>
    <row r="1714" spans="1:27" ht="45" x14ac:dyDescent="0.25">
      <c r="A1714" s="232" t="s">
        <v>114</v>
      </c>
      <c r="B1714" s="61">
        <v>49</v>
      </c>
      <c r="C1714" s="205" t="str">
        <f>+VLOOKUP(Tabla9[[#This Row],[Cod. Riesgo]],Tabla_Riesgos[[Número]:[Tipo de Riesgo]],6,FALSE)</f>
        <v>Operativo</v>
      </c>
      <c r="D1714" s="119" t="s">
        <v>48</v>
      </c>
      <c r="E1714" s="120" t="s">
        <v>54</v>
      </c>
      <c r="F1714" s="395"/>
      <c r="G1714" s="389" t="s">
        <v>282</v>
      </c>
      <c r="H1714" s="396"/>
      <c r="I1714" s="232"/>
      <c r="J1714" s="232"/>
      <c r="K1714" s="232"/>
      <c r="L1714" s="232"/>
      <c r="M1714" s="232"/>
      <c r="N1714" s="232"/>
      <c r="O1714" s="232"/>
      <c r="P1714" s="123">
        <f t="shared" si="108"/>
        <v>0</v>
      </c>
      <c r="Q1714" s="208" t="str">
        <f t="shared" si="109"/>
        <v>Debil</v>
      </c>
      <c r="R1714" s="232" t="s">
        <v>562</v>
      </c>
      <c r="S1714" s="224" t="str">
        <f t="shared" si="110"/>
        <v>DebilDebil</v>
      </c>
      <c r="T1714" s="224">
        <f>IFERROR(VLOOKUP(S1714,'Tablas de calculos'!$AU$16:$AV$24,2,FALSE),"")</f>
        <v>9</v>
      </c>
      <c r="U1714" s="208" t="str">
        <f>IFERROR(VLOOKUP(T1714,'Tablas de calculos'!$AV$16:$AY$24,4),"")</f>
        <v>Débil</v>
      </c>
      <c r="V1714" s="232" t="s">
        <v>519</v>
      </c>
      <c r="W1714" s="232" t="s">
        <v>576</v>
      </c>
      <c r="X1714" s="123" t="str">
        <f t="shared" si="111"/>
        <v>DébilDébilNo disminuye</v>
      </c>
      <c r="Y1714" s="208" t="str">
        <f>IFERROR(VLOOKUP(X1714,'Tablas de calculos'!$AZ$4:$BE$11,5,FALSE),"")</f>
        <v/>
      </c>
      <c r="Z1714" s="208" t="str">
        <f>IFERROR(VLOOKUP(X1714,'Tablas de calculos'!$AZ$4:$BE$11,6,FALSE),"")</f>
        <v/>
      </c>
      <c r="AA1714" s="217" t="s">
        <v>824</v>
      </c>
    </row>
    <row r="1715" spans="1:27" ht="135" x14ac:dyDescent="0.25">
      <c r="A1715" s="232" t="s">
        <v>114</v>
      </c>
      <c r="B1715" s="61">
        <v>50</v>
      </c>
      <c r="C1715" s="205" t="str">
        <f>+VLOOKUP(Tabla9[[#This Row],[Cod. Riesgo]],Tabla_Riesgos[[Número]:[Tipo de Riesgo]],6,FALSE)</f>
        <v>Operativo</v>
      </c>
      <c r="D1715" s="119" t="s">
        <v>55</v>
      </c>
      <c r="E1715" s="120" t="s">
        <v>670</v>
      </c>
      <c r="F1715" s="395"/>
      <c r="G1715" s="389" t="s">
        <v>285</v>
      </c>
      <c r="H1715" s="396"/>
      <c r="I1715" s="232"/>
      <c r="J1715" s="232"/>
      <c r="K1715" s="232"/>
      <c r="L1715" s="232"/>
      <c r="M1715" s="232"/>
      <c r="N1715" s="232"/>
      <c r="O1715" s="232"/>
      <c r="P1715" s="123">
        <f t="shared" si="108"/>
        <v>0</v>
      </c>
      <c r="Q1715" s="208" t="str">
        <f t="shared" si="109"/>
        <v>Debil</v>
      </c>
      <c r="R1715" s="232" t="s">
        <v>562</v>
      </c>
      <c r="S1715" s="224" t="str">
        <f t="shared" si="110"/>
        <v>DebilDebil</v>
      </c>
      <c r="T1715" s="224">
        <f>IFERROR(VLOOKUP(S1715,'Tablas de calculos'!$AU$16:$AV$24,2,FALSE),"")</f>
        <v>9</v>
      </c>
      <c r="U1715" s="208" t="str">
        <f>IFERROR(VLOOKUP(T1715,'Tablas de calculos'!$AV$16:$AY$24,4),"")</f>
        <v>Débil</v>
      </c>
      <c r="V1715" s="232" t="s">
        <v>519</v>
      </c>
      <c r="W1715" s="232" t="s">
        <v>576</v>
      </c>
      <c r="X1715" s="123" t="str">
        <f t="shared" si="111"/>
        <v>DébilDébilNo disminuye</v>
      </c>
      <c r="Y1715" s="208" t="str">
        <f>IFERROR(VLOOKUP(X1715,'Tablas de calculos'!$AZ$4:$BE$11,5,FALSE),"")</f>
        <v/>
      </c>
      <c r="Z1715" s="208" t="str">
        <f>IFERROR(VLOOKUP(X1715,'Tablas de calculos'!$AZ$4:$BE$11,6,FALSE),"")</f>
        <v/>
      </c>
      <c r="AA1715" s="217" t="s">
        <v>824</v>
      </c>
    </row>
    <row r="1716" spans="1:27" ht="45" x14ac:dyDescent="0.25">
      <c r="A1716" s="232" t="s">
        <v>114</v>
      </c>
      <c r="B1716" s="61">
        <v>50</v>
      </c>
      <c r="C1716" s="205" t="str">
        <f>+VLOOKUP(Tabla9[[#This Row],[Cod. Riesgo]],Tabla_Riesgos[[Número]:[Tipo de Riesgo]],6,FALSE)</f>
        <v>Operativo</v>
      </c>
      <c r="D1716" s="119" t="s">
        <v>55</v>
      </c>
      <c r="E1716" s="120" t="s">
        <v>670</v>
      </c>
      <c r="F1716" s="395"/>
      <c r="G1716" s="389" t="s">
        <v>231</v>
      </c>
      <c r="H1716" s="396"/>
      <c r="I1716" s="232"/>
      <c r="J1716" s="232"/>
      <c r="K1716" s="232"/>
      <c r="L1716" s="232"/>
      <c r="M1716" s="232"/>
      <c r="N1716" s="232"/>
      <c r="O1716" s="232"/>
      <c r="P1716" s="123">
        <f t="shared" si="108"/>
        <v>0</v>
      </c>
      <c r="Q1716" s="208" t="str">
        <f t="shared" si="109"/>
        <v>Debil</v>
      </c>
      <c r="R1716" s="232" t="s">
        <v>562</v>
      </c>
      <c r="S1716" s="224" t="str">
        <f t="shared" si="110"/>
        <v>DebilDebil</v>
      </c>
      <c r="T1716" s="224">
        <f>IFERROR(VLOOKUP(S1716,'Tablas de calculos'!$AU$16:$AV$24,2,FALSE),"")</f>
        <v>9</v>
      </c>
      <c r="U1716" s="208" t="str">
        <f>IFERROR(VLOOKUP(T1716,'Tablas de calculos'!$AV$16:$AY$24,4),"")</f>
        <v>Débil</v>
      </c>
      <c r="V1716" s="232" t="s">
        <v>519</v>
      </c>
      <c r="W1716" s="232" t="s">
        <v>576</v>
      </c>
      <c r="X1716" s="123" t="str">
        <f t="shared" si="111"/>
        <v>DébilDébilNo disminuye</v>
      </c>
      <c r="Y1716" s="208" t="str">
        <f>IFERROR(VLOOKUP(X1716,'Tablas de calculos'!$AZ$4:$BE$11,5,FALSE),"")</f>
        <v/>
      </c>
      <c r="Z1716" s="208" t="str">
        <f>IFERROR(VLOOKUP(X1716,'Tablas de calculos'!$AZ$4:$BE$11,6,FALSE),"")</f>
        <v/>
      </c>
      <c r="AA1716" s="217" t="s">
        <v>824</v>
      </c>
    </row>
    <row r="1717" spans="1:27" ht="45" x14ac:dyDescent="0.25">
      <c r="A1717" s="232" t="s">
        <v>114</v>
      </c>
      <c r="B1717" s="61">
        <v>50</v>
      </c>
      <c r="C1717" s="205" t="str">
        <f>+VLOOKUP(Tabla9[[#This Row],[Cod. Riesgo]],Tabla_Riesgos[[Número]:[Tipo de Riesgo]],6,FALSE)</f>
        <v>Operativo</v>
      </c>
      <c r="D1717" s="119" t="s">
        <v>55</v>
      </c>
      <c r="E1717" s="120" t="s">
        <v>670</v>
      </c>
      <c r="F1717" s="395"/>
      <c r="G1717" s="389" t="s">
        <v>189</v>
      </c>
      <c r="H1717" s="396"/>
      <c r="I1717" s="232"/>
      <c r="J1717" s="232"/>
      <c r="K1717" s="232"/>
      <c r="L1717" s="232"/>
      <c r="M1717" s="232"/>
      <c r="N1717" s="232"/>
      <c r="O1717" s="232"/>
      <c r="P1717" s="123">
        <f t="shared" si="108"/>
        <v>0</v>
      </c>
      <c r="Q1717" s="208" t="str">
        <f t="shared" si="109"/>
        <v>Debil</v>
      </c>
      <c r="R1717" s="232" t="s">
        <v>562</v>
      </c>
      <c r="S1717" s="224" t="str">
        <f t="shared" si="110"/>
        <v>DebilDebil</v>
      </c>
      <c r="T1717" s="224">
        <f>IFERROR(VLOOKUP(S1717,'Tablas de calculos'!$AU$16:$AV$24,2,FALSE),"")</f>
        <v>9</v>
      </c>
      <c r="U1717" s="208" t="str">
        <f>IFERROR(VLOOKUP(T1717,'Tablas de calculos'!$AV$16:$AY$24,4),"")</f>
        <v>Débil</v>
      </c>
      <c r="V1717" s="232" t="s">
        <v>519</v>
      </c>
      <c r="W1717" s="232" t="s">
        <v>576</v>
      </c>
      <c r="X1717" s="123" t="str">
        <f t="shared" si="111"/>
        <v>DébilDébilNo disminuye</v>
      </c>
      <c r="Y1717" s="208" t="str">
        <f>IFERROR(VLOOKUP(X1717,'Tablas de calculos'!$AZ$4:$BE$11,5,FALSE),"")</f>
        <v/>
      </c>
      <c r="Z1717" s="208" t="str">
        <f>IFERROR(VLOOKUP(X1717,'Tablas de calculos'!$AZ$4:$BE$11,6,FALSE),"")</f>
        <v/>
      </c>
      <c r="AA1717" s="217" t="s">
        <v>824</v>
      </c>
    </row>
    <row r="1718" spans="1:27" ht="60" x14ac:dyDescent="0.25">
      <c r="A1718" s="232" t="s">
        <v>114</v>
      </c>
      <c r="B1718" s="61">
        <v>50</v>
      </c>
      <c r="C1718" s="205" t="str">
        <f>+VLOOKUP(Tabla9[[#This Row],[Cod. Riesgo]],Tabla_Riesgos[[Número]:[Tipo de Riesgo]],6,FALSE)</f>
        <v>Operativo</v>
      </c>
      <c r="D1718" s="119" t="s">
        <v>55</v>
      </c>
      <c r="E1718" s="120" t="s">
        <v>670</v>
      </c>
      <c r="F1718" s="395"/>
      <c r="G1718" s="389" t="s">
        <v>221</v>
      </c>
      <c r="H1718" s="396"/>
      <c r="I1718" s="232"/>
      <c r="J1718" s="232"/>
      <c r="K1718" s="232"/>
      <c r="L1718" s="232"/>
      <c r="M1718" s="232"/>
      <c r="N1718" s="232"/>
      <c r="O1718" s="232"/>
      <c r="P1718" s="123">
        <f t="shared" si="108"/>
        <v>0</v>
      </c>
      <c r="Q1718" s="208" t="str">
        <f t="shared" si="109"/>
        <v>Debil</v>
      </c>
      <c r="R1718" s="232" t="s">
        <v>562</v>
      </c>
      <c r="S1718" s="224" t="str">
        <f t="shared" si="110"/>
        <v>DebilDebil</v>
      </c>
      <c r="T1718" s="224">
        <f>IFERROR(VLOOKUP(S1718,'Tablas de calculos'!$AU$16:$AV$24,2,FALSE),"")</f>
        <v>9</v>
      </c>
      <c r="U1718" s="208" t="str">
        <f>IFERROR(VLOOKUP(T1718,'Tablas de calculos'!$AV$16:$AY$24,4),"")</f>
        <v>Débil</v>
      </c>
      <c r="V1718" s="232" t="s">
        <v>519</v>
      </c>
      <c r="W1718" s="232" t="s">
        <v>576</v>
      </c>
      <c r="X1718" s="123" t="str">
        <f t="shared" si="111"/>
        <v>DébilDébilNo disminuye</v>
      </c>
      <c r="Y1718" s="208" t="str">
        <f>IFERROR(VLOOKUP(X1718,'Tablas de calculos'!$AZ$4:$BE$11,5,FALSE),"")</f>
        <v/>
      </c>
      <c r="Z1718" s="208" t="str">
        <f>IFERROR(VLOOKUP(X1718,'Tablas de calculos'!$AZ$4:$BE$11,6,FALSE),"")</f>
        <v/>
      </c>
      <c r="AA1718" s="217" t="s">
        <v>824</v>
      </c>
    </row>
    <row r="1719" spans="1:27" ht="60" x14ac:dyDescent="0.25">
      <c r="A1719" s="232" t="s">
        <v>114</v>
      </c>
      <c r="B1719" s="61">
        <v>51</v>
      </c>
      <c r="C1719" s="205" t="str">
        <f>+VLOOKUP(Tabla9[[#This Row],[Cod. Riesgo]],Tabla_Riesgos[[Número]:[Tipo de Riesgo]],6,FALSE)</f>
        <v>Operativo</v>
      </c>
      <c r="D1719" s="119" t="s">
        <v>55</v>
      </c>
      <c r="E1719" s="120" t="s">
        <v>671</v>
      </c>
      <c r="F1719" s="395"/>
      <c r="G1719" s="389" t="s">
        <v>286</v>
      </c>
      <c r="H1719" s="396"/>
      <c r="I1719" s="232"/>
      <c r="J1719" s="232"/>
      <c r="K1719" s="232"/>
      <c r="L1719" s="232"/>
      <c r="M1719" s="232"/>
      <c r="N1719" s="232"/>
      <c r="O1719" s="232"/>
      <c r="P1719" s="123">
        <f t="shared" si="108"/>
        <v>0</v>
      </c>
      <c r="Q1719" s="208" t="str">
        <f t="shared" si="109"/>
        <v>Debil</v>
      </c>
      <c r="R1719" s="232" t="s">
        <v>562</v>
      </c>
      <c r="S1719" s="224" t="str">
        <f t="shared" si="110"/>
        <v>DebilDebil</v>
      </c>
      <c r="T1719" s="224">
        <f>IFERROR(VLOOKUP(S1719,'Tablas de calculos'!$AU$16:$AV$24,2,FALSE),"")</f>
        <v>9</v>
      </c>
      <c r="U1719" s="208" t="str">
        <f>IFERROR(VLOOKUP(T1719,'Tablas de calculos'!$AV$16:$AY$24,4),"")</f>
        <v>Débil</v>
      </c>
      <c r="V1719" s="232" t="s">
        <v>519</v>
      </c>
      <c r="W1719" s="232" t="s">
        <v>576</v>
      </c>
      <c r="X1719" s="123" t="str">
        <f t="shared" si="111"/>
        <v>DébilDébilNo disminuye</v>
      </c>
      <c r="Y1719" s="208" t="str">
        <f>IFERROR(VLOOKUP(X1719,'Tablas de calculos'!$AZ$4:$BE$11,5,FALSE),"")</f>
        <v/>
      </c>
      <c r="Z1719" s="208" t="str">
        <f>IFERROR(VLOOKUP(X1719,'Tablas de calculos'!$AZ$4:$BE$11,6,FALSE),"")</f>
        <v/>
      </c>
      <c r="AA1719" s="217" t="s">
        <v>824</v>
      </c>
    </row>
    <row r="1720" spans="1:27" ht="120" x14ac:dyDescent="0.25">
      <c r="A1720" s="232" t="s">
        <v>114</v>
      </c>
      <c r="B1720" s="61">
        <v>52</v>
      </c>
      <c r="C1720" s="205" t="str">
        <f>+VLOOKUP(Tabla9[[#This Row],[Cod. Riesgo]],Tabla_Riesgos[[Número]:[Tipo de Riesgo]],6,FALSE)</f>
        <v>Operativo</v>
      </c>
      <c r="D1720" s="119" t="s">
        <v>55</v>
      </c>
      <c r="E1720" s="120" t="s">
        <v>56</v>
      </c>
      <c r="F1720" s="395"/>
      <c r="G1720" s="389" t="s">
        <v>287</v>
      </c>
      <c r="H1720" s="396"/>
      <c r="I1720" s="232"/>
      <c r="J1720" s="232"/>
      <c r="K1720" s="232"/>
      <c r="L1720" s="232"/>
      <c r="M1720" s="232"/>
      <c r="N1720" s="232"/>
      <c r="O1720" s="232"/>
      <c r="P1720" s="123">
        <f t="shared" si="108"/>
        <v>0</v>
      </c>
      <c r="Q1720" s="208" t="str">
        <f t="shared" si="109"/>
        <v>Debil</v>
      </c>
      <c r="R1720" s="232" t="s">
        <v>562</v>
      </c>
      <c r="S1720" s="224" t="str">
        <f t="shared" si="110"/>
        <v>DebilDebil</v>
      </c>
      <c r="T1720" s="224">
        <f>IFERROR(VLOOKUP(S1720,'Tablas de calculos'!$AU$16:$AV$24,2,FALSE),"")</f>
        <v>9</v>
      </c>
      <c r="U1720" s="208" t="str">
        <f>IFERROR(VLOOKUP(T1720,'Tablas de calculos'!$AV$16:$AY$24,4),"")</f>
        <v>Débil</v>
      </c>
      <c r="V1720" s="232" t="s">
        <v>519</v>
      </c>
      <c r="W1720" s="232" t="s">
        <v>576</v>
      </c>
      <c r="X1720" s="123" t="str">
        <f t="shared" si="111"/>
        <v>DébilDébilNo disminuye</v>
      </c>
      <c r="Y1720" s="208" t="str">
        <f>IFERROR(VLOOKUP(X1720,'Tablas de calculos'!$AZ$4:$BE$11,5,FALSE),"")</f>
        <v/>
      </c>
      <c r="Z1720" s="208" t="str">
        <f>IFERROR(VLOOKUP(X1720,'Tablas de calculos'!$AZ$4:$BE$11,6,FALSE),"")</f>
        <v/>
      </c>
      <c r="AA1720" s="217" t="s">
        <v>824</v>
      </c>
    </row>
    <row r="1721" spans="1:27" ht="105" x14ac:dyDescent="0.25">
      <c r="A1721" s="232" t="s">
        <v>114</v>
      </c>
      <c r="B1721" s="61">
        <v>53</v>
      </c>
      <c r="C1721" s="205" t="str">
        <f>+VLOOKUP(Tabla9[[#This Row],[Cod. Riesgo]],Tabla_Riesgos[[Número]:[Tipo de Riesgo]],6,FALSE)</f>
        <v>Seguridad de la Información</v>
      </c>
      <c r="D1721" s="119" t="s">
        <v>57</v>
      </c>
      <c r="E1721" s="120" t="s">
        <v>58</v>
      </c>
      <c r="F1721" s="395"/>
      <c r="G1721" s="389" t="s">
        <v>288</v>
      </c>
      <c r="H1721" s="396"/>
      <c r="I1721" s="232"/>
      <c r="J1721" s="232"/>
      <c r="K1721" s="232"/>
      <c r="L1721" s="232"/>
      <c r="M1721" s="232"/>
      <c r="N1721" s="232"/>
      <c r="O1721" s="232"/>
      <c r="P1721" s="123">
        <f t="shared" si="108"/>
        <v>0</v>
      </c>
      <c r="Q1721" s="208" t="str">
        <f t="shared" si="109"/>
        <v>Debil</v>
      </c>
      <c r="R1721" s="232" t="s">
        <v>562</v>
      </c>
      <c r="S1721" s="224" t="str">
        <f t="shared" si="110"/>
        <v>DebilDebil</v>
      </c>
      <c r="T1721" s="224">
        <f>IFERROR(VLOOKUP(S1721,'Tablas de calculos'!$AU$16:$AV$24,2,FALSE),"")</f>
        <v>9</v>
      </c>
      <c r="U1721" s="208" t="str">
        <f>IFERROR(VLOOKUP(T1721,'Tablas de calculos'!$AV$16:$AY$24,4),"")</f>
        <v>Débil</v>
      </c>
      <c r="V1721" s="232" t="s">
        <v>519</v>
      </c>
      <c r="W1721" s="232" t="s">
        <v>576</v>
      </c>
      <c r="X1721" s="123" t="str">
        <f t="shared" si="111"/>
        <v>DébilDébilNo disminuye</v>
      </c>
      <c r="Y1721" s="208" t="str">
        <f>IFERROR(VLOOKUP(X1721,'Tablas de calculos'!$AZ$4:$BE$11,5,FALSE),"")</f>
        <v/>
      </c>
      <c r="Z1721" s="208" t="str">
        <f>IFERROR(VLOOKUP(X1721,'Tablas de calculos'!$AZ$4:$BE$11,6,FALSE),"")</f>
        <v/>
      </c>
      <c r="AA1721" s="217" t="s">
        <v>824</v>
      </c>
    </row>
    <row r="1722" spans="1:27" ht="165" x14ac:dyDescent="0.25">
      <c r="A1722" s="232" t="s">
        <v>114</v>
      </c>
      <c r="B1722" s="61">
        <v>54</v>
      </c>
      <c r="C1722" s="205" t="str">
        <f>+VLOOKUP(Tabla9[[#This Row],[Cod. Riesgo]],Tabla_Riesgos[[Número]:[Tipo de Riesgo]],6,FALSE)</f>
        <v>Operativo</v>
      </c>
      <c r="D1722" s="119" t="s">
        <v>57</v>
      </c>
      <c r="E1722" s="120" t="s">
        <v>59</v>
      </c>
      <c r="F1722" s="395"/>
      <c r="G1722" s="389" t="s">
        <v>289</v>
      </c>
      <c r="H1722" s="396"/>
      <c r="I1722" s="232"/>
      <c r="J1722" s="232"/>
      <c r="K1722" s="232"/>
      <c r="L1722" s="232"/>
      <c r="M1722" s="232"/>
      <c r="N1722" s="232"/>
      <c r="O1722" s="232"/>
      <c r="P1722" s="123">
        <f t="shared" si="108"/>
        <v>0</v>
      </c>
      <c r="Q1722" s="208" t="str">
        <f t="shared" si="109"/>
        <v>Debil</v>
      </c>
      <c r="R1722" s="232" t="s">
        <v>562</v>
      </c>
      <c r="S1722" s="224" t="str">
        <f t="shared" si="110"/>
        <v>DebilDebil</v>
      </c>
      <c r="T1722" s="224">
        <f>IFERROR(VLOOKUP(S1722,'Tablas de calculos'!$AU$16:$AV$24,2,FALSE),"")</f>
        <v>9</v>
      </c>
      <c r="U1722" s="208" t="str">
        <f>IFERROR(VLOOKUP(T1722,'Tablas de calculos'!$AV$16:$AY$24,4),"")</f>
        <v>Débil</v>
      </c>
      <c r="V1722" s="232" t="s">
        <v>519</v>
      </c>
      <c r="W1722" s="232" t="s">
        <v>576</v>
      </c>
      <c r="X1722" s="123" t="str">
        <f t="shared" si="111"/>
        <v>DébilDébilNo disminuye</v>
      </c>
      <c r="Y1722" s="208" t="str">
        <f>IFERROR(VLOOKUP(X1722,'Tablas de calculos'!$AZ$4:$BE$11,5,FALSE),"")</f>
        <v/>
      </c>
      <c r="Z1722" s="208" t="str">
        <f>IFERROR(VLOOKUP(X1722,'Tablas de calculos'!$AZ$4:$BE$11,6,FALSE),"")</f>
        <v/>
      </c>
      <c r="AA1722" s="217" t="s">
        <v>824</v>
      </c>
    </row>
    <row r="1723" spans="1:27" ht="120" x14ac:dyDescent="0.25">
      <c r="A1723" s="232" t="s">
        <v>114</v>
      </c>
      <c r="B1723" s="61">
        <v>54</v>
      </c>
      <c r="C1723" s="205" t="str">
        <f>+VLOOKUP(Tabla9[[#This Row],[Cod. Riesgo]],Tabla_Riesgos[[Número]:[Tipo de Riesgo]],6,FALSE)</f>
        <v>Operativo</v>
      </c>
      <c r="D1723" s="119" t="s">
        <v>57</v>
      </c>
      <c r="E1723" s="120" t="s">
        <v>59</v>
      </c>
      <c r="F1723" s="395"/>
      <c r="G1723" s="389" t="s">
        <v>290</v>
      </c>
      <c r="H1723" s="396"/>
      <c r="I1723" s="232"/>
      <c r="J1723" s="232"/>
      <c r="K1723" s="232"/>
      <c r="L1723" s="232"/>
      <c r="M1723" s="232"/>
      <c r="N1723" s="232"/>
      <c r="O1723" s="232"/>
      <c r="P1723" s="123">
        <f t="shared" si="108"/>
        <v>0</v>
      </c>
      <c r="Q1723" s="208" t="str">
        <f t="shared" si="109"/>
        <v>Debil</v>
      </c>
      <c r="R1723" s="232" t="s">
        <v>562</v>
      </c>
      <c r="S1723" s="224" t="str">
        <f t="shared" si="110"/>
        <v>DebilDebil</v>
      </c>
      <c r="T1723" s="224">
        <f>IFERROR(VLOOKUP(S1723,'Tablas de calculos'!$AU$16:$AV$24,2,FALSE),"")</f>
        <v>9</v>
      </c>
      <c r="U1723" s="208" t="str">
        <f>IFERROR(VLOOKUP(T1723,'Tablas de calculos'!$AV$16:$AY$24,4),"")</f>
        <v>Débil</v>
      </c>
      <c r="V1723" s="232" t="s">
        <v>519</v>
      </c>
      <c r="W1723" s="232" t="s">
        <v>576</v>
      </c>
      <c r="X1723" s="123" t="str">
        <f t="shared" si="111"/>
        <v>DébilDébilNo disminuye</v>
      </c>
      <c r="Y1723" s="208" t="str">
        <f>IFERROR(VLOOKUP(X1723,'Tablas de calculos'!$AZ$4:$BE$11,5,FALSE),"")</f>
        <v/>
      </c>
      <c r="Z1723" s="208" t="str">
        <f>IFERROR(VLOOKUP(X1723,'Tablas de calculos'!$AZ$4:$BE$11,6,FALSE),"")</f>
        <v/>
      </c>
      <c r="AA1723" s="217" t="s">
        <v>824</v>
      </c>
    </row>
    <row r="1724" spans="1:27" ht="75" x14ac:dyDescent="0.25">
      <c r="A1724" s="232" t="s">
        <v>114</v>
      </c>
      <c r="B1724" s="61">
        <v>55</v>
      </c>
      <c r="C1724" s="205" t="str">
        <f>+VLOOKUP(Tabla9[[#This Row],[Cod. Riesgo]],Tabla_Riesgos[[Número]:[Tipo de Riesgo]],6,FALSE)</f>
        <v>Operativo</v>
      </c>
      <c r="D1724" s="119" t="s">
        <v>60</v>
      </c>
      <c r="E1724" s="120" t="s">
        <v>61</v>
      </c>
      <c r="F1724" s="395"/>
      <c r="G1724" s="389" t="s">
        <v>291</v>
      </c>
      <c r="H1724" s="396"/>
      <c r="I1724" s="232"/>
      <c r="J1724" s="232"/>
      <c r="K1724" s="232"/>
      <c r="L1724" s="232"/>
      <c r="M1724" s="232"/>
      <c r="N1724" s="232"/>
      <c r="O1724" s="232"/>
      <c r="P1724" s="123">
        <f t="shared" si="108"/>
        <v>0</v>
      </c>
      <c r="Q1724" s="208" t="str">
        <f t="shared" si="109"/>
        <v>Debil</v>
      </c>
      <c r="R1724" s="232" t="s">
        <v>562</v>
      </c>
      <c r="S1724" s="224" t="str">
        <f t="shared" si="110"/>
        <v>DebilDebil</v>
      </c>
      <c r="T1724" s="224">
        <f>IFERROR(VLOOKUP(S1724,'Tablas de calculos'!$AU$16:$AV$24,2,FALSE),"")</f>
        <v>9</v>
      </c>
      <c r="U1724" s="208" t="str">
        <f>IFERROR(VLOOKUP(T1724,'Tablas de calculos'!$AV$16:$AY$24,4),"")</f>
        <v>Débil</v>
      </c>
      <c r="V1724" s="232" t="s">
        <v>519</v>
      </c>
      <c r="W1724" s="232" t="s">
        <v>576</v>
      </c>
      <c r="X1724" s="123" t="str">
        <f t="shared" si="111"/>
        <v>DébilDébilNo disminuye</v>
      </c>
      <c r="Y1724" s="208" t="str">
        <f>IFERROR(VLOOKUP(X1724,'Tablas de calculos'!$AZ$4:$BE$11,5,FALSE),"")</f>
        <v/>
      </c>
      <c r="Z1724" s="208" t="str">
        <f>IFERROR(VLOOKUP(X1724,'Tablas de calculos'!$AZ$4:$BE$11,6,FALSE),"")</f>
        <v/>
      </c>
      <c r="AA1724" s="217" t="s">
        <v>824</v>
      </c>
    </row>
    <row r="1725" spans="1:27" ht="90" x14ac:dyDescent="0.25">
      <c r="A1725" s="232" t="s">
        <v>114</v>
      </c>
      <c r="B1725" s="61">
        <v>56</v>
      </c>
      <c r="C1725" s="205" t="str">
        <f>+VLOOKUP(Tabla9[[#This Row],[Cod. Riesgo]],Tabla_Riesgos[[Número]:[Tipo de Riesgo]],6,FALSE)</f>
        <v>Operativo</v>
      </c>
      <c r="D1725" s="119" t="s">
        <v>60</v>
      </c>
      <c r="E1725" s="120" t="s">
        <v>64</v>
      </c>
      <c r="F1725" s="395"/>
      <c r="G1725" s="390" t="s">
        <v>292</v>
      </c>
      <c r="H1725" s="397"/>
      <c r="I1725" s="398"/>
      <c r="J1725" s="232"/>
      <c r="K1725" s="232"/>
      <c r="L1725" s="232"/>
      <c r="M1725" s="232"/>
      <c r="N1725" s="232"/>
      <c r="O1725" s="232"/>
      <c r="P1725" s="123">
        <f t="shared" si="108"/>
        <v>0</v>
      </c>
      <c r="Q1725" s="208" t="str">
        <f t="shared" si="109"/>
        <v>Debil</v>
      </c>
      <c r="R1725" s="232" t="s">
        <v>562</v>
      </c>
      <c r="S1725" s="224" t="str">
        <f t="shared" si="110"/>
        <v>DebilDebil</v>
      </c>
      <c r="T1725" s="224">
        <f>IFERROR(VLOOKUP(S1725,'Tablas de calculos'!$AU$16:$AV$24,2,FALSE),"")</f>
        <v>9</v>
      </c>
      <c r="U1725" s="208" t="str">
        <f>IFERROR(VLOOKUP(T1725,'Tablas de calculos'!$AV$16:$AY$24,4),"")</f>
        <v>Débil</v>
      </c>
      <c r="V1725" s="232" t="s">
        <v>519</v>
      </c>
      <c r="W1725" s="232" t="s">
        <v>576</v>
      </c>
      <c r="X1725" s="123" t="str">
        <f t="shared" si="111"/>
        <v>DébilDébilNo disminuye</v>
      </c>
      <c r="Y1725" s="208" t="str">
        <f>IFERROR(VLOOKUP(X1725,'Tablas de calculos'!$AZ$4:$BE$11,5,FALSE),"")</f>
        <v/>
      </c>
      <c r="Z1725" s="208" t="str">
        <f>IFERROR(VLOOKUP(X1725,'Tablas de calculos'!$AZ$4:$BE$11,6,FALSE),"")</f>
        <v/>
      </c>
      <c r="AA1725" s="217" t="s">
        <v>824</v>
      </c>
    </row>
    <row r="1726" spans="1:27" ht="105" x14ac:dyDescent="0.25">
      <c r="A1726" s="232" t="s">
        <v>114</v>
      </c>
      <c r="B1726" s="61">
        <v>57</v>
      </c>
      <c r="C1726" s="205" t="str">
        <f>+VLOOKUP(Tabla9[[#This Row],[Cod. Riesgo]],Tabla_Riesgos[[Número]:[Tipo de Riesgo]],6,FALSE)</f>
        <v>Operativo</v>
      </c>
      <c r="D1726" s="119" t="s">
        <v>66</v>
      </c>
      <c r="E1726" s="120" t="s">
        <v>67</v>
      </c>
      <c r="F1726" s="395"/>
      <c r="G1726" s="390" t="s">
        <v>293</v>
      </c>
      <c r="H1726" s="397"/>
      <c r="I1726" s="398"/>
      <c r="J1726" s="232"/>
      <c r="K1726" s="232"/>
      <c r="L1726" s="232"/>
      <c r="M1726" s="232"/>
      <c r="N1726" s="232"/>
      <c r="O1726" s="232"/>
      <c r="P1726" s="123">
        <f t="shared" si="108"/>
        <v>0</v>
      </c>
      <c r="Q1726" s="208" t="str">
        <f t="shared" si="109"/>
        <v>Debil</v>
      </c>
      <c r="R1726" s="232" t="s">
        <v>562</v>
      </c>
      <c r="S1726" s="224" t="str">
        <f t="shared" si="110"/>
        <v>DebilDebil</v>
      </c>
      <c r="T1726" s="224">
        <f>IFERROR(VLOOKUP(S1726,'Tablas de calculos'!$AU$16:$AV$24,2,FALSE),"")</f>
        <v>9</v>
      </c>
      <c r="U1726" s="208" t="str">
        <f>IFERROR(VLOOKUP(T1726,'Tablas de calculos'!$AV$16:$AY$24,4),"")</f>
        <v>Débil</v>
      </c>
      <c r="V1726" s="232" t="s">
        <v>519</v>
      </c>
      <c r="W1726" s="232" t="s">
        <v>576</v>
      </c>
      <c r="X1726" s="123" t="str">
        <f t="shared" si="111"/>
        <v>DébilDébilNo disminuye</v>
      </c>
      <c r="Y1726" s="208" t="str">
        <f>IFERROR(VLOOKUP(X1726,'Tablas de calculos'!$AZ$4:$BE$11,5,FALSE),"")</f>
        <v/>
      </c>
      <c r="Z1726" s="208" t="str">
        <f>IFERROR(VLOOKUP(X1726,'Tablas de calculos'!$AZ$4:$BE$11,6,FALSE),"")</f>
        <v/>
      </c>
      <c r="AA1726" s="217" t="s">
        <v>824</v>
      </c>
    </row>
    <row r="1727" spans="1:27" ht="75" x14ac:dyDescent="0.25">
      <c r="A1727" s="232" t="s">
        <v>114</v>
      </c>
      <c r="B1727" s="61">
        <v>57</v>
      </c>
      <c r="C1727" s="205" t="str">
        <f>+VLOOKUP(Tabla9[[#This Row],[Cod. Riesgo]],Tabla_Riesgos[[Número]:[Tipo de Riesgo]],6,FALSE)</f>
        <v>Operativo</v>
      </c>
      <c r="D1727" s="119" t="s">
        <v>66</v>
      </c>
      <c r="E1727" s="120" t="s">
        <v>67</v>
      </c>
      <c r="F1727" s="395"/>
      <c r="G1727" s="390" t="s">
        <v>294</v>
      </c>
      <c r="H1727" s="397"/>
      <c r="I1727" s="398"/>
      <c r="J1727" s="232"/>
      <c r="K1727" s="232"/>
      <c r="L1727" s="232"/>
      <c r="M1727" s="232"/>
      <c r="N1727" s="232"/>
      <c r="O1727" s="232"/>
      <c r="P1727" s="123">
        <f t="shared" si="108"/>
        <v>0</v>
      </c>
      <c r="Q1727" s="208" t="str">
        <f t="shared" si="109"/>
        <v>Debil</v>
      </c>
      <c r="R1727" s="232" t="s">
        <v>562</v>
      </c>
      <c r="S1727" s="224" t="str">
        <f t="shared" si="110"/>
        <v>DebilDebil</v>
      </c>
      <c r="T1727" s="224">
        <f>IFERROR(VLOOKUP(S1727,'Tablas de calculos'!$AU$16:$AV$24,2,FALSE),"")</f>
        <v>9</v>
      </c>
      <c r="U1727" s="208" t="str">
        <f>IFERROR(VLOOKUP(T1727,'Tablas de calculos'!$AV$16:$AY$24,4),"")</f>
        <v>Débil</v>
      </c>
      <c r="V1727" s="232" t="s">
        <v>519</v>
      </c>
      <c r="W1727" s="232" t="s">
        <v>576</v>
      </c>
      <c r="X1727" s="123" t="str">
        <f t="shared" si="111"/>
        <v>DébilDébilNo disminuye</v>
      </c>
      <c r="Y1727" s="208" t="str">
        <f>IFERROR(VLOOKUP(X1727,'Tablas de calculos'!$AZ$4:$BE$11,5,FALSE),"")</f>
        <v/>
      </c>
      <c r="Z1727" s="208" t="str">
        <f>IFERROR(VLOOKUP(X1727,'Tablas de calculos'!$AZ$4:$BE$11,6,FALSE),"")</f>
        <v/>
      </c>
      <c r="AA1727" s="217" t="s">
        <v>824</v>
      </c>
    </row>
    <row r="1728" spans="1:27" ht="45" x14ac:dyDescent="0.25">
      <c r="A1728" s="232" t="s">
        <v>114</v>
      </c>
      <c r="B1728" s="61">
        <v>57</v>
      </c>
      <c r="C1728" s="205" t="str">
        <f>+VLOOKUP(Tabla9[[#This Row],[Cod. Riesgo]],Tabla_Riesgos[[Número]:[Tipo de Riesgo]],6,FALSE)</f>
        <v>Operativo</v>
      </c>
      <c r="D1728" s="119" t="s">
        <v>66</v>
      </c>
      <c r="E1728" s="120" t="s">
        <v>67</v>
      </c>
      <c r="F1728" s="395"/>
      <c r="G1728" s="390" t="s">
        <v>295</v>
      </c>
      <c r="H1728" s="397"/>
      <c r="I1728" s="398"/>
      <c r="J1728" s="232"/>
      <c r="K1728" s="232"/>
      <c r="L1728" s="232"/>
      <c r="M1728" s="232"/>
      <c r="N1728" s="232"/>
      <c r="O1728" s="232"/>
      <c r="P1728" s="123">
        <f t="shared" si="108"/>
        <v>0</v>
      </c>
      <c r="Q1728" s="208" t="str">
        <f t="shared" si="109"/>
        <v>Debil</v>
      </c>
      <c r="R1728" s="232" t="s">
        <v>562</v>
      </c>
      <c r="S1728" s="224" t="str">
        <f t="shared" si="110"/>
        <v>DebilDebil</v>
      </c>
      <c r="T1728" s="224">
        <f>IFERROR(VLOOKUP(S1728,'Tablas de calculos'!$AU$16:$AV$24,2,FALSE),"")</f>
        <v>9</v>
      </c>
      <c r="U1728" s="208" t="str">
        <f>IFERROR(VLOOKUP(T1728,'Tablas de calculos'!$AV$16:$AY$24,4),"")</f>
        <v>Débil</v>
      </c>
      <c r="V1728" s="232" t="s">
        <v>519</v>
      </c>
      <c r="W1728" s="232" t="s">
        <v>576</v>
      </c>
      <c r="X1728" s="123" t="str">
        <f t="shared" si="111"/>
        <v>DébilDébilNo disminuye</v>
      </c>
      <c r="Y1728" s="208" t="str">
        <f>IFERROR(VLOOKUP(X1728,'Tablas de calculos'!$AZ$4:$BE$11,5,FALSE),"")</f>
        <v/>
      </c>
      <c r="Z1728" s="208" t="str">
        <f>IFERROR(VLOOKUP(X1728,'Tablas de calculos'!$AZ$4:$BE$11,6,FALSE),"")</f>
        <v/>
      </c>
      <c r="AA1728" s="217" t="s">
        <v>824</v>
      </c>
    </row>
    <row r="1729" spans="1:27" ht="105" x14ac:dyDescent="0.25">
      <c r="A1729" s="232" t="s">
        <v>114</v>
      </c>
      <c r="B1729" s="61">
        <v>58</v>
      </c>
      <c r="C1729" s="205" t="str">
        <f>+VLOOKUP(Tabla9[[#This Row],[Cod. Riesgo]],Tabla_Riesgos[[Número]:[Tipo de Riesgo]],6,FALSE)</f>
        <v>Operativo</v>
      </c>
      <c r="D1729" s="119" t="s">
        <v>66</v>
      </c>
      <c r="E1729" s="120" t="s">
        <v>68</v>
      </c>
      <c r="F1729" s="395"/>
      <c r="G1729" s="390" t="s">
        <v>296</v>
      </c>
      <c r="H1729" s="397"/>
      <c r="I1729" s="398"/>
      <c r="J1729" s="398"/>
      <c r="K1729" s="398"/>
      <c r="L1729" s="398"/>
      <c r="M1729" s="398"/>
      <c r="N1729" s="398"/>
      <c r="O1729" s="398"/>
      <c r="P1729" s="123">
        <f t="shared" si="108"/>
        <v>0</v>
      </c>
      <c r="Q1729" s="208" t="str">
        <f t="shared" si="109"/>
        <v>Debil</v>
      </c>
      <c r="R1729" s="232" t="s">
        <v>562</v>
      </c>
      <c r="S1729" s="224" t="str">
        <f t="shared" si="110"/>
        <v>DebilDebil</v>
      </c>
      <c r="T1729" s="224">
        <f>IFERROR(VLOOKUP(S1729,'Tablas de calculos'!$AU$16:$AV$24,2,FALSE),"")</f>
        <v>9</v>
      </c>
      <c r="U1729" s="208" t="str">
        <f>IFERROR(VLOOKUP(T1729,'Tablas de calculos'!$AV$16:$AY$24,4),"")</f>
        <v>Débil</v>
      </c>
      <c r="V1729" s="232" t="s">
        <v>519</v>
      </c>
      <c r="W1729" s="232" t="s">
        <v>576</v>
      </c>
      <c r="X1729" s="123" t="str">
        <f t="shared" si="111"/>
        <v>DébilDébilNo disminuye</v>
      </c>
      <c r="Y1729" s="208" t="str">
        <f>IFERROR(VLOOKUP(X1729,'Tablas de calculos'!$AZ$4:$BE$11,5,FALSE),"")</f>
        <v/>
      </c>
      <c r="Z1729" s="208" t="str">
        <f>IFERROR(VLOOKUP(X1729,'Tablas de calculos'!$AZ$4:$BE$11,6,FALSE),"")</f>
        <v/>
      </c>
      <c r="AA1729" s="217" t="s">
        <v>824</v>
      </c>
    </row>
    <row r="1730" spans="1:27" ht="75" x14ac:dyDescent="0.25">
      <c r="A1730" s="232" t="s">
        <v>114</v>
      </c>
      <c r="B1730" s="61">
        <v>59</v>
      </c>
      <c r="C1730" s="205" t="str">
        <f>+VLOOKUP(Tabla9[[#This Row],[Cod. Riesgo]],Tabla_Riesgos[[Número]:[Tipo de Riesgo]],6,FALSE)</f>
        <v>Operativo</v>
      </c>
      <c r="D1730" s="119" t="s">
        <v>66</v>
      </c>
      <c r="E1730" s="120" t="s">
        <v>71</v>
      </c>
      <c r="F1730" s="390"/>
      <c r="G1730" s="394" t="s">
        <v>297</v>
      </c>
      <c r="H1730" s="399"/>
      <c r="I1730" s="399"/>
      <c r="J1730" s="400"/>
      <c r="K1730" s="400"/>
      <c r="L1730" s="400"/>
      <c r="M1730" s="400"/>
      <c r="N1730" s="400"/>
      <c r="O1730" s="400"/>
      <c r="P1730" s="123">
        <f t="shared" si="108"/>
        <v>0</v>
      </c>
      <c r="Q1730" s="208" t="str">
        <f t="shared" si="109"/>
        <v>Debil</v>
      </c>
      <c r="R1730" s="244" t="s">
        <v>562</v>
      </c>
      <c r="S1730" s="224" t="str">
        <f t="shared" si="110"/>
        <v>DebilDebil</v>
      </c>
      <c r="T1730" s="224">
        <f>IFERROR(VLOOKUP(S1730,'Tablas de calculos'!$AU$16:$AV$24,2,FALSE),"")</f>
        <v>9</v>
      </c>
      <c r="U1730" s="208" t="str">
        <f>IFERROR(VLOOKUP(T1730,'Tablas de calculos'!$AV$16:$AY$24,4),"")</f>
        <v>Débil</v>
      </c>
      <c r="V1730" s="244" t="s">
        <v>519</v>
      </c>
      <c r="W1730" s="244" t="s">
        <v>576</v>
      </c>
      <c r="X1730" s="123" t="str">
        <f t="shared" si="111"/>
        <v>DébilDébilNo disminuye</v>
      </c>
      <c r="Y1730" s="208" t="str">
        <f>IFERROR(VLOOKUP(X1730,'Tablas de calculos'!$AZ$4:$BE$11,5,FALSE),"")</f>
        <v/>
      </c>
      <c r="Z1730" s="208" t="str">
        <f>IFERROR(VLOOKUP(X1730,'Tablas de calculos'!$AZ$4:$BE$11,6,FALSE),"")</f>
        <v/>
      </c>
      <c r="AA1730" s="217" t="s">
        <v>824</v>
      </c>
    </row>
    <row r="1731" spans="1:27" ht="45" x14ac:dyDescent="0.25">
      <c r="A1731" s="232" t="s">
        <v>114</v>
      </c>
      <c r="B1731" s="61">
        <v>59</v>
      </c>
      <c r="C1731" s="205" t="str">
        <f>+VLOOKUP(Tabla9[[#This Row],[Cod. Riesgo]],Tabla_Riesgos[[Número]:[Tipo de Riesgo]],6,FALSE)</f>
        <v>Operativo</v>
      </c>
      <c r="D1731" s="119" t="s">
        <v>66</v>
      </c>
      <c r="E1731" s="120" t="s">
        <v>71</v>
      </c>
      <c r="F1731" s="395"/>
      <c r="G1731" s="389" t="s">
        <v>298</v>
      </c>
      <c r="H1731" s="396"/>
      <c r="I1731" s="232"/>
      <c r="J1731" s="232"/>
      <c r="K1731" s="232"/>
      <c r="L1731" s="232"/>
      <c r="M1731" s="232"/>
      <c r="N1731" s="232"/>
      <c r="O1731" s="232"/>
      <c r="P1731" s="123">
        <f t="shared" si="108"/>
        <v>0</v>
      </c>
      <c r="Q1731" s="208" t="str">
        <f t="shared" si="109"/>
        <v>Debil</v>
      </c>
      <c r="R1731" s="232" t="s">
        <v>562</v>
      </c>
      <c r="S1731" s="224" t="str">
        <f t="shared" si="110"/>
        <v>DebilDebil</v>
      </c>
      <c r="T1731" s="224">
        <f>IFERROR(VLOOKUP(S1731,'Tablas de calculos'!$AU$16:$AV$24,2,FALSE),"")</f>
        <v>9</v>
      </c>
      <c r="U1731" s="208" t="str">
        <f>IFERROR(VLOOKUP(T1731,'Tablas de calculos'!$AV$16:$AY$24,4),"")</f>
        <v>Débil</v>
      </c>
      <c r="V1731" s="232" t="s">
        <v>519</v>
      </c>
      <c r="W1731" s="232" t="s">
        <v>576</v>
      </c>
      <c r="X1731" s="123" t="str">
        <f t="shared" si="111"/>
        <v>DébilDébilNo disminuye</v>
      </c>
      <c r="Y1731" s="208" t="str">
        <f>IFERROR(VLOOKUP(X1731,'Tablas de calculos'!$AZ$4:$BE$11,5,FALSE),"")</f>
        <v/>
      </c>
      <c r="Z1731" s="208" t="str">
        <f>IFERROR(VLOOKUP(X1731,'Tablas de calculos'!$AZ$4:$BE$11,6,FALSE),"")</f>
        <v/>
      </c>
      <c r="AA1731" s="217" t="s">
        <v>824</v>
      </c>
    </row>
    <row r="1732" spans="1:27" ht="105" x14ac:dyDescent="0.25">
      <c r="A1732" s="232" t="s">
        <v>114</v>
      </c>
      <c r="B1732" s="61">
        <v>59</v>
      </c>
      <c r="C1732" s="205" t="str">
        <f>+VLOOKUP(Tabla9[[#This Row],[Cod. Riesgo]],Tabla_Riesgos[[Número]:[Tipo de Riesgo]],6,FALSE)</f>
        <v>Operativo</v>
      </c>
      <c r="D1732" s="119" t="s">
        <v>66</v>
      </c>
      <c r="E1732" s="120" t="s">
        <v>71</v>
      </c>
      <c r="F1732" s="395"/>
      <c r="G1732" s="389" t="s">
        <v>299</v>
      </c>
      <c r="H1732" s="396"/>
      <c r="I1732" s="232"/>
      <c r="J1732" s="232"/>
      <c r="K1732" s="232"/>
      <c r="L1732" s="232"/>
      <c r="M1732" s="232"/>
      <c r="N1732" s="232"/>
      <c r="O1732" s="232"/>
      <c r="P1732" s="123">
        <f t="shared" si="108"/>
        <v>0</v>
      </c>
      <c r="Q1732" s="208" t="str">
        <f t="shared" si="109"/>
        <v>Debil</v>
      </c>
      <c r="R1732" s="232" t="s">
        <v>562</v>
      </c>
      <c r="S1732" s="224" t="str">
        <f t="shared" si="110"/>
        <v>DebilDebil</v>
      </c>
      <c r="T1732" s="224">
        <f>IFERROR(VLOOKUP(S1732,'Tablas de calculos'!$AU$16:$AV$24,2,FALSE),"")</f>
        <v>9</v>
      </c>
      <c r="U1732" s="208" t="str">
        <f>IFERROR(VLOOKUP(T1732,'Tablas de calculos'!$AV$16:$AY$24,4),"")</f>
        <v>Débil</v>
      </c>
      <c r="V1732" s="232" t="s">
        <v>519</v>
      </c>
      <c r="W1732" s="232" t="s">
        <v>576</v>
      </c>
      <c r="X1732" s="123" t="str">
        <f t="shared" si="111"/>
        <v>DébilDébilNo disminuye</v>
      </c>
      <c r="Y1732" s="208" t="str">
        <f>IFERROR(VLOOKUP(X1732,'Tablas de calculos'!$AZ$4:$BE$11,5,FALSE),"")</f>
        <v/>
      </c>
      <c r="Z1732" s="208" t="str">
        <f>IFERROR(VLOOKUP(X1732,'Tablas de calculos'!$AZ$4:$BE$11,6,FALSE),"")</f>
        <v/>
      </c>
      <c r="AA1732" s="217" t="s">
        <v>824</v>
      </c>
    </row>
    <row r="1733" spans="1:27" ht="45" x14ac:dyDescent="0.25">
      <c r="A1733" s="232" t="s">
        <v>114</v>
      </c>
      <c r="B1733" s="61">
        <v>60</v>
      </c>
      <c r="C1733" s="205" t="str">
        <f>+VLOOKUP(Tabla9[[#This Row],[Cod. Riesgo]],Tabla_Riesgos[[Número]:[Tipo de Riesgo]],6,FALSE)</f>
        <v>Operativo</v>
      </c>
      <c r="D1733" s="119" t="s">
        <v>66</v>
      </c>
      <c r="E1733" s="120" t="s">
        <v>72</v>
      </c>
      <c r="F1733" s="395"/>
      <c r="G1733" s="389" t="s">
        <v>300</v>
      </c>
      <c r="H1733" s="396"/>
      <c r="I1733" s="232"/>
      <c r="J1733" s="232"/>
      <c r="K1733" s="232"/>
      <c r="L1733" s="232"/>
      <c r="M1733" s="232"/>
      <c r="N1733" s="232"/>
      <c r="O1733" s="232"/>
      <c r="P1733" s="123">
        <f t="shared" ref="P1733:P1796" si="112">IFERROR(IF(I1733="Asignado",15,0)+IF(J1733="Adecuado",15,0)+IF(K1733="Oportuna",15,0)+IF(L1733="Prevenir",15,0)+IF(L1733="Detectar",10,0)+IF(M1733="Confiable",15,0)+IF(N1733="Se investigan y resuelven oportunamente",15,0)+IF(O1733="Completa",10,0)+IF(O1733="Incompleta",5,0),"")</f>
        <v>0</v>
      </c>
      <c r="Q1733" s="208" t="str">
        <f t="shared" ref="Q1733:Q1796" si="113">IF(P1733&lt;86,"Debil",IF(P1733&lt;96,"Moderado","Fuerte"))</f>
        <v>Debil</v>
      </c>
      <c r="R1733" s="232" t="s">
        <v>562</v>
      </c>
      <c r="S1733" s="224" t="str">
        <f t="shared" ref="S1733:S1796" si="114">_xlfn.CONCAT(Q1733,R1733)</f>
        <v>DebilDebil</v>
      </c>
      <c r="T1733" s="224">
        <f>IFERROR(VLOOKUP(S1733,'Tablas de calculos'!$AU$16:$AV$24,2,FALSE),"")</f>
        <v>9</v>
      </c>
      <c r="U1733" s="208" t="str">
        <f>IFERROR(VLOOKUP(T1733,'Tablas de calculos'!$AV$16:$AY$24,4),"")</f>
        <v>Débil</v>
      </c>
      <c r="V1733" s="232" t="s">
        <v>519</v>
      </c>
      <c r="W1733" s="232" t="s">
        <v>576</v>
      </c>
      <c r="X1733" s="123" t="str">
        <f t="shared" ref="X1733:X1796" si="115">CONCATENATE(U1733,V1733,W1733)</f>
        <v>DébilDébilNo disminuye</v>
      </c>
      <c r="Y1733" s="208" t="str">
        <f>IFERROR(VLOOKUP(X1733,'Tablas de calculos'!$AZ$4:$BE$11,5,FALSE),"")</f>
        <v/>
      </c>
      <c r="Z1733" s="208" t="str">
        <f>IFERROR(VLOOKUP(X1733,'Tablas de calculos'!$AZ$4:$BE$11,6,FALSE),"")</f>
        <v/>
      </c>
      <c r="AA1733" s="217" t="s">
        <v>824</v>
      </c>
    </row>
    <row r="1734" spans="1:27" ht="60" x14ac:dyDescent="0.25">
      <c r="A1734" s="232" t="s">
        <v>114</v>
      </c>
      <c r="B1734" s="61">
        <v>61</v>
      </c>
      <c r="C1734" s="205" t="str">
        <f>+VLOOKUP(Tabla9[[#This Row],[Cod. Riesgo]],Tabla_Riesgos[[Número]:[Tipo de Riesgo]],6,FALSE)</f>
        <v>Operativo</v>
      </c>
      <c r="D1734" s="119" t="s">
        <v>101</v>
      </c>
      <c r="E1734" s="120" t="s">
        <v>674</v>
      </c>
      <c r="F1734" s="395"/>
      <c r="G1734" s="389" t="s">
        <v>301</v>
      </c>
      <c r="H1734" s="396"/>
      <c r="I1734" s="232"/>
      <c r="J1734" s="232"/>
      <c r="K1734" s="232"/>
      <c r="L1734" s="232"/>
      <c r="M1734" s="232"/>
      <c r="N1734" s="232"/>
      <c r="O1734" s="232"/>
      <c r="P1734" s="123">
        <f t="shared" si="112"/>
        <v>0</v>
      </c>
      <c r="Q1734" s="208" t="str">
        <f t="shared" si="113"/>
        <v>Debil</v>
      </c>
      <c r="R1734" s="232" t="s">
        <v>562</v>
      </c>
      <c r="S1734" s="224" t="str">
        <f t="shared" si="114"/>
        <v>DebilDebil</v>
      </c>
      <c r="T1734" s="224">
        <f>IFERROR(VLOOKUP(S1734,'Tablas de calculos'!$AU$16:$AV$24,2,FALSE),"")</f>
        <v>9</v>
      </c>
      <c r="U1734" s="208" t="str">
        <f>IFERROR(VLOOKUP(T1734,'Tablas de calculos'!$AV$16:$AY$24,4),"")</f>
        <v>Débil</v>
      </c>
      <c r="V1734" s="232" t="s">
        <v>519</v>
      </c>
      <c r="W1734" s="232" t="s">
        <v>576</v>
      </c>
      <c r="X1734" s="123" t="str">
        <f t="shared" si="115"/>
        <v>DébilDébilNo disminuye</v>
      </c>
      <c r="Y1734" s="208" t="str">
        <f>IFERROR(VLOOKUP(X1734,'Tablas de calculos'!$AZ$4:$BE$11,5,FALSE),"")</f>
        <v/>
      </c>
      <c r="Z1734" s="208" t="str">
        <f>IFERROR(VLOOKUP(X1734,'Tablas de calculos'!$AZ$4:$BE$11,6,FALSE),"")</f>
        <v/>
      </c>
      <c r="AA1734" s="217" t="s">
        <v>824</v>
      </c>
    </row>
    <row r="1735" spans="1:27" ht="105" x14ac:dyDescent="0.25">
      <c r="A1735" s="232" t="s">
        <v>114</v>
      </c>
      <c r="B1735" s="61">
        <v>61</v>
      </c>
      <c r="C1735" s="205" t="str">
        <f>+VLOOKUP(Tabla9[[#This Row],[Cod. Riesgo]],Tabla_Riesgos[[Número]:[Tipo de Riesgo]],6,FALSE)</f>
        <v>Operativo</v>
      </c>
      <c r="D1735" s="119" t="s">
        <v>101</v>
      </c>
      <c r="E1735" s="120" t="s">
        <v>674</v>
      </c>
      <c r="F1735" s="395"/>
      <c r="G1735" s="389" t="s">
        <v>302</v>
      </c>
      <c r="H1735" s="396"/>
      <c r="I1735" s="232"/>
      <c r="J1735" s="232"/>
      <c r="K1735" s="232"/>
      <c r="L1735" s="232"/>
      <c r="M1735" s="232"/>
      <c r="N1735" s="232"/>
      <c r="O1735" s="232"/>
      <c r="P1735" s="123">
        <f t="shared" si="112"/>
        <v>0</v>
      </c>
      <c r="Q1735" s="208" t="str">
        <f t="shared" si="113"/>
        <v>Debil</v>
      </c>
      <c r="R1735" s="232" t="s">
        <v>562</v>
      </c>
      <c r="S1735" s="224" t="str">
        <f t="shared" si="114"/>
        <v>DebilDebil</v>
      </c>
      <c r="T1735" s="224">
        <f>IFERROR(VLOOKUP(S1735,'Tablas de calculos'!$AU$16:$AV$24,2,FALSE),"")</f>
        <v>9</v>
      </c>
      <c r="U1735" s="208" t="str">
        <f>IFERROR(VLOOKUP(T1735,'Tablas de calculos'!$AV$16:$AY$24,4),"")</f>
        <v>Débil</v>
      </c>
      <c r="V1735" s="232" t="s">
        <v>519</v>
      </c>
      <c r="W1735" s="232" t="s">
        <v>576</v>
      </c>
      <c r="X1735" s="123" t="str">
        <f t="shared" si="115"/>
        <v>DébilDébilNo disminuye</v>
      </c>
      <c r="Y1735" s="208" t="str">
        <f>IFERROR(VLOOKUP(X1735,'Tablas de calculos'!$AZ$4:$BE$11,5,FALSE),"")</f>
        <v/>
      </c>
      <c r="Z1735" s="208" t="str">
        <f>IFERROR(VLOOKUP(X1735,'Tablas de calculos'!$AZ$4:$BE$11,6,FALSE),"")</f>
        <v/>
      </c>
      <c r="AA1735" s="217" t="s">
        <v>824</v>
      </c>
    </row>
    <row r="1736" spans="1:27" ht="75" x14ac:dyDescent="0.25">
      <c r="A1736" s="232" t="s">
        <v>114</v>
      </c>
      <c r="B1736" s="61">
        <v>61</v>
      </c>
      <c r="C1736" s="205" t="str">
        <f>+VLOOKUP(Tabla9[[#This Row],[Cod. Riesgo]],Tabla_Riesgos[[Número]:[Tipo de Riesgo]],6,FALSE)</f>
        <v>Operativo</v>
      </c>
      <c r="D1736" s="119" t="s">
        <v>101</v>
      </c>
      <c r="E1736" s="120" t="s">
        <v>674</v>
      </c>
      <c r="F1736" s="395"/>
      <c r="G1736" s="389" t="s">
        <v>303</v>
      </c>
      <c r="H1736" s="396"/>
      <c r="I1736" s="232"/>
      <c r="J1736" s="232"/>
      <c r="K1736" s="232"/>
      <c r="L1736" s="232"/>
      <c r="M1736" s="232"/>
      <c r="N1736" s="232"/>
      <c r="O1736" s="232"/>
      <c r="P1736" s="123">
        <f t="shared" si="112"/>
        <v>0</v>
      </c>
      <c r="Q1736" s="208" t="str">
        <f t="shared" si="113"/>
        <v>Debil</v>
      </c>
      <c r="R1736" s="232" t="s">
        <v>562</v>
      </c>
      <c r="S1736" s="224" t="str">
        <f t="shared" si="114"/>
        <v>DebilDebil</v>
      </c>
      <c r="T1736" s="224">
        <f>IFERROR(VLOOKUP(S1736,'Tablas de calculos'!$AU$16:$AV$24,2,FALSE),"")</f>
        <v>9</v>
      </c>
      <c r="U1736" s="208" t="str">
        <f>IFERROR(VLOOKUP(T1736,'Tablas de calculos'!$AV$16:$AY$24,4),"")</f>
        <v>Débil</v>
      </c>
      <c r="V1736" s="232" t="s">
        <v>519</v>
      </c>
      <c r="W1736" s="232" t="s">
        <v>576</v>
      </c>
      <c r="X1736" s="123" t="str">
        <f t="shared" si="115"/>
        <v>DébilDébilNo disminuye</v>
      </c>
      <c r="Y1736" s="208" t="str">
        <f>IFERROR(VLOOKUP(X1736,'Tablas de calculos'!$AZ$4:$BE$11,5,FALSE),"")</f>
        <v/>
      </c>
      <c r="Z1736" s="208" t="str">
        <f>IFERROR(VLOOKUP(X1736,'Tablas de calculos'!$AZ$4:$BE$11,6,FALSE),"")</f>
        <v/>
      </c>
      <c r="AA1736" s="217" t="s">
        <v>824</v>
      </c>
    </row>
    <row r="1737" spans="1:27" ht="30" x14ac:dyDescent="0.25">
      <c r="A1737" s="232" t="s">
        <v>114</v>
      </c>
      <c r="B1737" s="61">
        <v>62</v>
      </c>
      <c r="C1737" s="205" t="str">
        <f>+VLOOKUP(Tabla9[[#This Row],[Cod. Riesgo]],Tabla_Riesgos[[Número]:[Tipo de Riesgo]],6,FALSE)</f>
        <v>Operativo</v>
      </c>
      <c r="D1737" s="119" t="s">
        <v>101</v>
      </c>
      <c r="E1737" s="120" t="s">
        <v>675</v>
      </c>
      <c r="F1737" s="395"/>
      <c r="G1737" s="389" t="s">
        <v>304</v>
      </c>
      <c r="H1737" s="396"/>
      <c r="I1737" s="232"/>
      <c r="J1737" s="232"/>
      <c r="K1737" s="232"/>
      <c r="L1737" s="232"/>
      <c r="M1737" s="232"/>
      <c r="N1737" s="232"/>
      <c r="O1737" s="232"/>
      <c r="P1737" s="123">
        <f t="shared" si="112"/>
        <v>0</v>
      </c>
      <c r="Q1737" s="208" t="str">
        <f t="shared" si="113"/>
        <v>Debil</v>
      </c>
      <c r="R1737" s="232" t="s">
        <v>562</v>
      </c>
      <c r="S1737" s="224" t="str">
        <f t="shared" si="114"/>
        <v>DebilDebil</v>
      </c>
      <c r="T1737" s="224">
        <f>IFERROR(VLOOKUP(S1737,'Tablas de calculos'!$AU$16:$AV$24,2,FALSE),"")</f>
        <v>9</v>
      </c>
      <c r="U1737" s="208" t="str">
        <f>IFERROR(VLOOKUP(T1737,'Tablas de calculos'!$AV$16:$AY$24,4),"")</f>
        <v>Débil</v>
      </c>
      <c r="V1737" s="232" t="s">
        <v>519</v>
      </c>
      <c r="W1737" s="232" t="s">
        <v>576</v>
      </c>
      <c r="X1737" s="123" t="str">
        <f t="shared" si="115"/>
        <v>DébilDébilNo disminuye</v>
      </c>
      <c r="Y1737" s="208" t="str">
        <f>IFERROR(VLOOKUP(X1737,'Tablas de calculos'!$AZ$4:$BE$11,5,FALSE),"")</f>
        <v/>
      </c>
      <c r="Z1737" s="208" t="str">
        <f>IFERROR(VLOOKUP(X1737,'Tablas de calculos'!$AZ$4:$BE$11,6,FALSE),"")</f>
        <v/>
      </c>
      <c r="AA1737" s="217" t="s">
        <v>824</v>
      </c>
    </row>
    <row r="1738" spans="1:27" ht="45" x14ac:dyDescent="0.25">
      <c r="A1738" s="232" t="s">
        <v>114</v>
      </c>
      <c r="B1738" s="61">
        <v>63</v>
      </c>
      <c r="C1738" s="205" t="str">
        <f>+VLOOKUP(Tabla9[[#This Row],[Cod. Riesgo]],Tabla_Riesgos[[Número]:[Tipo de Riesgo]],6,FALSE)</f>
        <v>Operativo</v>
      </c>
      <c r="D1738" s="119" t="s">
        <v>101</v>
      </c>
      <c r="E1738" s="120" t="s">
        <v>73</v>
      </c>
      <c r="F1738" s="395"/>
      <c r="G1738" s="389" t="s">
        <v>305</v>
      </c>
      <c r="H1738" s="396"/>
      <c r="I1738" s="232"/>
      <c r="J1738" s="232"/>
      <c r="K1738" s="232"/>
      <c r="L1738" s="232"/>
      <c r="M1738" s="232"/>
      <c r="N1738" s="232"/>
      <c r="O1738" s="232"/>
      <c r="P1738" s="123">
        <f t="shared" si="112"/>
        <v>0</v>
      </c>
      <c r="Q1738" s="208" t="str">
        <f t="shared" si="113"/>
        <v>Debil</v>
      </c>
      <c r="R1738" s="232" t="s">
        <v>562</v>
      </c>
      <c r="S1738" s="224" t="str">
        <f t="shared" si="114"/>
        <v>DebilDebil</v>
      </c>
      <c r="T1738" s="224">
        <f>IFERROR(VLOOKUP(S1738,'Tablas de calculos'!$AU$16:$AV$24,2,FALSE),"")</f>
        <v>9</v>
      </c>
      <c r="U1738" s="208" t="str">
        <f>IFERROR(VLOOKUP(T1738,'Tablas de calculos'!$AV$16:$AY$24,4),"")</f>
        <v>Débil</v>
      </c>
      <c r="V1738" s="232" t="s">
        <v>519</v>
      </c>
      <c r="W1738" s="232" t="s">
        <v>576</v>
      </c>
      <c r="X1738" s="123" t="str">
        <f t="shared" si="115"/>
        <v>DébilDébilNo disminuye</v>
      </c>
      <c r="Y1738" s="208" t="str">
        <f>IFERROR(VLOOKUP(X1738,'Tablas de calculos'!$AZ$4:$BE$11,5,FALSE),"")</f>
        <v/>
      </c>
      <c r="Z1738" s="208" t="str">
        <f>IFERROR(VLOOKUP(X1738,'Tablas de calculos'!$AZ$4:$BE$11,6,FALSE),"")</f>
        <v/>
      </c>
      <c r="AA1738" s="217" t="s">
        <v>824</v>
      </c>
    </row>
    <row r="1739" spans="1:27" ht="60" x14ac:dyDescent="0.25">
      <c r="A1739" s="232" t="s">
        <v>114</v>
      </c>
      <c r="B1739" s="61">
        <v>64</v>
      </c>
      <c r="C1739" s="205" t="str">
        <f>+VLOOKUP(Tabla9[[#This Row],[Cod. Riesgo]],Tabla_Riesgos[[Número]:[Tipo de Riesgo]],6,FALSE)</f>
        <v>Operativo</v>
      </c>
      <c r="D1739" s="119" t="s">
        <v>76</v>
      </c>
      <c r="E1739" s="120" t="s">
        <v>77</v>
      </c>
      <c r="F1739" s="395"/>
      <c r="G1739" s="389" t="s">
        <v>306</v>
      </c>
      <c r="H1739" s="396"/>
      <c r="I1739" s="232"/>
      <c r="J1739" s="232"/>
      <c r="K1739" s="232"/>
      <c r="L1739" s="232"/>
      <c r="M1739" s="232"/>
      <c r="N1739" s="232"/>
      <c r="O1739" s="232"/>
      <c r="P1739" s="123">
        <f t="shared" si="112"/>
        <v>0</v>
      </c>
      <c r="Q1739" s="208" t="str">
        <f t="shared" si="113"/>
        <v>Debil</v>
      </c>
      <c r="R1739" s="232" t="s">
        <v>562</v>
      </c>
      <c r="S1739" s="224" t="str">
        <f t="shared" si="114"/>
        <v>DebilDebil</v>
      </c>
      <c r="T1739" s="224">
        <f>IFERROR(VLOOKUP(S1739,'Tablas de calculos'!$AU$16:$AV$24,2,FALSE),"")</f>
        <v>9</v>
      </c>
      <c r="U1739" s="208" t="str">
        <f>IFERROR(VLOOKUP(T1739,'Tablas de calculos'!$AV$16:$AY$24,4),"")</f>
        <v>Débil</v>
      </c>
      <c r="V1739" s="232" t="s">
        <v>519</v>
      </c>
      <c r="W1739" s="232" t="s">
        <v>576</v>
      </c>
      <c r="X1739" s="123" t="str">
        <f t="shared" si="115"/>
        <v>DébilDébilNo disminuye</v>
      </c>
      <c r="Y1739" s="208" t="str">
        <f>IFERROR(VLOOKUP(X1739,'Tablas de calculos'!$AZ$4:$BE$11,5,FALSE),"")</f>
        <v/>
      </c>
      <c r="Z1739" s="208" t="str">
        <f>IFERROR(VLOOKUP(X1739,'Tablas de calculos'!$AZ$4:$BE$11,6,FALSE),"")</f>
        <v/>
      </c>
      <c r="AA1739" s="217" t="s">
        <v>824</v>
      </c>
    </row>
    <row r="1740" spans="1:27" ht="75" x14ac:dyDescent="0.25">
      <c r="A1740" s="232" t="s">
        <v>114</v>
      </c>
      <c r="B1740" s="61">
        <v>65</v>
      </c>
      <c r="C1740" s="205" t="str">
        <f>+VLOOKUP(Tabla9[[#This Row],[Cod. Riesgo]],Tabla_Riesgos[[Número]:[Tipo de Riesgo]],6,FALSE)</f>
        <v>Operativo</v>
      </c>
      <c r="D1740" s="119" t="s">
        <v>76</v>
      </c>
      <c r="E1740" s="120" t="s">
        <v>78</v>
      </c>
      <c r="F1740" s="395"/>
      <c r="G1740" s="389" t="s">
        <v>307</v>
      </c>
      <c r="H1740" s="396"/>
      <c r="I1740" s="232"/>
      <c r="J1740" s="232"/>
      <c r="K1740" s="232"/>
      <c r="L1740" s="232"/>
      <c r="M1740" s="232"/>
      <c r="N1740" s="232"/>
      <c r="O1740" s="232"/>
      <c r="P1740" s="123">
        <f t="shared" si="112"/>
        <v>0</v>
      </c>
      <c r="Q1740" s="208" t="str">
        <f t="shared" si="113"/>
        <v>Debil</v>
      </c>
      <c r="R1740" s="232" t="s">
        <v>562</v>
      </c>
      <c r="S1740" s="224" t="str">
        <f t="shared" si="114"/>
        <v>DebilDebil</v>
      </c>
      <c r="T1740" s="224">
        <f>IFERROR(VLOOKUP(S1740,'Tablas de calculos'!$AU$16:$AV$24,2,FALSE),"")</f>
        <v>9</v>
      </c>
      <c r="U1740" s="208" t="str">
        <f>IFERROR(VLOOKUP(T1740,'Tablas de calculos'!$AV$16:$AY$24,4),"")</f>
        <v>Débil</v>
      </c>
      <c r="V1740" s="232" t="s">
        <v>519</v>
      </c>
      <c r="W1740" s="232" t="s">
        <v>576</v>
      </c>
      <c r="X1740" s="123" t="str">
        <f t="shared" si="115"/>
        <v>DébilDébilNo disminuye</v>
      </c>
      <c r="Y1740" s="208" t="str">
        <f>IFERROR(VLOOKUP(X1740,'Tablas de calculos'!$AZ$4:$BE$11,5,FALSE),"")</f>
        <v/>
      </c>
      <c r="Z1740" s="208" t="str">
        <f>IFERROR(VLOOKUP(X1740,'Tablas de calculos'!$AZ$4:$BE$11,6,FALSE),"")</f>
        <v/>
      </c>
      <c r="AA1740" s="217" t="s">
        <v>824</v>
      </c>
    </row>
    <row r="1741" spans="1:27" ht="75" x14ac:dyDescent="0.25">
      <c r="A1741" s="232" t="s">
        <v>114</v>
      </c>
      <c r="B1741" s="61">
        <v>65</v>
      </c>
      <c r="C1741" s="205" t="str">
        <f>+VLOOKUP(Tabla9[[#This Row],[Cod. Riesgo]],Tabla_Riesgos[[Número]:[Tipo de Riesgo]],6,FALSE)</f>
        <v>Operativo</v>
      </c>
      <c r="D1741" s="119" t="s">
        <v>76</v>
      </c>
      <c r="E1741" s="120" t="s">
        <v>78</v>
      </c>
      <c r="F1741" s="395"/>
      <c r="G1741" s="389" t="s">
        <v>308</v>
      </c>
      <c r="H1741" s="396"/>
      <c r="I1741" s="232"/>
      <c r="J1741" s="232"/>
      <c r="K1741" s="232"/>
      <c r="L1741" s="232"/>
      <c r="M1741" s="232"/>
      <c r="N1741" s="232"/>
      <c r="O1741" s="232"/>
      <c r="P1741" s="123">
        <f t="shared" si="112"/>
        <v>0</v>
      </c>
      <c r="Q1741" s="208" t="str">
        <f t="shared" si="113"/>
        <v>Debil</v>
      </c>
      <c r="R1741" s="232" t="s">
        <v>562</v>
      </c>
      <c r="S1741" s="224" t="str">
        <f t="shared" si="114"/>
        <v>DebilDebil</v>
      </c>
      <c r="T1741" s="224">
        <f>IFERROR(VLOOKUP(S1741,'Tablas de calculos'!$AU$16:$AV$24,2,FALSE),"")</f>
        <v>9</v>
      </c>
      <c r="U1741" s="208" t="str">
        <f>IFERROR(VLOOKUP(T1741,'Tablas de calculos'!$AV$16:$AY$24,4),"")</f>
        <v>Débil</v>
      </c>
      <c r="V1741" s="232" t="s">
        <v>519</v>
      </c>
      <c r="W1741" s="232" t="s">
        <v>576</v>
      </c>
      <c r="X1741" s="123" t="str">
        <f t="shared" si="115"/>
        <v>DébilDébilNo disminuye</v>
      </c>
      <c r="Y1741" s="208" t="str">
        <f>IFERROR(VLOOKUP(X1741,'Tablas de calculos'!$AZ$4:$BE$11,5,FALSE),"")</f>
        <v/>
      </c>
      <c r="Z1741" s="208" t="str">
        <f>IFERROR(VLOOKUP(X1741,'Tablas de calculos'!$AZ$4:$BE$11,6,FALSE),"")</f>
        <v/>
      </c>
      <c r="AA1741" s="217" t="s">
        <v>824</v>
      </c>
    </row>
    <row r="1742" spans="1:27" ht="60" x14ac:dyDescent="0.25">
      <c r="A1742" s="232" t="s">
        <v>114</v>
      </c>
      <c r="B1742" s="61">
        <v>65</v>
      </c>
      <c r="C1742" s="205" t="str">
        <f>+VLOOKUP(Tabla9[[#This Row],[Cod. Riesgo]],Tabla_Riesgos[[Número]:[Tipo de Riesgo]],6,FALSE)</f>
        <v>Operativo</v>
      </c>
      <c r="D1742" s="119" t="s">
        <v>76</v>
      </c>
      <c r="E1742" s="120" t="s">
        <v>78</v>
      </c>
      <c r="F1742" s="395"/>
      <c r="G1742" s="389" t="s">
        <v>309</v>
      </c>
      <c r="H1742" s="396"/>
      <c r="I1742" s="232"/>
      <c r="J1742" s="232"/>
      <c r="K1742" s="232"/>
      <c r="L1742" s="232"/>
      <c r="M1742" s="232"/>
      <c r="N1742" s="232"/>
      <c r="O1742" s="232"/>
      <c r="P1742" s="123">
        <f t="shared" si="112"/>
        <v>0</v>
      </c>
      <c r="Q1742" s="208" t="str">
        <f t="shared" si="113"/>
        <v>Debil</v>
      </c>
      <c r="R1742" s="232" t="s">
        <v>562</v>
      </c>
      <c r="S1742" s="224" t="str">
        <f t="shared" si="114"/>
        <v>DebilDebil</v>
      </c>
      <c r="T1742" s="224">
        <f>IFERROR(VLOOKUP(S1742,'Tablas de calculos'!$AU$16:$AV$24,2,FALSE),"")</f>
        <v>9</v>
      </c>
      <c r="U1742" s="208" t="str">
        <f>IFERROR(VLOOKUP(T1742,'Tablas de calculos'!$AV$16:$AY$24,4),"")</f>
        <v>Débil</v>
      </c>
      <c r="V1742" s="232" t="s">
        <v>519</v>
      </c>
      <c r="W1742" s="232" t="s">
        <v>576</v>
      </c>
      <c r="X1742" s="123" t="str">
        <f t="shared" si="115"/>
        <v>DébilDébilNo disminuye</v>
      </c>
      <c r="Y1742" s="208" t="str">
        <f>IFERROR(VLOOKUP(X1742,'Tablas de calculos'!$AZ$4:$BE$11,5,FALSE),"")</f>
        <v/>
      </c>
      <c r="Z1742" s="208" t="str">
        <f>IFERROR(VLOOKUP(X1742,'Tablas de calculos'!$AZ$4:$BE$11,6,FALSE),"")</f>
        <v/>
      </c>
      <c r="AA1742" s="217" t="s">
        <v>824</v>
      </c>
    </row>
    <row r="1743" spans="1:27" ht="60" x14ac:dyDescent="0.25">
      <c r="A1743" s="232" t="s">
        <v>114</v>
      </c>
      <c r="B1743" s="61">
        <v>66</v>
      </c>
      <c r="C1743" s="205" t="str">
        <f>+VLOOKUP(Tabla9[[#This Row],[Cod. Riesgo]],Tabla_Riesgos[[Número]:[Tipo de Riesgo]],6,FALSE)</f>
        <v>Operativo</v>
      </c>
      <c r="D1743" s="119" t="s">
        <v>76</v>
      </c>
      <c r="E1743" s="120" t="s">
        <v>79</v>
      </c>
      <c r="F1743" s="395"/>
      <c r="G1743" s="389" t="s">
        <v>310</v>
      </c>
      <c r="H1743" s="396"/>
      <c r="I1743" s="232"/>
      <c r="J1743" s="232"/>
      <c r="K1743" s="232"/>
      <c r="L1743" s="232"/>
      <c r="M1743" s="232"/>
      <c r="N1743" s="232"/>
      <c r="O1743" s="232"/>
      <c r="P1743" s="123">
        <f t="shared" si="112"/>
        <v>0</v>
      </c>
      <c r="Q1743" s="208" t="str">
        <f t="shared" si="113"/>
        <v>Debil</v>
      </c>
      <c r="R1743" s="232" t="s">
        <v>562</v>
      </c>
      <c r="S1743" s="224" t="str">
        <f t="shared" si="114"/>
        <v>DebilDebil</v>
      </c>
      <c r="T1743" s="224">
        <f>IFERROR(VLOOKUP(S1743,'Tablas de calculos'!$AU$16:$AV$24,2,FALSE),"")</f>
        <v>9</v>
      </c>
      <c r="U1743" s="208" t="str">
        <f>IFERROR(VLOOKUP(T1743,'Tablas de calculos'!$AV$16:$AY$24,4),"")</f>
        <v>Débil</v>
      </c>
      <c r="V1743" s="232" t="s">
        <v>519</v>
      </c>
      <c r="W1743" s="232" t="s">
        <v>576</v>
      </c>
      <c r="X1743" s="123" t="str">
        <f t="shared" si="115"/>
        <v>DébilDébilNo disminuye</v>
      </c>
      <c r="Y1743" s="208" t="str">
        <f>IFERROR(VLOOKUP(X1743,'Tablas de calculos'!$AZ$4:$BE$11,5,FALSE),"")</f>
        <v/>
      </c>
      <c r="Z1743" s="208" t="str">
        <f>IFERROR(VLOOKUP(X1743,'Tablas de calculos'!$AZ$4:$BE$11,6,FALSE),"")</f>
        <v/>
      </c>
      <c r="AA1743" s="217" t="s">
        <v>824</v>
      </c>
    </row>
    <row r="1744" spans="1:27" ht="105" x14ac:dyDescent="0.25">
      <c r="A1744" s="232" t="s">
        <v>114</v>
      </c>
      <c r="B1744" s="61">
        <v>67</v>
      </c>
      <c r="C1744" s="205" t="str">
        <f>+VLOOKUP(Tabla9[[#This Row],[Cod. Riesgo]],Tabla_Riesgos[[Número]:[Tipo de Riesgo]],6,FALSE)</f>
        <v>Seguridad de la Información</v>
      </c>
      <c r="D1744" s="119" t="s">
        <v>676</v>
      </c>
      <c r="E1744" s="120" t="s">
        <v>677</v>
      </c>
      <c r="F1744" s="395"/>
      <c r="G1744" s="389" t="s">
        <v>312</v>
      </c>
      <c r="H1744" s="396"/>
      <c r="I1744" s="232"/>
      <c r="J1744" s="232"/>
      <c r="K1744" s="232"/>
      <c r="L1744" s="232"/>
      <c r="M1744" s="232"/>
      <c r="N1744" s="232"/>
      <c r="O1744" s="232"/>
      <c r="P1744" s="123">
        <f t="shared" si="112"/>
        <v>0</v>
      </c>
      <c r="Q1744" s="208" t="str">
        <f t="shared" si="113"/>
        <v>Debil</v>
      </c>
      <c r="R1744" s="232" t="s">
        <v>562</v>
      </c>
      <c r="S1744" s="224" t="str">
        <f t="shared" si="114"/>
        <v>DebilDebil</v>
      </c>
      <c r="T1744" s="224">
        <f>IFERROR(VLOOKUP(S1744,'Tablas de calculos'!$AU$16:$AV$24,2,FALSE),"")</f>
        <v>9</v>
      </c>
      <c r="U1744" s="208" t="str">
        <f>IFERROR(VLOOKUP(T1744,'Tablas de calculos'!$AV$16:$AY$24,4),"")</f>
        <v>Débil</v>
      </c>
      <c r="V1744" s="232" t="s">
        <v>519</v>
      </c>
      <c r="W1744" s="232" t="s">
        <v>576</v>
      </c>
      <c r="X1744" s="123" t="str">
        <f t="shared" si="115"/>
        <v>DébilDébilNo disminuye</v>
      </c>
      <c r="Y1744" s="208" t="str">
        <f>IFERROR(VLOOKUP(X1744,'Tablas de calculos'!$AZ$4:$BE$11,5,FALSE),"")</f>
        <v/>
      </c>
      <c r="Z1744" s="208" t="str">
        <f>IFERROR(VLOOKUP(X1744,'Tablas de calculos'!$AZ$4:$BE$11,6,FALSE),"")</f>
        <v/>
      </c>
      <c r="AA1744" s="217" t="s">
        <v>824</v>
      </c>
    </row>
    <row r="1745" spans="1:27" ht="60" x14ac:dyDescent="0.25">
      <c r="A1745" s="232" t="s">
        <v>114</v>
      </c>
      <c r="B1745" s="61">
        <v>67</v>
      </c>
      <c r="C1745" s="205" t="str">
        <f>+VLOOKUP(Tabla9[[#This Row],[Cod. Riesgo]],Tabla_Riesgos[[Número]:[Tipo de Riesgo]],6,FALSE)</f>
        <v>Seguridad de la Información</v>
      </c>
      <c r="D1745" s="119" t="s">
        <v>676</v>
      </c>
      <c r="E1745" s="120" t="s">
        <v>677</v>
      </c>
      <c r="F1745" s="395"/>
      <c r="G1745" s="389" t="s">
        <v>314</v>
      </c>
      <c r="H1745" s="396"/>
      <c r="I1745" s="232"/>
      <c r="J1745" s="232"/>
      <c r="K1745" s="232"/>
      <c r="L1745" s="232"/>
      <c r="M1745" s="232"/>
      <c r="N1745" s="232"/>
      <c r="O1745" s="232"/>
      <c r="P1745" s="123">
        <f t="shared" si="112"/>
        <v>0</v>
      </c>
      <c r="Q1745" s="208" t="str">
        <f t="shared" si="113"/>
        <v>Debil</v>
      </c>
      <c r="R1745" s="232" t="s">
        <v>562</v>
      </c>
      <c r="S1745" s="224" t="str">
        <f t="shared" si="114"/>
        <v>DebilDebil</v>
      </c>
      <c r="T1745" s="224">
        <f>IFERROR(VLOOKUP(S1745,'Tablas de calculos'!$AU$16:$AV$24,2,FALSE),"")</f>
        <v>9</v>
      </c>
      <c r="U1745" s="208" t="str">
        <f>IFERROR(VLOOKUP(T1745,'Tablas de calculos'!$AV$16:$AY$24,4),"")</f>
        <v>Débil</v>
      </c>
      <c r="V1745" s="232" t="s">
        <v>519</v>
      </c>
      <c r="W1745" s="232" t="s">
        <v>576</v>
      </c>
      <c r="X1745" s="123" t="str">
        <f t="shared" si="115"/>
        <v>DébilDébilNo disminuye</v>
      </c>
      <c r="Y1745" s="208" t="str">
        <f>IFERROR(VLOOKUP(X1745,'Tablas de calculos'!$AZ$4:$BE$11,5,FALSE),"")</f>
        <v/>
      </c>
      <c r="Z1745" s="208" t="str">
        <f>IFERROR(VLOOKUP(X1745,'Tablas de calculos'!$AZ$4:$BE$11,6,FALSE),"")</f>
        <v/>
      </c>
      <c r="AA1745" s="217" t="s">
        <v>824</v>
      </c>
    </row>
    <row r="1746" spans="1:27" ht="60" x14ac:dyDescent="0.25">
      <c r="A1746" s="232" t="s">
        <v>114</v>
      </c>
      <c r="B1746" s="61">
        <v>67</v>
      </c>
      <c r="C1746" s="205" t="str">
        <f>+VLOOKUP(Tabla9[[#This Row],[Cod. Riesgo]],Tabla_Riesgos[[Número]:[Tipo de Riesgo]],6,FALSE)</f>
        <v>Seguridad de la Información</v>
      </c>
      <c r="D1746" s="119" t="s">
        <v>676</v>
      </c>
      <c r="E1746" s="120" t="s">
        <v>677</v>
      </c>
      <c r="F1746" s="395"/>
      <c r="G1746" s="389" t="s">
        <v>231</v>
      </c>
      <c r="H1746" s="396"/>
      <c r="I1746" s="232"/>
      <c r="J1746" s="232"/>
      <c r="K1746" s="232"/>
      <c r="L1746" s="232"/>
      <c r="M1746" s="232"/>
      <c r="N1746" s="232"/>
      <c r="O1746" s="232"/>
      <c r="P1746" s="123">
        <f t="shared" si="112"/>
        <v>0</v>
      </c>
      <c r="Q1746" s="208" t="str">
        <f t="shared" si="113"/>
        <v>Debil</v>
      </c>
      <c r="R1746" s="232" t="s">
        <v>562</v>
      </c>
      <c r="S1746" s="224" t="str">
        <f t="shared" si="114"/>
        <v>DebilDebil</v>
      </c>
      <c r="T1746" s="224">
        <f>IFERROR(VLOOKUP(S1746,'Tablas de calculos'!$AU$16:$AV$24,2,FALSE),"")</f>
        <v>9</v>
      </c>
      <c r="U1746" s="208" t="str">
        <f>IFERROR(VLOOKUP(T1746,'Tablas de calculos'!$AV$16:$AY$24,4),"")</f>
        <v>Débil</v>
      </c>
      <c r="V1746" s="232" t="s">
        <v>519</v>
      </c>
      <c r="W1746" s="232" t="s">
        <v>576</v>
      </c>
      <c r="X1746" s="123" t="str">
        <f t="shared" si="115"/>
        <v>DébilDébilNo disminuye</v>
      </c>
      <c r="Y1746" s="208" t="str">
        <f>IFERROR(VLOOKUP(X1746,'Tablas de calculos'!$AZ$4:$BE$11,5,FALSE),"")</f>
        <v/>
      </c>
      <c r="Z1746" s="208" t="str">
        <f>IFERROR(VLOOKUP(X1746,'Tablas de calculos'!$AZ$4:$BE$11,6,FALSE),"")</f>
        <v/>
      </c>
      <c r="AA1746" s="217" t="s">
        <v>824</v>
      </c>
    </row>
    <row r="1747" spans="1:27" ht="75" x14ac:dyDescent="0.25">
      <c r="A1747" s="232" t="s">
        <v>114</v>
      </c>
      <c r="B1747" s="61">
        <v>67</v>
      </c>
      <c r="C1747" s="205" t="str">
        <f>+VLOOKUP(Tabla9[[#This Row],[Cod. Riesgo]],Tabla_Riesgos[[Número]:[Tipo de Riesgo]],6,FALSE)</f>
        <v>Seguridad de la Información</v>
      </c>
      <c r="D1747" s="119" t="s">
        <v>676</v>
      </c>
      <c r="E1747" s="120" t="s">
        <v>677</v>
      </c>
      <c r="F1747" s="395"/>
      <c r="G1747" s="389" t="s">
        <v>317</v>
      </c>
      <c r="H1747" s="396"/>
      <c r="I1747" s="232"/>
      <c r="J1747" s="232"/>
      <c r="K1747" s="232"/>
      <c r="L1747" s="232"/>
      <c r="M1747" s="232"/>
      <c r="N1747" s="232"/>
      <c r="O1747" s="232"/>
      <c r="P1747" s="123">
        <f t="shared" si="112"/>
        <v>0</v>
      </c>
      <c r="Q1747" s="208" t="str">
        <f t="shared" si="113"/>
        <v>Debil</v>
      </c>
      <c r="R1747" s="232" t="s">
        <v>562</v>
      </c>
      <c r="S1747" s="224" t="str">
        <f t="shared" si="114"/>
        <v>DebilDebil</v>
      </c>
      <c r="T1747" s="224">
        <f>IFERROR(VLOOKUP(S1747,'Tablas de calculos'!$AU$16:$AV$24,2,FALSE),"")</f>
        <v>9</v>
      </c>
      <c r="U1747" s="208" t="str">
        <f>IFERROR(VLOOKUP(T1747,'Tablas de calculos'!$AV$16:$AY$24,4),"")</f>
        <v>Débil</v>
      </c>
      <c r="V1747" s="232" t="s">
        <v>519</v>
      </c>
      <c r="W1747" s="232" t="s">
        <v>576</v>
      </c>
      <c r="X1747" s="123" t="str">
        <f t="shared" si="115"/>
        <v>DébilDébilNo disminuye</v>
      </c>
      <c r="Y1747" s="208" t="str">
        <f>IFERROR(VLOOKUP(X1747,'Tablas de calculos'!$AZ$4:$BE$11,5,FALSE),"")</f>
        <v/>
      </c>
      <c r="Z1747" s="208" t="str">
        <f>IFERROR(VLOOKUP(X1747,'Tablas de calculos'!$AZ$4:$BE$11,6,FALSE),"")</f>
        <v/>
      </c>
      <c r="AA1747" s="217" t="s">
        <v>824</v>
      </c>
    </row>
    <row r="1748" spans="1:27" ht="45" x14ac:dyDescent="0.25">
      <c r="A1748" s="232" t="s">
        <v>114</v>
      </c>
      <c r="B1748" s="61">
        <v>68</v>
      </c>
      <c r="C1748" s="205" t="str">
        <f>+VLOOKUP(Tabla9[[#This Row],[Cod. Riesgo]],Tabla_Riesgos[[Número]:[Tipo de Riesgo]],6,FALSE)</f>
        <v>Seguridad de la Información</v>
      </c>
      <c r="D1748" s="119" t="s">
        <v>102</v>
      </c>
      <c r="E1748" s="120" t="s">
        <v>81</v>
      </c>
      <c r="F1748" s="395"/>
      <c r="G1748" s="389" t="s">
        <v>319</v>
      </c>
      <c r="H1748" s="396"/>
      <c r="I1748" s="232"/>
      <c r="J1748" s="232"/>
      <c r="K1748" s="232"/>
      <c r="L1748" s="232"/>
      <c r="M1748" s="232"/>
      <c r="N1748" s="232"/>
      <c r="O1748" s="232"/>
      <c r="P1748" s="123">
        <f t="shared" si="112"/>
        <v>0</v>
      </c>
      <c r="Q1748" s="208" t="str">
        <f t="shared" si="113"/>
        <v>Debil</v>
      </c>
      <c r="R1748" s="232" t="s">
        <v>562</v>
      </c>
      <c r="S1748" s="224" t="str">
        <f t="shared" si="114"/>
        <v>DebilDebil</v>
      </c>
      <c r="T1748" s="224">
        <f>IFERROR(VLOOKUP(S1748,'Tablas de calculos'!$AU$16:$AV$24,2,FALSE),"")</f>
        <v>9</v>
      </c>
      <c r="U1748" s="208" t="str">
        <f>IFERROR(VLOOKUP(T1748,'Tablas de calculos'!$AV$16:$AY$24,4),"")</f>
        <v>Débil</v>
      </c>
      <c r="V1748" s="232" t="s">
        <v>519</v>
      </c>
      <c r="W1748" s="232" t="s">
        <v>576</v>
      </c>
      <c r="X1748" s="123" t="str">
        <f t="shared" si="115"/>
        <v>DébilDébilNo disminuye</v>
      </c>
      <c r="Y1748" s="208" t="str">
        <f>IFERROR(VLOOKUP(X1748,'Tablas de calculos'!$AZ$4:$BE$11,5,FALSE),"")</f>
        <v/>
      </c>
      <c r="Z1748" s="208" t="str">
        <f>IFERROR(VLOOKUP(X1748,'Tablas de calculos'!$AZ$4:$BE$11,6,FALSE),"")</f>
        <v/>
      </c>
      <c r="AA1748" s="217" t="s">
        <v>824</v>
      </c>
    </row>
    <row r="1749" spans="1:27" ht="90" x14ac:dyDescent="0.25">
      <c r="A1749" s="232" t="s">
        <v>114</v>
      </c>
      <c r="B1749" s="61">
        <v>70</v>
      </c>
      <c r="C1749" s="205" t="str">
        <f>+VLOOKUP(Tabla9[[#This Row],[Cod. Riesgo]],Tabla_Riesgos[[Número]:[Tipo de Riesgo]],6,FALSE)</f>
        <v>Seguridad de la Información</v>
      </c>
      <c r="D1749" s="119" t="s">
        <v>102</v>
      </c>
      <c r="E1749" s="120" t="s">
        <v>678</v>
      </c>
      <c r="F1749" s="395"/>
      <c r="G1749" s="389" t="s">
        <v>321</v>
      </c>
      <c r="H1749" s="396"/>
      <c r="I1749" s="232"/>
      <c r="J1749" s="232"/>
      <c r="K1749" s="232"/>
      <c r="L1749" s="232"/>
      <c r="M1749" s="232"/>
      <c r="N1749" s="232"/>
      <c r="O1749" s="232"/>
      <c r="P1749" s="123">
        <f t="shared" si="112"/>
        <v>0</v>
      </c>
      <c r="Q1749" s="208" t="str">
        <f t="shared" si="113"/>
        <v>Debil</v>
      </c>
      <c r="R1749" s="232" t="s">
        <v>562</v>
      </c>
      <c r="S1749" s="224" t="str">
        <f t="shared" si="114"/>
        <v>DebilDebil</v>
      </c>
      <c r="T1749" s="224">
        <f>IFERROR(VLOOKUP(S1749,'Tablas de calculos'!$AU$16:$AV$24,2,FALSE),"")</f>
        <v>9</v>
      </c>
      <c r="U1749" s="208" t="str">
        <f>IFERROR(VLOOKUP(T1749,'Tablas de calculos'!$AV$16:$AY$24,4),"")</f>
        <v>Débil</v>
      </c>
      <c r="V1749" s="232" t="s">
        <v>519</v>
      </c>
      <c r="W1749" s="232" t="s">
        <v>576</v>
      </c>
      <c r="X1749" s="123" t="str">
        <f t="shared" si="115"/>
        <v>DébilDébilNo disminuye</v>
      </c>
      <c r="Y1749" s="208" t="str">
        <f>IFERROR(VLOOKUP(X1749,'Tablas de calculos'!$AZ$4:$BE$11,5,FALSE),"")</f>
        <v/>
      </c>
      <c r="Z1749" s="208" t="str">
        <f>IFERROR(VLOOKUP(X1749,'Tablas de calculos'!$AZ$4:$BE$11,6,FALSE),"")</f>
        <v/>
      </c>
      <c r="AA1749" s="217" t="s">
        <v>824</v>
      </c>
    </row>
    <row r="1750" spans="1:27" ht="60" x14ac:dyDescent="0.25">
      <c r="A1750" s="232" t="s">
        <v>114</v>
      </c>
      <c r="B1750" s="61">
        <v>70</v>
      </c>
      <c r="C1750" s="205" t="str">
        <f>+VLOOKUP(Tabla9[[#This Row],[Cod. Riesgo]],Tabla_Riesgos[[Número]:[Tipo de Riesgo]],6,FALSE)</f>
        <v>Seguridad de la Información</v>
      </c>
      <c r="D1750" s="119" t="s">
        <v>102</v>
      </c>
      <c r="E1750" s="120" t="s">
        <v>678</v>
      </c>
      <c r="F1750" s="395"/>
      <c r="G1750" s="389" t="s">
        <v>323</v>
      </c>
      <c r="H1750" s="396"/>
      <c r="I1750" s="232"/>
      <c r="J1750" s="232"/>
      <c r="K1750" s="232"/>
      <c r="L1750" s="232"/>
      <c r="M1750" s="232"/>
      <c r="N1750" s="232"/>
      <c r="O1750" s="232"/>
      <c r="P1750" s="123">
        <f t="shared" si="112"/>
        <v>0</v>
      </c>
      <c r="Q1750" s="208" t="str">
        <f t="shared" si="113"/>
        <v>Debil</v>
      </c>
      <c r="R1750" s="232" t="s">
        <v>562</v>
      </c>
      <c r="S1750" s="224" t="str">
        <f t="shared" si="114"/>
        <v>DebilDebil</v>
      </c>
      <c r="T1750" s="224">
        <f>IFERROR(VLOOKUP(S1750,'Tablas de calculos'!$AU$16:$AV$24,2,FALSE),"")</f>
        <v>9</v>
      </c>
      <c r="U1750" s="208" t="str">
        <f>IFERROR(VLOOKUP(T1750,'Tablas de calculos'!$AV$16:$AY$24,4),"")</f>
        <v>Débil</v>
      </c>
      <c r="V1750" s="232" t="s">
        <v>519</v>
      </c>
      <c r="W1750" s="232" t="s">
        <v>576</v>
      </c>
      <c r="X1750" s="123" t="str">
        <f t="shared" si="115"/>
        <v>DébilDébilNo disminuye</v>
      </c>
      <c r="Y1750" s="208" t="str">
        <f>IFERROR(VLOOKUP(X1750,'Tablas de calculos'!$AZ$4:$BE$11,5,FALSE),"")</f>
        <v/>
      </c>
      <c r="Z1750" s="208" t="str">
        <f>IFERROR(VLOOKUP(X1750,'Tablas de calculos'!$AZ$4:$BE$11,6,FALSE),"")</f>
        <v/>
      </c>
      <c r="AA1750" s="217" t="s">
        <v>824</v>
      </c>
    </row>
    <row r="1751" spans="1:27" ht="30" x14ac:dyDescent="0.25">
      <c r="A1751" s="232" t="s">
        <v>114</v>
      </c>
      <c r="B1751" s="61">
        <v>70</v>
      </c>
      <c r="C1751" s="205" t="str">
        <f>+VLOOKUP(Tabla9[[#This Row],[Cod. Riesgo]],Tabla_Riesgos[[Número]:[Tipo de Riesgo]],6,FALSE)</f>
        <v>Seguridad de la Información</v>
      </c>
      <c r="D1751" s="119" t="s">
        <v>102</v>
      </c>
      <c r="E1751" s="120" t="s">
        <v>678</v>
      </c>
      <c r="F1751" s="395"/>
      <c r="G1751" s="389" t="s">
        <v>325</v>
      </c>
      <c r="H1751" s="396"/>
      <c r="I1751" s="232"/>
      <c r="J1751" s="232"/>
      <c r="K1751" s="232"/>
      <c r="L1751" s="232"/>
      <c r="M1751" s="232"/>
      <c r="N1751" s="232"/>
      <c r="O1751" s="232"/>
      <c r="P1751" s="123">
        <f t="shared" si="112"/>
        <v>0</v>
      </c>
      <c r="Q1751" s="208" t="str">
        <f t="shared" si="113"/>
        <v>Debil</v>
      </c>
      <c r="R1751" s="232" t="s">
        <v>562</v>
      </c>
      <c r="S1751" s="224" t="str">
        <f t="shared" si="114"/>
        <v>DebilDebil</v>
      </c>
      <c r="T1751" s="224">
        <f>IFERROR(VLOOKUP(S1751,'Tablas de calculos'!$AU$16:$AV$24,2,FALSE),"")</f>
        <v>9</v>
      </c>
      <c r="U1751" s="208" t="str">
        <f>IFERROR(VLOOKUP(T1751,'Tablas de calculos'!$AV$16:$AY$24,4),"")</f>
        <v>Débil</v>
      </c>
      <c r="V1751" s="232" t="s">
        <v>519</v>
      </c>
      <c r="W1751" s="232" t="s">
        <v>576</v>
      </c>
      <c r="X1751" s="123" t="str">
        <f t="shared" si="115"/>
        <v>DébilDébilNo disminuye</v>
      </c>
      <c r="Y1751" s="208" t="str">
        <f>IFERROR(VLOOKUP(X1751,'Tablas de calculos'!$AZ$4:$BE$11,5,FALSE),"")</f>
        <v/>
      </c>
      <c r="Z1751" s="208" t="str">
        <f>IFERROR(VLOOKUP(X1751,'Tablas de calculos'!$AZ$4:$BE$11,6,FALSE),"")</f>
        <v/>
      </c>
      <c r="AA1751" s="217" t="s">
        <v>824</v>
      </c>
    </row>
    <row r="1752" spans="1:27" ht="30" x14ac:dyDescent="0.25">
      <c r="A1752" s="232" t="s">
        <v>114</v>
      </c>
      <c r="B1752" s="61">
        <v>70</v>
      </c>
      <c r="C1752" s="205" t="str">
        <f>+VLOOKUP(Tabla9[[#This Row],[Cod. Riesgo]],Tabla_Riesgos[[Número]:[Tipo de Riesgo]],6,FALSE)</f>
        <v>Seguridad de la Información</v>
      </c>
      <c r="D1752" s="119" t="s">
        <v>102</v>
      </c>
      <c r="E1752" s="120" t="s">
        <v>678</v>
      </c>
      <c r="F1752" s="395"/>
      <c r="G1752" s="389" t="s">
        <v>327</v>
      </c>
      <c r="H1752" s="396"/>
      <c r="I1752" s="232"/>
      <c r="J1752" s="232"/>
      <c r="K1752" s="232"/>
      <c r="L1752" s="232"/>
      <c r="M1752" s="232"/>
      <c r="N1752" s="232"/>
      <c r="O1752" s="232"/>
      <c r="P1752" s="123">
        <f t="shared" si="112"/>
        <v>0</v>
      </c>
      <c r="Q1752" s="208" t="str">
        <f t="shared" si="113"/>
        <v>Debil</v>
      </c>
      <c r="R1752" s="232" t="s">
        <v>562</v>
      </c>
      <c r="S1752" s="224" t="str">
        <f t="shared" si="114"/>
        <v>DebilDebil</v>
      </c>
      <c r="T1752" s="224">
        <f>IFERROR(VLOOKUP(S1752,'Tablas de calculos'!$AU$16:$AV$24,2,FALSE),"")</f>
        <v>9</v>
      </c>
      <c r="U1752" s="208" t="str">
        <f>IFERROR(VLOOKUP(T1752,'Tablas de calculos'!$AV$16:$AY$24,4),"")</f>
        <v>Débil</v>
      </c>
      <c r="V1752" s="232" t="s">
        <v>519</v>
      </c>
      <c r="W1752" s="232" t="s">
        <v>576</v>
      </c>
      <c r="X1752" s="123" t="str">
        <f t="shared" si="115"/>
        <v>DébilDébilNo disminuye</v>
      </c>
      <c r="Y1752" s="208" t="str">
        <f>IFERROR(VLOOKUP(X1752,'Tablas de calculos'!$AZ$4:$BE$11,5,FALSE),"")</f>
        <v/>
      </c>
      <c r="Z1752" s="208" t="str">
        <f>IFERROR(VLOOKUP(X1752,'Tablas de calculos'!$AZ$4:$BE$11,6,FALSE),"")</f>
        <v/>
      </c>
      <c r="AA1752" s="217" t="s">
        <v>824</v>
      </c>
    </row>
    <row r="1753" spans="1:27" ht="30" x14ac:dyDescent="0.25">
      <c r="A1753" s="232" t="s">
        <v>114</v>
      </c>
      <c r="B1753" s="61">
        <v>71</v>
      </c>
      <c r="C1753" s="205" t="str">
        <f>+VLOOKUP(Tabla9[[#This Row],[Cod. Riesgo]],Tabla_Riesgos[[Número]:[Tipo de Riesgo]],6,FALSE)</f>
        <v>Operativo</v>
      </c>
      <c r="D1753" s="119" t="s">
        <v>82</v>
      </c>
      <c r="E1753" s="120" t="s">
        <v>83</v>
      </c>
      <c r="F1753" s="395"/>
      <c r="G1753" s="389" t="s">
        <v>329</v>
      </c>
      <c r="H1753" s="396"/>
      <c r="I1753" s="232"/>
      <c r="J1753" s="232"/>
      <c r="K1753" s="232"/>
      <c r="L1753" s="232"/>
      <c r="M1753" s="232"/>
      <c r="N1753" s="232"/>
      <c r="O1753" s="232"/>
      <c r="P1753" s="123">
        <f t="shared" si="112"/>
        <v>0</v>
      </c>
      <c r="Q1753" s="208" t="str">
        <f t="shared" si="113"/>
        <v>Debil</v>
      </c>
      <c r="R1753" s="232" t="s">
        <v>562</v>
      </c>
      <c r="S1753" s="224" t="str">
        <f t="shared" si="114"/>
        <v>DebilDebil</v>
      </c>
      <c r="T1753" s="224">
        <f>IFERROR(VLOOKUP(S1753,'Tablas de calculos'!$AU$16:$AV$24,2,FALSE),"")</f>
        <v>9</v>
      </c>
      <c r="U1753" s="208" t="str">
        <f>IFERROR(VLOOKUP(T1753,'Tablas de calculos'!$AV$16:$AY$24,4),"")</f>
        <v>Débil</v>
      </c>
      <c r="V1753" s="232" t="s">
        <v>519</v>
      </c>
      <c r="W1753" s="232" t="s">
        <v>576</v>
      </c>
      <c r="X1753" s="123" t="str">
        <f t="shared" si="115"/>
        <v>DébilDébilNo disminuye</v>
      </c>
      <c r="Y1753" s="208" t="str">
        <f>IFERROR(VLOOKUP(X1753,'Tablas de calculos'!$AZ$4:$BE$11,5,FALSE),"")</f>
        <v/>
      </c>
      <c r="Z1753" s="208" t="str">
        <f>IFERROR(VLOOKUP(X1753,'Tablas de calculos'!$AZ$4:$BE$11,6,FALSE),"")</f>
        <v/>
      </c>
      <c r="AA1753" s="217" t="s">
        <v>824</v>
      </c>
    </row>
    <row r="1754" spans="1:27" ht="30" x14ac:dyDescent="0.25">
      <c r="A1754" s="232" t="s">
        <v>114</v>
      </c>
      <c r="B1754" s="61">
        <v>71</v>
      </c>
      <c r="C1754" s="205" t="str">
        <f>+VLOOKUP(Tabla9[[#This Row],[Cod. Riesgo]],Tabla_Riesgos[[Número]:[Tipo de Riesgo]],6,FALSE)</f>
        <v>Operativo</v>
      </c>
      <c r="D1754" s="119" t="s">
        <v>82</v>
      </c>
      <c r="E1754" s="120" t="s">
        <v>83</v>
      </c>
      <c r="F1754" s="395"/>
      <c r="G1754" s="389" t="s">
        <v>331</v>
      </c>
      <c r="H1754" s="396"/>
      <c r="I1754" s="232"/>
      <c r="J1754" s="232"/>
      <c r="K1754" s="232"/>
      <c r="L1754" s="232"/>
      <c r="M1754" s="232"/>
      <c r="N1754" s="232"/>
      <c r="O1754" s="232"/>
      <c r="P1754" s="123">
        <f t="shared" si="112"/>
        <v>0</v>
      </c>
      <c r="Q1754" s="208" t="str">
        <f t="shared" si="113"/>
        <v>Debil</v>
      </c>
      <c r="R1754" s="232" t="s">
        <v>562</v>
      </c>
      <c r="S1754" s="224" t="str">
        <f t="shared" si="114"/>
        <v>DebilDebil</v>
      </c>
      <c r="T1754" s="224">
        <f>IFERROR(VLOOKUP(S1754,'Tablas de calculos'!$AU$16:$AV$24,2,FALSE),"")</f>
        <v>9</v>
      </c>
      <c r="U1754" s="208" t="str">
        <f>IFERROR(VLOOKUP(T1754,'Tablas de calculos'!$AV$16:$AY$24,4),"")</f>
        <v>Débil</v>
      </c>
      <c r="V1754" s="232" t="s">
        <v>519</v>
      </c>
      <c r="W1754" s="232" t="s">
        <v>576</v>
      </c>
      <c r="X1754" s="123" t="str">
        <f t="shared" si="115"/>
        <v>DébilDébilNo disminuye</v>
      </c>
      <c r="Y1754" s="208" t="str">
        <f>IFERROR(VLOOKUP(X1754,'Tablas de calculos'!$AZ$4:$BE$11,5,FALSE),"")</f>
        <v/>
      </c>
      <c r="Z1754" s="208" t="str">
        <f>IFERROR(VLOOKUP(X1754,'Tablas de calculos'!$AZ$4:$BE$11,6,FALSE),"")</f>
        <v/>
      </c>
      <c r="AA1754" s="217" t="s">
        <v>824</v>
      </c>
    </row>
    <row r="1755" spans="1:27" ht="60" x14ac:dyDescent="0.25">
      <c r="A1755" s="232" t="s">
        <v>114</v>
      </c>
      <c r="B1755" s="61">
        <v>72</v>
      </c>
      <c r="C1755" s="205" t="str">
        <f>+VLOOKUP(Tabla9[[#This Row],[Cod. Riesgo]],Tabla_Riesgos[[Número]:[Tipo de Riesgo]],6,FALSE)</f>
        <v>Operativo</v>
      </c>
      <c r="D1755" s="119" t="s">
        <v>676</v>
      </c>
      <c r="E1755" s="120" t="s">
        <v>679</v>
      </c>
      <c r="F1755" s="395"/>
      <c r="G1755" s="389" t="s">
        <v>332</v>
      </c>
      <c r="H1755" s="396"/>
      <c r="I1755" s="232"/>
      <c r="J1755" s="232"/>
      <c r="K1755" s="232"/>
      <c r="L1755" s="232"/>
      <c r="M1755" s="232"/>
      <c r="N1755" s="232"/>
      <c r="O1755" s="232"/>
      <c r="P1755" s="123">
        <f t="shared" si="112"/>
        <v>0</v>
      </c>
      <c r="Q1755" s="208" t="str">
        <f t="shared" si="113"/>
        <v>Debil</v>
      </c>
      <c r="R1755" s="232" t="s">
        <v>562</v>
      </c>
      <c r="S1755" s="224" t="str">
        <f t="shared" si="114"/>
        <v>DebilDebil</v>
      </c>
      <c r="T1755" s="224">
        <f>IFERROR(VLOOKUP(S1755,'Tablas de calculos'!$AU$16:$AV$24,2,FALSE),"")</f>
        <v>9</v>
      </c>
      <c r="U1755" s="208" t="str">
        <f>IFERROR(VLOOKUP(T1755,'Tablas de calculos'!$AV$16:$AY$24,4),"")</f>
        <v>Débil</v>
      </c>
      <c r="V1755" s="232" t="s">
        <v>519</v>
      </c>
      <c r="W1755" s="232" t="s">
        <v>576</v>
      </c>
      <c r="X1755" s="123" t="str">
        <f t="shared" si="115"/>
        <v>DébilDébilNo disminuye</v>
      </c>
      <c r="Y1755" s="208" t="str">
        <f>IFERROR(VLOOKUP(X1755,'Tablas de calculos'!$AZ$4:$BE$11,5,FALSE),"")</f>
        <v/>
      </c>
      <c r="Z1755" s="208" t="str">
        <f>IFERROR(VLOOKUP(X1755,'Tablas de calculos'!$AZ$4:$BE$11,6,FALSE),"")</f>
        <v/>
      </c>
      <c r="AA1755" s="217" t="s">
        <v>824</v>
      </c>
    </row>
    <row r="1756" spans="1:27" ht="45" x14ac:dyDescent="0.25">
      <c r="A1756" s="232" t="s">
        <v>114</v>
      </c>
      <c r="B1756" s="61">
        <v>73</v>
      </c>
      <c r="C1756" s="205" t="str">
        <f>+VLOOKUP(Tabla9[[#This Row],[Cod. Riesgo]],Tabla_Riesgos[[Número]:[Tipo de Riesgo]],6,FALSE)</f>
        <v>Seguridad de la Información</v>
      </c>
      <c r="D1756" s="119" t="s">
        <v>102</v>
      </c>
      <c r="E1756" s="120" t="s">
        <v>86</v>
      </c>
      <c r="F1756" s="395"/>
      <c r="G1756" s="389" t="s">
        <v>333</v>
      </c>
      <c r="H1756" s="396"/>
      <c r="I1756" s="232"/>
      <c r="J1756" s="232"/>
      <c r="K1756" s="232"/>
      <c r="L1756" s="232"/>
      <c r="M1756" s="232"/>
      <c r="N1756" s="232"/>
      <c r="O1756" s="232"/>
      <c r="P1756" s="123">
        <f t="shared" si="112"/>
        <v>0</v>
      </c>
      <c r="Q1756" s="208" t="str">
        <f t="shared" si="113"/>
        <v>Debil</v>
      </c>
      <c r="R1756" s="232" t="s">
        <v>562</v>
      </c>
      <c r="S1756" s="224" t="str">
        <f t="shared" si="114"/>
        <v>DebilDebil</v>
      </c>
      <c r="T1756" s="224">
        <f>IFERROR(VLOOKUP(S1756,'Tablas de calculos'!$AU$16:$AV$24,2,FALSE),"")</f>
        <v>9</v>
      </c>
      <c r="U1756" s="208" t="str">
        <f>IFERROR(VLOOKUP(T1756,'Tablas de calculos'!$AV$16:$AY$24,4),"")</f>
        <v>Débil</v>
      </c>
      <c r="V1756" s="232" t="s">
        <v>519</v>
      </c>
      <c r="W1756" s="232" t="s">
        <v>576</v>
      </c>
      <c r="X1756" s="123" t="str">
        <f t="shared" si="115"/>
        <v>DébilDébilNo disminuye</v>
      </c>
      <c r="Y1756" s="208" t="str">
        <f>IFERROR(VLOOKUP(X1756,'Tablas de calculos'!$AZ$4:$BE$11,5,FALSE),"")</f>
        <v/>
      </c>
      <c r="Z1756" s="208" t="str">
        <f>IFERROR(VLOOKUP(X1756,'Tablas de calculos'!$AZ$4:$BE$11,6,FALSE),"")</f>
        <v/>
      </c>
      <c r="AA1756" s="217" t="s">
        <v>824</v>
      </c>
    </row>
    <row r="1757" spans="1:27" ht="60" x14ac:dyDescent="0.25">
      <c r="A1757" s="232" t="s">
        <v>114</v>
      </c>
      <c r="B1757" s="61">
        <v>76</v>
      </c>
      <c r="C1757" s="205" t="str">
        <f>+VLOOKUP(Tabla9[[#This Row],[Cod. Riesgo]],Tabla_Riesgos[[Número]:[Tipo de Riesgo]],6,FALSE)</f>
        <v>Operativo</v>
      </c>
      <c r="D1757" s="120" t="s">
        <v>26</v>
      </c>
      <c r="E1757" s="120" t="s">
        <v>747</v>
      </c>
      <c r="F1757" s="395"/>
      <c r="G1757" s="389" t="s">
        <v>1281</v>
      </c>
      <c r="H1757" s="396" t="s">
        <v>1282</v>
      </c>
      <c r="I1757" s="232" t="s">
        <v>543</v>
      </c>
      <c r="J1757" s="232" t="s">
        <v>486</v>
      </c>
      <c r="K1757" s="232" t="s">
        <v>490</v>
      </c>
      <c r="L1757" s="232" t="s">
        <v>494</v>
      </c>
      <c r="M1757" s="232" t="s">
        <v>498</v>
      </c>
      <c r="N1757" s="232" t="s">
        <v>503</v>
      </c>
      <c r="O1757" s="232" t="s">
        <v>508</v>
      </c>
      <c r="P1757" s="123">
        <f t="shared" si="112"/>
        <v>0</v>
      </c>
      <c r="Q1757" s="208" t="str">
        <f t="shared" si="113"/>
        <v>Debil</v>
      </c>
      <c r="R1757" s="232" t="s">
        <v>516</v>
      </c>
      <c r="S1757" s="224" t="str">
        <f t="shared" si="114"/>
        <v>DebilFuerte</v>
      </c>
      <c r="T1757" s="224">
        <f>IFERROR(VLOOKUP(S1757,'Tablas de calculos'!$AU$16:$AV$24,2,FALSE),"")</f>
        <v>7</v>
      </c>
      <c r="U1757" s="208" t="str">
        <f>IFERROR(VLOOKUP(T1757,'Tablas de calculos'!$AV$16:$AY$24,4),"")</f>
        <v>Débil</v>
      </c>
      <c r="V1757" s="232" t="s">
        <v>516</v>
      </c>
      <c r="W1757" s="232" t="s">
        <v>578</v>
      </c>
      <c r="X1757" s="123" t="str">
        <f t="shared" si="115"/>
        <v>DébilFuerteDirectamente</v>
      </c>
      <c r="Y1757" s="208" t="str">
        <f>IFERROR(VLOOKUP(X1757,'Tablas de calculos'!$AZ$4:$BE$11,5,FALSE),"")</f>
        <v/>
      </c>
      <c r="Z1757" s="208" t="str">
        <f>IFERROR(VLOOKUP(X1757,'Tablas de calculos'!$AZ$4:$BE$11,6,FALSE),"")</f>
        <v/>
      </c>
      <c r="AA1757" s="217">
        <v>2</v>
      </c>
    </row>
    <row r="1758" spans="1:27" ht="75" x14ac:dyDescent="0.25">
      <c r="A1758" s="232" t="s">
        <v>114</v>
      </c>
      <c r="B1758" s="61">
        <v>77</v>
      </c>
      <c r="C1758" s="205" t="str">
        <f>+VLOOKUP(Tabla9[[#This Row],[Cod. Riesgo]],Tabla_Riesgos[[Número]:[Tipo de Riesgo]],6,FALSE)</f>
        <v>Operativo</v>
      </c>
      <c r="D1758" s="119" t="s">
        <v>12</v>
      </c>
      <c r="E1758" s="120" t="s">
        <v>89</v>
      </c>
      <c r="F1758" s="395"/>
      <c r="G1758" s="389"/>
      <c r="H1758" s="396"/>
      <c r="I1758" s="232"/>
      <c r="J1758" s="232"/>
      <c r="K1758" s="232"/>
      <c r="L1758" s="232"/>
      <c r="M1758" s="232"/>
      <c r="N1758" s="232"/>
      <c r="O1758" s="232"/>
      <c r="P1758" s="123">
        <f t="shared" si="112"/>
        <v>0</v>
      </c>
      <c r="Q1758" s="208" t="str">
        <f t="shared" si="113"/>
        <v>Debil</v>
      </c>
      <c r="R1758" s="232"/>
      <c r="S1758" s="224" t="str">
        <f t="shared" si="114"/>
        <v>Debil</v>
      </c>
      <c r="T1758" s="224" t="str">
        <f>IFERROR(VLOOKUP(S1758,'Tablas de calculos'!$AU$16:$AV$24,2,FALSE),"")</f>
        <v/>
      </c>
      <c r="U1758" s="208" t="str">
        <f>IFERROR(VLOOKUP(T1758,'Tablas de calculos'!$AV$16:$AY$24,4),"")</f>
        <v/>
      </c>
      <c r="V1758" s="232"/>
      <c r="W1758" s="232"/>
      <c r="X1758" s="123" t="str">
        <f t="shared" si="115"/>
        <v/>
      </c>
      <c r="Y1758" s="208" t="str">
        <f>IFERROR(VLOOKUP(X1758,'Tablas de calculos'!$AZ$4:$BE$11,5,FALSE),"")</f>
        <v/>
      </c>
      <c r="Z1758" s="208" t="str">
        <f>IFERROR(VLOOKUP(X1758,'Tablas de calculos'!$AZ$4:$BE$11,6,FALSE),"")</f>
        <v/>
      </c>
    </row>
    <row r="1759" spans="1:27" ht="60" x14ac:dyDescent="0.25">
      <c r="A1759" s="232" t="s">
        <v>114</v>
      </c>
      <c r="B1759" s="61">
        <v>78</v>
      </c>
      <c r="C1759" s="205" t="str">
        <f>+VLOOKUP(Tabla9[[#This Row],[Cod. Riesgo]],Tabla_Riesgos[[Número]:[Tipo de Riesgo]],6,FALSE)</f>
        <v>Seguridad de la Información</v>
      </c>
      <c r="D1759" s="120" t="s">
        <v>26</v>
      </c>
      <c r="E1759" s="120" t="s">
        <v>682</v>
      </c>
      <c r="F1759" s="395"/>
      <c r="G1759" s="389"/>
      <c r="H1759" s="396"/>
      <c r="I1759" s="232"/>
      <c r="J1759" s="232"/>
      <c r="K1759" s="232"/>
      <c r="L1759" s="232"/>
      <c r="M1759" s="232"/>
      <c r="N1759" s="232"/>
      <c r="O1759" s="232"/>
      <c r="P1759" s="123">
        <f t="shared" si="112"/>
        <v>0</v>
      </c>
      <c r="Q1759" s="208" t="str">
        <f t="shared" si="113"/>
        <v>Debil</v>
      </c>
      <c r="R1759" s="232"/>
      <c r="S1759" s="224" t="str">
        <f t="shared" si="114"/>
        <v>Debil</v>
      </c>
      <c r="T1759" s="224" t="str">
        <f>IFERROR(VLOOKUP(S1759,'Tablas de calculos'!$AU$16:$AV$24,2,FALSE),"")</f>
        <v/>
      </c>
      <c r="U1759" s="208" t="str">
        <f>IFERROR(VLOOKUP(T1759,'Tablas de calculos'!$AV$16:$AY$24,4),"")</f>
        <v/>
      </c>
      <c r="V1759" s="232"/>
      <c r="W1759" s="232"/>
      <c r="X1759" s="123" t="str">
        <f t="shared" si="115"/>
        <v/>
      </c>
      <c r="Y1759" s="208" t="str">
        <f>IFERROR(VLOOKUP(X1759,'Tablas de calculos'!$AZ$4:$BE$11,5,FALSE),"")</f>
        <v/>
      </c>
      <c r="Z1759" s="208" t="str">
        <f>IFERROR(VLOOKUP(X1759,'Tablas de calculos'!$AZ$4:$BE$11,6,FALSE),"")</f>
        <v/>
      </c>
    </row>
    <row r="1760" spans="1:27" ht="45" x14ac:dyDescent="0.25">
      <c r="A1760" s="232" t="s">
        <v>114</v>
      </c>
      <c r="B1760" s="61">
        <v>79</v>
      </c>
      <c r="C1760" s="205" t="str">
        <f>+VLOOKUP(Tabla9[[#This Row],[Cod. Riesgo]],Tabla_Riesgos[[Número]:[Tipo de Riesgo]],6,FALSE)</f>
        <v>Operativo</v>
      </c>
      <c r="D1760" s="119" t="s">
        <v>12</v>
      </c>
      <c r="E1760" s="120" t="s">
        <v>637</v>
      </c>
      <c r="F1760" s="395"/>
      <c r="G1760" s="389"/>
      <c r="H1760" s="396"/>
      <c r="I1760" s="232"/>
      <c r="J1760" s="232"/>
      <c r="K1760" s="232"/>
      <c r="L1760" s="232"/>
      <c r="M1760" s="232"/>
      <c r="N1760" s="232"/>
      <c r="O1760" s="232"/>
      <c r="P1760" s="123">
        <f t="shared" si="112"/>
        <v>0</v>
      </c>
      <c r="Q1760" s="208" t="str">
        <f t="shared" si="113"/>
        <v>Debil</v>
      </c>
      <c r="R1760" s="232"/>
      <c r="S1760" s="224" t="str">
        <f t="shared" si="114"/>
        <v>Debil</v>
      </c>
      <c r="T1760" s="224" t="str">
        <f>IFERROR(VLOOKUP(S1760,'Tablas de calculos'!$AU$16:$AV$24,2,FALSE),"")</f>
        <v/>
      </c>
      <c r="U1760" s="208" t="str">
        <f>IFERROR(VLOOKUP(T1760,'Tablas de calculos'!$AV$16:$AY$24,4),"")</f>
        <v/>
      </c>
      <c r="V1760" s="232"/>
      <c r="W1760" s="232"/>
      <c r="X1760" s="123" t="str">
        <f t="shared" si="115"/>
        <v/>
      </c>
      <c r="Y1760" s="208" t="str">
        <f>IFERROR(VLOOKUP(X1760,'Tablas de calculos'!$AZ$4:$BE$11,5,FALSE),"")</f>
        <v/>
      </c>
      <c r="Z1760" s="208" t="str">
        <f>IFERROR(VLOOKUP(X1760,'Tablas de calculos'!$AZ$4:$BE$11,6,FALSE),"")</f>
        <v/>
      </c>
    </row>
    <row r="1761" spans="1:26" ht="30" x14ac:dyDescent="0.25">
      <c r="A1761" s="232" t="s">
        <v>114</v>
      </c>
      <c r="B1761" s="61">
        <v>80</v>
      </c>
      <c r="C1761" s="205" t="str">
        <f>+VLOOKUP(Tabla9[[#This Row],[Cod. Riesgo]],Tabla_Riesgos[[Número]:[Tipo de Riesgo]],6,FALSE)</f>
        <v>Operativo</v>
      </c>
      <c r="D1761" s="119" t="s">
        <v>55</v>
      </c>
      <c r="E1761" s="120" t="s">
        <v>90</v>
      </c>
      <c r="F1761" s="395"/>
      <c r="G1761" s="389"/>
      <c r="H1761" s="396"/>
      <c r="I1761" s="232"/>
      <c r="J1761" s="232"/>
      <c r="K1761" s="232"/>
      <c r="L1761" s="232"/>
      <c r="M1761" s="232"/>
      <c r="N1761" s="232"/>
      <c r="O1761" s="232"/>
      <c r="P1761" s="123">
        <f t="shared" si="112"/>
        <v>0</v>
      </c>
      <c r="Q1761" s="208" t="str">
        <f t="shared" si="113"/>
        <v>Debil</v>
      </c>
      <c r="R1761" s="232"/>
      <c r="S1761" s="224" t="str">
        <f t="shared" si="114"/>
        <v>Debil</v>
      </c>
      <c r="T1761" s="224" t="str">
        <f>IFERROR(VLOOKUP(S1761,'Tablas de calculos'!$AU$16:$AV$24,2,FALSE),"")</f>
        <v/>
      </c>
      <c r="U1761" s="208" t="str">
        <f>IFERROR(VLOOKUP(T1761,'Tablas de calculos'!$AV$16:$AY$24,4),"")</f>
        <v/>
      </c>
      <c r="V1761" s="232"/>
      <c r="W1761" s="232"/>
      <c r="X1761" s="123" t="str">
        <f t="shared" si="115"/>
        <v/>
      </c>
      <c r="Y1761" s="208" t="str">
        <f>IFERROR(VLOOKUP(X1761,'Tablas de calculos'!$AZ$4:$BE$11,5,FALSE),"")</f>
        <v/>
      </c>
      <c r="Z1761" s="208" t="str">
        <f>IFERROR(VLOOKUP(X1761,'Tablas de calculos'!$AZ$4:$BE$11,6,FALSE),"")</f>
        <v/>
      </c>
    </row>
    <row r="1762" spans="1:26" ht="45" x14ac:dyDescent="0.25">
      <c r="A1762" s="232" t="s">
        <v>114</v>
      </c>
      <c r="B1762" s="14">
        <v>89</v>
      </c>
      <c r="C1762" s="205" t="str">
        <f>+VLOOKUP(Tabla9[[#This Row],[Cod. Riesgo]],Tabla_Riesgos[[Número]:[Tipo de Riesgo]],6,FALSE)</f>
        <v>Operativo</v>
      </c>
      <c r="D1762" s="120" t="s">
        <v>26</v>
      </c>
      <c r="E1762" s="120" t="s">
        <v>1149</v>
      </c>
      <c r="F1762" s="395"/>
      <c r="G1762" s="389"/>
      <c r="H1762" s="396"/>
      <c r="I1762" s="232"/>
      <c r="J1762" s="232"/>
      <c r="K1762" s="232"/>
      <c r="L1762" s="232"/>
      <c r="M1762" s="232"/>
      <c r="N1762" s="232"/>
      <c r="O1762" s="232"/>
      <c r="P1762" s="123">
        <f t="shared" si="112"/>
        <v>0</v>
      </c>
      <c r="Q1762" s="208" t="str">
        <f t="shared" si="113"/>
        <v>Debil</v>
      </c>
      <c r="R1762" s="232"/>
      <c r="S1762" s="224" t="str">
        <f t="shared" si="114"/>
        <v>Debil</v>
      </c>
      <c r="T1762" s="224" t="str">
        <f>IFERROR(VLOOKUP(S1762,'Tablas de calculos'!$AU$16:$AV$24,2,FALSE),"")</f>
        <v/>
      </c>
      <c r="U1762" s="208" t="str">
        <f>IFERROR(VLOOKUP(T1762,'Tablas de calculos'!$AV$16:$AY$24,4),"")</f>
        <v/>
      </c>
      <c r="V1762" s="232"/>
      <c r="W1762" s="232"/>
      <c r="X1762" s="123" t="str">
        <f t="shared" si="115"/>
        <v/>
      </c>
      <c r="Y1762" s="208" t="str">
        <f>IFERROR(VLOOKUP(X1762,'Tablas de calculos'!$AZ$4:$BE$11,5,FALSE),"")</f>
        <v/>
      </c>
      <c r="Z1762" s="208" t="str">
        <f>IFERROR(VLOOKUP(X1762,'Tablas de calculos'!$AZ$4:$BE$11,6,FALSE),"")</f>
        <v/>
      </c>
    </row>
    <row r="1763" spans="1:26" ht="30" x14ac:dyDescent="0.25">
      <c r="A1763" s="232" t="s">
        <v>114</v>
      </c>
      <c r="B1763" s="14">
        <v>27</v>
      </c>
      <c r="C1763" s="205" t="str">
        <f>+VLOOKUP(Tabla9[[#This Row],[Cod. Riesgo]],Tabla_Riesgos[[Número]:[Tipo de Riesgo]],6,FALSE)</f>
        <v>Seguridad de la Información</v>
      </c>
      <c r="D1763" s="119" t="s">
        <v>12</v>
      </c>
      <c r="E1763" s="120" t="s">
        <v>661</v>
      </c>
      <c r="F1763" s="395"/>
      <c r="G1763" s="389"/>
      <c r="H1763" s="396"/>
      <c r="I1763" s="232"/>
      <c r="J1763" s="232"/>
      <c r="K1763" s="232"/>
      <c r="L1763" s="232"/>
      <c r="M1763" s="232"/>
      <c r="N1763" s="232"/>
      <c r="O1763" s="232"/>
      <c r="P1763" s="123">
        <f t="shared" si="112"/>
        <v>0</v>
      </c>
      <c r="Q1763" s="208" t="str">
        <f t="shared" si="113"/>
        <v>Debil</v>
      </c>
      <c r="R1763" s="232"/>
      <c r="S1763" s="224" t="str">
        <f t="shared" si="114"/>
        <v>Debil</v>
      </c>
      <c r="T1763" s="224" t="str">
        <f>IFERROR(VLOOKUP(S1763,'Tablas de calculos'!$AU$16:$AV$24,2,FALSE),"")</f>
        <v/>
      </c>
      <c r="U1763" s="208" t="str">
        <f>IFERROR(VLOOKUP(T1763,'Tablas de calculos'!$AV$16:$AY$24,4),"")</f>
        <v/>
      </c>
      <c r="V1763" s="232"/>
      <c r="W1763" s="232"/>
      <c r="X1763" s="123" t="str">
        <f t="shared" si="115"/>
        <v/>
      </c>
      <c r="Y1763" s="208" t="str">
        <f>IFERROR(VLOOKUP(X1763,'Tablas de calculos'!$AZ$4:$BE$11,5,FALSE),"")</f>
        <v/>
      </c>
      <c r="Z1763" s="208" t="str">
        <f>IFERROR(VLOOKUP(X1763,'Tablas de calculos'!$AZ$4:$BE$11,6,FALSE),"")</f>
        <v/>
      </c>
    </row>
    <row r="1764" spans="1:26" ht="45" x14ac:dyDescent="0.25">
      <c r="A1764" s="232" t="s">
        <v>114</v>
      </c>
      <c r="B1764" s="203">
        <v>132</v>
      </c>
      <c r="C1764" s="205" t="str">
        <f>+VLOOKUP(Tabla9[[#This Row],[Cod. Riesgo]],Tabla_Riesgos[[Número]:[Tipo de Riesgo]],6,FALSE)</f>
        <v xml:space="preserve">Continuidad del negocio </v>
      </c>
      <c r="D1764" s="199" t="s">
        <v>12</v>
      </c>
      <c r="E1764" s="200" t="s">
        <v>729</v>
      </c>
      <c r="F1764" s="395"/>
      <c r="G1764" s="389"/>
      <c r="H1764" s="396"/>
      <c r="I1764" s="232"/>
      <c r="J1764" s="232"/>
      <c r="K1764" s="232"/>
      <c r="L1764" s="232"/>
      <c r="M1764" s="232"/>
      <c r="N1764" s="232"/>
      <c r="O1764" s="232"/>
      <c r="P1764" s="123">
        <f t="shared" si="112"/>
        <v>0</v>
      </c>
      <c r="Q1764" s="208" t="str">
        <f t="shared" si="113"/>
        <v>Debil</v>
      </c>
      <c r="R1764" s="232"/>
      <c r="S1764" s="224" t="str">
        <f t="shared" si="114"/>
        <v>Debil</v>
      </c>
      <c r="T1764" s="224" t="str">
        <f>IFERROR(VLOOKUP(S1764,'Tablas de calculos'!$AU$16:$AV$24,2,FALSE),"")</f>
        <v/>
      </c>
      <c r="U1764" s="208" t="str">
        <f>IFERROR(VLOOKUP(T1764,'Tablas de calculos'!$AV$16:$AY$24,4),"")</f>
        <v/>
      </c>
      <c r="V1764" s="232"/>
      <c r="W1764" s="232"/>
      <c r="X1764" s="123" t="str">
        <f t="shared" si="115"/>
        <v/>
      </c>
      <c r="Y1764" s="208" t="str">
        <f>IFERROR(VLOOKUP(X1764,'Tablas de calculos'!$AZ$4:$BE$11,5,FALSE),"")</f>
        <v/>
      </c>
      <c r="Z1764" s="208" t="str">
        <f>IFERROR(VLOOKUP(X1764,'Tablas de calculos'!$AZ$4:$BE$11,6,FALSE),"")</f>
        <v/>
      </c>
    </row>
    <row r="1765" spans="1:26" ht="45" x14ac:dyDescent="0.25">
      <c r="A1765" s="232" t="s">
        <v>114</v>
      </c>
      <c r="B1765" s="196">
        <v>133</v>
      </c>
      <c r="C1765" s="205" t="str">
        <f>+VLOOKUP(Tabla9[[#This Row],[Cod. Riesgo]],Tabla_Riesgos[[Número]:[Tipo de Riesgo]],6,FALSE)</f>
        <v xml:space="preserve">Continuidad del negocio </v>
      </c>
      <c r="D1765" s="119" t="s">
        <v>102</v>
      </c>
      <c r="E1765" s="120" t="s">
        <v>772</v>
      </c>
      <c r="F1765" s="395"/>
      <c r="G1765" s="389"/>
      <c r="H1765" s="396"/>
      <c r="I1765" s="232"/>
      <c r="J1765" s="232"/>
      <c r="K1765" s="232"/>
      <c r="L1765" s="232"/>
      <c r="M1765" s="232"/>
      <c r="N1765" s="232"/>
      <c r="O1765" s="232"/>
      <c r="P1765" s="123">
        <f t="shared" si="112"/>
        <v>0</v>
      </c>
      <c r="Q1765" s="208" t="str">
        <f t="shared" si="113"/>
        <v>Debil</v>
      </c>
      <c r="R1765" s="232"/>
      <c r="S1765" s="224" t="str">
        <f t="shared" si="114"/>
        <v>Debil</v>
      </c>
      <c r="T1765" s="224" t="str">
        <f>IFERROR(VLOOKUP(S1765,'Tablas de calculos'!$AU$16:$AV$24,2,FALSE),"")</f>
        <v/>
      </c>
      <c r="U1765" s="208" t="str">
        <f>IFERROR(VLOOKUP(T1765,'Tablas de calculos'!$AV$16:$AY$24,4),"")</f>
        <v/>
      </c>
      <c r="V1765" s="232"/>
      <c r="W1765" s="232"/>
      <c r="X1765" s="123" t="str">
        <f t="shared" si="115"/>
        <v/>
      </c>
      <c r="Y1765" s="208" t="str">
        <f>IFERROR(VLOOKUP(X1765,'Tablas de calculos'!$AZ$4:$BE$11,5,FALSE),"")</f>
        <v/>
      </c>
      <c r="Z1765" s="208" t="str">
        <f>IFERROR(VLOOKUP(X1765,'Tablas de calculos'!$AZ$4:$BE$11,6,FALSE),"")</f>
        <v/>
      </c>
    </row>
    <row r="1766" spans="1:26" ht="30" x14ac:dyDescent="0.25">
      <c r="A1766" s="232" t="s">
        <v>114</v>
      </c>
      <c r="B1766" s="204">
        <v>134</v>
      </c>
      <c r="C1766" s="205" t="str">
        <f>+VLOOKUP(Tabla9[[#This Row],[Cod. Riesgo]],Tabla_Riesgos[[Número]:[Tipo de Riesgo]],6,FALSE)</f>
        <v xml:space="preserve">Continuidad del negocio </v>
      </c>
      <c r="D1766" s="120" t="s">
        <v>38</v>
      </c>
      <c r="E1766" s="120" t="s">
        <v>726</v>
      </c>
      <c r="F1766" s="395"/>
      <c r="G1766" s="389"/>
      <c r="H1766" s="396"/>
      <c r="I1766" s="232"/>
      <c r="J1766" s="232"/>
      <c r="K1766" s="232"/>
      <c r="L1766" s="232"/>
      <c r="M1766" s="232"/>
      <c r="N1766" s="232"/>
      <c r="O1766" s="232"/>
      <c r="P1766" s="123">
        <f t="shared" si="112"/>
        <v>0</v>
      </c>
      <c r="Q1766" s="208" t="str">
        <f t="shared" si="113"/>
        <v>Debil</v>
      </c>
      <c r="R1766" s="232"/>
      <c r="S1766" s="224" t="str">
        <f t="shared" si="114"/>
        <v>Debil</v>
      </c>
      <c r="T1766" s="224" t="str">
        <f>IFERROR(VLOOKUP(S1766,'Tablas de calculos'!$AU$16:$AV$24,2,FALSE),"")</f>
        <v/>
      </c>
      <c r="U1766" s="208" t="str">
        <f>IFERROR(VLOOKUP(T1766,'Tablas de calculos'!$AV$16:$AY$24,4),"")</f>
        <v/>
      </c>
      <c r="V1766" s="232"/>
      <c r="W1766" s="232"/>
      <c r="X1766" s="123" t="str">
        <f t="shared" si="115"/>
        <v/>
      </c>
      <c r="Y1766" s="208" t="str">
        <f>IFERROR(VLOOKUP(X1766,'Tablas de calculos'!$AZ$4:$BE$11,5,FALSE),"")</f>
        <v/>
      </c>
      <c r="Z1766" s="208" t="str">
        <f>IFERROR(VLOOKUP(X1766,'Tablas de calculos'!$AZ$4:$BE$11,6,FALSE),"")</f>
        <v/>
      </c>
    </row>
    <row r="1767" spans="1:26" ht="30" x14ac:dyDescent="0.25">
      <c r="A1767" s="232" t="s">
        <v>114</v>
      </c>
      <c r="B1767" s="196">
        <v>135</v>
      </c>
      <c r="C1767" s="205" t="str">
        <f>+VLOOKUP(Tabla9[[#This Row],[Cod. Riesgo]],Tabla_Riesgos[[Número]:[Tipo de Riesgo]],6,FALSE)</f>
        <v xml:space="preserve">Continuidad del negocio </v>
      </c>
      <c r="D1767" s="119" t="s">
        <v>43</v>
      </c>
      <c r="E1767" s="120" t="s">
        <v>730</v>
      </c>
      <c r="F1767" s="395"/>
      <c r="G1767" s="389"/>
      <c r="H1767" s="396"/>
      <c r="I1767" s="232"/>
      <c r="J1767" s="232"/>
      <c r="K1767" s="232"/>
      <c r="L1767" s="232"/>
      <c r="M1767" s="232"/>
      <c r="N1767" s="232"/>
      <c r="O1767" s="232"/>
      <c r="P1767" s="123">
        <f t="shared" si="112"/>
        <v>0</v>
      </c>
      <c r="Q1767" s="208" t="str">
        <f t="shared" si="113"/>
        <v>Debil</v>
      </c>
      <c r="R1767" s="232"/>
      <c r="S1767" s="224" t="str">
        <f t="shared" si="114"/>
        <v>Debil</v>
      </c>
      <c r="T1767" s="224" t="str">
        <f>IFERROR(VLOOKUP(S1767,'Tablas de calculos'!$AU$16:$AV$24,2,FALSE),"")</f>
        <v/>
      </c>
      <c r="U1767" s="208" t="str">
        <f>IFERROR(VLOOKUP(T1767,'Tablas de calculos'!$AV$16:$AY$24,4),"")</f>
        <v/>
      </c>
      <c r="V1767" s="232"/>
      <c r="W1767" s="232"/>
      <c r="X1767" s="123" t="str">
        <f t="shared" si="115"/>
        <v/>
      </c>
      <c r="Y1767" s="208" t="str">
        <f>IFERROR(VLOOKUP(X1767,'Tablas de calculos'!$AZ$4:$BE$11,5,FALSE),"")</f>
        <v/>
      </c>
      <c r="Z1767" s="208" t="str">
        <f>IFERROR(VLOOKUP(X1767,'Tablas de calculos'!$AZ$4:$BE$11,6,FALSE),"")</f>
        <v/>
      </c>
    </row>
    <row r="1768" spans="1:26" ht="30" x14ac:dyDescent="0.25">
      <c r="A1768" s="232" t="s">
        <v>114</v>
      </c>
      <c r="B1768" s="196">
        <v>135</v>
      </c>
      <c r="C1768" s="205" t="str">
        <f>+VLOOKUP(Tabla9[[#This Row],[Cod. Riesgo]],Tabla_Riesgos[[Número]:[Tipo de Riesgo]],6,FALSE)</f>
        <v xml:space="preserve">Continuidad del negocio </v>
      </c>
      <c r="D1768" s="119" t="s">
        <v>43</v>
      </c>
      <c r="E1768" s="120" t="s">
        <v>730</v>
      </c>
      <c r="F1768" s="395"/>
      <c r="G1768" s="389"/>
      <c r="H1768" s="396"/>
      <c r="I1768" s="232"/>
      <c r="J1768" s="232"/>
      <c r="K1768" s="232"/>
      <c r="L1768" s="232"/>
      <c r="M1768" s="232"/>
      <c r="N1768" s="232"/>
      <c r="O1768" s="232"/>
      <c r="P1768" s="123">
        <f t="shared" si="112"/>
        <v>0</v>
      </c>
      <c r="Q1768" s="208" t="str">
        <f t="shared" si="113"/>
        <v>Debil</v>
      </c>
      <c r="R1768" s="232"/>
      <c r="S1768" s="224" t="str">
        <f t="shared" si="114"/>
        <v>Debil</v>
      </c>
      <c r="T1768" s="224" t="str">
        <f>IFERROR(VLOOKUP(S1768,'Tablas de calculos'!$AU$16:$AV$24,2,FALSE),"")</f>
        <v/>
      </c>
      <c r="U1768" s="208" t="str">
        <f>IFERROR(VLOOKUP(T1768,'Tablas de calculos'!$AV$16:$AY$24,4),"")</f>
        <v/>
      </c>
      <c r="V1768" s="232"/>
      <c r="W1768" s="232"/>
      <c r="X1768" s="123" t="str">
        <f t="shared" si="115"/>
        <v/>
      </c>
      <c r="Y1768" s="208" t="str">
        <f>IFERROR(VLOOKUP(X1768,'Tablas de calculos'!$AZ$4:$BE$11,5,FALSE),"")</f>
        <v/>
      </c>
      <c r="Z1768" s="208" t="str">
        <f>IFERROR(VLOOKUP(X1768,'Tablas de calculos'!$AZ$4:$BE$11,6,FALSE),"")</f>
        <v/>
      </c>
    </row>
    <row r="1769" spans="1:26" ht="30" x14ac:dyDescent="0.25">
      <c r="A1769" s="232" t="s">
        <v>114</v>
      </c>
      <c r="B1769" s="204">
        <v>136</v>
      </c>
      <c r="C1769" s="205" t="str">
        <f>+VLOOKUP(Tabla9[[#This Row],[Cod. Riesgo]],Tabla_Riesgos[[Número]:[Tipo de Riesgo]],6,FALSE)</f>
        <v xml:space="preserve">Continuidad del negocio </v>
      </c>
      <c r="D1769" s="119" t="s">
        <v>66</v>
      </c>
      <c r="E1769" s="120" t="s">
        <v>774</v>
      </c>
      <c r="F1769" s="395"/>
      <c r="G1769" s="389"/>
      <c r="H1769" s="396"/>
      <c r="I1769" s="232"/>
      <c r="J1769" s="232"/>
      <c r="K1769" s="232"/>
      <c r="L1769" s="232"/>
      <c r="M1769" s="232"/>
      <c r="N1769" s="232"/>
      <c r="O1769" s="232"/>
      <c r="P1769" s="123">
        <f t="shared" si="112"/>
        <v>0</v>
      </c>
      <c r="Q1769" s="208" t="str">
        <f t="shared" si="113"/>
        <v>Debil</v>
      </c>
      <c r="R1769" s="232"/>
      <c r="S1769" s="224" t="str">
        <f t="shared" si="114"/>
        <v>Debil</v>
      </c>
      <c r="T1769" s="224" t="str">
        <f>IFERROR(VLOOKUP(S1769,'Tablas de calculos'!$AU$16:$AV$24,2,FALSE),"")</f>
        <v/>
      </c>
      <c r="U1769" s="208" t="str">
        <f>IFERROR(VLOOKUP(T1769,'Tablas de calculos'!$AV$16:$AY$24,4),"")</f>
        <v/>
      </c>
      <c r="V1769" s="232"/>
      <c r="W1769" s="232"/>
      <c r="X1769" s="123" t="str">
        <f t="shared" si="115"/>
        <v/>
      </c>
      <c r="Y1769" s="208" t="str">
        <f>IFERROR(VLOOKUP(X1769,'Tablas de calculos'!$AZ$4:$BE$11,5,FALSE),"")</f>
        <v/>
      </c>
      <c r="Z1769" s="208" t="str">
        <f>IFERROR(VLOOKUP(X1769,'Tablas de calculos'!$AZ$4:$BE$11,6,FALSE),"")</f>
        <v/>
      </c>
    </row>
    <row r="1770" spans="1:26" ht="30" x14ac:dyDescent="0.25">
      <c r="A1770" s="232" t="s">
        <v>114</v>
      </c>
      <c r="B1770" s="204">
        <v>136</v>
      </c>
      <c r="C1770" s="205" t="str">
        <f>+VLOOKUP(Tabla9[[#This Row],[Cod. Riesgo]],Tabla_Riesgos[[Número]:[Tipo de Riesgo]],6,FALSE)</f>
        <v xml:space="preserve">Continuidad del negocio </v>
      </c>
      <c r="D1770" s="119" t="s">
        <v>66</v>
      </c>
      <c r="E1770" s="120" t="s">
        <v>774</v>
      </c>
      <c r="F1770" s="395"/>
      <c r="G1770" s="389"/>
      <c r="H1770" s="396"/>
      <c r="I1770" s="232"/>
      <c r="J1770" s="232"/>
      <c r="K1770" s="232"/>
      <c r="L1770" s="232"/>
      <c r="M1770" s="232"/>
      <c r="N1770" s="232"/>
      <c r="O1770" s="232"/>
      <c r="P1770" s="123">
        <f t="shared" si="112"/>
        <v>0</v>
      </c>
      <c r="Q1770" s="208" t="str">
        <f t="shared" si="113"/>
        <v>Debil</v>
      </c>
      <c r="R1770" s="232"/>
      <c r="S1770" s="224" t="str">
        <f t="shared" si="114"/>
        <v>Debil</v>
      </c>
      <c r="T1770" s="224" t="str">
        <f>IFERROR(VLOOKUP(S1770,'Tablas de calculos'!$AU$16:$AV$24,2,FALSE),"")</f>
        <v/>
      </c>
      <c r="U1770" s="208" t="str">
        <f>IFERROR(VLOOKUP(T1770,'Tablas de calculos'!$AV$16:$AY$24,4),"")</f>
        <v/>
      </c>
      <c r="V1770" s="232"/>
      <c r="W1770" s="232"/>
      <c r="X1770" s="123" t="str">
        <f t="shared" si="115"/>
        <v/>
      </c>
      <c r="Y1770" s="208" t="str">
        <f>IFERROR(VLOOKUP(X1770,'Tablas de calculos'!$AZ$4:$BE$11,5,FALSE),"")</f>
        <v/>
      </c>
      <c r="Z1770" s="208" t="str">
        <f>IFERROR(VLOOKUP(X1770,'Tablas de calculos'!$AZ$4:$BE$11,6,FALSE),"")</f>
        <v/>
      </c>
    </row>
    <row r="1771" spans="1:26" ht="30" x14ac:dyDescent="0.25">
      <c r="A1771" s="232" t="s">
        <v>114</v>
      </c>
      <c r="B1771" s="204">
        <v>136</v>
      </c>
      <c r="C1771" s="205" t="str">
        <f>+VLOOKUP(Tabla9[[#This Row],[Cod. Riesgo]],Tabla_Riesgos[[Número]:[Tipo de Riesgo]],6,FALSE)</f>
        <v xml:space="preserve">Continuidad del negocio </v>
      </c>
      <c r="D1771" s="119" t="s">
        <v>66</v>
      </c>
      <c r="E1771" s="120" t="s">
        <v>774</v>
      </c>
      <c r="F1771" s="395"/>
      <c r="G1771" s="389"/>
      <c r="H1771" s="396"/>
      <c r="I1771" s="232"/>
      <c r="J1771" s="232"/>
      <c r="K1771" s="232"/>
      <c r="L1771" s="232"/>
      <c r="M1771" s="232"/>
      <c r="N1771" s="232"/>
      <c r="O1771" s="232"/>
      <c r="P1771" s="123">
        <f t="shared" si="112"/>
        <v>0</v>
      </c>
      <c r="Q1771" s="208" t="str">
        <f t="shared" si="113"/>
        <v>Debil</v>
      </c>
      <c r="R1771" s="232"/>
      <c r="S1771" s="224" t="str">
        <f t="shared" si="114"/>
        <v>Debil</v>
      </c>
      <c r="T1771" s="224" t="str">
        <f>IFERROR(VLOOKUP(S1771,'Tablas de calculos'!$AU$16:$AV$24,2,FALSE),"")</f>
        <v/>
      </c>
      <c r="U1771" s="208" t="str">
        <f>IFERROR(VLOOKUP(T1771,'Tablas de calculos'!$AV$16:$AY$24,4),"")</f>
        <v/>
      </c>
      <c r="V1771" s="232"/>
      <c r="W1771" s="232"/>
      <c r="X1771" s="123" t="str">
        <f t="shared" si="115"/>
        <v/>
      </c>
      <c r="Y1771" s="208" t="str">
        <f>IFERROR(VLOOKUP(X1771,'Tablas de calculos'!$AZ$4:$BE$11,5,FALSE),"")</f>
        <v/>
      </c>
      <c r="Z1771" s="208" t="str">
        <f>IFERROR(VLOOKUP(X1771,'Tablas de calculos'!$AZ$4:$BE$11,6,FALSE),"")</f>
        <v/>
      </c>
    </row>
    <row r="1772" spans="1:26" ht="30" x14ac:dyDescent="0.25">
      <c r="A1772" s="232" t="s">
        <v>114</v>
      </c>
      <c r="B1772" s="204">
        <v>136</v>
      </c>
      <c r="C1772" s="205" t="str">
        <f>+VLOOKUP(Tabla9[[#This Row],[Cod. Riesgo]],Tabla_Riesgos[[Número]:[Tipo de Riesgo]],6,FALSE)</f>
        <v xml:space="preserve">Continuidad del negocio </v>
      </c>
      <c r="D1772" s="119" t="s">
        <v>66</v>
      </c>
      <c r="E1772" s="120" t="s">
        <v>774</v>
      </c>
      <c r="F1772" s="395"/>
      <c r="G1772" s="389"/>
      <c r="H1772" s="396"/>
      <c r="I1772" s="232"/>
      <c r="J1772" s="232"/>
      <c r="K1772" s="232"/>
      <c r="L1772" s="232"/>
      <c r="M1772" s="232"/>
      <c r="N1772" s="232"/>
      <c r="O1772" s="232"/>
      <c r="P1772" s="123">
        <f t="shared" si="112"/>
        <v>0</v>
      </c>
      <c r="Q1772" s="208" t="str">
        <f t="shared" si="113"/>
        <v>Debil</v>
      </c>
      <c r="R1772" s="232"/>
      <c r="S1772" s="224" t="str">
        <f t="shared" si="114"/>
        <v>Debil</v>
      </c>
      <c r="T1772" s="224" t="str">
        <f>IFERROR(VLOOKUP(S1772,'Tablas de calculos'!$AU$16:$AV$24,2,FALSE),"")</f>
        <v/>
      </c>
      <c r="U1772" s="208" t="str">
        <f>IFERROR(VLOOKUP(T1772,'Tablas de calculos'!$AV$16:$AY$24,4),"")</f>
        <v/>
      </c>
      <c r="V1772" s="232"/>
      <c r="W1772" s="232"/>
      <c r="X1772" s="123" t="str">
        <f t="shared" si="115"/>
        <v/>
      </c>
      <c r="Y1772" s="208" t="str">
        <f>IFERROR(VLOOKUP(X1772,'Tablas de calculos'!$AZ$4:$BE$11,5,FALSE),"")</f>
        <v/>
      </c>
      <c r="Z1772" s="208" t="str">
        <f>IFERROR(VLOOKUP(X1772,'Tablas de calculos'!$AZ$4:$BE$11,6,FALSE),"")</f>
        <v/>
      </c>
    </row>
    <row r="1773" spans="1:26" ht="30" x14ac:dyDescent="0.25">
      <c r="A1773" s="232" t="s">
        <v>114</v>
      </c>
      <c r="B1773" s="196">
        <v>137</v>
      </c>
      <c r="C1773" s="205" t="str">
        <f>+VLOOKUP(Tabla9[[#This Row],[Cod. Riesgo]],Tabla_Riesgos[[Número]:[Tipo de Riesgo]],6,FALSE)</f>
        <v xml:space="preserve">Continuidad del negocio </v>
      </c>
      <c r="D1773" s="119" t="s">
        <v>66</v>
      </c>
      <c r="E1773" s="120" t="s">
        <v>736</v>
      </c>
      <c r="F1773" s="395"/>
      <c r="G1773" s="389"/>
      <c r="H1773" s="396"/>
      <c r="I1773" s="232"/>
      <c r="J1773" s="232"/>
      <c r="K1773" s="232"/>
      <c r="L1773" s="232"/>
      <c r="M1773" s="232"/>
      <c r="N1773" s="232"/>
      <c r="O1773" s="232"/>
      <c r="P1773" s="123">
        <f t="shared" si="112"/>
        <v>0</v>
      </c>
      <c r="Q1773" s="208" t="str">
        <f t="shared" si="113"/>
        <v>Debil</v>
      </c>
      <c r="R1773" s="232"/>
      <c r="S1773" s="224" t="str">
        <f t="shared" si="114"/>
        <v>Debil</v>
      </c>
      <c r="T1773" s="224" t="str">
        <f>IFERROR(VLOOKUP(S1773,'Tablas de calculos'!$AU$16:$AV$24,2,FALSE),"")</f>
        <v/>
      </c>
      <c r="U1773" s="208" t="str">
        <f>IFERROR(VLOOKUP(T1773,'Tablas de calculos'!$AV$16:$AY$24,4),"")</f>
        <v/>
      </c>
      <c r="V1773" s="232"/>
      <c r="W1773" s="232"/>
      <c r="X1773" s="123" t="str">
        <f t="shared" si="115"/>
        <v/>
      </c>
      <c r="Y1773" s="208" t="str">
        <f>IFERROR(VLOOKUP(X1773,'Tablas de calculos'!$AZ$4:$BE$11,5,FALSE),"")</f>
        <v/>
      </c>
      <c r="Z1773" s="208" t="str">
        <f>IFERROR(VLOOKUP(X1773,'Tablas de calculos'!$AZ$4:$BE$11,6,FALSE),"")</f>
        <v/>
      </c>
    </row>
    <row r="1774" spans="1:26" ht="30" x14ac:dyDescent="0.25">
      <c r="A1774" s="232" t="s">
        <v>114</v>
      </c>
      <c r="B1774" s="205">
        <v>138</v>
      </c>
      <c r="C1774" s="205" t="str">
        <f>+VLOOKUP(Tabla9[[#This Row],[Cod. Riesgo]],Tabla_Riesgos[[Número]:[Tipo de Riesgo]],6,FALSE)</f>
        <v xml:space="preserve">Continuidad del negocio </v>
      </c>
      <c r="D1774" s="199" t="s">
        <v>66</v>
      </c>
      <c r="E1774" s="200" t="s">
        <v>738</v>
      </c>
      <c r="F1774" s="395"/>
      <c r="G1774" s="389"/>
      <c r="H1774" s="396"/>
      <c r="I1774" s="232"/>
      <c r="J1774" s="232"/>
      <c r="K1774" s="232"/>
      <c r="L1774" s="232"/>
      <c r="M1774" s="232"/>
      <c r="N1774" s="232"/>
      <c r="O1774" s="232"/>
      <c r="P1774" s="123">
        <f t="shared" si="112"/>
        <v>0</v>
      </c>
      <c r="Q1774" s="208" t="str">
        <f t="shared" si="113"/>
        <v>Debil</v>
      </c>
      <c r="R1774" s="232"/>
      <c r="S1774" s="224" t="str">
        <f t="shared" si="114"/>
        <v>Debil</v>
      </c>
      <c r="T1774" s="224" t="str">
        <f>IFERROR(VLOOKUP(S1774,'Tablas de calculos'!$AU$16:$AV$24,2,FALSE),"")</f>
        <v/>
      </c>
      <c r="U1774" s="208" t="str">
        <f>IFERROR(VLOOKUP(T1774,'Tablas de calculos'!$AV$16:$AY$24,4),"")</f>
        <v/>
      </c>
      <c r="V1774" s="232"/>
      <c r="W1774" s="232"/>
      <c r="X1774" s="123" t="str">
        <f t="shared" si="115"/>
        <v/>
      </c>
      <c r="Y1774" s="208" t="str">
        <f>IFERROR(VLOOKUP(X1774,'Tablas de calculos'!$AZ$4:$BE$11,5,FALSE),"")</f>
        <v/>
      </c>
      <c r="Z1774" s="208" t="str">
        <f>IFERROR(VLOOKUP(X1774,'Tablas de calculos'!$AZ$4:$BE$11,6,FALSE),"")</f>
        <v/>
      </c>
    </row>
    <row r="1775" spans="1:26" ht="60" x14ac:dyDescent="0.25">
      <c r="A1775" s="232" t="s">
        <v>112</v>
      </c>
      <c r="B1775" s="61">
        <v>1</v>
      </c>
      <c r="C1775" s="205" t="str">
        <f>+VLOOKUP(Tabla9[[#This Row],[Cod. Riesgo]],Tabla_Riesgos[[Número]:[Tipo de Riesgo]],6,FALSE)</f>
        <v>Corrupción</v>
      </c>
      <c r="D1775" s="250" t="s">
        <v>12</v>
      </c>
      <c r="E1775" s="250" t="s">
        <v>386</v>
      </c>
      <c r="F1775" s="395"/>
      <c r="G1775" s="389" t="s">
        <v>173</v>
      </c>
      <c r="H1775" s="396"/>
      <c r="I1775" s="232"/>
      <c r="J1775" s="232"/>
      <c r="K1775" s="232"/>
      <c r="L1775" s="232"/>
      <c r="M1775" s="232"/>
      <c r="N1775" s="232"/>
      <c r="O1775" s="232"/>
      <c r="P1775" s="123">
        <f t="shared" si="112"/>
        <v>0</v>
      </c>
      <c r="Q1775" s="208" t="str">
        <f t="shared" si="113"/>
        <v>Debil</v>
      </c>
      <c r="R1775" s="232" t="s">
        <v>371</v>
      </c>
      <c r="S1775" s="224" t="str">
        <f t="shared" si="114"/>
        <v>DebilModerado</v>
      </c>
      <c r="T1775" s="224">
        <f>IFERROR(VLOOKUP(S1775,'Tablas de calculos'!$AU$16:$AV$24,2,FALSE),"")</f>
        <v>8</v>
      </c>
      <c r="U1775" s="208" t="str">
        <f>IFERROR(VLOOKUP(T1775,'Tablas de calculos'!$AV$16:$AY$24,4),"")</f>
        <v>Débil</v>
      </c>
      <c r="V1775" s="232" t="s">
        <v>578</v>
      </c>
      <c r="W1775" s="232" t="s">
        <v>575</v>
      </c>
      <c r="X1775" s="123" t="str">
        <f t="shared" si="115"/>
        <v>DébilDirectamenteIndirectamente</v>
      </c>
      <c r="Y1775" s="208" t="str">
        <f>IFERROR(VLOOKUP(X1775,'Tablas de calculos'!$AZ$4:$BE$11,5,FALSE),"")</f>
        <v/>
      </c>
      <c r="Z1775" s="208" t="str">
        <f>IFERROR(VLOOKUP(X1775,'Tablas de calculos'!$AZ$4:$BE$11,6,FALSE),"")</f>
        <v/>
      </c>
    </row>
    <row r="1776" spans="1:26" ht="60" x14ac:dyDescent="0.25">
      <c r="A1776" s="232" t="s">
        <v>112</v>
      </c>
      <c r="B1776" s="61">
        <v>1</v>
      </c>
      <c r="C1776" s="205" t="str">
        <f>+VLOOKUP(Tabla9[[#This Row],[Cod. Riesgo]],Tabla_Riesgos[[Número]:[Tipo de Riesgo]],6,FALSE)</f>
        <v>Corrupción</v>
      </c>
      <c r="D1776" s="250" t="s">
        <v>12</v>
      </c>
      <c r="E1776" s="250" t="s">
        <v>386</v>
      </c>
      <c r="F1776" s="395"/>
      <c r="G1776" s="389" t="s">
        <v>174</v>
      </c>
      <c r="H1776" s="396"/>
      <c r="I1776" s="232"/>
      <c r="J1776" s="232"/>
      <c r="K1776" s="232"/>
      <c r="L1776" s="232"/>
      <c r="M1776" s="232"/>
      <c r="N1776" s="232"/>
      <c r="O1776" s="232"/>
      <c r="P1776" s="123">
        <f t="shared" si="112"/>
        <v>0</v>
      </c>
      <c r="Q1776" s="208" t="str">
        <f t="shared" si="113"/>
        <v>Debil</v>
      </c>
      <c r="R1776" s="232" t="s">
        <v>516</v>
      </c>
      <c r="S1776" s="224" t="str">
        <f t="shared" si="114"/>
        <v>DebilFuerte</v>
      </c>
      <c r="T1776" s="224">
        <f>IFERROR(VLOOKUP(S1776,'Tablas de calculos'!$AU$16:$AV$24,2,FALSE),"")</f>
        <v>7</v>
      </c>
      <c r="U1776" s="208" t="str">
        <f>IFERROR(VLOOKUP(T1776,'Tablas de calculos'!$AV$16:$AY$24,4),"")</f>
        <v>Débil</v>
      </c>
      <c r="V1776" s="232" t="s">
        <v>578</v>
      </c>
      <c r="W1776" s="232" t="s">
        <v>575</v>
      </c>
      <c r="X1776" s="123" t="str">
        <f t="shared" si="115"/>
        <v>DébilDirectamenteIndirectamente</v>
      </c>
      <c r="Y1776" s="208" t="str">
        <f>IFERROR(VLOOKUP(X1776,'Tablas de calculos'!$AZ$4:$BE$11,5,FALSE),"")</f>
        <v/>
      </c>
      <c r="Z1776" s="208" t="str">
        <f>IFERROR(VLOOKUP(X1776,'Tablas de calculos'!$AZ$4:$BE$11,6,FALSE),"")</f>
        <v/>
      </c>
    </row>
    <row r="1777" spans="1:26" ht="60" x14ac:dyDescent="0.25">
      <c r="A1777" s="232" t="s">
        <v>112</v>
      </c>
      <c r="B1777" s="61">
        <v>1</v>
      </c>
      <c r="C1777" s="205" t="str">
        <f>+VLOOKUP(Tabla9[[#This Row],[Cod. Riesgo]],Tabla_Riesgos[[Número]:[Tipo de Riesgo]],6,FALSE)</f>
        <v>Corrupción</v>
      </c>
      <c r="D1777" s="250" t="s">
        <v>12</v>
      </c>
      <c r="E1777" s="250" t="s">
        <v>386</v>
      </c>
      <c r="F1777" s="395"/>
      <c r="G1777" s="389" t="s">
        <v>175</v>
      </c>
      <c r="H1777" s="396"/>
      <c r="I1777" s="232"/>
      <c r="J1777" s="232"/>
      <c r="K1777" s="232"/>
      <c r="L1777" s="232"/>
      <c r="M1777" s="232"/>
      <c r="N1777" s="232"/>
      <c r="O1777" s="232"/>
      <c r="P1777" s="123">
        <f t="shared" si="112"/>
        <v>0</v>
      </c>
      <c r="Q1777" s="208" t="str">
        <f t="shared" si="113"/>
        <v>Debil</v>
      </c>
      <c r="R1777" s="232" t="s">
        <v>371</v>
      </c>
      <c r="S1777" s="224" t="str">
        <f t="shared" si="114"/>
        <v>DebilModerado</v>
      </c>
      <c r="T1777" s="224">
        <f>IFERROR(VLOOKUP(S1777,'Tablas de calculos'!$AU$16:$AV$24,2,FALSE),"")</f>
        <v>8</v>
      </c>
      <c r="U1777" s="208" t="str">
        <f>IFERROR(VLOOKUP(T1777,'Tablas de calculos'!$AV$16:$AY$24,4),"")</f>
        <v>Débil</v>
      </c>
      <c r="V1777" s="232" t="s">
        <v>576</v>
      </c>
      <c r="W1777" s="232" t="s">
        <v>578</v>
      </c>
      <c r="X1777" s="123" t="str">
        <f t="shared" si="115"/>
        <v>DébilNo disminuyeDirectamente</v>
      </c>
      <c r="Y1777" s="208" t="str">
        <f>IFERROR(VLOOKUP(X1777,'Tablas de calculos'!$AZ$4:$BE$11,5,FALSE),"")</f>
        <v/>
      </c>
      <c r="Z1777" s="208" t="str">
        <f>IFERROR(VLOOKUP(X1777,'Tablas de calculos'!$AZ$4:$BE$11,6,FALSE),"")</f>
        <v/>
      </c>
    </row>
    <row r="1778" spans="1:26" ht="60" x14ac:dyDescent="0.25">
      <c r="A1778" s="232" t="s">
        <v>112</v>
      </c>
      <c r="B1778" s="61">
        <v>1</v>
      </c>
      <c r="C1778" s="205" t="str">
        <f>+VLOOKUP(Tabla9[[#This Row],[Cod. Riesgo]],Tabla_Riesgos[[Número]:[Tipo de Riesgo]],6,FALSE)</f>
        <v>Corrupción</v>
      </c>
      <c r="D1778" s="250" t="s">
        <v>12</v>
      </c>
      <c r="E1778" s="250" t="s">
        <v>386</v>
      </c>
      <c r="F1778" s="395"/>
      <c r="G1778" s="389" t="s">
        <v>176</v>
      </c>
      <c r="H1778" s="396"/>
      <c r="I1778" s="232"/>
      <c r="J1778" s="232"/>
      <c r="K1778" s="232"/>
      <c r="L1778" s="232"/>
      <c r="M1778" s="232"/>
      <c r="N1778" s="232"/>
      <c r="O1778" s="232"/>
      <c r="P1778" s="123">
        <f t="shared" si="112"/>
        <v>0</v>
      </c>
      <c r="Q1778" s="208" t="str">
        <f t="shared" si="113"/>
        <v>Debil</v>
      </c>
      <c r="R1778" s="232" t="s">
        <v>516</v>
      </c>
      <c r="S1778" s="224" t="str">
        <f t="shared" si="114"/>
        <v>DebilFuerte</v>
      </c>
      <c r="T1778" s="224">
        <f>IFERROR(VLOOKUP(S1778,'Tablas de calculos'!$AU$16:$AV$24,2,FALSE),"")</f>
        <v>7</v>
      </c>
      <c r="U1778" s="208" t="str">
        <f>IFERROR(VLOOKUP(T1778,'Tablas de calculos'!$AV$16:$AY$24,4),"")</f>
        <v>Débil</v>
      </c>
      <c r="V1778" s="232" t="s">
        <v>576</v>
      </c>
      <c r="W1778" s="232" t="s">
        <v>578</v>
      </c>
      <c r="X1778" s="123" t="str">
        <f t="shared" si="115"/>
        <v>DébilNo disminuyeDirectamente</v>
      </c>
      <c r="Y1778" s="208" t="str">
        <f>IFERROR(VLOOKUP(X1778,'Tablas de calculos'!$AZ$4:$BE$11,5,FALSE),"")</f>
        <v/>
      </c>
      <c r="Z1778" s="208" t="str">
        <f>IFERROR(VLOOKUP(X1778,'Tablas de calculos'!$AZ$4:$BE$11,6,FALSE),"")</f>
        <v/>
      </c>
    </row>
    <row r="1779" spans="1:26" ht="60" x14ac:dyDescent="0.25">
      <c r="A1779" s="232" t="s">
        <v>112</v>
      </c>
      <c r="B1779" s="61">
        <v>1</v>
      </c>
      <c r="C1779" s="205" t="str">
        <f>+VLOOKUP(Tabla9[[#This Row],[Cod. Riesgo]],Tabla_Riesgos[[Número]:[Tipo de Riesgo]],6,FALSE)</f>
        <v>Corrupción</v>
      </c>
      <c r="D1779" s="250" t="s">
        <v>12</v>
      </c>
      <c r="E1779" s="250" t="s">
        <v>386</v>
      </c>
      <c r="F1779" s="395"/>
      <c r="G1779" s="389" t="s">
        <v>177</v>
      </c>
      <c r="H1779" s="396"/>
      <c r="I1779" s="232"/>
      <c r="J1779" s="232"/>
      <c r="K1779" s="232"/>
      <c r="L1779" s="232"/>
      <c r="M1779" s="232"/>
      <c r="N1779" s="232"/>
      <c r="O1779" s="232"/>
      <c r="P1779" s="123">
        <f t="shared" si="112"/>
        <v>0</v>
      </c>
      <c r="Q1779" s="208" t="str">
        <f t="shared" si="113"/>
        <v>Debil</v>
      </c>
      <c r="R1779" s="232" t="s">
        <v>516</v>
      </c>
      <c r="S1779" s="224" t="str">
        <f t="shared" si="114"/>
        <v>DebilFuerte</v>
      </c>
      <c r="T1779" s="224">
        <f>IFERROR(VLOOKUP(S1779,'Tablas de calculos'!$AU$16:$AV$24,2,FALSE),"")</f>
        <v>7</v>
      </c>
      <c r="U1779" s="208" t="str">
        <f>IFERROR(VLOOKUP(T1779,'Tablas de calculos'!$AV$16:$AY$24,4),"")</f>
        <v>Débil</v>
      </c>
      <c r="V1779" s="232" t="s">
        <v>578</v>
      </c>
      <c r="W1779" s="232" t="s">
        <v>575</v>
      </c>
      <c r="X1779" s="123" t="str">
        <f t="shared" si="115"/>
        <v>DébilDirectamenteIndirectamente</v>
      </c>
      <c r="Y1779" s="208" t="str">
        <f>IFERROR(VLOOKUP(X1779,'Tablas de calculos'!$AZ$4:$BE$11,5,FALSE),"")</f>
        <v/>
      </c>
      <c r="Z1779" s="208" t="str">
        <f>IFERROR(VLOOKUP(X1779,'Tablas de calculos'!$AZ$4:$BE$11,6,FALSE),"")</f>
        <v/>
      </c>
    </row>
    <row r="1780" spans="1:26" ht="60" x14ac:dyDescent="0.25">
      <c r="A1780" s="232" t="s">
        <v>112</v>
      </c>
      <c r="B1780" s="61">
        <v>1</v>
      </c>
      <c r="C1780" s="205" t="str">
        <f>+VLOOKUP(Tabla9[[#This Row],[Cod. Riesgo]],Tabla_Riesgos[[Número]:[Tipo de Riesgo]],6,FALSE)</f>
        <v>Corrupción</v>
      </c>
      <c r="D1780" s="250" t="s">
        <v>12</v>
      </c>
      <c r="E1780" s="250" t="s">
        <v>386</v>
      </c>
      <c r="F1780" s="395"/>
      <c r="G1780" s="389" t="s">
        <v>178</v>
      </c>
      <c r="H1780" s="396"/>
      <c r="I1780" s="232"/>
      <c r="J1780" s="232"/>
      <c r="K1780" s="232"/>
      <c r="L1780" s="232"/>
      <c r="M1780" s="232"/>
      <c r="N1780" s="232"/>
      <c r="O1780" s="232"/>
      <c r="P1780" s="123">
        <f t="shared" si="112"/>
        <v>0</v>
      </c>
      <c r="Q1780" s="208" t="str">
        <f t="shared" si="113"/>
        <v>Debil</v>
      </c>
      <c r="R1780" s="232" t="s">
        <v>516</v>
      </c>
      <c r="S1780" s="224" t="str">
        <f t="shared" si="114"/>
        <v>DebilFuerte</v>
      </c>
      <c r="T1780" s="224">
        <f>IFERROR(VLOOKUP(S1780,'Tablas de calculos'!$AU$16:$AV$24,2,FALSE),"")</f>
        <v>7</v>
      </c>
      <c r="U1780" s="208" t="str">
        <f>IFERROR(VLOOKUP(T1780,'Tablas de calculos'!$AV$16:$AY$24,4),"")</f>
        <v>Débil</v>
      </c>
      <c r="V1780" s="232" t="s">
        <v>576</v>
      </c>
      <c r="W1780" s="232" t="s">
        <v>578</v>
      </c>
      <c r="X1780" s="123" t="str">
        <f t="shared" si="115"/>
        <v>DébilNo disminuyeDirectamente</v>
      </c>
      <c r="Y1780" s="208" t="str">
        <f>IFERROR(VLOOKUP(X1780,'Tablas de calculos'!$AZ$4:$BE$11,5,FALSE),"")</f>
        <v/>
      </c>
      <c r="Z1780" s="208" t="str">
        <f>IFERROR(VLOOKUP(X1780,'Tablas de calculos'!$AZ$4:$BE$11,6,FALSE),"")</f>
        <v/>
      </c>
    </row>
    <row r="1781" spans="1:26" ht="75" x14ac:dyDescent="0.25">
      <c r="A1781" s="232" t="s">
        <v>112</v>
      </c>
      <c r="B1781" s="61">
        <v>3</v>
      </c>
      <c r="C1781" s="205" t="str">
        <f>+VLOOKUP(Tabla9[[#This Row],[Cod. Riesgo]],Tabla_Riesgos[[Número]:[Tipo de Riesgo]],6,FALSE)</f>
        <v>Corrupción</v>
      </c>
      <c r="D1781" s="250" t="s">
        <v>12</v>
      </c>
      <c r="E1781" s="250" t="s">
        <v>1283</v>
      </c>
      <c r="F1781" s="395"/>
      <c r="G1781" s="389" t="s">
        <v>177</v>
      </c>
      <c r="H1781" s="396"/>
      <c r="I1781" s="232"/>
      <c r="J1781" s="232"/>
      <c r="K1781" s="232"/>
      <c r="L1781" s="232"/>
      <c r="M1781" s="232"/>
      <c r="N1781" s="232"/>
      <c r="O1781" s="232"/>
      <c r="P1781" s="123">
        <f t="shared" si="112"/>
        <v>0</v>
      </c>
      <c r="Q1781" s="208" t="str">
        <f t="shared" si="113"/>
        <v>Debil</v>
      </c>
      <c r="R1781" s="232" t="s">
        <v>516</v>
      </c>
      <c r="S1781" s="224" t="str">
        <f t="shared" si="114"/>
        <v>DebilFuerte</v>
      </c>
      <c r="T1781" s="224">
        <f>IFERROR(VLOOKUP(S1781,'Tablas de calculos'!$AU$16:$AV$24,2,FALSE),"")</f>
        <v>7</v>
      </c>
      <c r="U1781" s="208" t="str">
        <f>IFERROR(VLOOKUP(T1781,'Tablas de calculos'!$AV$16:$AY$24,4),"")</f>
        <v>Débil</v>
      </c>
      <c r="V1781" s="232" t="s">
        <v>576</v>
      </c>
      <c r="W1781" s="232" t="s">
        <v>578</v>
      </c>
      <c r="X1781" s="123" t="str">
        <f t="shared" si="115"/>
        <v>DébilNo disminuyeDirectamente</v>
      </c>
      <c r="Y1781" s="208" t="str">
        <f>IFERROR(VLOOKUP(X1781,'Tablas de calculos'!$AZ$4:$BE$11,5,FALSE),"")</f>
        <v/>
      </c>
      <c r="Z1781" s="208" t="str">
        <f>IFERROR(VLOOKUP(X1781,'Tablas de calculos'!$AZ$4:$BE$11,6,FALSE),"")</f>
        <v/>
      </c>
    </row>
    <row r="1782" spans="1:26" ht="75" x14ac:dyDescent="0.25">
      <c r="A1782" s="232" t="s">
        <v>112</v>
      </c>
      <c r="B1782" s="61">
        <v>3</v>
      </c>
      <c r="C1782" s="205" t="str">
        <f>+VLOOKUP(Tabla9[[#This Row],[Cod. Riesgo]],Tabla_Riesgos[[Número]:[Tipo de Riesgo]],6,FALSE)</f>
        <v>Corrupción</v>
      </c>
      <c r="D1782" s="250" t="s">
        <v>12</v>
      </c>
      <c r="E1782" s="250" t="s">
        <v>1283</v>
      </c>
      <c r="F1782" s="395"/>
      <c r="G1782" s="389" t="s">
        <v>178</v>
      </c>
      <c r="H1782" s="396"/>
      <c r="I1782" s="232"/>
      <c r="J1782" s="232"/>
      <c r="K1782" s="232"/>
      <c r="L1782" s="232"/>
      <c r="M1782" s="232"/>
      <c r="N1782" s="232"/>
      <c r="O1782" s="232"/>
      <c r="P1782" s="123">
        <f t="shared" si="112"/>
        <v>0</v>
      </c>
      <c r="Q1782" s="208" t="str">
        <f t="shared" si="113"/>
        <v>Debil</v>
      </c>
      <c r="R1782" s="232" t="s">
        <v>516</v>
      </c>
      <c r="S1782" s="224" t="str">
        <f t="shared" si="114"/>
        <v>DebilFuerte</v>
      </c>
      <c r="T1782" s="224">
        <f>IFERROR(VLOOKUP(S1782,'Tablas de calculos'!$AU$16:$AV$24,2,FALSE),"")</f>
        <v>7</v>
      </c>
      <c r="U1782" s="208" t="str">
        <f>IFERROR(VLOOKUP(T1782,'Tablas de calculos'!$AV$16:$AY$24,4),"")</f>
        <v>Débil</v>
      </c>
      <c r="V1782" s="232" t="s">
        <v>576</v>
      </c>
      <c r="W1782" s="232" t="s">
        <v>578</v>
      </c>
      <c r="X1782" s="123" t="str">
        <f t="shared" si="115"/>
        <v>DébilNo disminuyeDirectamente</v>
      </c>
      <c r="Y1782" s="208" t="str">
        <f>IFERROR(VLOOKUP(X1782,'Tablas de calculos'!$AZ$4:$BE$11,5,FALSE),"")</f>
        <v/>
      </c>
      <c r="Z1782" s="208" t="str">
        <f>IFERROR(VLOOKUP(X1782,'Tablas de calculos'!$AZ$4:$BE$11,6,FALSE),"")</f>
        <v/>
      </c>
    </row>
    <row r="1783" spans="1:26" ht="75" x14ac:dyDescent="0.25">
      <c r="A1783" s="232" t="s">
        <v>112</v>
      </c>
      <c r="B1783" s="61">
        <v>3</v>
      </c>
      <c r="C1783" s="205" t="str">
        <f>+VLOOKUP(Tabla9[[#This Row],[Cod. Riesgo]],Tabla_Riesgos[[Número]:[Tipo de Riesgo]],6,FALSE)</f>
        <v>Corrupción</v>
      </c>
      <c r="D1783" s="250" t="s">
        <v>12</v>
      </c>
      <c r="E1783" s="250" t="s">
        <v>1283</v>
      </c>
      <c r="F1783" s="395"/>
      <c r="G1783" s="389" t="s">
        <v>179</v>
      </c>
      <c r="H1783" s="396"/>
      <c r="I1783" s="232"/>
      <c r="J1783" s="232"/>
      <c r="K1783" s="232"/>
      <c r="L1783" s="232"/>
      <c r="M1783" s="232"/>
      <c r="N1783" s="232"/>
      <c r="O1783" s="232"/>
      <c r="P1783" s="123">
        <f t="shared" si="112"/>
        <v>0</v>
      </c>
      <c r="Q1783" s="208" t="str">
        <f t="shared" si="113"/>
        <v>Debil</v>
      </c>
      <c r="R1783" s="232" t="s">
        <v>516</v>
      </c>
      <c r="S1783" s="224" t="str">
        <f t="shared" si="114"/>
        <v>DebilFuerte</v>
      </c>
      <c r="T1783" s="224">
        <f>IFERROR(VLOOKUP(S1783,'Tablas de calculos'!$AU$16:$AV$24,2,FALSE),"")</f>
        <v>7</v>
      </c>
      <c r="U1783" s="208" t="str">
        <f>IFERROR(VLOOKUP(T1783,'Tablas de calculos'!$AV$16:$AY$24,4),"")</f>
        <v>Débil</v>
      </c>
      <c r="V1783" s="232" t="s">
        <v>578</v>
      </c>
      <c r="W1783" s="232" t="s">
        <v>578</v>
      </c>
      <c r="X1783" s="123" t="str">
        <f t="shared" si="115"/>
        <v>DébilDirectamenteDirectamente</v>
      </c>
      <c r="Y1783" s="208" t="str">
        <f>IFERROR(VLOOKUP(X1783,'Tablas de calculos'!$AZ$4:$BE$11,5,FALSE),"")</f>
        <v/>
      </c>
      <c r="Z1783" s="208" t="str">
        <f>IFERROR(VLOOKUP(X1783,'Tablas de calculos'!$AZ$4:$BE$11,6,FALSE),"")</f>
        <v/>
      </c>
    </row>
    <row r="1784" spans="1:26" ht="75" x14ac:dyDescent="0.25">
      <c r="A1784" s="232" t="s">
        <v>112</v>
      </c>
      <c r="B1784" s="61">
        <v>3</v>
      </c>
      <c r="C1784" s="205" t="str">
        <f>+VLOOKUP(Tabla9[[#This Row],[Cod. Riesgo]],Tabla_Riesgos[[Número]:[Tipo de Riesgo]],6,FALSE)</f>
        <v>Corrupción</v>
      </c>
      <c r="D1784" s="250" t="s">
        <v>12</v>
      </c>
      <c r="E1784" s="250" t="s">
        <v>1283</v>
      </c>
      <c r="F1784" s="395"/>
      <c r="G1784" s="389" t="s">
        <v>180</v>
      </c>
      <c r="H1784" s="396"/>
      <c r="I1784" s="232"/>
      <c r="J1784" s="232"/>
      <c r="K1784" s="232"/>
      <c r="L1784" s="232"/>
      <c r="M1784" s="232"/>
      <c r="N1784" s="232"/>
      <c r="O1784" s="232"/>
      <c r="P1784" s="123">
        <f t="shared" si="112"/>
        <v>0</v>
      </c>
      <c r="Q1784" s="208" t="str">
        <f t="shared" si="113"/>
        <v>Debil</v>
      </c>
      <c r="R1784" s="232" t="s">
        <v>516</v>
      </c>
      <c r="S1784" s="224" t="str">
        <f t="shared" si="114"/>
        <v>DebilFuerte</v>
      </c>
      <c r="T1784" s="224">
        <f>IFERROR(VLOOKUP(S1784,'Tablas de calculos'!$AU$16:$AV$24,2,FALSE),"")</f>
        <v>7</v>
      </c>
      <c r="U1784" s="208" t="str">
        <f>IFERROR(VLOOKUP(T1784,'Tablas de calculos'!$AV$16:$AY$24,4),"")</f>
        <v>Débil</v>
      </c>
      <c r="V1784" s="232" t="s">
        <v>578</v>
      </c>
      <c r="W1784" s="232" t="s">
        <v>578</v>
      </c>
      <c r="X1784" s="123" t="str">
        <f t="shared" si="115"/>
        <v>DébilDirectamenteDirectamente</v>
      </c>
      <c r="Y1784" s="208" t="str">
        <f>IFERROR(VLOOKUP(X1784,'Tablas de calculos'!$AZ$4:$BE$11,5,FALSE),"")</f>
        <v/>
      </c>
      <c r="Z1784" s="208" t="str">
        <f>IFERROR(VLOOKUP(X1784,'Tablas de calculos'!$AZ$4:$BE$11,6,FALSE),"")</f>
        <v/>
      </c>
    </row>
    <row r="1785" spans="1:26" ht="90" x14ac:dyDescent="0.25">
      <c r="A1785" s="232" t="s">
        <v>112</v>
      </c>
      <c r="B1785" s="61">
        <v>4</v>
      </c>
      <c r="C1785" s="205" t="str">
        <f>+VLOOKUP(Tabla9[[#This Row],[Cod. Riesgo]],Tabla_Riesgos[[Número]:[Tipo de Riesgo]],6,FALSE)</f>
        <v>Corrupción</v>
      </c>
      <c r="D1785" s="250" t="s">
        <v>12</v>
      </c>
      <c r="E1785" s="250" t="s">
        <v>622</v>
      </c>
      <c r="F1785" s="395"/>
      <c r="G1785" s="389" t="s">
        <v>181</v>
      </c>
      <c r="H1785" s="396"/>
      <c r="I1785" s="232"/>
      <c r="J1785" s="232"/>
      <c r="K1785" s="232"/>
      <c r="L1785" s="232"/>
      <c r="M1785" s="232"/>
      <c r="N1785" s="232"/>
      <c r="O1785" s="232"/>
      <c r="P1785" s="123">
        <f t="shared" si="112"/>
        <v>0</v>
      </c>
      <c r="Q1785" s="208" t="str">
        <f t="shared" si="113"/>
        <v>Debil</v>
      </c>
      <c r="R1785" s="232" t="s">
        <v>516</v>
      </c>
      <c r="S1785" s="224" t="str">
        <f t="shared" si="114"/>
        <v>DebilFuerte</v>
      </c>
      <c r="T1785" s="224">
        <f>IFERROR(VLOOKUP(S1785,'Tablas de calculos'!$AU$16:$AV$24,2,FALSE),"")</f>
        <v>7</v>
      </c>
      <c r="U1785" s="208" t="str">
        <f>IFERROR(VLOOKUP(T1785,'Tablas de calculos'!$AV$16:$AY$24,4),"")</f>
        <v>Débil</v>
      </c>
      <c r="V1785" s="232" t="s">
        <v>578</v>
      </c>
      <c r="W1785" s="232" t="s">
        <v>578</v>
      </c>
      <c r="X1785" s="123" t="str">
        <f t="shared" si="115"/>
        <v>DébilDirectamenteDirectamente</v>
      </c>
      <c r="Y1785" s="208" t="str">
        <f>IFERROR(VLOOKUP(X1785,'Tablas de calculos'!$AZ$4:$BE$11,5,FALSE),"")</f>
        <v/>
      </c>
      <c r="Z1785" s="208" t="str">
        <f>IFERROR(VLOOKUP(X1785,'Tablas de calculos'!$AZ$4:$BE$11,6,FALSE),"")</f>
        <v/>
      </c>
    </row>
    <row r="1786" spans="1:26" ht="90" x14ac:dyDescent="0.25">
      <c r="A1786" s="232" t="s">
        <v>112</v>
      </c>
      <c r="B1786" s="61">
        <v>4</v>
      </c>
      <c r="C1786" s="205" t="str">
        <f>+VLOOKUP(Tabla9[[#This Row],[Cod. Riesgo]],Tabla_Riesgos[[Número]:[Tipo de Riesgo]],6,FALSE)</f>
        <v>Corrupción</v>
      </c>
      <c r="D1786" s="250" t="s">
        <v>12</v>
      </c>
      <c r="E1786" s="250" t="s">
        <v>622</v>
      </c>
      <c r="F1786" s="395"/>
      <c r="G1786" s="389" t="s">
        <v>182</v>
      </c>
      <c r="H1786" s="396"/>
      <c r="I1786" s="232"/>
      <c r="J1786" s="232"/>
      <c r="K1786" s="232"/>
      <c r="L1786" s="232"/>
      <c r="M1786" s="232"/>
      <c r="N1786" s="232"/>
      <c r="O1786" s="232"/>
      <c r="P1786" s="123">
        <f t="shared" si="112"/>
        <v>0</v>
      </c>
      <c r="Q1786" s="208" t="str">
        <f t="shared" si="113"/>
        <v>Debil</v>
      </c>
      <c r="R1786" s="232" t="s">
        <v>516</v>
      </c>
      <c r="S1786" s="224" t="str">
        <f t="shared" si="114"/>
        <v>DebilFuerte</v>
      </c>
      <c r="T1786" s="224">
        <f>IFERROR(VLOOKUP(S1786,'Tablas de calculos'!$AU$16:$AV$24,2,FALSE),"")</f>
        <v>7</v>
      </c>
      <c r="U1786" s="208" t="str">
        <f>IFERROR(VLOOKUP(T1786,'Tablas de calculos'!$AV$16:$AY$24,4),"")</f>
        <v>Débil</v>
      </c>
      <c r="V1786" s="232" t="s">
        <v>576</v>
      </c>
      <c r="W1786" s="232" t="s">
        <v>578</v>
      </c>
      <c r="X1786" s="123" t="str">
        <f t="shared" si="115"/>
        <v>DébilNo disminuyeDirectamente</v>
      </c>
      <c r="Y1786" s="208" t="str">
        <f>IFERROR(VLOOKUP(X1786,'Tablas de calculos'!$AZ$4:$BE$11,5,FALSE),"")</f>
        <v/>
      </c>
      <c r="Z1786" s="208" t="str">
        <f>IFERROR(VLOOKUP(X1786,'Tablas de calculos'!$AZ$4:$BE$11,6,FALSE),"")</f>
        <v/>
      </c>
    </row>
    <row r="1787" spans="1:26" ht="90" x14ac:dyDescent="0.25">
      <c r="A1787" s="232" t="s">
        <v>112</v>
      </c>
      <c r="B1787" s="61">
        <v>4</v>
      </c>
      <c r="C1787" s="205" t="str">
        <f>+VLOOKUP(Tabla9[[#This Row],[Cod. Riesgo]],Tabla_Riesgos[[Número]:[Tipo de Riesgo]],6,FALSE)</f>
        <v>Corrupción</v>
      </c>
      <c r="D1787" s="250" t="s">
        <v>12</v>
      </c>
      <c r="E1787" s="250" t="s">
        <v>622</v>
      </c>
      <c r="F1787" s="395"/>
      <c r="G1787" s="391" t="s">
        <v>183</v>
      </c>
      <c r="H1787" s="396"/>
      <c r="I1787" s="232"/>
      <c r="J1787" s="232"/>
      <c r="K1787" s="232"/>
      <c r="L1787" s="232"/>
      <c r="M1787" s="232"/>
      <c r="N1787" s="232"/>
      <c r="O1787" s="232"/>
      <c r="P1787" s="123">
        <f t="shared" si="112"/>
        <v>0</v>
      </c>
      <c r="Q1787" s="208" t="str">
        <f t="shared" si="113"/>
        <v>Debil</v>
      </c>
      <c r="R1787" s="232" t="s">
        <v>516</v>
      </c>
      <c r="S1787" s="224" t="str">
        <f t="shared" si="114"/>
        <v>DebilFuerte</v>
      </c>
      <c r="T1787" s="224">
        <f>IFERROR(VLOOKUP(S1787,'Tablas de calculos'!$AU$16:$AV$24,2,FALSE),"")</f>
        <v>7</v>
      </c>
      <c r="U1787" s="208" t="str">
        <f>IFERROR(VLOOKUP(T1787,'Tablas de calculos'!$AV$16:$AY$24,4),"")</f>
        <v>Débil</v>
      </c>
      <c r="V1787" s="232" t="s">
        <v>576</v>
      </c>
      <c r="W1787" s="232" t="s">
        <v>578</v>
      </c>
      <c r="X1787" s="123" t="str">
        <f t="shared" si="115"/>
        <v>DébilNo disminuyeDirectamente</v>
      </c>
      <c r="Y1787" s="208" t="str">
        <f>IFERROR(VLOOKUP(X1787,'Tablas de calculos'!$AZ$4:$BE$11,5,FALSE),"")</f>
        <v/>
      </c>
      <c r="Z1787" s="208" t="str">
        <f>IFERROR(VLOOKUP(X1787,'Tablas de calculos'!$AZ$4:$BE$11,6,FALSE),"")</f>
        <v/>
      </c>
    </row>
    <row r="1788" spans="1:26" ht="60" x14ac:dyDescent="0.25">
      <c r="A1788" s="232" t="s">
        <v>112</v>
      </c>
      <c r="B1788" s="61">
        <v>5</v>
      </c>
      <c r="C1788" s="205" t="str">
        <f>+VLOOKUP(Tabla9[[#This Row],[Cod. Riesgo]],Tabla_Riesgos[[Número]:[Tipo de Riesgo]],6,FALSE)</f>
        <v>Operativo</v>
      </c>
      <c r="D1788" s="250" t="s">
        <v>12</v>
      </c>
      <c r="E1788" s="250" t="s">
        <v>624</v>
      </c>
      <c r="F1788" s="395"/>
      <c r="G1788" s="391" t="s">
        <v>184</v>
      </c>
      <c r="H1788" s="396"/>
      <c r="I1788" s="232"/>
      <c r="J1788" s="232"/>
      <c r="K1788" s="232"/>
      <c r="L1788" s="232"/>
      <c r="M1788" s="232"/>
      <c r="N1788" s="232"/>
      <c r="O1788" s="232"/>
      <c r="P1788" s="123">
        <f t="shared" si="112"/>
        <v>0</v>
      </c>
      <c r="Q1788" s="208" t="str">
        <f t="shared" si="113"/>
        <v>Debil</v>
      </c>
      <c r="R1788" s="232" t="s">
        <v>516</v>
      </c>
      <c r="S1788" s="224" t="str">
        <f t="shared" si="114"/>
        <v>DebilFuerte</v>
      </c>
      <c r="T1788" s="224">
        <f>IFERROR(VLOOKUP(S1788,'Tablas de calculos'!$AU$16:$AV$24,2,FALSE),"")</f>
        <v>7</v>
      </c>
      <c r="U1788" s="208" t="str">
        <f>IFERROR(VLOOKUP(T1788,'Tablas de calculos'!$AV$16:$AY$24,4),"")</f>
        <v>Débil</v>
      </c>
      <c r="V1788" s="232" t="s">
        <v>576</v>
      </c>
      <c r="W1788" s="232" t="s">
        <v>578</v>
      </c>
      <c r="X1788" s="123" t="str">
        <f t="shared" si="115"/>
        <v>DébilNo disminuyeDirectamente</v>
      </c>
      <c r="Y1788" s="208" t="str">
        <f>IFERROR(VLOOKUP(X1788,'Tablas de calculos'!$AZ$4:$BE$11,5,FALSE),"")</f>
        <v/>
      </c>
      <c r="Z1788" s="208" t="str">
        <f>IFERROR(VLOOKUP(X1788,'Tablas de calculos'!$AZ$4:$BE$11,6,FALSE),"")</f>
        <v/>
      </c>
    </row>
    <row r="1789" spans="1:26" ht="75" x14ac:dyDescent="0.25">
      <c r="A1789" s="232" t="s">
        <v>112</v>
      </c>
      <c r="B1789" s="61">
        <v>6</v>
      </c>
      <c r="C1789" s="205" t="str">
        <f>+VLOOKUP(Tabla9[[#This Row],[Cod. Riesgo]],Tabla_Riesgos[[Número]:[Tipo de Riesgo]],6,FALSE)</f>
        <v>Corrupción</v>
      </c>
      <c r="D1789" s="250" t="s">
        <v>12</v>
      </c>
      <c r="E1789" s="250" t="s">
        <v>639</v>
      </c>
      <c r="F1789" s="395"/>
      <c r="G1789" s="391" t="s">
        <v>183</v>
      </c>
      <c r="H1789" s="396"/>
      <c r="I1789" s="232"/>
      <c r="J1789" s="232"/>
      <c r="K1789" s="232"/>
      <c r="L1789" s="232"/>
      <c r="M1789" s="232"/>
      <c r="N1789" s="232"/>
      <c r="O1789" s="232"/>
      <c r="P1789" s="123">
        <f t="shared" si="112"/>
        <v>0</v>
      </c>
      <c r="Q1789" s="208" t="str">
        <f t="shared" si="113"/>
        <v>Debil</v>
      </c>
      <c r="R1789" s="232" t="s">
        <v>516</v>
      </c>
      <c r="S1789" s="224" t="str">
        <f t="shared" si="114"/>
        <v>DebilFuerte</v>
      </c>
      <c r="T1789" s="224">
        <f>IFERROR(VLOOKUP(S1789,'Tablas de calculos'!$AU$16:$AV$24,2,FALSE),"")</f>
        <v>7</v>
      </c>
      <c r="U1789" s="208" t="str">
        <f>IFERROR(VLOOKUP(T1789,'Tablas de calculos'!$AV$16:$AY$24,4),"")</f>
        <v>Débil</v>
      </c>
      <c r="V1789" s="232" t="s">
        <v>576</v>
      </c>
      <c r="W1789" s="232" t="s">
        <v>578</v>
      </c>
      <c r="X1789" s="123" t="str">
        <f t="shared" si="115"/>
        <v>DébilNo disminuyeDirectamente</v>
      </c>
      <c r="Y1789" s="208" t="str">
        <f>IFERROR(VLOOKUP(X1789,'Tablas de calculos'!$AZ$4:$BE$11,5,FALSE),"")</f>
        <v/>
      </c>
      <c r="Z1789" s="208" t="str">
        <f>IFERROR(VLOOKUP(X1789,'Tablas de calculos'!$AZ$4:$BE$11,6,FALSE),"")</f>
        <v/>
      </c>
    </row>
    <row r="1790" spans="1:26" ht="60" x14ac:dyDescent="0.25">
      <c r="A1790" s="232" t="s">
        <v>112</v>
      </c>
      <c r="B1790" s="61">
        <v>6</v>
      </c>
      <c r="C1790" s="205" t="str">
        <f>+VLOOKUP(Tabla9[[#This Row],[Cod. Riesgo]],Tabla_Riesgos[[Número]:[Tipo de Riesgo]],6,FALSE)</f>
        <v>Corrupción</v>
      </c>
      <c r="D1790" s="250" t="s">
        <v>12</v>
      </c>
      <c r="E1790" s="250" t="s">
        <v>639</v>
      </c>
      <c r="F1790" s="395"/>
      <c r="G1790" s="391" t="s">
        <v>185</v>
      </c>
      <c r="H1790" s="396"/>
      <c r="I1790" s="232"/>
      <c r="J1790" s="232"/>
      <c r="K1790" s="232"/>
      <c r="L1790" s="232"/>
      <c r="M1790" s="232"/>
      <c r="N1790" s="232"/>
      <c r="O1790" s="232"/>
      <c r="P1790" s="123">
        <f t="shared" si="112"/>
        <v>0</v>
      </c>
      <c r="Q1790" s="208" t="str">
        <f t="shared" si="113"/>
        <v>Debil</v>
      </c>
      <c r="R1790" s="232" t="s">
        <v>516</v>
      </c>
      <c r="S1790" s="224" t="str">
        <f t="shared" si="114"/>
        <v>DebilFuerte</v>
      </c>
      <c r="T1790" s="224">
        <f>IFERROR(VLOOKUP(S1790,'Tablas de calculos'!$AU$16:$AV$24,2,FALSE),"")</f>
        <v>7</v>
      </c>
      <c r="U1790" s="208" t="str">
        <f>IFERROR(VLOOKUP(T1790,'Tablas de calculos'!$AV$16:$AY$24,4),"")</f>
        <v>Débil</v>
      </c>
      <c r="V1790" s="232" t="s">
        <v>576</v>
      </c>
      <c r="W1790" s="232" t="s">
        <v>578</v>
      </c>
      <c r="X1790" s="123" t="str">
        <f t="shared" si="115"/>
        <v>DébilNo disminuyeDirectamente</v>
      </c>
      <c r="Y1790" s="208" t="str">
        <f>IFERROR(VLOOKUP(X1790,'Tablas de calculos'!$AZ$4:$BE$11,5,FALSE),"")</f>
        <v/>
      </c>
      <c r="Z1790" s="208" t="str">
        <f>IFERROR(VLOOKUP(X1790,'Tablas de calculos'!$AZ$4:$BE$11,6,FALSE),"")</f>
        <v/>
      </c>
    </row>
    <row r="1791" spans="1:26" ht="60" x14ac:dyDescent="0.25">
      <c r="A1791" s="232" t="s">
        <v>112</v>
      </c>
      <c r="B1791" s="61">
        <v>6</v>
      </c>
      <c r="C1791" s="205" t="str">
        <f>+VLOOKUP(Tabla9[[#This Row],[Cod. Riesgo]],Tabla_Riesgos[[Número]:[Tipo de Riesgo]],6,FALSE)</f>
        <v>Corrupción</v>
      </c>
      <c r="D1791" s="250" t="s">
        <v>12</v>
      </c>
      <c r="E1791" s="250" t="s">
        <v>639</v>
      </c>
      <c r="F1791" s="395"/>
      <c r="G1791" s="391" t="s">
        <v>177</v>
      </c>
      <c r="H1791" s="396"/>
      <c r="I1791" s="232"/>
      <c r="J1791" s="232"/>
      <c r="K1791" s="232"/>
      <c r="L1791" s="232"/>
      <c r="M1791" s="232"/>
      <c r="N1791" s="232"/>
      <c r="O1791" s="232"/>
      <c r="P1791" s="123">
        <f t="shared" si="112"/>
        <v>0</v>
      </c>
      <c r="Q1791" s="208" t="str">
        <f t="shared" si="113"/>
        <v>Debil</v>
      </c>
      <c r="R1791" s="232" t="s">
        <v>516</v>
      </c>
      <c r="S1791" s="224" t="str">
        <f t="shared" si="114"/>
        <v>DebilFuerte</v>
      </c>
      <c r="T1791" s="224">
        <f>IFERROR(VLOOKUP(S1791,'Tablas de calculos'!$AU$16:$AV$24,2,FALSE),"")</f>
        <v>7</v>
      </c>
      <c r="U1791" s="208" t="str">
        <f>IFERROR(VLOOKUP(T1791,'Tablas de calculos'!$AV$16:$AY$24,4),"")</f>
        <v>Débil</v>
      </c>
      <c r="V1791" s="232" t="s">
        <v>576</v>
      </c>
      <c r="W1791" s="232" t="s">
        <v>578</v>
      </c>
      <c r="X1791" s="123" t="str">
        <f t="shared" si="115"/>
        <v>DébilNo disminuyeDirectamente</v>
      </c>
      <c r="Y1791" s="208" t="str">
        <f>IFERROR(VLOOKUP(X1791,'Tablas de calculos'!$AZ$4:$BE$11,5,FALSE),"")</f>
        <v/>
      </c>
      <c r="Z1791" s="208" t="str">
        <f>IFERROR(VLOOKUP(X1791,'Tablas de calculos'!$AZ$4:$BE$11,6,FALSE),"")</f>
        <v/>
      </c>
    </row>
    <row r="1792" spans="1:26" ht="60" x14ac:dyDescent="0.25">
      <c r="A1792" s="232" t="s">
        <v>112</v>
      </c>
      <c r="B1792" s="61">
        <v>6</v>
      </c>
      <c r="C1792" s="205" t="str">
        <f>+VLOOKUP(Tabla9[[#This Row],[Cod. Riesgo]],Tabla_Riesgos[[Número]:[Tipo de Riesgo]],6,FALSE)</f>
        <v>Corrupción</v>
      </c>
      <c r="D1792" s="250" t="s">
        <v>12</v>
      </c>
      <c r="E1792" s="250" t="s">
        <v>639</v>
      </c>
      <c r="F1792" s="395"/>
      <c r="G1792" s="392" t="s">
        <v>186</v>
      </c>
      <c r="H1792" s="396"/>
      <c r="I1792" s="232"/>
      <c r="J1792" s="232"/>
      <c r="K1792" s="232"/>
      <c r="L1792" s="232"/>
      <c r="M1792" s="232"/>
      <c r="N1792" s="232"/>
      <c r="O1792" s="232"/>
      <c r="P1792" s="123">
        <f t="shared" si="112"/>
        <v>0</v>
      </c>
      <c r="Q1792" s="208" t="str">
        <f t="shared" si="113"/>
        <v>Debil</v>
      </c>
      <c r="R1792" s="232" t="s">
        <v>516</v>
      </c>
      <c r="S1792" s="224" t="str">
        <f t="shared" si="114"/>
        <v>DebilFuerte</v>
      </c>
      <c r="T1792" s="224">
        <f>IFERROR(VLOOKUP(S1792,'Tablas de calculos'!$AU$16:$AV$24,2,FALSE),"")</f>
        <v>7</v>
      </c>
      <c r="U1792" s="208" t="str">
        <f>IFERROR(VLOOKUP(T1792,'Tablas de calculos'!$AV$16:$AY$24,4),"")</f>
        <v>Débil</v>
      </c>
      <c r="V1792" s="232" t="s">
        <v>576</v>
      </c>
      <c r="W1792" s="232" t="s">
        <v>578</v>
      </c>
      <c r="X1792" s="123" t="str">
        <f t="shared" si="115"/>
        <v>DébilNo disminuyeDirectamente</v>
      </c>
      <c r="Y1792" s="208" t="str">
        <f>IFERROR(VLOOKUP(X1792,'Tablas de calculos'!$AZ$4:$BE$11,5,FALSE),"")</f>
        <v/>
      </c>
      <c r="Z1792" s="208" t="str">
        <f>IFERROR(VLOOKUP(X1792,'Tablas de calculos'!$AZ$4:$BE$11,6,FALSE),"")</f>
        <v/>
      </c>
    </row>
    <row r="1793" spans="1:26" ht="75" x14ac:dyDescent="0.25">
      <c r="A1793" s="232" t="s">
        <v>112</v>
      </c>
      <c r="B1793" s="61">
        <v>7</v>
      </c>
      <c r="C1793" s="205" t="str">
        <f>+VLOOKUP(Tabla9[[#This Row],[Cod. Riesgo]],Tabla_Riesgos[[Número]:[Tipo de Riesgo]],6,FALSE)</f>
        <v>Corrupción</v>
      </c>
      <c r="D1793" s="250" t="s">
        <v>12</v>
      </c>
      <c r="E1793" s="250" t="s">
        <v>392</v>
      </c>
      <c r="F1793" s="395"/>
      <c r="G1793" s="392" t="s">
        <v>179</v>
      </c>
      <c r="H1793" s="396"/>
      <c r="I1793" s="232"/>
      <c r="J1793" s="232"/>
      <c r="K1793" s="232"/>
      <c r="L1793" s="232"/>
      <c r="M1793" s="232"/>
      <c r="N1793" s="232"/>
      <c r="O1793" s="232"/>
      <c r="P1793" s="123">
        <f t="shared" si="112"/>
        <v>0</v>
      </c>
      <c r="Q1793" s="208" t="str">
        <f t="shared" si="113"/>
        <v>Debil</v>
      </c>
      <c r="R1793" s="232" t="s">
        <v>516</v>
      </c>
      <c r="S1793" s="224" t="str">
        <f t="shared" si="114"/>
        <v>DebilFuerte</v>
      </c>
      <c r="T1793" s="224">
        <f>IFERROR(VLOOKUP(S1793,'Tablas de calculos'!$AU$16:$AV$24,2,FALSE),"")</f>
        <v>7</v>
      </c>
      <c r="U1793" s="208" t="str">
        <f>IFERROR(VLOOKUP(T1793,'Tablas de calculos'!$AV$16:$AY$24,4),"")</f>
        <v>Débil</v>
      </c>
      <c r="V1793" s="232" t="s">
        <v>576</v>
      </c>
      <c r="W1793" s="232" t="s">
        <v>578</v>
      </c>
      <c r="X1793" s="123" t="str">
        <f t="shared" si="115"/>
        <v>DébilNo disminuyeDirectamente</v>
      </c>
      <c r="Y1793" s="208" t="str">
        <f>IFERROR(VLOOKUP(X1793,'Tablas de calculos'!$AZ$4:$BE$11,5,FALSE),"")</f>
        <v/>
      </c>
      <c r="Z1793" s="208" t="str">
        <f>IFERROR(VLOOKUP(X1793,'Tablas de calculos'!$AZ$4:$BE$11,6,FALSE),"")</f>
        <v/>
      </c>
    </row>
    <row r="1794" spans="1:26" ht="60" x14ac:dyDescent="0.25">
      <c r="A1794" s="232" t="s">
        <v>112</v>
      </c>
      <c r="B1794" s="61">
        <v>7</v>
      </c>
      <c r="C1794" s="205" t="str">
        <f>+VLOOKUP(Tabla9[[#This Row],[Cod. Riesgo]],Tabla_Riesgos[[Número]:[Tipo de Riesgo]],6,FALSE)</f>
        <v>Corrupción</v>
      </c>
      <c r="D1794" s="250" t="s">
        <v>12</v>
      </c>
      <c r="E1794" s="250" t="s">
        <v>392</v>
      </c>
      <c r="F1794" s="395"/>
      <c r="G1794" s="392" t="s">
        <v>177</v>
      </c>
      <c r="H1794" s="396"/>
      <c r="I1794" s="232"/>
      <c r="J1794" s="232"/>
      <c r="K1794" s="232"/>
      <c r="L1794" s="232"/>
      <c r="M1794" s="232"/>
      <c r="N1794" s="232"/>
      <c r="O1794" s="232"/>
      <c r="P1794" s="123">
        <f t="shared" si="112"/>
        <v>0</v>
      </c>
      <c r="Q1794" s="208" t="str">
        <f t="shared" si="113"/>
        <v>Debil</v>
      </c>
      <c r="R1794" s="232" t="s">
        <v>516</v>
      </c>
      <c r="S1794" s="224" t="str">
        <f t="shared" si="114"/>
        <v>DebilFuerte</v>
      </c>
      <c r="T1794" s="224">
        <f>IFERROR(VLOOKUP(S1794,'Tablas de calculos'!$AU$16:$AV$24,2,FALSE),"")</f>
        <v>7</v>
      </c>
      <c r="U1794" s="208" t="str">
        <f>IFERROR(VLOOKUP(T1794,'Tablas de calculos'!$AV$16:$AY$24,4),"")</f>
        <v>Débil</v>
      </c>
      <c r="V1794" s="232" t="s">
        <v>576</v>
      </c>
      <c r="W1794" s="232" t="s">
        <v>578</v>
      </c>
      <c r="X1794" s="123" t="str">
        <f t="shared" si="115"/>
        <v>DébilNo disminuyeDirectamente</v>
      </c>
      <c r="Y1794" s="208" t="str">
        <f>IFERROR(VLOOKUP(X1794,'Tablas de calculos'!$AZ$4:$BE$11,5,FALSE),"")</f>
        <v/>
      </c>
      <c r="Z1794" s="208" t="str">
        <f>IFERROR(VLOOKUP(X1794,'Tablas de calculos'!$AZ$4:$BE$11,6,FALSE),"")</f>
        <v/>
      </c>
    </row>
    <row r="1795" spans="1:26" ht="60" x14ac:dyDescent="0.25">
      <c r="A1795" s="232" t="s">
        <v>112</v>
      </c>
      <c r="B1795" s="61">
        <v>7</v>
      </c>
      <c r="C1795" s="205" t="str">
        <f>+VLOOKUP(Tabla9[[#This Row],[Cod. Riesgo]],Tabla_Riesgos[[Número]:[Tipo de Riesgo]],6,FALSE)</f>
        <v>Corrupción</v>
      </c>
      <c r="D1795" s="250" t="s">
        <v>12</v>
      </c>
      <c r="E1795" s="250" t="s">
        <v>392</v>
      </c>
      <c r="F1795" s="395"/>
      <c r="G1795" s="392" t="s">
        <v>186</v>
      </c>
      <c r="H1795" s="396"/>
      <c r="I1795" s="232"/>
      <c r="J1795" s="232"/>
      <c r="K1795" s="232"/>
      <c r="L1795" s="232"/>
      <c r="M1795" s="232"/>
      <c r="N1795" s="232"/>
      <c r="O1795" s="232"/>
      <c r="P1795" s="123">
        <f t="shared" si="112"/>
        <v>0</v>
      </c>
      <c r="Q1795" s="208" t="str">
        <f t="shared" si="113"/>
        <v>Debil</v>
      </c>
      <c r="R1795" s="232" t="s">
        <v>516</v>
      </c>
      <c r="S1795" s="224" t="str">
        <f t="shared" si="114"/>
        <v>DebilFuerte</v>
      </c>
      <c r="T1795" s="224">
        <f>IFERROR(VLOOKUP(S1795,'Tablas de calculos'!$AU$16:$AV$24,2,FALSE),"")</f>
        <v>7</v>
      </c>
      <c r="U1795" s="208" t="str">
        <f>IFERROR(VLOOKUP(T1795,'Tablas de calculos'!$AV$16:$AY$24,4),"")</f>
        <v>Débil</v>
      </c>
      <c r="V1795" s="232" t="s">
        <v>576</v>
      </c>
      <c r="W1795" s="232" t="s">
        <v>578</v>
      </c>
      <c r="X1795" s="123" t="str">
        <f t="shared" si="115"/>
        <v>DébilNo disminuyeDirectamente</v>
      </c>
      <c r="Y1795" s="208" t="str">
        <f>IFERROR(VLOOKUP(X1795,'Tablas de calculos'!$AZ$4:$BE$11,5,FALSE),"")</f>
        <v/>
      </c>
      <c r="Z1795" s="208" t="str">
        <f>IFERROR(VLOOKUP(X1795,'Tablas de calculos'!$AZ$4:$BE$11,6,FALSE),"")</f>
        <v/>
      </c>
    </row>
    <row r="1796" spans="1:26" ht="75" x14ac:dyDescent="0.25">
      <c r="A1796" s="232" t="s">
        <v>112</v>
      </c>
      <c r="B1796" s="61">
        <v>8</v>
      </c>
      <c r="C1796" s="205" t="str">
        <f>+VLOOKUP(Tabla9[[#This Row],[Cod. Riesgo]],Tabla_Riesgos[[Número]:[Tipo de Riesgo]],6,FALSE)</f>
        <v>Corrupción</v>
      </c>
      <c r="D1796" s="250" t="s">
        <v>12</v>
      </c>
      <c r="E1796" s="250" t="s">
        <v>641</v>
      </c>
      <c r="F1796" s="395"/>
      <c r="G1796" s="392" t="s">
        <v>179</v>
      </c>
      <c r="H1796" s="396"/>
      <c r="I1796" s="232"/>
      <c r="J1796" s="232"/>
      <c r="K1796" s="232"/>
      <c r="L1796" s="232"/>
      <c r="M1796" s="232"/>
      <c r="N1796" s="232"/>
      <c r="O1796" s="232"/>
      <c r="P1796" s="123">
        <f t="shared" si="112"/>
        <v>0</v>
      </c>
      <c r="Q1796" s="208" t="str">
        <f t="shared" si="113"/>
        <v>Debil</v>
      </c>
      <c r="R1796" s="232" t="s">
        <v>516</v>
      </c>
      <c r="S1796" s="224" t="str">
        <f t="shared" si="114"/>
        <v>DebilFuerte</v>
      </c>
      <c r="T1796" s="224">
        <f>IFERROR(VLOOKUP(S1796,'Tablas de calculos'!$AU$16:$AV$24,2,FALSE),"")</f>
        <v>7</v>
      </c>
      <c r="U1796" s="208" t="str">
        <f>IFERROR(VLOOKUP(T1796,'Tablas de calculos'!$AV$16:$AY$24,4),"")</f>
        <v>Débil</v>
      </c>
      <c r="V1796" s="232" t="s">
        <v>578</v>
      </c>
      <c r="W1796" s="232" t="s">
        <v>578</v>
      </c>
      <c r="X1796" s="123" t="str">
        <f t="shared" si="115"/>
        <v>DébilDirectamenteDirectamente</v>
      </c>
      <c r="Y1796" s="208" t="str">
        <f>IFERROR(VLOOKUP(X1796,'Tablas de calculos'!$AZ$4:$BE$11,5,FALSE),"")</f>
        <v/>
      </c>
      <c r="Z1796" s="208" t="str">
        <f>IFERROR(VLOOKUP(X1796,'Tablas de calculos'!$AZ$4:$BE$11,6,FALSE),"")</f>
        <v/>
      </c>
    </row>
    <row r="1797" spans="1:26" ht="75" x14ac:dyDescent="0.25">
      <c r="A1797" s="232" t="s">
        <v>112</v>
      </c>
      <c r="B1797" s="61">
        <v>8</v>
      </c>
      <c r="C1797" s="205" t="str">
        <f>+VLOOKUP(Tabla9[[#This Row],[Cod. Riesgo]],Tabla_Riesgos[[Número]:[Tipo de Riesgo]],6,FALSE)</f>
        <v>Corrupción</v>
      </c>
      <c r="D1797" s="250" t="s">
        <v>12</v>
      </c>
      <c r="E1797" s="250" t="s">
        <v>641</v>
      </c>
      <c r="F1797" s="395"/>
      <c r="G1797" s="392" t="s">
        <v>185</v>
      </c>
      <c r="H1797" s="396"/>
      <c r="I1797" s="232"/>
      <c r="J1797" s="232"/>
      <c r="K1797" s="232"/>
      <c r="L1797" s="232"/>
      <c r="M1797" s="232"/>
      <c r="N1797" s="232"/>
      <c r="O1797" s="232"/>
      <c r="P1797" s="123">
        <f t="shared" ref="P1797:P1860" si="116">IFERROR(IF(I1797="Asignado",15,0)+IF(J1797="Adecuado",15,0)+IF(K1797="Oportuna",15,0)+IF(L1797="Prevenir",15,0)+IF(L1797="Detectar",10,0)+IF(M1797="Confiable",15,0)+IF(N1797="Se investigan y resuelven oportunamente",15,0)+IF(O1797="Completa",10,0)+IF(O1797="Incompleta",5,0),"")</f>
        <v>0</v>
      </c>
      <c r="Q1797" s="208" t="str">
        <f t="shared" ref="Q1797:Q1860" si="117">IF(P1797&lt;86,"Debil",IF(P1797&lt;96,"Moderado","Fuerte"))</f>
        <v>Debil</v>
      </c>
      <c r="R1797" s="232" t="s">
        <v>516</v>
      </c>
      <c r="S1797" s="224" t="str">
        <f t="shared" ref="S1797:S1860" si="118">_xlfn.CONCAT(Q1797,R1797)</f>
        <v>DebilFuerte</v>
      </c>
      <c r="T1797" s="224">
        <f>IFERROR(VLOOKUP(S1797,'Tablas de calculos'!$AU$16:$AV$24,2,FALSE),"")</f>
        <v>7</v>
      </c>
      <c r="U1797" s="208" t="str">
        <f>IFERROR(VLOOKUP(T1797,'Tablas de calculos'!$AV$16:$AY$24,4),"")</f>
        <v>Débil</v>
      </c>
      <c r="V1797" s="232" t="s">
        <v>578</v>
      </c>
      <c r="W1797" s="232" t="s">
        <v>578</v>
      </c>
      <c r="X1797" s="123" t="str">
        <f t="shared" ref="X1797:X1860" si="119">CONCATENATE(U1797,V1797,W1797)</f>
        <v>DébilDirectamenteDirectamente</v>
      </c>
      <c r="Y1797" s="208" t="str">
        <f>IFERROR(VLOOKUP(X1797,'Tablas de calculos'!$AZ$4:$BE$11,5,FALSE),"")</f>
        <v/>
      </c>
      <c r="Z1797" s="208" t="str">
        <f>IFERROR(VLOOKUP(X1797,'Tablas de calculos'!$AZ$4:$BE$11,6,FALSE),"")</f>
        <v/>
      </c>
    </row>
    <row r="1798" spans="1:26" ht="75" x14ac:dyDescent="0.25">
      <c r="A1798" s="232" t="s">
        <v>112</v>
      </c>
      <c r="B1798" s="61">
        <v>8</v>
      </c>
      <c r="C1798" s="205" t="str">
        <f>+VLOOKUP(Tabla9[[#This Row],[Cod. Riesgo]],Tabla_Riesgos[[Número]:[Tipo de Riesgo]],6,FALSE)</f>
        <v>Corrupción</v>
      </c>
      <c r="D1798" s="250" t="s">
        <v>12</v>
      </c>
      <c r="E1798" s="250" t="s">
        <v>641</v>
      </c>
      <c r="F1798" s="395"/>
      <c r="G1798" s="392" t="s">
        <v>177</v>
      </c>
      <c r="H1798" s="396"/>
      <c r="I1798" s="232"/>
      <c r="J1798" s="232"/>
      <c r="K1798" s="232"/>
      <c r="L1798" s="232"/>
      <c r="M1798" s="232"/>
      <c r="N1798" s="232"/>
      <c r="O1798" s="232"/>
      <c r="P1798" s="123">
        <f t="shared" si="116"/>
        <v>0</v>
      </c>
      <c r="Q1798" s="208" t="str">
        <f t="shared" si="117"/>
        <v>Debil</v>
      </c>
      <c r="R1798" s="232" t="s">
        <v>516</v>
      </c>
      <c r="S1798" s="224" t="str">
        <f t="shared" si="118"/>
        <v>DebilFuerte</v>
      </c>
      <c r="T1798" s="224">
        <f>IFERROR(VLOOKUP(S1798,'Tablas de calculos'!$AU$16:$AV$24,2,FALSE),"")</f>
        <v>7</v>
      </c>
      <c r="U1798" s="208" t="str">
        <f>IFERROR(VLOOKUP(T1798,'Tablas de calculos'!$AV$16:$AY$24,4),"")</f>
        <v>Débil</v>
      </c>
      <c r="V1798" s="232" t="s">
        <v>578</v>
      </c>
      <c r="W1798" s="232" t="s">
        <v>575</v>
      </c>
      <c r="X1798" s="123" t="str">
        <f t="shared" si="119"/>
        <v>DébilDirectamenteIndirectamente</v>
      </c>
      <c r="Y1798" s="208" t="str">
        <f>IFERROR(VLOOKUP(X1798,'Tablas de calculos'!$AZ$4:$BE$11,5,FALSE),"")</f>
        <v/>
      </c>
      <c r="Z1798" s="208" t="str">
        <f>IFERROR(VLOOKUP(X1798,'Tablas de calculos'!$AZ$4:$BE$11,6,FALSE),"")</f>
        <v/>
      </c>
    </row>
    <row r="1799" spans="1:26" ht="75" x14ac:dyDescent="0.25">
      <c r="A1799" s="232" t="s">
        <v>112</v>
      </c>
      <c r="B1799" s="61">
        <v>8</v>
      </c>
      <c r="C1799" s="205" t="str">
        <f>+VLOOKUP(Tabla9[[#This Row],[Cod. Riesgo]],Tabla_Riesgos[[Número]:[Tipo de Riesgo]],6,FALSE)</f>
        <v>Corrupción</v>
      </c>
      <c r="D1799" s="250" t="s">
        <v>12</v>
      </c>
      <c r="E1799" s="250" t="s">
        <v>641</v>
      </c>
      <c r="F1799" s="395"/>
      <c r="G1799" s="392" t="s">
        <v>173</v>
      </c>
      <c r="H1799" s="396"/>
      <c r="I1799" s="232"/>
      <c r="J1799" s="232"/>
      <c r="K1799" s="232"/>
      <c r="L1799" s="232"/>
      <c r="M1799" s="232"/>
      <c r="N1799" s="232"/>
      <c r="O1799" s="232"/>
      <c r="P1799" s="123">
        <f t="shared" si="116"/>
        <v>0</v>
      </c>
      <c r="Q1799" s="208" t="str">
        <f t="shared" si="117"/>
        <v>Debil</v>
      </c>
      <c r="R1799" s="232" t="s">
        <v>516</v>
      </c>
      <c r="S1799" s="224" t="str">
        <f t="shared" si="118"/>
        <v>DebilFuerte</v>
      </c>
      <c r="T1799" s="224">
        <f>IFERROR(VLOOKUP(S1799,'Tablas de calculos'!$AU$16:$AV$24,2,FALSE),"")</f>
        <v>7</v>
      </c>
      <c r="U1799" s="208" t="str">
        <f>IFERROR(VLOOKUP(T1799,'Tablas de calculos'!$AV$16:$AY$24,4),"")</f>
        <v>Débil</v>
      </c>
      <c r="V1799" s="232" t="s">
        <v>578</v>
      </c>
      <c r="W1799" s="232" t="s">
        <v>575</v>
      </c>
      <c r="X1799" s="123" t="str">
        <f t="shared" si="119"/>
        <v>DébilDirectamenteIndirectamente</v>
      </c>
      <c r="Y1799" s="208" t="str">
        <f>IFERROR(VLOOKUP(X1799,'Tablas de calculos'!$AZ$4:$BE$11,5,FALSE),"")</f>
        <v/>
      </c>
      <c r="Z1799" s="208" t="str">
        <f>IFERROR(VLOOKUP(X1799,'Tablas de calculos'!$AZ$4:$BE$11,6,FALSE),"")</f>
        <v/>
      </c>
    </row>
    <row r="1800" spans="1:26" ht="75" x14ac:dyDescent="0.25">
      <c r="A1800" s="232" t="s">
        <v>112</v>
      </c>
      <c r="B1800" s="61">
        <v>8</v>
      </c>
      <c r="C1800" s="205" t="str">
        <f>+VLOOKUP(Tabla9[[#This Row],[Cod. Riesgo]],Tabla_Riesgos[[Número]:[Tipo de Riesgo]],6,FALSE)</f>
        <v>Corrupción</v>
      </c>
      <c r="D1800" s="250" t="s">
        <v>12</v>
      </c>
      <c r="E1800" s="250" t="s">
        <v>641</v>
      </c>
      <c r="F1800" s="395"/>
      <c r="G1800" s="392" t="s">
        <v>186</v>
      </c>
      <c r="H1800" s="396"/>
      <c r="I1800" s="232"/>
      <c r="J1800" s="232"/>
      <c r="K1800" s="232"/>
      <c r="L1800" s="232"/>
      <c r="M1800" s="232"/>
      <c r="N1800" s="232"/>
      <c r="O1800" s="232"/>
      <c r="P1800" s="123">
        <f t="shared" si="116"/>
        <v>0</v>
      </c>
      <c r="Q1800" s="208" t="str">
        <f t="shared" si="117"/>
        <v>Debil</v>
      </c>
      <c r="R1800" s="232" t="s">
        <v>516</v>
      </c>
      <c r="S1800" s="224" t="str">
        <f t="shared" si="118"/>
        <v>DebilFuerte</v>
      </c>
      <c r="T1800" s="224">
        <f>IFERROR(VLOOKUP(S1800,'Tablas de calculos'!$AU$16:$AV$24,2,FALSE),"")</f>
        <v>7</v>
      </c>
      <c r="U1800" s="208" t="str">
        <f>IFERROR(VLOOKUP(T1800,'Tablas de calculos'!$AV$16:$AY$24,4),"")</f>
        <v>Débil</v>
      </c>
      <c r="V1800" s="232" t="s">
        <v>576</v>
      </c>
      <c r="W1800" s="232" t="s">
        <v>578</v>
      </c>
      <c r="X1800" s="123" t="str">
        <f t="shared" si="119"/>
        <v>DébilNo disminuyeDirectamente</v>
      </c>
      <c r="Y1800" s="208" t="str">
        <f>IFERROR(VLOOKUP(X1800,'Tablas de calculos'!$AZ$4:$BE$11,5,FALSE),"")</f>
        <v/>
      </c>
      <c r="Z1800" s="208" t="str">
        <f>IFERROR(VLOOKUP(X1800,'Tablas de calculos'!$AZ$4:$BE$11,6,FALSE),"")</f>
        <v/>
      </c>
    </row>
    <row r="1801" spans="1:26" ht="75" x14ac:dyDescent="0.25">
      <c r="A1801" s="232" t="s">
        <v>112</v>
      </c>
      <c r="B1801" s="61">
        <v>9</v>
      </c>
      <c r="C1801" s="205" t="str">
        <f>+VLOOKUP(Tabla9[[#This Row],[Cod. Riesgo]],Tabla_Riesgos[[Número]:[Tipo de Riesgo]],6,FALSE)</f>
        <v>Corrupción</v>
      </c>
      <c r="D1801" s="250" t="s">
        <v>12</v>
      </c>
      <c r="E1801" s="250" t="s">
        <v>391</v>
      </c>
      <c r="F1801" s="395"/>
      <c r="G1801" s="392" t="s">
        <v>187</v>
      </c>
      <c r="H1801" s="396"/>
      <c r="I1801" s="232"/>
      <c r="J1801" s="232"/>
      <c r="K1801" s="232"/>
      <c r="L1801" s="232"/>
      <c r="M1801" s="232"/>
      <c r="N1801" s="232"/>
      <c r="O1801" s="232"/>
      <c r="P1801" s="123">
        <f t="shared" si="116"/>
        <v>0</v>
      </c>
      <c r="Q1801" s="208" t="str">
        <f t="shared" si="117"/>
        <v>Debil</v>
      </c>
      <c r="R1801" s="232" t="s">
        <v>516</v>
      </c>
      <c r="S1801" s="224" t="str">
        <f t="shared" si="118"/>
        <v>DebilFuerte</v>
      </c>
      <c r="T1801" s="224">
        <f>IFERROR(VLOOKUP(S1801,'Tablas de calculos'!$AU$16:$AV$24,2,FALSE),"")</f>
        <v>7</v>
      </c>
      <c r="U1801" s="208" t="str">
        <f>IFERROR(VLOOKUP(T1801,'Tablas de calculos'!$AV$16:$AY$24,4),"")</f>
        <v>Débil</v>
      </c>
      <c r="V1801" s="232" t="s">
        <v>576</v>
      </c>
      <c r="W1801" s="232" t="s">
        <v>578</v>
      </c>
      <c r="X1801" s="123" t="str">
        <f t="shared" si="119"/>
        <v>DébilNo disminuyeDirectamente</v>
      </c>
      <c r="Y1801" s="208" t="str">
        <f>IFERROR(VLOOKUP(X1801,'Tablas de calculos'!$AZ$4:$BE$11,5,FALSE),"")</f>
        <v/>
      </c>
      <c r="Z1801" s="208" t="str">
        <f>IFERROR(VLOOKUP(X1801,'Tablas de calculos'!$AZ$4:$BE$11,6,FALSE),"")</f>
        <v/>
      </c>
    </row>
    <row r="1802" spans="1:26" ht="75" x14ac:dyDescent="0.25">
      <c r="A1802" s="232" t="s">
        <v>112</v>
      </c>
      <c r="B1802" s="61">
        <v>9</v>
      </c>
      <c r="C1802" s="205" t="str">
        <f>+VLOOKUP(Tabla9[[#This Row],[Cod. Riesgo]],Tabla_Riesgos[[Número]:[Tipo de Riesgo]],6,FALSE)</f>
        <v>Corrupción</v>
      </c>
      <c r="D1802" s="250" t="s">
        <v>12</v>
      </c>
      <c r="E1802" s="250" t="s">
        <v>391</v>
      </c>
      <c r="F1802" s="395"/>
      <c r="G1802" s="392" t="s">
        <v>188</v>
      </c>
      <c r="H1802" s="396"/>
      <c r="I1802" s="232"/>
      <c r="J1802" s="232"/>
      <c r="K1802" s="232"/>
      <c r="L1802" s="232"/>
      <c r="M1802" s="232"/>
      <c r="N1802" s="232"/>
      <c r="O1802" s="232"/>
      <c r="P1802" s="123">
        <f t="shared" si="116"/>
        <v>0</v>
      </c>
      <c r="Q1802" s="208" t="str">
        <f t="shared" si="117"/>
        <v>Debil</v>
      </c>
      <c r="R1802" s="232" t="s">
        <v>516</v>
      </c>
      <c r="S1802" s="224" t="str">
        <f t="shared" si="118"/>
        <v>DebilFuerte</v>
      </c>
      <c r="T1802" s="224">
        <f>IFERROR(VLOOKUP(S1802,'Tablas de calculos'!$AU$16:$AV$24,2,FALSE),"")</f>
        <v>7</v>
      </c>
      <c r="U1802" s="208" t="str">
        <f>IFERROR(VLOOKUP(T1802,'Tablas de calculos'!$AV$16:$AY$24,4),"")</f>
        <v>Débil</v>
      </c>
      <c r="V1802" s="232" t="s">
        <v>576</v>
      </c>
      <c r="W1802" s="232" t="s">
        <v>578</v>
      </c>
      <c r="X1802" s="123" t="str">
        <f t="shared" si="119"/>
        <v>DébilNo disminuyeDirectamente</v>
      </c>
      <c r="Y1802" s="208" t="str">
        <f>IFERROR(VLOOKUP(X1802,'Tablas de calculos'!$AZ$4:$BE$11,5,FALSE),"")</f>
        <v/>
      </c>
      <c r="Z1802" s="208" t="str">
        <f>IFERROR(VLOOKUP(X1802,'Tablas de calculos'!$AZ$4:$BE$11,6,FALSE),"")</f>
        <v/>
      </c>
    </row>
    <row r="1803" spans="1:26" ht="75" x14ac:dyDescent="0.25">
      <c r="A1803" s="232" t="s">
        <v>112</v>
      </c>
      <c r="B1803" s="61">
        <v>9</v>
      </c>
      <c r="C1803" s="205" t="str">
        <f>+VLOOKUP(Tabla9[[#This Row],[Cod. Riesgo]],Tabla_Riesgos[[Número]:[Tipo de Riesgo]],6,FALSE)</f>
        <v>Corrupción</v>
      </c>
      <c r="D1803" s="250" t="s">
        <v>12</v>
      </c>
      <c r="E1803" s="250" t="s">
        <v>391</v>
      </c>
      <c r="F1803" s="395"/>
      <c r="G1803" s="392" t="s">
        <v>189</v>
      </c>
      <c r="H1803" s="396"/>
      <c r="I1803" s="232"/>
      <c r="J1803" s="232"/>
      <c r="K1803" s="232"/>
      <c r="L1803" s="232"/>
      <c r="M1803" s="232"/>
      <c r="N1803" s="232"/>
      <c r="O1803" s="232"/>
      <c r="P1803" s="123">
        <f t="shared" si="116"/>
        <v>0</v>
      </c>
      <c r="Q1803" s="208" t="str">
        <f t="shared" si="117"/>
        <v>Debil</v>
      </c>
      <c r="R1803" s="232" t="s">
        <v>516</v>
      </c>
      <c r="S1803" s="224" t="str">
        <f t="shared" si="118"/>
        <v>DebilFuerte</v>
      </c>
      <c r="T1803" s="224">
        <f>IFERROR(VLOOKUP(S1803,'Tablas de calculos'!$AU$16:$AV$24,2,FALSE),"")</f>
        <v>7</v>
      </c>
      <c r="U1803" s="208" t="str">
        <f>IFERROR(VLOOKUP(T1803,'Tablas de calculos'!$AV$16:$AY$24,4),"")</f>
        <v>Débil</v>
      </c>
      <c r="V1803" s="232" t="s">
        <v>576</v>
      </c>
      <c r="W1803" s="232" t="s">
        <v>578</v>
      </c>
      <c r="X1803" s="123" t="str">
        <f t="shared" si="119"/>
        <v>DébilNo disminuyeDirectamente</v>
      </c>
      <c r="Y1803" s="208" t="str">
        <f>IFERROR(VLOOKUP(X1803,'Tablas de calculos'!$AZ$4:$BE$11,5,FALSE),"")</f>
        <v/>
      </c>
      <c r="Z1803" s="208" t="str">
        <f>IFERROR(VLOOKUP(X1803,'Tablas de calculos'!$AZ$4:$BE$11,6,FALSE),"")</f>
        <v/>
      </c>
    </row>
    <row r="1804" spans="1:26" ht="75" x14ac:dyDescent="0.25">
      <c r="A1804" s="232" t="s">
        <v>112</v>
      </c>
      <c r="B1804" s="61">
        <v>9</v>
      </c>
      <c r="C1804" s="205" t="str">
        <f>+VLOOKUP(Tabla9[[#This Row],[Cod. Riesgo]],Tabla_Riesgos[[Número]:[Tipo de Riesgo]],6,FALSE)</f>
        <v>Corrupción</v>
      </c>
      <c r="D1804" s="250" t="s">
        <v>12</v>
      </c>
      <c r="E1804" s="250" t="s">
        <v>391</v>
      </c>
      <c r="F1804" s="395"/>
      <c r="G1804" s="392" t="s">
        <v>190</v>
      </c>
      <c r="H1804" s="396"/>
      <c r="I1804" s="232"/>
      <c r="J1804" s="232"/>
      <c r="K1804" s="232"/>
      <c r="L1804" s="232"/>
      <c r="M1804" s="232"/>
      <c r="N1804" s="232"/>
      <c r="O1804" s="232"/>
      <c r="P1804" s="123">
        <f t="shared" si="116"/>
        <v>0</v>
      </c>
      <c r="Q1804" s="208" t="str">
        <f t="shared" si="117"/>
        <v>Debil</v>
      </c>
      <c r="R1804" s="232" t="s">
        <v>516</v>
      </c>
      <c r="S1804" s="224" t="str">
        <f t="shared" si="118"/>
        <v>DebilFuerte</v>
      </c>
      <c r="T1804" s="224">
        <f>IFERROR(VLOOKUP(S1804,'Tablas de calculos'!$AU$16:$AV$24,2,FALSE),"")</f>
        <v>7</v>
      </c>
      <c r="U1804" s="208" t="str">
        <f>IFERROR(VLOOKUP(T1804,'Tablas de calculos'!$AV$16:$AY$24,4),"")</f>
        <v>Débil</v>
      </c>
      <c r="V1804" s="232" t="s">
        <v>576</v>
      </c>
      <c r="W1804" s="232" t="s">
        <v>578</v>
      </c>
      <c r="X1804" s="123" t="str">
        <f t="shared" si="119"/>
        <v>DébilNo disminuyeDirectamente</v>
      </c>
      <c r="Y1804" s="208" t="str">
        <f>IFERROR(VLOOKUP(X1804,'Tablas de calculos'!$AZ$4:$BE$11,5,FALSE),"")</f>
        <v/>
      </c>
      <c r="Z1804" s="208" t="str">
        <f>IFERROR(VLOOKUP(X1804,'Tablas de calculos'!$AZ$4:$BE$11,6,FALSE),"")</f>
        <v/>
      </c>
    </row>
    <row r="1805" spans="1:26" ht="75" x14ac:dyDescent="0.25">
      <c r="A1805" s="232" t="s">
        <v>112</v>
      </c>
      <c r="B1805" s="61">
        <v>9</v>
      </c>
      <c r="C1805" s="205" t="str">
        <f>+VLOOKUP(Tabla9[[#This Row],[Cod. Riesgo]],Tabla_Riesgos[[Número]:[Tipo de Riesgo]],6,FALSE)</f>
        <v>Corrupción</v>
      </c>
      <c r="D1805" s="250" t="s">
        <v>12</v>
      </c>
      <c r="E1805" s="250" t="s">
        <v>391</v>
      </c>
      <c r="F1805" s="395"/>
      <c r="G1805" s="392" t="s">
        <v>191</v>
      </c>
      <c r="H1805" s="396"/>
      <c r="I1805" s="232"/>
      <c r="J1805" s="232"/>
      <c r="K1805" s="232"/>
      <c r="L1805" s="232"/>
      <c r="M1805" s="232"/>
      <c r="N1805" s="232"/>
      <c r="O1805" s="232"/>
      <c r="P1805" s="123">
        <f t="shared" si="116"/>
        <v>0</v>
      </c>
      <c r="Q1805" s="208" t="str">
        <f t="shared" si="117"/>
        <v>Debil</v>
      </c>
      <c r="R1805" s="232" t="s">
        <v>516</v>
      </c>
      <c r="S1805" s="224" t="str">
        <f t="shared" si="118"/>
        <v>DebilFuerte</v>
      </c>
      <c r="T1805" s="224">
        <f>IFERROR(VLOOKUP(S1805,'Tablas de calculos'!$AU$16:$AV$24,2,FALSE),"")</f>
        <v>7</v>
      </c>
      <c r="U1805" s="208" t="str">
        <f>IFERROR(VLOOKUP(T1805,'Tablas de calculos'!$AV$16:$AY$24,4),"")</f>
        <v>Débil</v>
      </c>
      <c r="V1805" s="232" t="s">
        <v>576</v>
      </c>
      <c r="W1805" s="232" t="s">
        <v>578</v>
      </c>
      <c r="X1805" s="123" t="str">
        <f t="shared" si="119"/>
        <v>DébilNo disminuyeDirectamente</v>
      </c>
      <c r="Y1805" s="208" t="str">
        <f>IFERROR(VLOOKUP(X1805,'Tablas de calculos'!$AZ$4:$BE$11,5,FALSE),"")</f>
        <v/>
      </c>
      <c r="Z1805" s="208" t="str">
        <f>IFERROR(VLOOKUP(X1805,'Tablas de calculos'!$AZ$4:$BE$11,6,FALSE),"")</f>
        <v/>
      </c>
    </row>
    <row r="1806" spans="1:26" ht="75" x14ac:dyDescent="0.25">
      <c r="A1806" s="232" t="s">
        <v>112</v>
      </c>
      <c r="B1806" s="61">
        <v>9</v>
      </c>
      <c r="C1806" s="205" t="str">
        <f>+VLOOKUP(Tabla9[[#This Row],[Cod. Riesgo]],Tabla_Riesgos[[Número]:[Tipo de Riesgo]],6,FALSE)</f>
        <v>Corrupción</v>
      </c>
      <c r="D1806" s="250" t="s">
        <v>12</v>
      </c>
      <c r="E1806" s="250" t="s">
        <v>391</v>
      </c>
      <c r="F1806" s="395"/>
      <c r="G1806" s="392" t="s">
        <v>192</v>
      </c>
      <c r="H1806" s="396"/>
      <c r="I1806" s="232"/>
      <c r="J1806" s="232"/>
      <c r="K1806" s="232"/>
      <c r="L1806" s="232"/>
      <c r="M1806" s="232"/>
      <c r="N1806" s="232"/>
      <c r="O1806" s="232"/>
      <c r="P1806" s="123">
        <f t="shared" si="116"/>
        <v>0</v>
      </c>
      <c r="Q1806" s="208" t="str">
        <f t="shared" si="117"/>
        <v>Debil</v>
      </c>
      <c r="R1806" s="232" t="s">
        <v>516</v>
      </c>
      <c r="S1806" s="224" t="str">
        <f t="shared" si="118"/>
        <v>DebilFuerte</v>
      </c>
      <c r="T1806" s="224">
        <f>IFERROR(VLOOKUP(S1806,'Tablas de calculos'!$AU$16:$AV$24,2,FALSE),"")</f>
        <v>7</v>
      </c>
      <c r="U1806" s="208" t="str">
        <f>IFERROR(VLOOKUP(T1806,'Tablas de calculos'!$AV$16:$AY$24,4),"")</f>
        <v>Débil</v>
      </c>
      <c r="V1806" s="232" t="s">
        <v>576</v>
      </c>
      <c r="W1806" s="232" t="s">
        <v>578</v>
      </c>
      <c r="X1806" s="123" t="str">
        <f t="shared" si="119"/>
        <v>DébilNo disminuyeDirectamente</v>
      </c>
      <c r="Y1806" s="208" t="str">
        <f>IFERROR(VLOOKUP(X1806,'Tablas de calculos'!$AZ$4:$BE$11,5,FALSE),"")</f>
        <v/>
      </c>
      <c r="Z1806" s="208" t="str">
        <f>IFERROR(VLOOKUP(X1806,'Tablas de calculos'!$AZ$4:$BE$11,6,FALSE),"")</f>
        <v/>
      </c>
    </row>
    <row r="1807" spans="1:26" ht="90" x14ac:dyDescent="0.25">
      <c r="A1807" s="232" t="s">
        <v>112</v>
      </c>
      <c r="B1807" s="61">
        <v>10</v>
      </c>
      <c r="C1807" s="205" t="str">
        <f>+VLOOKUP(Tabla9[[#This Row],[Cod. Riesgo]],Tabla_Riesgos[[Número]:[Tipo de Riesgo]],6,FALSE)</f>
        <v>Corrupción</v>
      </c>
      <c r="D1807" s="250" t="s">
        <v>12</v>
      </c>
      <c r="E1807" s="250" t="s">
        <v>623</v>
      </c>
      <c r="F1807" s="395"/>
      <c r="G1807" s="392" t="s">
        <v>177</v>
      </c>
      <c r="H1807" s="396"/>
      <c r="I1807" s="232"/>
      <c r="J1807" s="232"/>
      <c r="K1807" s="232"/>
      <c r="L1807" s="232"/>
      <c r="M1807" s="232"/>
      <c r="N1807" s="232"/>
      <c r="O1807" s="232"/>
      <c r="P1807" s="123">
        <f t="shared" si="116"/>
        <v>0</v>
      </c>
      <c r="Q1807" s="208" t="str">
        <f t="shared" si="117"/>
        <v>Debil</v>
      </c>
      <c r="R1807" s="232" t="s">
        <v>516</v>
      </c>
      <c r="S1807" s="224" t="str">
        <f t="shared" si="118"/>
        <v>DebilFuerte</v>
      </c>
      <c r="T1807" s="224">
        <f>IFERROR(VLOOKUP(S1807,'Tablas de calculos'!$AU$16:$AV$24,2,FALSE),"")</f>
        <v>7</v>
      </c>
      <c r="U1807" s="208" t="str">
        <f>IFERROR(VLOOKUP(T1807,'Tablas de calculos'!$AV$16:$AY$24,4),"")</f>
        <v>Débil</v>
      </c>
      <c r="V1807" s="232" t="s">
        <v>576</v>
      </c>
      <c r="W1807" s="232" t="s">
        <v>578</v>
      </c>
      <c r="X1807" s="123" t="str">
        <f t="shared" si="119"/>
        <v>DébilNo disminuyeDirectamente</v>
      </c>
      <c r="Y1807" s="208" t="str">
        <f>IFERROR(VLOOKUP(X1807,'Tablas de calculos'!$AZ$4:$BE$11,5,FALSE),"")</f>
        <v/>
      </c>
      <c r="Z1807" s="208" t="str">
        <f>IFERROR(VLOOKUP(X1807,'Tablas de calculos'!$AZ$4:$BE$11,6,FALSE),"")</f>
        <v/>
      </c>
    </row>
    <row r="1808" spans="1:26" ht="60" x14ac:dyDescent="0.25">
      <c r="A1808" s="232" t="s">
        <v>112</v>
      </c>
      <c r="B1808" s="61">
        <v>74</v>
      </c>
      <c r="C1808" s="205" t="str">
        <f>+VLOOKUP(Tabla9[[#This Row],[Cod. Riesgo]],Tabla_Riesgos[[Número]:[Tipo de Riesgo]],6,FALSE)</f>
        <v>Seguridad de la Información</v>
      </c>
      <c r="D1808" s="250" t="s">
        <v>45</v>
      </c>
      <c r="E1808" s="250" t="s">
        <v>636</v>
      </c>
      <c r="F1808" s="395"/>
      <c r="G1808" s="392" t="s">
        <v>193</v>
      </c>
      <c r="H1808" s="396"/>
      <c r="I1808" s="232"/>
      <c r="J1808" s="232"/>
      <c r="K1808" s="232"/>
      <c r="L1808" s="232"/>
      <c r="M1808" s="232"/>
      <c r="N1808" s="232"/>
      <c r="O1808" s="232"/>
      <c r="P1808" s="123">
        <f t="shared" si="116"/>
        <v>0</v>
      </c>
      <c r="Q1808" s="208" t="str">
        <f t="shared" si="117"/>
        <v>Debil</v>
      </c>
      <c r="R1808" s="232" t="s">
        <v>516</v>
      </c>
      <c r="S1808" s="224" t="str">
        <f t="shared" si="118"/>
        <v>DebilFuerte</v>
      </c>
      <c r="T1808" s="224">
        <f>IFERROR(VLOOKUP(S1808,'Tablas de calculos'!$AU$16:$AV$24,2,FALSE),"")</f>
        <v>7</v>
      </c>
      <c r="U1808" s="208" t="str">
        <f>IFERROR(VLOOKUP(T1808,'Tablas de calculos'!$AV$16:$AY$24,4),"")</f>
        <v>Débil</v>
      </c>
      <c r="V1808" s="232" t="s">
        <v>576</v>
      </c>
      <c r="W1808" s="232" t="s">
        <v>578</v>
      </c>
      <c r="X1808" s="123" t="str">
        <f t="shared" si="119"/>
        <v>DébilNo disminuyeDirectamente</v>
      </c>
      <c r="Y1808" s="208" t="str">
        <f>IFERROR(VLOOKUP(X1808,'Tablas de calculos'!$AZ$4:$BE$11,5,FALSE),"")</f>
        <v/>
      </c>
      <c r="Z1808" s="208" t="str">
        <f>IFERROR(VLOOKUP(X1808,'Tablas de calculos'!$AZ$4:$BE$11,6,FALSE),"")</f>
        <v/>
      </c>
    </row>
    <row r="1809" spans="1:26" ht="60" x14ac:dyDescent="0.25">
      <c r="A1809" s="232" t="s">
        <v>112</v>
      </c>
      <c r="B1809" s="61">
        <v>74</v>
      </c>
      <c r="C1809" s="205" t="str">
        <f>+VLOOKUP(Tabla9[[#This Row],[Cod. Riesgo]],Tabla_Riesgos[[Número]:[Tipo de Riesgo]],6,FALSE)</f>
        <v>Seguridad de la Información</v>
      </c>
      <c r="D1809" s="250" t="s">
        <v>45</v>
      </c>
      <c r="E1809" s="250" t="s">
        <v>636</v>
      </c>
      <c r="F1809" s="395"/>
      <c r="G1809" s="392" t="s">
        <v>194</v>
      </c>
      <c r="H1809" s="396"/>
      <c r="I1809" s="232"/>
      <c r="J1809" s="232"/>
      <c r="K1809" s="232"/>
      <c r="L1809" s="232"/>
      <c r="M1809" s="232"/>
      <c r="N1809" s="232"/>
      <c r="O1809" s="232"/>
      <c r="P1809" s="123">
        <f t="shared" si="116"/>
        <v>0</v>
      </c>
      <c r="Q1809" s="208" t="str">
        <f t="shared" si="117"/>
        <v>Debil</v>
      </c>
      <c r="R1809" s="232" t="s">
        <v>516</v>
      </c>
      <c r="S1809" s="224" t="str">
        <f t="shared" si="118"/>
        <v>DebilFuerte</v>
      </c>
      <c r="T1809" s="224">
        <f>IFERROR(VLOOKUP(S1809,'Tablas de calculos'!$AU$16:$AV$24,2,FALSE),"")</f>
        <v>7</v>
      </c>
      <c r="U1809" s="208" t="str">
        <f>IFERROR(VLOOKUP(T1809,'Tablas de calculos'!$AV$16:$AY$24,4),"")</f>
        <v>Débil</v>
      </c>
      <c r="V1809" s="232" t="s">
        <v>576</v>
      </c>
      <c r="W1809" s="232" t="s">
        <v>578</v>
      </c>
      <c r="X1809" s="123" t="str">
        <f t="shared" si="119"/>
        <v>DébilNo disminuyeDirectamente</v>
      </c>
      <c r="Y1809" s="208" t="str">
        <f>IFERROR(VLOOKUP(X1809,'Tablas de calculos'!$AZ$4:$BE$11,5,FALSE),"")</f>
        <v/>
      </c>
      <c r="Z1809" s="208" t="str">
        <f>IFERROR(VLOOKUP(X1809,'Tablas de calculos'!$AZ$4:$BE$11,6,FALSE),"")</f>
        <v/>
      </c>
    </row>
    <row r="1810" spans="1:26" ht="60" x14ac:dyDescent="0.25">
      <c r="A1810" s="232" t="s">
        <v>112</v>
      </c>
      <c r="B1810" s="61">
        <v>74</v>
      </c>
      <c r="C1810" s="205" t="str">
        <f>+VLOOKUP(Tabla9[[#This Row],[Cod. Riesgo]],Tabla_Riesgos[[Número]:[Tipo de Riesgo]],6,FALSE)</f>
        <v>Seguridad de la Información</v>
      </c>
      <c r="D1810" s="250" t="s">
        <v>45</v>
      </c>
      <c r="E1810" s="250" t="s">
        <v>636</v>
      </c>
      <c r="F1810" s="395"/>
      <c r="G1810" s="392" t="s">
        <v>195</v>
      </c>
      <c r="H1810" s="396"/>
      <c r="I1810" s="232"/>
      <c r="J1810" s="232"/>
      <c r="K1810" s="232"/>
      <c r="L1810" s="232"/>
      <c r="M1810" s="232"/>
      <c r="N1810" s="232"/>
      <c r="O1810" s="232"/>
      <c r="P1810" s="123">
        <f t="shared" si="116"/>
        <v>0</v>
      </c>
      <c r="Q1810" s="208" t="str">
        <f t="shared" si="117"/>
        <v>Debil</v>
      </c>
      <c r="R1810" s="232" t="s">
        <v>516</v>
      </c>
      <c r="S1810" s="224" t="str">
        <f t="shared" si="118"/>
        <v>DebilFuerte</v>
      </c>
      <c r="T1810" s="224">
        <f>IFERROR(VLOOKUP(S1810,'Tablas de calculos'!$AU$16:$AV$24,2,FALSE),"")</f>
        <v>7</v>
      </c>
      <c r="U1810" s="208" t="str">
        <f>IFERROR(VLOOKUP(T1810,'Tablas de calculos'!$AV$16:$AY$24,4),"")</f>
        <v>Débil</v>
      </c>
      <c r="V1810" s="232" t="s">
        <v>576</v>
      </c>
      <c r="W1810" s="232" t="s">
        <v>578</v>
      </c>
      <c r="X1810" s="123" t="str">
        <f t="shared" si="119"/>
        <v>DébilNo disminuyeDirectamente</v>
      </c>
      <c r="Y1810" s="208" t="str">
        <f>IFERROR(VLOOKUP(X1810,'Tablas de calculos'!$AZ$4:$BE$11,5,FALSE),"")</f>
        <v/>
      </c>
      <c r="Z1810" s="208" t="str">
        <f>IFERROR(VLOOKUP(X1810,'Tablas de calculos'!$AZ$4:$BE$11,6,FALSE),"")</f>
        <v/>
      </c>
    </row>
    <row r="1811" spans="1:26" ht="60" x14ac:dyDescent="0.25">
      <c r="A1811" s="232" t="s">
        <v>112</v>
      </c>
      <c r="B1811" s="61">
        <v>74</v>
      </c>
      <c r="C1811" s="205" t="str">
        <f>+VLOOKUP(Tabla9[[#This Row],[Cod. Riesgo]],Tabla_Riesgos[[Número]:[Tipo de Riesgo]],6,FALSE)</f>
        <v>Seguridad de la Información</v>
      </c>
      <c r="D1811" s="250" t="s">
        <v>45</v>
      </c>
      <c r="E1811" s="250" t="s">
        <v>636</v>
      </c>
      <c r="F1811" s="395"/>
      <c r="G1811" s="392" t="s">
        <v>196</v>
      </c>
      <c r="H1811" s="396"/>
      <c r="I1811" s="232"/>
      <c r="J1811" s="232"/>
      <c r="K1811" s="232"/>
      <c r="L1811" s="232"/>
      <c r="M1811" s="232"/>
      <c r="N1811" s="232"/>
      <c r="O1811" s="232"/>
      <c r="P1811" s="123">
        <f t="shared" si="116"/>
        <v>0</v>
      </c>
      <c r="Q1811" s="208" t="str">
        <f t="shared" si="117"/>
        <v>Debil</v>
      </c>
      <c r="R1811" s="232" t="s">
        <v>516</v>
      </c>
      <c r="S1811" s="224" t="str">
        <f t="shared" si="118"/>
        <v>DebilFuerte</v>
      </c>
      <c r="T1811" s="224">
        <f>IFERROR(VLOOKUP(S1811,'Tablas de calculos'!$AU$16:$AV$24,2,FALSE),"")</f>
        <v>7</v>
      </c>
      <c r="U1811" s="208" t="str">
        <f>IFERROR(VLOOKUP(T1811,'Tablas de calculos'!$AV$16:$AY$24,4),"")</f>
        <v>Débil</v>
      </c>
      <c r="V1811" s="232" t="s">
        <v>576</v>
      </c>
      <c r="W1811" s="232" t="s">
        <v>578</v>
      </c>
      <c r="X1811" s="123" t="str">
        <f t="shared" si="119"/>
        <v>DébilNo disminuyeDirectamente</v>
      </c>
      <c r="Y1811" s="208" t="str">
        <f>IFERROR(VLOOKUP(X1811,'Tablas de calculos'!$AZ$4:$BE$11,5,FALSE),"")</f>
        <v/>
      </c>
      <c r="Z1811" s="208" t="str">
        <f>IFERROR(VLOOKUP(X1811,'Tablas de calculos'!$AZ$4:$BE$11,6,FALSE),"")</f>
        <v/>
      </c>
    </row>
    <row r="1812" spans="1:26" ht="75" x14ac:dyDescent="0.25">
      <c r="A1812" s="232" t="s">
        <v>112</v>
      </c>
      <c r="B1812" s="61">
        <v>11</v>
      </c>
      <c r="C1812" s="205" t="str">
        <f>+VLOOKUP(Tabla9[[#This Row],[Cod. Riesgo]],Tabla_Riesgos[[Número]:[Tipo de Riesgo]],6,FALSE)</f>
        <v>Corrupción</v>
      </c>
      <c r="D1812" s="250" t="s">
        <v>12</v>
      </c>
      <c r="E1812" s="250" t="s">
        <v>394</v>
      </c>
      <c r="F1812" s="395"/>
      <c r="G1812" s="392" t="s">
        <v>197</v>
      </c>
      <c r="H1812" s="396"/>
      <c r="I1812" s="232"/>
      <c r="J1812" s="232"/>
      <c r="K1812" s="232"/>
      <c r="L1812" s="232"/>
      <c r="M1812" s="232"/>
      <c r="N1812" s="232"/>
      <c r="O1812" s="232"/>
      <c r="P1812" s="123">
        <f t="shared" si="116"/>
        <v>0</v>
      </c>
      <c r="Q1812" s="208" t="str">
        <f t="shared" si="117"/>
        <v>Debil</v>
      </c>
      <c r="R1812" s="232" t="s">
        <v>516</v>
      </c>
      <c r="S1812" s="224" t="str">
        <f t="shared" si="118"/>
        <v>DebilFuerte</v>
      </c>
      <c r="T1812" s="224">
        <f>IFERROR(VLOOKUP(S1812,'Tablas de calculos'!$AU$16:$AV$24,2,FALSE),"")</f>
        <v>7</v>
      </c>
      <c r="U1812" s="208" t="str">
        <f>IFERROR(VLOOKUP(T1812,'Tablas de calculos'!$AV$16:$AY$24,4),"")</f>
        <v>Débil</v>
      </c>
      <c r="V1812" s="232" t="s">
        <v>576</v>
      </c>
      <c r="W1812" s="232" t="s">
        <v>578</v>
      </c>
      <c r="X1812" s="123" t="str">
        <f t="shared" si="119"/>
        <v>DébilNo disminuyeDirectamente</v>
      </c>
      <c r="Y1812" s="208" t="str">
        <f>IFERROR(VLOOKUP(X1812,'Tablas de calculos'!$AZ$4:$BE$11,5,FALSE),"")</f>
        <v/>
      </c>
      <c r="Z1812" s="208" t="str">
        <f>IFERROR(VLOOKUP(X1812,'Tablas de calculos'!$AZ$4:$BE$11,6,FALSE),"")</f>
        <v/>
      </c>
    </row>
    <row r="1813" spans="1:26" ht="75" x14ac:dyDescent="0.25">
      <c r="A1813" s="232" t="s">
        <v>112</v>
      </c>
      <c r="B1813" s="61">
        <v>11</v>
      </c>
      <c r="C1813" s="205" t="str">
        <f>+VLOOKUP(Tabla9[[#This Row],[Cod. Riesgo]],Tabla_Riesgos[[Número]:[Tipo de Riesgo]],6,FALSE)</f>
        <v>Corrupción</v>
      </c>
      <c r="D1813" s="250" t="s">
        <v>12</v>
      </c>
      <c r="E1813" s="250" t="s">
        <v>394</v>
      </c>
      <c r="F1813" s="395"/>
      <c r="G1813" s="392" t="s">
        <v>174</v>
      </c>
      <c r="H1813" s="396"/>
      <c r="I1813" s="232"/>
      <c r="J1813" s="232"/>
      <c r="K1813" s="232"/>
      <c r="L1813" s="232"/>
      <c r="M1813" s="232"/>
      <c r="N1813" s="232"/>
      <c r="O1813" s="232"/>
      <c r="P1813" s="123">
        <f t="shared" si="116"/>
        <v>0</v>
      </c>
      <c r="Q1813" s="208" t="str">
        <f t="shared" si="117"/>
        <v>Debil</v>
      </c>
      <c r="R1813" s="232" t="s">
        <v>516</v>
      </c>
      <c r="S1813" s="224" t="str">
        <f t="shared" si="118"/>
        <v>DebilFuerte</v>
      </c>
      <c r="T1813" s="224">
        <f>IFERROR(VLOOKUP(S1813,'Tablas de calculos'!$AU$16:$AV$24,2,FALSE),"")</f>
        <v>7</v>
      </c>
      <c r="U1813" s="208" t="str">
        <f>IFERROR(VLOOKUP(T1813,'Tablas de calculos'!$AV$16:$AY$24,4),"")</f>
        <v>Débil</v>
      </c>
      <c r="V1813" s="232" t="s">
        <v>576</v>
      </c>
      <c r="W1813" s="232" t="s">
        <v>578</v>
      </c>
      <c r="X1813" s="123" t="str">
        <f t="shared" si="119"/>
        <v>DébilNo disminuyeDirectamente</v>
      </c>
      <c r="Y1813" s="208" t="str">
        <f>IFERROR(VLOOKUP(X1813,'Tablas de calculos'!$AZ$4:$BE$11,5,FALSE),"")</f>
        <v/>
      </c>
      <c r="Z1813" s="208" t="str">
        <f>IFERROR(VLOOKUP(X1813,'Tablas de calculos'!$AZ$4:$BE$11,6,FALSE),"")</f>
        <v/>
      </c>
    </row>
    <row r="1814" spans="1:26" ht="75" x14ac:dyDescent="0.25">
      <c r="A1814" s="232" t="s">
        <v>112</v>
      </c>
      <c r="B1814" s="61">
        <v>11</v>
      </c>
      <c r="C1814" s="205" t="str">
        <f>+VLOOKUP(Tabla9[[#This Row],[Cod. Riesgo]],Tabla_Riesgos[[Número]:[Tipo de Riesgo]],6,FALSE)</f>
        <v>Corrupción</v>
      </c>
      <c r="D1814" s="250" t="s">
        <v>12</v>
      </c>
      <c r="E1814" s="250" t="s">
        <v>394</v>
      </c>
      <c r="F1814" s="395"/>
      <c r="G1814" s="392" t="s">
        <v>175</v>
      </c>
      <c r="H1814" s="396"/>
      <c r="I1814" s="232"/>
      <c r="J1814" s="232"/>
      <c r="K1814" s="232"/>
      <c r="L1814" s="232"/>
      <c r="M1814" s="232"/>
      <c r="N1814" s="232"/>
      <c r="O1814" s="232"/>
      <c r="P1814" s="123">
        <f t="shared" si="116"/>
        <v>0</v>
      </c>
      <c r="Q1814" s="208" t="str">
        <f t="shared" si="117"/>
        <v>Debil</v>
      </c>
      <c r="R1814" s="232" t="s">
        <v>516</v>
      </c>
      <c r="S1814" s="224" t="str">
        <f t="shared" si="118"/>
        <v>DebilFuerte</v>
      </c>
      <c r="T1814" s="224">
        <f>IFERROR(VLOOKUP(S1814,'Tablas de calculos'!$AU$16:$AV$24,2,FALSE),"")</f>
        <v>7</v>
      </c>
      <c r="U1814" s="208" t="str">
        <f>IFERROR(VLOOKUP(T1814,'Tablas de calculos'!$AV$16:$AY$24,4),"")</f>
        <v>Débil</v>
      </c>
      <c r="V1814" s="232" t="s">
        <v>576</v>
      </c>
      <c r="W1814" s="232" t="s">
        <v>578</v>
      </c>
      <c r="X1814" s="123" t="str">
        <f t="shared" si="119"/>
        <v>DébilNo disminuyeDirectamente</v>
      </c>
      <c r="Y1814" s="208" t="str">
        <f>IFERROR(VLOOKUP(X1814,'Tablas de calculos'!$AZ$4:$BE$11,5,FALSE),"")</f>
        <v/>
      </c>
      <c r="Z1814" s="208" t="str">
        <f>IFERROR(VLOOKUP(X1814,'Tablas de calculos'!$AZ$4:$BE$11,6,FALSE),"")</f>
        <v/>
      </c>
    </row>
    <row r="1815" spans="1:26" ht="75" x14ac:dyDescent="0.25">
      <c r="A1815" s="232" t="s">
        <v>112</v>
      </c>
      <c r="B1815" s="61">
        <v>11</v>
      </c>
      <c r="C1815" s="205" t="str">
        <f>+VLOOKUP(Tabla9[[#This Row],[Cod. Riesgo]],Tabla_Riesgos[[Número]:[Tipo de Riesgo]],6,FALSE)</f>
        <v>Corrupción</v>
      </c>
      <c r="D1815" s="250" t="s">
        <v>12</v>
      </c>
      <c r="E1815" s="250" t="s">
        <v>394</v>
      </c>
      <c r="F1815" s="395"/>
      <c r="G1815" s="392" t="s">
        <v>198</v>
      </c>
      <c r="H1815" s="396"/>
      <c r="I1815" s="232"/>
      <c r="J1815" s="232"/>
      <c r="K1815" s="232"/>
      <c r="L1815" s="232"/>
      <c r="M1815" s="232"/>
      <c r="N1815" s="232"/>
      <c r="O1815" s="232"/>
      <c r="P1815" s="123">
        <f t="shared" si="116"/>
        <v>0</v>
      </c>
      <c r="Q1815" s="208" t="str">
        <f t="shared" si="117"/>
        <v>Debil</v>
      </c>
      <c r="R1815" s="232" t="s">
        <v>516</v>
      </c>
      <c r="S1815" s="224" t="str">
        <f t="shared" si="118"/>
        <v>DebilFuerte</v>
      </c>
      <c r="T1815" s="224">
        <f>IFERROR(VLOOKUP(S1815,'Tablas de calculos'!$AU$16:$AV$24,2,FALSE),"")</f>
        <v>7</v>
      </c>
      <c r="U1815" s="208" t="str">
        <f>IFERROR(VLOOKUP(T1815,'Tablas de calculos'!$AV$16:$AY$24,4),"")</f>
        <v>Débil</v>
      </c>
      <c r="V1815" s="232" t="s">
        <v>576</v>
      </c>
      <c r="W1815" s="232" t="s">
        <v>578</v>
      </c>
      <c r="X1815" s="123" t="str">
        <f t="shared" si="119"/>
        <v>DébilNo disminuyeDirectamente</v>
      </c>
      <c r="Y1815" s="208" t="str">
        <f>IFERROR(VLOOKUP(X1815,'Tablas de calculos'!$AZ$4:$BE$11,5,FALSE),"")</f>
        <v/>
      </c>
      <c r="Z1815" s="208" t="str">
        <f>IFERROR(VLOOKUP(X1815,'Tablas de calculos'!$AZ$4:$BE$11,6,FALSE),"")</f>
        <v/>
      </c>
    </row>
    <row r="1816" spans="1:26" ht="75" x14ac:dyDescent="0.25">
      <c r="A1816" s="232" t="s">
        <v>112</v>
      </c>
      <c r="B1816" s="61">
        <v>11</v>
      </c>
      <c r="C1816" s="205" t="str">
        <f>+VLOOKUP(Tabla9[[#This Row],[Cod. Riesgo]],Tabla_Riesgos[[Número]:[Tipo de Riesgo]],6,FALSE)</f>
        <v>Corrupción</v>
      </c>
      <c r="D1816" s="250" t="s">
        <v>12</v>
      </c>
      <c r="E1816" s="250" t="s">
        <v>394</v>
      </c>
      <c r="F1816" s="395"/>
      <c r="G1816" s="392" t="s">
        <v>199</v>
      </c>
      <c r="H1816" s="396"/>
      <c r="I1816" s="232"/>
      <c r="J1816" s="232"/>
      <c r="K1816" s="232"/>
      <c r="L1816" s="232"/>
      <c r="M1816" s="232"/>
      <c r="N1816" s="232"/>
      <c r="O1816" s="232"/>
      <c r="P1816" s="123">
        <f t="shared" si="116"/>
        <v>0</v>
      </c>
      <c r="Q1816" s="208" t="str">
        <f t="shared" si="117"/>
        <v>Debil</v>
      </c>
      <c r="R1816" s="232" t="s">
        <v>516</v>
      </c>
      <c r="S1816" s="224" t="str">
        <f t="shared" si="118"/>
        <v>DebilFuerte</v>
      </c>
      <c r="T1816" s="224">
        <f>IFERROR(VLOOKUP(S1816,'Tablas de calculos'!$AU$16:$AV$24,2,FALSE),"")</f>
        <v>7</v>
      </c>
      <c r="U1816" s="208" t="str">
        <f>IFERROR(VLOOKUP(T1816,'Tablas de calculos'!$AV$16:$AY$24,4),"")</f>
        <v>Débil</v>
      </c>
      <c r="V1816" s="232" t="s">
        <v>576</v>
      </c>
      <c r="W1816" s="232" t="s">
        <v>578</v>
      </c>
      <c r="X1816" s="123" t="str">
        <f t="shared" si="119"/>
        <v>DébilNo disminuyeDirectamente</v>
      </c>
      <c r="Y1816" s="208" t="str">
        <f>IFERROR(VLOOKUP(X1816,'Tablas de calculos'!$AZ$4:$BE$11,5,FALSE),"")</f>
        <v/>
      </c>
      <c r="Z1816" s="208" t="str">
        <f>IFERROR(VLOOKUP(X1816,'Tablas de calculos'!$AZ$4:$BE$11,6,FALSE),"")</f>
        <v/>
      </c>
    </row>
    <row r="1817" spans="1:26" ht="75" x14ac:dyDescent="0.25">
      <c r="A1817" s="232" t="s">
        <v>112</v>
      </c>
      <c r="B1817" s="61">
        <v>12</v>
      </c>
      <c r="C1817" s="205" t="str">
        <f>+VLOOKUP(Tabla9[[#This Row],[Cod. Riesgo]],Tabla_Riesgos[[Número]:[Tipo de Riesgo]],6,FALSE)</f>
        <v>Estratégico</v>
      </c>
      <c r="D1817" s="250" t="s">
        <v>12</v>
      </c>
      <c r="E1817" s="250" t="s">
        <v>14</v>
      </c>
      <c r="F1817" s="395"/>
      <c r="G1817" s="392" t="s">
        <v>200</v>
      </c>
      <c r="H1817" s="396"/>
      <c r="I1817" s="232"/>
      <c r="J1817" s="232"/>
      <c r="K1817" s="232"/>
      <c r="L1817" s="232"/>
      <c r="M1817" s="232"/>
      <c r="N1817" s="232"/>
      <c r="O1817" s="232"/>
      <c r="P1817" s="123">
        <f t="shared" si="116"/>
        <v>0</v>
      </c>
      <c r="Q1817" s="208" t="str">
        <f t="shared" si="117"/>
        <v>Debil</v>
      </c>
      <c r="R1817" s="232" t="s">
        <v>516</v>
      </c>
      <c r="S1817" s="224" t="str">
        <f t="shared" si="118"/>
        <v>DebilFuerte</v>
      </c>
      <c r="T1817" s="224">
        <f>IFERROR(VLOOKUP(S1817,'Tablas de calculos'!$AU$16:$AV$24,2,FALSE),"")</f>
        <v>7</v>
      </c>
      <c r="U1817" s="208" t="str">
        <f>IFERROR(VLOOKUP(T1817,'Tablas de calculos'!$AV$16:$AY$24,4),"")</f>
        <v>Débil</v>
      </c>
      <c r="V1817" s="232" t="s">
        <v>576</v>
      </c>
      <c r="W1817" s="232" t="s">
        <v>578</v>
      </c>
      <c r="X1817" s="123" t="str">
        <f t="shared" si="119"/>
        <v>DébilNo disminuyeDirectamente</v>
      </c>
      <c r="Y1817" s="208" t="str">
        <f>IFERROR(VLOOKUP(X1817,'Tablas de calculos'!$AZ$4:$BE$11,5,FALSE),"")</f>
        <v/>
      </c>
      <c r="Z1817" s="208" t="str">
        <f>IFERROR(VLOOKUP(X1817,'Tablas de calculos'!$AZ$4:$BE$11,6,FALSE),"")</f>
        <v/>
      </c>
    </row>
    <row r="1818" spans="1:26" ht="75" x14ac:dyDescent="0.25">
      <c r="A1818" s="232" t="s">
        <v>112</v>
      </c>
      <c r="B1818" s="61">
        <v>12</v>
      </c>
      <c r="C1818" s="205" t="str">
        <f>+VLOOKUP(Tabla9[[#This Row],[Cod. Riesgo]],Tabla_Riesgos[[Número]:[Tipo de Riesgo]],6,FALSE)</f>
        <v>Estratégico</v>
      </c>
      <c r="D1818" s="250" t="s">
        <v>12</v>
      </c>
      <c r="E1818" s="250" t="s">
        <v>14</v>
      </c>
      <c r="F1818" s="395"/>
      <c r="G1818" s="392" t="s">
        <v>201</v>
      </c>
      <c r="H1818" s="396"/>
      <c r="I1818" s="232"/>
      <c r="J1818" s="232"/>
      <c r="K1818" s="232"/>
      <c r="L1818" s="232"/>
      <c r="M1818" s="232"/>
      <c r="N1818" s="232"/>
      <c r="O1818" s="232"/>
      <c r="P1818" s="123">
        <f t="shared" si="116"/>
        <v>0</v>
      </c>
      <c r="Q1818" s="208" t="str">
        <f t="shared" si="117"/>
        <v>Debil</v>
      </c>
      <c r="R1818" s="232" t="s">
        <v>516</v>
      </c>
      <c r="S1818" s="224" t="str">
        <f t="shared" si="118"/>
        <v>DebilFuerte</v>
      </c>
      <c r="T1818" s="224">
        <f>IFERROR(VLOOKUP(S1818,'Tablas de calculos'!$AU$16:$AV$24,2,FALSE),"")</f>
        <v>7</v>
      </c>
      <c r="U1818" s="208" t="str">
        <f>IFERROR(VLOOKUP(T1818,'Tablas de calculos'!$AV$16:$AY$24,4),"")</f>
        <v>Débil</v>
      </c>
      <c r="V1818" s="232" t="s">
        <v>576</v>
      </c>
      <c r="W1818" s="232" t="s">
        <v>578</v>
      </c>
      <c r="X1818" s="123" t="str">
        <f t="shared" si="119"/>
        <v>DébilNo disminuyeDirectamente</v>
      </c>
      <c r="Y1818" s="208" t="str">
        <f>IFERROR(VLOOKUP(X1818,'Tablas de calculos'!$AZ$4:$BE$11,5,FALSE),"")</f>
        <v/>
      </c>
      <c r="Z1818" s="208" t="str">
        <f>IFERROR(VLOOKUP(X1818,'Tablas de calculos'!$AZ$4:$BE$11,6,FALSE),"")</f>
        <v/>
      </c>
    </row>
    <row r="1819" spans="1:26" ht="75" x14ac:dyDescent="0.25">
      <c r="A1819" s="232" t="s">
        <v>112</v>
      </c>
      <c r="B1819" s="61">
        <v>12</v>
      </c>
      <c r="C1819" s="205" t="str">
        <f>+VLOOKUP(Tabla9[[#This Row],[Cod. Riesgo]],Tabla_Riesgos[[Número]:[Tipo de Riesgo]],6,FALSE)</f>
        <v>Estratégico</v>
      </c>
      <c r="D1819" s="250" t="s">
        <v>12</v>
      </c>
      <c r="E1819" s="250" t="s">
        <v>14</v>
      </c>
      <c r="F1819" s="395"/>
      <c r="G1819" s="392" t="s">
        <v>202</v>
      </c>
      <c r="H1819" s="396"/>
      <c r="I1819" s="232"/>
      <c r="J1819" s="232"/>
      <c r="K1819" s="232"/>
      <c r="L1819" s="232"/>
      <c r="M1819" s="232"/>
      <c r="N1819" s="232"/>
      <c r="O1819" s="232"/>
      <c r="P1819" s="123">
        <f t="shared" si="116"/>
        <v>0</v>
      </c>
      <c r="Q1819" s="208" t="str">
        <f t="shared" si="117"/>
        <v>Debil</v>
      </c>
      <c r="R1819" s="232" t="s">
        <v>516</v>
      </c>
      <c r="S1819" s="224" t="str">
        <f t="shared" si="118"/>
        <v>DebilFuerte</v>
      </c>
      <c r="T1819" s="224">
        <f>IFERROR(VLOOKUP(S1819,'Tablas de calculos'!$AU$16:$AV$24,2,FALSE),"")</f>
        <v>7</v>
      </c>
      <c r="U1819" s="208" t="str">
        <f>IFERROR(VLOOKUP(T1819,'Tablas de calculos'!$AV$16:$AY$24,4),"")</f>
        <v>Débil</v>
      </c>
      <c r="V1819" s="232" t="s">
        <v>576</v>
      </c>
      <c r="W1819" s="232" t="s">
        <v>578</v>
      </c>
      <c r="X1819" s="123" t="str">
        <f t="shared" si="119"/>
        <v>DébilNo disminuyeDirectamente</v>
      </c>
      <c r="Y1819" s="208" t="str">
        <f>IFERROR(VLOOKUP(X1819,'Tablas de calculos'!$AZ$4:$BE$11,5,FALSE),"")</f>
        <v/>
      </c>
      <c r="Z1819" s="208" t="str">
        <f>IFERROR(VLOOKUP(X1819,'Tablas de calculos'!$AZ$4:$BE$11,6,FALSE),"")</f>
        <v/>
      </c>
    </row>
    <row r="1820" spans="1:26" ht="45" x14ac:dyDescent="0.25">
      <c r="A1820" s="232" t="s">
        <v>112</v>
      </c>
      <c r="B1820" s="61">
        <v>13</v>
      </c>
      <c r="C1820" s="205" t="str">
        <f>+VLOOKUP(Tabla9[[#This Row],[Cod. Riesgo]],Tabla_Riesgos[[Número]:[Tipo de Riesgo]],6,FALSE)</f>
        <v>Corrupción</v>
      </c>
      <c r="D1820" s="250" t="s">
        <v>12</v>
      </c>
      <c r="E1820" s="250" t="s">
        <v>15</v>
      </c>
      <c r="F1820" s="395"/>
      <c r="G1820" s="392" t="s">
        <v>203</v>
      </c>
      <c r="H1820" s="396"/>
      <c r="I1820" s="232"/>
      <c r="J1820" s="232"/>
      <c r="K1820" s="232"/>
      <c r="L1820" s="232"/>
      <c r="M1820" s="232"/>
      <c r="N1820" s="232"/>
      <c r="O1820" s="232"/>
      <c r="P1820" s="123">
        <f t="shared" si="116"/>
        <v>0</v>
      </c>
      <c r="Q1820" s="208" t="str">
        <f t="shared" si="117"/>
        <v>Debil</v>
      </c>
      <c r="R1820" s="232" t="s">
        <v>516</v>
      </c>
      <c r="S1820" s="224" t="str">
        <f t="shared" si="118"/>
        <v>DebilFuerte</v>
      </c>
      <c r="T1820" s="224">
        <f>IFERROR(VLOOKUP(S1820,'Tablas de calculos'!$AU$16:$AV$24,2,FALSE),"")</f>
        <v>7</v>
      </c>
      <c r="U1820" s="208" t="str">
        <f>IFERROR(VLOOKUP(T1820,'Tablas de calculos'!$AV$16:$AY$24,4),"")</f>
        <v>Débil</v>
      </c>
      <c r="V1820" s="232" t="s">
        <v>576</v>
      </c>
      <c r="W1820" s="232" t="s">
        <v>578</v>
      </c>
      <c r="X1820" s="123" t="str">
        <f t="shared" si="119"/>
        <v>DébilNo disminuyeDirectamente</v>
      </c>
      <c r="Y1820" s="208" t="str">
        <f>IFERROR(VLOOKUP(X1820,'Tablas de calculos'!$AZ$4:$BE$11,5,FALSE),"")</f>
        <v/>
      </c>
      <c r="Z1820" s="208" t="str">
        <f>IFERROR(VLOOKUP(X1820,'Tablas de calculos'!$AZ$4:$BE$11,6,FALSE),"")</f>
        <v/>
      </c>
    </row>
    <row r="1821" spans="1:26" ht="45" x14ac:dyDescent="0.25">
      <c r="A1821" s="232" t="s">
        <v>112</v>
      </c>
      <c r="B1821" s="61">
        <v>13</v>
      </c>
      <c r="C1821" s="205" t="str">
        <f>+VLOOKUP(Tabla9[[#This Row],[Cod. Riesgo]],Tabla_Riesgos[[Número]:[Tipo de Riesgo]],6,FALSE)</f>
        <v>Corrupción</v>
      </c>
      <c r="D1821" s="250" t="s">
        <v>12</v>
      </c>
      <c r="E1821" s="250" t="s">
        <v>15</v>
      </c>
      <c r="F1821" s="395"/>
      <c r="G1821" s="392" t="s">
        <v>185</v>
      </c>
      <c r="H1821" s="396"/>
      <c r="I1821" s="232"/>
      <c r="J1821" s="232"/>
      <c r="K1821" s="232"/>
      <c r="L1821" s="232"/>
      <c r="M1821" s="232"/>
      <c r="N1821" s="232"/>
      <c r="O1821" s="232"/>
      <c r="P1821" s="123">
        <f t="shared" si="116"/>
        <v>0</v>
      </c>
      <c r="Q1821" s="208" t="str">
        <f t="shared" si="117"/>
        <v>Debil</v>
      </c>
      <c r="R1821" s="232" t="s">
        <v>516</v>
      </c>
      <c r="S1821" s="224" t="str">
        <f t="shared" si="118"/>
        <v>DebilFuerte</v>
      </c>
      <c r="T1821" s="224">
        <f>IFERROR(VLOOKUP(S1821,'Tablas de calculos'!$AU$16:$AV$24,2,FALSE),"")</f>
        <v>7</v>
      </c>
      <c r="U1821" s="208" t="str">
        <f>IFERROR(VLOOKUP(T1821,'Tablas de calculos'!$AV$16:$AY$24,4),"")</f>
        <v>Débil</v>
      </c>
      <c r="V1821" s="232" t="s">
        <v>576</v>
      </c>
      <c r="W1821" s="232" t="s">
        <v>578</v>
      </c>
      <c r="X1821" s="123" t="str">
        <f t="shared" si="119"/>
        <v>DébilNo disminuyeDirectamente</v>
      </c>
      <c r="Y1821" s="208" t="str">
        <f>IFERROR(VLOOKUP(X1821,'Tablas de calculos'!$AZ$4:$BE$11,5,FALSE),"")</f>
        <v/>
      </c>
      <c r="Z1821" s="208" t="str">
        <f>IFERROR(VLOOKUP(X1821,'Tablas de calculos'!$AZ$4:$BE$11,6,FALSE),"")</f>
        <v/>
      </c>
    </row>
    <row r="1822" spans="1:26" ht="45" x14ac:dyDescent="0.25">
      <c r="A1822" s="232" t="s">
        <v>112</v>
      </c>
      <c r="B1822" s="61">
        <v>13</v>
      </c>
      <c r="C1822" s="205" t="str">
        <f>+VLOOKUP(Tabla9[[#This Row],[Cod. Riesgo]],Tabla_Riesgos[[Número]:[Tipo de Riesgo]],6,FALSE)</f>
        <v>Corrupción</v>
      </c>
      <c r="D1822" s="250" t="s">
        <v>12</v>
      </c>
      <c r="E1822" s="250" t="s">
        <v>15</v>
      </c>
      <c r="F1822" s="395"/>
      <c r="G1822" s="392" t="s">
        <v>177</v>
      </c>
      <c r="H1822" s="396"/>
      <c r="I1822" s="232"/>
      <c r="J1822" s="232"/>
      <c r="K1822" s="232"/>
      <c r="L1822" s="232"/>
      <c r="M1822" s="232"/>
      <c r="N1822" s="232"/>
      <c r="O1822" s="232"/>
      <c r="P1822" s="123">
        <f t="shared" si="116"/>
        <v>0</v>
      </c>
      <c r="Q1822" s="208" t="str">
        <f t="shared" si="117"/>
        <v>Debil</v>
      </c>
      <c r="R1822" s="232" t="s">
        <v>516</v>
      </c>
      <c r="S1822" s="224" t="str">
        <f t="shared" si="118"/>
        <v>DebilFuerte</v>
      </c>
      <c r="T1822" s="224">
        <f>IFERROR(VLOOKUP(S1822,'Tablas de calculos'!$AU$16:$AV$24,2,FALSE),"")</f>
        <v>7</v>
      </c>
      <c r="U1822" s="208" t="str">
        <f>IFERROR(VLOOKUP(T1822,'Tablas de calculos'!$AV$16:$AY$24,4),"")</f>
        <v>Débil</v>
      </c>
      <c r="V1822" s="232" t="s">
        <v>576</v>
      </c>
      <c r="W1822" s="232" t="s">
        <v>578</v>
      </c>
      <c r="X1822" s="123" t="str">
        <f t="shared" si="119"/>
        <v>DébilNo disminuyeDirectamente</v>
      </c>
      <c r="Y1822" s="208" t="str">
        <f>IFERROR(VLOOKUP(X1822,'Tablas de calculos'!$AZ$4:$BE$11,5,FALSE),"")</f>
        <v/>
      </c>
      <c r="Z1822" s="208" t="str">
        <f>IFERROR(VLOOKUP(X1822,'Tablas de calculos'!$AZ$4:$BE$11,6,FALSE),"")</f>
        <v/>
      </c>
    </row>
    <row r="1823" spans="1:26" ht="60" x14ac:dyDescent="0.25">
      <c r="A1823" s="232" t="s">
        <v>112</v>
      </c>
      <c r="B1823" s="61">
        <v>14</v>
      </c>
      <c r="C1823" s="205" t="str">
        <f>+VLOOKUP(Tabla9[[#This Row],[Cod. Riesgo]],Tabla_Riesgos[[Número]:[Tipo de Riesgo]],6,FALSE)</f>
        <v>Operativo</v>
      </c>
      <c r="D1823" s="250" t="s">
        <v>35</v>
      </c>
      <c r="E1823" s="250" t="s">
        <v>626</v>
      </c>
      <c r="F1823" s="395"/>
      <c r="G1823" s="391" t="s">
        <v>204</v>
      </c>
      <c r="H1823" s="396" t="s">
        <v>544</v>
      </c>
      <c r="I1823" s="232" t="s">
        <v>487</v>
      </c>
      <c r="J1823" s="232" t="s">
        <v>491</v>
      </c>
      <c r="K1823" s="232" t="s">
        <v>494</v>
      </c>
      <c r="L1823" s="232" t="s">
        <v>498</v>
      </c>
      <c r="M1823" s="232" t="s">
        <v>505</v>
      </c>
      <c r="N1823" s="232" t="s">
        <v>509</v>
      </c>
      <c r="O1823" s="232" t="s">
        <v>554</v>
      </c>
      <c r="P1823" s="123">
        <f t="shared" si="116"/>
        <v>35</v>
      </c>
      <c r="Q1823" s="208" t="str">
        <f t="shared" si="117"/>
        <v>Debil</v>
      </c>
      <c r="R1823" s="232" t="s">
        <v>562</v>
      </c>
      <c r="S1823" s="224" t="str">
        <f t="shared" si="118"/>
        <v>DebilDebil</v>
      </c>
      <c r="T1823" s="224">
        <f>IFERROR(VLOOKUP(S1823,'Tablas de calculos'!$AU$16:$AV$24,2,FALSE),"")</f>
        <v>9</v>
      </c>
      <c r="U1823" s="208" t="str">
        <f>IFERROR(VLOOKUP(T1823,'Tablas de calculos'!$AV$16:$AY$24,4),"")</f>
        <v>Débil</v>
      </c>
      <c r="V1823" s="232" t="s">
        <v>578</v>
      </c>
      <c r="W1823" s="232" t="s">
        <v>578</v>
      </c>
      <c r="X1823" s="123" t="str">
        <f t="shared" si="119"/>
        <v>DébilDirectamenteDirectamente</v>
      </c>
      <c r="Y1823" s="208" t="str">
        <f>IFERROR(VLOOKUP(X1823,'Tablas de calculos'!$AZ$4:$BE$11,5,FALSE),"")</f>
        <v/>
      </c>
      <c r="Z1823" s="208" t="str">
        <f>IFERROR(VLOOKUP(X1823,'Tablas de calculos'!$AZ$4:$BE$11,6,FALSE),"")</f>
        <v/>
      </c>
    </row>
    <row r="1824" spans="1:26" ht="75" x14ac:dyDescent="0.25">
      <c r="A1824" s="232" t="s">
        <v>112</v>
      </c>
      <c r="B1824" s="61">
        <v>14</v>
      </c>
      <c r="C1824" s="205" t="str">
        <f>+VLOOKUP(Tabla9[[#This Row],[Cod. Riesgo]],Tabla_Riesgos[[Número]:[Tipo de Riesgo]],6,FALSE)</f>
        <v>Operativo</v>
      </c>
      <c r="D1824" s="380" t="s">
        <v>35</v>
      </c>
      <c r="E1824" s="380" t="s">
        <v>626</v>
      </c>
      <c r="F1824" s="401"/>
      <c r="G1824" s="393" t="s">
        <v>205</v>
      </c>
      <c r="H1824" s="396" t="s">
        <v>544</v>
      </c>
      <c r="I1824" s="232" t="s">
        <v>486</v>
      </c>
      <c r="J1824" s="232" t="s">
        <v>491</v>
      </c>
      <c r="K1824" s="232" t="s">
        <v>495</v>
      </c>
      <c r="L1824" s="232" t="s">
        <v>499</v>
      </c>
      <c r="M1824" s="232" t="s">
        <v>503</v>
      </c>
      <c r="N1824" s="232" t="s">
        <v>509</v>
      </c>
      <c r="O1824" s="232" t="s">
        <v>512</v>
      </c>
      <c r="P1824" s="123">
        <f t="shared" si="116"/>
        <v>50</v>
      </c>
      <c r="Q1824" s="208" t="str">
        <f t="shared" si="117"/>
        <v>Debil</v>
      </c>
      <c r="R1824" s="232" t="s">
        <v>371</v>
      </c>
      <c r="S1824" s="224" t="str">
        <f t="shared" si="118"/>
        <v>DebilModerado</v>
      </c>
      <c r="T1824" s="224">
        <f>IFERROR(VLOOKUP(S1824,'Tablas de calculos'!$AU$16:$AV$24,2,FALSE),"")</f>
        <v>8</v>
      </c>
      <c r="U1824" s="208" t="str">
        <f>IFERROR(VLOOKUP(T1824,'Tablas de calculos'!$AV$16:$AY$24,4),"")</f>
        <v>Débil</v>
      </c>
      <c r="V1824" s="232" t="s">
        <v>576</v>
      </c>
      <c r="W1824" s="232" t="s">
        <v>576</v>
      </c>
      <c r="X1824" s="123" t="str">
        <f t="shared" si="119"/>
        <v>DébilNo disminuyeNo disminuye</v>
      </c>
      <c r="Y1824" s="208" t="str">
        <f>IFERROR(VLOOKUP(X1824,'Tablas de calculos'!$AZ$4:$BE$11,5,FALSE),"")</f>
        <v/>
      </c>
      <c r="Z1824" s="208" t="str">
        <f>IFERROR(VLOOKUP(X1824,'Tablas de calculos'!$AZ$4:$BE$11,6,FALSE),"")</f>
        <v/>
      </c>
    </row>
    <row r="1825" spans="1:26" ht="45" x14ac:dyDescent="0.25">
      <c r="A1825" s="232" t="s">
        <v>112</v>
      </c>
      <c r="B1825" s="61">
        <v>14</v>
      </c>
      <c r="C1825" s="205" t="str">
        <f>+VLOOKUP(Tabla9[[#This Row],[Cod. Riesgo]],Tabla_Riesgos[[Número]:[Tipo de Riesgo]],6,FALSE)</f>
        <v>Operativo</v>
      </c>
      <c r="D1825" s="250" t="s">
        <v>35</v>
      </c>
      <c r="E1825" s="250" t="s">
        <v>626</v>
      </c>
      <c r="F1825" s="395"/>
      <c r="G1825" s="391" t="s">
        <v>206</v>
      </c>
      <c r="H1825" s="396" t="s">
        <v>544</v>
      </c>
      <c r="I1825" s="232" t="s">
        <v>487</v>
      </c>
      <c r="J1825" s="232" t="s">
        <v>491</v>
      </c>
      <c r="K1825" s="232" t="s">
        <v>495</v>
      </c>
      <c r="L1825" s="232" t="s">
        <v>499</v>
      </c>
      <c r="M1825" s="232" t="s">
        <v>503</v>
      </c>
      <c r="N1825" s="232" t="s">
        <v>509</v>
      </c>
      <c r="O1825" s="232" t="s">
        <v>554</v>
      </c>
      <c r="P1825" s="123">
        <f t="shared" si="116"/>
        <v>30</v>
      </c>
      <c r="Q1825" s="208" t="str">
        <f t="shared" si="117"/>
        <v>Debil</v>
      </c>
      <c r="R1825" s="232" t="s">
        <v>371</v>
      </c>
      <c r="S1825" s="224" t="str">
        <f t="shared" si="118"/>
        <v>DebilModerado</v>
      </c>
      <c r="T1825" s="224">
        <f>IFERROR(VLOOKUP(S1825,'Tablas de calculos'!$AU$16:$AV$24,2,FALSE),"")</f>
        <v>8</v>
      </c>
      <c r="U1825" s="208" t="str">
        <f>IFERROR(VLOOKUP(T1825,'Tablas de calculos'!$AV$16:$AY$24,4),"")</f>
        <v>Débil</v>
      </c>
      <c r="V1825" s="232" t="s">
        <v>576</v>
      </c>
      <c r="W1825" s="232" t="s">
        <v>576</v>
      </c>
      <c r="X1825" s="123" t="str">
        <f t="shared" si="119"/>
        <v>DébilNo disminuyeNo disminuye</v>
      </c>
      <c r="Y1825" s="208" t="str">
        <f>IFERROR(VLOOKUP(X1825,'Tablas de calculos'!$AZ$4:$BE$11,5,FALSE),"")</f>
        <v/>
      </c>
      <c r="Z1825" s="208" t="str">
        <f>IFERROR(VLOOKUP(X1825,'Tablas de calculos'!$AZ$4:$BE$11,6,FALSE),"")</f>
        <v/>
      </c>
    </row>
    <row r="1826" spans="1:26" ht="90" x14ac:dyDescent="0.25">
      <c r="A1826" s="232" t="s">
        <v>112</v>
      </c>
      <c r="B1826" s="61">
        <v>15</v>
      </c>
      <c r="C1826" s="205" t="str">
        <f>+VLOOKUP(Tabla9[[#This Row],[Cod. Riesgo]],Tabla_Riesgos[[Número]:[Tipo de Riesgo]],6,FALSE)</f>
        <v>Operativo</v>
      </c>
      <c r="D1826" s="250" t="s">
        <v>38</v>
      </c>
      <c r="E1826" s="250" t="s">
        <v>17</v>
      </c>
      <c r="F1826" s="395"/>
      <c r="G1826" s="392" t="s">
        <v>207</v>
      </c>
      <c r="H1826" s="396" t="s">
        <v>544</v>
      </c>
      <c r="I1826" s="232" t="s">
        <v>486</v>
      </c>
      <c r="J1826" s="232" t="s">
        <v>490</v>
      </c>
      <c r="K1826" s="232" t="s">
        <v>495</v>
      </c>
      <c r="L1826" s="232" t="s">
        <v>499</v>
      </c>
      <c r="M1826" s="232" t="s">
        <v>503</v>
      </c>
      <c r="N1826" s="232" t="s">
        <v>509</v>
      </c>
      <c r="O1826" s="232" t="s">
        <v>512</v>
      </c>
      <c r="P1826" s="123">
        <f t="shared" si="116"/>
        <v>65</v>
      </c>
      <c r="Q1826" s="208" t="str">
        <f t="shared" si="117"/>
        <v>Debil</v>
      </c>
      <c r="R1826" s="232" t="s">
        <v>562</v>
      </c>
      <c r="S1826" s="224" t="str">
        <f t="shared" si="118"/>
        <v>DebilDebil</v>
      </c>
      <c r="T1826" s="224">
        <f>IFERROR(VLOOKUP(S1826,'Tablas de calculos'!$AU$16:$AV$24,2,FALSE),"")</f>
        <v>9</v>
      </c>
      <c r="U1826" s="208" t="str">
        <f>IFERROR(VLOOKUP(T1826,'Tablas de calculos'!$AV$16:$AY$24,4),"")</f>
        <v>Débil</v>
      </c>
      <c r="V1826" s="232" t="s">
        <v>576</v>
      </c>
      <c r="W1826" s="232" t="s">
        <v>576</v>
      </c>
      <c r="X1826" s="123" t="str">
        <f t="shared" si="119"/>
        <v>DébilNo disminuyeNo disminuye</v>
      </c>
      <c r="Y1826" s="208" t="str">
        <f>IFERROR(VLOOKUP(X1826,'Tablas de calculos'!$AZ$4:$BE$11,5,FALSE),"")</f>
        <v/>
      </c>
      <c r="Z1826" s="208" t="str">
        <f>IFERROR(VLOOKUP(X1826,'Tablas de calculos'!$AZ$4:$BE$11,6,FALSE),"")</f>
        <v/>
      </c>
    </row>
    <row r="1827" spans="1:26" ht="60" x14ac:dyDescent="0.25">
      <c r="A1827" s="232" t="s">
        <v>112</v>
      </c>
      <c r="B1827" s="61">
        <v>15</v>
      </c>
      <c r="C1827" s="205" t="str">
        <f>+VLOOKUP(Tabla9[[#This Row],[Cod. Riesgo]],Tabla_Riesgos[[Número]:[Tipo de Riesgo]],6,FALSE)</f>
        <v>Operativo</v>
      </c>
      <c r="D1827" s="250" t="s">
        <v>38</v>
      </c>
      <c r="E1827" s="250" t="s">
        <v>17</v>
      </c>
      <c r="F1827" s="395"/>
      <c r="G1827" s="392" t="s">
        <v>208</v>
      </c>
      <c r="H1827" s="396" t="s">
        <v>544</v>
      </c>
      <c r="I1827" s="232"/>
      <c r="J1827" s="232"/>
      <c r="K1827" s="232"/>
      <c r="L1827" s="232"/>
      <c r="M1827" s="232"/>
      <c r="N1827" s="232"/>
      <c r="O1827" s="232"/>
      <c r="P1827" s="123">
        <f t="shared" si="116"/>
        <v>0</v>
      </c>
      <c r="Q1827" s="208" t="str">
        <f t="shared" si="117"/>
        <v>Debil</v>
      </c>
      <c r="R1827" s="232" t="s">
        <v>516</v>
      </c>
      <c r="S1827" s="224" t="str">
        <f t="shared" si="118"/>
        <v>DebilFuerte</v>
      </c>
      <c r="T1827" s="224">
        <f>IFERROR(VLOOKUP(S1827,'Tablas de calculos'!$AU$16:$AV$24,2,FALSE),"")</f>
        <v>7</v>
      </c>
      <c r="U1827" s="208" t="str">
        <f>IFERROR(VLOOKUP(T1827,'Tablas de calculos'!$AV$16:$AY$24,4),"")</f>
        <v>Débil</v>
      </c>
      <c r="V1827" s="232" t="s">
        <v>576</v>
      </c>
      <c r="W1827" s="232" t="s">
        <v>578</v>
      </c>
      <c r="X1827" s="123" t="str">
        <f t="shared" si="119"/>
        <v>DébilNo disminuyeDirectamente</v>
      </c>
      <c r="Y1827" s="208" t="str">
        <f>IFERROR(VLOOKUP(X1827,'Tablas de calculos'!$AZ$4:$BE$11,5,FALSE),"")</f>
        <v/>
      </c>
      <c r="Z1827" s="208" t="str">
        <f>IFERROR(VLOOKUP(X1827,'Tablas de calculos'!$AZ$4:$BE$11,6,FALSE),"")</f>
        <v/>
      </c>
    </row>
    <row r="1828" spans="1:26" ht="45" x14ac:dyDescent="0.25">
      <c r="A1828" s="232" t="s">
        <v>112</v>
      </c>
      <c r="B1828" s="61">
        <v>15</v>
      </c>
      <c r="C1828" s="205" t="str">
        <f>+VLOOKUP(Tabla9[[#This Row],[Cod. Riesgo]],Tabla_Riesgos[[Número]:[Tipo de Riesgo]],6,FALSE)</f>
        <v>Operativo</v>
      </c>
      <c r="D1828" s="250" t="s">
        <v>38</v>
      </c>
      <c r="E1828" s="250" t="s">
        <v>17</v>
      </c>
      <c r="F1828" s="395"/>
      <c r="G1828" s="392" t="s">
        <v>209</v>
      </c>
      <c r="H1828" s="396" t="s">
        <v>544</v>
      </c>
      <c r="I1828" s="232"/>
      <c r="J1828" s="232"/>
      <c r="K1828" s="232"/>
      <c r="L1828" s="232"/>
      <c r="M1828" s="232"/>
      <c r="N1828" s="232"/>
      <c r="O1828" s="232"/>
      <c r="P1828" s="123">
        <f t="shared" si="116"/>
        <v>0</v>
      </c>
      <c r="Q1828" s="208" t="str">
        <f t="shared" si="117"/>
        <v>Debil</v>
      </c>
      <c r="R1828" s="232" t="s">
        <v>516</v>
      </c>
      <c r="S1828" s="224" t="str">
        <f t="shared" si="118"/>
        <v>DebilFuerte</v>
      </c>
      <c r="T1828" s="224">
        <f>IFERROR(VLOOKUP(S1828,'Tablas de calculos'!$AU$16:$AV$24,2,FALSE),"")</f>
        <v>7</v>
      </c>
      <c r="U1828" s="208" t="str">
        <f>IFERROR(VLOOKUP(T1828,'Tablas de calculos'!$AV$16:$AY$24,4),"")</f>
        <v>Débil</v>
      </c>
      <c r="V1828" s="232" t="s">
        <v>576</v>
      </c>
      <c r="W1828" s="232" t="s">
        <v>578</v>
      </c>
      <c r="X1828" s="123" t="str">
        <f t="shared" si="119"/>
        <v>DébilNo disminuyeDirectamente</v>
      </c>
      <c r="Y1828" s="208" t="str">
        <f>IFERROR(VLOOKUP(X1828,'Tablas de calculos'!$AZ$4:$BE$11,5,FALSE),"")</f>
        <v/>
      </c>
      <c r="Z1828" s="208" t="str">
        <f>IFERROR(VLOOKUP(X1828,'Tablas de calculos'!$AZ$4:$BE$11,6,FALSE),"")</f>
        <v/>
      </c>
    </row>
    <row r="1829" spans="1:26" ht="60" x14ac:dyDescent="0.25">
      <c r="A1829" s="232" t="s">
        <v>112</v>
      </c>
      <c r="B1829" s="61">
        <v>16</v>
      </c>
      <c r="C1829" s="205" t="str">
        <f>+VLOOKUP(Tabla9[[#This Row],[Cod. Riesgo]],Tabla_Riesgos[[Número]:[Tipo de Riesgo]],6,FALSE)</f>
        <v>Estratégico</v>
      </c>
      <c r="D1829" s="250" t="s">
        <v>33</v>
      </c>
      <c r="E1829" s="250" t="s">
        <v>19</v>
      </c>
      <c r="F1829" s="395"/>
      <c r="G1829" s="392" t="s">
        <v>1306</v>
      </c>
      <c r="H1829" s="396" t="s">
        <v>544</v>
      </c>
      <c r="I1829" s="232" t="s">
        <v>486</v>
      </c>
      <c r="J1829" s="232" t="s">
        <v>490</v>
      </c>
      <c r="K1829" s="232" t="s">
        <v>495</v>
      </c>
      <c r="L1829" s="232" t="s">
        <v>499</v>
      </c>
      <c r="M1829" s="232" t="s">
        <v>503</v>
      </c>
      <c r="N1829" s="232" t="s">
        <v>508</v>
      </c>
      <c r="O1829" s="232" t="s">
        <v>512</v>
      </c>
      <c r="P1829" s="123">
        <f t="shared" si="116"/>
        <v>80</v>
      </c>
      <c r="Q1829" s="208" t="str">
        <f t="shared" si="117"/>
        <v>Debil</v>
      </c>
      <c r="R1829" s="232" t="s">
        <v>516</v>
      </c>
      <c r="S1829" s="224" t="str">
        <f t="shared" si="118"/>
        <v>DebilFuerte</v>
      </c>
      <c r="T1829" s="224">
        <f>IFERROR(VLOOKUP(S1829,'Tablas de calculos'!$AU$16:$AV$24,2,FALSE),"")</f>
        <v>7</v>
      </c>
      <c r="U1829" s="208" t="str">
        <f>IFERROR(VLOOKUP(T1829,'Tablas de calculos'!$AV$16:$AY$24,4),"")</f>
        <v>Débil</v>
      </c>
      <c r="V1829" s="232" t="s">
        <v>578</v>
      </c>
      <c r="W1829" s="232" t="s">
        <v>578</v>
      </c>
      <c r="X1829" s="123" t="str">
        <f t="shared" si="119"/>
        <v>DébilDirectamenteDirectamente</v>
      </c>
      <c r="Y1829" s="208" t="str">
        <f>IFERROR(VLOOKUP(X1829,'Tablas de calculos'!$AZ$4:$BE$11,5,FALSE),"")</f>
        <v/>
      </c>
      <c r="Z1829" s="208" t="str">
        <f>IFERROR(VLOOKUP(X1829,'Tablas de calculos'!$AZ$4:$BE$11,6,FALSE),"")</f>
        <v/>
      </c>
    </row>
    <row r="1830" spans="1:26" ht="45" x14ac:dyDescent="0.25">
      <c r="A1830" s="232" t="s">
        <v>112</v>
      </c>
      <c r="B1830" s="61">
        <v>16</v>
      </c>
      <c r="C1830" s="205" t="str">
        <f>+VLOOKUP(Tabla9[[#This Row],[Cod. Riesgo]],Tabla_Riesgos[[Número]:[Tipo de Riesgo]],6,FALSE)</f>
        <v>Estratégico</v>
      </c>
      <c r="D1830" s="250" t="s">
        <v>33</v>
      </c>
      <c r="E1830" s="250" t="s">
        <v>19</v>
      </c>
      <c r="F1830" s="395"/>
      <c r="G1830" s="392" t="s">
        <v>212</v>
      </c>
      <c r="H1830" s="396" t="s">
        <v>544</v>
      </c>
      <c r="I1830" s="232" t="s">
        <v>486</v>
      </c>
      <c r="J1830" s="232" t="s">
        <v>490</v>
      </c>
      <c r="K1830" s="232" t="s">
        <v>495</v>
      </c>
      <c r="L1830" s="232" t="s">
        <v>499</v>
      </c>
      <c r="M1830" s="232" t="s">
        <v>503</v>
      </c>
      <c r="N1830" s="232" t="s">
        <v>509</v>
      </c>
      <c r="O1830" s="232" t="s">
        <v>554</v>
      </c>
      <c r="P1830" s="123">
        <f t="shared" si="116"/>
        <v>60</v>
      </c>
      <c r="Q1830" s="208" t="str">
        <f t="shared" si="117"/>
        <v>Debil</v>
      </c>
      <c r="R1830" s="232" t="s">
        <v>562</v>
      </c>
      <c r="S1830" s="224" t="str">
        <f t="shared" si="118"/>
        <v>DebilDebil</v>
      </c>
      <c r="T1830" s="224">
        <f>IFERROR(VLOOKUP(S1830,'Tablas de calculos'!$AU$16:$AV$24,2,FALSE),"")</f>
        <v>9</v>
      </c>
      <c r="U1830" s="208" t="str">
        <f>IFERROR(VLOOKUP(T1830,'Tablas de calculos'!$AV$16:$AY$24,4),"")</f>
        <v>Débil</v>
      </c>
      <c r="V1830" s="232" t="s">
        <v>578</v>
      </c>
      <c r="W1830" s="232" t="s">
        <v>578</v>
      </c>
      <c r="X1830" s="123" t="str">
        <f t="shared" si="119"/>
        <v>DébilDirectamenteDirectamente</v>
      </c>
      <c r="Y1830" s="208" t="str">
        <f>IFERROR(VLOOKUP(X1830,'Tablas de calculos'!$AZ$4:$BE$11,5,FALSE),"")</f>
        <v/>
      </c>
      <c r="Z1830" s="208" t="str">
        <f>IFERROR(VLOOKUP(X1830,'Tablas de calculos'!$AZ$4:$BE$11,6,FALSE),"")</f>
        <v/>
      </c>
    </row>
    <row r="1831" spans="1:26" ht="45" x14ac:dyDescent="0.25">
      <c r="A1831" s="232" t="s">
        <v>112</v>
      </c>
      <c r="B1831" s="61">
        <v>17</v>
      </c>
      <c r="C1831" s="205" t="str">
        <f>+VLOOKUP(Tabla9[[#This Row],[Cod. Riesgo]],Tabla_Riesgos[[Número]:[Tipo de Riesgo]],6,FALSE)</f>
        <v>Operativo</v>
      </c>
      <c r="D1831" s="250" t="s">
        <v>43</v>
      </c>
      <c r="E1831" s="250" t="s">
        <v>20</v>
      </c>
      <c r="F1831" s="395"/>
      <c r="G1831" s="392" t="s">
        <v>213</v>
      </c>
      <c r="H1831" s="396"/>
      <c r="I1831" s="232"/>
      <c r="J1831" s="232"/>
      <c r="K1831" s="232"/>
      <c r="L1831" s="232"/>
      <c r="M1831" s="232"/>
      <c r="N1831" s="232"/>
      <c r="O1831" s="232"/>
      <c r="P1831" s="123">
        <f t="shared" si="116"/>
        <v>0</v>
      </c>
      <c r="Q1831" s="208" t="str">
        <f t="shared" si="117"/>
        <v>Debil</v>
      </c>
      <c r="R1831" s="232" t="s">
        <v>516</v>
      </c>
      <c r="S1831" s="224" t="str">
        <f t="shared" si="118"/>
        <v>DebilFuerte</v>
      </c>
      <c r="T1831" s="224">
        <f>IFERROR(VLOOKUP(S1831,'Tablas de calculos'!$AU$16:$AV$24,2,FALSE),"")</f>
        <v>7</v>
      </c>
      <c r="U1831" s="208" t="str">
        <f>IFERROR(VLOOKUP(T1831,'Tablas de calculos'!$AV$16:$AY$24,4),"")</f>
        <v>Débil</v>
      </c>
      <c r="V1831" s="232" t="s">
        <v>576</v>
      </c>
      <c r="W1831" s="232" t="s">
        <v>578</v>
      </c>
      <c r="X1831" s="123" t="str">
        <f t="shared" si="119"/>
        <v>DébilNo disminuyeDirectamente</v>
      </c>
      <c r="Y1831" s="208" t="str">
        <f>IFERROR(VLOOKUP(X1831,'Tablas de calculos'!$AZ$4:$BE$11,5,FALSE),"")</f>
        <v/>
      </c>
      <c r="Z1831" s="208" t="str">
        <f>IFERROR(VLOOKUP(X1831,'Tablas de calculos'!$AZ$4:$BE$11,6,FALSE),"")</f>
        <v/>
      </c>
    </row>
    <row r="1832" spans="1:26" ht="60" x14ac:dyDescent="0.25">
      <c r="A1832" s="232" t="s">
        <v>112</v>
      </c>
      <c r="B1832" s="61">
        <v>17</v>
      </c>
      <c r="C1832" s="205" t="str">
        <f>+VLOOKUP(Tabla9[[#This Row],[Cod. Riesgo]],Tabla_Riesgos[[Número]:[Tipo de Riesgo]],6,FALSE)</f>
        <v>Operativo</v>
      </c>
      <c r="D1832" s="250" t="s">
        <v>43</v>
      </c>
      <c r="E1832" s="250" t="s">
        <v>20</v>
      </c>
      <c r="F1832" s="395"/>
      <c r="G1832" s="392" t="s">
        <v>214</v>
      </c>
      <c r="H1832" s="396"/>
      <c r="I1832" s="232"/>
      <c r="J1832" s="232"/>
      <c r="K1832" s="232"/>
      <c r="L1832" s="232"/>
      <c r="M1832" s="232"/>
      <c r="N1832" s="232"/>
      <c r="O1832" s="232"/>
      <c r="P1832" s="123">
        <f t="shared" si="116"/>
        <v>0</v>
      </c>
      <c r="Q1832" s="208" t="str">
        <f t="shared" si="117"/>
        <v>Debil</v>
      </c>
      <c r="R1832" s="232" t="s">
        <v>516</v>
      </c>
      <c r="S1832" s="224" t="str">
        <f t="shared" si="118"/>
        <v>DebilFuerte</v>
      </c>
      <c r="T1832" s="224">
        <f>IFERROR(VLOOKUP(S1832,'Tablas de calculos'!$AU$16:$AV$24,2,FALSE),"")</f>
        <v>7</v>
      </c>
      <c r="U1832" s="208" t="str">
        <f>IFERROR(VLOOKUP(T1832,'Tablas de calculos'!$AV$16:$AY$24,4),"")</f>
        <v>Débil</v>
      </c>
      <c r="V1832" s="232" t="s">
        <v>576</v>
      </c>
      <c r="W1832" s="232" t="s">
        <v>578</v>
      </c>
      <c r="X1832" s="123" t="str">
        <f t="shared" si="119"/>
        <v>DébilNo disminuyeDirectamente</v>
      </c>
      <c r="Y1832" s="208" t="str">
        <f>IFERROR(VLOOKUP(X1832,'Tablas de calculos'!$AZ$4:$BE$11,5,FALSE),"")</f>
        <v/>
      </c>
      <c r="Z1832" s="208" t="str">
        <f>IFERROR(VLOOKUP(X1832,'Tablas de calculos'!$AZ$4:$BE$11,6,FALSE),"")</f>
        <v/>
      </c>
    </row>
    <row r="1833" spans="1:26" ht="60" x14ac:dyDescent="0.25">
      <c r="A1833" s="232" t="s">
        <v>112</v>
      </c>
      <c r="B1833" s="61">
        <v>18</v>
      </c>
      <c r="C1833" s="205" t="str">
        <f>+VLOOKUP(Tabla9[[#This Row],[Cod. Riesgo]],Tabla_Riesgos[[Número]:[Tipo de Riesgo]],6,FALSE)</f>
        <v>Estratégico</v>
      </c>
      <c r="D1833" s="250" t="s">
        <v>12</v>
      </c>
      <c r="E1833" s="250" t="s">
        <v>21</v>
      </c>
      <c r="F1833" s="395"/>
      <c r="G1833" s="392" t="s">
        <v>215</v>
      </c>
      <c r="H1833" s="396"/>
      <c r="I1833" s="232"/>
      <c r="J1833" s="232"/>
      <c r="K1833" s="232"/>
      <c r="L1833" s="232"/>
      <c r="M1833" s="232"/>
      <c r="N1833" s="232"/>
      <c r="O1833" s="232"/>
      <c r="P1833" s="123">
        <f t="shared" si="116"/>
        <v>0</v>
      </c>
      <c r="Q1833" s="208" t="str">
        <f t="shared" si="117"/>
        <v>Debil</v>
      </c>
      <c r="R1833" s="232" t="s">
        <v>516</v>
      </c>
      <c r="S1833" s="224" t="str">
        <f t="shared" si="118"/>
        <v>DebilFuerte</v>
      </c>
      <c r="T1833" s="224">
        <f>IFERROR(VLOOKUP(S1833,'Tablas de calculos'!$AU$16:$AV$24,2,FALSE),"")</f>
        <v>7</v>
      </c>
      <c r="U1833" s="208" t="str">
        <f>IFERROR(VLOOKUP(T1833,'Tablas de calculos'!$AV$16:$AY$24,4),"")</f>
        <v>Débil</v>
      </c>
      <c r="V1833" s="232" t="s">
        <v>576</v>
      </c>
      <c r="W1833" s="232" t="s">
        <v>578</v>
      </c>
      <c r="X1833" s="123" t="str">
        <f t="shared" si="119"/>
        <v>DébilNo disminuyeDirectamente</v>
      </c>
      <c r="Y1833" s="208" t="str">
        <f>IFERROR(VLOOKUP(X1833,'Tablas de calculos'!$AZ$4:$BE$11,5,FALSE),"")</f>
        <v/>
      </c>
      <c r="Z1833" s="208" t="str">
        <f>IFERROR(VLOOKUP(X1833,'Tablas de calculos'!$AZ$4:$BE$11,6,FALSE),"")</f>
        <v/>
      </c>
    </row>
    <row r="1834" spans="1:26" ht="60" x14ac:dyDescent="0.25">
      <c r="A1834" s="232" t="s">
        <v>112</v>
      </c>
      <c r="B1834" s="61">
        <v>18</v>
      </c>
      <c r="C1834" s="205" t="str">
        <f>+VLOOKUP(Tabla9[[#This Row],[Cod. Riesgo]],Tabla_Riesgos[[Número]:[Tipo de Riesgo]],6,FALSE)</f>
        <v>Estratégico</v>
      </c>
      <c r="D1834" s="380" t="s">
        <v>12</v>
      </c>
      <c r="E1834" s="380" t="s">
        <v>21</v>
      </c>
      <c r="F1834" s="401"/>
      <c r="G1834" s="393" t="s">
        <v>216</v>
      </c>
      <c r="H1834" s="396"/>
      <c r="I1834" s="232"/>
      <c r="J1834" s="232"/>
      <c r="K1834" s="232"/>
      <c r="L1834" s="232"/>
      <c r="M1834" s="232"/>
      <c r="N1834" s="232"/>
      <c r="O1834" s="232"/>
      <c r="P1834" s="123">
        <f t="shared" si="116"/>
        <v>0</v>
      </c>
      <c r="Q1834" s="208" t="str">
        <f t="shared" si="117"/>
        <v>Debil</v>
      </c>
      <c r="R1834" s="232" t="s">
        <v>516</v>
      </c>
      <c r="S1834" s="224" t="str">
        <f t="shared" si="118"/>
        <v>DebilFuerte</v>
      </c>
      <c r="T1834" s="224">
        <f>IFERROR(VLOOKUP(S1834,'Tablas de calculos'!$AU$16:$AV$24,2,FALSE),"")</f>
        <v>7</v>
      </c>
      <c r="U1834" s="208" t="str">
        <f>IFERROR(VLOOKUP(T1834,'Tablas de calculos'!$AV$16:$AY$24,4),"")</f>
        <v>Débil</v>
      </c>
      <c r="V1834" s="232" t="s">
        <v>576</v>
      </c>
      <c r="W1834" s="232" t="s">
        <v>578</v>
      </c>
      <c r="X1834" s="123" t="str">
        <f t="shared" si="119"/>
        <v>DébilNo disminuyeDirectamente</v>
      </c>
      <c r="Y1834" s="208" t="str">
        <f>IFERROR(VLOOKUP(X1834,'Tablas de calculos'!$AZ$4:$BE$11,5,FALSE),"")</f>
        <v/>
      </c>
      <c r="Z1834" s="208" t="str">
        <f>IFERROR(VLOOKUP(X1834,'Tablas de calculos'!$AZ$4:$BE$11,6,FALSE),"")</f>
        <v/>
      </c>
    </row>
    <row r="1835" spans="1:26" ht="45" x14ac:dyDescent="0.25">
      <c r="A1835" s="232" t="s">
        <v>112</v>
      </c>
      <c r="B1835" s="61">
        <v>18</v>
      </c>
      <c r="C1835" s="205" t="str">
        <f>+VLOOKUP(Tabla9[[#This Row],[Cod. Riesgo]],Tabla_Riesgos[[Número]:[Tipo de Riesgo]],6,FALSE)</f>
        <v>Estratégico</v>
      </c>
      <c r="D1835" s="119" t="s">
        <v>12</v>
      </c>
      <c r="E1835" s="120" t="s">
        <v>21</v>
      </c>
      <c r="F1835" s="121"/>
      <c r="G1835" s="122" t="s">
        <v>217</v>
      </c>
      <c r="H1835" s="213"/>
      <c r="I1835" s="207"/>
      <c r="J1835" s="207"/>
      <c r="K1835" s="207"/>
      <c r="L1835" s="207"/>
      <c r="M1835" s="207"/>
      <c r="N1835" s="207"/>
      <c r="O1835" s="207"/>
      <c r="P1835" s="123">
        <f t="shared" si="116"/>
        <v>0</v>
      </c>
      <c r="Q1835" s="208" t="str">
        <f t="shared" si="117"/>
        <v>Debil</v>
      </c>
      <c r="R1835" s="207" t="s">
        <v>516</v>
      </c>
      <c r="S1835" s="224" t="str">
        <f t="shared" si="118"/>
        <v>DebilFuerte</v>
      </c>
      <c r="T1835" s="224">
        <f>IFERROR(VLOOKUP(S1835,'Tablas de calculos'!$AU$16:$AV$24,2,FALSE),"")</f>
        <v>7</v>
      </c>
      <c r="U1835" s="208" t="str">
        <f>IFERROR(VLOOKUP(T1835,'Tablas de calculos'!$AV$16:$AY$24,4),"")</f>
        <v>Débil</v>
      </c>
      <c r="V1835" s="207" t="s">
        <v>576</v>
      </c>
      <c r="W1835" s="207" t="s">
        <v>578</v>
      </c>
      <c r="X1835" s="123" t="str">
        <f t="shared" si="119"/>
        <v>DébilNo disminuyeDirectamente</v>
      </c>
      <c r="Y1835" s="208" t="str">
        <f>IFERROR(VLOOKUP(X1835,'Tablas de calculos'!$AZ$4:$BE$11,5,FALSE),"")</f>
        <v/>
      </c>
      <c r="Z1835" s="208" t="str">
        <f>IFERROR(VLOOKUP(X1835,'Tablas de calculos'!$AZ$4:$BE$11,6,FALSE),"")</f>
        <v/>
      </c>
    </row>
    <row r="1836" spans="1:26" ht="60" x14ac:dyDescent="0.25">
      <c r="A1836" s="232" t="s">
        <v>112</v>
      </c>
      <c r="B1836" s="61">
        <v>19</v>
      </c>
      <c r="C1836" s="205" t="str">
        <f>+VLOOKUP(Tabla9[[#This Row],[Cod. Riesgo]],Tabla_Riesgos[[Número]:[Tipo de Riesgo]],6,FALSE)</f>
        <v>Operativo</v>
      </c>
      <c r="D1836" s="119" t="s">
        <v>12</v>
      </c>
      <c r="E1836" s="120" t="s">
        <v>22</v>
      </c>
      <c r="F1836" s="121"/>
      <c r="G1836" s="122" t="s">
        <v>218</v>
      </c>
      <c r="H1836" s="213"/>
      <c r="I1836" s="207"/>
      <c r="J1836" s="207"/>
      <c r="K1836" s="207"/>
      <c r="L1836" s="207"/>
      <c r="M1836" s="207"/>
      <c r="N1836" s="207"/>
      <c r="O1836" s="207"/>
      <c r="P1836" s="123">
        <f t="shared" si="116"/>
        <v>0</v>
      </c>
      <c r="Q1836" s="208" t="str">
        <f t="shared" si="117"/>
        <v>Debil</v>
      </c>
      <c r="R1836" s="207" t="s">
        <v>516</v>
      </c>
      <c r="S1836" s="224" t="str">
        <f t="shared" si="118"/>
        <v>DebilFuerte</v>
      </c>
      <c r="T1836" s="224">
        <f>IFERROR(VLOOKUP(S1836,'Tablas de calculos'!$AU$16:$AV$24,2,FALSE),"")</f>
        <v>7</v>
      </c>
      <c r="U1836" s="208" t="str">
        <f>IFERROR(VLOOKUP(T1836,'Tablas de calculos'!$AV$16:$AY$24,4),"")</f>
        <v>Débil</v>
      </c>
      <c r="V1836" s="207" t="s">
        <v>576</v>
      </c>
      <c r="W1836" s="207" t="s">
        <v>578</v>
      </c>
      <c r="X1836" s="123" t="str">
        <f t="shared" si="119"/>
        <v>DébilNo disminuyeDirectamente</v>
      </c>
      <c r="Y1836" s="208" t="str">
        <f>IFERROR(VLOOKUP(X1836,'Tablas de calculos'!$AZ$4:$BE$11,5,FALSE),"")</f>
        <v/>
      </c>
      <c r="Z1836" s="208" t="str">
        <f>IFERROR(VLOOKUP(X1836,'Tablas de calculos'!$AZ$4:$BE$11,6,FALSE),"")</f>
        <v/>
      </c>
    </row>
    <row r="1837" spans="1:26" ht="75" x14ac:dyDescent="0.25">
      <c r="A1837" s="232" t="s">
        <v>112</v>
      </c>
      <c r="B1837" s="61">
        <v>19</v>
      </c>
      <c r="C1837" s="205" t="str">
        <f>+VLOOKUP(Tabla9[[#This Row],[Cod. Riesgo]],Tabla_Riesgos[[Número]:[Tipo de Riesgo]],6,FALSE)</f>
        <v>Operativo</v>
      </c>
      <c r="D1837" s="119" t="s">
        <v>12</v>
      </c>
      <c r="E1837" s="120" t="s">
        <v>22</v>
      </c>
      <c r="F1837" s="121"/>
      <c r="G1837" s="122" t="s">
        <v>219</v>
      </c>
      <c r="H1837" s="213"/>
      <c r="I1837" s="207"/>
      <c r="J1837" s="207"/>
      <c r="K1837" s="207"/>
      <c r="L1837" s="207"/>
      <c r="M1837" s="207"/>
      <c r="N1837" s="207"/>
      <c r="O1837" s="207"/>
      <c r="P1837" s="123">
        <f t="shared" si="116"/>
        <v>0</v>
      </c>
      <c r="Q1837" s="208" t="str">
        <f t="shared" si="117"/>
        <v>Debil</v>
      </c>
      <c r="R1837" s="207" t="s">
        <v>516</v>
      </c>
      <c r="S1837" s="224" t="str">
        <f t="shared" si="118"/>
        <v>DebilFuerte</v>
      </c>
      <c r="T1837" s="224">
        <f>IFERROR(VLOOKUP(S1837,'Tablas de calculos'!$AU$16:$AV$24,2,FALSE),"")</f>
        <v>7</v>
      </c>
      <c r="U1837" s="208" t="str">
        <f>IFERROR(VLOOKUP(T1837,'Tablas de calculos'!$AV$16:$AY$24,4),"")</f>
        <v>Débil</v>
      </c>
      <c r="V1837" s="207" t="s">
        <v>576</v>
      </c>
      <c r="W1837" s="207" t="s">
        <v>578</v>
      </c>
      <c r="X1837" s="123" t="str">
        <f t="shared" si="119"/>
        <v>DébilNo disminuyeDirectamente</v>
      </c>
      <c r="Y1837" s="208" t="str">
        <f>IFERROR(VLOOKUP(X1837,'Tablas de calculos'!$AZ$4:$BE$11,5,FALSE),"")</f>
        <v/>
      </c>
      <c r="Z1837" s="208" t="str">
        <f>IFERROR(VLOOKUP(X1837,'Tablas de calculos'!$AZ$4:$BE$11,6,FALSE),"")</f>
        <v/>
      </c>
    </row>
    <row r="1838" spans="1:26" ht="45" x14ac:dyDescent="0.25">
      <c r="A1838" s="232" t="s">
        <v>112</v>
      </c>
      <c r="B1838" s="61">
        <v>20</v>
      </c>
      <c r="C1838" s="205" t="str">
        <f>+VLOOKUP(Tabla9[[#This Row],[Cod. Riesgo]],Tabla_Riesgos[[Número]:[Tipo de Riesgo]],6,FALSE)</f>
        <v>Seguridad de la Información</v>
      </c>
      <c r="D1838" s="119" t="s">
        <v>12</v>
      </c>
      <c r="E1838" s="120" t="s">
        <v>24</v>
      </c>
      <c r="F1838" s="121"/>
      <c r="G1838" s="122" t="s">
        <v>220</v>
      </c>
      <c r="H1838" s="213"/>
      <c r="I1838" s="207"/>
      <c r="J1838" s="207"/>
      <c r="K1838" s="207"/>
      <c r="L1838" s="207"/>
      <c r="M1838" s="207"/>
      <c r="N1838" s="207"/>
      <c r="O1838" s="207"/>
      <c r="P1838" s="123">
        <f t="shared" si="116"/>
        <v>0</v>
      </c>
      <c r="Q1838" s="208" t="str">
        <f t="shared" si="117"/>
        <v>Debil</v>
      </c>
      <c r="R1838" s="207" t="s">
        <v>516</v>
      </c>
      <c r="S1838" s="224" t="str">
        <f t="shared" si="118"/>
        <v>DebilFuerte</v>
      </c>
      <c r="T1838" s="224">
        <f>IFERROR(VLOOKUP(S1838,'Tablas de calculos'!$AU$16:$AV$24,2,FALSE),"")</f>
        <v>7</v>
      </c>
      <c r="U1838" s="208" t="str">
        <f>IFERROR(VLOOKUP(T1838,'Tablas de calculos'!$AV$16:$AY$24,4),"")</f>
        <v>Débil</v>
      </c>
      <c r="V1838" s="207" t="s">
        <v>576</v>
      </c>
      <c r="W1838" s="207" t="s">
        <v>578</v>
      </c>
      <c r="X1838" s="123" t="str">
        <f t="shared" si="119"/>
        <v>DébilNo disminuyeDirectamente</v>
      </c>
      <c r="Y1838" s="208" t="str">
        <f>IFERROR(VLOOKUP(X1838,'Tablas de calculos'!$AZ$4:$BE$11,5,FALSE),"")</f>
        <v/>
      </c>
      <c r="Z1838" s="208" t="str">
        <f>IFERROR(VLOOKUP(X1838,'Tablas de calculos'!$AZ$4:$BE$11,6,FALSE),"")</f>
        <v/>
      </c>
    </row>
    <row r="1839" spans="1:26" ht="60" x14ac:dyDescent="0.25">
      <c r="A1839" s="232" t="s">
        <v>112</v>
      </c>
      <c r="B1839" s="61">
        <v>21</v>
      </c>
      <c r="C1839" s="205" t="str">
        <f>+VLOOKUP(Tabla9[[#This Row],[Cod. Riesgo]],Tabla_Riesgos[[Número]:[Tipo de Riesgo]],6,FALSE)</f>
        <v>Estratégico</v>
      </c>
      <c r="D1839" s="119" t="s">
        <v>12</v>
      </c>
      <c r="E1839" s="120" t="s">
        <v>25</v>
      </c>
      <c r="F1839" s="121"/>
      <c r="G1839" s="122" t="s">
        <v>221</v>
      </c>
      <c r="H1839" s="213"/>
      <c r="I1839" s="207"/>
      <c r="J1839" s="207"/>
      <c r="K1839" s="207"/>
      <c r="L1839" s="207"/>
      <c r="M1839" s="207"/>
      <c r="N1839" s="207"/>
      <c r="O1839" s="207"/>
      <c r="P1839" s="123">
        <f t="shared" si="116"/>
        <v>0</v>
      </c>
      <c r="Q1839" s="208" t="str">
        <f t="shared" si="117"/>
        <v>Debil</v>
      </c>
      <c r="R1839" s="207" t="s">
        <v>516</v>
      </c>
      <c r="S1839" s="224" t="str">
        <f t="shared" si="118"/>
        <v>DebilFuerte</v>
      </c>
      <c r="T1839" s="224">
        <f>IFERROR(VLOOKUP(S1839,'Tablas de calculos'!$AU$16:$AV$24,2,FALSE),"")</f>
        <v>7</v>
      </c>
      <c r="U1839" s="208" t="str">
        <f>IFERROR(VLOOKUP(T1839,'Tablas de calculos'!$AV$16:$AY$24,4),"")</f>
        <v>Débil</v>
      </c>
      <c r="V1839" s="207" t="s">
        <v>576</v>
      </c>
      <c r="W1839" s="207" t="s">
        <v>578</v>
      </c>
      <c r="X1839" s="123" t="str">
        <f t="shared" si="119"/>
        <v>DébilNo disminuyeDirectamente</v>
      </c>
      <c r="Y1839" s="208" t="str">
        <f>IFERROR(VLOOKUP(X1839,'Tablas de calculos'!$AZ$4:$BE$11,5,FALSE),"")</f>
        <v/>
      </c>
      <c r="Z1839" s="208" t="str">
        <f>IFERROR(VLOOKUP(X1839,'Tablas de calculos'!$AZ$4:$BE$11,6,FALSE),"")</f>
        <v/>
      </c>
    </row>
    <row r="1840" spans="1:26" ht="60" x14ac:dyDescent="0.25">
      <c r="A1840" s="232" t="s">
        <v>112</v>
      </c>
      <c r="B1840" s="61">
        <v>21</v>
      </c>
      <c r="C1840" s="205" t="str">
        <f>+VLOOKUP(Tabla9[[#This Row],[Cod. Riesgo]],Tabla_Riesgos[[Número]:[Tipo de Riesgo]],6,FALSE)</f>
        <v>Estratégico</v>
      </c>
      <c r="D1840" s="119" t="s">
        <v>12</v>
      </c>
      <c r="E1840" s="120" t="s">
        <v>25</v>
      </c>
      <c r="F1840" s="121"/>
      <c r="G1840" s="122" t="s">
        <v>216</v>
      </c>
      <c r="H1840" s="213"/>
      <c r="I1840" s="207"/>
      <c r="J1840" s="207"/>
      <c r="K1840" s="207"/>
      <c r="L1840" s="207"/>
      <c r="M1840" s="207"/>
      <c r="N1840" s="207"/>
      <c r="O1840" s="207"/>
      <c r="P1840" s="123">
        <f t="shared" si="116"/>
        <v>0</v>
      </c>
      <c r="Q1840" s="208" t="str">
        <f t="shared" si="117"/>
        <v>Debil</v>
      </c>
      <c r="R1840" s="207" t="s">
        <v>516</v>
      </c>
      <c r="S1840" s="224" t="str">
        <f t="shared" si="118"/>
        <v>DebilFuerte</v>
      </c>
      <c r="T1840" s="224">
        <f>IFERROR(VLOOKUP(S1840,'Tablas de calculos'!$AU$16:$AV$24,2,FALSE),"")</f>
        <v>7</v>
      </c>
      <c r="U1840" s="208" t="str">
        <f>IFERROR(VLOOKUP(T1840,'Tablas de calculos'!$AV$16:$AY$24,4),"")</f>
        <v>Débil</v>
      </c>
      <c r="V1840" s="207" t="s">
        <v>576</v>
      </c>
      <c r="W1840" s="207" t="s">
        <v>578</v>
      </c>
      <c r="X1840" s="123" t="str">
        <f t="shared" si="119"/>
        <v>DébilNo disminuyeDirectamente</v>
      </c>
      <c r="Y1840" s="208" t="str">
        <f>IFERROR(VLOOKUP(X1840,'Tablas de calculos'!$AZ$4:$BE$11,5,FALSE),"")</f>
        <v/>
      </c>
      <c r="Z1840" s="208" t="str">
        <f>IFERROR(VLOOKUP(X1840,'Tablas de calculos'!$AZ$4:$BE$11,6,FALSE),"")</f>
        <v/>
      </c>
    </row>
    <row r="1841" spans="1:26" ht="45" x14ac:dyDescent="0.25">
      <c r="A1841" s="232" t="s">
        <v>112</v>
      </c>
      <c r="B1841" s="61">
        <v>21</v>
      </c>
      <c r="C1841" s="205" t="str">
        <f>+VLOOKUP(Tabla9[[#This Row],[Cod. Riesgo]],Tabla_Riesgos[[Número]:[Tipo de Riesgo]],6,FALSE)</f>
        <v>Estratégico</v>
      </c>
      <c r="D1841" s="119" t="s">
        <v>12</v>
      </c>
      <c r="E1841" s="120" t="s">
        <v>25</v>
      </c>
      <c r="F1841" s="121"/>
      <c r="G1841" s="122" t="s">
        <v>217</v>
      </c>
      <c r="H1841" s="213"/>
      <c r="I1841" s="207"/>
      <c r="J1841" s="207"/>
      <c r="K1841" s="207"/>
      <c r="L1841" s="207"/>
      <c r="M1841" s="207"/>
      <c r="N1841" s="207"/>
      <c r="O1841" s="207"/>
      <c r="P1841" s="123">
        <f t="shared" si="116"/>
        <v>0</v>
      </c>
      <c r="Q1841" s="208" t="str">
        <f t="shared" si="117"/>
        <v>Debil</v>
      </c>
      <c r="R1841" s="207" t="s">
        <v>516</v>
      </c>
      <c r="S1841" s="224" t="str">
        <f t="shared" si="118"/>
        <v>DebilFuerte</v>
      </c>
      <c r="T1841" s="224">
        <f>IFERROR(VLOOKUP(S1841,'Tablas de calculos'!$AU$16:$AV$24,2,FALSE),"")</f>
        <v>7</v>
      </c>
      <c r="U1841" s="208" t="str">
        <f>IFERROR(VLOOKUP(T1841,'Tablas de calculos'!$AV$16:$AY$24,4),"")</f>
        <v>Débil</v>
      </c>
      <c r="V1841" s="207" t="s">
        <v>576</v>
      </c>
      <c r="W1841" s="207" t="s">
        <v>578</v>
      </c>
      <c r="X1841" s="123" t="str">
        <f t="shared" si="119"/>
        <v>DébilNo disminuyeDirectamente</v>
      </c>
      <c r="Y1841" s="208" t="str">
        <f>IFERROR(VLOOKUP(X1841,'Tablas de calculos'!$AZ$4:$BE$11,5,FALSE),"")</f>
        <v/>
      </c>
      <c r="Z1841" s="208" t="str">
        <f>IFERROR(VLOOKUP(X1841,'Tablas de calculos'!$AZ$4:$BE$11,6,FALSE),"")</f>
        <v/>
      </c>
    </row>
    <row r="1842" spans="1:26" ht="105" x14ac:dyDescent="0.25">
      <c r="A1842" s="232" t="s">
        <v>112</v>
      </c>
      <c r="B1842" s="61">
        <v>22</v>
      </c>
      <c r="C1842" s="205" t="str">
        <f>+VLOOKUP(Tabla9[[#This Row],[Cod. Riesgo]],Tabla_Riesgos[[Número]:[Tipo de Riesgo]],6,FALSE)</f>
        <v>Estratégico</v>
      </c>
      <c r="D1842" s="119" t="s">
        <v>26</v>
      </c>
      <c r="E1842" s="120" t="s">
        <v>27</v>
      </c>
      <c r="F1842" s="121"/>
      <c r="G1842" s="122" t="s">
        <v>222</v>
      </c>
      <c r="H1842" s="213" t="s">
        <v>544</v>
      </c>
      <c r="I1842" s="207"/>
      <c r="J1842" s="207"/>
      <c r="K1842" s="207"/>
      <c r="L1842" s="207"/>
      <c r="M1842" s="207"/>
      <c r="N1842" s="207"/>
      <c r="O1842" s="207"/>
      <c r="P1842" s="123">
        <f t="shared" si="116"/>
        <v>0</v>
      </c>
      <c r="Q1842" s="208" t="str">
        <f t="shared" si="117"/>
        <v>Debil</v>
      </c>
      <c r="R1842" s="207" t="s">
        <v>516</v>
      </c>
      <c r="S1842" s="224" t="str">
        <f t="shared" si="118"/>
        <v>DebilFuerte</v>
      </c>
      <c r="T1842" s="224">
        <f>IFERROR(VLOOKUP(S1842,'Tablas de calculos'!$AU$16:$AV$24,2,FALSE),"")</f>
        <v>7</v>
      </c>
      <c r="U1842" s="208" t="str">
        <f>IFERROR(VLOOKUP(T1842,'Tablas de calculos'!$AV$16:$AY$24,4),"")</f>
        <v>Débil</v>
      </c>
      <c r="V1842" s="207" t="s">
        <v>576</v>
      </c>
      <c r="W1842" s="207" t="s">
        <v>578</v>
      </c>
      <c r="X1842" s="123" t="str">
        <f t="shared" si="119"/>
        <v>DébilNo disminuyeDirectamente</v>
      </c>
      <c r="Y1842" s="208" t="str">
        <f>IFERROR(VLOOKUP(X1842,'Tablas de calculos'!$AZ$4:$BE$11,5,FALSE),"")</f>
        <v/>
      </c>
      <c r="Z1842" s="208" t="str">
        <f>IFERROR(VLOOKUP(X1842,'Tablas de calculos'!$AZ$4:$BE$11,6,FALSE),"")</f>
        <v/>
      </c>
    </row>
    <row r="1843" spans="1:26" ht="105" x14ac:dyDescent="0.25">
      <c r="A1843" s="232" t="s">
        <v>112</v>
      </c>
      <c r="B1843" s="61">
        <v>22</v>
      </c>
      <c r="C1843" s="205" t="str">
        <f>+VLOOKUP(Tabla9[[#This Row],[Cod. Riesgo]],Tabla_Riesgos[[Número]:[Tipo de Riesgo]],6,FALSE)</f>
        <v>Estratégico</v>
      </c>
      <c r="D1843" s="119" t="s">
        <v>26</v>
      </c>
      <c r="E1843" s="120" t="s">
        <v>27</v>
      </c>
      <c r="F1843" s="121"/>
      <c r="G1843" s="122" t="s">
        <v>223</v>
      </c>
      <c r="H1843" s="213" t="s">
        <v>544</v>
      </c>
      <c r="I1843" s="207"/>
      <c r="J1843" s="207"/>
      <c r="K1843" s="207"/>
      <c r="L1843" s="207"/>
      <c r="M1843" s="207"/>
      <c r="N1843" s="207"/>
      <c r="O1843" s="207"/>
      <c r="P1843" s="123">
        <f t="shared" si="116"/>
        <v>0</v>
      </c>
      <c r="Q1843" s="208" t="str">
        <f t="shared" si="117"/>
        <v>Debil</v>
      </c>
      <c r="R1843" s="207" t="s">
        <v>516</v>
      </c>
      <c r="S1843" s="224" t="str">
        <f t="shared" si="118"/>
        <v>DebilFuerte</v>
      </c>
      <c r="T1843" s="224">
        <f>IFERROR(VLOOKUP(S1843,'Tablas de calculos'!$AU$16:$AV$24,2,FALSE),"")</f>
        <v>7</v>
      </c>
      <c r="U1843" s="208" t="str">
        <f>IFERROR(VLOOKUP(T1843,'Tablas de calculos'!$AV$16:$AY$24,4),"")</f>
        <v>Débil</v>
      </c>
      <c r="V1843" s="207" t="s">
        <v>576</v>
      </c>
      <c r="W1843" s="207" t="s">
        <v>578</v>
      </c>
      <c r="X1843" s="123" t="str">
        <f t="shared" si="119"/>
        <v>DébilNo disminuyeDirectamente</v>
      </c>
      <c r="Y1843" s="208" t="str">
        <f>IFERROR(VLOOKUP(X1843,'Tablas de calculos'!$AZ$4:$BE$11,5,FALSE),"")</f>
        <v/>
      </c>
      <c r="Z1843" s="208" t="str">
        <f>IFERROR(VLOOKUP(X1843,'Tablas de calculos'!$AZ$4:$BE$11,6,FALSE),"")</f>
        <v/>
      </c>
    </row>
    <row r="1844" spans="1:26" ht="60" x14ac:dyDescent="0.25">
      <c r="A1844" s="232" t="s">
        <v>112</v>
      </c>
      <c r="B1844" s="61">
        <v>23</v>
      </c>
      <c r="C1844" s="205" t="str">
        <f>+VLOOKUP(Tabla9[[#This Row],[Cod. Riesgo]],Tabla_Riesgos[[Número]:[Tipo de Riesgo]],6,FALSE)</f>
        <v>Estratégico</v>
      </c>
      <c r="D1844" s="119" t="s">
        <v>26</v>
      </c>
      <c r="E1844" s="120" t="s">
        <v>28</v>
      </c>
      <c r="F1844" s="121"/>
      <c r="G1844" s="122" t="s">
        <v>224</v>
      </c>
      <c r="H1844" s="213" t="s">
        <v>544</v>
      </c>
      <c r="I1844" s="207" t="s">
        <v>486</v>
      </c>
      <c r="J1844" s="207" t="s">
        <v>490</v>
      </c>
      <c r="K1844" s="207" t="s">
        <v>494</v>
      </c>
      <c r="L1844" s="207" t="s">
        <v>498</v>
      </c>
      <c r="M1844" s="207" t="s">
        <v>505</v>
      </c>
      <c r="N1844" s="207" t="s">
        <v>508</v>
      </c>
      <c r="O1844" s="207" t="s">
        <v>512</v>
      </c>
      <c r="P1844" s="123">
        <f t="shared" si="116"/>
        <v>85</v>
      </c>
      <c r="Q1844" s="208" t="str">
        <f t="shared" si="117"/>
        <v>Debil</v>
      </c>
      <c r="R1844" s="207" t="s">
        <v>516</v>
      </c>
      <c r="S1844" s="224" t="str">
        <f t="shared" si="118"/>
        <v>DebilFuerte</v>
      </c>
      <c r="T1844" s="224">
        <f>IFERROR(VLOOKUP(S1844,'Tablas de calculos'!$AU$16:$AV$24,2,FALSE),"")</f>
        <v>7</v>
      </c>
      <c r="U1844" s="208" t="str">
        <f>IFERROR(VLOOKUP(T1844,'Tablas de calculos'!$AV$16:$AY$24,4),"")</f>
        <v>Débil</v>
      </c>
      <c r="V1844" s="207" t="s">
        <v>578</v>
      </c>
      <c r="W1844" s="207" t="s">
        <v>578</v>
      </c>
      <c r="X1844" s="123" t="str">
        <f t="shared" si="119"/>
        <v>DébilDirectamenteDirectamente</v>
      </c>
      <c r="Y1844" s="208" t="str">
        <f>IFERROR(VLOOKUP(X1844,'Tablas de calculos'!$AZ$4:$BE$11,5,FALSE),"")</f>
        <v/>
      </c>
      <c r="Z1844" s="208" t="str">
        <f>IFERROR(VLOOKUP(X1844,'Tablas de calculos'!$AZ$4:$BE$11,6,FALSE),"")</f>
        <v/>
      </c>
    </row>
    <row r="1845" spans="1:26" ht="45" x14ac:dyDescent="0.25">
      <c r="A1845" s="232" t="s">
        <v>112</v>
      </c>
      <c r="B1845" s="61">
        <v>75</v>
      </c>
      <c r="C1845" s="205" t="str">
        <f>+VLOOKUP(Tabla9[[#This Row],[Cod. Riesgo]],Tabla_Riesgos[[Número]:[Tipo de Riesgo]],6,FALSE)</f>
        <v>Seguridad de la Información</v>
      </c>
      <c r="D1845" s="119" t="s">
        <v>26</v>
      </c>
      <c r="E1845" s="120" t="s">
        <v>681</v>
      </c>
      <c r="F1845" s="121"/>
      <c r="G1845" s="122" t="s">
        <v>1307</v>
      </c>
      <c r="H1845" s="213" t="s">
        <v>544</v>
      </c>
      <c r="I1845" s="207" t="s">
        <v>486</v>
      </c>
      <c r="J1845" s="207" t="s">
        <v>490</v>
      </c>
      <c r="K1845" s="207" t="s">
        <v>494</v>
      </c>
      <c r="L1845" s="207" t="s">
        <v>499</v>
      </c>
      <c r="M1845" s="207" t="s">
        <v>503</v>
      </c>
      <c r="N1845" s="207" t="s">
        <v>508</v>
      </c>
      <c r="O1845" s="207" t="s">
        <v>512</v>
      </c>
      <c r="P1845" s="123">
        <f t="shared" si="116"/>
        <v>95</v>
      </c>
      <c r="Q1845" s="208" t="str">
        <f t="shared" si="117"/>
        <v>Moderado</v>
      </c>
      <c r="R1845" s="207" t="s">
        <v>516</v>
      </c>
      <c r="S1845" s="224" t="str">
        <f t="shared" si="118"/>
        <v>ModeradoFuerte</v>
      </c>
      <c r="T1845" s="224">
        <f>IFERROR(VLOOKUP(S1845,'Tablas de calculos'!$AU$16:$AV$24,2,FALSE),"")</f>
        <v>4</v>
      </c>
      <c r="U1845" s="208" t="str">
        <f>IFERROR(VLOOKUP(T1845,'Tablas de calculos'!$AV$16:$AY$24,4),"")</f>
        <v>Moderado</v>
      </c>
      <c r="V1845" s="207" t="s">
        <v>578</v>
      </c>
      <c r="W1845" s="207" t="s">
        <v>578</v>
      </c>
      <c r="X1845" s="123" t="str">
        <f t="shared" si="119"/>
        <v>ModeradoDirectamenteDirectamente</v>
      </c>
      <c r="Y1845" s="208">
        <f>IFERROR(VLOOKUP(X1845,'Tablas de calculos'!$AZ$4:$BE$11,5,FALSE),"")</f>
        <v>1</v>
      </c>
      <c r="Z1845" s="208">
        <f>IFERROR(VLOOKUP(X1845,'Tablas de calculos'!$AZ$4:$BE$11,6,FALSE),"")</f>
        <v>1</v>
      </c>
    </row>
    <row r="1846" spans="1:26" ht="45" x14ac:dyDescent="0.25">
      <c r="A1846" s="232" t="s">
        <v>112</v>
      </c>
      <c r="B1846" s="61">
        <v>75</v>
      </c>
      <c r="C1846" s="205" t="str">
        <f>+VLOOKUP(Tabla9[[#This Row],[Cod. Riesgo]],Tabla_Riesgos[[Número]:[Tipo de Riesgo]],6,FALSE)</f>
        <v>Seguridad de la Información</v>
      </c>
      <c r="D1846" s="119" t="s">
        <v>26</v>
      </c>
      <c r="E1846" s="120" t="s">
        <v>681</v>
      </c>
      <c r="F1846" s="121"/>
      <c r="G1846" s="122" t="s">
        <v>226</v>
      </c>
      <c r="H1846" s="213" t="s">
        <v>544</v>
      </c>
      <c r="I1846" s="207" t="s">
        <v>486</v>
      </c>
      <c r="J1846" s="207" t="s">
        <v>490</v>
      </c>
      <c r="K1846" s="207" t="s">
        <v>494</v>
      </c>
      <c r="L1846" s="207" t="s">
        <v>499</v>
      </c>
      <c r="M1846" s="207" t="s">
        <v>503</v>
      </c>
      <c r="N1846" s="207" t="s">
        <v>508</v>
      </c>
      <c r="O1846" s="207" t="s">
        <v>512</v>
      </c>
      <c r="P1846" s="123">
        <f t="shared" si="116"/>
        <v>95</v>
      </c>
      <c r="Q1846" s="208" t="str">
        <f t="shared" si="117"/>
        <v>Moderado</v>
      </c>
      <c r="R1846" s="207" t="s">
        <v>516</v>
      </c>
      <c r="S1846" s="224" t="str">
        <f t="shared" si="118"/>
        <v>ModeradoFuerte</v>
      </c>
      <c r="T1846" s="224">
        <f>IFERROR(VLOOKUP(S1846,'Tablas de calculos'!$AU$16:$AV$24,2,FALSE),"")</f>
        <v>4</v>
      </c>
      <c r="U1846" s="208" t="str">
        <f>IFERROR(VLOOKUP(T1846,'Tablas de calculos'!$AV$16:$AY$24,4),"")</f>
        <v>Moderado</v>
      </c>
      <c r="V1846" s="207" t="s">
        <v>578</v>
      </c>
      <c r="W1846" s="207" t="s">
        <v>578</v>
      </c>
      <c r="X1846" s="123" t="str">
        <f t="shared" si="119"/>
        <v>ModeradoDirectamenteDirectamente</v>
      </c>
      <c r="Y1846" s="208">
        <f>IFERROR(VLOOKUP(X1846,'Tablas de calculos'!$AZ$4:$BE$11,5,FALSE),"")</f>
        <v>1</v>
      </c>
      <c r="Z1846" s="208">
        <f>IFERROR(VLOOKUP(X1846,'Tablas de calculos'!$AZ$4:$BE$11,6,FALSE),"")</f>
        <v>1</v>
      </c>
    </row>
    <row r="1847" spans="1:26" ht="165" x14ac:dyDescent="0.25">
      <c r="A1847" s="232" t="s">
        <v>112</v>
      </c>
      <c r="B1847" s="61">
        <v>24</v>
      </c>
      <c r="C1847" s="205" t="str">
        <f>+VLOOKUP(Tabla9[[#This Row],[Cod. Riesgo]],Tabla_Riesgos[[Número]:[Tipo de Riesgo]],6,FALSE)</f>
        <v>Operativo</v>
      </c>
      <c r="D1847" s="119" t="s">
        <v>29</v>
      </c>
      <c r="E1847" s="120" t="s">
        <v>30</v>
      </c>
      <c r="F1847" s="121"/>
      <c r="G1847" s="122" t="s">
        <v>227</v>
      </c>
      <c r="H1847" s="213" t="s">
        <v>544</v>
      </c>
      <c r="I1847" s="207" t="s">
        <v>486</v>
      </c>
      <c r="J1847" s="207" t="s">
        <v>490</v>
      </c>
      <c r="K1847" s="207" t="s">
        <v>494</v>
      </c>
      <c r="L1847" s="207" t="s">
        <v>498</v>
      </c>
      <c r="M1847" s="207" t="s">
        <v>505</v>
      </c>
      <c r="N1847" s="207" t="s">
        <v>508</v>
      </c>
      <c r="O1847" s="207" t="s">
        <v>512</v>
      </c>
      <c r="P1847" s="123">
        <f t="shared" si="116"/>
        <v>85</v>
      </c>
      <c r="Q1847" s="208" t="str">
        <f t="shared" si="117"/>
        <v>Debil</v>
      </c>
      <c r="R1847" s="207" t="s">
        <v>516</v>
      </c>
      <c r="S1847" s="224" t="str">
        <f t="shared" si="118"/>
        <v>DebilFuerte</v>
      </c>
      <c r="T1847" s="224">
        <f>IFERROR(VLOOKUP(S1847,'Tablas de calculos'!$AU$16:$AV$24,2,FALSE),"")</f>
        <v>7</v>
      </c>
      <c r="U1847" s="208" t="str">
        <f>IFERROR(VLOOKUP(T1847,'Tablas de calculos'!$AV$16:$AY$24,4),"")</f>
        <v>Débil</v>
      </c>
      <c r="V1847" s="207" t="s">
        <v>578</v>
      </c>
      <c r="W1847" s="207" t="s">
        <v>578</v>
      </c>
      <c r="X1847" s="123" t="str">
        <f t="shared" si="119"/>
        <v>DébilDirectamenteDirectamente</v>
      </c>
      <c r="Y1847" s="208" t="str">
        <f>IFERROR(VLOOKUP(X1847,'Tablas de calculos'!$AZ$4:$BE$11,5,FALSE),"")</f>
        <v/>
      </c>
      <c r="Z1847" s="208" t="str">
        <f>IFERROR(VLOOKUP(X1847,'Tablas de calculos'!$AZ$4:$BE$11,6,FALSE),"")</f>
        <v/>
      </c>
    </row>
    <row r="1848" spans="1:26" ht="60" x14ac:dyDescent="0.25">
      <c r="A1848" s="232" t="s">
        <v>112</v>
      </c>
      <c r="B1848" s="61">
        <v>24</v>
      </c>
      <c r="C1848" s="205" t="str">
        <f>+VLOOKUP(Tabla9[[#This Row],[Cod. Riesgo]],Tabla_Riesgos[[Número]:[Tipo de Riesgo]],6,FALSE)</f>
        <v>Operativo</v>
      </c>
      <c r="D1848" s="119" t="s">
        <v>29</v>
      </c>
      <c r="E1848" s="120" t="s">
        <v>30</v>
      </c>
      <c r="F1848" s="121"/>
      <c r="G1848" s="122" t="s">
        <v>228</v>
      </c>
      <c r="H1848" s="213" t="s">
        <v>544</v>
      </c>
      <c r="I1848" s="207" t="s">
        <v>486</v>
      </c>
      <c r="J1848" s="207" t="s">
        <v>490</v>
      </c>
      <c r="K1848" s="207" t="s">
        <v>494</v>
      </c>
      <c r="L1848" s="207" t="s">
        <v>498</v>
      </c>
      <c r="M1848" s="207" t="s">
        <v>503</v>
      </c>
      <c r="N1848" s="207" t="s">
        <v>508</v>
      </c>
      <c r="O1848" s="207" t="s">
        <v>512</v>
      </c>
      <c r="P1848" s="123">
        <f t="shared" si="116"/>
        <v>100</v>
      </c>
      <c r="Q1848" s="208" t="str">
        <f t="shared" si="117"/>
        <v>Fuerte</v>
      </c>
      <c r="R1848" s="207" t="s">
        <v>516</v>
      </c>
      <c r="S1848" s="224" t="str">
        <f t="shared" si="118"/>
        <v>FuerteFuerte</v>
      </c>
      <c r="T1848" s="224">
        <f>IFERROR(VLOOKUP(S1848,'Tablas de calculos'!$AU$16:$AV$24,2,FALSE),"")</f>
        <v>1</v>
      </c>
      <c r="U1848" s="208" t="str">
        <f>IFERROR(VLOOKUP(T1848,'Tablas de calculos'!$AV$16:$AY$24,4),"")</f>
        <v>Fuerte</v>
      </c>
      <c r="V1848" s="207" t="s">
        <v>578</v>
      </c>
      <c r="W1848" s="207" t="s">
        <v>578</v>
      </c>
      <c r="X1848" s="123" t="str">
        <f t="shared" si="119"/>
        <v>FuerteDirectamenteDirectamente</v>
      </c>
      <c r="Y1848" s="208">
        <f>IFERROR(VLOOKUP(X1848,'Tablas de calculos'!$AZ$4:$BE$11,5,FALSE),"")</f>
        <v>2</v>
      </c>
      <c r="Z1848" s="208">
        <f>IFERROR(VLOOKUP(X1848,'Tablas de calculos'!$AZ$4:$BE$11,6,FALSE),"")</f>
        <v>2</v>
      </c>
    </row>
    <row r="1849" spans="1:26" ht="30" x14ac:dyDescent="0.25">
      <c r="A1849" s="232" t="s">
        <v>112</v>
      </c>
      <c r="B1849" s="61">
        <v>25</v>
      </c>
      <c r="C1849" s="205" t="str">
        <f>+VLOOKUP(Tabla9[[#This Row],[Cod. Riesgo]],Tabla_Riesgos[[Número]:[Tipo de Riesgo]],6,FALSE)</f>
        <v>Operativo</v>
      </c>
      <c r="D1849" s="119" t="s">
        <v>12</v>
      </c>
      <c r="E1849" s="120" t="s">
        <v>31</v>
      </c>
      <c r="F1849" s="121"/>
      <c r="G1849" s="122" t="s">
        <v>229</v>
      </c>
      <c r="H1849" s="213"/>
      <c r="I1849" s="207"/>
      <c r="J1849" s="207"/>
      <c r="K1849" s="207"/>
      <c r="L1849" s="207"/>
      <c r="M1849" s="207"/>
      <c r="N1849" s="207"/>
      <c r="O1849" s="207"/>
      <c r="P1849" s="123">
        <f t="shared" si="116"/>
        <v>0</v>
      </c>
      <c r="Q1849" s="208" t="str">
        <f t="shared" si="117"/>
        <v>Debil</v>
      </c>
      <c r="R1849" s="207" t="s">
        <v>516</v>
      </c>
      <c r="S1849" s="224" t="str">
        <f t="shared" si="118"/>
        <v>DebilFuerte</v>
      </c>
      <c r="T1849" s="224">
        <f>IFERROR(VLOOKUP(S1849,'Tablas de calculos'!$AU$16:$AV$24,2,FALSE),"")</f>
        <v>7</v>
      </c>
      <c r="U1849" s="208" t="str">
        <f>IFERROR(VLOOKUP(T1849,'Tablas de calculos'!$AV$16:$AY$24,4),"")</f>
        <v>Débil</v>
      </c>
      <c r="V1849" s="207" t="s">
        <v>576</v>
      </c>
      <c r="W1849" s="207" t="s">
        <v>578</v>
      </c>
      <c r="X1849" s="123" t="str">
        <f t="shared" si="119"/>
        <v>DébilNo disminuyeDirectamente</v>
      </c>
      <c r="Y1849" s="208" t="str">
        <f>IFERROR(VLOOKUP(X1849,'Tablas de calculos'!$AZ$4:$BE$11,5,FALSE),"")</f>
        <v/>
      </c>
      <c r="Z1849" s="208" t="str">
        <f>IFERROR(VLOOKUP(X1849,'Tablas de calculos'!$AZ$4:$BE$11,6,FALSE),"")</f>
        <v/>
      </c>
    </row>
    <row r="1850" spans="1:26" ht="30" x14ac:dyDescent="0.25">
      <c r="A1850" s="232" t="s">
        <v>112</v>
      </c>
      <c r="B1850" s="61">
        <v>25</v>
      </c>
      <c r="C1850" s="205" t="str">
        <f>+VLOOKUP(Tabla9[[#This Row],[Cod. Riesgo]],Tabla_Riesgos[[Número]:[Tipo de Riesgo]],6,FALSE)</f>
        <v>Operativo</v>
      </c>
      <c r="D1850" s="119" t="s">
        <v>12</v>
      </c>
      <c r="E1850" s="120" t="s">
        <v>31</v>
      </c>
      <c r="F1850" s="121"/>
      <c r="G1850" s="122" t="s">
        <v>230</v>
      </c>
      <c r="H1850" s="213"/>
      <c r="I1850" s="207"/>
      <c r="J1850" s="207"/>
      <c r="K1850" s="207"/>
      <c r="L1850" s="207"/>
      <c r="M1850" s="207"/>
      <c r="N1850" s="207"/>
      <c r="O1850" s="207"/>
      <c r="P1850" s="123">
        <f t="shared" si="116"/>
        <v>0</v>
      </c>
      <c r="Q1850" s="208" t="str">
        <f t="shared" si="117"/>
        <v>Debil</v>
      </c>
      <c r="R1850" s="207" t="s">
        <v>516</v>
      </c>
      <c r="S1850" s="224" t="str">
        <f t="shared" si="118"/>
        <v>DebilFuerte</v>
      </c>
      <c r="T1850" s="224">
        <f>IFERROR(VLOOKUP(S1850,'Tablas de calculos'!$AU$16:$AV$24,2,FALSE),"")</f>
        <v>7</v>
      </c>
      <c r="U1850" s="208" t="str">
        <f>IFERROR(VLOOKUP(T1850,'Tablas de calculos'!$AV$16:$AY$24,4),"")</f>
        <v>Débil</v>
      </c>
      <c r="V1850" s="207" t="s">
        <v>576</v>
      </c>
      <c r="W1850" s="207" t="s">
        <v>578</v>
      </c>
      <c r="X1850" s="123" t="str">
        <f t="shared" si="119"/>
        <v>DébilNo disminuyeDirectamente</v>
      </c>
      <c r="Y1850" s="208" t="str">
        <f>IFERROR(VLOOKUP(X1850,'Tablas de calculos'!$AZ$4:$BE$11,5,FALSE),"")</f>
        <v/>
      </c>
      <c r="Z1850" s="208" t="str">
        <f>IFERROR(VLOOKUP(X1850,'Tablas de calculos'!$AZ$4:$BE$11,6,FALSE),"")</f>
        <v/>
      </c>
    </row>
    <row r="1851" spans="1:26" ht="45" x14ac:dyDescent="0.25">
      <c r="A1851" s="232" t="s">
        <v>112</v>
      </c>
      <c r="B1851" s="61">
        <v>25</v>
      </c>
      <c r="C1851" s="205" t="str">
        <f>+VLOOKUP(Tabla9[[#This Row],[Cod. Riesgo]],Tabla_Riesgos[[Número]:[Tipo de Riesgo]],6,FALSE)</f>
        <v>Operativo</v>
      </c>
      <c r="D1851" s="119" t="s">
        <v>12</v>
      </c>
      <c r="E1851" s="120" t="s">
        <v>31</v>
      </c>
      <c r="F1851" s="121"/>
      <c r="G1851" s="122" t="s">
        <v>231</v>
      </c>
      <c r="H1851" s="213"/>
      <c r="I1851" s="207"/>
      <c r="J1851" s="207"/>
      <c r="K1851" s="207"/>
      <c r="L1851" s="207"/>
      <c r="M1851" s="207"/>
      <c r="N1851" s="207"/>
      <c r="O1851" s="207"/>
      <c r="P1851" s="123">
        <f t="shared" si="116"/>
        <v>0</v>
      </c>
      <c r="Q1851" s="208" t="str">
        <f t="shared" si="117"/>
        <v>Debil</v>
      </c>
      <c r="R1851" s="207" t="s">
        <v>516</v>
      </c>
      <c r="S1851" s="224" t="str">
        <f t="shared" si="118"/>
        <v>DebilFuerte</v>
      </c>
      <c r="T1851" s="224">
        <f>IFERROR(VLOOKUP(S1851,'Tablas de calculos'!$AU$16:$AV$24,2,FALSE),"")</f>
        <v>7</v>
      </c>
      <c r="U1851" s="208" t="str">
        <f>IFERROR(VLOOKUP(T1851,'Tablas de calculos'!$AV$16:$AY$24,4),"")</f>
        <v>Débil</v>
      </c>
      <c r="V1851" s="207" t="s">
        <v>576</v>
      </c>
      <c r="W1851" s="207" t="s">
        <v>578</v>
      </c>
      <c r="X1851" s="123" t="str">
        <f t="shared" si="119"/>
        <v>DébilNo disminuyeDirectamente</v>
      </c>
      <c r="Y1851" s="208" t="str">
        <f>IFERROR(VLOOKUP(X1851,'Tablas de calculos'!$AZ$4:$BE$11,5,FALSE),"")</f>
        <v/>
      </c>
      <c r="Z1851" s="208" t="str">
        <f>IFERROR(VLOOKUP(X1851,'Tablas de calculos'!$AZ$4:$BE$11,6,FALSE),"")</f>
        <v/>
      </c>
    </row>
    <row r="1852" spans="1:26" ht="45" x14ac:dyDescent="0.25">
      <c r="A1852" s="232" t="s">
        <v>112</v>
      </c>
      <c r="B1852" s="61">
        <v>26</v>
      </c>
      <c r="C1852" s="205" t="str">
        <f>+VLOOKUP(Tabla9[[#This Row],[Cod. Riesgo]],Tabla_Riesgos[[Número]:[Tipo de Riesgo]],6,FALSE)</f>
        <v>Operativo</v>
      </c>
      <c r="D1852" s="119" t="s">
        <v>12</v>
      </c>
      <c r="E1852" s="120" t="s">
        <v>32</v>
      </c>
      <c r="F1852" s="121"/>
      <c r="G1852" s="122" t="s">
        <v>231</v>
      </c>
      <c r="H1852" s="213"/>
      <c r="I1852" s="207"/>
      <c r="J1852" s="207"/>
      <c r="K1852" s="207"/>
      <c r="L1852" s="207"/>
      <c r="M1852" s="207"/>
      <c r="N1852" s="207"/>
      <c r="O1852" s="207"/>
      <c r="P1852" s="123">
        <f t="shared" si="116"/>
        <v>0</v>
      </c>
      <c r="Q1852" s="208" t="str">
        <f t="shared" si="117"/>
        <v>Debil</v>
      </c>
      <c r="R1852" s="207" t="s">
        <v>516</v>
      </c>
      <c r="S1852" s="224" t="str">
        <f t="shared" si="118"/>
        <v>DebilFuerte</v>
      </c>
      <c r="T1852" s="224">
        <f>IFERROR(VLOOKUP(S1852,'Tablas de calculos'!$AU$16:$AV$24,2,FALSE),"")</f>
        <v>7</v>
      </c>
      <c r="U1852" s="208" t="str">
        <f>IFERROR(VLOOKUP(T1852,'Tablas de calculos'!$AV$16:$AY$24,4),"")</f>
        <v>Débil</v>
      </c>
      <c r="V1852" s="207" t="s">
        <v>576</v>
      </c>
      <c r="W1852" s="207" t="s">
        <v>578</v>
      </c>
      <c r="X1852" s="123" t="str">
        <f t="shared" si="119"/>
        <v>DébilNo disminuyeDirectamente</v>
      </c>
      <c r="Y1852" s="208" t="str">
        <f>IFERROR(VLOOKUP(X1852,'Tablas de calculos'!$AZ$4:$BE$11,5,FALSE),"")</f>
        <v/>
      </c>
      <c r="Z1852" s="208" t="str">
        <f>IFERROR(VLOOKUP(X1852,'Tablas de calculos'!$AZ$4:$BE$11,6,FALSE),"")</f>
        <v/>
      </c>
    </row>
    <row r="1853" spans="1:26" ht="60" x14ac:dyDescent="0.25">
      <c r="A1853" s="232" t="s">
        <v>112</v>
      </c>
      <c r="B1853" s="61">
        <v>26</v>
      </c>
      <c r="C1853" s="205" t="str">
        <f>+VLOOKUP(Tabla9[[#This Row],[Cod. Riesgo]],Tabla_Riesgos[[Número]:[Tipo de Riesgo]],6,FALSE)</f>
        <v>Operativo</v>
      </c>
      <c r="D1853" s="119" t="s">
        <v>12</v>
      </c>
      <c r="E1853" s="120" t="s">
        <v>32</v>
      </c>
      <c r="F1853" s="121"/>
      <c r="G1853" s="122" t="s">
        <v>232</v>
      </c>
      <c r="H1853" s="213"/>
      <c r="I1853" s="207"/>
      <c r="J1853" s="207"/>
      <c r="K1853" s="207"/>
      <c r="L1853" s="207"/>
      <c r="M1853" s="207"/>
      <c r="N1853" s="207"/>
      <c r="O1853" s="207"/>
      <c r="P1853" s="123">
        <f t="shared" si="116"/>
        <v>0</v>
      </c>
      <c r="Q1853" s="208" t="str">
        <f t="shared" si="117"/>
        <v>Debil</v>
      </c>
      <c r="R1853" s="207" t="s">
        <v>516</v>
      </c>
      <c r="S1853" s="224" t="str">
        <f t="shared" si="118"/>
        <v>DebilFuerte</v>
      </c>
      <c r="T1853" s="224">
        <f>IFERROR(VLOOKUP(S1853,'Tablas de calculos'!$AU$16:$AV$24,2,FALSE),"")</f>
        <v>7</v>
      </c>
      <c r="U1853" s="208" t="str">
        <f>IFERROR(VLOOKUP(T1853,'Tablas de calculos'!$AV$16:$AY$24,4),"")</f>
        <v>Débil</v>
      </c>
      <c r="V1853" s="207" t="s">
        <v>576</v>
      </c>
      <c r="W1853" s="207" t="s">
        <v>578</v>
      </c>
      <c r="X1853" s="123" t="str">
        <f t="shared" si="119"/>
        <v>DébilNo disminuyeDirectamente</v>
      </c>
      <c r="Y1853" s="208" t="str">
        <f>IFERROR(VLOOKUP(X1853,'Tablas de calculos'!$AZ$4:$BE$11,5,FALSE),"")</f>
        <v/>
      </c>
      <c r="Z1853" s="208" t="str">
        <f>IFERROR(VLOOKUP(X1853,'Tablas de calculos'!$AZ$4:$BE$11,6,FALSE),"")</f>
        <v/>
      </c>
    </row>
    <row r="1854" spans="1:26" ht="75" x14ac:dyDescent="0.25">
      <c r="A1854" s="232" t="s">
        <v>112</v>
      </c>
      <c r="B1854" s="61">
        <v>28</v>
      </c>
      <c r="C1854" s="205" t="str">
        <f>+VLOOKUP(Tabla9[[#This Row],[Cod. Riesgo]],Tabla_Riesgos[[Número]:[Tipo de Riesgo]],6,FALSE)</f>
        <v>Estratégico</v>
      </c>
      <c r="D1854" s="119" t="s">
        <v>26</v>
      </c>
      <c r="E1854" s="120" t="s">
        <v>1295</v>
      </c>
      <c r="F1854" s="121"/>
      <c r="G1854" s="122" t="s">
        <v>233</v>
      </c>
      <c r="H1854" s="213" t="s">
        <v>544</v>
      </c>
      <c r="I1854" s="207"/>
      <c r="J1854" s="207"/>
      <c r="K1854" s="207"/>
      <c r="L1854" s="207"/>
      <c r="M1854" s="207"/>
      <c r="N1854" s="207"/>
      <c r="O1854" s="207"/>
      <c r="P1854" s="123">
        <f t="shared" si="116"/>
        <v>0</v>
      </c>
      <c r="Q1854" s="208" t="str">
        <f t="shared" si="117"/>
        <v>Debil</v>
      </c>
      <c r="R1854" s="207" t="s">
        <v>516</v>
      </c>
      <c r="S1854" s="224" t="str">
        <f t="shared" si="118"/>
        <v>DebilFuerte</v>
      </c>
      <c r="T1854" s="224">
        <f>IFERROR(VLOOKUP(S1854,'Tablas de calculos'!$AU$16:$AV$24,2,FALSE),"")</f>
        <v>7</v>
      </c>
      <c r="U1854" s="208" t="str">
        <f>IFERROR(VLOOKUP(T1854,'Tablas de calculos'!$AV$16:$AY$24,4),"")</f>
        <v>Débil</v>
      </c>
      <c r="V1854" s="207" t="s">
        <v>576</v>
      </c>
      <c r="W1854" s="207" t="s">
        <v>578</v>
      </c>
      <c r="X1854" s="123" t="str">
        <f t="shared" si="119"/>
        <v>DébilNo disminuyeDirectamente</v>
      </c>
      <c r="Y1854" s="208" t="str">
        <f>IFERROR(VLOOKUP(X1854,'Tablas de calculos'!$AZ$4:$BE$11,5,FALSE),"")</f>
        <v/>
      </c>
      <c r="Z1854" s="208" t="str">
        <f>IFERROR(VLOOKUP(X1854,'Tablas de calculos'!$AZ$4:$BE$11,6,FALSE),"")</f>
        <v/>
      </c>
    </row>
    <row r="1855" spans="1:26" ht="75" x14ac:dyDescent="0.25">
      <c r="A1855" s="232" t="s">
        <v>112</v>
      </c>
      <c r="B1855" s="61">
        <v>28</v>
      </c>
      <c r="C1855" s="205" t="str">
        <f>+VLOOKUP(Tabla9[[#This Row],[Cod. Riesgo]],Tabla_Riesgos[[Número]:[Tipo de Riesgo]],6,FALSE)</f>
        <v>Estratégico</v>
      </c>
      <c r="D1855" s="119" t="s">
        <v>26</v>
      </c>
      <c r="E1855" s="120" t="s">
        <v>1295</v>
      </c>
      <c r="F1855" s="121"/>
      <c r="G1855" s="122" t="s">
        <v>234</v>
      </c>
      <c r="H1855" s="213" t="s">
        <v>544</v>
      </c>
      <c r="I1855" s="207"/>
      <c r="J1855" s="207"/>
      <c r="K1855" s="207"/>
      <c r="L1855" s="207"/>
      <c r="M1855" s="207"/>
      <c r="N1855" s="207"/>
      <c r="O1855" s="207"/>
      <c r="P1855" s="123">
        <f t="shared" si="116"/>
        <v>0</v>
      </c>
      <c r="Q1855" s="208" t="str">
        <f t="shared" si="117"/>
        <v>Debil</v>
      </c>
      <c r="R1855" s="207" t="s">
        <v>516</v>
      </c>
      <c r="S1855" s="224" t="str">
        <f t="shared" si="118"/>
        <v>DebilFuerte</v>
      </c>
      <c r="T1855" s="224">
        <f>IFERROR(VLOOKUP(S1855,'Tablas de calculos'!$AU$16:$AV$24,2,FALSE),"")</f>
        <v>7</v>
      </c>
      <c r="U1855" s="208" t="str">
        <f>IFERROR(VLOOKUP(T1855,'Tablas de calculos'!$AV$16:$AY$24,4),"")</f>
        <v>Débil</v>
      </c>
      <c r="V1855" s="207" t="s">
        <v>576</v>
      </c>
      <c r="W1855" s="207" t="s">
        <v>578</v>
      </c>
      <c r="X1855" s="123" t="str">
        <f t="shared" si="119"/>
        <v>DébilNo disminuyeDirectamente</v>
      </c>
      <c r="Y1855" s="208" t="str">
        <f>IFERROR(VLOOKUP(X1855,'Tablas de calculos'!$AZ$4:$BE$11,5,FALSE),"")</f>
        <v/>
      </c>
      <c r="Z1855" s="208" t="str">
        <f>IFERROR(VLOOKUP(X1855,'Tablas de calculos'!$AZ$4:$BE$11,6,FALSE),"")</f>
        <v/>
      </c>
    </row>
    <row r="1856" spans="1:26" ht="75" x14ac:dyDescent="0.25">
      <c r="A1856" s="232" t="s">
        <v>112</v>
      </c>
      <c r="B1856" s="61">
        <v>28</v>
      </c>
      <c r="C1856" s="205" t="str">
        <f>+VLOOKUP(Tabla9[[#This Row],[Cod. Riesgo]],Tabla_Riesgos[[Número]:[Tipo de Riesgo]],6,FALSE)</f>
        <v>Estratégico</v>
      </c>
      <c r="D1856" s="119" t="s">
        <v>26</v>
      </c>
      <c r="E1856" s="120" t="s">
        <v>1295</v>
      </c>
      <c r="F1856" s="121"/>
      <c r="G1856" s="122" t="s">
        <v>235</v>
      </c>
      <c r="H1856" s="213" t="s">
        <v>544</v>
      </c>
      <c r="I1856" s="207"/>
      <c r="J1856" s="207"/>
      <c r="K1856" s="207"/>
      <c r="L1856" s="207"/>
      <c r="M1856" s="207"/>
      <c r="N1856" s="207"/>
      <c r="O1856" s="207"/>
      <c r="P1856" s="123">
        <f t="shared" si="116"/>
        <v>0</v>
      </c>
      <c r="Q1856" s="208" t="str">
        <f t="shared" si="117"/>
        <v>Debil</v>
      </c>
      <c r="R1856" s="207" t="s">
        <v>516</v>
      </c>
      <c r="S1856" s="224" t="str">
        <f t="shared" si="118"/>
        <v>DebilFuerte</v>
      </c>
      <c r="T1856" s="224">
        <f>IFERROR(VLOOKUP(S1856,'Tablas de calculos'!$AU$16:$AV$24,2,FALSE),"")</f>
        <v>7</v>
      </c>
      <c r="U1856" s="208" t="str">
        <f>IFERROR(VLOOKUP(T1856,'Tablas de calculos'!$AV$16:$AY$24,4),"")</f>
        <v>Débil</v>
      </c>
      <c r="V1856" s="207" t="s">
        <v>576</v>
      </c>
      <c r="W1856" s="207" t="s">
        <v>578</v>
      </c>
      <c r="X1856" s="123" t="str">
        <f t="shared" si="119"/>
        <v>DébilNo disminuyeDirectamente</v>
      </c>
      <c r="Y1856" s="208" t="str">
        <f>IFERROR(VLOOKUP(X1856,'Tablas de calculos'!$AZ$4:$BE$11,5,FALSE),"")</f>
        <v/>
      </c>
      <c r="Z1856" s="208" t="str">
        <f>IFERROR(VLOOKUP(X1856,'Tablas de calculos'!$AZ$4:$BE$11,6,FALSE),"")</f>
        <v/>
      </c>
    </row>
    <row r="1857" spans="1:26" ht="75" x14ac:dyDescent="0.25">
      <c r="A1857" s="232" t="s">
        <v>112</v>
      </c>
      <c r="B1857" s="61">
        <v>28</v>
      </c>
      <c r="C1857" s="205" t="str">
        <f>+VLOOKUP(Tabla9[[#This Row],[Cod. Riesgo]],Tabla_Riesgos[[Número]:[Tipo de Riesgo]],6,FALSE)</f>
        <v>Estratégico</v>
      </c>
      <c r="D1857" s="119" t="s">
        <v>26</v>
      </c>
      <c r="E1857" s="120" t="s">
        <v>1295</v>
      </c>
      <c r="F1857" s="121"/>
      <c r="G1857" s="122" t="s">
        <v>236</v>
      </c>
      <c r="H1857" s="213" t="s">
        <v>544</v>
      </c>
      <c r="I1857" s="207"/>
      <c r="J1857" s="207"/>
      <c r="K1857" s="207"/>
      <c r="L1857" s="207"/>
      <c r="M1857" s="207"/>
      <c r="N1857" s="207"/>
      <c r="O1857" s="207"/>
      <c r="P1857" s="123">
        <f t="shared" si="116"/>
        <v>0</v>
      </c>
      <c r="Q1857" s="208" t="str">
        <f t="shared" si="117"/>
        <v>Debil</v>
      </c>
      <c r="R1857" s="207" t="s">
        <v>516</v>
      </c>
      <c r="S1857" s="224" t="str">
        <f t="shared" si="118"/>
        <v>DebilFuerte</v>
      </c>
      <c r="T1857" s="224">
        <f>IFERROR(VLOOKUP(S1857,'Tablas de calculos'!$AU$16:$AV$24,2,FALSE),"")</f>
        <v>7</v>
      </c>
      <c r="U1857" s="208" t="str">
        <f>IFERROR(VLOOKUP(T1857,'Tablas de calculos'!$AV$16:$AY$24,4),"")</f>
        <v>Débil</v>
      </c>
      <c r="V1857" s="207" t="s">
        <v>576</v>
      </c>
      <c r="W1857" s="207" t="s">
        <v>578</v>
      </c>
      <c r="X1857" s="123" t="str">
        <f t="shared" si="119"/>
        <v>DébilNo disminuyeDirectamente</v>
      </c>
      <c r="Y1857" s="208" t="str">
        <f>IFERROR(VLOOKUP(X1857,'Tablas de calculos'!$AZ$4:$BE$11,5,FALSE),"")</f>
        <v/>
      </c>
      <c r="Z1857" s="208" t="str">
        <f>IFERROR(VLOOKUP(X1857,'Tablas de calculos'!$AZ$4:$BE$11,6,FALSE),"")</f>
        <v/>
      </c>
    </row>
    <row r="1858" spans="1:26" ht="60" x14ac:dyDescent="0.25">
      <c r="A1858" s="232" t="s">
        <v>112</v>
      </c>
      <c r="B1858" s="61">
        <v>30</v>
      </c>
      <c r="C1858" s="205" t="str">
        <f>+VLOOKUP(Tabla9[[#This Row],[Cod. Riesgo]],Tabla_Riesgos[[Número]:[Tipo de Riesgo]],6,FALSE)</f>
        <v>Operativo</v>
      </c>
      <c r="D1858" s="119" t="s">
        <v>35</v>
      </c>
      <c r="E1858" s="120" t="s">
        <v>36</v>
      </c>
      <c r="F1858" s="121"/>
      <c r="G1858" s="122" t="s">
        <v>237</v>
      </c>
      <c r="H1858" s="213"/>
      <c r="I1858" s="207"/>
      <c r="J1858" s="207"/>
      <c r="K1858" s="207"/>
      <c r="L1858" s="207"/>
      <c r="M1858" s="207"/>
      <c r="N1858" s="207"/>
      <c r="O1858" s="207"/>
      <c r="P1858" s="123">
        <f t="shared" si="116"/>
        <v>0</v>
      </c>
      <c r="Q1858" s="208" t="str">
        <f t="shared" si="117"/>
        <v>Debil</v>
      </c>
      <c r="R1858" s="207" t="s">
        <v>516</v>
      </c>
      <c r="S1858" s="224" t="str">
        <f t="shared" si="118"/>
        <v>DebilFuerte</v>
      </c>
      <c r="T1858" s="224">
        <f>IFERROR(VLOOKUP(S1858,'Tablas de calculos'!$AU$16:$AV$24,2,FALSE),"")</f>
        <v>7</v>
      </c>
      <c r="U1858" s="208" t="str">
        <f>IFERROR(VLOOKUP(T1858,'Tablas de calculos'!$AV$16:$AY$24,4),"")</f>
        <v>Débil</v>
      </c>
      <c r="V1858" s="207" t="s">
        <v>576</v>
      </c>
      <c r="W1858" s="207" t="s">
        <v>578</v>
      </c>
      <c r="X1858" s="123" t="str">
        <f t="shared" si="119"/>
        <v>DébilNo disminuyeDirectamente</v>
      </c>
      <c r="Y1858" s="208" t="str">
        <f>IFERROR(VLOOKUP(X1858,'Tablas de calculos'!$AZ$4:$BE$11,5,FALSE),"")</f>
        <v/>
      </c>
      <c r="Z1858" s="208" t="str">
        <f>IFERROR(VLOOKUP(X1858,'Tablas de calculos'!$AZ$4:$BE$11,6,FALSE),"")</f>
        <v/>
      </c>
    </row>
    <row r="1859" spans="1:26" ht="60" x14ac:dyDescent="0.25">
      <c r="A1859" s="232" t="s">
        <v>112</v>
      </c>
      <c r="B1859" s="61">
        <v>30</v>
      </c>
      <c r="C1859" s="205" t="str">
        <f>+VLOOKUP(Tabla9[[#This Row],[Cod. Riesgo]],Tabla_Riesgos[[Número]:[Tipo de Riesgo]],6,FALSE)</f>
        <v>Operativo</v>
      </c>
      <c r="D1859" s="119" t="s">
        <v>35</v>
      </c>
      <c r="E1859" s="120" t="s">
        <v>36</v>
      </c>
      <c r="F1859" s="121"/>
      <c r="G1859" s="122" t="s">
        <v>238</v>
      </c>
      <c r="H1859" s="213"/>
      <c r="I1859" s="207"/>
      <c r="J1859" s="207"/>
      <c r="K1859" s="207"/>
      <c r="L1859" s="207"/>
      <c r="M1859" s="207"/>
      <c r="N1859" s="207"/>
      <c r="O1859" s="207"/>
      <c r="P1859" s="123">
        <f t="shared" si="116"/>
        <v>0</v>
      </c>
      <c r="Q1859" s="208" t="str">
        <f t="shared" si="117"/>
        <v>Debil</v>
      </c>
      <c r="R1859" s="207" t="s">
        <v>516</v>
      </c>
      <c r="S1859" s="224" t="str">
        <f t="shared" si="118"/>
        <v>DebilFuerte</v>
      </c>
      <c r="T1859" s="224">
        <f>IFERROR(VLOOKUP(S1859,'Tablas de calculos'!$AU$16:$AV$24,2,FALSE),"")</f>
        <v>7</v>
      </c>
      <c r="U1859" s="208" t="str">
        <f>IFERROR(VLOOKUP(T1859,'Tablas de calculos'!$AV$16:$AY$24,4),"")</f>
        <v>Débil</v>
      </c>
      <c r="V1859" s="207" t="s">
        <v>576</v>
      </c>
      <c r="W1859" s="207" t="s">
        <v>578</v>
      </c>
      <c r="X1859" s="123" t="str">
        <f t="shared" si="119"/>
        <v>DébilNo disminuyeDirectamente</v>
      </c>
      <c r="Y1859" s="208" t="str">
        <f>IFERROR(VLOOKUP(X1859,'Tablas de calculos'!$AZ$4:$BE$11,5,FALSE),"")</f>
        <v/>
      </c>
      <c r="Z1859" s="208" t="str">
        <f>IFERROR(VLOOKUP(X1859,'Tablas de calculos'!$AZ$4:$BE$11,6,FALSE),"")</f>
        <v/>
      </c>
    </row>
    <row r="1860" spans="1:26" ht="60" x14ac:dyDescent="0.25">
      <c r="A1860" s="232" t="s">
        <v>112</v>
      </c>
      <c r="B1860" s="61">
        <v>30</v>
      </c>
      <c r="C1860" s="205" t="str">
        <f>+VLOOKUP(Tabla9[[#This Row],[Cod. Riesgo]],Tabla_Riesgos[[Número]:[Tipo de Riesgo]],6,FALSE)</f>
        <v>Operativo</v>
      </c>
      <c r="D1860" s="119" t="s">
        <v>35</v>
      </c>
      <c r="E1860" s="120" t="s">
        <v>36</v>
      </c>
      <c r="F1860" s="121"/>
      <c r="G1860" s="122" t="s">
        <v>239</v>
      </c>
      <c r="H1860" s="213"/>
      <c r="I1860" s="207"/>
      <c r="J1860" s="207"/>
      <c r="K1860" s="207"/>
      <c r="L1860" s="207"/>
      <c r="M1860" s="207"/>
      <c r="N1860" s="207"/>
      <c r="O1860" s="207"/>
      <c r="P1860" s="123">
        <f t="shared" si="116"/>
        <v>0</v>
      </c>
      <c r="Q1860" s="208" t="str">
        <f t="shared" si="117"/>
        <v>Debil</v>
      </c>
      <c r="R1860" s="207" t="s">
        <v>516</v>
      </c>
      <c r="S1860" s="224" t="str">
        <f t="shared" si="118"/>
        <v>DebilFuerte</v>
      </c>
      <c r="T1860" s="224">
        <f>IFERROR(VLOOKUP(S1860,'Tablas de calculos'!$AU$16:$AV$24,2,FALSE),"")</f>
        <v>7</v>
      </c>
      <c r="U1860" s="208" t="str">
        <f>IFERROR(VLOOKUP(T1860,'Tablas de calculos'!$AV$16:$AY$24,4),"")</f>
        <v>Débil</v>
      </c>
      <c r="V1860" s="207" t="s">
        <v>576</v>
      </c>
      <c r="W1860" s="207" t="s">
        <v>578</v>
      </c>
      <c r="X1860" s="123" t="str">
        <f t="shared" si="119"/>
        <v>DébilNo disminuyeDirectamente</v>
      </c>
      <c r="Y1860" s="208" t="str">
        <f>IFERROR(VLOOKUP(X1860,'Tablas de calculos'!$AZ$4:$BE$11,5,FALSE),"")</f>
        <v/>
      </c>
      <c r="Z1860" s="208" t="str">
        <f>IFERROR(VLOOKUP(X1860,'Tablas de calculos'!$AZ$4:$BE$11,6,FALSE),"")</f>
        <v/>
      </c>
    </row>
    <row r="1861" spans="1:26" ht="60" x14ac:dyDescent="0.25">
      <c r="A1861" s="232" t="s">
        <v>112</v>
      </c>
      <c r="B1861" s="61">
        <v>30</v>
      </c>
      <c r="C1861" s="205" t="str">
        <f>+VLOOKUP(Tabla9[[#This Row],[Cod. Riesgo]],Tabla_Riesgos[[Número]:[Tipo de Riesgo]],6,FALSE)</f>
        <v>Operativo</v>
      </c>
      <c r="D1861" s="119" t="s">
        <v>35</v>
      </c>
      <c r="E1861" s="120" t="s">
        <v>36</v>
      </c>
      <c r="F1861" s="121"/>
      <c r="G1861" s="122" t="s">
        <v>240</v>
      </c>
      <c r="H1861" s="213"/>
      <c r="I1861" s="207"/>
      <c r="J1861" s="207"/>
      <c r="K1861" s="207"/>
      <c r="L1861" s="207"/>
      <c r="M1861" s="207"/>
      <c r="N1861" s="207"/>
      <c r="O1861" s="207"/>
      <c r="P1861" s="123">
        <f t="shared" ref="P1861:P1924" si="120">IFERROR(IF(I1861="Asignado",15,0)+IF(J1861="Adecuado",15,0)+IF(K1861="Oportuna",15,0)+IF(L1861="Prevenir",15,0)+IF(L1861="Detectar",10,0)+IF(M1861="Confiable",15,0)+IF(N1861="Se investigan y resuelven oportunamente",15,0)+IF(O1861="Completa",10,0)+IF(O1861="Incompleta",5,0),"")</f>
        <v>0</v>
      </c>
      <c r="Q1861" s="208" t="str">
        <f t="shared" ref="Q1861:Q1924" si="121">IF(P1861&lt;86,"Debil",IF(P1861&lt;96,"Moderado","Fuerte"))</f>
        <v>Debil</v>
      </c>
      <c r="R1861" s="207" t="s">
        <v>516</v>
      </c>
      <c r="S1861" s="224" t="str">
        <f t="shared" ref="S1861:S1924" si="122">_xlfn.CONCAT(Q1861,R1861)</f>
        <v>DebilFuerte</v>
      </c>
      <c r="T1861" s="224">
        <f>IFERROR(VLOOKUP(S1861,'Tablas de calculos'!$AU$16:$AV$24,2,FALSE),"")</f>
        <v>7</v>
      </c>
      <c r="U1861" s="208" t="str">
        <f>IFERROR(VLOOKUP(T1861,'Tablas de calculos'!$AV$16:$AY$24,4),"")</f>
        <v>Débil</v>
      </c>
      <c r="V1861" s="207" t="s">
        <v>576</v>
      </c>
      <c r="W1861" s="207" t="s">
        <v>578</v>
      </c>
      <c r="X1861" s="123" t="str">
        <f t="shared" ref="X1861:X1924" si="123">CONCATENATE(U1861,V1861,W1861)</f>
        <v>DébilNo disminuyeDirectamente</v>
      </c>
      <c r="Y1861" s="208" t="str">
        <f>IFERROR(VLOOKUP(X1861,'Tablas de calculos'!$AZ$4:$BE$11,5,FALSE),"")</f>
        <v/>
      </c>
      <c r="Z1861" s="208" t="str">
        <f>IFERROR(VLOOKUP(X1861,'Tablas de calculos'!$AZ$4:$BE$11,6,FALSE),"")</f>
        <v/>
      </c>
    </row>
    <row r="1862" spans="1:26" ht="75" x14ac:dyDescent="0.25">
      <c r="A1862" s="232" t="s">
        <v>112</v>
      </c>
      <c r="B1862" s="61">
        <v>30</v>
      </c>
      <c r="C1862" s="205" t="str">
        <f>+VLOOKUP(Tabla9[[#This Row],[Cod. Riesgo]],Tabla_Riesgos[[Número]:[Tipo de Riesgo]],6,FALSE)</f>
        <v>Operativo</v>
      </c>
      <c r="D1862" s="119" t="s">
        <v>35</v>
      </c>
      <c r="E1862" s="120" t="s">
        <v>36</v>
      </c>
      <c r="F1862" s="121"/>
      <c r="G1862" s="122" t="s">
        <v>241</v>
      </c>
      <c r="H1862" s="213"/>
      <c r="I1862" s="207"/>
      <c r="J1862" s="207"/>
      <c r="K1862" s="207"/>
      <c r="L1862" s="207"/>
      <c r="M1862" s="207"/>
      <c r="N1862" s="207"/>
      <c r="O1862" s="207"/>
      <c r="P1862" s="123">
        <f t="shared" si="120"/>
        <v>0</v>
      </c>
      <c r="Q1862" s="208" t="str">
        <f t="shared" si="121"/>
        <v>Debil</v>
      </c>
      <c r="R1862" s="207" t="s">
        <v>516</v>
      </c>
      <c r="S1862" s="224" t="str">
        <f t="shared" si="122"/>
        <v>DebilFuerte</v>
      </c>
      <c r="T1862" s="224">
        <f>IFERROR(VLOOKUP(S1862,'Tablas de calculos'!$AU$16:$AV$24,2,FALSE),"")</f>
        <v>7</v>
      </c>
      <c r="U1862" s="208" t="str">
        <f>IFERROR(VLOOKUP(T1862,'Tablas de calculos'!$AV$16:$AY$24,4),"")</f>
        <v>Débil</v>
      </c>
      <c r="V1862" s="207" t="s">
        <v>576</v>
      </c>
      <c r="W1862" s="207" t="s">
        <v>578</v>
      </c>
      <c r="X1862" s="123" t="str">
        <f t="shared" si="123"/>
        <v>DébilNo disminuyeDirectamente</v>
      </c>
      <c r="Y1862" s="208" t="str">
        <f>IFERROR(VLOOKUP(X1862,'Tablas de calculos'!$AZ$4:$BE$11,5,FALSE),"")</f>
        <v/>
      </c>
      <c r="Z1862" s="208" t="str">
        <f>IFERROR(VLOOKUP(X1862,'Tablas de calculos'!$AZ$4:$BE$11,6,FALSE),"")</f>
        <v/>
      </c>
    </row>
    <row r="1863" spans="1:26" ht="60" x14ac:dyDescent="0.25">
      <c r="A1863" s="232" t="s">
        <v>112</v>
      </c>
      <c r="B1863" s="61">
        <v>30</v>
      </c>
      <c r="C1863" s="205" t="str">
        <f>+VLOOKUP(Tabla9[[#This Row],[Cod. Riesgo]],Tabla_Riesgos[[Número]:[Tipo de Riesgo]],6,FALSE)</f>
        <v>Operativo</v>
      </c>
      <c r="D1863" s="119" t="s">
        <v>35</v>
      </c>
      <c r="E1863" s="120" t="s">
        <v>36</v>
      </c>
      <c r="F1863" s="121"/>
      <c r="G1863" s="122" t="s">
        <v>242</v>
      </c>
      <c r="H1863" s="213"/>
      <c r="I1863" s="207"/>
      <c r="J1863" s="207"/>
      <c r="K1863" s="207"/>
      <c r="L1863" s="207"/>
      <c r="M1863" s="207"/>
      <c r="N1863" s="207"/>
      <c r="O1863" s="207"/>
      <c r="P1863" s="123">
        <f t="shared" si="120"/>
        <v>0</v>
      </c>
      <c r="Q1863" s="208" t="str">
        <f t="shared" si="121"/>
        <v>Debil</v>
      </c>
      <c r="R1863" s="207" t="s">
        <v>516</v>
      </c>
      <c r="S1863" s="224" t="str">
        <f t="shared" si="122"/>
        <v>DebilFuerte</v>
      </c>
      <c r="T1863" s="224">
        <f>IFERROR(VLOOKUP(S1863,'Tablas de calculos'!$AU$16:$AV$24,2,FALSE),"")</f>
        <v>7</v>
      </c>
      <c r="U1863" s="208" t="str">
        <f>IFERROR(VLOOKUP(T1863,'Tablas de calculos'!$AV$16:$AY$24,4),"")</f>
        <v>Débil</v>
      </c>
      <c r="V1863" s="207" t="s">
        <v>576</v>
      </c>
      <c r="W1863" s="207" t="s">
        <v>578</v>
      </c>
      <c r="X1863" s="123" t="str">
        <f t="shared" si="123"/>
        <v>DébilNo disminuyeDirectamente</v>
      </c>
      <c r="Y1863" s="208" t="str">
        <f>IFERROR(VLOOKUP(X1863,'Tablas de calculos'!$AZ$4:$BE$11,5,FALSE),"")</f>
        <v/>
      </c>
      <c r="Z1863" s="208" t="str">
        <f>IFERROR(VLOOKUP(X1863,'Tablas de calculos'!$AZ$4:$BE$11,6,FALSE),"")</f>
        <v/>
      </c>
    </row>
    <row r="1864" spans="1:26" ht="60" x14ac:dyDescent="0.25">
      <c r="A1864" s="232" t="s">
        <v>112</v>
      </c>
      <c r="B1864" s="61">
        <v>30</v>
      </c>
      <c r="C1864" s="205" t="str">
        <f>+VLOOKUP(Tabla9[[#This Row],[Cod. Riesgo]],Tabla_Riesgos[[Número]:[Tipo de Riesgo]],6,FALSE)</f>
        <v>Operativo</v>
      </c>
      <c r="D1864" s="119" t="s">
        <v>35</v>
      </c>
      <c r="E1864" s="120" t="s">
        <v>36</v>
      </c>
      <c r="F1864" s="121"/>
      <c r="G1864" s="122" t="s">
        <v>243</v>
      </c>
      <c r="H1864" s="213"/>
      <c r="I1864" s="207"/>
      <c r="J1864" s="207"/>
      <c r="K1864" s="207"/>
      <c r="L1864" s="207"/>
      <c r="M1864" s="207"/>
      <c r="N1864" s="207"/>
      <c r="O1864" s="207"/>
      <c r="P1864" s="123">
        <f t="shared" si="120"/>
        <v>0</v>
      </c>
      <c r="Q1864" s="208" t="str">
        <f t="shared" si="121"/>
        <v>Debil</v>
      </c>
      <c r="R1864" s="207" t="s">
        <v>516</v>
      </c>
      <c r="S1864" s="224" t="str">
        <f t="shared" si="122"/>
        <v>DebilFuerte</v>
      </c>
      <c r="T1864" s="224">
        <f>IFERROR(VLOOKUP(S1864,'Tablas de calculos'!$AU$16:$AV$24,2,FALSE),"")</f>
        <v>7</v>
      </c>
      <c r="U1864" s="208" t="str">
        <f>IFERROR(VLOOKUP(T1864,'Tablas de calculos'!$AV$16:$AY$24,4),"")</f>
        <v>Débil</v>
      </c>
      <c r="V1864" s="207" t="s">
        <v>576</v>
      </c>
      <c r="W1864" s="207" t="s">
        <v>578</v>
      </c>
      <c r="X1864" s="123" t="str">
        <f t="shared" si="123"/>
        <v>DébilNo disminuyeDirectamente</v>
      </c>
      <c r="Y1864" s="208" t="str">
        <f>IFERROR(VLOOKUP(X1864,'Tablas de calculos'!$AZ$4:$BE$11,5,FALSE),"")</f>
        <v/>
      </c>
      <c r="Z1864" s="208" t="str">
        <f>IFERROR(VLOOKUP(X1864,'Tablas de calculos'!$AZ$4:$BE$11,6,FALSE),"")</f>
        <v/>
      </c>
    </row>
    <row r="1865" spans="1:26" ht="60" x14ac:dyDescent="0.25">
      <c r="A1865" s="232" t="s">
        <v>112</v>
      </c>
      <c r="B1865" s="61">
        <v>30</v>
      </c>
      <c r="C1865" s="205" t="str">
        <f>+VLOOKUP(Tabla9[[#This Row],[Cod. Riesgo]],Tabla_Riesgos[[Número]:[Tipo de Riesgo]],6,FALSE)</f>
        <v>Operativo</v>
      </c>
      <c r="D1865" s="119" t="s">
        <v>35</v>
      </c>
      <c r="E1865" s="120" t="s">
        <v>36</v>
      </c>
      <c r="F1865" s="121"/>
      <c r="G1865" s="122" t="s">
        <v>244</v>
      </c>
      <c r="H1865" s="213"/>
      <c r="I1865" s="207"/>
      <c r="J1865" s="207"/>
      <c r="K1865" s="207"/>
      <c r="L1865" s="207"/>
      <c r="M1865" s="207"/>
      <c r="N1865" s="207"/>
      <c r="O1865" s="207"/>
      <c r="P1865" s="123">
        <f t="shared" si="120"/>
        <v>0</v>
      </c>
      <c r="Q1865" s="208" t="str">
        <f t="shared" si="121"/>
        <v>Debil</v>
      </c>
      <c r="R1865" s="207" t="s">
        <v>516</v>
      </c>
      <c r="S1865" s="224" t="str">
        <f t="shared" si="122"/>
        <v>DebilFuerte</v>
      </c>
      <c r="T1865" s="224">
        <f>IFERROR(VLOOKUP(S1865,'Tablas de calculos'!$AU$16:$AV$24,2,FALSE),"")</f>
        <v>7</v>
      </c>
      <c r="U1865" s="208" t="str">
        <f>IFERROR(VLOOKUP(T1865,'Tablas de calculos'!$AV$16:$AY$24,4),"")</f>
        <v>Débil</v>
      </c>
      <c r="V1865" s="207" t="s">
        <v>576</v>
      </c>
      <c r="W1865" s="207" t="s">
        <v>578</v>
      </c>
      <c r="X1865" s="123" t="str">
        <f t="shared" si="123"/>
        <v>DébilNo disminuyeDirectamente</v>
      </c>
      <c r="Y1865" s="208" t="str">
        <f>IFERROR(VLOOKUP(X1865,'Tablas de calculos'!$AZ$4:$BE$11,5,FALSE),"")</f>
        <v/>
      </c>
      <c r="Z1865" s="208" t="str">
        <f>IFERROR(VLOOKUP(X1865,'Tablas de calculos'!$AZ$4:$BE$11,6,FALSE),"")</f>
        <v/>
      </c>
    </row>
    <row r="1866" spans="1:26" ht="75" x14ac:dyDescent="0.25">
      <c r="A1866" s="232" t="s">
        <v>112</v>
      </c>
      <c r="B1866" s="61">
        <v>31</v>
      </c>
      <c r="C1866" s="205" t="str">
        <f>+VLOOKUP(Tabla9[[#This Row],[Cod. Riesgo]],Tabla_Riesgos[[Número]:[Tipo de Riesgo]],6,FALSE)</f>
        <v>Estratégico</v>
      </c>
      <c r="D1866" s="119" t="s">
        <v>35</v>
      </c>
      <c r="E1866" s="120" t="s">
        <v>734</v>
      </c>
      <c r="F1866" s="121"/>
      <c r="G1866" s="122" t="s">
        <v>1308</v>
      </c>
      <c r="H1866" s="213" t="s">
        <v>544</v>
      </c>
      <c r="I1866" s="207"/>
      <c r="J1866" s="207"/>
      <c r="K1866" s="207"/>
      <c r="L1866" s="207"/>
      <c r="M1866" s="207"/>
      <c r="N1866" s="207"/>
      <c r="O1866" s="207"/>
      <c r="P1866" s="123">
        <f t="shared" si="120"/>
        <v>0</v>
      </c>
      <c r="Q1866" s="208" t="str">
        <f t="shared" si="121"/>
        <v>Debil</v>
      </c>
      <c r="R1866" s="207" t="s">
        <v>516</v>
      </c>
      <c r="S1866" s="224" t="str">
        <f t="shared" si="122"/>
        <v>DebilFuerte</v>
      </c>
      <c r="T1866" s="224">
        <f>IFERROR(VLOOKUP(S1866,'Tablas de calculos'!$AU$16:$AV$24,2,FALSE),"")</f>
        <v>7</v>
      </c>
      <c r="U1866" s="208" t="str">
        <f>IFERROR(VLOOKUP(T1866,'Tablas de calculos'!$AV$16:$AY$24,4),"")</f>
        <v>Débil</v>
      </c>
      <c r="V1866" s="207" t="s">
        <v>578</v>
      </c>
      <c r="W1866" s="207" t="s">
        <v>578</v>
      </c>
      <c r="X1866" s="123" t="str">
        <f t="shared" si="123"/>
        <v>DébilDirectamenteDirectamente</v>
      </c>
      <c r="Y1866" s="208" t="str">
        <f>IFERROR(VLOOKUP(X1866,'Tablas de calculos'!$AZ$4:$BE$11,5,FALSE),"")</f>
        <v/>
      </c>
      <c r="Z1866" s="208" t="str">
        <f>IFERROR(VLOOKUP(X1866,'Tablas de calculos'!$AZ$4:$BE$11,6,FALSE),"")</f>
        <v/>
      </c>
    </row>
    <row r="1867" spans="1:26" ht="75" x14ac:dyDescent="0.25">
      <c r="A1867" s="232" t="s">
        <v>112</v>
      </c>
      <c r="B1867" s="61">
        <v>31</v>
      </c>
      <c r="C1867" s="205" t="str">
        <f>+VLOOKUP(Tabla9[[#This Row],[Cod. Riesgo]],Tabla_Riesgos[[Número]:[Tipo de Riesgo]],6,FALSE)</f>
        <v>Estratégico</v>
      </c>
      <c r="D1867" s="119" t="s">
        <v>35</v>
      </c>
      <c r="E1867" s="120" t="s">
        <v>734</v>
      </c>
      <c r="F1867" s="121"/>
      <c r="G1867" s="122" t="s">
        <v>246</v>
      </c>
      <c r="H1867" s="213" t="s">
        <v>544</v>
      </c>
      <c r="I1867" s="207"/>
      <c r="J1867" s="207"/>
      <c r="K1867" s="207"/>
      <c r="L1867" s="207"/>
      <c r="M1867" s="207"/>
      <c r="N1867" s="207"/>
      <c r="O1867" s="207"/>
      <c r="P1867" s="123">
        <f t="shared" si="120"/>
        <v>0</v>
      </c>
      <c r="Q1867" s="208" t="str">
        <f t="shared" si="121"/>
        <v>Debil</v>
      </c>
      <c r="R1867" s="207" t="s">
        <v>516</v>
      </c>
      <c r="S1867" s="224" t="str">
        <f t="shared" si="122"/>
        <v>DebilFuerte</v>
      </c>
      <c r="T1867" s="224">
        <f>IFERROR(VLOOKUP(S1867,'Tablas de calculos'!$AU$16:$AV$24,2,FALSE),"")</f>
        <v>7</v>
      </c>
      <c r="U1867" s="208" t="str">
        <f>IFERROR(VLOOKUP(T1867,'Tablas de calculos'!$AV$16:$AY$24,4),"")</f>
        <v>Débil</v>
      </c>
      <c r="V1867" s="207" t="s">
        <v>578</v>
      </c>
      <c r="W1867" s="207" t="s">
        <v>578</v>
      </c>
      <c r="X1867" s="123" t="str">
        <f t="shared" si="123"/>
        <v>DébilDirectamenteDirectamente</v>
      </c>
      <c r="Y1867" s="208" t="str">
        <f>IFERROR(VLOOKUP(X1867,'Tablas de calculos'!$AZ$4:$BE$11,5,FALSE),"")</f>
        <v/>
      </c>
      <c r="Z1867" s="208" t="str">
        <f>IFERROR(VLOOKUP(X1867,'Tablas de calculos'!$AZ$4:$BE$11,6,FALSE),"")</f>
        <v/>
      </c>
    </row>
    <row r="1868" spans="1:26" ht="75" x14ac:dyDescent="0.25">
      <c r="A1868" s="232" t="s">
        <v>112</v>
      </c>
      <c r="B1868" s="61">
        <v>31</v>
      </c>
      <c r="C1868" s="205" t="str">
        <f>+VLOOKUP(Tabla9[[#This Row],[Cod. Riesgo]],Tabla_Riesgos[[Número]:[Tipo de Riesgo]],6,FALSE)</f>
        <v>Estratégico</v>
      </c>
      <c r="D1868" s="119" t="s">
        <v>35</v>
      </c>
      <c r="E1868" s="120" t="s">
        <v>734</v>
      </c>
      <c r="F1868" s="121"/>
      <c r="G1868" s="122" t="s">
        <v>1309</v>
      </c>
      <c r="H1868" s="213" t="s">
        <v>544</v>
      </c>
      <c r="I1868" s="207" t="s">
        <v>486</v>
      </c>
      <c r="J1868" s="207" t="s">
        <v>490</v>
      </c>
      <c r="K1868" s="207" t="s">
        <v>494</v>
      </c>
      <c r="L1868" s="207" t="s">
        <v>499</v>
      </c>
      <c r="M1868" s="207" t="s">
        <v>503</v>
      </c>
      <c r="N1868" s="207" t="s">
        <v>508</v>
      </c>
      <c r="O1868" s="207" t="s">
        <v>512</v>
      </c>
      <c r="P1868" s="123">
        <f t="shared" si="120"/>
        <v>95</v>
      </c>
      <c r="Q1868" s="208" t="str">
        <f t="shared" si="121"/>
        <v>Moderado</v>
      </c>
      <c r="R1868" s="207" t="s">
        <v>371</v>
      </c>
      <c r="S1868" s="224" t="str">
        <f t="shared" si="122"/>
        <v>ModeradoModerado</v>
      </c>
      <c r="T1868" s="224">
        <f>IFERROR(VLOOKUP(S1868,'Tablas de calculos'!$AU$16:$AV$24,2,FALSE),"")</f>
        <v>5</v>
      </c>
      <c r="U1868" s="208" t="str">
        <f>IFERROR(VLOOKUP(T1868,'Tablas de calculos'!$AV$16:$AY$24,4),"")</f>
        <v>Moderado</v>
      </c>
      <c r="V1868" s="207" t="s">
        <v>578</v>
      </c>
      <c r="W1868" s="207" t="s">
        <v>578</v>
      </c>
      <c r="X1868" s="123" t="str">
        <f t="shared" si="123"/>
        <v>ModeradoDirectamenteDirectamente</v>
      </c>
      <c r="Y1868" s="208">
        <f>IFERROR(VLOOKUP(X1868,'Tablas de calculos'!$AZ$4:$BE$11,5,FALSE),"")</f>
        <v>1</v>
      </c>
      <c r="Z1868" s="208">
        <f>IFERROR(VLOOKUP(X1868,'Tablas de calculos'!$AZ$4:$BE$11,6,FALSE),"")</f>
        <v>1</v>
      </c>
    </row>
    <row r="1869" spans="1:26" ht="75" x14ac:dyDescent="0.25">
      <c r="A1869" s="232" t="s">
        <v>112</v>
      </c>
      <c r="B1869" s="61">
        <v>31</v>
      </c>
      <c r="C1869" s="205" t="str">
        <f>+VLOOKUP(Tabla9[[#This Row],[Cod. Riesgo]],Tabla_Riesgos[[Número]:[Tipo de Riesgo]],6,FALSE)</f>
        <v>Estratégico</v>
      </c>
      <c r="D1869" s="119" t="s">
        <v>35</v>
      </c>
      <c r="E1869" s="120" t="s">
        <v>734</v>
      </c>
      <c r="F1869" s="121"/>
      <c r="G1869" s="122" t="s">
        <v>1310</v>
      </c>
      <c r="H1869" s="213" t="s">
        <v>544</v>
      </c>
      <c r="I1869" s="207" t="s">
        <v>486</v>
      </c>
      <c r="J1869" s="207" t="s">
        <v>490</v>
      </c>
      <c r="K1869" s="207" t="s">
        <v>495</v>
      </c>
      <c r="L1869" s="207" t="s">
        <v>499</v>
      </c>
      <c r="M1869" s="207" t="s">
        <v>503</v>
      </c>
      <c r="N1869" s="207" t="s">
        <v>508</v>
      </c>
      <c r="O1869" s="207" t="s">
        <v>512</v>
      </c>
      <c r="P1869" s="123">
        <f t="shared" si="120"/>
        <v>80</v>
      </c>
      <c r="Q1869" s="208" t="str">
        <f t="shared" si="121"/>
        <v>Debil</v>
      </c>
      <c r="R1869" s="207" t="s">
        <v>371</v>
      </c>
      <c r="S1869" s="224" t="str">
        <f t="shared" si="122"/>
        <v>DebilModerado</v>
      </c>
      <c r="T1869" s="224">
        <f>IFERROR(VLOOKUP(S1869,'Tablas de calculos'!$AU$16:$AV$24,2,FALSE),"")</f>
        <v>8</v>
      </c>
      <c r="U1869" s="208" t="str">
        <f>IFERROR(VLOOKUP(T1869,'Tablas de calculos'!$AV$16:$AY$24,4),"")</f>
        <v>Débil</v>
      </c>
      <c r="V1869" s="207" t="s">
        <v>578</v>
      </c>
      <c r="W1869" s="207" t="s">
        <v>578</v>
      </c>
      <c r="X1869" s="123" t="str">
        <f t="shared" si="123"/>
        <v>DébilDirectamenteDirectamente</v>
      </c>
      <c r="Y1869" s="208" t="str">
        <f>IFERROR(VLOOKUP(X1869,'Tablas de calculos'!$AZ$4:$BE$11,5,FALSE),"")</f>
        <v/>
      </c>
      <c r="Z1869" s="208" t="str">
        <f>IFERROR(VLOOKUP(X1869,'Tablas de calculos'!$AZ$4:$BE$11,6,FALSE),"")</f>
        <v/>
      </c>
    </row>
    <row r="1870" spans="1:26" ht="75" x14ac:dyDescent="0.25">
      <c r="A1870" s="232" t="s">
        <v>112</v>
      </c>
      <c r="B1870" s="61">
        <v>31</v>
      </c>
      <c r="C1870" s="205" t="str">
        <f>+VLOOKUP(Tabla9[[#This Row],[Cod. Riesgo]],Tabla_Riesgos[[Número]:[Tipo de Riesgo]],6,FALSE)</f>
        <v>Estratégico</v>
      </c>
      <c r="D1870" s="119" t="s">
        <v>35</v>
      </c>
      <c r="E1870" s="120" t="s">
        <v>734</v>
      </c>
      <c r="F1870" s="121"/>
      <c r="G1870" s="122" t="s">
        <v>1311</v>
      </c>
      <c r="H1870" s="213" t="s">
        <v>544</v>
      </c>
      <c r="I1870" s="207" t="s">
        <v>486</v>
      </c>
      <c r="J1870" s="207" t="s">
        <v>490</v>
      </c>
      <c r="K1870" s="207" t="s">
        <v>495</v>
      </c>
      <c r="L1870" s="207" t="s">
        <v>499</v>
      </c>
      <c r="M1870" s="207" t="s">
        <v>503</v>
      </c>
      <c r="N1870" s="207" t="s">
        <v>508</v>
      </c>
      <c r="O1870" s="207" t="s">
        <v>512</v>
      </c>
      <c r="P1870" s="123">
        <f t="shared" si="120"/>
        <v>80</v>
      </c>
      <c r="Q1870" s="208" t="str">
        <f t="shared" si="121"/>
        <v>Debil</v>
      </c>
      <c r="R1870" s="207" t="s">
        <v>371</v>
      </c>
      <c r="S1870" s="224" t="str">
        <f t="shared" si="122"/>
        <v>DebilModerado</v>
      </c>
      <c r="T1870" s="224">
        <f>IFERROR(VLOOKUP(S1870,'Tablas de calculos'!$AU$16:$AV$24,2,FALSE),"")</f>
        <v>8</v>
      </c>
      <c r="U1870" s="208" t="str">
        <f>IFERROR(VLOOKUP(T1870,'Tablas de calculos'!$AV$16:$AY$24,4),"")</f>
        <v>Débil</v>
      </c>
      <c r="V1870" s="207" t="s">
        <v>578</v>
      </c>
      <c r="W1870" s="207" t="s">
        <v>578</v>
      </c>
      <c r="X1870" s="123" t="str">
        <f t="shared" si="123"/>
        <v>DébilDirectamenteDirectamente</v>
      </c>
      <c r="Y1870" s="208" t="str">
        <f>IFERROR(VLOOKUP(X1870,'Tablas de calculos'!$AZ$4:$BE$11,5,FALSE),"")</f>
        <v/>
      </c>
      <c r="Z1870" s="208" t="str">
        <f>IFERROR(VLOOKUP(X1870,'Tablas de calculos'!$AZ$4:$BE$11,6,FALSE),"")</f>
        <v/>
      </c>
    </row>
    <row r="1871" spans="1:26" ht="75" x14ac:dyDescent="0.25">
      <c r="A1871" s="232" t="s">
        <v>112</v>
      </c>
      <c r="B1871" s="61">
        <v>33</v>
      </c>
      <c r="C1871" s="205" t="str">
        <f>+VLOOKUP(Tabla9[[#This Row],[Cod. Riesgo]],Tabla_Riesgos[[Número]:[Tipo de Riesgo]],6,FALSE)</f>
        <v>Estratégico</v>
      </c>
      <c r="D1871" s="119" t="s">
        <v>38</v>
      </c>
      <c r="E1871" s="120" t="s">
        <v>39</v>
      </c>
      <c r="F1871" s="121"/>
      <c r="G1871" s="122" t="s">
        <v>250</v>
      </c>
      <c r="H1871" s="213"/>
      <c r="I1871" s="207"/>
      <c r="J1871" s="207"/>
      <c r="K1871" s="207"/>
      <c r="L1871" s="207"/>
      <c r="M1871" s="207"/>
      <c r="N1871" s="207"/>
      <c r="O1871" s="207"/>
      <c r="P1871" s="123">
        <f t="shared" si="120"/>
        <v>0</v>
      </c>
      <c r="Q1871" s="208" t="str">
        <f t="shared" si="121"/>
        <v>Debil</v>
      </c>
      <c r="R1871" s="207" t="s">
        <v>516</v>
      </c>
      <c r="S1871" s="224" t="str">
        <f t="shared" si="122"/>
        <v>DebilFuerte</v>
      </c>
      <c r="T1871" s="224">
        <f>IFERROR(VLOOKUP(S1871,'Tablas de calculos'!$AU$16:$AV$24,2,FALSE),"")</f>
        <v>7</v>
      </c>
      <c r="U1871" s="208" t="str">
        <f>IFERROR(VLOOKUP(T1871,'Tablas de calculos'!$AV$16:$AY$24,4),"")</f>
        <v>Débil</v>
      </c>
      <c r="V1871" s="207" t="s">
        <v>576</v>
      </c>
      <c r="W1871" s="207" t="s">
        <v>578</v>
      </c>
      <c r="X1871" s="123" t="str">
        <f t="shared" si="123"/>
        <v>DébilNo disminuyeDirectamente</v>
      </c>
      <c r="Y1871" s="208" t="str">
        <f>IFERROR(VLOOKUP(X1871,'Tablas de calculos'!$AZ$4:$BE$11,5,FALSE),"")</f>
        <v/>
      </c>
      <c r="Z1871" s="208" t="str">
        <f>IFERROR(VLOOKUP(X1871,'Tablas de calculos'!$AZ$4:$BE$11,6,FALSE),"")</f>
        <v/>
      </c>
    </row>
    <row r="1872" spans="1:26" ht="45" x14ac:dyDescent="0.25">
      <c r="A1872" s="232" t="s">
        <v>112</v>
      </c>
      <c r="B1872" s="61">
        <v>33</v>
      </c>
      <c r="C1872" s="205" t="str">
        <f>+VLOOKUP(Tabla9[[#This Row],[Cod. Riesgo]],Tabla_Riesgos[[Número]:[Tipo de Riesgo]],6,FALSE)</f>
        <v>Estratégico</v>
      </c>
      <c r="D1872" s="119" t="s">
        <v>38</v>
      </c>
      <c r="E1872" s="120" t="s">
        <v>39</v>
      </c>
      <c r="F1872" s="121"/>
      <c r="G1872" s="122" t="s">
        <v>251</v>
      </c>
      <c r="H1872" s="213"/>
      <c r="I1872" s="207"/>
      <c r="J1872" s="207"/>
      <c r="K1872" s="207"/>
      <c r="L1872" s="207"/>
      <c r="M1872" s="207"/>
      <c r="N1872" s="207"/>
      <c r="O1872" s="207"/>
      <c r="P1872" s="123">
        <f t="shared" si="120"/>
        <v>0</v>
      </c>
      <c r="Q1872" s="208" t="str">
        <f t="shared" si="121"/>
        <v>Debil</v>
      </c>
      <c r="R1872" s="207" t="s">
        <v>516</v>
      </c>
      <c r="S1872" s="224" t="str">
        <f t="shared" si="122"/>
        <v>DebilFuerte</v>
      </c>
      <c r="T1872" s="224">
        <f>IFERROR(VLOOKUP(S1872,'Tablas de calculos'!$AU$16:$AV$24,2,FALSE),"")</f>
        <v>7</v>
      </c>
      <c r="U1872" s="208" t="str">
        <f>IFERROR(VLOOKUP(T1872,'Tablas de calculos'!$AV$16:$AY$24,4),"")</f>
        <v>Débil</v>
      </c>
      <c r="V1872" s="207" t="s">
        <v>576</v>
      </c>
      <c r="W1872" s="207" t="s">
        <v>578</v>
      </c>
      <c r="X1872" s="123" t="str">
        <f t="shared" si="123"/>
        <v>DébilNo disminuyeDirectamente</v>
      </c>
      <c r="Y1872" s="208" t="str">
        <f>IFERROR(VLOOKUP(X1872,'Tablas de calculos'!$AZ$4:$BE$11,5,FALSE),"")</f>
        <v/>
      </c>
      <c r="Z1872" s="208" t="str">
        <f>IFERROR(VLOOKUP(X1872,'Tablas de calculos'!$AZ$4:$BE$11,6,FALSE),"")</f>
        <v/>
      </c>
    </row>
    <row r="1873" spans="1:26" ht="30" x14ac:dyDescent="0.25">
      <c r="A1873" s="232" t="s">
        <v>112</v>
      </c>
      <c r="B1873" s="61">
        <v>33</v>
      </c>
      <c r="C1873" s="205" t="str">
        <f>+VLOOKUP(Tabla9[[#This Row],[Cod. Riesgo]],Tabla_Riesgos[[Número]:[Tipo de Riesgo]],6,FALSE)</f>
        <v>Estratégico</v>
      </c>
      <c r="D1873" s="119" t="s">
        <v>38</v>
      </c>
      <c r="E1873" s="120" t="s">
        <v>39</v>
      </c>
      <c r="F1873" s="121"/>
      <c r="G1873" s="122" t="s">
        <v>252</v>
      </c>
      <c r="H1873" s="213"/>
      <c r="I1873" s="207"/>
      <c r="J1873" s="207"/>
      <c r="K1873" s="207"/>
      <c r="L1873" s="207"/>
      <c r="M1873" s="207"/>
      <c r="N1873" s="207"/>
      <c r="O1873" s="207"/>
      <c r="P1873" s="123">
        <f t="shared" si="120"/>
        <v>0</v>
      </c>
      <c r="Q1873" s="208" t="str">
        <f t="shared" si="121"/>
        <v>Debil</v>
      </c>
      <c r="R1873" s="207" t="s">
        <v>516</v>
      </c>
      <c r="S1873" s="224" t="str">
        <f t="shared" si="122"/>
        <v>DebilFuerte</v>
      </c>
      <c r="T1873" s="224">
        <f>IFERROR(VLOOKUP(S1873,'Tablas de calculos'!$AU$16:$AV$24,2,FALSE),"")</f>
        <v>7</v>
      </c>
      <c r="U1873" s="208" t="str">
        <f>IFERROR(VLOOKUP(T1873,'Tablas de calculos'!$AV$16:$AY$24,4),"")</f>
        <v>Débil</v>
      </c>
      <c r="V1873" s="207" t="s">
        <v>576</v>
      </c>
      <c r="W1873" s="207" t="s">
        <v>578</v>
      </c>
      <c r="X1873" s="123" t="str">
        <f t="shared" si="123"/>
        <v>DébilNo disminuyeDirectamente</v>
      </c>
      <c r="Y1873" s="208" t="str">
        <f>IFERROR(VLOOKUP(X1873,'Tablas de calculos'!$AZ$4:$BE$11,5,FALSE),"")</f>
        <v/>
      </c>
      <c r="Z1873" s="208" t="str">
        <f>IFERROR(VLOOKUP(X1873,'Tablas de calculos'!$AZ$4:$BE$11,6,FALSE),"")</f>
        <v/>
      </c>
    </row>
    <row r="1874" spans="1:26" ht="45" x14ac:dyDescent="0.25">
      <c r="A1874" s="232" t="s">
        <v>112</v>
      </c>
      <c r="B1874" s="61">
        <v>33</v>
      </c>
      <c r="C1874" s="205" t="str">
        <f>+VLOOKUP(Tabla9[[#This Row],[Cod. Riesgo]],Tabla_Riesgos[[Número]:[Tipo de Riesgo]],6,FALSE)</f>
        <v>Estratégico</v>
      </c>
      <c r="D1874" s="119" t="s">
        <v>38</v>
      </c>
      <c r="E1874" s="120" t="s">
        <v>39</v>
      </c>
      <c r="F1874" s="121"/>
      <c r="G1874" s="122" t="s">
        <v>253</v>
      </c>
      <c r="H1874" s="213"/>
      <c r="I1874" s="207"/>
      <c r="J1874" s="207"/>
      <c r="K1874" s="207"/>
      <c r="L1874" s="207"/>
      <c r="M1874" s="207"/>
      <c r="N1874" s="207"/>
      <c r="O1874" s="207"/>
      <c r="P1874" s="123">
        <f t="shared" si="120"/>
        <v>0</v>
      </c>
      <c r="Q1874" s="208" t="str">
        <f t="shared" si="121"/>
        <v>Debil</v>
      </c>
      <c r="R1874" s="207" t="s">
        <v>516</v>
      </c>
      <c r="S1874" s="224" t="str">
        <f t="shared" si="122"/>
        <v>DebilFuerte</v>
      </c>
      <c r="T1874" s="224">
        <f>IFERROR(VLOOKUP(S1874,'Tablas de calculos'!$AU$16:$AV$24,2,FALSE),"")</f>
        <v>7</v>
      </c>
      <c r="U1874" s="208" t="str">
        <f>IFERROR(VLOOKUP(T1874,'Tablas de calculos'!$AV$16:$AY$24,4),"")</f>
        <v>Débil</v>
      </c>
      <c r="V1874" s="207" t="s">
        <v>576</v>
      </c>
      <c r="W1874" s="207" t="s">
        <v>578</v>
      </c>
      <c r="X1874" s="123" t="str">
        <f t="shared" si="123"/>
        <v>DébilNo disminuyeDirectamente</v>
      </c>
      <c r="Y1874" s="208" t="str">
        <f>IFERROR(VLOOKUP(X1874,'Tablas de calculos'!$AZ$4:$BE$11,5,FALSE),"")</f>
        <v/>
      </c>
      <c r="Z1874" s="208" t="str">
        <f>IFERROR(VLOOKUP(X1874,'Tablas de calculos'!$AZ$4:$BE$11,6,FALSE),"")</f>
        <v/>
      </c>
    </row>
    <row r="1875" spans="1:26" ht="45" x14ac:dyDescent="0.25">
      <c r="A1875" s="232" t="s">
        <v>112</v>
      </c>
      <c r="B1875" s="61">
        <v>34</v>
      </c>
      <c r="C1875" s="205" t="str">
        <f>+VLOOKUP(Tabla9[[#This Row],[Cod. Riesgo]],Tabla_Riesgos[[Número]:[Tipo de Riesgo]],6,FALSE)</f>
        <v>Operativo</v>
      </c>
      <c r="D1875" s="119" t="s">
        <v>38</v>
      </c>
      <c r="E1875" s="120" t="s">
        <v>662</v>
      </c>
      <c r="F1875" s="121"/>
      <c r="G1875" s="122" t="s">
        <v>254</v>
      </c>
      <c r="H1875" s="213" t="s">
        <v>544</v>
      </c>
      <c r="I1875" s="207" t="s">
        <v>486</v>
      </c>
      <c r="J1875" s="207" t="s">
        <v>490</v>
      </c>
      <c r="K1875" s="207" t="s">
        <v>495</v>
      </c>
      <c r="L1875" s="207" t="s">
        <v>499</v>
      </c>
      <c r="M1875" s="207" t="s">
        <v>503</v>
      </c>
      <c r="N1875" s="207" t="s">
        <v>508</v>
      </c>
      <c r="O1875" s="207" t="s">
        <v>512</v>
      </c>
      <c r="P1875" s="123">
        <f t="shared" si="120"/>
        <v>80</v>
      </c>
      <c r="Q1875" s="208" t="str">
        <f t="shared" si="121"/>
        <v>Debil</v>
      </c>
      <c r="R1875" s="207" t="s">
        <v>371</v>
      </c>
      <c r="S1875" s="224" t="str">
        <f t="shared" si="122"/>
        <v>DebilModerado</v>
      </c>
      <c r="T1875" s="224">
        <f>IFERROR(VLOOKUP(S1875,'Tablas de calculos'!$AU$16:$AV$24,2,FALSE),"")</f>
        <v>8</v>
      </c>
      <c r="U1875" s="208" t="str">
        <f>IFERROR(VLOOKUP(T1875,'Tablas de calculos'!$AV$16:$AY$24,4),"")</f>
        <v>Débil</v>
      </c>
      <c r="V1875" s="207" t="s">
        <v>578</v>
      </c>
      <c r="W1875" s="207" t="s">
        <v>578</v>
      </c>
      <c r="X1875" s="123" t="str">
        <f t="shared" si="123"/>
        <v>DébilDirectamenteDirectamente</v>
      </c>
      <c r="Y1875" s="208" t="str">
        <f>IFERROR(VLOOKUP(X1875,'Tablas de calculos'!$AZ$4:$BE$11,5,FALSE),"")</f>
        <v/>
      </c>
      <c r="Z1875" s="208" t="str">
        <f>IFERROR(VLOOKUP(X1875,'Tablas de calculos'!$AZ$4:$BE$11,6,FALSE),"")</f>
        <v/>
      </c>
    </row>
    <row r="1876" spans="1:26" ht="45" x14ac:dyDescent="0.25">
      <c r="A1876" s="232" t="s">
        <v>112</v>
      </c>
      <c r="B1876" s="61">
        <v>34</v>
      </c>
      <c r="C1876" s="205" t="str">
        <f>+VLOOKUP(Tabla9[[#This Row],[Cod. Riesgo]],Tabla_Riesgos[[Número]:[Tipo de Riesgo]],6,FALSE)</f>
        <v>Operativo</v>
      </c>
      <c r="D1876" s="119" t="s">
        <v>38</v>
      </c>
      <c r="E1876" s="120" t="s">
        <v>662</v>
      </c>
      <c r="F1876" s="121"/>
      <c r="G1876" s="122" t="s">
        <v>255</v>
      </c>
      <c r="H1876" s="213" t="s">
        <v>544</v>
      </c>
      <c r="I1876" s="207" t="s">
        <v>486</v>
      </c>
      <c r="J1876" s="207" t="s">
        <v>490</v>
      </c>
      <c r="K1876" s="207" t="s">
        <v>494</v>
      </c>
      <c r="L1876" s="207" t="s">
        <v>500</v>
      </c>
      <c r="M1876" s="207" t="s">
        <v>503</v>
      </c>
      <c r="N1876" s="207" t="s">
        <v>508</v>
      </c>
      <c r="O1876" s="207" t="s">
        <v>512</v>
      </c>
      <c r="P1876" s="123">
        <f t="shared" si="120"/>
        <v>85</v>
      </c>
      <c r="Q1876" s="208" t="str">
        <f t="shared" si="121"/>
        <v>Debil</v>
      </c>
      <c r="R1876" s="207" t="s">
        <v>371</v>
      </c>
      <c r="S1876" s="224" t="str">
        <f t="shared" si="122"/>
        <v>DebilModerado</v>
      </c>
      <c r="T1876" s="224">
        <f>IFERROR(VLOOKUP(S1876,'Tablas de calculos'!$AU$16:$AV$24,2,FALSE),"")</f>
        <v>8</v>
      </c>
      <c r="U1876" s="208" t="str">
        <f>IFERROR(VLOOKUP(T1876,'Tablas de calculos'!$AV$16:$AY$24,4),"")</f>
        <v>Débil</v>
      </c>
      <c r="V1876" s="207" t="s">
        <v>578</v>
      </c>
      <c r="W1876" s="207" t="s">
        <v>578</v>
      </c>
      <c r="X1876" s="123" t="str">
        <f t="shared" si="123"/>
        <v>DébilDirectamenteDirectamente</v>
      </c>
      <c r="Y1876" s="208" t="str">
        <f>IFERROR(VLOOKUP(X1876,'Tablas de calculos'!$AZ$4:$BE$11,5,FALSE),"")</f>
        <v/>
      </c>
      <c r="Z1876" s="208" t="str">
        <f>IFERROR(VLOOKUP(X1876,'Tablas de calculos'!$AZ$4:$BE$11,6,FALSE),"")</f>
        <v/>
      </c>
    </row>
    <row r="1877" spans="1:26" ht="60" x14ac:dyDescent="0.25">
      <c r="A1877" s="232" t="s">
        <v>112</v>
      </c>
      <c r="B1877" s="61">
        <v>35</v>
      </c>
      <c r="C1877" s="205" t="str">
        <f>+VLOOKUP(Tabla9[[#This Row],[Cod. Riesgo]],Tabla_Riesgos[[Número]:[Tipo de Riesgo]],6,FALSE)</f>
        <v>Operativo</v>
      </c>
      <c r="D1877" s="119" t="s">
        <v>38</v>
      </c>
      <c r="E1877" s="120" t="s">
        <v>40</v>
      </c>
      <c r="F1877" s="121"/>
      <c r="G1877" s="122" t="s">
        <v>256</v>
      </c>
      <c r="H1877" s="213"/>
      <c r="I1877" s="207"/>
      <c r="J1877" s="207"/>
      <c r="K1877" s="207"/>
      <c r="L1877" s="207"/>
      <c r="M1877" s="207"/>
      <c r="N1877" s="207"/>
      <c r="O1877" s="207"/>
      <c r="P1877" s="123">
        <f t="shared" si="120"/>
        <v>0</v>
      </c>
      <c r="Q1877" s="208" t="str">
        <f t="shared" si="121"/>
        <v>Debil</v>
      </c>
      <c r="R1877" s="207" t="s">
        <v>516</v>
      </c>
      <c r="S1877" s="224" t="str">
        <f t="shared" si="122"/>
        <v>DebilFuerte</v>
      </c>
      <c r="T1877" s="224">
        <f>IFERROR(VLOOKUP(S1877,'Tablas de calculos'!$AU$16:$AV$24,2,FALSE),"")</f>
        <v>7</v>
      </c>
      <c r="U1877" s="208" t="str">
        <f>IFERROR(VLOOKUP(T1877,'Tablas de calculos'!$AV$16:$AY$24,4),"")</f>
        <v>Débil</v>
      </c>
      <c r="V1877" s="207" t="s">
        <v>576</v>
      </c>
      <c r="W1877" s="207" t="s">
        <v>578</v>
      </c>
      <c r="X1877" s="123" t="str">
        <f t="shared" si="123"/>
        <v>DébilNo disminuyeDirectamente</v>
      </c>
      <c r="Y1877" s="208" t="str">
        <f>IFERROR(VLOOKUP(X1877,'Tablas de calculos'!$AZ$4:$BE$11,5,FALSE),"")</f>
        <v/>
      </c>
      <c r="Z1877" s="208" t="str">
        <f>IFERROR(VLOOKUP(X1877,'Tablas de calculos'!$AZ$4:$BE$11,6,FALSE),"")</f>
        <v/>
      </c>
    </row>
    <row r="1878" spans="1:26" ht="45" x14ac:dyDescent="0.25">
      <c r="A1878" s="232" t="s">
        <v>112</v>
      </c>
      <c r="B1878" s="61">
        <v>35</v>
      </c>
      <c r="C1878" s="205" t="str">
        <f>+VLOOKUP(Tabla9[[#This Row],[Cod. Riesgo]],Tabla_Riesgos[[Número]:[Tipo de Riesgo]],6,FALSE)</f>
        <v>Operativo</v>
      </c>
      <c r="D1878" s="119" t="s">
        <v>38</v>
      </c>
      <c r="E1878" s="120" t="s">
        <v>40</v>
      </c>
      <c r="F1878" s="121"/>
      <c r="G1878" s="122" t="s">
        <v>257</v>
      </c>
      <c r="H1878" s="213"/>
      <c r="I1878" s="207"/>
      <c r="J1878" s="207"/>
      <c r="K1878" s="207"/>
      <c r="L1878" s="207"/>
      <c r="M1878" s="207"/>
      <c r="N1878" s="207"/>
      <c r="O1878" s="207"/>
      <c r="P1878" s="123">
        <f t="shared" si="120"/>
        <v>0</v>
      </c>
      <c r="Q1878" s="208" t="str">
        <f t="shared" si="121"/>
        <v>Debil</v>
      </c>
      <c r="R1878" s="207" t="s">
        <v>516</v>
      </c>
      <c r="S1878" s="224" t="str">
        <f t="shared" si="122"/>
        <v>DebilFuerte</v>
      </c>
      <c r="T1878" s="224">
        <f>IFERROR(VLOOKUP(S1878,'Tablas de calculos'!$AU$16:$AV$24,2,FALSE),"")</f>
        <v>7</v>
      </c>
      <c r="U1878" s="208" t="str">
        <f>IFERROR(VLOOKUP(T1878,'Tablas de calculos'!$AV$16:$AY$24,4),"")</f>
        <v>Débil</v>
      </c>
      <c r="V1878" s="207" t="s">
        <v>576</v>
      </c>
      <c r="W1878" s="207" t="s">
        <v>578</v>
      </c>
      <c r="X1878" s="123" t="str">
        <f t="shared" si="123"/>
        <v>DébilNo disminuyeDirectamente</v>
      </c>
      <c r="Y1878" s="208" t="str">
        <f>IFERROR(VLOOKUP(X1878,'Tablas de calculos'!$AZ$4:$BE$11,5,FALSE),"")</f>
        <v/>
      </c>
      <c r="Z1878" s="208" t="str">
        <f>IFERROR(VLOOKUP(X1878,'Tablas de calculos'!$AZ$4:$BE$11,6,FALSE),"")</f>
        <v/>
      </c>
    </row>
    <row r="1879" spans="1:26" ht="60" x14ac:dyDescent="0.25">
      <c r="A1879" s="232" t="s">
        <v>112</v>
      </c>
      <c r="B1879" s="61">
        <v>35</v>
      </c>
      <c r="C1879" s="205" t="str">
        <f>+VLOOKUP(Tabla9[[#This Row],[Cod. Riesgo]],Tabla_Riesgos[[Número]:[Tipo de Riesgo]],6,FALSE)</f>
        <v>Operativo</v>
      </c>
      <c r="D1879" s="119" t="s">
        <v>38</v>
      </c>
      <c r="E1879" s="120" t="s">
        <v>40</v>
      </c>
      <c r="F1879" s="121"/>
      <c r="G1879" s="122" t="s">
        <v>258</v>
      </c>
      <c r="H1879" s="213"/>
      <c r="I1879" s="207"/>
      <c r="J1879" s="207"/>
      <c r="K1879" s="207"/>
      <c r="L1879" s="207"/>
      <c r="M1879" s="207"/>
      <c r="N1879" s="207"/>
      <c r="O1879" s="207"/>
      <c r="P1879" s="123">
        <f t="shared" si="120"/>
        <v>0</v>
      </c>
      <c r="Q1879" s="208" t="str">
        <f t="shared" si="121"/>
        <v>Debil</v>
      </c>
      <c r="R1879" s="207" t="s">
        <v>516</v>
      </c>
      <c r="S1879" s="224" t="str">
        <f t="shared" si="122"/>
        <v>DebilFuerte</v>
      </c>
      <c r="T1879" s="224">
        <f>IFERROR(VLOOKUP(S1879,'Tablas de calculos'!$AU$16:$AV$24,2,FALSE),"")</f>
        <v>7</v>
      </c>
      <c r="U1879" s="208" t="str">
        <f>IFERROR(VLOOKUP(T1879,'Tablas de calculos'!$AV$16:$AY$24,4),"")</f>
        <v>Débil</v>
      </c>
      <c r="V1879" s="207" t="s">
        <v>576</v>
      </c>
      <c r="W1879" s="207" t="s">
        <v>578</v>
      </c>
      <c r="X1879" s="123" t="str">
        <f t="shared" si="123"/>
        <v>DébilNo disminuyeDirectamente</v>
      </c>
      <c r="Y1879" s="208" t="str">
        <f>IFERROR(VLOOKUP(X1879,'Tablas de calculos'!$AZ$4:$BE$11,5,FALSE),"")</f>
        <v/>
      </c>
      <c r="Z1879" s="208" t="str">
        <f>IFERROR(VLOOKUP(X1879,'Tablas de calculos'!$AZ$4:$BE$11,6,FALSE),"")</f>
        <v/>
      </c>
    </row>
    <row r="1880" spans="1:26" ht="135" x14ac:dyDescent="0.25">
      <c r="A1880" s="232" t="s">
        <v>112</v>
      </c>
      <c r="B1880" s="61">
        <v>37</v>
      </c>
      <c r="C1880" s="205" t="str">
        <f>+VLOOKUP(Tabla9[[#This Row],[Cod. Riesgo]],Tabla_Riesgos[[Número]:[Tipo de Riesgo]],6,FALSE)</f>
        <v>Estratégico</v>
      </c>
      <c r="D1880" s="119" t="s">
        <v>38</v>
      </c>
      <c r="E1880" s="120" t="s">
        <v>663</v>
      </c>
      <c r="F1880" s="121"/>
      <c r="G1880" s="122" t="s">
        <v>259</v>
      </c>
      <c r="H1880" s="213"/>
      <c r="I1880" s="207"/>
      <c r="J1880" s="207"/>
      <c r="K1880" s="207"/>
      <c r="L1880" s="207"/>
      <c r="M1880" s="207"/>
      <c r="N1880" s="207"/>
      <c r="O1880" s="207"/>
      <c r="P1880" s="123">
        <f t="shared" si="120"/>
        <v>0</v>
      </c>
      <c r="Q1880" s="208" t="str">
        <f t="shared" si="121"/>
        <v>Debil</v>
      </c>
      <c r="R1880" s="207" t="s">
        <v>516</v>
      </c>
      <c r="S1880" s="224" t="str">
        <f t="shared" si="122"/>
        <v>DebilFuerte</v>
      </c>
      <c r="T1880" s="224">
        <f>IFERROR(VLOOKUP(S1880,'Tablas de calculos'!$AU$16:$AV$24,2,FALSE),"")</f>
        <v>7</v>
      </c>
      <c r="U1880" s="208" t="str">
        <f>IFERROR(VLOOKUP(T1880,'Tablas de calculos'!$AV$16:$AY$24,4),"")</f>
        <v>Débil</v>
      </c>
      <c r="V1880" s="207" t="s">
        <v>576</v>
      </c>
      <c r="W1880" s="207" t="s">
        <v>578</v>
      </c>
      <c r="X1880" s="123" t="str">
        <f t="shared" si="123"/>
        <v>DébilNo disminuyeDirectamente</v>
      </c>
      <c r="Y1880" s="208" t="str">
        <f>IFERROR(VLOOKUP(X1880,'Tablas de calculos'!$AZ$4:$BE$11,5,FALSE),"")</f>
        <v/>
      </c>
      <c r="Z1880" s="208" t="str">
        <f>IFERROR(VLOOKUP(X1880,'Tablas de calculos'!$AZ$4:$BE$11,6,FALSE),"")</f>
        <v/>
      </c>
    </row>
    <row r="1881" spans="1:26" ht="45" x14ac:dyDescent="0.25">
      <c r="A1881" s="232" t="s">
        <v>112</v>
      </c>
      <c r="B1881" s="61">
        <v>38</v>
      </c>
      <c r="C1881" s="205" t="str">
        <f>+VLOOKUP(Tabla9[[#This Row],[Cod. Riesgo]],Tabla_Riesgos[[Número]:[Tipo de Riesgo]],6,FALSE)</f>
        <v>Operativo</v>
      </c>
      <c r="D1881" s="119" t="s">
        <v>43</v>
      </c>
      <c r="E1881" s="120" t="s">
        <v>664</v>
      </c>
      <c r="F1881" s="121"/>
      <c r="G1881" s="122" t="s">
        <v>260</v>
      </c>
      <c r="H1881" s="213"/>
      <c r="I1881" s="207"/>
      <c r="J1881" s="207"/>
      <c r="K1881" s="207"/>
      <c r="L1881" s="207"/>
      <c r="M1881" s="207"/>
      <c r="N1881" s="207"/>
      <c r="O1881" s="207"/>
      <c r="P1881" s="123">
        <f t="shared" si="120"/>
        <v>0</v>
      </c>
      <c r="Q1881" s="208" t="str">
        <f t="shared" si="121"/>
        <v>Debil</v>
      </c>
      <c r="R1881" s="207" t="s">
        <v>516</v>
      </c>
      <c r="S1881" s="224" t="str">
        <f t="shared" si="122"/>
        <v>DebilFuerte</v>
      </c>
      <c r="T1881" s="224">
        <f>IFERROR(VLOOKUP(S1881,'Tablas de calculos'!$AU$16:$AV$24,2,FALSE),"")</f>
        <v>7</v>
      </c>
      <c r="U1881" s="208" t="str">
        <f>IFERROR(VLOOKUP(T1881,'Tablas de calculos'!$AV$16:$AY$24,4),"")</f>
        <v>Débil</v>
      </c>
      <c r="V1881" s="207" t="s">
        <v>576</v>
      </c>
      <c r="W1881" s="207" t="s">
        <v>578</v>
      </c>
      <c r="X1881" s="123" t="str">
        <f t="shared" si="123"/>
        <v>DébilNo disminuyeDirectamente</v>
      </c>
      <c r="Y1881" s="208" t="str">
        <f>IFERROR(VLOOKUP(X1881,'Tablas de calculos'!$AZ$4:$BE$11,5,FALSE),"")</f>
        <v/>
      </c>
      <c r="Z1881" s="208" t="str">
        <f>IFERROR(VLOOKUP(X1881,'Tablas de calculos'!$AZ$4:$BE$11,6,FALSE),"")</f>
        <v/>
      </c>
    </row>
    <row r="1882" spans="1:26" ht="45" x14ac:dyDescent="0.25">
      <c r="A1882" s="232" t="s">
        <v>112</v>
      </c>
      <c r="B1882" s="61">
        <v>38</v>
      </c>
      <c r="C1882" s="205" t="str">
        <f>+VLOOKUP(Tabla9[[#This Row],[Cod. Riesgo]],Tabla_Riesgos[[Número]:[Tipo de Riesgo]],6,FALSE)</f>
        <v>Operativo</v>
      </c>
      <c r="D1882" s="119" t="s">
        <v>43</v>
      </c>
      <c r="E1882" s="120" t="s">
        <v>664</v>
      </c>
      <c r="F1882" s="121"/>
      <c r="G1882" s="122" t="s">
        <v>261</v>
      </c>
      <c r="H1882" s="213"/>
      <c r="I1882" s="207"/>
      <c r="J1882" s="207"/>
      <c r="K1882" s="207"/>
      <c r="L1882" s="207"/>
      <c r="M1882" s="207"/>
      <c r="N1882" s="207"/>
      <c r="O1882" s="207"/>
      <c r="P1882" s="123">
        <f t="shared" si="120"/>
        <v>0</v>
      </c>
      <c r="Q1882" s="208" t="str">
        <f t="shared" si="121"/>
        <v>Debil</v>
      </c>
      <c r="R1882" s="207" t="s">
        <v>516</v>
      </c>
      <c r="S1882" s="224" t="str">
        <f t="shared" si="122"/>
        <v>DebilFuerte</v>
      </c>
      <c r="T1882" s="224">
        <f>IFERROR(VLOOKUP(S1882,'Tablas de calculos'!$AU$16:$AV$24,2,FALSE),"")</f>
        <v>7</v>
      </c>
      <c r="U1882" s="208" t="str">
        <f>IFERROR(VLOOKUP(T1882,'Tablas de calculos'!$AV$16:$AY$24,4),"")</f>
        <v>Débil</v>
      </c>
      <c r="V1882" s="207" t="s">
        <v>576</v>
      </c>
      <c r="W1882" s="207" t="s">
        <v>578</v>
      </c>
      <c r="X1882" s="123" t="str">
        <f t="shared" si="123"/>
        <v>DébilNo disminuyeDirectamente</v>
      </c>
      <c r="Y1882" s="208" t="str">
        <f>IFERROR(VLOOKUP(X1882,'Tablas de calculos'!$AZ$4:$BE$11,5,FALSE),"")</f>
        <v/>
      </c>
      <c r="Z1882" s="208" t="str">
        <f>IFERROR(VLOOKUP(X1882,'Tablas de calculos'!$AZ$4:$BE$11,6,FALSE),"")</f>
        <v/>
      </c>
    </row>
    <row r="1883" spans="1:26" ht="60" x14ac:dyDescent="0.25">
      <c r="A1883" s="232" t="s">
        <v>112</v>
      </c>
      <c r="B1883" s="61">
        <v>39</v>
      </c>
      <c r="C1883" s="205" t="str">
        <f>+VLOOKUP(Tabla9[[#This Row],[Cod. Riesgo]],Tabla_Riesgos[[Número]:[Tipo de Riesgo]],6,FALSE)</f>
        <v>Estratégico</v>
      </c>
      <c r="D1883" s="119" t="s">
        <v>43</v>
      </c>
      <c r="E1883" s="120" t="s">
        <v>44</v>
      </c>
      <c r="F1883" s="121"/>
      <c r="G1883" s="122" t="s">
        <v>215</v>
      </c>
      <c r="H1883" s="213"/>
      <c r="I1883" s="207"/>
      <c r="J1883" s="207"/>
      <c r="K1883" s="207"/>
      <c r="L1883" s="207"/>
      <c r="M1883" s="207"/>
      <c r="N1883" s="207"/>
      <c r="O1883" s="207"/>
      <c r="P1883" s="123">
        <f t="shared" si="120"/>
        <v>0</v>
      </c>
      <c r="Q1883" s="208" t="str">
        <f t="shared" si="121"/>
        <v>Debil</v>
      </c>
      <c r="R1883" s="207" t="s">
        <v>516</v>
      </c>
      <c r="S1883" s="224" t="str">
        <f t="shared" si="122"/>
        <v>DebilFuerte</v>
      </c>
      <c r="T1883" s="224">
        <f>IFERROR(VLOOKUP(S1883,'Tablas de calculos'!$AU$16:$AV$24,2,FALSE),"")</f>
        <v>7</v>
      </c>
      <c r="U1883" s="208" t="str">
        <f>IFERROR(VLOOKUP(T1883,'Tablas de calculos'!$AV$16:$AY$24,4),"")</f>
        <v>Débil</v>
      </c>
      <c r="V1883" s="207" t="s">
        <v>576</v>
      </c>
      <c r="W1883" s="207" t="s">
        <v>578</v>
      </c>
      <c r="X1883" s="123" t="str">
        <f t="shared" si="123"/>
        <v>DébilNo disminuyeDirectamente</v>
      </c>
      <c r="Y1883" s="208" t="str">
        <f>IFERROR(VLOOKUP(X1883,'Tablas de calculos'!$AZ$4:$BE$11,5,FALSE),"")</f>
        <v/>
      </c>
      <c r="Z1883" s="208" t="str">
        <f>IFERROR(VLOOKUP(X1883,'Tablas de calculos'!$AZ$4:$BE$11,6,FALSE),"")</f>
        <v/>
      </c>
    </row>
    <row r="1884" spans="1:26" ht="60" x14ac:dyDescent="0.25">
      <c r="A1884" s="232" t="s">
        <v>112</v>
      </c>
      <c r="B1884" s="61">
        <v>39</v>
      </c>
      <c r="C1884" s="205" t="str">
        <f>+VLOOKUP(Tabla9[[#This Row],[Cod. Riesgo]],Tabla_Riesgos[[Número]:[Tipo de Riesgo]],6,FALSE)</f>
        <v>Estratégico</v>
      </c>
      <c r="D1884" s="119" t="s">
        <v>43</v>
      </c>
      <c r="E1884" s="120" t="s">
        <v>44</v>
      </c>
      <c r="F1884" s="121"/>
      <c r="G1884" s="122" t="s">
        <v>216</v>
      </c>
      <c r="H1884" s="213"/>
      <c r="I1884" s="207"/>
      <c r="J1884" s="207"/>
      <c r="K1884" s="207"/>
      <c r="L1884" s="207"/>
      <c r="M1884" s="207"/>
      <c r="N1884" s="207"/>
      <c r="O1884" s="207"/>
      <c r="P1884" s="123">
        <f t="shared" si="120"/>
        <v>0</v>
      </c>
      <c r="Q1884" s="208" t="str">
        <f t="shared" si="121"/>
        <v>Debil</v>
      </c>
      <c r="R1884" s="207" t="s">
        <v>516</v>
      </c>
      <c r="S1884" s="224" t="str">
        <f t="shared" si="122"/>
        <v>DebilFuerte</v>
      </c>
      <c r="T1884" s="224">
        <f>IFERROR(VLOOKUP(S1884,'Tablas de calculos'!$AU$16:$AV$24,2,FALSE),"")</f>
        <v>7</v>
      </c>
      <c r="U1884" s="208" t="str">
        <f>IFERROR(VLOOKUP(T1884,'Tablas de calculos'!$AV$16:$AY$24,4),"")</f>
        <v>Débil</v>
      </c>
      <c r="V1884" s="207" t="s">
        <v>576</v>
      </c>
      <c r="W1884" s="207" t="s">
        <v>578</v>
      </c>
      <c r="X1884" s="123" t="str">
        <f t="shared" si="123"/>
        <v>DébilNo disminuyeDirectamente</v>
      </c>
      <c r="Y1884" s="208" t="str">
        <f>IFERROR(VLOOKUP(X1884,'Tablas de calculos'!$AZ$4:$BE$11,5,FALSE),"")</f>
        <v/>
      </c>
      <c r="Z1884" s="208" t="str">
        <f>IFERROR(VLOOKUP(X1884,'Tablas de calculos'!$AZ$4:$BE$11,6,FALSE),"")</f>
        <v/>
      </c>
    </row>
    <row r="1885" spans="1:26" ht="30" x14ac:dyDescent="0.25">
      <c r="A1885" s="232" t="s">
        <v>112</v>
      </c>
      <c r="B1885" s="61">
        <v>39</v>
      </c>
      <c r="C1885" s="205" t="str">
        <f>+VLOOKUP(Tabla9[[#This Row],[Cod. Riesgo]],Tabla_Riesgos[[Número]:[Tipo de Riesgo]],6,FALSE)</f>
        <v>Estratégico</v>
      </c>
      <c r="D1885" s="119" t="s">
        <v>43</v>
      </c>
      <c r="E1885" s="120" t="s">
        <v>44</v>
      </c>
      <c r="F1885" s="121"/>
      <c r="G1885" s="122" t="s">
        <v>217</v>
      </c>
      <c r="H1885" s="213"/>
      <c r="I1885" s="207"/>
      <c r="J1885" s="207"/>
      <c r="K1885" s="207"/>
      <c r="L1885" s="207"/>
      <c r="M1885" s="207"/>
      <c r="N1885" s="207"/>
      <c r="O1885" s="207"/>
      <c r="P1885" s="123">
        <f t="shared" si="120"/>
        <v>0</v>
      </c>
      <c r="Q1885" s="208" t="str">
        <f t="shared" si="121"/>
        <v>Debil</v>
      </c>
      <c r="R1885" s="207" t="s">
        <v>516</v>
      </c>
      <c r="S1885" s="224" t="str">
        <f t="shared" si="122"/>
        <v>DebilFuerte</v>
      </c>
      <c r="T1885" s="224">
        <f>IFERROR(VLOOKUP(S1885,'Tablas de calculos'!$AU$16:$AV$24,2,FALSE),"")</f>
        <v>7</v>
      </c>
      <c r="U1885" s="208" t="str">
        <f>IFERROR(VLOOKUP(T1885,'Tablas de calculos'!$AV$16:$AY$24,4),"")</f>
        <v>Débil</v>
      </c>
      <c r="V1885" s="207" t="s">
        <v>576</v>
      </c>
      <c r="W1885" s="207" t="s">
        <v>578</v>
      </c>
      <c r="X1885" s="123" t="str">
        <f t="shared" si="123"/>
        <v>DébilNo disminuyeDirectamente</v>
      </c>
      <c r="Y1885" s="208" t="str">
        <f>IFERROR(VLOOKUP(X1885,'Tablas de calculos'!$AZ$4:$BE$11,5,FALSE),"")</f>
        <v/>
      </c>
      <c r="Z1885" s="208" t="str">
        <f>IFERROR(VLOOKUP(X1885,'Tablas de calculos'!$AZ$4:$BE$11,6,FALSE),"")</f>
        <v/>
      </c>
    </row>
    <row r="1886" spans="1:26" ht="60" x14ac:dyDescent="0.25">
      <c r="A1886" s="232" t="s">
        <v>112</v>
      </c>
      <c r="B1886" s="61">
        <v>40</v>
      </c>
      <c r="C1886" s="205" t="str">
        <f>+VLOOKUP(Tabla9[[#This Row],[Cod. Riesgo]],Tabla_Riesgos[[Número]:[Tipo de Riesgo]],6,FALSE)</f>
        <v>Operativo</v>
      </c>
      <c r="D1886" s="119" t="s">
        <v>43</v>
      </c>
      <c r="E1886" s="120" t="s">
        <v>743</v>
      </c>
      <c r="F1886" s="121"/>
      <c r="G1886" s="122" t="s">
        <v>262</v>
      </c>
      <c r="H1886" s="213"/>
      <c r="I1886" s="207"/>
      <c r="J1886" s="207"/>
      <c r="K1886" s="207"/>
      <c r="L1886" s="207"/>
      <c r="M1886" s="207"/>
      <c r="N1886" s="207"/>
      <c r="O1886" s="207"/>
      <c r="P1886" s="123">
        <f t="shared" si="120"/>
        <v>0</v>
      </c>
      <c r="Q1886" s="208" t="str">
        <f t="shared" si="121"/>
        <v>Debil</v>
      </c>
      <c r="R1886" s="207" t="s">
        <v>516</v>
      </c>
      <c r="S1886" s="224" t="str">
        <f t="shared" si="122"/>
        <v>DebilFuerte</v>
      </c>
      <c r="T1886" s="224">
        <f>IFERROR(VLOOKUP(S1886,'Tablas de calculos'!$AU$16:$AV$24,2,FALSE),"")</f>
        <v>7</v>
      </c>
      <c r="U1886" s="208" t="str">
        <f>IFERROR(VLOOKUP(T1886,'Tablas de calculos'!$AV$16:$AY$24,4),"")</f>
        <v>Débil</v>
      </c>
      <c r="V1886" s="207" t="s">
        <v>576</v>
      </c>
      <c r="W1886" s="207" t="s">
        <v>578</v>
      </c>
      <c r="X1886" s="123" t="str">
        <f t="shared" si="123"/>
        <v>DébilNo disminuyeDirectamente</v>
      </c>
      <c r="Y1886" s="208" t="str">
        <f>IFERROR(VLOOKUP(X1886,'Tablas de calculos'!$AZ$4:$BE$11,5,FALSE),"")</f>
        <v/>
      </c>
      <c r="Z1886" s="208" t="str">
        <f>IFERROR(VLOOKUP(X1886,'Tablas de calculos'!$AZ$4:$BE$11,6,FALSE),"")</f>
        <v/>
      </c>
    </row>
    <row r="1887" spans="1:26" ht="45" x14ac:dyDescent="0.25">
      <c r="A1887" s="232" t="s">
        <v>112</v>
      </c>
      <c r="B1887" s="61">
        <v>40</v>
      </c>
      <c r="C1887" s="205" t="str">
        <f>+VLOOKUP(Tabla9[[#This Row],[Cod. Riesgo]],Tabla_Riesgos[[Número]:[Tipo de Riesgo]],6,FALSE)</f>
        <v>Operativo</v>
      </c>
      <c r="D1887" s="119" t="s">
        <v>43</v>
      </c>
      <c r="E1887" s="120" t="s">
        <v>743</v>
      </c>
      <c r="F1887" s="121"/>
      <c r="G1887" s="122" t="s">
        <v>251</v>
      </c>
      <c r="H1887" s="213"/>
      <c r="I1887" s="207"/>
      <c r="J1887" s="207"/>
      <c r="K1887" s="207"/>
      <c r="L1887" s="207"/>
      <c r="M1887" s="207"/>
      <c r="N1887" s="207"/>
      <c r="O1887" s="207"/>
      <c r="P1887" s="123">
        <f t="shared" si="120"/>
        <v>0</v>
      </c>
      <c r="Q1887" s="208" t="str">
        <f t="shared" si="121"/>
        <v>Debil</v>
      </c>
      <c r="R1887" s="207" t="s">
        <v>516</v>
      </c>
      <c r="S1887" s="224" t="str">
        <f t="shared" si="122"/>
        <v>DebilFuerte</v>
      </c>
      <c r="T1887" s="224">
        <f>IFERROR(VLOOKUP(S1887,'Tablas de calculos'!$AU$16:$AV$24,2,FALSE),"")</f>
        <v>7</v>
      </c>
      <c r="U1887" s="208" t="str">
        <f>IFERROR(VLOOKUP(T1887,'Tablas de calculos'!$AV$16:$AY$24,4),"")</f>
        <v>Débil</v>
      </c>
      <c r="V1887" s="207" t="s">
        <v>576</v>
      </c>
      <c r="W1887" s="207" t="s">
        <v>578</v>
      </c>
      <c r="X1887" s="123" t="str">
        <f t="shared" si="123"/>
        <v>DébilNo disminuyeDirectamente</v>
      </c>
      <c r="Y1887" s="208" t="str">
        <f>IFERROR(VLOOKUP(X1887,'Tablas de calculos'!$AZ$4:$BE$11,5,FALSE),"")</f>
        <v/>
      </c>
      <c r="Z1887" s="208" t="str">
        <f>IFERROR(VLOOKUP(X1887,'Tablas de calculos'!$AZ$4:$BE$11,6,FALSE),"")</f>
        <v/>
      </c>
    </row>
    <row r="1888" spans="1:26" ht="45" x14ac:dyDescent="0.25">
      <c r="A1888" s="232" t="s">
        <v>112</v>
      </c>
      <c r="B1888" s="61">
        <v>41</v>
      </c>
      <c r="C1888" s="205" t="str">
        <f>+VLOOKUP(Tabla9[[#This Row],[Cod. Riesgo]],Tabla_Riesgos[[Número]:[Tipo de Riesgo]],6,FALSE)</f>
        <v>Estratégico</v>
      </c>
      <c r="D1888" s="119" t="s">
        <v>43</v>
      </c>
      <c r="E1888" s="120" t="s">
        <v>665</v>
      </c>
      <c r="F1888" s="121"/>
      <c r="G1888" s="122" t="s">
        <v>263</v>
      </c>
      <c r="H1888" s="213"/>
      <c r="I1888" s="207"/>
      <c r="J1888" s="207"/>
      <c r="K1888" s="207"/>
      <c r="L1888" s="207"/>
      <c r="M1888" s="207"/>
      <c r="N1888" s="207"/>
      <c r="O1888" s="207"/>
      <c r="P1888" s="123">
        <f t="shared" si="120"/>
        <v>0</v>
      </c>
      <c r="Q1888" s="208" t="str">
        <f t="shared" si="121"/>
        <v>Debil</v>
      </c>
      <c r="R1888" s="207" t="s">
        <v>516</v>
      </c>
      <c r="S1888" s="224" t="str">
        <f t="shared" si="122"/>
        <v>DebilFuerte</v>
      </c>
      <c r="T1888" s="224">
        <f>IFERROR(VLOOKUP(S1888,'Tablas de calculos'!$AU$16:$AV$24,2,FALSE),"")</f>
        <v>7</v>
      </c>
      <c r="U1888" s="208" t="str">
        <f>IFERROR(VLOOKUP(T1888,'Tablas de calculos'!$AV$16:$AY$24,4),"")</f>
        <v>Débil</v>
      </c>
      <c r="V1888" s="207" t="s">
        <v>576</v>
      </c>
      <c r="W1888" s="207" t="s">
        <v>578</v>
      </c>
      <c r="X1888" s="123" t="str">
        <f t="shared" si="123"/>
        <v>DébilNo disminuyeDirectamente</v>
      </c>
      <c r="Y1888" s="208" t="str">
        <f>IFERROR(VLOOKUP(X1888,'Tablas de calculos'!$AZ$4:$BE$11,5,FALSE),"")</f>
        <v/>
      </c>
      <c r="Z1888" s="208" t="str">
        <f>IFERROR(VLOOKUP(X1888,'Tablas de calculos'!$AZ$4:$BE$11,6,FALSE),"")</f>
        <v/>
      </c>
    </row>
    <row r="1889" spans="1:26" ht="60" x14ac:dyDescent="0.25">
      <c r="A1889" s="232" t="s">
        <v>112</v>
      </c>
      <c r="B1889" s="61">
        <v>42</v>
      </c>
      <c r="C1889" s="205" t="str">
        <f>+VLOOKUP(Tabla9[[#This Row],[Cod. Riesgo]],Tabla_Riesgos[[Número]:[Tipo de Riesgo]],6,FALSE)</f>
        <v>Operativo</v>
      </c>
      <c r="D1889" s="119" t="s">
        <v>43</v>
      </c>
      <c r="E1889" s="120" t="s">
        <v>666</v>
      </c>
      <c r="F1889" s="121"/>
      <c r="G1889" s="122" t="s">
        <v>264</v>
      </c>
      <c r="H1889" s="213"/>
      <c r="I1889" s="207"/>
      <c r="J1889" s="207"/>
      <c r="K1889" s="207"/>
      <c r="L1889" s="207"/>
      <c r="M1889" s="207"/>
      <c r="N1889" s="207"/>
      <c r="O1889" s="207"/>
      <c r="P1889" s="123">
        <f t="shared" si="120"/>
        <v>0</v>
      </c>
      <c r="Q1889" s="208" t="str">
        <f t="shared" si="121"/>
        <v>Debil</v>
      </c>
      <c r="R1889" s="207" t="s">
        <v>516</v>
      </c>
      <c r="S1889" s="224" t="str">
        <f t="shared" si="122"/>
        <v>DebilFuerte</v>
      </c>
      <c r="T1889" s="224">
        <f>IFERROR(VLOOKUP(S1889,'Tablas de calculos'!$AU$16:$AV$24,2,FALSE),"")</f>
        <v>7</v>
      </c>
      <c r="U1889" s="208" t="str">
        <f>IFERROR(VLOOKUP(T1889,'Tablas de calculos'!$AV$16:$AY$24,4),"")</f>
        <v>Débil</v>
      </c>
      <c r="V1889" s="207" t="s">
        <v>576</v>
      </c>
      <c r="W1889" s="207" t="s">
        <v>578</v>
      </c>
      <c r="X1889" s="123" t="str">
        <f t="shared" si="123"/>
        <v>DébilNo disminuyeDirectamente</v>
      </c>
      <c r="Y1889" s="208" t="str">
        <f>IFERROR(VLOOKUP(X1889,'Tablas de calculos'!$AZ$4:$BE$11,5,FALSE),"")</f>
        <v/>
      </c>
      <c r="Z1889" s="208" t="str">
        <f>IFERROR(VLOOKUP(X1889,'Tablas de calculos'!$AZ$4:$BE$11,6,FALSE),"")</f>
        <v/>
      </c>
    </row>
    <row r="1890" spans="1:26" ht="45" x14ac:dyDescent="0.25">
      <c r="A1890" s="232" t="s">
        <v>112</v>
      </c>
      <c r="B1890" s="61">
        <v>42</v>
      </c>
      <c r="C1890" s="205" t="str">
        <f>+VLOOKUP(Tabla9[[#This Row],[Cod. Riesgo]],Tabla_Riesgos[[Número]:[Tipo de Riesgo]],6,FALSE)</f>
        <v>Operativo</v>
      </c>
      <c r="D1890" s="119" t="s">
        <v>43</v>
      </c>
      <c r="E1890" s="120" t="s">
        <v>666</v>
      </c>
      <c r="F1890" s="121"/>
      <c r="G1890" s="122" t="s">
        <v>265</v>
      </c>
      <c r="H1890" s="213"/>
      <c r="I1890" s="207"/>
      <c r="J1890" s="207"/>
      <c r="K1890" s="207"/>
      <c r="L1890" s="207"/>
      <c r="M1890" s="207"/>
      <c r="N1890" s="207"/>
      <c r="O1890" s="207"/>
      <c r="P1890" s="123">
        <f t="shared" si="120"/>
        <v>0</v>
      </c>
      <c r="Q1890" s="208" t="str">
        <f t="shared" si="121"/>
        <v>Debil</v>
      </c>
      <c r="R1890" s="207" t="s">
        <v>516</v>
      </c>
      <c r="S1890" s="224" t="str">
        <f t="shared" si="122"/>
        <v>DebilFuerte</v>
      </c>
      <c r="T1890" s="224">
        <f>IFERROR(VLOOKUP(S1890,'Tablas de calculos'!$AU$16:$AV$24,2,FALSE),"")</f>
        <v>7</v>
      </c>
      <c r="U1890" s="208" t="str">
        <f>IFERROR(VLOOKUP(T1890,'Tablas de calculos'!$AV$16:$AY$24,4),"")</f>
        <v>Débil</v>
      </c>
      <c r="V1890" s="207" t="s">
        <v>576</v>
      </c>
      <c r="W1890" s="207" t="s">
        <v>578</v>
      </c>
      <c r="X1890" s="123" t="str">
        <f t="shared" si="123"/>
        <v>DébilNo disminuyeDirectamente</v>
      </c>
      <c r="Y1890" s="208" t="str">
        <f>IFERROR(VLOOKUP(X1890,'Tablas de calculos'!$AZ$4:$BE$11,5,FALSE),"")</f>
        <v/>
      </c>
      <c r="Z1890" s="208" t="str">
        <f>IFERROR(VLOOKUP(X1890,'Tablas de calculos'!$AZ$4:$BE$11,6,FALSE),"")</f>
        <v/>
      </c>
    </row>
    <row r="1891" spans="1:26" ht="60" x14ac:dyDescent="0.25">
      <c r="A1891" s="232" t="s">
        <v>112</v>
      </c>
      <c r="B1891" s="61">
        <v>43</v>
      </c>
      <c r="C1891" s="205" t="str">
        <f>+VLOOKUP(Tabla9[[#This Row],[Cod. Riesgo]],Tabla_Riesgos[[Número]:[Tipo de Riesgo]],6,FALSE)</f>
        <v>Operativo</v>
      </c>
      <c r="D1891" s="119" t="s">
        <v>45</v>
      </c>
      <c r="E1891" s="120" t="s">
        <v>667</v>
      </c>
      <c r="F1891" s="121"/>
      <c r="G1891" s="122" t="s">
        <v>266</v>
      </c>
      <c r="H1891" s="213"/>
      <c r="I1891" s="207"/>
      <c r="J1891" s="207"/>
      <c r="K1891" s="207"/>
      <c r="L1891" s="207"/>
      <c r="M1891" s="207"/>
      <c r="N1891" s="207"/>
      <c r="O1891" s="207"/>
      <c r="P1891" s="123">
        <f t="shared" si="120"/>
        <v>0</v>
      </c>
      <c r="Q1891" s="208" t="str">
        <f t="shared" si="121"/>
        <v>Debil</v>
      </c>
      <c r="R1891" s="207" t="s">
        <v>516</v>
      </c>
      <c r="S1891" s="224" t="str">
        <f t="shared" si="122"/>
        <v>DebilFuerte</v>
      </c>
      <c r="T1891" s="224">
        <f>IFERROR(VLOOKUP(S1891,'Tablas de calculos'!$AU$16:$AV$24,2,FALSE),"")</f>
        <v>7</v>
      </c>
      <c r="U1891" s="208" t="str">
        <f>IFERROR(VLOOKUP(T1891,'Tablas de calculos'!$AV$16:$AY$24,4),"")</f>
        <v>Débil</v>
      </c>
      <c r="V1891" s="207" t="s">
        <v>576</v>
      </c>
      <c r="W1891" s="207" t="s">
        <v>578</v>
      </c>
      <c r="X1891" s="123" t="str">
        <f t="shared" si="123"/>
        <v>DébilNo disminuyeDirectamente</v>
      </c>
      <c r="Y1891" s="208" t="str">
        <f>IFERROR(VLOOKUP(X1891,'Tablas de calculos'!$AZ$4:$BE$11,5,FALSE),"")</f>
        <v/>
      </c>
      <c r="Z1891" s="208" t="str">
        <f>IFERROR(VLOOKUP(X1891,'Tablas de calculos'!$AZ$4:$BE$11,6,FALSE),"")</f>
        <v/>
      </c>
    </row>
    <row r="1892" spans="1:26" ht="45" x14ac:dyDescent="0.25">
      <c r="A1892" s="232" t="s">
        <v>112</v>
      </c>
      <c r="B1892" s="61">
        <v>43</v>
      </c>
      <c r="C1892" s="205" t="str">
        <f>+VLOOKUP(Tabla9[[#This Row],[Cod. Riesgo]],Tabla_Riesgos[[Número]:[Tipo de Riesgo]],6,FALSE)</f>
        <v>Operativo</v>
      </c>
      <c r="D1892" s="119" t="s">
        <v>45</v>
      </c>
      <c r="E1892" s="120" t="s">
        <v>667</v>
      </c>
      <c r="F1892" s="121"/>
      <c r="G1892" s="122" t="s">
        <v>267</v>
      </c>
      <c r="H1892" s="213"/>
      <c r="I1892" s="207"/>
      <c r="J1892" s="207"/>
      <c r="K1892" s="207"/>
      <c r="L1892" s="207"/>
      <c r="M1892" s="207"/>
      <c r="N1892" s="207"/>
      <c r="O1892" s="207"/>
      <c r="P1892" s="123">
        <f t="shared" si="120"/>
        <v>0</v>
      </c>
      <c r="Q1892" s="208" t="str">
        <f t="shared" si="121"/>
        <v>Debil</v>
      </c>
      <c r="R1892" s="207" t="s">
        <v>516</v>
      </c>
      <c r="S1892" s="224" t="str">
        <f t="shared" si="122"/>
        <v>DebilFuerte</v>
      </c>
      <c r="T1892" s="224">
        <f>IFERROR(VLOOKUP(S1892,'Tablas de calculos'!$AU$16:$AV$24,2,FALSE),"")</f>
        <v>7</v>
      </c>
      <c r="U1892" s="208" t="str">
        <f>IFERROR(VLOOKUP(T1892,'Tablas de calculos'!$AV$16:$AY$24,4),"")</f>
        <v>Débil</v>
      </c>
      <c r="V1892" s="207" t="s">
        <v>576</v>
      </c>
      <c r="W1892" s="207" t="s">
        <v>578</v>
      </c>
      <c r="X1892" s="123" t="str">
        <f t="shared" si="123"/>
        <v>DébilNo disminuyeDirectamente</v>
      </c>
      <c r="Y1892" s="208" t="str">
        <f>IFERROR(VLOOKUP(X1892,'Tablas de calculos'!$AZ$4:$BE$11,5,FALSE),"")</f>
        <v/>
      </c>
      <c r="Z1892" s="208" t="str">
        <f>IFERROR(VLOOKUP(X1892,'Tablas de calculos'!$AZ$4:$BE$11,6,FALSE),"")</f>
        <v/>
      </c>
    </row>
    <row r="1893" spans="1:26" ht="45" x14ac:dyDescent="0.25">
      <c r="A1893" s="232" t="s">
        <v>112</v>
      </c>
      <c r="B1893" s="61">
        <v>43</v>
      </c>
      <c r="C1893" s="205" t="str">
        <f>+VLOOKUP(Tabla9[[#This Row],[Cod. Riesgo]],Tabla_Riesgos[[Número]:[Tipo de Riesgo]],6,FALSE)</f>
        <v>Operativo</v>
      </c>
      <c r="D1893" s="119" t="s">
        <v>45</v>
      </c>
      <c r="E1893" s="120" t="s">
        <v>667</v>
      </c>
      <c r="F1893" s="121"/>
      <c r="G1893" s="122" t="s">
        <v>268</v>
      </c>
      <c r="H1893" s="213"/>
      <c r="I1893" s="207"/>
      <c r="J1893" s="207"/>
      <c r="K1893" s="207"/>
      <c r="L1893" s="207"/>
      <c r="M1893" s="207"/>
      <c r="N1893" s="207"/>
      <c r="O1893" s="207"/>
      <c r="P1893" s="123">
        <f t="shared" si="120"/>
        <v>0</v>
      </c>
      <c r="Q1893" s="208" t="str">
        <f t="shared" si="121"/>
        <v>Debil</v>
      </c>
      <c r="R1893" s="207" t="s">
        <v>516</v>
      </c>
      <c r="S1893" s="224" t="str">
        <f t="shared" si="122"/>
        <v>DebilFuerte</v>
      </c>
      <c r="T1893" s="224">
        <f>IFERROR(VLOOKUP(S1893,'Tablas de calculos'!$AU$16:$AV$24,2,FALSE),"")</f>
        <v>7</v>
      </c>
      <c r="U1893" s="208" t="str">
        <f>IFERROR(VLOOKUP(T1893,'Tablas de calculos'!$AV$16:$AY$24,4),"")</f>
        <v>Débil</v>
      </c>
      <c r="V1893" s="207" t="s">
        <v>576</v>
      </c>
      <c r="W1893" s="207" t="s">
        <v>578</v>
      </c>
      <c r="X1893" s="123" t="str">
        <f t="shared" si="123"/>
        <v>DébilNo disminuyeDirectamente</v>
      </c>
      <c r="Y1893" s="208" t="str">
        <f>IFERROR(VLOOKUP(X1893,'Tablas de calculos'!$AZ$4:$BE$11,5,FALSE),"")</f>
        <v/>
      </c>
      <c r="Z1893" s="208" t="str">
        <f>IFERROR(VLOOKUP(X1893,'Tablas de calculos'!$AZ$4:$BE$11,6,FALSE),"")</f>
        <v/>
      </c>
    </row>
    <row r="1894" spans="1:26" ht="45" x14ac:dyDescent="0.25">
      <c r="A1894" s="232" t="s">
        <v>112</v>
      </c>
      <c r="B1894" s="61">
        <v>43</v>
      </c>
      <c r="C1894" s="205" t="str">
        <f>+VLOOKUP(Tabla9[[#This Row],[Cod. Riesgo]],Tabla_Riesgos[[Número]:[Tipo de Riesgo]],6,FALSE)</f>
        <v>Operativo</v>
      </c>
      <c r="D1894" s="119" t="s">
        <v>45</v>
      </c>
      <c r="E1894" s="120" t="s">
        <v>667</v>
      </c>
      <c r="F1894" s="121"/>
      <c r="G1894" s="122" t="s">
        <v>269</v>
      </c>
      <c r="H1894" s="213"/>
      <c r="I1894" s="207"/>
      <c r="J1894" s="207"/>
      <c r="K1894" s="207"/>
      <c r="L1894" s="207"/>
      <c r="M1894" s="207"/>
      <c r="N1894" s="207"/>
      <c r="O1894" s="207"/>
      <c r="P1894" s="123">
        <f t="shared" si="120"/>
        <v>0</v>
      </c>
      <c r="Q1894" s="208" t="str">
        <f t="shared" si="121"/>
        <v>Debil</v>
      </c>
      <c r="R1894" s="207" t="s">
        <v>516</v>
      </c>
      <c r="S1894" s="224" t="str">
        <f t="shared" si="122"/>
        <v>DebilFuerte</v>
      </c>
      <c r="T1894" s="224">
        <f>IFERROR(VLOOKUP(S1894,'Tablas de calculos'!$AU$16:$AV$24,2,FALSE),"")</f>
        <v>7</v>
      </c>
      <c r="U1894" s="208" t="str">
        <f>IFERROR(VLOOKUP(T1894,'Tablas de calculos'!$AV$16:$AY$24,4),"")</f>
        <v>Débil</v>
      </c>
      <c r="V1894" s="207" t="s">
        <v>576</v>
      </c>
      <c r="W1894" s="207" t="s">
        <v>578</v>
      </c>
      <c r="X1894" s="123" t="str">
        <f t="shared" si="123"/>
        <v>DébilNo disminuyeDirectamente</v>
      </c>
      <c r="Y1894" s="208" t="str">
        <f>IFERROR(VLOOKUP(X1894,'Tablas de calculos'!$AZ$4:$BE$11,5,FALSE),"")</f>
        <v/>
      </c>
      <c r="Z1894" s="208" t="str">
        <f>IFERROR(VLOOKUP(X1894,'Tablas de calculos'!$AZ$4:$BE$11,6,FALSE),"")</f>
        <v/>
      </c>
    </row>
    <row r="1895" spans="1:26" ht="90" x14ac:dyDescent="0.25">
      <c r="A1895" s="232" t="s">
        <v>112</v>
      </c>
      <c r="B1895" s="61">
        <v>43</v>
      </c>
      <c r="C1895" s="205" t="str">
        <f>+VLOOKUP(Tabla9[[#This Row],[Cod. Riesgo]],Tabla_Riesgos[[Número]:[Tipo de Riesgo]],6,FALSE)</f>
        <v>Operativo</v>
      </c>
      <c r="D1895" s="119" t="s">
        <v>45</v>
      </c>
      <c r="E1895" s="120" t="s">
        <v>667</v>
      </c>
      <c r="F1895" s="121"/>
      <c r="G1895" s="122" t="s">
        <v>270</v>
      </c>
      <c r="H1895" s="213"/>
      <c r="I1895" s="207"/>
      <c r="J1895" s="207"/>
      <c r="K1895" s="207"/>
      <c r="L1895" s="207"/>
      <c r="M1895" s="207"/>
      <c r="N1895" s="207"/>
      <c r="O1895" s="207"/>
      <c r="P1895" s="123">
        <f t="shared" si="120"/>
        <v>0</v>
      </c>
      <c r="Q1895" s="208" t="str">
        <f t="shared" si="121"/>
        <v>Debil</v>
      </c>
      <c r="R1895" s="207" t="s">
        <v>516</v>
      </c>
      <c r="S1895" s="224" t="str">
        <f t="shared" si="122"/>
        <v>DebilFuerte</v>
      </c>
      <c r="T1895" s="224">
        <f>IFERROR(VLOOKUP(S1895,'Tablas de calculos'!$AU$16:$AV$24,2,FALSE),"")</f>
        <v>7</v>
      </c>
      <c r="U1895" s="208" t="str">
        <f>IFERROR(VLOOKUP(T1895,'Tablas de calculos'!$AV$16:$AY$24,4),"")</f>
        <v>Débil</v>
      </c>
      <c r="V1895" s="207" t="s">
        <v>576</v>
      </c>
      <c r="W1895" s="207" t="s">
        <v>578</v>
      </c>
      <c r="X1895" s="123" t="str">
        <f t="shared" si="123"/>
        <v>DébilNo disminuyeDirectamente</v>
      </c>
      <c r="Y1895" s="208" t="str">
        <f>IFERROR(VLOOKUP(X1895,'Tablas de calculos'!$AZ$4:$BE$11,5,FALSE),"")</f>
        <v/>
      </c>
      <c r="Z1895" s="208" t="str">
        <f>IFERROR(VLOOKUP(X1895,'Tablas de calculos'!$AZ$4:$BE$11,6,FALSE),"")</f>
        <v/>
      </c>
    </row>
    <row r="1896" spans="1:26" ht="45" x14ac:dyDescent="0.25">
      <c r="A1896" s="232" t="s">
        <v>112</v>
      </c>
      <c r="B1896" s="61">
        <v>43</v>
      </c>
      <c r="C1896" s="205" t="str">
        <f>+VLOOKUP(Tabla9[[#This Row],[Cod. Riesgo]],Tabla_Riesgos[[Número]:[Tipo de Riesgo]],6,FALSE)</f>
        <v>Operativo</v>
      </c>
      <c r="D1896" s="119" t="s">
        <v>45</v>
      </c>
      <c r="E1896" s="120" t="s">
        <v>667</v>
      </c>
      <c r="F1896" s="121"/>
      <c r="G1896" s="122" t="s">
        <v>271</v>
      </c>
      <c r="H1896" s="213"/>
      <c r="I1896" s="207"/>
      <c r="J1896" s="207"/>
      <c r="K1896" s="207"/>
      <c r="L1896" s="207"/>
      <c r="M1896" s="207"/>
      <c r="N1896" s="207"/>
      <c r="O1896" s="207"/>
      <c r="P1896" s="123">
        <f t="shared" si="120"/>
        <v>0</v>
      </c>
      <c r="Q1896" s="208" t="str">
        <f t="shared" si="121"/>
        <v>Debil</v>
      </c>
      <c r="R1896" s="207" t="s">
        <v>516</v>
      </c>
      <c r="S1896" s="224" t="str">
        <f t="shared" si="122"/>
        <v>DebilFuerte</v>
      </c>
      <c r="T1896" s="224">
        <f>IFERROR(VLOOKUP(S1896,'Tablas de calculos'!$AU$16:$AV$24,2,FALSE),"")</f>
        <v>7</v>
      </c>
      <c r="U1896" s="208" t="str">
        <f>IFERROR(VLOOKUP(T1896,'Tablas de calculos'!$AV$16:$AY$24,4),"")</f>
        <v>Débil</v>
      </c>
      <c r="V1896" s="207" t="s">
        <v>576</v>
      </c>
      <c r="W1896" s="207" t="s">
        <v>578</v>
      </c>
      <c r="X1896" s="123" t="str">
        <f t="shared" si="123"/>
        <v>DébilNo disminuyeDirectamente</v>
      </c>
      <c r="Y1896" s="208" t="str">
        <f>IFERROR(VLOOKUP(X1896,'Tablas de calculos'!$AZ$4:$BE$11,5,FALSE),"")</f>
        <v/>
      </c>
      <c r="Z1896" s="208" t="str">
        <f>IFERROR(VLOOKUP(X1896,'Tablas de calculos'!$AZ$4:$BE$11,6,FALSE),"")</f>
        <v/>
      </c>
    </row>
    <row r="1897" spans="1:26" ht="60" x14ac:dyDescent="0.25">
      <c r="A1897" s="232" t="s">
        <v>112</v>
      </c>
      <c r="B1897" s="61">
        <v>44</v>
      </c>
      <c r="C1897" s="205" t="str">
        <f>+VLOOKUP(Tabla9[[#This Row],[Cod. Riesgo]],Tabla_Riesgos[[Número]:[Tipo de Riesgo]],6,FALSE)</f>
        <v>Operativo</v>
      </c>
      <c r="D1897" s="119" t="s">
        <v>45</v>
      </c>
      <c r="E1897" s="120" t="s">
        <v>668</v>
      </c>
      <c r="F1897" s="121"/>
      <c r="G1897" s="122" t="s">
        <v>272</v>
      </c>
      <c r="H1897" s="213"/>
      <c r="I1897" s="207"/>
      <c r="J1897" s="207"/>
      <c r="K1897" s="207"/>
      <c r="L1897" s="207"/>
      <c r="M1897" s="207"/>
      <c r="N1897" s="207"/>
      <c r="O1897" s="207"/>
      <c r="P1897" s="123">
        <f t="shared" si="120"/>
        <v>0</v>
      </c>
      <c r="Q1897" s="208" t="str">
        <f t="shared" si="121"/>
        <v>Debil</v>
      </c>
      <c r="R1897" s="207" t="s">
        <v>516</v>
      </c>
      <c r="S1897" s="224" t="str">
        <f t="shared" si="122"/>
        <v>DebilFuerte</v>
      </c>
      <c r="T1897" s="224">
        <f>IFERROR(VLOOKUP(S1897,'Tablas de calculos'!$AU$16:$AV$24,2,FALSE),"")</f>
        <v>7</v>
      </c>
      <c r="U1897" s="208" t="str">
        <f>IFERROR(VLOOKUP(T1897,'Tablas de calculos'!$AV$16:$AY$24,4),"")</f>
        <v>Débil</v>
      </c>
      <c r="V1897" s="207" t="s">
        <v>576</v>
      </c>
      <c r="W1897" s="207" t="s">
        <v>578</v>
      </c>
      <c r="X1897" s="123" t="str">
        <f t="shared" si="123"/>
        <v>DébilNo disminuyeDirectamente</v>
      </c>
      <c r="Y1897" s="208" t="str">
        <f>IFERROR(VLOOKUP(X1897,'Tablas de calculos'!$AZ$4:$BE$11,5,FALSE),"")</f>
        <v/>
      </c>
      <c r="Z1897" s="208" t="str">
        <f>IFERROR(VLOOKUP(X1897,'Tablas de calculos'!$AZ$4:$BE$11,6,FALSE),"")</f>
        <v/>
      </c>
    </row>
    <row r="1898" spans="1:26" ht="45" x14ac:dyDescent="0.25">
      <c r="A1898" s="232" t="s">
        <v>112</v>
      </c>
      <c r="B1898" s="61">
        <v>44</v>
      </c>
      <c r="C1898" s="205" t="str">
        <f>+VLOOKUP(Tabla9[[#This Row],[Cod. Riesgo]],Tabla_Riesgos[[Número]:[Tipo de Riesgo]],6,FALSE)</f>
        <v>Operativo</v>
      </c>
      <c r="D1898" s="119" t="s">
        <v>45</v>
      </c>
      <c r="E1898" s="120" t="s">
        <v>668</v>
      </c>
      <c r="F1898" s="121"/>
      <c r="G1898" s="122" t="s">
        <v>273</v>
      </c>
      <c r="H1898" s="213"/>
      <c r="I1898" s="207"/>
      <c r="J1898" s="207"/>
      <c r="K1898" s="207"/>
      <c r="L1898" s="207"/>
      <c r="M1898" s="207"/>
      <c r="N1898" s="207"/>
      <c r="O1898" s="207"/>
      <c r="P1898" s="123">
        <f t="shared" si="120"/>
        <v>0</v>
      </c>
      <c r="Q1898" s="208" t="str">
        <f t="shared" si="121"/>
        <v>Debil</v>
      </c>
      <c r="R1898" s="207" t="s">
        <v>516</v>
      </c>
      <c r="S1898" s="224" t="str">
        <f t="shared" si="122"/>
        <v>DebilFuerte</v>
      </c>
      <c r="T1898" s="224">
        <f>IFERROR(VLOOKUP(S1898,'Tablas de calculos'!$AU$16:$AV$24,2,FALSE),"")</f>
        <v>7</v>
      </c>
      <c r="U1898" s="208" t="str">
        <f>IFERROR(VLOOKUP(T1898,'Tablas de calculos'!$AV$16:$AY$24,4),"")</f>
        <v>Débil</v>
      </c>
      <c r="V1898" s="207" t="s">
        <v>576</v>
      </c>
      <c r="W1898" s="207" t="s">
        <v>578</v>
      </c>
      <c r="X1898" s="123" t="str">
        <f t="shared" si="123"/>
        <v>DébilNo disminuyeDirectamente</v>
      </c>
      <c r="Y1898" s="208" t="str">
        <f>IFERROR(VLOOKUP(X1898,'Tablas de calculos'!$AZ$4:$BE$11,5,FALSE),"")</f>
        <v/>
      </c>
      <c r="Z1898" s="208" t="str">
        <f>IFERROR(VLOOKUP(X1898,'Tablas de calculos'!$AZ$4:$BE$11,6,FALSE),"")</f>
        <v/>
      </c>
    </row>
    <row r="1899" spans="1:26" ht="90" x14ac:dyDescent="0.25">
      <c r="A1899" s="232" t="s">
        <v>112</v>
      </c>
      <c r="B1899" s="61">
        <v>44</v>
      </c>
      <c r="C1899" s="205" t="str">
        <f>+VLOOKUP(Tabla9[[#This Row],[Cod. Riesgo]],Tabla_Riesgos[[Número]:[Tipo de Riesgo]],6,FALSE)</f>
        <v>Operativo</v>
      </c>
      <c r="D1899" s="119" t="s">
        <v>45</v>
      </c>
      <c r="E1899" s="120" t="s">
        <v>668</v>
      </c>
      <c r="F1899" s="121"/>
      <c r="G1899" s="122" t="s">
        <v>274</v>
      </c>
      <c r="H1899" s="213"/>
      <c r="I1899" s="207"/>
      <c r="J1899" s="207"/>
      <c r="K1899" s="207"/>
      <c r="L1899" s="207"/>
      <c r="M1899" s="207"/>
      <c r="N1899" s="207"/>
      <c r="O1899" s="207"/>
      <c r="P1899" s="123">
        <f t="shared" si="120"/>
        <v>0</v>
      </c>
      <c r="Q1899" s="208" t="str">
        <f t="shared" si="121"/>
        <v>Debil</v>
      </c>
      <c r="R1899" s="207" t="s">
        <v>516</v>
      </c>
      <c r="S1899" s="224" t="str">
        <f t="shared" si="122"/>
        <v>DebilFuerte</v>
      </c>
      <c r="T1899" s="224">
        <f>IFERROR(VLOOKUP(S1899,'Tablas de calculos'!$AU$16:$AV$24,2,FALSE),"")</f>
        <v>7</v>
      </c>
      <c r="U1899" s="208" t="str">
        <f>IFERROR(VLOOKUP(T1899,'Tablas de calculos'!$AV$16:$AY$24,4),"")</f>
        <v>Débil</v>
      </c>
      <c r="V1899" s="207" t="s">
        <v>576</v>
      </c>
      <c r="W1899" s="207" t="s">
        <v>578</v>
      </c>
      <c r="X1899" s="123" t="str">
        <f t="shared" si="123"/>
        <v>DébilNo disminuyeDirectamente</v>
      </c>
      <c r="Y1899" s="208" t="str">
        <f>IFERROR(VLOOKUP(X1899,'Tablas de calculos'!$AZ$4:$BE$11,5,FALSE),"")</f>
        <v/>
      </c>
      <c r="Z1899" s="208" t="str">
        <f>IFERROR(VLOOKUP(X1899,'Tablas de calculos'!$AZ$4:$BE$11,6,FALSE),"")</f>
        <v/>
      </c>
    </row>
    <row r="1900" spans="1:26" ht="60" x14ac:dyDescent="0.25">
      <c r="A1900" s="232" t="s">
        <v>112</v>
      </c>
      <c r="B1900" s="61">
        <v>45</v>
      </c>
      <c r="C1900" s="205" t="str">
        <f>+VLOOKUP(Tabla9[[#This Row],[Cod. Riesgo]],Tabla_Riesgos[[Número]:[Tipo de Riesgo]],6,FALSE)</f>
        <v>Operativo</v>
      </c>
      <c r="D1900" s="119" t="s">
        <v>45</v>
      </c>
      <c r="E1900" s="120" t="s">
        <v>46</v>
      </c>
      <c r="F1900" s="121"/>
      <c r="G1900" s="122" t="s">
        <v>275</v>
      </c>
      <c r="H1900" s="213"/>
      <c r="I1900" s="207"/>
      <c r="J1900" s="207"/>
      <c r="K1900" s="207"/>
      <c r="L1900" s="207"/>
      <c r="M1900" s="207"/>
      <c r="N1900" s="207"/>
      <c r="O1900" s="207"/>
      <c r="P1900" s="123">
        <f t="shared" si="120"/>
        <v>0</v>
      </c>
      <c r="Q1900" s="208" t="str">
        <f t="shared" si="121"/>
        <v>Debil</v>
      </c>
      <c r="R1900" s="207" t="s">
        <v>516</v>
      </c>
      <c r="S1900" s="224" t="str">
        <f t="shared" si="122"/>
        <v>DebilFuerte</v>
      </c>
      <c r="T1900" s="224">
        <f>IFERROR(VLOOKUP(S1900,'Tablas de calculos'!$AU$16:$AV$24,2,FALSE),"")</f>
        <v>7</v>
      </c>
      <c r="U1900" s="208" t="str">
        <f>IFERROR(VLOOKUP(T1900,'Tablas de calculos'!$AV$16:$AY$24,4),"")</f>
        <v>Débil</v>
      </c>
      <c r="V1900" s="207" t="s">
        <v>576</v>
      </c>
      <c r="W1900" s="207" t="s">
        <v>578</v>
      </c>
      <c r="X1900" s="123" t="str">
        <f t="shared" si="123"/>
        <v>DébilNo disminuyeDirectamente</v>
      </c>
      <c r="Y1900" s="208" t="str">
        <f>IFERROR(VLOOKUP(X1900,'Tablas de calculos'!$AZ$4:$BE$11,5,FALSE),"")</f>
        <v/>
      </c>
      <c r="Z1900" s="208" t="str">
        <f>IFERROR(VLOOKUP(X1900,'Tablas de calculos'!$AZ$4:$BE$11,6,FALSE),"")</f>
        <v/>
      </c>
    </row>
    <row r="1901" spans="1:26" ht="45" x14ac:dyDescent="0.25">
      <c r="A1901" s="232" t="s">
        <v>112</v>
      </c>
      <c r="B1901" s="61">
        <v>45</v>
      </c>
      <c r="C1901" s="205" t="str">
        <f>+VLOOKUP(Tabla9[[#This Row],[Cod. Riesgo]],Tabla_Riesgos[[Número]:[Tipo de Riesgo]],6,FALSE)</f>
        <v>Operativo</v>
      </c>
      <c r="D1901" s="119" t="s">
        <v>45</v>
      </c>
      <c r="E1901" s="120" t="s">
        <v>46</v>
      </c>
      <c r="F1901" s="121"/>
      <c r="G1901" s="122" t="s">
        <v>276</v>
      </c>
      <c r="H1901" s="213"/>
      <c r="I1901" s="207"/>
      <c r="J1901" s="207"/>
      <c r="K1901" s="207"/>
      <c r="L1901" s="207"/>
      <c r="M1901" s="207"/>
      <c r="N1901" s="207"/>
      <c r="O1901" s="207"/>
      <c r="P1901" s="123">
        <f t="shared" si="120"/>
        <v>0</v>
      </c>
      <c r="Q1901" s="208" t="str">
        <f t="shared" si="121"/>
        <v>Debil</v>
      </c>
      <c r="R1901" s="207" t="s">
        <v>516</v>
      </c>
      <c r="S1901" s="224" t="str">
        <f t="shared" si="122"/>
        <v>DebilFuerte</v>
      </c>
      <c r="T1901" s="224">
        <f>IFERROR(VLOOKUP(S1901,'Tablas de calculos'!$AU$16:$AV$24,2,FALSE),"")</f>
        <v>7</v>
      </c>
      <c r="U1901" s="208" t="str">
        <f>IFERROR(VLOOKUP(T1901,'Tablas de calculos'!$AV$16:$AY$24,4),"")</f>
        <v>Débil</v>
      </c>
      <c r="V1901" s="207" t="s">
        <v>576</v>
      </c>
      <c r="W1901" s="207" t="s">
        <v>578</v>
      </c>
      <c r="X1901" s="123" t="str">
        <f t="shared" si="123"/>
        <v>DébilNo disminuyeDirectamente</v>
      </c>
      <c r="Y1901" s="208" t="str">
        <f>IFERROR(VLOOKUP(X1901,'Tablas de calculos'!$AZ$4:$BE$11,5,FALSE),"")</f>
        <v/>
      </c>
      <c r="Z1901" s="208" t="str">
        <f>IFERROR(VLOOKUP(X1901,'Tablas de calculos'!$AZ$4:$BE$11,6,FALSE),"")</f>
        <v/>
      </c>
    </row>
    <row r="1902" spans="1:26" ht="105" x14ac:dyDescent="0.25">
      <c r="A1902" s="232" t="s">
        <v>112</v>
      </c>
      <c r="B1902" s="61">
        <v>45</v>
      </c>
      <c r="C1902" s="205" t="str">
        <f>+VLOOKUP(Tabla9[[#This Row],[Cod. Riesgo]],Tabla_Riesgos[[Número]:[Tipo de Riesgo]],6,FALSE)</f>
        <v>Operativo</v>
      </c>
      <c r="D1902" s="119" t="s">
        <v>45</v>
      </c>
      <c r="E1902" s="120" t="s">
        <v>46</v>
      </c>
      <c r="F1902" s="121"/>
      <c r="G1902" s="122" t="s">
        <v>277</v>
      </c>
      <c r="H1902" s="213"/>
      <c r="I1902" s="207"/>
      <c r="J1902" s="207"/>
      <c r="K1902" s="207"/>
      <c r="L1902" s="207"/>
      <c r="M1902" s="207"/>
      <c r="N1902" s="207"/>
      <c r="O1902" s="207"/>
      <c r="P1902" s="123">
        <f t="shared" si="120"/>
        <v>0</v>
      </c>
      <c r="Q1902" s="208" t="str">
        <f t="shared" si="121"/>
        <v>Debil</v>
      </c>
      <c r="R1902" s="207" t="s">
        <v>516</v>
      </c>
      <c r="S1902" s="224" t="str">
        <f t="shared" si="122"/>
        <v>DebilFuerte</v>
      </c>
      <c r="T1902" s="224">
        <f>IFERROR(VLOOKUP(S1902,'Tablas de calculos'!$AU$16:$AV$24,2,FALSE),"")</f>
        <v>7</v>
      </c>
      <c r="U1902" s="208" t="str">
        <f>IFERROR(VLOOKUP(T1902,'Tablas de calculos'!$AV$16:$AY$24,4),"")</f>
        <v>Débil</v>
      </c>
      <c r="V1902" s="207" t="s">
        <v>576</v>
      </c>
      <c r="W1902" s="207" t="s">
        <v>578</v>
      </c>
      <c r="X1902" s="123" t="str">
        <f t="shared" si="123"/>
        <v>DébilNo disminuyeDirectamente</v>
      </c>
      <c r="Y1902" s="208" t="str">
        <f>IFERROR(VLOOKUP(X1902,'Tablas de calculos'!$AZ$4:$BE$11,5,FALSE),"")</f>
        <v/>
      </c>
      <c r="Z1902" s="208" t="str">
        <f>IFERROR(VLOOKUP(X1902,'Tablas de calculos'!$AZ$4:$BE$11,6,FALSE),"")</f>
        <v/>
      </c>
    </row>
    <row r="1903" spans="1:26" ht="165" x14ac:dyDescent="0.25">
      <c r="A1903" s="232" t="s">
        <v>112</v>
      </c>
      <c r="B1903" s="61">
        <v>45</v>
      </c>
      <c r="C1903" s="205" t="str">
        <f>+VLOOKUP(Tabla9[[#This Row],[Cod. Riesgo]],Tabla_Riesgos[[Número]:[Tipo de Riesgo]],6,FALSE)</f>
        <v>Operativo</v>
      </c>
      <c r="D1903" s="119" t="s">
        <v>45</v>
      </c>
      <c r="E1903" s="120" t="s">
        <v>46</v>
      </c>
      <c r="F1903" s="121"/>
      <c r="G1903" s="122" t="s">
        <v>278</v>
      </c>
      <c r="H1903" s="213"/>
      <c r="I1903" s="207"/>
      <c r="J1903" s="207"/>
      <c r="K1903" s="207"/>
      <c r="L1903" s="207"/>
      <c r="M1903" s="207"/>
      <c r="N1903" s="207"/>
      <c r="O1903" s="207"/>
      <c r="P1903" s="123">
        <f t="shared" si="120"/>
        <v>0</v>
      </c>
      <c r="Q1903" s="208" t="str">
        <f t="shared" si="121"/>
        <v>Debil</v>
      </c>
      <c r="R1903" s="207" t="s">
        <v>516</v>
      </c>
      <c r="S1903" s="224" t="str">
        <f t="shared" si="122"/>
        <v>DebilFuerte</v>
      </c>
      <c r="T1903" s="224">
        <f>IFERROR(VLOOKUP(S1903,'Tablas de calculos'!$AU$16:$AV$24,2,FALSE),"")</f>
        <v>7</v>
      </c>
      <c r="U1903" s="208" t="str">
        <f>IFERROR(VLOOKUP(T1903,'Tablas de calculos'!$AV$16:$AY$24,4),"")</f>
        <v>Débil</v>
      </c>
      <c r="V1903" s="207" t="s">
        <v>576</v>
      </c>
      <c r="W1903" s="207" t="s">
        <v>578</v>
      </c>
      <c r="X1903" s="123" t="str">
        <f t="shared" si="123"/>
        <v>DébilNo disminuyeDirectamente</v>
      </c>
      <c r="Y1903" s="208" t="str">
        <f>IFERROR(VLOOKUP(X1903,'Tablas de calculos'!$AZ$4:$BE$11,5,FALSE),"")</f>
        <v/>
      </c>
      <c r="Z1903" s="208" t="str">
        <f>IFERROR(VLOOKUP(X1903,'Tablas de calculos'!$AZ$4:$BE$11,6,FALSE),"")</f>
        <v/>
      </c>
    </row>
    <row r="1904" spans="1:26" ht="135" x14ac:dyDescent="0.25">
      <c r="A1904" s="232" t="s">
        <v>112</v>
      </c>
      <c r="B1904" s="61">
        <v>48</v>
      </c>
      <c r="C1904" s="205" t="str">
        <f>+VLOOKUP(Tabla9[[#This Row],[Cod. Riesgo]],Tabla_Riesgos[[Número]:[Tipo de Riesgo]],6,FALSE)</f>
        <v>Operativo</v>
      </c>
      <c r="D1904" s="119" t="s">
        <v>48</v>
      </c>
      <c r="E1904" s="120" t="s">
        <v>52</v>
      </c>
      <c r="F1904" s="121"/>
      <c r="G1904" s="122" t="s">
        <v>279</v>
      </c>
      <c r="H1904" s="213"/>
      <c r="I1904" s="207"/>
      <c r="J1904" s="207"/>
      <c r="K1904" s="207"/>
      <c r="L1904" s="207"/>
      <c r="M1904" s="207"/>
      <c r="N1904" s="207"/>
      <c r="O1904" s="207"/>
      <c r="P1904" s="123">
        <f t="shared" si="120"/>
        <v>0</v>
      </c>
      <c r="Q1904" s="208" t="str">
        <f t="shared" si="121"/>
        <v>Debil</v>
      </c>
      <c r="R1904" s="207" t="s">
        <v>516</v>
      </c>
      <c r="S1904" s="224" t="str">
        <f t="shared" si="122"/>
        <v>DebilFuerte</v>
      </c>
      <c r="T1904" s="224">
        <f>IFERROR(VLOOKUP(S1904,'Tablas de calculos'!$AU$16:$AV$24,2,FALSE),"")</f>
        <v>7</v>
      </c>
      <c r="U1904" s="208" t="str">
        <f>IFERROR(VLOOKUP(T1904,'Tablas de calculos'!$AV$16:$AY$24,4),"")</f>
        <v>Débil</v>
      </c>
      <c r="V1904" s="207" t="s">
        <v>576</v>
      </c>
      <c r="W1904" s="207" t="s">
        <v>578</v>
      </c>
      <c r="X1904" s="123" t="str">
        <f t="shared" si="123"/>
        <v>DébilNo disminuyeDirectamente</v>
      </c>
      <c r="Y1904" s="208" t="str">
        <f>IFERROR(VLOOKUP(X1904,'Tablas de calculos'!$AZ$4:$BE$11,5,FALSE),"")</f>
        <v/>
      </c>
      <c r="Z1904" s="208" t="str">
        <f>IFERROR(VLOOKUP(X1904,'Tablas de calculos'!$AZ$4:$BE$11,6,FALSE),"")</f>
        <v/>
      </c>
    </row>
    <row r="1905" spans="1:26" ht="45" x14ac:dyDescent="0.25">
      <c r="A1905" s="232" t="s">
        <v>112</v>
      </c>
      <c r="B1905" s="61">
        <v>48</v>
      </c>
      <c r="C1905" s="205" t="str">
        <f>+VLOOKUP(Tabla9[[#This Row],[Cod. Riesgo]],Tabla_Riesgos[[Número]:[Tipo de Riesgo]],6,FALSE)</f>
        <v>Operativo</v>
      </c>
      <c r="D1905" s="119" t="s">
        <v>48</v>
      </c>
      <c r="E1905" s="120" t="s">
        <v>52</v>
      </c>
      <c r="F1905" s="121"/>
      <c r="G1905" s="122" t="s">
        <v>280</v>
      </c>
      <c r="H1905" s="213"/>
      <c r="I1905" s="207"/>
      <c r="J1905" s="207"/>
      <c r="K1905" s="207"/>
      <c r="L1905" s="207"/>
      <c r="M1905" s="207"/>
      <c r="N1905" s="207"/>
      <c r="O1905" s="207"/>
      <c r="P1905" s="123">
        <f t="shared" si="120"/>
        <v>0</v>
      </c>
      <c r="Q1905" s="208" t="str">
        <f t="shared" si="121"/>
        <v>Debil</v>
      </c>
      <c r="R1905" s="207" t="s">
        <v>516</v>
      </c>
      <c r="S1905" s="224" t="str">
        <f t="shared" si="122"/>
        <v>DebilFuerte</v>
      </c>
      <c r="T1905" s="224">
        <f>IFERROR(VLOOKUP(S1905,'Tablas de calculos'!$AU$16:$AV$24,2,FALSE),"")</f>
        <v>7</v>
      </c>
      <c r="U1905" s="208" t="str">
        <f>IFERROR(VLOOKUP(T1905,'Tablas de calculos'!$AV$16:$AY$24,4),"")</f>
        <v>Débil</v>
      </c>
      <c r="V1905" s="207" t="s">
        <v>576</v>
      </c>
      <c r="W1905" s="207" t="s">
        <v>578</v>
      </c>
      <c r="X1905" s="123" t="str">
        <f t="shared" si="123"/>
        <v>DébilNo disminuyeDirectamente</v>
      </c>
      <c r="Y1905" s="208" t="str">
        <f>IFERROR(VLOOKUP(X1905,'Tablas de calculos'!$AZ$4:$BE$11,5,FALSE),"")</f>
        <v/>
      </c>
      <c r="Z1905" s="208" t="str">
        <f>IFERROR(VLOOKUP(X1905,'Tablas de calculos'!$AZ$4:$BE$11,6,FALSE),"")</f>
        <v/>
      </c>
    </row>
    <row r="1906" spans="1:26" ht="60" x14ac:dyDescent="0.25">
      <c r="A1906" s="232" t="s">
        <v>112</v>
      </c>
      <c r="B1906" s="61">
        <v>48</v>
      </c>
      <c r="C1906" s="205" t="str">
        <f>+VLOOKUP(Tabla9[[#This Row],[Cod. Riesgo]],Tabla_Riesgos[[Número]:[Tipo de Riesgo]],6,FALSE)</f>
        <v>Operativo</v>
      </c>
      <c r="D1906" s="119" t="s">
        <v>48</v>
      </c>
      <c r="E1906" s="120" t="s">
        <v>52</v>
      </c>
      <c r="F1906" s="121"/>
      <c r="G1906" s="122" t="s">
        <v>281</v>
      </c>
      <c r="H1906" s="213"/>
      <c r="I1906" s="207"/>
      <c r="J1906" s="207"/>
      <c r="K1906" s="207"/>
      <c r="L1906" s="207"/>
      <c r="M1906" s="207"/>
      <c r="N1906" s="207"/>
      <c r="O1906" s="207"/>
      <c r="P1906" s="123">
        <f t="shared" si="120"/>
        <v>0</v>
      </c>
      <c r="Q1906" s="208" t="str">
        <f t="shared" si="121"/>
        <v>Debil</v>
      </c>
      <c r="R1906" s="207" t="s">
        <v>516</v>
      </c>
      <c r="S1906" s="224" t="str">
        <f t="shared" si="122"/>
        <v>DebilFuerte</v>
      </c>
      <c r="T1906" s="224">
        <f>IFERROR(VLOOKUP(S1906,'Tablas de calculos'!$AU$16:$AV$24,2,FALSE),"")</f>
        <v>7</v>
      </c>
      <c r="U1906" s="208" t="str">
        <f>IFERROR(VLOOKUP(T1906,'Tablas de calculos'!$AV$16:$AY$24,4),"")</f>
        <v>Débil</v>
      </c>
      <c r="V1906" s="207" t="s">
        <v>576</v>
      </c>
      <c r="W1906" s="207" t="s">
        <v>578</v>
      </c>
      <c r="X1906" s="123" t="str">
        <f t="shared" si="123"/>
        <v>DébilNo disminuyeDirectamente</v>
      </c>
      <c r="Y1906" s="208" t="str">
        <f>IFERROR(VLOOKUP(X1906,'Tablas de calculos'!$AZ$4:$BE$11,5,FALSE),"")</f>
        <v/>
      </c>
      <c r="Z1906" s="208" t="str">
        <f>IFERROR(VLOOKUP(X1906,'Tablas de calculos'!$AZ$4:$BE$11,6,FALSE),"")</f>
        <v/>
      </c>
    </row>
    <row r="1907" spans="1:26" ht="45" x14ac:dyDescent="0.25">
      <c r="A1907" s="232" t="s">
        <v>112</v>
      </c>
      <c r="B1907" s="61">
        <v>48</v>
      </c>
      <c r="C1907" s="205" t="str">
        <f>+VLOOKUP(Tabla9[[#This Row],[Cod. Riesgo]],Tabla_Riesgos[[Número]:[Tipo de Riesgo]],6,FALSE)</f>
        <v>Operativo</v>
      </c>
      <c r="D1907" s="119" t="s">
        <v>48</v>
      </c>
      <c r="E1907" s="120" t="s">
        <v>52</v>
      </c>
      <c r="F1907" s="121"/>
      <c r="G1907" s="122" t="s">
        <v>282</v>
      </c>
      <c r="H1907" s="213"/>
      <c r="I1907" s="207"/>
      <c r="J1907" s="207"/>
      <c r="K1907" s="207"/>
      <c r="L1907" s="207"/>
      <c r="M1907" s="207"/>
      <c r="N1907" s="207"/>
      <c r="O1907" s="207"/>
      <c r="P1907" s="123">
        <f t="shared" si="120"/>
        <v>0</v>
      </c>
      <c r="Q1907" s="208" t="str">
        <f t="shared" si="121"/>
        <v>Debil</v>
      </c>
      <c r="R1907" s="207" t="s">
        <v>516</v>
      </c>
      <c r="S1907" s="224" t="str">
        <f t="shared" si="122"/>
        <v>DebilFuerte</v>
      </c>
      <c r="T1907" s="224">
        <f>IFERROR(VLOOKUP(S1907,'Tablas de calculos'!$AU$16:$AV$24,2,FALSE),"")</f>
        <v>7</v>
      </c>
      <c r="U1907" s="208" t="str">
        <f>IFERROR(VLOOKUP(T1907,'Tablas de calculos'!$AV$16:$AY$24,4),"")</f>
        <v>Débil</v>
      </c>
      <c r="V1907" s="207" t="s">
        <v>576</v>
      </c>
      <c r="W1907" s="207" t="s">
        <v>578</v>
      </c>
      <c r="X1907" s="123" t="str">
        <f t="shared" si="123"/>
        <v>DébilNo disminuyeDirectamente</v>
      </c>
      <c r="Y1907" s="208" t="str">
        <f>IFERROR(VLOOKUP(X1907,'Tablas de calculos'!$AZ$4:$BE$11,5,FALSE),"")</f>
        <v/>
      </c>
      <c r="Z1907" s="208" t="str">
        <f>IFERROR(VLOOKUP(X1907,'Tablas de calculos'!$AZ$4:$BE$11,6,FALSE),"")</f>
        <v/>
      </c>
    </row>
    <row r="1908" spans="1:26" ht="60" x14ac:dyDescent="0.25">
      <c r="A1908" s="232" t="s">
        <v>112</v>
      </c>
      <c r="B1908" s="61">
        <v>49</v>
      </c>
      <c r="C1908" s="205" t="str">
        <f>+VLOOKUP(Tabla9[[#This Row],[Cod. Riesgo]],Tabla_Riesgos[[Número]:[Tipo de Riesgo]],6,FALSE)</f>
        <v>Operativo</v>
      </c>
      <c r="D1908" s="119" t="s">
        <v>48</v>
      </c>
      <c r="E1908" s="120" t="s">
        <v>54</v>
      </c>
      <c r="F1908" s="121"/>
      <c r="G1908" s="122" t="s">
        <v>283</v>
      </c>
      <c r="H1908" s="213"/>
      <c r="I1908" s="207"/>
      <c r="J1908" s="207"/>
      <c r="K1908" s="207"/>
      <c r="L1908" s="207"/>
      <c r="M1908" s="207"/>
      <c r="N1908" s="207"/>
      <c r="O1908" s="207"/>
      <c r="P1908" s="123">
        <f t="shared" si="120"/>
        <v>0</v>
      </c>
      <c r="Q1908" s="208" t="str">
        <f t="shared" si="121"/>
        <v>Debil</v>
      </c>
      <c r="R1908" s="207" t="s">
        <v>516</v>
      </c>
      <c r="S1908" s="224" t="str">
        <f t="shared" si="122"/>
        <v>DebilFuerte</v>
      </c>
      <c r="T1908" s="224">
        <f>IFERROR(VLOOKUP(S1908,'Tablas de calculos'!$AU$16:$AV$24,2,FALSE),"")</f>
        <v>7</v>
      </c>
      <c r="U1908" s="208" t="str">
        <f>IFERROR(VLOOKUP(T1908,'Tablas de calculos'!$AV$16:$AY$24,4),"")</f>
        <v>Débil</v>
      </c>
      <c r="V1908" s="207" t="s">
        <v>576</v>
      </c>
      <c r="W1908" s="207" t="s">
        <v>578</v>
      </c>
      <c r="X1908" s="123" t="str">
        <f t="shared" si="123"/>
        <v>DébilNo disminuyeDirectamente</v>
      </c>
      <c r="Y1908" s="208" t="str">
        <f>IFERROR(VLOOKUP(X1908,'Tablas de calculos'!$AZ$4:$BE$11,5,FALSE),"")</f>
        <v/>
      </c>
      <c r="Z1908" s="208" t="str">
        <f>IFERROR(VLOOKUP(X1908,'Tablas de calculos'!$AZ$4:$BE$11,6,FALSE),"")</f>
        <v/>
      </c>
    </row>
    <row r="1909" spans="1:26" ht="45" x14ac:dyDescent="0.25">
      <c r="A1909" s="232" t="s">
        <v>112</v>
      </c>
      <c r="B1909" s="61">
        <v>49</v>
      </c>
      <c r="C1909" s="205" t="str">
        <f>+VLOOKUP(Tabla9[[#This Row],[Cod. Riesgo]],Tabla_Riesgos[[Número]:[Tipo de Riesgo]],6,FALSE)</f>
        <v>Operativo</v>
      </c>
      <c r="D1909" s="119" t="s">
        <v>48</v>
      </c>
      <c r="E1909" s="120" t="s">
        <v>54</v>
      </c>
      <c r="F1909" s="121"/>
      <c r="G1909" s="122" t="s">
        <v>280</v>
      </c>
      <c r="H1909" s="213"/>
      <c r="I1909" s="207"/>
      <c r="J1909" s="207"/>
      <c r="K1909" s="207"/>
      <c r="L1909" s="207"/>
      <c r="M1909" s="207"/>
      <c r="N1909" s="207"/>
      <c r="O1909" s="207"/>
      <c r="P1909" s="123">
        <f t="shared" si="120"/>
        <v>0</v>
      </c>
      <c r="Q1909" s="208" t="str">
        <f t="shared" si="121"/>
        <v>Debil</v>
      </c>
      <c r="R1909" s="207" t="s">
        <v>516</v>
      </c>
      <c r="S1909" s="224" t="str">
        <f t="shared" si="122"/>
        <v>DebilFuerte</v>
      </c>
      <c r="T1909" s="224">
        <f>IFERROR(VLOOKUP(S1909,'Tablas de calculos'!$AU$16:$AV$24,2,FALSE),"")</f>
        <v>7</v>
      </c>
      <c r="U1909" s="208" t="str">
        <f>IFERROR(VLOOKUP(T1909,'Tablas de calculos'!$AV$16:$AY$24,4),"")</f>
        <v>Débil</v>
      </c>
      <c r="V1909" s="207" t="s">
        <v>576</v>
      </c>
      <c r="W1909" s="207" t="s">
        <v>578</v>
      </c>
      <c r="X1909" s="123" t="str">
        <f t="shared" si="123"/>
        <v>DébilNo disminuyeDirectamente</v>
      </c>
      <c r="Y1909" s="208" t="str">
        <f>IFERROR(VLOOKUP(X1909,'Tablas de calculos'!$AZ$4:$BE$11,5,FALSE),"")</f>
        <v/>
      </c>
      <c r="Z1909" s="208" t="str">
        <f>IFERROR(VLOOKUP(X1909,'Tablas de calculos'!$AZ$4:$BE$11,6,FALSE),"")</f>
        <v/>
      </c>
    </row>
    <row r="1910" spans="1:26" ht="60" x14ac:dyDescent="0.25">
      <c r="A1910" s="232" t="s">
        <v>112</v>
      </c>
      <c r="B1910" s="61">
        <v>49</v>
      </c>
      <c r="C1910" s="205" t="str">
        <f>+VLOOKUP(Tabla9[[#This Row],[Cod. Riesgo]],Tabla_Riesgos[[Número]:[Tipo de Riesgo]],6,FALSE)</f>
        <v>Operativo</v>
      </c>
      <c r="D1910" s="119" t="s">
        <v>48</v>
      </c>
      <c r="E1910" s="120" t="s">
        <v>54</v>
      </c>
      <c r="F1910" s="121"/>
      <c r="G1910" s="122" t="s">
        <v>284</v>
      </c>
      <c r="H1910" s="213"/>
      <c r="I1910" s="207"/>
      <c r="J1910" s="207"/>
      <c r="K1910" s="207"/>
      <c r="L1910" s="207"/>
      <c r="M1910" s="207"/>
      <c r="N1910" s="207"/>
      <c r="O1910" s="207"/>
      <c r="P1910" s="123">
        <f t="shared" si="120"/>
        <v>0</v>
      </c>
      <c r="Q1910" s="208" t="str">
        <f t="shared" si="121"/>
        <v>Debil</v>
      </c>
      <c r="R1910" s="207" t="s">
        <v>516</v>
      </c>
      <c r="S1910" s="224" t="str">
        <f t="shared" si="122"/>
        <v>DebilFuerte</v>
      </c>
      <c r="T1910" s="224">
        <f>IFERROR(VLOOKUP(S1910,'Tablas de calculos'!$AU$16:$AV$24,2,FALSE),"")</f>
        <v>7</v>
      </c>
      <c r="U1910" s="208" t="str">
        <f>IFERROR(VLOOKUP(T1910,'Tablas de calculos'!$AV$16:$AY$24,4),"")</f>
        <v>Débil</v>
      </c>
      <c r="V1910" s="207" t="s">
        <v>576</v>
      </c>
      <c r="W1910" s="207" t="s">
        <v>578</v>
      </c>
      <c r="X1910" s="123" t="str">
        <f t="shared" si="123"/>
        <v>DébilNo disminuyeDirectamente</v>
      </c>
      <c r="Y1910" s="208" t="str">
        <f>IFERROR(VLOOKUP(X1910,'Tablas de calculos'!$AZ$4:$BE$11,5,FALSE),"")</f>
        <v/>
      </c>
      <c r="Z1910" s="208" t="str">
        <f>IFERROR(VLOOKUP(X1910,'Tablas de calculos'!$AZ$4:$BE$11,6,FALSE),"")</f>
        <v/>
      </c>
    </row>
    <row r="1911" spans="1:26" ht="45" x14ac:dyDescent="0.25">
      <c r="A1911" s="232" t="s">
        <v>112</v>
      </c>
      <c r="B1911" s="61">
        <v>49</v>
      </c>
      <c r="C1911" s="205" t="str">
        <f>+VLOOKUP(Tabla9[[#This Row],[Cod. Riesgo]],Tabla_Riesgos[[Número]:[Tipo de Riesgo]],6,FALSE)</f>
        <v>Operativo</v>
      </c>
      <c r="D1911" s="119" t="s">
        <v>48</v>
      </c>
      <c r="E1911" s="120" t="s">
        <v>54</v>
      </c>
      <c r="F1911" s="121"/>
      <c r="G1911" s="122" t="s">
        <v>282</v>
      </c>
      <c r="H1911" s="213"/>
      <c r="I1911" s="207"/>
      <c r="J1911" s="207"/>
      <c r="K1911" s="207"/>
      <c r="L1911" s="207"/>
      <c r="M1911" s="207"/>
      <c r="N1911" s="207"/>
      <c r="O1911" s="207"/>
      <c r="P1911" s="123">
        <f t="shared" si="120"/>
        <v>0</v>
      </c>
      <c r="Q1911" s="208" t="str">
        <f t="shared" si="121"/>
        <v>Debil</v>
      </c>
      <c r="R1911" s="207" t="s">
        <v>516</v>
      </c>
      <c r="S1911" s="224" t="str">
        <f t="shared" si="122"/>
        <v>DebilFuerte</v>
      </c>
      <c r="T1911" s="224">
        <f>IFERROR(VLOOKUP(S1911,'Tablas de calculos'!$AU$16:$AV$24,2,FALSE),"")</f>
        <v>7</v>
      </c>
      <c r="U1911" s="208" t="str">
        <f>IFERROR(VLOOKUP(T1911,'Tablas de calculos'!$AV$16:$AY$24,4),"")</f>
        <v>Débil</v>
      </c>
      <c r="V1911" s="207" t="s">
        <v>576</v>
      </c>
      <c r="W1911" s="207" t="s">
        <v>578</v>
      </c>
      <c r="X1911" s="123" t="str">
        <f t="shared" si="123"/>
        <v>DébilNo disminuyeDirectamente</v>
      </c>
      <c r="Y1911" s="208" t="str">
        <f>IFERROR(VLOOKUP(X1911,'Tablas de calculos'!$AZ$4:$BE$11,5,FALSE),"")</f>
        <v/>
      </c>
      <c r="Z1911" s="208" t="str">
        <f>IFERROR(VLOOKUP(X1911,'Tablas de calculos'!$AZ$4:$BE$11,6,FALSE),"")</f>
        <v/>
      </c>
    </row>
    <row r="1912" spans="1:26" ht="135" x14ac:dyDescent="0.25">
      <c r="A1912" s="232" t="s">
        <v>112</v>
      </c>
      <c r="B1912" s="61">
        <v>50</v>
      </c>
      <c r="C1912" s="205" t="str">
        <f>+VLOOKUP(Tabla9[[#This Row],[Cod. Riesgo]],Tabla_Riesgos[[Número]:[Tipo de Riesgo]],6,FALSE)</f>
        <v>Operativo</v>
      </c>
      <c r="D1912" s="119" t="s">
        <v>55</v>
      </c>
      <c r="E1912" s="120" t="s">
        <v>670</v>
      </c>
      <c r="F1912" s="121"/>
      <c r="G1912" s="122" t="s">
        <v>285</v>
      </c>
      <c r="H1912" s="213"/>
      <c r="I1912" s="207"/>
      <c r="J1912" s="207"/>
      <c r="K1912" s="207"/>
      <c r="L1912" s="207"/>
      <c r="M1912" s="207"/>
      <c r="N1912" s="207"/>
      <c r="O1912" s="207"/>
      <c r="P1912" s="123">
        <f t="shared" si="120"/>
        <v>0</v>
      </c>
      <c r="Q1912" s="208" t="str">
        <f t="shared" si="121"/>
        <v>Debil</v>
      </c>
      <c r="R1912" s="207" t="s">
        <v>516</v>
      </c>
      <c r="S1912" s="224" t="str">
        <f t="shared" si="122"/>
        <v>DebilFuerte</v>
      </c>
      <c r="T1912" s="224">
        <f>IFERROR(VLOOKUP(S1912,'Tablas de calculos'!$AU$16:$AV$24,2,FALSE),"")</f>
        <v>7</v>
      </c>
      <c r="U1912" s="208" t="str">
        <f>IFERROR(VLOOKUP(T1912,'Tablas de calculos'!$AV$16:$AY$24,4),"")</f>
        <v>Débil</v>
      </c>
      <c r="V1912" s="207" t="s">
        <v>576</v>
      </c>
      <c r="W1912" s="207" t="s">
        <v>578</v>
      </c>
      <c r="X1912" s="123" t="str">
        <f t="shared" si="123"/>
        <v>DébilNo disminuyeDirectamente</v>
      </c>
      <c r="Y1912" s="208" t="str">
        <f>IFERROR(VLOOKUP(X1912,'Tablas de calculos'!$AZ$4:$BE$11,5,FALSE),"")</f>
        <v/>
      </c>
      <c r="Z1912" s="208" t="str">
        <f>IFERROR(VLOOKUP(X1912,'Tablas de calculos'!$AZ$4:$BE$11,6,FALSE),"")</f>
        <v/>
      </c>
    </row>
    <row r="1913" spans="1:26" ht="45" x14ac:dyDescent="0.25">
      <c r="A1913" s="232" t="s">
        <v>112</v>
      </c>
      <c r="B1913" s="61">
        <v>50</v>
      </c>
      <c r="C1913" s="205" t="str">
        <f>+VLOOKUP(Tabla9[[#This Row],[Cod. Riesgo]],Tabla_Riesgos[[Número]:[Tipo de Riesgo]],6,FALSE)</f>
        <v>Operativo</v>
      </c>
      <c r="D1913" s="119" t="s">
        <v>55</v>
      </c>
      <c r="E1913" s="120" t="s">
        <v>670</v>
      </c>
      <c r="F1913" s="121"/>
      <c r="G1913" s="122" t="s">
        <v>231</v>
      </c>
      <c r="H1913" s="213"/>
      <c r="I1913" s="207"/>
      <c r="J1913" s="207"/>
      <c r="K1913" s="207"/>
      <c r="L1913" s="207"/>
      <c r="M1913" s="207"/>
      <c r="N1913" s="207"/>
      <c r="O1913" s="207"/>
      <c r="P1913" s="123">
        <f t="shared" si="120"/>
        <v>0</v>
      </c>
      <c r="Q1913" s="208" t="str">
        <f t="shared" si="121"/>
        <v>Debil</v>
      </c>
      <c r="R1913" s="207" t="s">
        <v>516</v>
      </c>
      <c r="S1913" s="224" t="str">
        <f t="shared" si="122"/>
        <v>DebilFuerte</v>
      </c>
      <c r="T1913" s="224">
        <f>IFERROR(VLOOKUP(S1913,'Tablas de calculos'!$AU$16:$AV$24,2,FALSE),"")</f>
        <v>7</v>
      </c>
      <c r="U1913" s="208" t="str">
        <f>IFERROR(VLOOKUP(T1913,'Tablas de calculos'!$AV$16:$AY$24,4),"")</f>
        <v>Débil</v>
      </c>
      <c r="V1913" s="207" t="s">
        <v>576</v>
      </c>
      <c r="W1913" s="207" t="s">
        <v>578</v>
      </c>
      <c r="X1913" s="123" t="str">
        <f t="shared" si="123"/>
        <v>DébilNo disminuyeDirectamente</v>
      </c>
      <c r="Y1913" s="208" t="str">
        <f>IFERROR(VLOOKUP(X1913,'Tablas de calculos'!$AZ$4:$BE$11,5,FALSE),"")</f>
        <v/>
      </c>
      <c r="Z1913" s="208" t="str">
        <f>IFERROR(VLOOKUP(X1913,'Tablas de calculos'!$AZ$4:$BE$11,6,FALSE),"")</f>
        <v/>
      </c>
    </row>
    <row r="1914" spans="1:26" ht="45" x14ac:dyDescent="0.25">
      <c r="A1914" s="232" t="s">
        <v>112</v>
      </c>
      <c r="B1914" s="61">
        <v>50</v>
      </c>
      <c r="C1914" s="205" t="str">
        <f>+VLOOKUP(Tabla9[[#This Row],[Cod. Riesgo]],Tabla_Riesgos[[Número]:[Tipo de Riesgo]],6,FALSE)</f>
        <v>Operativo</v>
      </c>
      <c r="D1914" s="119" t="s">
        <v>55</v>
      </c>
      <c r="E1914" s="120" t="s">
        <v>670</v>
      </c>
      <c r="F1914" s="121"/>
      <c r="G1914" s="122" t="s">
        <v>189</v>
      </c>
      <c r="H1914" s="213"/>
      <c r="I1914" s="207"/>
      <c r="J1914" s="207"/>
      <c r="K1914" s="207"/>
      <c r="L1914" s="207"/>
      <c r="M1914" s="207"/>
      <c r="N1914" s="207"/>
      <c r="O1914" s="207"/>
      <c r="P1914" s="123">
        <f t="shared" si="120"/>
        <v>0</v>
      </c>
      <c r="Q1914" s="208" t="str">
        <f t="shared" si="121"/>
        <v>Debil</v>
      </c>
      <c r="R1914" s="207" t="s">
        <v>516</v>
      </c>
      <c r="S1914" s="224" t="str">
        <f t="shared" si="122"/>
        <v>DebilFuerte</v>
      </c>
      <c r="T1914" s="224">
        <f>IFERROR(VLOOKUP(S1914,'Tablas de calculos'!$AU$16:$AV$24,2,FALSE),"")</f>
        <v>7</v>
      </c>
      <c r="U1914" s="208" t="str">
        <f>IFERROR(VLOOKUP(T1914,'Tablas de calculos'!$AV$16:$AY$24,4),"")</f>
        <v>Débil</v>
      </c>
      <c r="V1914" s="207" t="s">
        <v>576</v>
      </c>
      <c r="W1914" s="207" t="s">
        <v>578</v>
      </c>
      <c r="X1914" s="123" t="str">
        <f t="shared" si="123"/>
        <v>DébilNo disminuyeDirectamente</v>
      </c>
      <c r="Y1914" s="208" t="str">
        <f>IFERROR(VLOOKUP(X1914,'Tablas de calculos'!$AZ$4:$BE$11,5,FALSE),"")</f>
        <v/>
      </c>
      <c r="Z1914" s="208" t="str">
        <f>IFERROR(VLOOKUP(X1914,'Tablas de calculos'!$AZ$4:$BE$11,6,FALSE),"")</f>
        <v/>
      </c>
    </row>
    <row r="1915" spans="1:26" ht="60" x14ac:dyDescent="0.25">
      <c r="A1915" s="232" t="s">
        <v>112</v>
      </c>
      <c r="B1915" s="61">
        <v>50</v>
      </c>
      <c r="C1915" s="205" t="str">
        <f>+VLOOKUP(Tabla9[[#This Row],[Cod. Riesgo]],Tabla_Riesgos[[Número]:[Tipo de Riesgo]],6,FALSE)</f>
        <v>Operativo</v>
      </c>
      <c r="D1915" s="119" t="s">
        <v>55</v>
      </c>
      <c r="E1915" s="120" t="s">
        <v>670</v>
      </c>
      <c r="F1915" s="121"/>
      <c r="G1915" s="122" t="s">
        <v>221</v>
      </c>
      <c r="H1915" s="213"/>
      <c r="I1915" s="207"/>
      <c r="J1915" s="207"/>
      <c r="K1915" s="207"/>
      <c r="L1915" s="207"/>
      <c r="M1915" s="207"/>
      <c r="N1915" s="207"/>
      <c r="O1915" s="207"/>
      <c r="P1915" s="123">
        <f t="shared" si="120"/>
        <v>0</v>
      </c>
      <c r="Q1915" s="208" t="str">
        <f t="shared" si="121"/>
        <v>Debil</v>
      </c>
      <c r="R1915" s="207" t="s">
        <v>516</v>
      </c>
      <c r="S1915" s="224" t="str">
        <f t="shared" si="122"/>
        <v>DebilFuerte</v>
      </c>
      <c r="T1915" s="224">
        <f>IFERROR(VLOOKUP(S1915,'Tablas de calculos'!$AU$16:$AV$24,2,FALSE),"")</f>
        <v>7</v>
      </c>
      <c r="U1915" s="208" t="str">
        <f>IFERROR(VLOOKUP(T1915,'Tablas de calculos'!$AV$16:$AY$24,4),"")</f>
        <v>Débil</v>
      </c>
      <c r="V1915" s="207" t="s">
        <v>576</v>
      </c>
      <c r="W1915" s="207" t="s">
        <v>578</v>
      </c>
      <c r="X1915" s="123" t="str">
        <f t="shared" si="123"/>
        <v>DébilNo disminuyeDirectamente</v>
      </c>
      <c r="Y1915" s="208" t="str">
        <f>IFERROR(VLOOKUP(X1915,'Tablas de calculos'!$AZ$4:$BE$11,5,FALSE),"")</f>
        <v/>
      </c>
      <c r="Z1915" s="208" t="str">
        <f>IFERROR(VLOOKUP(X1915,'Tablas de calculos'!$AZ$4:$BE$11,6,FALSE),"")</f>
        <v/>
      </c>
    </row>
    <row r="1916" spans="1:26" ht="60" x14ac:dyDescent="0.25">
      <c r="A1916" s="232" t="s">
        <v>112</v>
      </c>
      <c r="B1916" s="61">
        <v>51</v>
      </c>
      <c r="C1916" s="205" t="str">
        <f>+VLOOKUP(Tabla9[[#This Row],[Cod. Riesgo]],Tabla_Riesgos[[Número]:[Tipo de Riesgo]],6,FALSE)</f>
        <v>Operativo</v>
      </c>
      <c r="D1916" s="119" t="s">
        <v>55</v>
      </c>
      <c r="E1916" s="120" t="s">
        <v>671</v>
      </c>
      <c r="F1916" s="121"/>
      <c r="G1916" s="122" t="s">
        <v>286</v>
      </c>
      <c r="H1916" s="213"/>
      <c r="I1916" s="207"/>
      <c r="J1916" s="207"/>
      <c r="K1916" s="207"/>
      <c r="L1916" s="207"/>
      <c r="M1916" s="207"/>
      <c r="N1916" s="207"/>
      <c r="O1916" s="207"/>
      <c r="P1916" s="123">
        <f t="shared" si="120"/>
        <v>0</v>
      </c>
      <c r="Q1916" s="208" t="str">
        <f t="shared" si="121"/>
        <v>Debil</v>
      </c>
      <c r="R1916" s="207" t="s">
        <v>516</v>
      </c>
      <c r="S1916" s="224" t="str">
        <f t="shared" si="122"/>
        <v>DebilFuerte</v>
      </c>
      <c r="T1916" s="224">
        <f>IFERROR(VLOOKUP(S1916,'Tablas de calculos'!$AU$16:$AV$24,2,FALSE),"")</f>
        <v>7</v>
      </c>
      <c r="U1916" s="208" t="str">
        <f>IFERROR(VLOOKUP(T1916,'Tablas de calculos'!$AV$16:$AY$24,4),"")</f>
        <v>Débil</v>
      </c>
      <c r="V1916" s="207" t="s">
        <v>576</v>
      </c>
      <c r="W1916" s="207" t="s">
        <v>578</v>
      </c>
      <c r="X1916" s="123" t="str">
        <f t="shared" si="123"/>
        <v>DébilNo disminuyeDirectamente</v>
      </c>
      <c r="Y1916" s="208" t="str">
        <f>IFERROR(VLOOKUP(X1916,'Tablas de calculos'!$AZ$4:$BE$11,5,FALSE),"")</f>
        <v/>
      </c>
      <c r="Z1916" s="208" t="str">
        <f>IFERROR(VLOOKUP(X1916,'Tablas de calculos'!$AZ$4:$BE$11,6,FALSE),"")</f>
        <v/>
      </c>
    </row>
    <row r="1917" spans="1:26" ht="120" x14ac:dyDescent="0.25">
      <c r="A1917" s="232" t="s">
        <v>112</v>
      </c>
      <c r="B1917" s="61">
        <v>52</v>
      </c>
      <c r="C1917" s="205" t="str">
        <f>+VLOOKUP(Tabla9[[#This Row],[Cod. Riesgo]],Tabla_Riesgos[[Número]:[Tipo de Riesgo]],6,FALSE)</f>
        <v>Operativo</v>
      </c>
      <c r="D1917" s="119" t="s">
        <v>55</v>
      </c>
      <c r="E1917" s="120" t="s">
        <v>56</v>
      </c>
      <c r="F1917" s="121"/>
      <c r="G1917" s="122" t="s">
        <v>287</v>
      </c>
      <c r="H1917" s="213"/>
      <c r="I1917" s="207"/>
      <c r="J1917" s="207"/>
      <c r="K1917" s="207"/>
      <c r="L1917" s="207"/>
      <c r="M1917" s="207"/>
      <c r="N1917" s="207"/>
      <c r="O1917" s="207"/>
      <c r="P1917" s="123">
        <f t="shared" si="120"/>
        <v>0</v>
      </c>
      <c r="Q1917" s="208" t="str">
        <f t="shared" si="121"/>
        <v>Debil</v>
      </c>
      <c r="R1917" s="207" t="s">
        <v>516</v>
      </c>
      <c r="S1917" s="224" t="str">
        <f t="shared" si="122"/>
        <v>DebilFuerte</v>
      </c>
      <c r="T1917" s="224">
        <f>IFERROR(VLOOKUP(S1917,'Tablas de calculos'!$AU$16:$AV$24,2,FALSE),"")</f>
        <v>7</v>
      </c>
      <c r="U1917" s="208" t="str">
        <f>IFERROR(VLOOKUP(T1917,'Tablas de calculos'!$AV$16:$AY$24,4),"")</f>
        <v>Débil</v>
      </c>
      <c r="V1917" s="207" t="s">
        <v>576</v>
      </c>
      <c r="W1917" s="207" t="s">
        <v>578</v>
      </c>
      <c r="X1917" s="123" t="str">
        <f t="shared" si="123"/>
        <v>DébilNo disminuyeDirectamente</v>
      </c>
      <c r="Y1917" s="208" t="str">
        <f>IFERROR(VLOOKUP(X1917,'Tablas de calculos'!$AZ$4:$BE$11,5,FALSE),"")</f>
        <v/>
      </c>
      <c r="Z1917" s="208" t="str">
        <f>IFERROR(VLOOKUP(X1917,'Tablas de calculos'!$AZ$4:$BE$11,6,FALSE),"")</f>
        <v/>
      </c>
    </row>
    <row r="1918" spans="1:26" ht="105" x14ac:dyDescent="0.25">
      <c r="A1918" s="232" t="s">
        <v>112</v>
      </c>
      <c r="B1918" s="61">
        <v>53</v>
      </c>
      <c r="C1918" s="205" t="str">
        <f>+VLOOKUP(Tabla9[[#This Row],[Cod. Riesgo]],Tabla_Riesgos[[Número]:[Tipo de Riesgo]],6,FALSE)</f>
        <v>Seguridad de la Información</v>
      </c>
      <c r="D1918" s="119" t="s">
        <v>57</v>
      </c>
      <c r="E1918" s="120" t="s">
        <v>58</v>
      </c>
      <c r="F1918" s="121"/>
      <c r="G1918" s="122" t="s">
        <v>288</v>
      </c>
      <c r="H1918" s="213"/>
      <c r="I1918" s="207"/>
      <c r="J1918" s="207"/>
      <c r="K1918" s="207"/>
      <c r="L1918" s="207"/>
      <c r="M1918" s="207"/>
      <c r="N1918" s="207"/>
      <c r="O1918" s="207"/>
      <c r="P1918" s="123">
        <f t="shared" si="120"/>
        <v>0</v>
      </c>
      <c r="Q1918" s="208" t="str">
        <f t="shared" si="121"/>
        <v>Debil</v>
      </c>
      <c r="R1918" s="207" t="s">
        <v>516</v>
      </c>
      <c r="S1918" s="224" t="str">
        <f t="shared" si="122"/>
        <v>DebilFuerte</v>
      </c>
      <c r="T1918" s="224">
        <f>IFERROR(VLOOKUP(S1918,'Tablas de calculos'!$AU$16:$AV$24,2,FALSE),"")</f>
        <v>7</v>
      </c>
      <c r="U1918" s="208" t="str">
        <f>IFERROR(VLOOKUP(T1918,'Tablas de calculos'!$AV$16:$AY$24,4),"")</f>
        <v>Débil</v>
      </c>
      <c r="V1918" s="207" t="s">
        <v>576</v>
      </c>
      <c r="W1918" s="207" t="s">
        <v>578</v>
      </c>
      <c r="X1918" s="123" t="str">
        <f t="shared" si="123"/>
        <v>DébilNo disminuyeDirectamente</v>
      </c>
      <c r="Y1918" s="208" t="str">
        <f>IFERROR(VLOOKUP(X1918,'Tablas de calculos'!$AZ$4:$BE$11,5,FALSE),"")</f>
        <v/>
      </c>
      <c r="Z1918" s="208" t="str">
        <f>IFERROR(VLOOKUP(X1918,'Tablas de calculos'!$AZ$4:$BE$11,6,FALSE),"")</f>
        <v/>
      </c>
    </row>
    <row r="1919" spans="1:26" ht="165" x14ac:dyDescent="0.25">
      <c r="A1919" s="232" t="s">
        <v>112</v>
      </c>
      <c r="B1919" s="61">
        <v>54</v>
      </c>
      <c r="C1919" s="205" t="str">
        <f>+VLOOKUP(Tabla9[[#This Row],[Cod. Riesgo]],Tabla_Riesgos[[Número]:[Tipo de Riesgo]],6,FALSE)</f>
        <v>Operativo</v>
      </c>
      <c r="D1919" s="119" t="s">
        <v>57</v>
      </c>
      <c r="E1919" s="120" t="s">
        <v>59</v>
      </c>
      <c r="F1919" s="121"/>
      <c r="G1919" s="122" t="s">
        <v>289</v>
      </c>
      <c r="H1919" s="213"/>
      <c r="I1919" s="207"/>
      <c r="J1919" s="207"/>
      <c r="K1919" s="207"/>
      <c r="L1919" s="207"/>
      <c r="M1919" s="207"/>
      <c r="N1919" s="207"/>
      <c r="O1919" s="207"/>
      <c r="P1919" s="123">
        <f t="shared" si="120"/>
        <v>0</v>
      </c>
      <c r="Q1919" s="208" t="str">
        <f t="shared" si="121"/>
        <v>Debil</v>
      </c>
      <c r="R1919" s="207" t="s">
        <v>516</v>
      </c>
      <c r="S1919" s="224" t="str">
        <f t="shared" si="122"/>
        <v>DebilFuerte</v>
      </c>
      <c r="T1919" s="224">
        <f>IFERROR(VLOOKUP(S1919,'Tablas de calculos'!$AU$16:$AV$24,2,FALSE),"")</f>
        <v>7</v>
      </c>
      <c r="U1919" s="208" t="str">
        <f>IFERROR(VLOOKUP(T1919,'Tablas de calculos'!$AV$16:$AY$24,4),"")</f>
        <v>Débil</v>
      </c>
      <c r="V1919" s="207" t="s">
        <v>576</v>
      </c>
      <c r="W1919" s="207" t="s">
        <v>578</v>
      </c>
      <c r="X1919" s="123" t="str">
        <f t="shared" si="123"/>
        <v>DébilNo disminuyeDirectamente</v>
      </c>
      <c r="Y1919" s="208" t="str">
        <f>IFERROR(VLOOKUP(X1919,'Tablas de calculos'!$AZ$4:$BE$11,5,FALSE),"")</f>
        <v/>
      </c>
      <c r="Z1919" s="208" t="str">
        <f>IFERROR(VLOOKUP(X1919,'Tablas de calculos'!$AZ$4:$BE$11,6,FALSE),"")</f>
        <v/>
      </c>
    </row>
    <row r="1920" spans="1:26" ht="120" x14ac:dyDescent="0.25">
      <c r="A1920" s="232" t="s">
        <v>112</v>
      </c>
      <c r="B1920" s="61">
        <v>54</v>
      </c>
      <c r="C1920" s="205" t="str">
        <f>+VLOOKUP(Tabla9[[#This Row],[Cod. Riesgo]],Tabla_Riesgos[[Número]:[Tipo de Riesgo]],6,FALSE)</f>
        <v>Operativo</v>
      </c>
      <c r="D1920" s="119" t="s">
        <v>57</v>
      </c>
      <c r="E1920" s="120" t="s">
        <v>59</v>
      </c>
      <c r="F1920" s="121"/>
      <c r="G1920" s="122" t="s">
        <v>290</v>
      </c>
      <c r="H1920" s="213"/>
      <c r="I1920" s="207"/>
      <c r="J1920" s="207"/>
      <c r="K1920" s="207"/>
      <c r="L1920" s="207"/>
      <c r="M1920" s="207"/>
      <c r="N1920" s="207"/>
      <c r="O1920" s="207"/>
      <c r="P1920" s="123">
        <f t="shared" si="120"/>
        <v>0</v>
      </c>
      <c r="Q1920" s="208" t="str">
        <f t="shared" si="121"/>
        <v>Debil</v>
      </c>
      <c r="R1920" s="207" t="s">
        <v>516</v>
      </c>
      <c r="S1920" s="224" t="str">
        <f t="shared" si="122"/>
        <v>DebilFuerte</v>
      </c>
      <c r="T1920" s="224">
        <f>IFERROR(VLOOKUP(S1920,'Tablas de calculos'!$AU$16:$AV$24,2,FALSE),"")</f>
        <v>7</v>
      </c>
      <c r="U1920" s="208" t="str">
        <f>IFERROR(VLOOKUP(T1920,'Tablas de calculos'!$AV$16:$AY$24,4),"")</f>
        <v>Débil</v>
      </c>
      <c r="V1920" s="207" t="s">
        <v>576</v>
      </c>
      <c r="W1920" s="207" t="s">
        <v>578</v>
      </c>
      <c r="X1920" s="123" t="str">
        <f t="shared" si="123"/>
        <v>DébilNo disminuyeDirectamente</v>
      </c>
      <c r="Y1920" s="208" t="str">
        <f>IFERROR(VLOOKUP(X1920,'Tablas de calculos'!$AZ$4:$BE$11,5,FALSE),"")</f>
        <v/>
      </c>
      <c r="Z1920" s="208" t="str">
        <f>IFERROR(VLOOKUP(X1920,'Tablas de calculos'!$AZ$4:$BE$11,6,FALSE),"")</f>
        <v/>
      </c>
    </row>
    <row r="1921" spans="1:26" ht="75" x14ac:dyDescent="0.25">
      <c r="A1921" s="232" t="s">
        <v>112</v>
      </c>
      <c r="B1921" s="61">
        <v>55</v>
      </c>
      <c r="C1921" s="205" t="str">
        <f>+VLOOKUP(Tabla9[[#This Row],[Cod. Riesgo]],Tabla_Riesgos[[Número]:[Tipo de Riesgo]],6,FALSE)</f>
        <v>Operativo</v>
      </c>
      <c r="D1921" s="119" t="s">
        <v>60</v>
      </c>
      <c r="E1921" s="120" t="s">
        <v>61</v>
      </c>
      <c r="F1921" s="121"/>
      <c r="G1921" s="122" t="s">
        <v>291</v>
      </c>
      <c r="H1921" s="213"/>
      <c r="I1921" s="207"/>
      <c r="J1921" s="207"/>
      <c r="K1921" s="207"/>
      <c r="L1921" s="207"/>
      <c r="M1921" s="207"/>
      <c r="N1921" s="207"/>
      <c r="O1921" s="207"/>
      <c r="P1921" s="123">
        <f t="shared" si="120"/>
        <v>0</v>
      </c>
      <c r="Q1921" s="208" t="str">
        <f t="shared" si="121"/>
        <v>Debil</v>
      </c>
      <c r="R1921" s="207" t="s">
        <v>516</v>
      </c>
      <c r="S1921" s="224" t="str">
        <f t="shared" si="122"/>
        <v>DebilFuerte</v>
      </c>
      <c r="T1921" s="224">
        <f>IFERROR(VLOOKUP(S1921,'Tablas de calculos'!$AU$16:$AV$24,2,FALSE),"")</f>
        <v>7</v>
      </c>
      <c r="U1921" s="208" t="str">
        <f>IFERROR(VLOOKUP(T1921,'Tablas de calculos'!$AV$16:$AY$24,4),"")</f>
        <v>Débil</v>
      </c>
      <c r="V1921" s="207" t="s">
        <v>576</v>
      </c>
      <c r="W1921" s="207" t="s">
        <v>578</v>
      </c>
      <c r="X1921" s="123" t="str">
        <f t="shared" si="123"/>
        <v>DébilNo disminuyeDirectamente</v>
      </c>
      <c r="Y1921" s="208" t="str">
        <f>IFERROR(VLOOKUP(X1921,'Tablas de calculos'!$AZ$4:$BE$11,5,FALSE),"")</f>
        <v/>
      </c>
      <c r="Z1921" s="208" t="str">
        <f>IFERROR(VLOOKUP(X1921,'Tablas de calculos'!$AZ$4:$BE$11,6,FALSE),"")</f>
        <v/>
      </c>
    </row>
    <row r="1922" spans="1:26" ht="90" x14ac:dyDescent="0.25">
      <c r="A1922" s="232" t="s">
        <v>112</v>
      </c>
      <c r="B1922" s="61">
        <v>56</v>
      </c>
      <c r="C1922" s="205" t="str">
        <f>+VLOOKUP(Tabla9[[#This Row],[Cod. Riesgo]],Tabla_Riesgos[[Número]:[Tipo de Riesgo]],6,FALSE)</f>
        <v>Operativo</v>
      </c>
      <c r="D1922" s="119" t="s">
        <v>60</v>
      </c>
      <c r="E1922" s="120" t="s">
        <v>64</v>
      </c>
      <c r="F1922" s="121"/>
      <c r="G1922" s="122" t="s">
        <v>292</v>
      </c>
      <c r="H1922" s="213"/>
      <c r="I1922" s="207"/>
      <c r="J1922" s="207"/>
      <c r="K1922" s="207"/>
      <c r="L1922" s="207"/>
      <c r="M1922" s="207"/>
      <c r="N1922" s="207"/>
      <c r="O1922" s="207"/>
      <c r="P1922" s="123">
        <f t="shared" si="120"/>
        <v>0</v>
      </c>
      <c r="Q1922" s="208" t="str">
        <f t="shared" si="121"/>
        <v>Debil</v>
      </c>
      <c r="R1922" s="207" t="s">
        <v>516</v>
      </c>
      <c r="S1922" s="224" t="str">
        <f t="shared" si="122"/>
        <v>DebilFuerte</v>
      </c>
      <c r="T1922" s="224">
        <f>IFERROR(VLOOKUP(S1922,'Tablas de calculos'!$AU$16:$AV$24,2,FALSE),"")</f>
        <v>7</v>
      </c>
      <c r="U1922" s="208" t="str">
        <f>IFERROR(VLOOKUP(T1922,'Tablas de calculos'!$AV$16:$AY$24,4),"")</f>
        <v>Débil</v>
      </c>
      <c r="V1922" s="207" t="s">
        <v>576</v>
      </c>
      <c r="W1922" s="207" t="s">
        <v>578</v>
      </c>
      <c r="X1922" s="123" t="str">
        <f t="shared" si="123"/>
        <v>DébilNo disminuyeDirectamente</v>
      </c>
      <c r="Y1922" s="208" t="str">
        <f>IFERROR(VLOOKUP(X1922,'Tablas de calculos'!$AZ$4:$BE$11,5,FALSE),"")</f>
        <v/>
      </c>
      <c r="Z1922" s="208" t="str">
        <f>IFERROR(VLOOKUP(X1922,'Tablas de calculos'!$AZ$4:$BE$11,6,FALSE),"")</f>
        <v/>
      </c>
    </row>
    <row r="1923" spans="1:26" ht="105" x14ac:dyDescent="0.25">
      <c r="A1923" s="232" t="s">
        <v>112</v>
      </c>
      <c r="B1923" s="61">
        <v>57</v>
      </c>
      <c r="C1923" s="205" t="str">
        <f>+VLOOKUP(Tabla9[[#This Row],[Cod. Riesgo]],Tabla_Riesgos[[Número]:[Tipo de Riesgo]],6,FALSE)</f>
        <v>Operativo</v>
      </c>
      <c r="D1923" s="119" t="s">
        <v>66</v>
      </c>
      <c r="E1923" s="120" t="s">
        <v>67</v>
      </c>
      <c r="F1923" s="121"/>
      <c r="G1923" s="122" t="s">
        <v>293</v>
      </c>
      <c r="H1923" s="213"/>
      <c r="I1923" s="207"/>
      <c r="J1923" s="207"/>
      <c r="K1923" s="207"/>
      <c r="L1923" s="207"/>
      <c r="M1923" s="207"/>
      <c r="N1923" s="207"/>
      <c r="O1923" s="207"/>
      <c r="P1923" s="123">
        <f t="shared" si="120"/>
        <v>0</v>
      </c>
      <c r="Q1923" s="208" t="str">
        <f t="shared" si="121"/>
        <v>Debil</v>
      </c>
      <c r="R1923" s="207" t="s">
        <v>516</v>
      </c>
      <c r="S1923" s="224" t="str">
        <f t="shared" si="122"/>
        <v>DebilFuerte</v>
      </c>
      <c r="T1923" s="224">
        <f>IFERROR(VLOOKUP(S1923,'Tablas de calculos'!$AU$16:$AV$24,2,FALSE),"")</f>
        <v>7</v>
      </c>
      <c r="U1923" s="208" t="str">
        <f>IFERROR(VLOOKUP(T1923,'Tablas de calculos'!$AV$16:$AY$24,4),"")</f>
        <v>Débil</v>
      </c>
      <c r="V1923" s="207" t="s">
        <v>576</v>
      </c>
      <c r="W1923" s="207" t="s">
        <v>578</v>
      </c>
      <c r="X1923" s="123" t="str">
        <f t="shared" si="123"/>
        <v>DébilNo disminuyeDirectamente</v>
      </c>
      <c r="Y1923" s="208" t="str">
        <f>IFERROR(VLOOKUP(X1923,'Tablas de calculos'!$AZ$4:$BE$11,5,FALSE),"")</f>
        <v/>
      </c>
      <c r="Z1923" s="208" t="str">
        <f>IFERROR(VLOOKUP(X1923,'Tablas de calculos'!$AZ$4:$BE$11,6,FALSE),"")</f>
        <v/>
      </c>
    </row>
    <row r="1924" spans="1:26" ht="75" x14ac:dyDescent="0.25">
      <c r="A1924" s="232" t="s">
        <v>112</v>
      </c>
      <c r="B1924" s="61">
        <v>57</v>
      </c>
      <c r="C1924" s="205" t="str">
        <f>+VLOOKUP(Tabla9[[#This Row],[Cod. Riesgo]],Tabla_Riesgos[[Número]:[Tipo de Riesgo]],6,FALSE)</f>
        <v>Operativo</v>
      </c>
      <c r="D1924" s="119" t="s">
        <v>66</v>
      </c>
      <c r="E1924" s="120" t="s">
        <v>67</v>
      </c>
      <c r="F1924" s="121"/>
      <c r="G1924" s="122" t="s">
        <v>294</v>
      </c>
      <c r="H1924" s="213"/>
      <c r="I1924" s="207"/>
      <c r="J1924" s="207"/>
      <c r="K1924" s="207"/>
      <c r="L1924" s="207"/>
      <c r="M1924" s="207"/>
      <c r="N1924" s="207"/>
      <c r="O1924" s="207"/>
      <c r="P1924" s="123">
        <f t="shared" si="120"/>
        <v>0</v>
      </c>
      <c r="Q1924" s="208" t="str">
        <f t="shared" si="121"/>
        <v>Debil</v>
      </c>
      <c r="R1924" s="207" t="s">
        <v>516</v>
      </c>
      <c r="S1924" s="224" t="str">
        <f t="shared" si="122"/>
        <v>DebilFuerte</v>
      </c>
      <c r="T1924" s="224">
        <f>IFERROR(VLOOKUP(S1924,'Tablas de calculos'!$AU$16:$AV$24,2,FALSE),"")</f>
        <v>7</v>
      </c>
      <c r="U1924" s="208" t="str">
        <f>IFERROR(VLOOKUP(T1924,'Tablas de calculos'!$AV$16:$AY$24,4),"")</f>
        <v>Débil</v>
      </c>
      <c r="V1924" s="207" t="s">
        <v>576</v>
      </c>
      <c r="W1924" s="207" t="s">
        <v>578</v>
      </c>
      <c r="X1924" s="123" t="str">
        <f t="shared" si="123"/>
        <v>DébilNo disminuyeDirectamente</v>
      </c>
      <c r="Y1924" s="208" t="str">
        <f>IFERROR(VLOOKUP(X1924,'Tablas de calculos'!$AZ$4:$BE$11,5,FALSE),"")</f>
        <v/>
      </c>
      <c r="Z1924" s="208" t="str">
        <f>IFERROR(VLOOKUP(X1924,'Tablas de calculos'!$AZ$4:$BE$11,6,FALSE),"")</f>
        <v/>
      </c>
    </row>
    <row r="1925" spans="1:26" ht="45" x14ac:dyDescent="0.25">
      <c r="A1925" s="232" t="s">
        <v>112</v>
      </c>
      <c r="B1925" s="61">
        <v>57</v>
      </c>
      <c r="C1925" s="205" t="str">
        <f>+VLOOKUP(Tabla9[[#This Row],[Cod. Riesgo]],Tabla_Riesgos[[Número]:[Tipo de Riesgo]],6,FALSE)</f>
        <v>Operativo</v>
      </c>
      <c r="D1925" s="119" t="s">
        <v>66</v>
      </c>
      <c r="E1925" s="120" t="s">
        <v>67</v>
      </c>
      <c r="F1925" s="121"/>
      <c r="G1925" s="122" t="s">
        <v>295</v>
      </c>
      <c r="H1925" s="213"/>
      <c r="I1925" s="207"/>
      <c r="J1925" s="207"/>
      <c r="K1925" s="207"/>
      <c r="L1925" s="207"/>
      <c r="M1925" s="207"/>
      <c r="N1925" s="207"/>
      <c r="O1925" s="207"/>
      <c r="P1925" s="123">
        <f t="shared" ref="P1925:P1988" si="124">IFERROR(IF(I1925="Asignado",15,0)+IF(J1925="Adecuado",15,0)+IF(K1925="Oportuna",15,0)+IF(L1925="Prevenir",15,0)+IF(L1925="Detectar",10,0)+IF(M1925="Confiable",15,0)+IF(N1925="Se investigan y resuelven oportunamente",15,0)+IF(O1925="Completa",10,0)+IF(O1925="Incompleta",5,0),"")</f>
        <v>0</v>
      </c>
      <c r="Q1925" s="208" t="str">
        <f t="shared" ref="Q1925:Q1988" si="125">IF(P1925&lt;86,"Debil",IF(P1925&lt;96,"Moderado","Fuerte"))</f>
        <v>Debil</v>
      </c>
      <c r="R1925" s="207" t="s">
        <v>516</v>
      </c>
      <c r="S1925" s="224" t="str">
        <f t="shared" ref="S1925:S1988" si="126">_xlfn.CONCAT(Q1925,R1925)</f>
        <v>DebilFuerte</v>
      </c>
      <c r="T1925" s="224">
        <f>IFERROR(VLOOKUP(S1925,'Tablas de calculos'!$AU$16:$AV$24,2,FALSE),"")</f>
        <v>7</v>
      </c>
      <c r="U1925" s="208" t="str">
        <f>IFERROR(VLOOKUP(T1925,'Tablas de calculos'!$AV$16:$AY$24,4),"")</f>
        <v>Débil</v>
      </c>
      <c r="V1925" s="207" t="s">
        <v>576</v>
      </c>
      <c r="W1925" s="207" t="s">
        <v>578</v>
      </c>
      <c r="X1925" s="123" t="str">
        <f t="shared" ref="X1925:X1988" si="127">CONCATENATE(U1925,V1925,W1925)</f>
        <v>DébilNo disminuyeDirectamente</v>
      </c>
      <c r="Y1925" s="208" t="str">
        <f>IFERROR(VLOOKUP(X1925,'Tablas de calculos'!$AZ$4:$BE$11,5,FALSE),"")</f>
        <v/>
      </c>
      <c r="Z1925" s="208" t="str">
        <f>IFERROR(VLOOKUP(X1925,'Tablas de calculos'!$AZ$4:$BE$11,6,FALSE),"")</f>
        <v/>
      </c>
    </row>
    <row r="1926" spans="1:26" ht="105" x14ac:dyDescent="0.25">
      <c r="A1926" s="232" t="s">
        <v>112</v>
      </c>
      <c r="B1926" s="61">
        <v>58</v>
      </c>
      <c r="C1926" s="205" t="str">
        <f>+VLOOKUP(Tabla9[[#This Row],[Cod. Riesgo]],Tabla_Riesgos[[Número]:[Tipo de Riesgo]],6,FALSE)</f>
        <v>Operativo</v>
      </c>
      <c r="D1926" s="119" t="s">
        <v>66</v>
      </c>
      <c r="E1926" s="120" t="s">
        <v>68</v>
      </c>
      <c r="F1926" s="121"/>
      <c r="G1926" s="122" t="s">
        <v>296</v>
      </c>
      <c r="H1926" s="213"/>
      <c r="I1926" s="207"/>
      <c r="J1926" s="207"/>
      <c r="K1926" s="207"/>
      <c r="L1926" s="207"/>
      <c r="M1926" s="207"/>
      <c r="N1926" s="207"/>
      <c r="O1926" s="207"/>
      <c r="P1926" s="123">
        <f t="shared" si="124"/>
        <v>0</v>
      </c>
      <c r="Q1926" s="208" t="str">
        <f t="shared" si="125"/>
        <v>Debil</v>
      </c>
      <c r="R1926" s="207" t="s">
        <v>516</v>
      </c>
      <c r="S1926" s="224" t="str">
        <f t="shared" si="126"/>
        <v>DebilFuerte</v>
      </c>
      <c r="T1926" s="224">
        <f>IFERROR(VLOOKUP(S1926,'Tablas de calculos'!$AU$16:$AV$24,2,FALSE),"")</f>
        <v>7</v>
      </c>
      <c r="U1926" s="208" t="str">
        <f>IFERROR(VLOOKUP(T1926,'Tablas de calculos'!$AV$16:$AY$24,4),"")</f>
        <v>Débil</v>
      </c>
      <c r="V1926" s="207" t="s">
        <v>576</v>
      </c>
      <c r="W1926" s="207" t="s">
        <v>578</v>
      </c>
      <c r="X1926" s="123" t="str">
        <f t="shared" si="127"/>
        <v>DébilNo disminuyeDirectamente</v>
      </c>
      <c r="Y1926" s="208" t="str">
        <f>IFERROR(VLOOKUP(X1926,'Tablas de calculos'!$AZ$4:$BE$11,5,FALSE),"")</f>
        <v/>
      </c>
      <c r="Z1926" s="208" t="str">
        <f>IFERROR(VLOOKUP(X1926,'Tablas de calculos'!$AZ$4:$BE$11,6,FALSE),"")</f>
        <v/>
      </c>
    </row>
    <row r="1927" spans="1:26" ht="75" x14ac:dyDescent="0.25">
      <c r="A1927" s="232" t="s">
        <v>112</v>
      </c>
      <c r="B1927" s="61">
        <v>59</v>
      </c>
      <c r="C1927" s="205" t="str">
        <f>+VLOOKUP(Tabla9[[#This Row],[Cod. Riesgo]],Tabla_Riesgos[[Número]:[Tipo de Riesgo]],6,FALSE)</f>
        <v>Operativo</v>
      </c>
      <c r="D1927" s="119" t="s">
        <v>66</v>
      </c>
      <c r="E1927" s="120" t="s">
        <v>71</v>
      </c>
      <c r="F1927" s="121"/>
      <c r="G1927" s="122" t="s">
        <v>297</v>
      </c>
      <c r="H1927" s="213"/>
      <c r="I1927" s="207"/>
      <c r="J1927" s="207"/>
      <c r="K1927" s="207"/>
      <c r="L1927" s="207"/>
      <c r="M1927" s="207"/>
      <c r="N1927" s="207"/>
      <c r="O1927" s="207"/>
      <c r="P1927" s="123">
        <f t="shared" si="124"/>
        <v>0</v>
      </c>
      <c r="Q1927" s="208" t="str">
        <f t="shared" si="125"/>
        <v>Debil</v>
      </c>
      <c r="R1927" s="207" t="s">
        <v>516</v>
      </c>
      <c r="S1927" s="224" t="str">
        <f t="shared" si="126"/>
        <v>DebilFuerte</v>
      </c>
      <c r="T1927" s="224">
        <f>IFERROR(VLOOKUP(S1927,'Tablas de calculos'!$AU$16:$AV$24,2,FALSE),"")</f>
        <v>7</v>
      </c>
      <c r="U1927" s="208" t="str">
        <f>IFERROR(VLOOKUP(T1927,'Tablas de calculos'!$AV$16:$AY$24,4),"")</f>
        <v>Débil</v>
      </c>
      <c r="V1927" s="207" t="s">
        <v>576</v>
      </c>
      <c r="W1927" s="207" t="s">
        <v>578</v>
      </c>
      <c r="X1927" s="123" t="str">
        <f t="shared" si="127"/>
        <v>DébilNo disminuyeDirectamente</v>
      </c>
      <c r="Y1927" s="208" t="str">
        <f>IFERROR(VLOOKUP(X1927,'Tablas de calculos'!$AZ$4:$BE$11,5,FALSE),"")</f>
        <v/>
      </c>
      <c r="Z1927" s="208" t="str">
        <f>IFERROR(VLOOKUP(X1927,'Tablas de calculos'!$AZ$4:$BE$11,6,FALSE),"")</f>
        <v/>
      </c>
    </row>
    <row r="1928" spans="1:26" ht="45" x14ac:dyDescent="0.25">
      <c r="A1928" s="232" t="s">
        <v>112</v>
      </c>
      <c r="B1928" s="61">
        <v>59</v>
      </c>
      <c r="C1928" s="205" t="str">
        <f>+VLOOKUP(Tabla9[[#This Row],[Cod. Riesgo]],Tabla_Riesgos[[Número]:[Tipo de Riesgo]],6,FALSE)</f>
        <v>Operativo</v>
      </c>
      <c r="D1928" s="119" t="s">
        <v>66</v>
      </c>
      <c r="E1928" s="120" t="s">
        <v>71</v>
      </c>
      <c r="F1928" s="121"/>
      <c r="G1928" s="122" t="s">
        <v>298</v>
      </c>
      <c r="H1928" s="213"/>
      <c r="I1928" s="207"/>
      <c r="J1928" s="207"/>
      <c r="K1928" s="207"/>
      <c r="L1928" s="207"/>
      <c r="M1928" s="207"/>
      <c r="N1928" s="207"/>
      <c r="O1928" s="207"/>
      <c r="P1928" s="123">
        <f t="shared" si="124"/>
        <v>0</v>
      </c>
      <c r="Q1928" s="208" t="str">
        <f t="shared" si="125"/>
        <v>Debil</v>
      </c>
      <c r="R1928" s="207" t="s">
        <v>516</v>
      </c>
      <c r="S1928" s="224" t="str">
        <f t="shared" si="126"/>
        <v>DebilFuerte</v>
      </c>
      <c r="T1928" s="224">
        <f>IFERROR(VLOOKUP(S1928,'Tablas de calculos'!$AU$16:$AV$24,2,FALSE),"")</f>
        <v>7</v>
      </c>
      <c r="U1928" s="208" t="str">
        <f>IFERROR(VLOOKUP(T1928,'Tablas de calculos'!$AV$16:$AY$24,4),"")</f>
        <v>Débil</v>
      </c>
      <c r="V1928" s="207" t="s">
        <v>576</v>
      </c>
      <c r="W1928" s="207" t="s">
        <v>578</v>
      </c>
      <c r="X1928" s="123" t="str">
        <f t="shared" si="127"/>
        <v>DébilNo disminuyeDirectamente</v>
      </c>
      <c r="Y1928" s="208" t="str">
        <f>IFERROR(VLOOKUP(X1928,'Tablas de calculos'!$AZ$4:$BE$11,5,FALSE),"")</f>
        <v/>
      </c>
      <c r="Z1928" s="208" t="str">
        <f>IFERROR(VLOOKUP(X1928,'Tablas de calculos'!$AZ$4:$BE$11,6,FALSE),"")</f>
        <v/>
      </c>
    </row>
    <row r="1929" spans="1:26" ht="105" x14ac:dyDescent="0.25">
      <c r="A1929" s="232" t="s">
        <v>112</v>
      </c>
      <c r="B1929" s="61">
        <v>59</v>
      </c>
      <c r="C1929" s="205" t="str">
        <f>+VLOOKUP(Tabla9[[#This Row],[Cod. Riesgo]],Tabla_Riesgos[[Número]:[Tipo de Riesgo]],6,FALSE)</f>
        <v>Operativo</v>
      </c>
      <c r="D1929" s="119" t="s">
        <v>66</v>
      </c>
      <c r="E1929" s="120" t="s">
        <v>71</v>
      </c>
      <c r="F1929" s="121"/>
      <c r="G1929" s="122" t="s">
        <v>299</v>
      </c>
      <c r="H1929" s="213"/>
      <c r="I1929" s="207"/>
      <c r="J1929" s="207"/>
      <c r="K1929" s="207"/>
      <c r="L1929" s="207"/>
      <c r="M1929" s="207"/>
      <c r="N1929" s="207"/>
      <c r="O1929" s="207"/>
      <c r="P1929" s="123">
        <f t="shared" si="124"/>
        <v>0</v>
      </c>
      <c r="Q1929" s="208" t="str">
        <f t="shared" si="125"/>
        <v>Debil</v>
      </c>
      <c r="R1929" s="207" t="s">
        <v>516</v>
      </c>
      <c r="S1929" s="224" t="str">
        <f t="shared" si="126"/>
        <v>DebilFuerte</v>
      </c>
      <c r="T1929" s="224">
        <f>IFERROR(VLOOKUP(S1929,'Tablas de calculos'!$AU$16:$AV$24,2,FALSE),"")</f>
        <v>7</v>
      </c>
      <c r="U1929" s="208" t="str">
        <f>IFERROR(VLOOKUP(T1929,'Tablas de calculos'!$AV$16:$AY$24,4),"")</f>
        <v>Débil</v>
      </c>
      <c r="V1929" s="207" t="s">
        <v>576</v>
      </c>
      <c r="W1929" s="207" t="s">
        <v>578</v>
      </c>
      <c r="X1929" s="123" t="str">
        <f t="shared" si="127"/>
        <v>DébilNo disminuyeDirectamente</v>
      </c>
      <c r="Y1929" s="208" t="str">
        <f>IFERROR(VLOOKUP(X1929,'Tablas de calculos'!$AZ$4:$BE$11,5,FALSE),"")</f>
        <v/>
      </c>
      <c r="Z1929" s="208" t="str">
        <f>IFERROR(VLOOKUP(X1929,'Tablas de calculos'!$AZ$4:$BE$11,6,FALSE),"")</f>
        <v/>
      </c>
    </row>
    <row r="1930" spans="1:26" ht="45" x14ac:dyDescent="0.25">
      <c r="A1930" s="232" t="s">
        <v>112</v>
      </c>
      <c r="B1930" s="61">
        <v>60</v>
      </c>
      <c r="C1930" s="205" t="str">
        <f>+VLOOKUP(Tabla9[[#This Row],[Cod. Riesgo]],Tabla_Riesgos[[Número]:[Tipo de Riesgo]],6,FALSE)</f>
        <v>Operativo</v>
      </c>
      <c r="D1930" s="119" t="s">
        <v>66</v>
      </c>
      <c r="E1930" s="120" t="s">
        <v>72</v>
      </c>
      <c r="F1930" s="121"/>
      <c r="G1930" s="122" t="s">
        <v>300</v>
      </c>
      <c r="H1930" s="213"/>
      <c r="I1930" s="207"/>
      <c r="J1930" s="207"/>
      <c r="K1930" s="207"/>
      <c r="L1930" s="207"/>
      <c r="M1930" s="207"/>
      <c r="N1930" s="207"/>
      <c r="O1930" s="207"/>
      <c r="P1930" s="123">
        <f t="shared" si="124"/>
        <v>0</v>
      </c>
      <c r="Q1930" s="208" t="str">
        <f t="shared" si="125"/>
        <v>Debil</v>
      </c>
      <c r="R1930" s="207" t="s">
        <v>516</v>
      </c>
      <c r="S1930" s="224" t="str">
        <f t="shared" si="126"/>
        <v>DebilFuerte</v>
      </c>
      <c r="T1930" s="224">
        <f>IFERROR(VLOOKUP(S1930,'Tablas de calculos'!$AU$16:$AV$24,2,FALSE),"")</f>
        <v>7</v>
      </c>
      <c r="U1930" s="208" t="str">
        <f>IFERROR(VLOOKUP(T1930,'Tablas de calculos'!$AV$16:$AY$24,4),"")</f>
        <v>Débil</v>
      </c>
      <c r="V1930" s="207" t="s">
        <v>576</v>
      </c>
      <c r="W1930" s="207" t="s">
        <v>578</v>
      </c>
      <c r="X1930" s="123" t="str">
        <f t="shared" si="127"/>
        <v>DébilNo disminuyeDirectamente</v>
      </c>
      <c r="Y1930" s="208" t="str">
        <f>IFERROR(VLOOKUP(X1930,'Tablas de calculos'!$AZ$4:$BE$11,5,FALSE),"")</f>
        <v/>
      </c>
      <c r="Z1930" s="208" t="str">
        <f>IFERROR(VLOOKUP(X1930,'Tablas de calculos'!$AZ$4:$BE$11,6,FALSE),"")</f>
        <v/>
      </c>
    </row>
    <row r="1931" spans="1:26" ht="60" x14ac:dyDescent="0.25">
      <c r="A1931" s="232" t="s">
        <v>112</v>
      </c>
      <c r="B1931" s="61">
        <v>61</v>
      </c>
      <c r="C1931" s="205" t="str">
        <f>+VLOOKUP(Tabla9[[#This Row],[Cod. Riesgo]],Tabla_Riesgos[[Número]:[Tipo de Riesgo]],6,FALSE)</f>
        <v>Operativo</v>
      </c>
      <c r="D1931" s="119" t="s">
        <v>101</v>
      </c>
      <c r="E1931" s="120" t="s">
        <v>674</v>
      </c>
      <c r="F1931" s="121"/>
      <c r="G1931" s="122" t="s">
        <v>301</v>
      </c>
      <c r="H1931" s="213"/>
      <c r="I1931" s="207"/>
      <c r="J1931" s="207"/>
      <c r="K1931" s="207"/>
      <c r="L1931" s="207"/>
      <c r="M1931" s="207"/>
      <c r="N1931" s="207"/>
      <c r="O1931" s="207"/>
      <c r="P1931" s="123">
        <f t="shared" si="124"/>
        <v>0</v>
      </c>
      <c r="Q1931" s="208" t="str">
        <f t="shared" si="125"/>
        <v>Debil</v>
      </c>
      <c r="R1931" s="207" t="s">
        <v>516</v>
      </c>
      <c r="S1931" s="224" t="str">
        <f t="shared" si="126"/>
        <v>DebilFuerte</v>
      </c>
      <c r="T1931" s="224">
        <f>IFERROR(VLOOKUP(S1931,'Tablas de calculos'!$AU$16:$AV$24,2,FALSE),"")</f>
        <v>7</v>
      </c>
      <c r="U1931" s="208" t="str">
        <f>IFERROR(VLOOKUP(T1931,'Tablas de calculos'!$AV$16:$AY$24,4),"")</f>
        <v>Débil</v>
      </c>
      <c r="V1931" s="207" t="s">
        <v>576</v>
      </c>
      <c r="W1931" s="207" t="s">
        <v>578</v>
      </c>
      <c r="X1931" s="123" t="str">
        <f t="shared" si="127"/>
        <v>DébilNo disminuyeDirectamente</v>
      </c>
      <c r="Y1931" s="208" t="str">
        <f>IFERROR(VLOOKUP(X1931,'Tablas de calculos'!$AZ$4:$BE$11,5,FALSE),"")</f>
        <v/>
      </c>
      <c r="Z1931" s="208" t="str">
        <f>IFERROR(VLOOKUP(X1931,'Tablas de calculos'!$AZ$4:$BE$11,6,FALSE),"")</f>
        <v/>
      </c>
    </row>
    <row r="1932" spans="1:26" ht="105" x14ac:dyDescent="0.25">
      <c r="A1932" s="232" t="s">
        <v>112</v>
      </c>
      <c r="B1932" s="61">
        <v>61</v>
      </c>
      <c r="C1932" s="205" t="str">
        <f>+VLOOKUP(Tabla9[[#This Row],[Cod. Riesgo]],Tabla_Riesgos[[Número]:[Tipo de Riesgo]],6,FALSE)</f>
        <v>Operativo</v>
      </c>
      <c r="D1932" s="119" t="s">
        <v>101</v>
      </c>
      <c r="E1932" s="120" t="s">
        <v>674</v>
      </c>
      <c r="F1932" s="121"/>
      <c r="G1932" s="122" t="s">
        <v>302</v>
      </c>
      <c r="H1932" s="213"/>
      <c r="I1932" s="207"/>
      <c r="J1932" s="207"/>
      <c r="K1932" s="207"/>
      <c r="L1932" s="207"/>
      <c r="M1932" s="207"/>
      <c r="N1932" s="207"/>
      <c r="O1932" s="207"/>
      <c r="P1932" s="123">
        <f t="shared" si="124"/>
        <v>0</v>
      </c>
      <c r="Q1932" s="208" t="str">
        <f t="shared" si="125"/>
        <v>Debil</v>
      </c>
      <c r="R1932" s="207" t="s">
        <v>516</v>
      </c>
      <c r="S1932" s="224" t="str">
        <f t="shared" si="126"/>
        <v>DebilFuerte</v>
      </c>
      <c r="T1932" s="224">
        <f>IFERROR(VLOOKUP(S1932,'Tablas de calculos'!$AU$16:$AV$24,2,FALSE),"")</f>
        <v>7</v>
      </c>
      <c r="U1932" s="208" t="str">
        <f>IFERROR(VLOOKUP(T1932,'Tablas de calculos'!$AV$16:$AY$24,4),"")</f>
        <v>Débil</v>
      </c>
      <c r="V1932" s="207" t="s">
        <v>576</v>
      </c>
      <c r="W1932" s="207" t="s">
        <v>578</v>
      </c>
      <c r="X1932" s="123" t="str">
        <f t="shared" si="127"/>
        <v>DébilNo disminuyeDirectamente</v>
      </c>
      <c r="Y1932" s="208" t="str">
        <f>IFERROR(VLOOKUP(X1932,'Tablas de calculos'!$AZ$4:$BE$11,5,FALSE),"")</f>
        <v/>
      </c>
      <c r="Z1932" s="208" t="str">
        <f>IFERROR(VLOOKUP(X1932,'Tablas de calculos'!$AZ$4:$BE$11,6,FALSE),"")</f>
        <v/>
      </c>
    </row>
    <row r="1933" spans="1:26" ht="75" x14ac:dyDescent="0.25">
      <c r="A1933" s="232" t="s">
        <v>112</v>
      </c>
      <c r="B1933" s="61">
        <v>61</v>
      </c>
      <c r="C1933" s="205" t="str">
        <f>+VLOOKUP(Tabla9[[#This Row],[Cod. Riesgo]],Tabla_Riesgos[[Número]:[Tipo de Riesgo]],6,FALSE)</f>
        <v>Operativo</v>
      </c>
      <c r="D1933" s="119" t="s">
        <v>101</v>
      </c>
      <c r="E1933" s="120" t="s">
        <v>674</v>
      </c>
      <c r="F1933" s="121"/>
      <c r="G1933" s="122" t="s">
        <v>303</v>
      </c>
      <c r="H1933" s="213"/>
      <c r="I1933" s="207"/>
      <c r="J1933" s="207"/>
      <c r="K1933" s="207"/>
      <c r="L1933" s="207"/>
      <c r="M1933" s="207"/>
      <c r="N1933" s="207"/>
      <c r="O1933" s="207"/>
      <c r="P1933" s="123">
        <f t="shared" si="124"/>
        <v>0</v>
      </c>
      <c r="Q1933" s="208" t="str">
        <f t="shared" si="125"/>
        <v>Debil</v>
      </c>
      <c r="R1933" s="207" t="s">
        <v>516</v>
      </c>
      <c r="S1933" s="224" t="str">
        <f t="shared" si="126"/>
        <v>DebilFuerte</v>
      </c>
      <c r="T1933" s="224">
        <f>IFERROR(VLOOKUP(S1933,'Tablas de calculos'!$AU$16:$AV$24,2,FALSE),"")</f>
        <v>7</v>
      </c>
      <c r="U1933" s="208" t="str">
        <f>IFERROR(VLOOKUP(T1933,'Tablas de calculos'!$AV$16:$AY$24,4),"")</f>
        <v>Débil</v>
      </c>
      <c r="V1933" s="207" t="s">
        <v>576</v>
      </c>
      <c r="W1933" s="207" t="s">
        <v>578</v>
      </c>
      <c r="X1933" s="123" t="str">
        <f t="shared" si="127"/>
        <v>DébilNo disminuyeDirectamente</v>
      </c>
      <c r="Y1933" s="208" t="str">
        <f>IFERROR(VLOOKUP(X1933,'Tablas de calculos'!$AZ$4:$BE$11,5,FALSE),"")</f>
        <v/>
      </c>
      <c r="Z1933" s="208" t="str">
        <f>IFERROR(VLOOKUP(X1933,'Tablas de calculos'!$AZ$4:$BE$11,6,FALSE),"")</f>
        <v/>
      </c>
    </row>
    <row r="1934" spans="1:26" ht="30" x14ac:dyDescent="0.25">
      <c r="A1934" s="232" t="s">
        <v>112</v>
      </c>
      <c r="B1934" s="61">
        <v>62</v>
      </c>
      <c r="C1934" s="205" t="str">
        <f>+VLOOKUP(Tabla9[[#This Row],[Cod. Riesgo]],Tabla_Riesgos[[Número]:[Tipo de Riesgo]],6,FALSE)</f>
        <v>Operativo</v>
      </c>
      <c r="D1934" s="119" t="s">
        <v>101</v>
      </c>
      <c r="E1934" s="120" t="s">
        <v>675</v>
      </c>
      <c r="F1934" s="121"/>
      <c r="G1934" s="122" t="s">
        <v>304</v>
      </c>
      <c r="H1934" s="213"/>
      <c r="I1934" s="207"/>
      <c r="J1934" s="207"/>
      <c r="K1934" s="207"/>
      <c r="L1934" s="207"/>
      <c r="M1934" s="207"/>
      <c r="N1934" s="207"/>
      <c r="O1934" s="207"/>
      <c r="P1934" s="123">
        <f t="shared" si="124"/>
        <v>0</v>
      </c>
      <c r="Q1934" s="208" t="str">
        <f t="shared" si="125"/>
        <v>Debil</v>
      </c>
      <c r="R1934" s="207" t="s">
        <v>516</v>
      </c>
      <c r="S1934" s="224" t="str">
        <f t="shared" si="126"/>
        <v>DebilFuerte</v>
      </c>
      <c r="T1934" s="224">
        <f>IFERROR(VLOOKUP(S1934,'Tablas de calculos'!$AU$16:$AV$24,2,FALSE),"")</f>
        <v>7</v>
      </c>
      <c r="U1934" s="208" t="str">
        <f>IFERROR(VLOOKUP(T1934,'Tablas de calculos'!$AV$16:$AY$24,4),"")</f>
        <v>Débil</v>
      </c>
      <c r="V1934" s="207" t="s">
        <v>576</v>
      </c>
      <c r="W1934" s="207" t="s">
        <v>578</v>
      </c>
      <c r="X1934" s="123" t="str">
        <f t="shared" si="127"/>
        <v>DébilNo disminuyeDirectamente</v>
      </c>
      <c r="Y1934" s="208" t="str">
        <f>IFERROR(VLOOKUP(X1934,'Tablas de calculos'!$AZ$4:$BE$11,5,FALSE),"")</f>
        <v/>
      </c>
      <c r="Z1934" s="208" t="str">
        <f>IFERROR(VLOOKUP(X1934,'Tablas de calculos'!$AZ$4:$BE$11,6,FALSE),"")</f>
        <v/>
      </c>
    </row>
    <row r="1935" spans="1:26" ht="45" x14ac:dyDescent="0.25">
      <c r="A1935" s="232" t="s">
        <v>112</v>
      </c>
      <c r="B1935" s="61">
        <v>63</v>
      </c>
      <c r="C1935" s="205" t="str">
        <f>+VLOOKUP(Tabla9[[#This Row],[Cod. Riesgo]],Tabla_Riesgos[[Número]:[Tipo de Riesgo]],6,FALSE)</f>
        <v>Operativo</v>
      </c>
      <c r="D1935" s="119" t="s">
        <v>101</v>
      </c>
      <c r="E1935" s="120" t="s">
        <v>73</v>
      </c>
      <c r="F1935" s="121"/>
      <c r="G1935" s="122" t="s">
        <v>305</v>
      </c>
      <c r="H1935" s="213"/>
      <c r="I1935" s="207"/>
      <c r="J1935" s="207"/>
      <c r="K1935" s="207"/>
      <c r="L1935" s="207"/>
      <c r="M1935" s="207"/>
      <c r="N1935" s="207"/>
      <c r="O1935" s="207"/>
      <c r="P1935" s="123">
        <f t="shared" si="124"/>
        <v>0</v>
      </c>
      <c r="Q1935" s="208" t="str">
        <f t="shared" si="125"/>
        <v>Debil</v>
      </c>
      <c r="R1935" s="207" t="s">
        <v>516</v>
      </c>
      <c r="S1935" s="224" t="str">
        <f t="shared" si="126"/>
        <v>DebilFuerte</v>
      </c>
      <c r="T1935" s="224">
        <f>IFERROR(VLOOKUP(S1935,'Tablas de calculos'!$AU$16:$AV$24,2,FALSE),"")</f>
        <v>7</v>
      </c>
      <c r="U1935" s="208" t="str">
        <f>IFERROR(VLOOKUP(T1935,'Tablas de calculos'!$AV$16:$AY$24,4),"")</f>
        <v>Débil</v>
      </c>
      <c r="V1935" s="207" t="s">
        <v>576</v>
      </c>
      <c r="W1935" s="207" t="s">
        <v>578</v>
      </c>
      <c r="X1935" s="123" t="str">
        <f t="shared" si="127"/>
        <v>DébilNo disminuyeDirectamente</v>
      </c>
      <c r="Y1935" s="208" t="str">
        <f>IFERROR(VLOOKUP(X1935,'Tablas de calculos'!$AZ$4:$BE$11,5,FALSE),"")</f>
        <v/>
      </c>
      <c r="Z1935" s="208" t="str">
        <f>IFERROR(VLOOKUP(X1935,'Tablas de calculos'!$AZ$4:$BE$11,6,FALSE),"")</f>
        <v/>
      </c>
    </row>
    <row r="1936" spans="1:26" ht="60" x14ac:dyDescent="0.25">
      <c r="A1936" s="232" t="s">
        <v>112</v>
      </c>
      <c r="B1936" s="61">
        <v>64</v>
      </c>
      <c r="C1936" s="205" t="str">
        <f>+VLOOKUP(Tabla9[[#This Row],[Cod. Riesgo]],Tabla_Riesgos[[Número]:[Tipo de Riesgo]],6,FALSE)</f>
        <v>Operativo</v>
      </c>
      <c r="D1936" s="119" t="s">
        <v>76</v>
      </c>
      <c r="E1936" s="120" t="s">
        <v>77</v>
      </c>
      <c r="F1936" s="121"/>
      <c r="G1936" s="122" t="s">
        <v>306</v>
      </c>
      <c r="H1936" s="213"/>
      <c r="I1936" s="207"/>
      <c r="J1936" s="207"/>
      <c r="K1936" s="207"/>
      <c r="L1936" s="207"/>
      <c r="M1936" s="207"/>
      <c r="N1936" s="207"/>
      <c r="O1936" s="207"/>
      <c r="P1936" s="123">
        <f t="shared" si="124"/>
        <v>0</v>
      </c>
      <c r="Q1936" s="208" t="str">
        <f t="shared" si="125"/>
        <v>Debil</v>
      </c>
      <c r="R1936" s="207" t="s">
        <v>516</v>
      </c>
      <c r="S1936" s="224" t="str">
        <f t="shared" si="126"/>
        <v>DebilFuerte</v>
      </c>
      <c r="T1936" s="224">
        <f>IFERROR(VLOOKUP(S1936,'Tablas de calculos'!$AU$16:$AV$24,2,FALSE),"")</f>
        <v>7</v>
      </c>
      <c r="U1936" s="208" t="str">
        <f>IFERROR(VLOOKUP(T1936,'Tablas de calculos'!$AV$16:$AY$24,4),"")</f>
        <v>Débil</v>
      </c>
      <c r="V1936" s="207" t="s">
        <v>576</v>
      </c>
      <c r="W1936" s="207" t="s">
        <v>578</v>
      </c>
      <c r="X1936" s="123" t="str">
        <f t="shared" si="127"/>
        <v>DébilNo disminuyeDirectamente</v>
      </c>
      <c r="Y1936" s="208" t="str">
        <f>IFERROR(VLOOKUP(X1936,'Tablas de calculos'!$AZ$4:$BE$11,5,FALSE),"")</f>
        <v/>
      </c>
      <c r="Z1936" s="208" t="str">
        <f>IFERROR(VLOOKUP(X1936,'Tablas de calculos'!$AZ$4:$BE$11,6,FALSE),"")</f>
        <v/>
      </c>
    </row>
    <row r="1937" spans="1:26" ht="75" x14ac:dyDescent="0.25">
      <c r="A1937" s="232" t="s">
        <v>112</v>
      </c>
      <c r="B1937" s="61">
        <v>65</v>
      </c>
      <c r="C1937" s="205" t="str">
        <f>+VLOOKUP(Tabla9[[#This Row],[Cod. Riesgo]],Tabla_Riesgos[[Número]:[Tipo de Riesgo]],6,FALSE)</f>
        <v>Operativo</v>
      </c>
      <c r="D1937" s="119" t="s">
        <v>76</v>
      </c>
      <c r="E1937" s="120" t="s">
        <v>78</v>
      </c>
      <c r="F1937" s="121"/>
      <c r="G1937" s="122" t="s">
        <v>307</v>
      </c>
      <c r="H1937" s="213"/>
      <c r="I1937" s="207"/>
      <c r="J1937" s="207"/>
      <c r="K1937" s="207"/>
      <c r="L1937" s="207"/>
      <c r="M1937" s="207"/>
      <c r="N1937" s="207"/>
      <c r="O1937" s="207"/>
      <c r="P1937" s="123">
        <f t="shared" si="124"/>
        <v>0</v>
      </c>
      <c r="Q1937" s="208" t="str">
        <f t="shared" si="125"/>
        <v>Debil</v>
      </c>
      <c r="R1937" s="207" t="s">
        <v>516</v>
      </c>
      <c r="S1937" s="224" t="str">
        <f t="shared" si="126"/>
        <v>DebilFuerte</v>
      </c>
      <c r="T1937" s="224">
        <f>IFERROR(VLOOKUP(S1937,'Tablas de calculos'!$AU$16:$AV$24,2,FALSE),"")</f>
        <v>7</v>
      </c>
      <c r="U1937" s="208" t="str">
        <f>IFERROR(VLOOKUP(T1937,'Tablas de calculos'!$AV$16:$AY$24,4),"")</f>
        <v>Débil</v>
      </c>
      <c r="V1937" s="207" t="s">
        <v>576</v>
      </c>
      <c r="W1937" s="207" t="s">
        <v>578</v>
      </c>
      <c r="X1937" s="123" t="str">
        <f t="shared" si="127"/>
        <v>DébilNo disminuyeDirectamente</v>
      </c>
      <c r="Y1937" s="208" t="str">
        <f>IFERROR(VLOOKUP(X1937,'Tablas de calculos'!$AZ$4:$BE$11,5,FALSE),"")</f>
        <v/>
      </c>
      <c r="Z1937" s="208" t="str">
        <f>IFERROR(VLOOKUP(X1937,'Tablas de calculos'!$AZ$4:$BE$11,6,FALSE),"")</f>
        <v/>
      </c>
    </row>
    <row r="1938" spans="1:26" ht="75" x14ac:dyDescent="0.25">
      <c r="A1938" s="232" t="s">
        <v>112</v>
      </c>
      <c r="B1938" s="61">
        <v>65</v>
      </c>
      <c r="C1938" s="205" t="str">
        <f>+VLOOKUP(Tabla9[[#This Row],[Cod. Riesgo]],Tabla_Riesgos[[Número]:[Tipo de Riesgo]],6,FALSE)</f>
        <v>Operativo</v>
      </c>
      <c r="D1938" s="119" t="s">
        <v>76</v>
      </c>
      <c r="E1938" s="120" t="s">
        <v>78</v>
      </c>
      <c r="F1938" s="121"/>
      <c r="G1938" s="122" t="s">
        <v>308</v>
      </c>
      <c r="H1938" s="213"/>
      <c r="I1938" s="207"/>
      <c r="J1938" s="207"/>
      <c r="K1938" s="207"/>
      <c r="L1938" s="207"/>
      <c r="M1938" s="207"/>
      <c r="N1938" s="207"/>
      <c r="O1938" s="207"/>
      <c r="P1938" s="123">
        <f t="shared" si="124"/>
        <v>0</v>
      </c>
      <c r="Q1938" s="208" t="str">
        <f t="shared" si="125"/>
        <v>Debil</v>
      </c>
      <c r="R1938" s="207" t="s">
        <v>516</v>
      </c>
      <c r="S1938" s="224" t="str">
        <f t="shared" si="126"/>
        <v>DebilFuerte</v>
      </c>
      <c r="T1938" s="224">
        <f>IFERROR(VLOOKUP(S1938,'Tablas de calculos'!$AU$16:$AV$24,2,FALSE),"")</f>
        <v>7</v>
      </c>
      <c r="U1938" s="208" t="str">
        <f>IFERROR(VLOOKUP(T1938,'Tablas de calculos'!$AV$16:$AY$24,4),"")</f>
        <v>Débil</v>
      </c>
      <c r="V1938" s="207" t="s">
        <v>576</v>
      </c>
      <c r="W1938" s="207" t="s">
        <v>578</v>
      </c>
      <c r="X1938" s="123" t="str">
        <f t="shared" si="127"/>
        <v>DébilNo disminuyeDirectamente</v>
      </c>
      <c r="Y1938" s="208" t="str">
        <f>IFERROR(VLOOKUP(X1938,'Tablas de calculos'!$AZ$4:$BE$11,5,FALSE),"")</f>
        <v/>
      </c>
      <c r="Z1938" s="208" t="str">
        <f>IFERROR(VLOOKUP(X1938,'Tablas de calculos'!$AZ$4:$BE$11,6,FALSE),"")</f>
        <v/>
      </c>
    </row>
    <row r="1939" spans="1:26" ht="60" x14ac:dyDescent="0.25">
      <c r="A1939" s="232" t="s">
        <v>112</v>
      </c>
      <c r="B1939" s="61">
        <v>65</v>
      </c>
      <c r="C1939" s="205" t="str">
        <f>+VLOOKUP(Tabla9[[#This Row],[Cod. Riesgo]],Tabla_Riesgos[[Número]:[Tipo de Riesgo]],6,FALSE)</f>
        <v>Operativo</v>
      </c>
      <c r="D1939" s="119" t="s">
        <v>76</v>
      </c>
      <c r="E1939" s="120" t="s">
        <v>78</v>
      </c>
      <c r="F1939" s="121"/>
      <c r="G1939" s="122" t="s">
        <v>309</v>
      </c>
      <c r="H1939" s="213"/>
      <c r="I1939" s="207"/>
      <c r="J1939" s="207"/>
      <c r="K1939" s="207"/>
      <c r="L1939" s="207"/>
      <c r="M1939" s="207"/>
      <c r="N1939" s="207"/>
      <c r="O1939" s="207"/>
      <c r="P1939" s="123">
        <f t="shared" si="124"/>
        <v>0</v>
      </c>
      <c r="Q1939" s="208" t="str">
        <f t="shared" si="125"/>
        <v>Debil</v>
      </c>
      <c r="R1939" s="207" t="s">
        <v>516</v>
      </c>
      <c r="S1939" s="224" t="str">
        <f t="shared" si="126"/>
        <v>DebilFuerte</v>
      </c>
      <c r="T1939" s="224">
        <f>IFERROR(VLOOKUP(S1939,'Tablas de calculos'!$AU$16:$AV$24,2,FALSE),"")</f>
        <v>7</v>
      </c>
      <c r="U1939" s="208" t="str">
        <f>IFERROR(VLOOKUP(T1939,'Tablas de calculos'!$AV$16:$AY$24,4),"")</f>
        <v>Débil</v>
      </c>
      <c r="V1939" s="207" t="s">
        <v>576</v>
      </c>
      <c r="W1939" s="207" t="s">
        <v>578</v>
      </c>
      <c r="X1939" s="123" t="str">
        <f t="shared" si="127"/>
        <v>DébilNo disminuyeDirectamente</v>
      </c>
      <c r="Y1939" s="208" t="str">
        <f>IFERROR(VLOOKUP(X1939,'Tablas de calculos'!$AZ$4:$BE$11,5,FALSE),"")</f>
        <v/>
      </c>
      <c r="Z1939" s="208" t="str">
        <f>IFERROR(VLOOKUP(X1939,'Tablas de calculos'!$AZ$4:$BE$11,6,FALSE),"")</f>
        <v/>
      </c>
    </row>
    <row r="1940" spans="1:26" ht="60" x14ac:dyDescent="0.25">
      <c r="A1940" s="232" t="s">
        <v>112</v>
      </c>
      <c r="B1940" s="61">
        <v>66</v>
      </c>
      <c r="C1940" s="205" t="str">
        <f>+VLOOKUP(Tabla9[[#This Row],[Cod. Riesgo]],Tabla_Riesgos[[Número]:[Tipo de Riesgo]],6,FALSE)</f>
        <v>Operativo</v>
      </c>
      <c r="D1940" s="119" t="s">
        <v>76</v>
      </c>
      <c r="E1940" s="120" t="s">
        <v>79</v>
      </c>
      <c r="F1940" s="121"/>
      <c r="G1940" s="122" t="s">
        <v>310</v>
      </c>
      <c r="H1940" s="213"/>
      <c r="I1940" s="207"/>
      <c r="J1940" s="207"/>
      <c r="K1940" s="207"/>
      <c r="L1940" s="207"/>
      <c r="M1940" s="207"/>
      <c r="N1940" s="207"/>
      <c r="O1940" s="207"/>
      <c r="P1940" s="123">
        <f t="shared" si="124"/>
        <v>0</v>
      </c>
      <c r="Q1940" s="208" t="str">
        <f t="shared" si="125"/>
        <v>Debil</v>
      </c>
      <c r="R1940" s="207" t="s">
        <v>516</v>
      </c>
      <c r="S1940" s="224" t="str">
        <f t="shared" si="126"/>
        <v>DebilFuerte</v>
      </c>
      <c r="T1940" s="224">
        <f>IFERROR(VLOOKUP(S1940,'Tablas de calculos'!$AU$16:$AV$24,2,FALSE),"")</f>
        <v>7</v>
      </c>
      <c r="U1940" s="208" t="str">
        <f>IFERROR(VLOOKUP(T1940,'Tablas de calculos'!$AV$16:$AY$24,4),"")</f>
        <v>Débil</v>
      </c>
      <c r="V1940" s="207" t="s">
        <v>576</v>
      </c>
      <c r="W1940" s="207" t="s">
        <v>578</v>
      </c>
      <c r="X1940" s="123" t="str">
        <f t="shared" si="127"/>
        <v>DébilNo disminuyeDirectamente</v>
      </c>
      <c r="Y1940" s="208" t="str">
        <f>IFERROR(VLOOKUP(X1940,'Tablas de calculos'!$AZ$4:$BE$11,5,FALSE),"")</f>
        <v/>
      </c>
      <c r="Z1940" s="208" t="str">
        <f>IFERROR(VLOOKUP(X1940,'Tablas de calculos'!$AZ$4:$BE$11,6,FALSE),"")</f>
        <v/>
      </c>
    </row>
    <row r="1941" spans="1:26" ht="105" x14ac:dyDescent="0.25">
      <c r="A1941" s="232" t="s">
        <v>112</v>
      </c>
      <c r="B1941" s="61">
        <v>67</v>
      </c>
      <c r="C1941" s="205" t="str">
        <f>+VLOOKUP(Tabla9[[#This Row],[Cod. Riesgo]],Tabla_Riesgos[[Número]:[Tipo de Riesgo]],6,FALSE)</f>
        <v>Seguridad de la Información</v>
      </c>
      <c r="D1941" s="119" t="s">
        <v>676</v>
      </c>
      <c r="E1941" s="120" t="s">
        <v>677</v>
      </c>
      <c r="F1941" s="121"/>
      <c r="G1941" s="122" t="s">
        <v>312</v>
      </c>
      <c r="H1941" s="213"/>
      <c r="I1941" s="207"/>
      <c r="J1941" s="207"/>
      <c r="K1941" s="207"/>
      <c r="L1941" s="207"/>
      <c r="M1941" s="207"/>
      <c r="N1941" s="207"/>
      <c r="O1941" s="207"/>
      <c r="P1941" s="123">
        <f t="shared" si="124"/>
        <v>0</v>
      </c>
      <c r="Q1941" s="208" t="str">
        <f t="shared" si="125"/>
        <v>Debil</v>
      </c>
      <c r="R1941" s="207" t="s">
        <v>516</v>
      </c>
      <c r="S1941" s="224" t="str">
        <f t="shared" si="126"/>
        <v>DebilFuerte</v>
      </c>
      <c r="T1941" s="224">
        <f>IFERROR(VLOOKUP(S1941,'Tablas de calculos'!$AU$16:$AV$24,2,FALSE),"")</f>
        <v>7</v>
      </c>
      <c r="U1941" s="208" t="str">
        <f>IFERROR(VLOOKUP(T1941,'Tablas de calculos'!$AV$16:$AY$24,4),"")</f>
        <v>Débil</v>
      </c>
      <c r="V1941" s="207" t="s">
        <v>576</v>
      </c>
      <c r="W1941" s="207" t="s">
        <v>578</v>
      </c>
      <c r="X1941" s="123" t="str">
        <f t="shared" si="127"/>
        <v>DébilNo disminuyeDirectamente</v>
      </c>
      <c r="Y1941" s="208" t="str">
        <f>IFERROR(VLOOKUP(X1941,'Tablas de calculos'!$AZ$4:$BE$11,5,FALSE),"")</f>
        <v/>
      </c>
      <c r="Z1941" s="208" t="str">
        <f>IFERROR(VLOOKUP(X1941,'Tablas de calculos'!$AZ$4:$BE$11,6,FALSE),"")</f>
        <v/>
      </c>
    </row>
    <row r="1942" spans="1:26" ht="60" x14ac:dyDescent="0.25">
      <c r="A1942" s="232" t="s">
        <v>112</v>
      </c>
      <c r="B1942" s="61">
        <v>67</v>
      </c>
      <c r="C1942" s="205" t="str">
        <f>+VLOOKUP(Tabla9[[#This Row],[Cod. Riesgo]],Tabla_Riesgos[[Número]:[Tipo de Riesgo]],6,FALSE)</f>
        <v>Seguridad de la Información</v>
      </c>
      <c r="D1942" s="119" t="s">
        <v>676</v>
      </c>
      <c r="E1942" s="120" t="s">
        <v>677</v>
      </c>
      <c r="F1942" s="121"/>
      <c r="G1942" s="122" t="s">
        <v>314</v>
      </c>
      <c r="H1942" s="213"/>
      <c r="I1942" s="207"/>
      <c r="J1942" s="207"/>
      <c r="K1942" s="207"/>
      <c r="L1942" s="207"/>
      <c r="M1942" s="207"/>
      <c r="N1942" s="207"/>
      <c r="O1942" s="207"/>
      <c r="P1942" s="123">
        <f t="shared" si="124"/>
        <v>0</v>
      </c>
      <c r="Q1942" s="208" t="str">
        <f t="shared" si="125"/>
        <v>Debil</v>
      </c>
      <c r="R1942" s="207" t="s">
        <v>516</v>
      </c>
      <c r="S1942" s="224" t="str">
        <f t="shared" si="126"/>
        <v>DebilFuerte</v>
      </c>
      <c r="T1942" s="224">
        <f>IFERROR(VLOOKUP(S1942,'Tablas de calculos'!$AU$16:$AV$24,2,FALSE),"")</f>
        <v>7</v>
      </c>
      <c r="U1942" s="208" t="str">
        <f>IFERROR(VLOOKUP(T1942,'Tablas de calculos'!$AV$16:$AY$24,4),"")</f>
        <v>Débil</v>
      </c>
      <c r="V1942" s="207" t="s">
        <v>576</v>
      </c>
      <c r="W1942" s="207" t="s">
        <v>578</v>
      </c>
      <c r="X1942" s="123" t="str">
        <f t="shared" si="127"/>
        <v>DébilNo disminuyeDirectamente</v>
      </c>
      <c r="Y1942" s="208" t="str">
        <f>IFERROR(VLOOKUP(X1942,'Tablas de calculos'!$AZ$4:$BE$11,5,FALSE),"")</f>
        <v/>
      </c>
      <c r="Z1942" s="208" t="str">
        <f>IFERROR(VLOOKUP(X1942,'Tablas de calculos'!$AZ$4:$BE$11,6,FALSE),"")</f>
        <v/>
      </c>
    </row>
    <row r="1943" spans="1:26" ht="60" x14ac:dyDescent="0.25">
      <c r="A1943" s="232" t="s">
        <v>112</v>
      </c>
      <c r="B1943" s="61">
        <v>67</v>
      </c>
      <c r="C1943" s="205" t="str">
        <f>+VLOOKUP(Tabla9[[#This Row],[Cod. Riesgo]],Tabla_Riesgos[[Número]:[Tipo de Riesgo]],6,FALSE)</f>
        <v>Seguridad de la Información</v>
      </c>
      <c r="D1943" s="119" t="s">
        <v>676</v>
      </c>
      <c r="E1943" s="120" t="s">
        <v>677</v>
      </c>
      <c r="F1943" s="121"/>
      <c r="G1943" s="122" t="s">
        <v>231</v>
      </c>
      <c r="H1943" s="213"/>
      <c r="I1943" s="207"/>
      <c r="J1943" s="207"/>
      <c r="K1943" s="207"/>
      <c r="L1943" s="207"/>
      <c r="M1943" s="207"/>
      <c r="N1943" s="207"/>
      <c r="O1943" s="207"/>
      <c r="P1943" s="123">
        <f t="shared" si="124"/>
        <v>0</v>
      </c>
      <c r="Q1943" s="208" t="str">
        <f t="shared" si="125"/>
        <v>Debil</v>
      </c>
      <c r="R1943" s="207" t="s">
        <v>516</v>
      </c>
      <c r="S1943" s="224" t="str">
        <f t="shared" si="126"/>
        <v>DebilFuerte</v>
      </c>
      <c r="T1943" s="224">
        <f>IFERROR(VLOOKUP(S1943,'Tablas de calculos'!$AU$16:$AV$24,2,FALSE),"")</f>
        <v>7</v>
      </c>
      <c r="U1943" s="208" t="str">
        <f>IFERROR(VLOOKUP(T1943,'Tablas de calculos'!$AV$16:$AY$24,4),"")</f>
        <v>Débil</v>
      </c>
      <c r="V1943" s="207" t="s">
        <v>576</v>
      </c>
      <c r="W1943" s="207" t="s">
        <v>578</v>
      </c>
      <c r="X1943" s="123" t="str">
        <f t="shared" si="127"/>
        <v>DébilNo disminuyeDirectamente</v>
      </c>
      <c r="Y1943" s="208" t="str">
        <f>IFERROR(VLOOKUP(X1943,'Tablas de calculos'!$AZ$4:$BE$11,5,FALSE),"")</f>
        <v/>
      </c>
      <c r="Z1943" s="208" t="str">
        <f>IFERROR(VLOOKUP(X1943,'Tablas de calculos'!$AZ$4:$BE$11,6,FALSE),"")</f>
        <v/>
      </c>
    </row>
    <row r="1944" spans="1:26" ht="75" x14ac:dyDescent="0.25">
      <c r="A1944" s="232" t="s">
        <v>112</v>
      </c>
      <c r="B1944" s="61">
        <v>67</v>
      </c>
      <c r="C1944" s="205" t="str">
        <f>+VLOOKUP(Tabla9[[#This Row],[Cod. Riesgo]],Tabla_Riesgos[[Número]:[Tipo de Riesgo]],6,FALSE)</f>
        <v>Seguridad de la Información</v>
      </c>
      <c r="D1944" s="119" t="s">
        <v>676</v>
      </c>
      <c r="E1944" s="120" t="s">
        <v>677</v>
      </c>
      <c r="F1944" s="121"/>
      <c r="G1944" s="122" t="s">
        <v>317</v>
      </c>
      <c r="H1944" s="213"/>
      <c r="I1944" s="207"/>
      <c r="J1944" s="207"/>
      <c r="K1944" s="207"/>
      <c r="L1944" s="207"/>
      <c r="M1944" s="207"/>
      <c r="N1944" s="207"/>
      <c r="O1944" s="207"/>
      <c r="P1944" s="123">
        <f t="shared" si="124"/>
        <v>0</v>
      </c>
      <c r="Q1944" s="208" t="str">
        <f t="shared" si="125"/>
        <v>Debil</v>
      </c>
      <c r="R1944" s="207" t="s">
        <v>516</v>
      </c>
      <c r="S1944" s="224" t="str">
        <f t="shared" si="126"/>
        <v>DebilFuerte</v>
      </c>
      <c r="T1944" s="224">
        <f>IFERROR(VLOOKUP(S1944,'Tablas de calculos'!$AU$16:$AV$24,2,FALSE),"")</f>
        <v>7</v>
      </c>
      <c r="U1944" s="208" t="str">
        <f>IFERROR(VLOOKUP(T1944,'Tablas de calculos'!$AV$16:$AY$24,4),"")</f>
        <v>Débil</v>
      </c>
      <c r="V1944" s="207" t="s">
        <v>576</v>
      </c>
      <c r="W1944" s="207" t="s">
        <v>578</v>
      </c>
      <c r="X1944" s="123" t="str">
        <f t="shared" si="127"/>
        <v>DébilNo disminuyeDirectamente</v>
      </c>
      <c r="Y1944" s="208" t="str">
        <f>IFERROR(VLOOKUP(X1944,'Tablas de calculos'!$AZ$4:$BE$11,5,FALSE),"")</f>
        <v/>
      </c>
      <c r="Z1944" s="208" t="str">
        <f>IFERROR(VLOOKUP(X1944,'Tablas de calculos'!$AZ$4:$BE$11,6,FALSE),"")</f>
        <v/>
      </c>
    </row>
    <row r="1945" spans="1:26" ht="45" x14ac:dyDescent="0.25">
      <c r="A1945" s="232" t="s">
        <v>112</v>
      </c>
      <c r="B1945" s="61">
        <v>68</v>
      </c>
      <c r="C1945" s="205" t="str">
        <f>+VLOOKUP(Tabla9[[#This Row],[Cod. Riesgo]],Tabla_Riesgos[[Número]:[Tipo de Riesgo]],6,FALSE)</f>
        <v>Seguridad de la Información</v>
      </c>
      <c r="D1945" s="119" t="s">
        <v>102</v>
      </c>
      <c r="E1945" s="120" t="s">
        <v>81</v>
      </c>
      <c r="F1945" s="121"/>
      <c r="G1945" s="122" t="s">
        <v>319</v>
      </c>
      <c r="H1945" s="213"/>
      <c r="I1945" s="207"/>
      <c r="J1945" s="207"/>
      <c r="K1945" s="207"/>
      <c r="L1945" s="207"/>
      <c r="M1945" s="207"/>
      <c r="N1945" s="207"/>
      <c r="O1945" s="207"/>
      <c r="P1945" s="123">
        <f t="shared" si="124"/>
        <v>0</v>
      </c>
      <c r="Q1945" s="208" t="str">
        <f t="shared" si="125"/>
        <v>Debil</v>
      </c>
      <c r="R1945" s="207" t="s">
        <v>516</v>
      </c>
      <c r="S1945" s="224" t="str">
        <f t="shared" si="126"/>
        <v>DebilFuerte</v>
      </c>
      <c r="T1945" s="224">
        <f>IFERROR(VLOOKUP(S1945,'Tablas de calculos'!$AU$16:$AV$24,2,FALSE),"")</f>
        <v>7</v>
      </c>
      <c r="U1945" s="208" t="str">
        <f>IFERROR(VLOOKUP(T1945,'Tablas de calculos'!$AV$16:$AY$24,4),"")</f>
        <v>Débil</v>
      </c>
      <c r="V1945" s="207" t="s">
        <v>576</v>
      </c>
      <c r="W1945" s="207" t="s">
        <v>578</v>
      </c>
      <c r="X1945" s="123" t="str">
        <f t="shared" si="127"/>
        <v>DébilNo disminuyeDirectamente</v>
      </c>
      <c r="Y1945" s="208" t="str">
        <f>IFERROR(VLOOKUP(X1945,'Tablas de calculos'!$AZ$4:$BE$11,5,FALSE),"")</f>
        <v/>
      </c>
      <c r="Z1945" s="208" t="str">
        <f>IFERROR(VLOOKUP(X1945,'Tablas de calculos'!$AZ$4:$BE$11,6,FALSE),"")</f>
        <v/>
      </c>
    </row>
    <row r="1946" spans="1:26" ht="90" x14ac:dyDescent="0.25">
      <c r="A1946" s="232" t="s">
        <v>112</v>
      </c>
      <c r="B1946" s="61">
        <v>70</v>
      </c>
      <c r="C1946" s="205" t="str">
        <f>+VLOOKUP(Tabla9[[#This Row],[Cod. Riesgo]],Tabla_Riesgos[[Número]:[Tipo de Riesgo]],6,FALSE)</f>
        <v>Seguridad de la Información</v>
      </c>
      <c r="D1946" s="119" t="s">
        <v>102</v>
      </c>
      <c r="E1946" s="120" t="s">
        <v>678</v>
      </c>
      <c r="F1946" s="121"/>
      <c r="G1946" s="122" t="s">
        <v>321</v>
      </c>
      <c r="H1946" s="213"/>
      <c r="I1946" s="207"/>
      <c r="J1946" s="207"/>
      <c r="K1946" s="207"/>
      <c r="L1946" s="207"/>
      <c r="M1946" s="207"/>
      <c r="N1946" s="207"/>
      <c r="O1946" s="207"/>
      <c r="P1946" s="123">
        <f t="shared" si="124"/>
        <v>0</v>
      </c>
      <c r="Q1946" s="208" t="str">
        <f t="shared" si="125"/>
        <v>Debil</v>
      </c>
      <c r="R1946" s="207" t="s">
        <v>516</v>
      </c>
      <c r="S1946" s="224" t="str">
        <f t="shared" si="126"/>
        <v>DebilFuerte</v>
      </c>
      <c r="T1946" s="224">
        <f>IFERROR(VLOOKUP(S1946,'Tablas de calculos'!$AU$16:$AV$24,2,FALSE),"")</f>
        <v>7</v>
      </c>
      <c r="U1946" s="208" t="str">
        <f>IFERROR(VLOOKUP(T1946,'Tablas de calculos'!$AV$16:$AY$24,4),"")</f>
        <v>Débil</v>
      </c>
      <c r="V1946" s="207" t="s">
        <v>576</v>
      </c>
      <c r="W1946" s="207" t="s">
        <v>578</v>
      </c>
      <c r="X1946" s="123" t="str">
        <f t="shared" si="127"/>
        <v>DébilNo disminuyeDirectamente</v>
      </c>
      <c r="Y1946" s="208" t="str">
        <f>IFERROR(VLOOKUP(X1946,'Tablas de calculos'!$AZ$4:$BE$11,5,FALSE),"")</f>
        <v/>
      </c>
      <c r="Z1946" s="208" t="str">
        <f>IFERROR(VLOOKUP(X1946,'Tablas de calculos'!$AZ$4:$BE$11,6,FALSE),"")</f>
        <v/>
      </c>
    </row>
    <row r="1947" spans="1:26" ht="60" x14ac:dyDescent="0.25">
      <c r="A1947" s="232" t="s">
        <v>112</v>
      </c>
      <c r="B1947" s="61">
        <v>70</v>
      </c>
      <c r="C1947" s="205" t="str">
        <f>+VLOOKUP(Tabla9[[#This Row],[Cod. Riesgo]],Tabla_Riesgos[[Número]:[Tipo de Riesgo]],6,FALSE)</f>
        <v>Seguridad de la Información</v>
      </c>
      <c r="D1947" s="119" t="s">
        <v>102</v>
      </c>
      <c r="E1947" s="120" t="s">
        <v>678</v>
      </c>
      <c r="F1947" s="121"/>
      <c r="G1947" s="122" t="s">
        <v>323</v>
      </c>
      <c r="H1947" s="213"/>
      <c r="I1947" s="207"/>
      <c r="J1947" s="207"/>
      <c r="K1947" s="207"/>
      <c r="L1947" s="207"/>
      <c r="M1947" s="207"/>
      <c r="N1947" s="207"/>
      <c r="O1947" s="207"/>
      <c r="P1947" s="123">
        <f t="shared" si="124"/>
        <v>0</v>
      </c>
      <c r="Q1947" s="208" t="str">
        <f t="shared" si="125"/>
        <v>Debil</v>
      </c>
      <c r="R1947" s="207" t="s">
        <v>516</v>
      </c>
      <c r="S1947" s="224" t="str">
        <f t="shared" si="126"/>
        <v>DebilFuerte</v>
      </c>
      <c r="T1947" s="224">
        <f>IFERROR(VLOOKUP(S1947,'Tablas de calculos'!$AU$16:$AV$24,2,FALSE),"")</f>
        <v>7</v>
      </c>
      <c r="U1947" s="208" t="str">
        <f>IFERROR(VLOOKUP(T1947,'Tablas de calculos'!$AV$16:$AY$24,4),"")</f>
        <v>Débil</v>
      </c>
      <c r="V1947" s="207" t="s">
        <v>576</v>
      </c>
      <c r="W1947" s="207" t="s">
        <v>578</v>
      </c>
      <c r="X1947" s="123" t="str">
        <f t="shared" si="127"/>
        <v>DébilNo disminuyeDirectamente</v>
      </c>
      <c r="Y1947" s="208" t="str">
        <f>IFERROR(VLOOKUP(X1947,'Tablas de calculos'!$AZ$4:$BE$11,5,FALSE),"")</f>
        <v/>
      </c>
      <c r="Z1947" s="208" t="str">
        <f>IFERROR(VLOOKUP(X1947,'Tablas de calculos'!$AZ$4:$BE$11,6,FALSE),"")</f>
        <v/>
      </c>
    </row>
    <row r="1948" spans="1:26" ht="30" x14ac:dyDescent="0.25">
      <c r="A1948" s="232" t="s">
        <v>112</v>
      </c>
      <c r="B1948" s="61">
        <v>70</v>
      </c>
      <c r="C1948" s="205" t="str">
        <f>+VLOOKUP(Tabla9[[#This Row],[Cod. Riesgo]],Tabla_Riesgos[[Número]:[Tipo de Riesgo]],6,FALSE)</f>
        <v>Seguridad de la Información</v>
      </c>
      <c r="D1948" s="119" t="s">
        <v>102</v>
      </c>
      <c r="E1948" s="120" t="s">
        <v>678</v>
      </c>
      <c r="F1948" s="121"/>
      <c r="G1948" s="122" t="s">
        <v>325</v>
      </c>
      <c r="H1948" s="213"/>
      <c r="I1948" s="207"/>
      <c r="J1948" s="207"/>
      <c r="K1948" s="207"/>
      <c r="L1948" s="207"/>
      <c r="M1948" s="207"/>
      <c r="N1948" s="207"/>
      <c r="O1948" s="207"/>
      <c r="P1948" s="123">
        <f t="shared" si="124"/>
        <v>0</v>
      </c>
      <c r="Q1948" s="208" t="str">
        <f t="shared" si="125"/>
        <v>Debil</v>
      </c>
      <c r="R1948" s="207" t="s">
        <v>516</v>
      </c>
      <c r="S1948" s="224" t="str">
        <f t="shared" si="126"/>
        <v>DebilFuerte</v>
      </c>
      <c r="T1948" s="224">
        <f>IFERROR(VLOOKUP(S1948,'Tablas de calculos'!$AU$16:$AV$24,2,FALSE),"")</f>
        <v>7</v>
      </c>
      <c r="U1948" s="208" t="str">
        <f>IFERROR(VLOOKUP(T1948,'Tablas de calculos'!$AV$16:$AY$24,4),"")</f>
        <v>Débil</v>
      </c>
      <c r="V1948" s="207" t="s">
        <v>576</v>
      </c>
      <c r="W1948" s="207" t="s">
        <v>578</v>
      </c>
      <c r="X1948" s="123" t="str">
        <f t="shared" si="127"/>
        <v>DébilNo disminuyeDirectamente</v>
      </c>
      <c r="Y1948" s="208" t="str">
        <f>IFERROR(VLOOKUP(X1948,'Tablas de calculos'!$AZ$4:$BE$11,5,FALSE),"")</f>
        <v/>
      </c>
      <c r="Z1948" s="208" t="str">
        <f>IFERROR(VLOOKUP(X1948,'Tablas de calculos'!$AZ$4:$BE$11,6,FALSE),"")</f>
        <v/>
      </c>
    </row>
    <row r="1949" spans="1:26" ht="30" x14ac:dyDescent="0.25">
      <c r="A1949" s="232" t="s">
        <v>112</v>
      </c>
      <c r="B1949" s="61">
        <v>70</v>
      </c>
      <c r="C1949" s="205" t="str">
        <f>+VLOOKUP(Tabla9[[#This Row],[Cod. Riesgo]],Tabla_Riesgos[[Número]:[Tipo de Riesgo]],6,FALSE)</f>
        <v>Seguridad de la Información</v>
      </c>
      <c r="D1949" s="119" t="s">
        <v>102</v>
      </c>
      <c r="E1949" s="120" t="s">
        <v>678</v>
      </c>
      <c r="F1949" s="121"/>
      <c r="G1949" s="122" t="s">
        <v>327</v>
      </c>
      <c r="H1949" s="213"/>
      <c r="I1949" s="207"/>
      <c r="J1949" s="207"/>
      <c r="K1949" s="207"/>
      <c r="L1949" s="207"/>
      <c r="M1949" s="207"/>
      <c r="N1949" s="207"/>
      <c r="O1949" s="207"/>
      <c r="P1949" s="123">
        <f t="shared" si="124"/>
        <v>0</v>
      </c>
      <c r="Q1949" s="208" t="str">
        <f t="shared" si="125"/>
        <v>Debil</v>
      </c>
      <c r="R1949" s="207" t="s">
        <v>516</v>
      </c>
      <c r="S1949" s="224" t="str">
        <f t="shared" si="126"/>
        <v>DebilFuerte</v>
      </c>
      <c r="T1949" s="224">
        <f>IFERROR(VLOOKUP(S1949,'Tablas de calculos'!$AU$16:$AV$24,2,FALSE),"")</f>
        <v>7</v>
      </c>
      <c r="U1949" s="208" t="str">
        <f>IFERROR(VLOOKUP(T1949,'Tablas de calculos'!$AV$16:$AY$24,4),"")</f>
        <v>Débil</v>
      </c>
      <c r="V1949" s="207" t="s">
        <v>576</v>
      </c>
      <c r="W1949" s="207" t="s">
        <v>578</v>
      </c>
      <c r="X1949" s="123" t="str">
        <f t="shared" si="127"/>
        <v>DébilNo disminuyeDirectamente</v>
      </c>
      <c r="Y1949" s="208" t="str">
        <f>IFERROR(VLOOKUP(X1949,'Tablas de calculos'!$AZ$4:$BE$11,5,FALSE),"")</f>
        <v/>
      </c>
      <c r="Z1949" s="208" t="str">
        <f>IFERROR(VLOOKUP(X1949,'Tablas de calculos'!$AZ$4:$BE$11,6,FALSE),"")</f>
        <v/>
      </c>
    </row>
    <row r="1950" spans="1:26" ht="30" x14ac:dyDescent="0.25">
      <c r="A1950" s="232" t="s">
        <v>112</v>
      </c>
      <c r="B1950" s="61">
        <v>71</v>
      </c>
      <c r="C1950" s="205" t="str">
        <f>+VLOOKUP(Tabla9[[#This Row],[Cod. Riesgo]],Tabla_Riesgos[[Número]:[Tipo de Riesgo]],6,FALSE)</f>
        <v>Operativo</v>
      </c>
      <c r="D1950" s="119" t="s">
        <v>82</v>
      </c>
      <c r="E1950" s="120" t="s">
        <v>83</v>
      </c>
      <c r="F1950" s="121"/>
      <c r="G1950" s="122" t="s">
        <v>329</v>
      </c>
      <c r="H1950" s="213"/>
      <c r="I1950" s="207"/>
      <c r="J1950" s="207"/>
      <c r="K1950" s="207"/>
      <c r="L1950" s="207"/>
      <c r="M1950" s="207"/>
      <c r="N1950" s="207"/>
      <c r="O1950" s="207"/>
      <c r="P1950" s="123">
        <f t="shared" si="124"/>
        <v>0</v>
      </c>
      <c r="Q1950" s="208" t="str">
        <f t="shared" si="125"/>
        <v>Debil</v>
      </c>
      <c r="R1950" s="207" t="s">
        <v>516</v>
      </c>
      <c r="S1950" s="224" t="str">
        <f t="shared" si="126"/>
        <v>DebilFuerte</v>
      </c>
      <c r="T1950" s="224">
        <f>IFERROR(VLOOKUP(S1950,'Tablas de calculos'!$AU$16:$AV$24,2,FALSE),"")</f>
        <v>7</v>
      </c>
      <c r="U1950" s="208" t="str">
        <f>IFERROR(VLOOKUP(T1950,'Tablas de calculos'!$AV$16:$AY$24,4),"")</f>
        <v>Débil</v>
      </c>
      <c r="V1950" s="207" t="s">
        <v>576</v>
      </c>
      <c r="W1950" s="207" t="s">
        <v>578</v>
      </c>
      <c r="X1950" s="123" t="str">
        <f t="shared" si="127"/>
        <v>DébilNo disminuyeDirectamente</v>
      </c>
      <c r="Y1950" s="208" t="str">
        <f>IFERROR(VLOOKUP(X1950,'Tablas de calculos'!$AZ$4:$BE$11,5,FALSE),"")</f>
        <v/>
      </c>
      <c r="Z1950" s="208" t="str">
        <f>IFERROR(VLOOKUP(X1950,'Tablas de calculos'!$AZ$4:$BE$11,6,FALSE),"")</f>
        <v/>
      </c>
    </row>
    <row r="1951" spans="1:26" ht="30" x14ac:dyDescent="0.25">
      <c r="A1951" s="232" t="s">
        <v>112</v>
      </c>
      <c r="B1951" s="61">
        <v>71</v>
      </c>
      <c r="C1951" s="205" t="str">
        <f>+VLOOKUP(Tabla9[[#This Row],[Cod. Riesgo]],Tabla_Riesgos[[Número]:[Tipo de Riesgo]],6,FALSE)</f>
        <v>Operativo</v>
      </c>
      <c r="D1951" s="119" t="s">
        <v>82</v>
      </c>
      <c r="E1951" s="120" t="s">
        <v>83</v>
      </c>
      <c r="F1951" s="121"/>
      <c r="G1951" s="122" t="s">
        <v>331</v>
      </c>
      <c r="H1951" s="213"/>
      <c r="I1951" s="207"/>
      <c r="J1951" s="207"/>
      <c r="K1951" s="207"/>
      <c r="L1951" s="207"/>
      <c r="M1951" s="207"/>
      <c r="N1951" s="207"/>
      <c r="O1951" s="207"/>
      <c r="P1951" s="123">
        <f t="shared" si="124"/>
        <v>0</v>
      </c>
      <c r="Q1951" s="208" t="str">
        <f t="shared" si="125"/>
        <v>Debil</v>
      </c>
      <c r="R1951" s="207" t="s">
        <v>516</v>
      </c>
      <c r="S1951" s="224" t="str">
        <f t="shared" si="126"/>
        <v>DebilFuerte</v>
      </c>
      <c r="T1951" s="224">
        <f>IFERROR(VLOOKUP(S1951,'Tablas de calculos'!$AU$16:$AV$24,2,FALSE),"")</f>
        <v>7</v>
      </c>
      <c r="U1951" s="208" t="str">
        <f>IFERROR(VLOOKUP(T1951,'Tablas de calculos'!$AV$16:$AY$24,4),"")</f>
        <v>Débil</v>
      </c>
      <c r="V1951" s="207" t="s">
        <v>576</v>
      </c>
      <c r="W1951" s="207" t="s">
        <v>578</v>
      </c>
      <c r="X1951" s="123" t="str">
        <f t="shared" si="127"/>
        <v>DébilNo disminuyeDirectamente</v>
      </c>
      <c r="Y1951" s="208" t="str">
        <f>IFERROR(VLOOKUP(X1951,'Tablas de calculos'!$AZ$4:$BE$11,5,FALSE),"")</f>
        <v/>
      </c>
      <c r="Z1951" s="208" t="str">
        <f>IFERROR(VLOOKUP(X1951,'Tablas de calculos'!$AZ$4:$BE$11,6,FALSE),"")</f>
        <v/>
      </c>
    </row>
    <row r="1952" spans="1:26" ht="60" x14ac:dyDescent="0.25">
      <c r="A1952" s="232" t="s">
        <v>112</v>
      </c>
      <c r="B1952" s="61">
        <v>72</v>
      </c>
      <c r="C1952" s="205" t="str">
        <f>+VLOOKUP(Tabla9[[#This Row],[Cod. Riesgo]],Tabla_Riesgos[[Número]:[Tipo de Riesgo]],6,FALSE)</f>
        <v>Operativo</v>
      </c>
      <c r="D1952" s="119" t="s">
        <v>676</v>
      </c>
      <c r="E1952" s="120" t="s">
        <v>679</v>
      </c>
      <c r="F1952" s="121"/>
      <c r="G1952" s="122" t="s">
        <v>332</v>
      </c>
      <c r="H1952" s="213"/>
      <c r="I1952" s="207"/>
      <c r="J1952" s="207"/>
      <c r="K1952" s="207"/>
      <c r="L1952" s="207"/>
      <c r="M1952" s="207"/>
      <c r="N1952" s="207"/>
      <c r="O1952" s="207"/>
      <c r="P1952" s="123">
        <f t="shared" si="124"/>
        <v>0</v>
      </c>
      <c r="Q1952" s="208" t="str">
        <f t="shared" si="125"/>
        <v>Debil</v>
      </c>
      <c r="R1952" s="207" t="s">
        <v>516</v>
      </c>
      <c r="S1952" s="224" t="str">
        <f t="shared" si="126"/>
        <v>DebilFuerte</v>
      </c>
      <c r="T1952" s="224">
        <f>IFERROR(VLOOKUP(S1952,'Tablas de calculos'!$AU$16:$AV$24,2,FALSE),"")</f>
        <v>7</v>
      </c>
      <c r="U1952" s="208" t="str">
        <f>IFERROR(VLOOKUP(T1952,'Tablas de calculos'!$AV$16:$AY$24,4),"")</f>
        <v>Débil</v>
      </c>
      <c r="V1952" s="207" t="s">
        <v>576</v>
      </c>
      <c r="W1952" s="207" t="s">
        <v>578</v>
      </c>
      <c r="X1952" s="123" t="str">
        <f t="shared" si="127"/>
        <v>DébilNo disminuyeDirectamente</v>
      </c>
      <c r="Y1952" s="208" t="str">
        <f>IFERROR(VLOOKUP(X1952,'Tablas de calculos'!$AZ$4:$BE$11,5,FALSE),"")</f>
        <v/>
      </c>
      <c r="Z1952" s="208" t="str">
        <f>IFERROR(VLOOKUP(X1952,'Tablas de calculos'!$AZ$4:$BE$11,6,FALSE),"")</f>
        <v/>
      </c>
    </row>
    <row r="1953" spans="1:26" ht="45" x14ac:dyDescent="0.25">
      <c r="A1953" s="232" t="s">
        <v>112</v>
      </c>
      <c r="B1953" s="61">
        <v>73</v>
      </c>
      <c r="C1953" s="205" t="str">
        <f>+VLOOKUP(Tabla9[[#This Row],[Cod. Riesgo]],Tabla_Riesgos[[Número]:[Tipo de Riesgo]],6,FALSE)</f>
        <v>Seguridad de la Información</v>
      </c>
      <c r="D1953" s="119" t="s">
        <v>102</v>
      </c>
      <c r="E1953" s="120" t="s">
        <v>86</v>
      </c>
      <c r="F1953" s="121"/>
      <c r="G1953" s="122" t="s">
        <v>333</v>
      </c>
      <c r="H1953" s="213"/>
      <c r="I1953" s="207"/>
      <c r="J1953" s="207"/>
      <c r="K1953" s="207"/>
      <c r="L1953" s="207"/>
      <c r="M1953" s="207"/>
      <c r="N1953" s="207"/>
      <c r="O1953" s="207"/>
      <c r="P1953" s="123">
        <f t="shared" si="124"/>
        <v>0</v>
      </c>
      <c r="Q1953" s="208" t="str">
        <f t="shared" si="125"/>
        <v>Debil</v>
      </c>
      <c r="R1953" s="207" t="s">
        <v>516</v>
      </c>
      <c r="S1953" s="224" t="str">
        <f t="shared" si="126"/>
        <v>DebilFuerte</v>
      </c>
      <c r="T1953" s="224">
        <f>IFERROR(VLOOKUP(S1953,'Tablas de calculos'!$AU$16:$AV$24,2,FALSE),"")</f>
        <v>7</v>
      </c>
      <c r="U1953" s="208" t="str">
        <f>IFERROR(VLOOKUP(T1953,'Tablas de calculos'!$AV$16:$AY$24,4),"")</f>
        <v>Débil</v>
      </c>
      <c r="V1953" s="207" t="s">
        <v>576</v>
      </c>
      <c r="W1953" s="207" t="s">
        <v>578</v>
      </c>
      <c r="X1953" s="123" t="str">
        <f t="shared" si="127"/>
        <v>DébilNo disminuyeDirectamente</v>
      </c>
      <c r="Y1953" s="208" t="str">
        <f>IFERROR(VLOOKUP(X1953,'Tablas de calculos'!$AZ$4:$BE$11,5,FALSE),"")</f>
        <v/>
      </c>
      <c r="Z1953" s="208" t="str">
        <f>IFERROR(VLOOKUP(X1953,'Tablas de calculos'!$AZ$4:$BE$11,6,FALSE),"")</f>
        <v/>
      </c>
    </row>
    <row r="1954" spans="1:26" ht="60" x14ac:dyDescent="0.25">
      <c r="A1954" s="232" t="s">
        <v>112</v>
      </c>
      <c r="B1954" s="61">
        <v>76</v>
      </c>
      <c r="C1954" s="205" t="str">
        <f>+VLOOKUP(Tabla9[[#This Row],[Cod. Riesgo]],Tabla_Riesgos[[Número]:[Tipo de Riesgo]],6,FALSE)</f>
        <v>Operativo</v>
      </c>
      <c r="D1954" s="119" t="s">
        <v>26</v>
      </c>
      <c r="E1954" s="120" t="s">
        <v>747</v>
      </c>
      <c r="F1954" s="121"/>
      <c r="G1954" s="122" t="s">
        <v>1312</v>
      </c>
      <c r="H1954" s="213" t="s">
        <v>544</v>
      </c>
      <c r="I1954" s="207" t="s">
        <v>486</v>
      </c>
      <c r="J1954" s="207" t="s">
        <v>490</v>
      </c>
      <c r="K1954" s="207" t="s">
        <v>494</v>
      </c>
      <c r="L1954" s="207" t="s">
        <v>499</v>
      </c>
      <c r="M1954" s="207" t="s">
        <v>503</v>
      </c>
      <c r="N1954" s="207" t="s">
        <v>508</v>
      </c>
      <c r="O1954" s="207" t="s">
        <v>512</v>
      </c>
      <c r="P1954" s="123">
        <f t="shared" si="124"/>
        <v>95</v>
      </c>
      <c r="Q1954" s="208" t="str">
        <f t="shared" si="125"/>
        <v>Moderado</v>
      </c>
      <c r="R1954" s="207" t="s">
        <v>371</v>
      </c>
      <c r="S1954" s="224" t="str">
        <f t="shared" si="126"/>
        <v>ModeradoModerado</v>
      </c>
      <c r="T1954" s="224">
        <f>IFERROR(VLOOKUP(S1954,'Tablas de calculos'!$AU$16:$AV$24,2,FALSE),"")</f>
        <v>5</v>
      </c>
      <c r="U1954" s="208" t="str">
        <f>IFERROR(VLOOKUP(T1954,'Tablas de calculos'!$AV$16:$AY$24,4),"")</f>
        <v>Moderado</v>
      </c>
      <c r="V1954" s="207" t="s">
        <v>578</v>
      </c>
      <c r="W1954" s="207" t="s">
        <v>578</v>
      </c>
      <c r="X1954" s="123" t="str">
        <f t="shared" si="127"/>
        <v>ModeradoDirectamenteDirectamente</v>
      </c>
      <c r="Y1954" s="208">
        <f>IFERROR(VLOOKUP(X1954,'Tablas de calculos'!$AZ$4:$BE$11,5,FALSE),"")</f>
        <v>1</v>
      </c>
      <c r="Z1954" s="208">
        <f>IFERROR(VLOOKUP(X1954,'Tablas de calculos'!$AZ$4:$BE$11,6,FALSE),"")</f>
        <v>1</v>
      </c>
    </row>
    <row r="1955" spans="1:26" ht="75" x14ac:dyDescent="0.25">
      <c r="A1955" s="232" t="s">
        <v>112</v>
      </c>
      <c r="B1955" s="61">
        <v>77</v>
      </c>
      <c r="C1955" s="205" t="str">
        <f>+VLOOKUP(Tabla9[[#This Row],[Cod. Riesgo]],Tabla_Riesgos[[Número]:[Tipo de Riesgo]],6,FALSE)</f>
        <v>Operativo</v>
      </c>
      <c r="D1955" s="119" t="s">
        <v>12</v>
      </c>
      <c r="E1955" s="120" t="s">
        <v>89</v>
      </c>
      <c r="F1955" s="121"/>
      <c r="G1955" s="122"/>
      <c r="H1955" s="213"/>
      <c r="I1955" s="207"/>
      <c r="J1955" s="207"/>
      <c r="K1955" s="207"/>
      <c r="L1955" s="207"/>
      <c r="M1955" s="207"/>
      <c r="N1955" s="207"/>
      <c r="O1955" s="207"/>
      <c r="P1955" s="123">
        <f t="shared" si="124"/>
        <v>0</v>
      </c>
      <c r="Q1955" s="208" t="str">
        <f t="shared" si="125"/>
        <v>Debil</v>
      </c>
      <c r="R1955" s="207" t="s">
        <v>516</v>
      </c>
      <c r="S1955" s="224" t="str">
        <f t="shared" si="126"/>
        <v>DebilFuerte</v>
      </c>
      <c r="T1955" s="224">
        <f>IFERROR(VLOOKUP(S1955,'Tablas de calculos'!$AU$16:$AV$24,2,FALSE),"")</f>
        <v>7</v>
      </c>
      <c r="U1955" s="208" t="str">
        <f>IFERROR(VLOOKUP(T1955,'Tablas de calculos'!$AV$16:$AY$24,4),"")</f>
        <v>Débil</v>
      </c>
      <c r="V1955" s="207" t="s">
        <v>576</v>
      </c>
      <c r="W1955" s="207" t="s">
        <v>578</v>
      </c>
      <c r="X1955" s="123" t="str">
        <f t="shared" si="127"/>
        <v>DébilNo disminuyeDirectamente</v>
      </c>
      <c r="Y1955" s="208" t="str">
        <f>IFERROR(VLOOKUP(X1955,'Tablas de calculos'!$AZ$4:$BE$11,5,FALSE),"")</f>
        <v/>
      </c>
      <c r="Z1955" s="208" t="str">
        <f>IFERROR(VLOOKUP(X1955,'Tablas de calculos'!$AZ$4:$BE$11,6,FALSE),"")</f>
        <v/>
      </c>
    </row>
    <row r="1956" spans="1:26" ht="60" x14ac:dyDescent="0.25">
      <c r="A1956" s="232" t="s">
        <v>112</v>
      </c>
      <c r="B1956" s="61">
        <v>78</v>
      </c>
      <c r="C1956" s="205" t="str">
        <f>+VLOOKUP(Tabla9[[#This Row],[Cod. Riesgo]],Tabla_Riesgos[[Número]:[Tipo de Riesgo]],6,FALSE)</f>
        <v>Seguridad de la Información</v>
      </c>
      <c r="D1956" s="119" t="s">
        <v>26</v>
      </c>
      <c r="E1956" s="120" t="s">
        <v>682</v>
      </c>
      <c r="F1956" s="121"/>
      <c r="G1956" s="122" t="s">
        <v>1313</v>
      </c>
      <c r="H1956" s="213"/>
      <c r="I1956" s="207"/>
      <c r="J1956" s="207"/>
      <c r="K1956" s="207"/>
      <c r="L1956" s="207"/>
      <c r="M1956" s="207"/>
      <c r="N1956" s="207"/>
      <c r="O1956" s="207"/>
      <c r="P1956" s="123">
        <f t="shared" si="124"/>
        <v>0</v>
      </c>
      <c r="Q1956" s="208" t="str">
        <f t="shared" si="125"/>
        <v>Debil</v>
      </c>
      <c r="R1956" s="207" t="s">
        <v>516</v>
      </c>
      <c r="S1956" s="224" t="str">
        <f t="shared" si="126"/>
        <v>DebilFuerte</v>
      </c>
      <c r="T1956" s="224">
        <f>IFERROR(VLOOKUP(S1956,'Tablas de calculos'!$AU$16:$AV$24,2,FALSE),"")</f>
        <v>7</v>
      </c>
      <c r="U1956" s="208" t="str">
        <f>IFERROR(VLOOKUP(T1956,'Tablas de calculos'!$AV$16:$AY$24,4),"")</f>
        <v>Débil</v>
      </c>
      <c r="V1956" s="207" t="s">
        <v>576</v>
      </c>
      <c r="W1956" s="207" t="s">
        <v>578</v>
      </c>
      <c r="X1956" s="123" t="str">
        <f t="shared" si="127"/>
        <v>DébilNo disminuyeDirectamente</v>
      </c>
      <c r="Y1956" s="208" t="str">
        <f>IFERROR(VLOOKUP(X1956,'Tablas de calculos'!$AZ$4:$BE$11,5,FALSE),"")</f>
        <v/>
      </c>
      <c r="Z1956" s="208" t="str">
        <f>IFERROR(VLOOKUP(X1956,'Tablas de calculos'!$AZ$4:$BE$11,6,FALSE),"")</f>
        <v/>
      </c>
    </row>
    <row r="1957" spans="1:26" ht="45" x14ac:dyDescent="0.25">
      <c r="A1957" s="232" t="s">
        <v>112</v>
      </c>
      <c r="B1957" s="61">
        <v>79</v>
      </c>
      <c r="C1957" s="205" t="str">
        <f>+VLOOKUP(Tabla9[[#This Row],[Cod. Riesgo]],Tabla_Riesgos[[Número]:[Tipo de Riesgo]],6,FALSE)</f>
        <v>Operativo</v>
      </c>
      <c r="D1957" s="119" t="s">
        <v>12</v>
      </c>
      <c r="E1957" s="120" t="s">
        <v>637</v>
      </c>
      <c r="F1957" s="121"/>
      <c r="G1957" s="122"/>
      <c r="H1957" s="213"/>
      <c r="I1957" s="207"/>
      <c r="J1957" s="207"/>
      <c r="K1957" s="207"/>
      <c r="L1957" s="207"/>
      <c r="M1957" s="207"/>
      <c r="N1957" s="207"/>
      <c r="O1957" s="207"/>
      <c r="P1957" s="123">
        <f t="shared" si="124"/>
        <v>0</v>
      </c>
      <c r="Q1957" s="208" t="str">
        <f t="shared" si="125"/>
        <v>Debil</v>
      </c>
      <c r="R1957" s="207" t="s">
        <v>516</v>
      </c>
      <c r="S1957" s="224" t="str">
        <f t="shared" si="126"/>
        <v>DebilFuerte</v>
      </c>
      <c r="T1957" s="224">
        <f>IFERROR(VLOOKUP(S1957,'Tablas de calculos'!$AU$16:$AV$24,2,FALSE),"")</f>
        <v>7</v>
      </c>
      <c r="U1957" s="208" t="str">
        <f>IFERROR(VLOOKUP(T1957,'Tablas de calculos'!$AV$16:$AY$24,4),"")</f>
        <v>Débil</v>
      </c>
      <c r="V1957" s="207" t="s">
        <v>576</v>
      </c>
      <c r="W1957" s="207" t="s">
        <v>578</v>
      </c>
      <c r="X1957" s="123" t="str">
        <f t="shared" si="127"/>
        <v>DébilNo disminuyeDirectamente</v>
      </c>
      <c r="Y1957" s="208" t="str">
        <f>IFERROR(VLOOKUP(X1957,'Tablas de calculos'!$AZ$4:$BE$11,5,FALSE),"")</f>
        <v/>
      </c>
      <c r="Z1957" s="208" t="str">
        <f>IFERROR(VLOOKUP(X1957,'Tablas de calculos'!$AZ$4:$BE$11,6,FALSE),"")</f>
        <v/>
      </c>
    </row>
    <row r="1958" spans="1:26" ht="30" x14ac:dyDescent="0.25">
      <c r="A1958" s="232" t="s">
        <v>112</v>
      </c>
      <c r="B1958" s="61">
        <v>80</v>
      </c>
      <c r="C1958" s="205" t="str">
        <f>+VLOOKUP(Tabla9[[#This Row],[Cod. Riesgo]],Tabla_Riesgos[[Número]:[Tipo de Riesgo]],6,FALSE)</f>
        <v>Operativo</v>
      </c>
      <c r="D1958" s="119" t="s">
        <v>55</v>
      </c>
      <c r="E1958" s="120" t="s">
        <v>90</v>
      </c>
      <c r="F1958" s="121"/>
      <c r="G1958" s="122"/>
      <c r="H1958" s="213"/>
      <c r="I1958" s="207"/>
      <c r="J1958" s="207"/>
      <c r="K1958" s="207"/>
      <c r="L1958" s="207"/>
      <c r="M1958" s="207"/>
      <c r="N1958" s="207"/>
      <c r="O1958" s="207"/>
      <c r="P1958" s="123">
        <f t="shared" si="124"/>
        <v>0</v>
      </c>
      <c r="Q1958" s="208" t="str">
        <f t="shared" si="125"/>
        <v>Debil</v>
      </c>
      <c r="R1958" s="207" t="s">
        <v>516</v>
      </c>
      <c r="S1958" s="224" t="str">
        <f t="shared" si="126"/>
        <v>DebilFuerte</v>
      </c>
      <c r="T1958" s="224">
        <f>IFERROR(VLOOKUP(S1958,'Tablas de calculos'!$AU$16:$AV$24,2,FALSE),"")</f>
        <v>7</v>
      </c>
      <c r="U1958" s="208" t="str">
        <f>IFERROR(VLOOKUP(T1958,'Tablas de calculos'!$AV$16:$AY$24,4),"")</f>
        <v>Débil</v>
      </c>
      <c r="V1958" s="207" t="s">
        <v>576</v>
      </c>
      <c r="W1958" s="207" t="s">
        <v>578</v>
      </c>
      <c r="X1958" s="123" t="str">
        <f t="shared" si="127"/>
        <v>DébilNo disminuyeDirectamente</v>
      </c>
      <c r="Y1958" s="208" t="str">
        <f>IFERROR(VLOOKUP(X1958,'Tablas de calculos'!$AZ$4:$BE$11,5,FALSE),"")</f>
        <v/>
      </c>
      <c r="Z1958" s="208" t="str">
        <f>IFERROR(VLOOKUP(X1958,'Tablas de calculos'!$AZ$4:$BE$11,6,FALSE),"")</f>
        <v/>
      </c>
    </row>
    <row r="1959" spans="1:26" ht="45" x14ac:dyDescent="0.25">
      <c r="A1959" s="232" t="s">
        <v>112</v>
      </c>
      <c r="B1959" s="14">
        <v>81</v>
      </c>
      <c r="C1959" s="205" t="str">
        <f>+VLOOKUP(Tabla9[[#This Row],[Cod. Riesgo]],Tabla_Riesgos[[Número]:[Tipo de Riesgo]],6,FALSE)</f>
        <v>Operativo</v>
      </c>
      <c r="D1959" s="119" t="s">
        <v>26</v>
      </c>
      <c r="E1959" s="120" t="s">
        <v>751</v>
      </c>
      <c r="F1959" s="121"/>
      <c r="G1959" s="122" t="s">
        <v>334</v>
      </c>
      <c r="H1959" s="213"/>
      <c r="I1959" s="207"/>
      <c r="J1959" s="207"/>
      <c r="K1959" s="207"/>
      <c r="L1959" s="207"/>
      <c r="M1959" s="207"/>
      <c r="N1959" s="207"/>
      <c r="O1959" s="207"/>
      <c r="P1959" s="123">
        <f t="shared" si="124"/>
        <v>0</v>
      </c>
      <c r="Q1959" s="208" t="str">
        <f t="shared" si="125"/>
        <v>Debil</v>
      </c>
      <c r="R1959" s="207" t="s">
        <v>516</v>
      </c>
      <c r="S1959" s="224" t="str">
        <f t="shared" si="126"/>
        <v>DebilFuerte</v>
      </c>
      <c r="T1959" s="224">
        <f>IFERROR(VLOOKUP(S1959,'Tablas de calculos'!$AU$16:$AV$24,2,FALSE),"")</f>
        <v>7</v>
      </c>
      <c r="U1959" s="208" t="str">
        <f>IFERROR(VLOOKUP(T1959,'Tablas de calculos'!$AV$16:$AY$24,4),"")</f>
        <v>Débil</v>
      </c>
      <c r="V1959" s="207" t="s">
        <v>576</v>
      </c>
      <c r="W1959" s="207" t="s">
        <v>578</v>
      </c>
      <c r="X1959" s="123" t="str">
        <f t="shared" si="127"/>
        <v>DébilNo disminuyeDirectamente</v>
      </c>
      <c r="Y1959" s="208" t="str">
        <f>IFERROR(VLOOKUP(X1959,'Tablas de calculos'!$AZ$4:$BE$11,5,FALSE),"")</f>
        <v/>
      </c>
      <c r="Z1959" s="208" t="str">
        <f>IFERROR(VLOOKUP(X1959,'Tablas de calculos'!$AZ$4:$BE$11,6,FALSE),"")</f>
        <v/>
      </c>
    </row>
    <row r="1960" spans="1:26" ht="60" x14ac:dyDescent="0.25">
      <c r="A1960" s="232" t="s">
        <v>112</v>
      </c>
      <c r="B1960" s="14">
        <v>81</v>
      </c>
      <c r="C1960" s="205" t="str">
        <f>+VLOOKUP(Tabla9[[#This Row],[Cod. Riesgo]],Tabla_Riesgos[[Número]:[Tipo de Riesgo]],6,FALSE)</f>
        <v>Operativo</v>
      </c>
      <c r="D1960" s="119" t="s">
        <v>26</v>
      </c>
      <c r="E1960" s="120" t="s">
        <v>751</v>
      </c>
      <c r="F1960" s="121"/>
      <c r="G1960" s="122" t="s">
        <v>335</v>
      </c>
      <c r="H1960" s="213"/>
      <c r="I1960" s="207"/>
      <c r="J1960" s="207"/>
      <c r="K1960" s="207"/>
      <c r="L1960" s="207"/>
      <c r="M1960" s="207"/>
      <c r="N1960" s="207"/>
      <c r="O1960" s="207"/>
      <c r="P1960" s="123">
        <f t="shared" si="124"/>
        <v>0</v>
      </c>
      <c r="Q1960" s="208" t="str">
        <f t="shared" si="125"/>
        <v>Debil</v>
      </c>
      <c r="R1960" s="207" t="s">
        <v>516</v>
      </c>
      <c r="S1960" s="224" t="str">
        <f t="shared" si="126"/>
        <v>DebilFuerte</v>
      </c>
      <c r="T1960" s="224">
        <f>IFERROR(VLOOKUP(S1960,'Tablas de calculos'!$AU$16:$AV$24,2,FALSE),"")</f>
        <v>7</v>
      </c>
      <c r="U1960" s="208" t="str">
        <f>IFERROR(VLOOKUP(T1960,'Tablas de calculos'!$AV$16:$AY$24,4),"")</f>
        <v>Débil</v>
      </c>
      <c r="V1960" s="207" t="s">
        <v>576</v>
      </c>
      <c r="W1960" s="207" t="s">
        <v>578</v>
      </c>
      <c r="X1960" s="123" t="str">
        <f t="shared" si="127"/>
        <v>DébilNo disminuyeDirectamente</v>
      </c>
      <c r="Y1960" s="208" t="str">
        <f>IFERROR(VLOOKUP(X1960,'Tablas de calculos'!$AZ$4:$BE$11,5,FALSE),"")</f>
        <v/>
      </c>
      <c r="Z1960" s="208" t="str">
        <f>IFERROR(VLOOKUP(X1960,'Tablas de calculos'!$AZ$4:$BE$11,6,FALSE),"")</f>
        <v/>
      </c>
    </row>
    <row r="1961" spans="1:26" ht="75" x14ac:dyDescent="0.25">
      <c r="A1961" s="232" t="s">
        <v>112</v>
      </c>
      <c r="B1961" s="14">
        <v>81</v>
      </c>
      <c r="C1961" s="205" t="str">
        <f>+VLOOKUP(Tabla9[[#This Row],[Cod. Riesgo]],Tabla_Riesgos[[Número]:[Tipo de Riesgo]],6,FALSE)</f>
        <v>Operativo</v>
      </c>
      <c r="D1961" s="119" t="s">
        <v>26</v>
      </c>
      <c r="E1961" s="120" t="s">
        <v>751</v>
      </c>
      <c r="F1961" s="121"/>
      <c r="G1961" s="122" t="s">
        <v>336</v>
      </c>
      <c r="H1961" s="213"/>
      <c r="I1961" s="207"/>
      <c r="J1961" s="207"/>
      <c r="K1961" s="207"/>
      <c r="L1961" s="207"/>
      <c r="M1961" s="207"/>
      <c r="N1961" s="207"/>
      <c r="O1961" s="207"/>
      <c r="P1961" s="123">
        <f t="shared" si="124"/>
        <v>0</v>
      </c>
      <c r="Q1961" s="208" t="str">
        <f t="shared" si="125"/>
        <v>Debil</v>
      </c>
      <c r="R1961" s="207" t="s">
        <v>516</v>
      </c>
      <c r="S1961" s="224" t="str">
        <f t="shared" si="126"/>
        <v>DebilFuerte</v>
      </c>
      <c r="T1961" s="224">
        <f>IFERROR(VLOOKUP(S1961,'Tablas de calculos'!$AU$16:$AV$24,2,FALSE),"")</f>
        <v>7</v>
      </c>
      <c r="U1961" s="208" t="str">
        <f>IFERROR(VLOOKUP(T1961,'Tablas de calculos'!$AV$16:$AY$24,4),"")</f>
        <v>Débil</v>
      </c>
      <c r="V1961" s="207" t="s">
        <v>576</v>
      </c>
      <c r="W1961" s="207" t="s">
        <v>578</v>
      </c>
      <c r="X1961" s="123" t="str">
        <f t="shared" si="127"/>
        <v>DébilNo disminuyeDirectamente</v>
      </c>
      <c r="Y1961" s="208" t="str">
        <f>IFERROR(VLOOKUP(X1961,'Tablas de calculos'!$AZ$4:$BE$11,5,FALSE),"")</f>
        <v/>
      </c>
      <c r="Z1961" s="208" t="str">
        <f>IFERROR(VLOOKUP(X1961,'Tablas de calculos'!$AZ$4:$BE$11,6,FALSE),"")</f>
        <v/>
      </c>
    </row>
    <row r="1962" spans="1:26" ht="75" x14ac:dyDescent="0.25">
      <c r="A1962" s="232" t="s">
        <v>112</v>
      </c>
      <c r="B1962" s="14">
        <v>81</v>
      </c>
      <c r="C1962" s="205" t="str">
        <f>+VLOOKUP(Tabla9[[#This Row],[Cod. Riesgo]],Tabla_Riesgos[[Número]:[Tipo de Riesgo]],6,FALSE)</f>
        <v>Operativo</v>
      </c>
      <c r="D1962" s="119" t="s">
        <v>26</v>
      </c>
      <c r="E1962" s="120" t="s">
        <v>751</v>
      </c>
      <c r="F1962" s="121"/>
      <c r="G1962" s="122" t="s">
        <v>337</v>
      </c>
      <c r="H1962" s="213"/>
      <c r="I1962" s="207"/>
      <c r="J1962" s="207"/>
      <c r="K1962" s="207"/>
      <c r="L1962" s="207"/>
      <c r="M1962" s="207"/>
      <c r="N1962" s="207"/>
      <c r="O1962" s="207"/>
      <c r="P1962" s="123">
        <f t="shared" si="124"/>
        <v>0</v>
      </c>
      <c r="Q1962" s="208" t="str">
        <f t="shared" si="125"/>
        <v>Debil</v>
      </c>
      <c r="R1962" s="207" t="s">
        <v>516</v>
      </c>
      <c r="S1962" s="224" t="str">
        <f t="shared" si="126"/>
        <v>DebilFuerte</v>
      </c>
      <c r="T1962" s="224">
        <f>IFERROR(VLOOKUP(S1962,'Tablas de calculos'!$AU$16:$AV$24,2,FALSE),"")</f>
        <v>7</v>
      </c>
      <c r="U1962" s="208" t="str">
        <f>IFERROR(VLOOKUP(T1962,'Tablas de calculos'!$AV$16:$AY$24,4),"")</f>
        <v>Débil</v>
      </c>
      <c r="V1962" s="207" t="s">
        <v>576</v>
      </c>
      <c r="W1962" s="207" t="s">
        <v>578</v>
      </c>
      <c r="X1962" s="123" t="str">
        <f t="shared" si="127"/>
        <v>DébilNo disminuyeDirectamente</v>
      </c>
      <c r="Y1962" s="208" t="str">
        <f>IFERROR(VLOOKUP(X1962,'Tablas de calculos'!$AZ$4:$BE$11,5,FALSE),"")</f>
        <v/>
      </c>
      <c r="Z1962" s="208" t="str">
        <f>IFERROR(VLOOKUP(X1962,'Tablas de calculos'!$AZ$4:$BE$11,6,FALSE),"")</f>
        <v/>
      </c>
    </row>
    <row r="1963" spans="1:26" ht="60" x14ac:dyDescent="0.25">
      <c r="A1963" s="232" t="s">
        <v>112</v>
      </c>
      <c r="B1963" s="14">
        <v>82</v>
      </c>
      <c r="C1963" s="205" t="str">
        <f>+VLOOKUP(Tabla9[[#This Row],[Cod. Riesgo]],Tabla_Riesgos[[Número]:[Tipo de Riesgo]],6,FALSE)</f>
        <v>Operativo</v>
      </c>
      <c r="D1963" s="119" t="s">
        <v>26</v>
      </c>
      <c r="E1963" s="120" t="s">
        <v>1160</v>
      </c>
      <c r="F1963" s="121"/>
      <c r="G1963" s="122" t="s">
        <v>338</v>
      </c>
      <c r="H1963" s="213"/>
      <c r="I1963" s="207"/>
      <c r="J1963" s="207"/>
      <c r="K1963" s="207"/>
      <c r="L1963" s="207"/>
      <c r="M1963" s="207"/>
      <c r="N1963" s="207"/>
      <c r="O1963" s="207"/>
      <c r="P1963" s="123">
        <f t="shared" si="124"/>
        <v>0</v>
      </c>
      <c r="Q1963" s="208" t="str">
        <f t="shared" si="125"/>
        <v>Debil</v>
      </c>
      <c r="R1963" s="207" t="s">
        <v>516</v>
      </c>
      <c r="S1963" s="224" t="str">
        <f t="shared" si="126"/>
        <v>DebilFuerte</v>
      </c>
      <c r="T1963" s="224">
        <f>IFERROR(VLOOKUP(S1963,'Tablas de calculos'!$AU$16:$AV$24,2,FALSE),"")</f>
        <v>7</v>
      </c>
      <c r="U1963" s="208" t="str">
        <f>IFERROR(VLOOKUP(T1963,'Tablas de calculos'!$AV$16:$AY$24,4),"")</f>
        <v>Débil</v>
      </c>
      <c r="V1963" s="207" t="s">
        <v>576</v>
      </c>
      <c r="W1963" s="207" t="s">
        <v>578</v>
      </c>
      <c r="X1963" s="123" t="str">
        <f t="shared" si="127"/>
        <v>DébilNo disminuyeDirectamente</v>
      </c>
      <c r="Y1963" s="208" t="str">
        <f>IFERROR(VLOOKUP(X1963,'Tablas de calculos'!$AZ$4:$BE$11,5,FALSE),"")</f>
        <v/>
      </c>
      <c r="Z1963" s="208" t="str">
        <f>IFERROR(VLOOKUP(X1963,'Tablas de calculos'!$AZ$4:$BE$11,6,FALSE),"")</f>
        <v/>
      </c>
    </row>
    <row r="1964" spans="1:26" ht="60" x14ac:dyDescent="0.25">
      <c r="A1964" s="232" t="s">
        <v>112</v>
      </c>
      <c r="B1964" s="14">
        <v>82</v>
      </c>
      <c r="C1964" s="205" t="str">
        <f>+VLOOKUP(Tabla9[[#This Row],[Cod. Riesgo]],Tabla_Riesgos[[Número]:[Tipo de Riesgo]],6,FALSE)</f>
        <v>Operativo</v>
      </c>
      <c r="D1964" s="119" t="s">
        <v>26</v>
      </c>
      <c r="E1964" s="120" t="s">
        <v>1160</v>
      </c>
      <c r="F1964" s="121"/>
      <c r="G1964" s="122" t="s">
        <v>339</v>
      </c>
      <c r="H1964" s="213"/>
      <c r="I1964" s="207"/>
      <c r="J1964" s="207"/>
      <c r="K1964" s="207"/>
      <c r="L1964" s="207"/>
      <c r="M1964" s="207"/>
      <c r="N1964" s="207"/>
      <c r="O1964" s="207"/>
      <c r="P1964" s="123">
        <f t="shared" si="124"/>
        <v>0</v>
      </c>
      <c r="Q1964" s="208" t="str">
        <f t="shared" si="125"/>
        <v>Debil</v>
      </c>
      <c r="R1964" s="207" t="s">
        <v>516</v>
      </c>
      <c r="S1964" s="224" t="str">
        <f t="shared" si="126"/>
        <v>DebilFuerte</v>
      </c>
      <c r="T1964" s="224">
        <f>IFERROR(VLOOKUP(S1964,'Tablas de calculos'!$AU$16:$AV$24,2,FALSE),"")</f>
        <v>7</v>
      </c>
      <c r="U1964" s="208" t="str">
        <f>IFERROR(VLOOKUP(T1964,'Tablas de calculos'!$AV$16:$AY$24,4),"")</f>
        <v>Débil</v>
      </c>
      <c r="V1964" s="207" t="s">
        <v>576</v>
      </c>
      <c r="W1964" s="207" t="s">
        <v>578</v>
      </c>
      <c r="X1964" s="123" t="str">
        <f t="shared" si="127"/>
        <v>DébilNo disminuyeDirectamente</v>
      </c>
      <c r="Y1964" s="208" t="str">
        <f>IFERROR(VLOOKUP(X1964,'Tablas de calculos'!$AZ$4:$BE$11,5,FALSE),"")</f>
        <v/>
      </c>
      <c r="Z1964" s="208" t="str">
        <f>IFERROR(VLOOKUP(X1964,'Tablas de calculos'!$AZ$4:$BE$11,6,FALSE),"")</f>
        <v/>
      </c>
    </row>
    <row r="1965" spans="1:26" ht="60" x14ac:dyDescent="0.25">
      <c r="A1965" s="232" t="s">
        <v>112</v>
      </c>
      <c r="B1965" s="14">
        <v>82</v>
      </c>
      <c r="C1965" s="205" t="str">
        <f>+VLOOKUP(Tabla9[[#This Row],[Cod. Riesgo]],Tabla_Riesgos[[Número]:[Tipo de Riesgo]],6,FALSE)</f>
        <v>Operativo</v>
      </c>
      <c r="D1965" s="119" t="s">
        <v>26</v>
      </c>
      <c r="E1965" s="120" t="s">
        <v>1160</v>
      </c>
      <c r="F1965" s="121"/>
      <c r="G1965" s="122" t="s">
        <v>340</v>
      </c>
      <c r="H1965" s="213"/>
      <c r="I1965" s="207"/>
      <c r="J1965" s="207"/>
      <c r="K1965" s="207"/>
      <c r="L1965" s="207"/>
      <c r="M1965" s="207"/>
      <c r="N1965" s="207"/>
      <c r="O1965" s="207"/>
      <c r="P1965" s="123">
        <f t="shared" si="124"/>
        <v>0</v>
      </c>
      <c r="Q1965" s="208" t="str">
        <f t="shared" si="125"/>
        <v>Debil</v>
      </c>
      <c r="R1965" s="207" t="s">
        <v>516</v>
      </c>
      <c r="S1965" s="224" t="str">
        <f t="shared" si="126"/>
        <v>DebilFuerte</v>
      </c>
      <c r="T1965" s="224">
        <f>IFERROR(VLOOKUP(S1965,'Tablas de calculos'!$AU$16:$AV$24,2,FALSE),"")</f>
        <v>7</v>
      </c>
      <c r="U1965" s="208" t="str">
        <f>IFERROR(VLOOKUP(T1965,'Tablas de calculos'!$AV$16:$AY$24,4),"")</f>
        <v>Débil</v>
      </c>
      <c r="V1965" s="207" t="s">
        <v>576</v>
      </c>
      <c r="W1965" s="207" t="s">
        <v>578</v>
      </c>
      <c r="X1965" s="123" t="str">
        <f t="shared" si="127"/>
        <v>DébilNo disminuyeDirectamente</v>
      </c>
      <c r="Y1965" s="208" t="str">
        <f>IFERROR(VLOOKUP(X1965,'Tablas de calculos'!$AZ$4:$BE$11,5,FALSE),"")</f>
        <v/>
      </c>
      <c r="Z1965" s="208" t="str">
        <f>IFERROR(VLOOKUP(X1965,'Tablas de calculos'!$AZ$4:$BE$11,6,FALSE),"")</f>
        <v/>
      </c>
    </row>
    <row r="1966" spans="1:26" ht="60" x14ac:dyDescent="0.25">
      <c r="A1966" s="232" t="s">
        <v>112</v>
      </c>
      <c r="B1966" s="14">
        <v>82</v>
      </c>
      <c r="C1966" s="205" t="str">
        <f>+VLOOKUP(Tabla9[[#This Row],[Cod. Riesgo]],Tabla_Riesgos[[Número]:[Tipo de Riesgo]],6,FALSE)</f>
        <v>Operativo</v>
      </c>
      <c r="D1966" s="119" t="s">
        <v>26</v>
      </c>
      <c r="E1966" s="120" t="s">
        <v>1160</v>
      </c>
      <c r="F1966" s="121"/>
      <c r="G1966" s="122" t="s">
        <v>338</v>
      </c>
      <c r="H1966" s="213"/>
      <c r="I1966" s="207"/>
      <c r="J1966" s="207"/>
      <c r="K1966" s="207"/>
      <c r="L1966" s="207"/>
      <c r="M1966" s="207"/>
      <c r="N1966" s="207"/>
      <c r="O1966" s="207"/>
      <c r="P1966" s="123">
        <f t="shared" si="124"/>
        <v>0</v>
      </c>
      <c r="Q1966" s="208" t="str">
        <f t="shared" si="125"/>
        <v>Debil</v>
      </c>
      <c r="R1966" s="207" t="s">
        <v>516</v>
      </c>
      <c r="S1966" s="224" t="str">
        <f t="shared" si="126"/>
        <v>DebilFuerte</v>
      </c>
      <c r="T1966" s="224">
        <f>IFERROR(VLOOKUP(S1966,'Tablas de calculos'!$AU$16:$AV$24,2,FALSE),"")</f>
        <v>7</v>
      </c>
      <c r="U1966" s="208" t="str">
        <f>IFERROR(VLOOKUP(T1966,'Tablas de calculos'!$AV$16:$AY$24,4),"")</f>
        <v>Débil</v>
      </c>
      <c r="V1966" s="207" t="s">
        <v>576</v>
      </c>
      <c r="W1966" s="207" t="s">
        <v>578</v>
      </c>
      <c r="X1966" s="123" t="str">
        <f t="shared" si="127"/>
        <v>DébilNo disminuyeDirectamente</v>
      </c>
      <c r="Y1966" s="208" t="str">
        <f>IFERROR(VLOOKUP(X1966,'Tablas de calculos'!$AZ$4:$BE$11,5,FALSE),"")</f>
        <v/>
      </c>
      <c r="Z1966" s="208" t="str">
        <f>IFERROR(VLOOKUP(X1966,'Tablas de calculos'!$AZ$4:$BE$11,6,FALSE),"")</f>
        <v/>
      </c>
    </row>
    <row r="1967" spans="1:26" ht="60" x14ac:dyDescent="0.25">
      <c r="A1967" s="232" t="s">
        <v>112</v>
      </c>
      <c r="B1967" s="14">
        <v>83</v>
      </c>
      <c r="C1967" s="205" t="str">
        <f>+VLOOKUP(Tabla9[[#This Row],[Cod. Riesgo]],Tabla_Riesgos[[Número]:[Tipo de Riesgo]],6,FALSE)</f>
        <v>Operativo</v>
      </c>
      <c r="D1967" s="119" t="s">
        <v>26</v>
      </c>
      <c r="E1967" s="120" t="s">
        <v>833</v>
      </c>
      <c r="F1967" s="121"/>
      <c r="G1967" s="122" t="s">
        <v>341</v>
      </c>
      <c r="H1967" s="213"/>
      <c r="I1967" s="207"/>
      <c r="J1967" s="207"/>
      <c r="K1967" s="207"/>
      <c r="L1967" s="207"/>
      <c r="M1967" s="207"/>
      <c r="N1967" s="207"/>
      <c r="O1967" s="207"/>
      <c r="P1967" s="123">
        <f t="shared" si="124"/>
        <v>0</v>
      </c>
      <c r="Q1967" s="208" t="str">
        <f t="shared" si="125"/>
        <v>Debil</v>
      </c>
      <c r="R1967" s="207" t="s">
        <v>516</v>
      </c>
      <c r="S1967" s="224" t="str">
        <f t="shared" si="126"/>
        <v>DebilFuerte</v>
      </c>
      <c r="T1967" s="224">
        <f>IFERROR(VLOOKUP(S1967,'Tablas de calculos'!$AU$16:$AV$24,2,FALSE),"")</f>
        <v>7</v>
      </c>
      <c r="U1967" s="208" t="str">
        <f>IFERROR(VLOOKUP(T1967,'Tablas de calculos'!$AV$16:$AY$24,4),"")</f>
        <v>Débil</v>
      </c>
      <c r="V1967" s="207" t="s">
        <v>576</v>
      </c>
      <c r="W1967" s="207" t="s">
        <v>578</v>
      </c>
      <c r="X1967" s="123" t="str">
        <f t="shared" si="127"/>
        <v>DébilNo disminuyeDirectamente</v>
      </c>
      <c r="Y1967" s="208" t="str">
        <f>IFERROR(VLOOKUP(X1967,'Tablas de calculos'!$AZ$4:$BE$11,5,FALSE),"")</f>
        <v/>
      </c>
      <c r="Z1967" s="208" t="str">
        <f>IFERROR(VLOOKUP(X1967,'Tablas de calculos'!$AZ$4:$BE$11,6,FALSE),"")</f>
        <v/>
      </c>
    </row>
    <row r="1968" spans="1:26" ht="90" x14ac:dyDescent="0.25">
      <c r="A1968" s="232" t="s">
        <v>112</v>
      </c>
      <c r="B1968" s="14">
        <v>83</v>
      </c>
      <c r="C1968" s="205" t="str">
        <f>+VLOOKUP(Tabla9[[#This Row],[Cod. Riesgo]],Tabla_Riesgos[[Número]:[Tipo de Riesgo]],6,FALSE)</f>
        <v>Operativo</v>
      </c>
      <c r="D1968" s="119" t="s">
        <v>26</v>
      </c>
      <c r="E1968" s="120" t="s">
        <v>833</v>
      </c>
      <c r="F1968" s="121"/>
      <c r="G1968" s="122" t="s">
        <v>342</v>
      </c>
      <c r="H1968" s="213"/>
      <c r="I1968" s="207"/>
      <c r="J1968" s="207"/>
      <c r="K1968" s="207"/>
      <c r="L1968" s="207"/>
      <c r="M1968" s="207"/>
      <c r="N1968" s="207"/>
      <c r="O1968" s="207"/>
      <c r="P1968" s="123">
        <f t="shared" si="124"/>
        <v>0</v>
      </c>
      <c r="Q1968" s="208" t="str">
        <f t="shared" si="125"/>
        <v>Debil</v>
      </c>
      <c r="R1968" s="207" t="s">
        <v>516</v>
      </c>
      <c r="S1968" s="224" t="str">
        <f t="shared" si="126"/>
        <v>DebilFuerte</v>
      </c>
      <c r="T1968" s="224">
        <f>IFERROR(VLOOKUP(S1968,'Tablas de calculos'!$AU$16:$AV$24,2,FALSE),"")</f>
        <v>7</v>
      </c>
      <c r="U1968" s="208" t="str">
        <f>IFERROR(VLOOKUP(T1968,'Tablas de calculos'!$AV$16:$AY$24,4),"")</f>
        <v>Débil</v>
      </c>
      <c r="V1968" s="207" t="s">
        <v>576</v>
      </c>
      <c r="W1968" s="207" t="s">
        <v>578</v>
      </c>
      <c r="X1968" s="123" t="str">
        <f t="shared" si="127"/>
        <v>DébilNo disminuyeDirectamente</v>
      </c>
      <c r="Y1968" s="208" t="str">
        <f>IFERROR(VLOOKUP(X1968,'Tablas de calculos'!$AZ$4:$BE$11,5,FALSE),"")</f>
        <v/>
      </c>
      <c r="Z1968" s="208" t="str">
        <f>IFERROR(VLOOKUP(X1968,'Tablas de calculos'!$AZ$4:$BE$11,6,FALSE),"")</f>
        <v/>
      </c>
    </row>
    <row r="1969" spans="1:26" ht="105" x14ac:dyDescent="0.25">
      <c r="A1969" s="232" t="s">
        <v>112</v>
      </c>
      <c r="B1969" s="14">
        <v>83</v>
      </c>
      <c r="C1969" s="205" t="str">
        <f>+VLOOKUP(Tabla9[[#This Row],[Cod. Riesgo]],Tabla_Riesgos[[Número]:[Tipo de Riesgo]],6,FALSE)</f>
        <v>Operativo</v>
      </c>
      <c r="D1969" s="119" t="s">
        <v>26</v>
      </c>
      <c r="E1969" s="120" t="s">
        <v>833</v>
      </c>
      <c r="F1969" s="121"/>
      <c r="G1969" s="122" t="s">
        <v>343</v>
      </c>
      <c r="H1969" s="213"/>
      <c r="I1969" s="207"/>
      <c r="J1969" s="207"/>
      <c r="K1969" s="207"/>
      <c r="L1969" s="207"/>
      <c r="M1969" s="207"/>
      <c r="N1969" s="207"/>
      <c r="O1969" s="207"/>
      <c r="P1969" s="123">
        <f t="shared" si="124"/>
        <v>0</v>
      </c>
      <c r="Q1969" s="208" t="str">
        <f t="shared" si="125"/>
        <v>Debil</v>
      </c>
      <c r="R1969" s="207" t="s">
        <v>516</v>
      </c>
      <c r="S1969" s="224" t="str">
        <f t="shared" si="126"/>
        <v>DebilFuerte</v>
      </c>
      <c r="T1969" s="224">
        <f>IFERROR(VLOOKUP(S1969,'Tablas de calculos'!$AU$16:$AV$24,2,FALSE),"")</f>
        <v>7</v>
      </c>
      <c r="U1969" s="208" t="str">
        <f>IFERROR(VLOOKUP(T1969,'Tablas de calculos'!$AV$16:$AY$24,4),"")</f>
        <v>Débil</v>
      </c>
      <c r="V1969" s="207" t="s">
        <v>576</v>
      </c>
      <c r="W1969" s="207" t="s">
        <v>578</v>
      </c>
      <c r="X1969" s="123" t="str">
        <f t="shared" si="127"/>
        <v>DébilNo disminuyeDirectamente</v>
      </c>
      <c r="Y1969" s="208" t="str">
        <f>IFERROR(VLOOKUP(X1969,'Tablas de calculos'!$AZ$4:$BE$11,5,FALSE),"")</f>
        <v/>
      </c>
      <c r="Z1969" s="208" t="str">
        <f>IFERROR(VLOOKUP(X1969,'Tablas de calculos'!$AZ$4:$BE$11,6,FALSE),"")</f>
        <v/>
      </c>
    </row>
    <row r="1970" spans="1:26" ht="150" x14ac:dyDescent="0.25">
      <c r="A1970" s="232" t="s">
        <v>112</v>
      </c>
      <c r="B1970" s="14">
        <v>83</v>
      </c>
      <c r="C1970" s="205" t="str">
        <f>+VLOOKUP(Tabla9[[#This Row],[Cod. Riesgo]],Tabla_Riesgos[[Número]:[Tipo de Riesgo]],6,FALSE)</f>
        <v>Operativo</v>
      </c>
      <c r="D1970" s="119" t="s">
        <v>26</v>
      </c>
      <c r="E1970" s="120" t="s">
        <v>833</v>
      </c>
      <c r="F1970" s="121"/>
      <c r="G1970" s="122" t="s">
        <v>344</v>
      </c>
      <c r="H1970" s="213"/>
      <c r="I1970" s="207"/>
      <c r="J1970" s="207"/>
      <c r="K1970" s="207"/>
      <c r="L1970" s="207"/>
      <c r="M1970" s="207"/>
      <c r="N1970" s="207"/>
      <c r="O1970" s="207"/>
      <c r="P1970" s="123">
        <f t="shared" si="124"/>
        <v>0</v>
      </c>
      <c r="Q1970" s="208" t="str">
        <f t="shared" si="125"/>
        <v>Debil</v>
      </c>
      <c r="R1970" s="207" t="s">
        <v>516</v>
      </c>
      <c r="S1970" s="224" t="str">
        <f t="shared" si="126"/>
        <v>DebilFuerte</v>
      </c>
      <c r="T1970" s="224">
        <f>IFERROR(VLOOKUP(S1970,'Tablas de calculos'!$AU$16:$AV$24,2,FALSE),"")</f>
        <v>7</v>
      </c>
      <c r="U1970" s="208" t="str">
        <f>IFERROR(VLOOKUP(T1970,'Tablas de calculos'!$AV$16:$AY$24,4),"")</f>
        <v>Débil</v>
      </c>
      <c r="V1970" s="207" t="s">
        <v>576</v>
      </c>
      <c r="W1970" s="207" t="s">
        <v>578</v>
      </c>
      <c r="X1970" s="123" t="str">
        <f t="shared" si="127"/>
        <v>DébilNo disminuyeDirectamente</v>
      </c>
      <c r="Y1970" s="208" t="str">
        <f>IFERROR(VLOOKUP(X1970,'Tablas de calculos'!$AZ$4:$BE$11,5,FALSE),"")</f>
        <v/>
      </c>
      <c r="Z1970" s="208" t="str">
        <f>IFERROR(VLOOKUP(X1970,'Tablas de calculos'!$AZ$4:$BE$11,6,FALSE),"")</f>
        <v/>
      </c>
    </row>
    <row r="1971" spans="1:26" ht="45" x14ac:dyDescent="0.25">
      <c r="A1971" s="232" t="s">
        <v>112</v>
      </c>
      <c r="B1971" s="14">
        <v>84</v>
      </c>
      <c r="C1971" s="205" t="str">
        <f>+VLOOKUP(Tabla9[[#This Row],[Cod. Riesgo]],Tabla_Riesgos[[Número]:[Tipo de Riesgo]],6,FALSE)</f>
        <v>Operativo</v>
      </c>
      <c r="D1971" s="119" t="s">
        <v>26</v>
      </c>
      <c r="E1971" s="120" t="s">
        <v>837</v>
      </c>
      <c r="F1971" s="121"/>
      <c r="G1971" s="122" t="s">
        <v>345</v>
      </c>
      <c r="H1971" s="213"/>
      <c r="I1971" s="207"/>
      <c r="J1971" s="207"/>
      <c r="K1971" s="207"/>
      <c r="L1971" s="207"/>
      <c r="M1971" s="207"/>
      <c r="N1971" s="207"/>
      <c r="O1971" s="207"/>
      <c r="P1971" s="123">
        <f t="shared" si="124"/>
        <v>0</v>
      </c>
      <c r="Q1971" s="208" t="str">
        <f t="shared" si="125"/>
        <v>Debil</v>
      </c>
      <c r="R1971" s="207" t="s">
        <v>516</v>
      </c>
      <c r="S1971" s="224" t="str">
        <f t="shared" si="126"/>
        <v>DebilFuerte</v>
      </c>
      <c r="T1971" s="224">
        <f>IFERROR(VLOOKUP(S1971,'Tablas de calculos'!$AU$16:$AV$24,2,FALSE),"")</f>
        <v>7</v>
      </c>
      <c r="U1971" s="208" t="str">
        <f>IFERROR(VLOOKUP(T1971,'Tablas de calculos'!$AV$16:$AY$24,4),"")</f>
        <v>Débil</v>
      </c>
      <c r="V1971" s="207" t="s">
        <v>576</v>
      </c>
      <c r="W1971" s="207" t="s">
        <v>578</v>
      </c>
      <c r="X1971" s="123" t="str">
        <f t="shared" si="127"/>
        <v>DébilNo disminuyeDirectamente</v>
      </c>
      <c r="Y1971" s="208" t="str">
        <f>IFERROR(VLOOKUP(X1971,'Tablas de calculos'!$AZ$4:$BE$11,5,FALSE),"")</f>
        <v/>
      </c>
      <c r="Z1971" s="208" t="str">
        <f>IFERROR(VLOOKUP(X1971,'Tablas de calculos'!$AZ$4:$BE$11,6,FALSE),"")</f>
        <v/>
      </c>
    </row>
    <row r="1972" spans="1:26" ht="135" x14ac:dyDescent="0.25">
      <c r="A1972" s="232" t="s">
        <v>112</v>
      </c>
      <c r="B1972" s="14">
        <v>84</v>
      </c>
      <c r="C1972" s="205" t="str">
        <f>+VLOOKUP(Tabla9[[#This Row],[Cod. Riesgo]],Tabla_Riesgos[[Número]:[Tipo de Riesgo]],6,FALSE)</f>
        <v>Operativo</v>
      </c>
      <c r="D1972" s="119" t="s">
        <v>26</v>
      </c>
      <c r="E1972" s="120" t="s">
        <v>837</v>
      </c>
      <c r="F1972" s="121"/>
      <c r="G1972" s="122" t="s">
        <v>346</v>
      </c>
      <c r="H1972" s="213"/>
      <c r="I1972" s="207"/>
      <c r="J1972" s="207"/>
      <c r="K1972" s="207"/>
      <c r="L1972" s="207"/>
      <c r="M1972" s="207"/>
      <c r="N1972" s="207"/>
      <c r="O1972" s="207"/>
      <c r="P1972" s="123">
        <f t="shared" si="124"/>
        <v>0</v>
      </c>
      <c r="Q1972" s="208" t="str">
        <f t="shared" si="125"/>
        <v>Debil</v>
      </c>
      <c r="R1972" s="207" t="s">
        <v>516</v>
      </c>
      <c r="S1972" s="224" t="str">
        <f t="shared" si="126"/>
        <v>DebilFuerte</v>
      </c>
      <c r="T1972" s="224">
        <f>IFERROR(VLOOKUP(S1972,'Tablas de calculos'!$AU$16:$AV$24,2,FALSE),"")</f>
        <v>7</v>
      </c>
      <c r="U1972" s="208" t="str">
        <f>IFERROR(VLOOKUP(T1972,'Tablas de calculos'!$AV$16:$AY$24,4),"")</f>
        <v>Débil</v>
      </c>
      <c r="V1972" s="207" t="s">
        <v>576</v>
      </c>
      <c r="W1972" s="207" t="s">
        <v>578</v>
      </c>
      <c r="X1972" s="123" t="str">
        <f t="shared" si="127"/>
        <v>DébilNo disminuyeDirectamente</v>
      </c>
      <c r="Y1972" s="208" t="str">
        <f>IFERROR(VLOOKUP(X1972,'Tablas de calculos'!$AZ$4:$BE$11,5,FALSE),"")</f>
        <v/>
      </c>
      <c r="Z1972" s="208" t="str">
        <f>IFERROR(VLOOKUP(X1972,'Tablas de calculos'!$AZ$4:$BE$11,6,FALSE),"")</f>
        <v/>
      </c>
    </row>
    <row r="1973" spans="1:26" ht="75" x14ac:dyDescent="0.25">
      <c r="A1973" s="232" t="s">
        <v>112</v>
      </c>
      <c r="B1973" s="14">
        <v>84</v>
      </c>
      <c r="C1973" s="205" t="str">
        <f>+VLOOKUP(Tabla9[[#This Row],[Cod. Riesgo]],Tabla_Riesgos[[Número]:[Tipo de Riesgo]],6,FALSE)</f>
        <v>Operativo</v>
      </c>
      <c r="D1973" s="119" t="s">
        <v>26</v>
      </c>
      <c r="E1973" s="120" t="s">
        <v>837</v>
      </c>
      <c r="F1973" s="121"/>
      <c r="G1973" s="122" t="s">
        <v>347</v>
      </c>
      <c r="H1973" s="213"/>
      <c r="I1973" s="207"/>
      <c r="J1973" s="207"/>
      <c r="K1973" s="207"/>
      <c r="L1973" s="207"/>
      <c r="M1973" s="207"/>
      <c r="N1973" s="207"/>
      <c r="O1973" s="207"/>
      <c r="P1973" s="123">
        <f t="shared" si="124"/>
        <v>0</v>
      </c>
      <c r="Q1973" s="208" t="str">
        <f t="shared" si="125"/>
        <v>Debil</v>
      </c>
      <c r="R1973" s="207" t="s">
        <v>516</v>
      </c>
      <c r="S1973" s="224" t="str">
        <f t="shared" si="126"/>
        <v>DebilFuerte</v>
      </c>
      <c r="T1973" s="224">
        <f>IFERROR(VLOOKUP(S1973,'Tablas de calculos'!$AU$16:$AV$24,2,FALSE),"")</f>
        <v>7</v>
      </c>
      <c r="U1973" s="208" t="str">
        <f>IFERROR(VLOOKUP(T1973,'Tablas de calculos'!$AV$16:$AY$24,4),"")</f>
        <v>Débil</v>
      </c>
      <c r="V1973" s="207" t="s">
        <v>576</v>
      </c>
      <c r="W1973" s="207" t="s">
        <v>578</v>
      </c>
      <c r="X1973" s="123" t="str">
        <f t="shared" si="127"/>
        <v>DébilNo disminuyeDirectamente</v>
      </c>
      <c r="Y1973" s="208" t="str">
        <f>IFERROR(VLOOKUP(X1973,'Tablas de calculos'!$AZ$4:$BE$11,5,FALSE),"")</f>
        <v/>
      </c>
      <c r="Z1973" s="208" t="str">
        <f>IFERROR(VLOOKUP(X1973,'Tablas de calculos'!$AZ$4:$BE$11,6,FALSE),"")</f>
        <v/>
      </c>
    </row>
    <row r="1974" spans="1:26" ht="45" x14ac:dyDescent="0.25">
      <c r="A1974" s="232" t="s">
        <v>112</v>
      </c>
      <c r="B1974" s="14">
        <v>84</v>
      </c>
      <c r="C1974" s="205" t="str">
        <f>+VLOOKUP(Tabla9[[#This Row],[Cod. Riesgo]],Tabla_Riesgos[[Número]:[Tipo de Riesgo]],6,FALSE)</f>
        <v>Operativo</v>
      </c>
      <c r="D1974" s="119" t="s">
        <v>26</v>
      </c>
      <c r="E1974" s="120" t="s">
        <v>837</v>
      </c>
      <c r="F1974" s="121"/>
      <c r="G1974" s="122" t="s">
        <v>348</v>
      </c>
      <c r="H1974" s="213"/>
      <c r="I1974" s="207"/>
      <c r="J1974" s="207"/>
      <c r="K1974" s="207"/>
      <c r="L1974" s="207"/>
      <c r="M1974" s="207"/>
      <c r="N1974" s="207"/>
      <c r="O1974" s="207"/>
      <c r="P1974" s="123">
        <f t="shared" si="124"/>
        <v>0</v>
      </c>
      <c r="Q1974" s="208" t="str">
        <f t="shared" si="125"/>
        <v>Debil</v>
      </c>
      <c r="R1974" s="207" t="s">
        <v>516</v>
      </c>
      <c r="S1974" s="224" t="str">
        <f t="shared" si="126"/>
        <v>DebilFuerte</v>
      </c>
      <c r="T1974" s="224">
        <f>IFERROR(VLOOKUP(S1974,'Tablas de calculos'!$AU$16:$AV$24,2,FALSE),"")</f>
        <v>7</v>
      </c>
      <c r="U1974" s="208" t="str">
        <f>IFERROR(VLOOKUP(T1974,'Tablas de calculos'!$AV$16:$AY$24,4),"")</f>
        <v>Débil</v>
      </c>
      <c r="V1974" s="207" t="s">
        <v>576</v>
      </c>
      <c r="W1974" s="207" t="s">
        <v>578</v>
      </c>
      <c r="X1974" s="123" t="str">
        <f t="shared" si="127"/>
        <v>DébilNo disminuyeDirectamente</v>
      </c>
      <c r="Y1974" s="208" t="str">
        <f>IFERROR(VLOOKUP(X1974,'Tablas de calculos'!$AZ$4:$BE$11,5,FALSE),"")</f>
        <v/>
      </c>
      <c r="Z1974" s="208" t="str">
        <f>IFERROR(VLOOKUP(X1974,'Tablas de calculos'!$AZ$4:$BE$11,6,FALSE),"")</f>
        <v/>
      </c>
    </row>
    <row r="1975" spans="1:26" ht="120" x14ac:dyDescent="0.25">
      <c r="A1975" s="232" t="s">
        <v>112</v>
      </c>
      <c r="B1975" s="14">
        <v>84</v>
      </c>
      <c r="C1975" s="205" t="str">
        <f>+VLOOKUP(Tabla9[[#This Row],[Cod. Riesgo]],Tabla_Riesgos[[Número]:[Tipo de Riesgo]],6,FALSE)</f>
        <v>Operativo</v>
      </c>
      <c r="D1975" s="119" t="s">
        <v>26</v>
      </c>
      <c r="E1975" s="120" t="s">
        <v>837</v>
      </c>
      <c r="F1975" s="121"/>
      <c r="G1975" s="122" t="s">
        <v>349</v>
      </c>
      <c r="H1975" s="213"/>
      <c r="I1975" s="207"/>
      <c r="J1975" s="207"/>
      <c r="K1975" s="207"/>
      <c r="L1975" s="207"/>
      <c r="M1975" s="207"/>
      <c r="N1975" s="207"/>
      <c r="O1975" s="207"/>
      <c r="P1975" s="123">
        <f t="shared" si="124"/>
        <v>0</v>
      </c>
      <c r="Q1975" s="208" t="str">
        <f t="shared" si="125"/>
        <v>Debil</v>
      </c>
      <c r="R1975" s="207" t="s">
        <v>516</v>
      </c>
      <c r="S1975" s="224" t="str">
        <f t="shared" si="126"/>
        <v>DebilFuerte</v>
      </c>
      <c r="T1975" s="224">
        <f>IFERROR(VLOOKUP(S1975,'Tablas de calculos'!$AU$16:$AV$24,2,FALSE),"")</f>
        <v>7</v>
      </c>
      <c r="U1975" s="208" t="str">
        <f>IFERROR(VLOOKUP(T1975,'Tablas de calculos'!$AV$16:$AY$24,4),"")</f>
        <v>Débil</v>
      </c>
      <c r="V1975" s="207" t="s">
        <v>576</v>
      </c>
      <c r="W1975" s="207" t="s">
        <v>578</v>
      </c>
      <c r="X1975" s="123" t="str">
        <f t="shared" si="127"/>
        <v>DébilNo disminuyeDirectamente</v>
      </c>
      <c r="Y1975" s="208" t="str">
        <f>IFERROR(VLOOKUP(X1975,'Tablas de calculos'!$AZ$4:$BE$11,5,FALSE),"")</f>
        <v/>
      </c>
      <c r="Z1975" s="208" t="str">
        <f>IFERROR(VLOOKUP(X1975,'Tablas de calculos'!$AZ$4:$BE$11,6,FALSE),"")</f>
        <v/>
      </c>
    </row>
    <row r="1976" spans="1:26" ht="120" x14ac:dyDescent="0.25">
      <c r="A1976" s="232" t="s">
        <v>112</v>
      </c>
      <c r="B1976" s="14">
        <v>85</v>
      </c>
      <c r="C1976" s="205" t="str">
        <f>+VLOOKUP(Tabla9[[#This Row],[Cod. Riesgo]],Tabla_Riesgos[[Número]:[Tipo de Riesgo]],6,FALSE)</f>
        <v>Operativo</v>
      </c>
      <c r="D1976" s="119" t="s">
        <v>26</v>
      </c>
      <c r="E1976" s="120" t="s">
        <v>842</v>
      </c>
      <c r="F1976" s="121"/>
      <c r="G1976" s="122" t="s">
        <v>350</v>
      </c>
      <c r="H1976" s="213"/>
      <c r="I1976" s="207"/>
      <c r="J1976" s="207"/>
      <c r="K1976" s="207"/>
      <c r="L1976" s="207"/>
      <c r="M1976" s="207"/>
      <c r="N1976" s="207"/>
      <c r="O1976" s="207"/>
      <c r="P1976" s="123">
        <f t="shared" si="124"/>
        <v>0</v>
      </c>
      <c r="Q1976" s="208" t="str">
        <f t="shared" si="125"/>
        <v>Debil</v>
      </c>
      <c r="R1976" s="207" t="s">
        <v>516</v>
      </c>
      <c r="S1976" s="224" t="str">
        <f t="shared" si="126"/>
        <v>DebilFuerte</v>
      </c>
      <c r="T1976" s="224">
        <f>IFERROR(VLOOKUP(S1976,'Tablas de calculos'!$AU$16:$AV$24,2,FALSE),"")</f>
        <v>7</v>
      </c>
      <c r="U1976" s="208" t="str">
        <f>IFERROR(VLOOKUP(T1976,'Tablas de calculos'!$AV$16:$AY$24,4),"")</f>
        <v>Débil</v>
      </c>
      <c r="V1976" s="207" t="s">
        <v>576</v>
      </c>
      <c r="W1976" s="207" t="s">
        <v>578</v>
      </c>
      <c r="X1976" s="123" t="str">
        <f t="shared" si="127"/>
        <v>DébilNo disminuyeDirectamente</v>
      </c>
      <c r="Y1976" s="208" t="str">
        <f>IFERROR(VLOOKUP(X1976,'Tablas de calculos'!$AZ$4:$BE$11,5,FALSE),"")</f>
        <v/>
      </c>
      <c r="Z1976" s="208" t="str">
        <f>IFERROR(VLOOKUP(X1976,'Tablas de calculos'!$AZ$4:$BE$11,6,FALSE),"")</f>
        <v/>
      </c>
    </row>
    <row r="1977" spans="1:26" ht="120" x14ac:dyDescent="0.25">
      <c r="A1977" s="232" t="s">
        <v>112</v>
      </c>
      <c r="B1977" s="14">
        <v>85</v>
      </c>
      <c r="C1977" s="205" t="str">
        <f>+VLOOKUP(Tabla9[[#This Row],[Cod. Riesgo]],Tabla_Riesgos[[Número]:[Tipo de Riesgo]],6,FALSE)</f>
        <v>Operativo</v>
      </c>
      <c r="D1977" s="119" t="s">
        <v>26</v>
      </c>
      <c r="E1977" s="120" t="s">
        <v>842</v>
      </c>
      <c r="F1977" s="121"/>
      <c r="G1977" s="122" t="s">
        <v>351</v>
      </c>
      <c r="H1977" s="213"/>
      <c r="I1977" s="207"/>
      <c r="J1977" s="207"/>
      <c r="K1977" s="207"/>
      <c r="L1977" s="207"/>
      <c r="M1977" s="207"/>
      <c r="N1977" s="207"/>
      <c r="O1977" s="207"/>
      <c r="P1977" s="123">
        <f t="shared" si="124"/>
        <v>0</v>
      </c>
      <c r="Q1977" s="208" t="str">
        <f t="shared" si="125"/>
        <v>Debil</v>
      </c>
      <c r="R1977" s="207" t="s">
        <v>516</v>
      </c>
      <c r="S1977" s="224" t="str">
        <f t="shared" si="126"/>
        <v>DebilFuerte</v>
      </c>
      <c r="T1977" s="224">
        <f>IFERROR(VLOOKUP(S1977,'Tablas de calculos'!$AU$16:$AV$24,2,FALSE),"")</f>
        <v>7</v>
      </c>
      <c r="U1977" s="208" t="str">
        <f>IFERROR(VLOOKUP(T1977,'Tablas de calculos'!$AV$16:$AY$24,4),"")</f>
        <v>Débil</v>
      </c>
      <c r="V1977" s="207" t="s">
        <v>576</v>
      </c>
      <c r="W1977" s="207" t="s">
        <v>578</v>
      </c>
      <c r="X1977" s="123" t="str">
        <f t="shared" si="127"/>
        <v>DébilNo disminuyeDirectamente</v>
      </c>
      <c r="Y1977" s="208" t="str">
        <f>IFERROR(VLOOKUP(X1977,'Tablas de calculos'!$AZ$4:$BE$11,5,FALSE),"")</f>
        <v/>
      </c>
      <c r="Z1977" s="208" t="str">
        <f>IFERROR(VLOOKUP(X1977,'Tablas de calculos'!$AZ$4:$BE$11,6,FALSE),"")</f>
        <v/>
      </c>
    </row>
    <row r="1978" spans="1:26" ht="165" x14ac:dyDescent="0.25">
      <c r="A1978" s="232" t="s">
        <v>112</v>
      </c>
      <c r="B1978" s="14">
        <v>85</v>
      </c>
      <c r="C1978" s="205" t="str">
        <f>+VLOOKUP(Tabla9[[#This Row],[Cod. Riesgo]],Tabla_Riesgos[[Número]:[Tipo de Riesgo]],6,FALSE)</f>
        <v>Operativo</v>
      </c>
      <c r="D1978" s="119" t="s">
        <v>26</v>
      </c>
      <c r="E1978" s="120" t="s">
        <v>842</v>
      </c>
      <c r="F1978" s="121"/>
      <c r="G1978" s="122" t="s">
        <v>352</v>
      </c>
      <c r="H1978" s="213"/>
      <c r="I1978" s="207"/>
      <c r="J1978" s="207"/>
      <c r="K1978" s="207"/>
      <c r="L1978" s="207"/>
      <c r="M1978" s="207"/>
      <c r="N1978" s="207"/>
      <c r="O1978" s="207"/>
      <c r="P1978" s="123">
        <f t="shared" si="124"/>
        <v>0</v>
      </c>
      <c r="Q1978" s="208" t="str">
        <f t="shared" si="125"/>
        <v>Debil</v>
      </c>
      <c r="R1978" s="207" t="s">
        <v>516</v>
      </c>
      <c r="S1978" s="224" t="str">
        <f t="shared" si="126"/>
        <v>DebilFuerte</v>
      </c>
      <c r="T1978" s="224">
        <f>IFERROR(VLOOKUP(S1978,'Tablas de calculos'!$AU$16:$AV$24,2,FALSE),"")</f>
        <v>7</v>
      </c>
      <c r="U1978" s="208" t="str">
        <f>IFERROR(VLOOKUP(T1978,'Tablas de calculos'!$AV$16:$AY$24,4),"")</f>
        <v>Débil</v>
      </c>
      <c r="V1978" s="207" t="s">
        <v>576</v>
      </c>
      <c r="W1978" s="207" t="s">
        <v>578</v>
      </c>
      <c r="X1978" s="123" t="str">
        <f t="shared" si="127"/>
        <v>DébilNo disminuyeDirectamente</v>
      </c>
      <c r="Y1978" s="208" t="str">
        <f>IFERROR(VLOOKUP(X1978,'Tablas de calculos'!$AZ$4:$BE$11,5,FALSE),"")</f>
        <v/>
      </c>
      <c r="Z1978" s="208" t="str">
        <f>IFERROR(VLOOKUP(X1978,'Tablas de calculos'!$AZ$4:$BE$11,6,FALSE),"")</f>
        <v/>
      </c>
    </row>
    <row r="1979" spans="1:26" ht="105" x14ac:dyDescent="0.25">
      <c r="A1979" s="232" t="s">
        <v>112</v>
      </c>
      <c r="B1979" s="14">
        <v>86</v>
      </c>
      <c r="C1979" s="205" t="str">
        <f>+VLOOKUP(Tabla9[[#This Row],[Cod. Riesgo]],Tabla_Riesgos[[Número]:[Tipo de Riesgo]],6,FALSE)</f>
        <v>Operativo</v>
      </c>
      <c r="D1979" s="119" t="s">
        <v>26</v>
      </c>
      <c r="E1979" s="120" t="s">
        <v>1161</v>
      </c>
      <c r="F1979" s="121"/>
      <c r="G1979" s="122" t="s">
        <v>353</v>
      </c>
      <c r="H1979" s="213"/>
      <c r="I1979" s="207"/>
      <c r="J1979" s="207"/>
      <c r="K1979" s="207"/>
      <c r="L1979" s="207"/>
      <c r="M1979" s="207"/>
      <c r="N1979" s="207"/>
      <c r="O1979" s="207"/>
      <c r="P1979" s="123">
        <f t="shared" si="124"/>
        <v>0</v>
      </c>
      <c r="Q1979" s="208" t="str">
        <f t="shared" si="125"/>
        <v>Debil</v>
      </c>
      <c r="R1979" s="207" t="s">
        <v>516</v>
      </c>
      <c r="S1979" s="224" t="str">
        <f t="shared" si="126"/>
        <v>DebilFuerte</v>
      </c>
      <c r="T1979" s="224">
        <f>IFERROR(VLOOKUP(S1979,'Tablas de calculos'!$AU$16:$AV$24,2,FALSE),"")</f>
        <v>7</v>
      </c>
      <c r="U1979" s="208" t="str">
        <f>IFERROR(VLOOKUP(T1979,'Tablas de calculos'!$AV$16:$AY$24,4),"")</f>
        <v>Débil</v>
      </c>
      <c r="V1979" s="207" t="s">
        <v>576</v>
      </c>
      <c r="W1979" s="207" t="s">
        <v>578</v>
      </c>
      <c r="X1979" s="123" t="str">
        <f t="shared" si="127"/>
        <v>DébilNo disminuyeDirectamente</v>
      </c>
      <c r="Y1979" s="208" t="str">
        <f>IFERROR(VLOOKUP(X1979,'Tablas de calculos'!$AZ$4:$BE$11,5,FALSE),"")</f>
        <v/>
      </c>
      <c r="Z1979" s="208" t="str">
        <f>IFERROR(VLOOKUP(X1979,'Tablas de calculos'!$AZ$4:$BE$11,6,FALSE),"")</f>
        <v/>
      </c>
    </row>
    <row r="1980" spans="1:26" ht="105" x14ac:dyDescent="0.25">
      <c r="A1980" s="232" t="s">
        <v>112</v>
      </c>
      <c r="B1980" s="14">
        <v>86</v>
      </c>
      <c r="C1980" s="205" t="str">
        <f>+VLOOKUP(Tabla9[[#This Row],[Cod. Riesgo]],Tabla_Riesgos[[Número]:[Tipo de Riesgo]],6,FALSE)</f>
        <v>Operativo</v>
      </c>
      <c r="D1980" s="119" t="s">
        <v>26</v>
      </c>
      <c r="E1980" s="120" t="s">
        <v>1161</v>
      </c>
      <c r="F1980" s="121"/>
      <c r="G1980" s="122" t="s">
        <v>353</v>
      </c>
      <c r="H1980" s="213"/>
      <c r="I1980" s="207"/>
      <c r="J1980" s="207"/>
      <c r="K1980" s="207"/>
      <c r="L1980" s="207"/>
      <c r="M1980" s="207"/>
      <c r="N1980" s="207"/>
      <c r="O1980" s="207"/>
      <c r="P1980" s="123">
        <f t="shared" si="124"/>
        <v>0</v>
      </c>
      <c r="Q1980" s="208" t="str">
        <f t="shared" si="125"/>
        <v>Debil</v>
      </c>
      <c r="R1980" s="207" t="s">
        <v>516</v>
      </c>
      <c r="S1980" s="224" t="str">
        <f t="shared" si="126"/>
        <v>DebilFuerte</v>
      </c>
      <c r="T1980" s="224">
        <f>IFERROR(VLOOKUP(S1980,'Tablas de calculos'!$AU$16:$AV$24,2,FALSE),"")</f>
        <v>7</v>
      </c>
      <c r="U1980" s="208" t="str">
        <f>IFERROR(VLOOKUP(T1980,'Tablas de calculos'!$AV$16:$AY$24,4),"")</f>
        <v>Débil</v>
      </c>
      <c r="V1980" s="207" t="s">
        <v>576</v>
      </c>
      <c r="W1980" s="207" t="s">
        <v>578</v>
      </c>
      <c r="X1980" s="123" t="str">
        <f t="shared" si="127"/>
        <v>DébilNo disminuyeDirectamente</v>
      </c>
      <c r="Y1980" s="208" t="str">
        <f>IFERROR(VLOOKUP(X1980,'Tablas de calculos'!$AZ$4:$BE$11,5,FALSE),"")</f>
        <v/>
      </c>
      <c r="Z1980" s="208" t="str">
        <f>IFERROR(VLOOKUP(X1980,'Tablas de calculos'!$AZ$4:$BE$11,6,FALSE),"")</f>
        <v/>
      </c>
    </row>
    <row r="1981" spans="1:26" ht="105" x14ac:dyDescent="0.25">
      <c r="A1981" s="232" t="s">
        <v>112</v>
      </c>
      <c r="B1981" s="14">
        <v>87</v>
      </c>
      <c r="C1981" s="205" t="str">
        <f>+VLOOKUP(Tabla9[[#This Row],[Cod. Riesgo]],Tabla_Riesgos[[Número]:[Tipo de Riesgo]],6,FALSE)</f>
        <v>Operativo</v>
      </c>
      <c r="D1981" s="119" t="s">
        <v>26</v>
      </c>
      <c r="E1981" s="120" t="s">
        <v>840</v>
      </c>
      <c r="F1981" s="121"/>
      <c r="G1981" s="122" t="s">
        <v>354</v>
      </c>
      <c r="H1981" s="213"/>
      <c r="I1981" s="207"/>
      <c r="J1981" s="207"/>
      <c r="K1981" s="207"/>
      <c r="L1981" s="207"/>
      <c r="M1981" s="207"/>
      <c r="N1981" s="207"/>
      <c r="O1981" s="207"/>
      <c r="P1981" s="123">
        <f t="shared" si="124"/>
        <v>0</v>
      </c>
      <c r="Q1981" s="208" t="str">
        <f t="shared" si="125"/>
        <v>Debil</v>
      </c>
      <c r="R1981" s="207" t="s">
        <v>516</v>
      </c>
      <c r="S1981" s="224" t="str">
        <f t="shared" si="126"/>
        <v>DebilFuerte</v>
      </c>
      <c r="T1981" s="224">
        <f>IFERROR(VLOOKUP(S1981,'Tablas de calculos'!$AU$16:$AV$24,2,FALSE),"")</f>
        <v>7</v>
      </c>
      <c r="U1981" s="208" t="str">
        <f>IFERROR(VLOOKUP(T1981,'Tablas de calculos'!$AV$16:$AY$24,4),"")</f>
        <v>Débil</v>
      </c>
      <c r="V1981" s="207" t="s">
        <v>576</v>
      </c>
      <c r="W1981" s="207" t="s">
        <v>578</v>
      </c>
      <c r="X1981" s="123" t="str">
        <f t="shared" si="127"/>
        <v>DébilNo disminuyeDirectamente</v>
      </c>
      <c r="Y1981" s="208" t="str">
        <f>IFERROR(VLOOKUP(X1981,'Tablas de calculos'!$AZ$4:$BE$11,5,FALSE),"")</f>
        <v/>
      </c>
      <c r="Z1981" s="208" t="str">
        <f>IFERROR(VLOOKUP(X1981,'Tablas de calculos'!$AZ$4:$BE$11,6,FALSE),"")</f>
        <v/>
      </c>
    </row>
    <row r="1982" spans="1:26" ht="45" x14ac:dyDescent="0.25">
      <c r="A1982" s="232" t="s">
        <v>112</v>
      </c>
      <c r="B1982" s="14">
        <v>87</v>
      </c>
      <c r="C1982" s="205" t="str">
        <f>+VLOOKUP(Tabla9[[#This Row],[Cod. Riesgo]],Tabla_Riesgos[[Número]:[Tipo de Riesgo]],6,FALSE)</f>
        <v>Operativo</v>
      </c>
      <c r="D1982" s="119" t="s">
        <v>26</v>
      </c>
      <c r="E1982" s="120" t="s">
        <v>840</v>
      </c>
      <c r="F1982" s="121"/>
      <c r="G1982" s="122" t="s">
        <v>348</v>
      </c>
      <c r="H1982" s="213"/>
      <c r="I1982" s="207"/>
      <c r="J1982" s="207"/>
      <c r="K1982" s="207"/>
      <c r="L1982" s="207"/>
      <c r="M1982" s="207"/>
      <c r="N1982" s="207"/>
      <c r="O1982" s="207"/>
      <c r="P1982" s="123">
        <f t="shared" si="124"/>
        <v>0</v>
      </c>
      <c r="Q1982" s="208" t="str">
        <f t="shared" si="125"/>
        <v>Debil</v>
      </c>
      <c r="R1982" s="207" t="s">
        <v>516</v>
      </c>
      <c r="S1982" s="224" t="str">
        <f t="shared" si="126"/>
        <v>DebilFuerte</v>
      </c>
      <c r="T1982" s="224">
        <f>IFERROR(VLOOKUP(S1982,'Tablas de calculos'!$AU$16:$AV$24,2,FALSE),"")</f>
        <v>7</v>
      </c>
      <c r="U1982" s="208" t="str">
        <f>IFERROR(VLOOKUP(T1982,'Tablas de calculos'!$AV$16:$AY$24,4),"")</f>
        <v>Débil</v>
      </c>
      <c r="V1982" s="207" t="s">
        <v>576</v>
      </c>
      <c r="W1982" s="207" t="s">
        <v>578</v>
      </c>
      <c r="X1982" s="123" t="str">
        <f t="shared" si="127"/>
        <v>DébilNo disminuyeDirectamente</v>
      </c>
      <c r="Y1982" s="208" t="str">
        <f>IFERROR(VLOOKUP(X1982,'Tablas de calculos'!$AZ$4:$BE$11,5,FALSE),"")</f>
        <v/>
      </c>
      <c r="Z1982" s="208" t="str">
        <f>IFERROR(VLOOKUP(X1982,'Tablas de calculos'!$AZ$4:$BE$11,6,FALSE),"")</f>
        <v/>
      </c>
    </row>
    <row r="1983" spans="1:26" ht="75" x14ac:dyDescent="0.25">
      <c r="A1983" s="232" t="s">
        <v>112</v>
      </c>
      <c r="B1983" s="14">
        <v>88</v>
      </c>
      <c r="C1983" s="205" t="str">
        <f>+VLOOKUP(Tabla9[[#This Row],[Cod. Riesgo]],Tabla_Riesgos[[Número]:[Tipo de Riesgo]],6,FALSE)</f>
        <v>Seguridad de la Información</v>
      </c>
      <c r="D1983" s="119" t="s">
        <v>26</v>
      </c>
      <c r="E1983" s="120" t="s">
        <v>1148</v>
      </c>
      <c r="F1983" s="121"/>
      <c r="G1983" s="122" t="s">
        <v>347</v>
      </c>
      <c r="H1983" s="213"/>
      <c r="I1983" s="207"/>
      <c r="J1983" s="207"/>
      <c r="K1983" s="207"/>
      <c r="L1983" s="207"/>
      <c r="M1983" s="207"/>
      <c r="N1983" s="207"/>
      <c r="O1983" s="207"/>
      <c r="P1983" s="123">
        <f t="shared" si="124"/>
        <v>0</v>
      </c>
      <c r="Q1983" s="208" t="str">
        <f t="shared" si="125"/>
        <v>Debil</v>
      </c>
      <c r="R1983" s="207" t="s">
        <v>516</v>
      </c>
      <c r="S1983" s="224" t="str">
        <f t="shared" si="126"/>
        <v>DebilFuerte</v>
      </c>
      <c r="T1983" s="224">
        <f>IFERROR(VLOOKUP(S1983,'Tablas de calculos'!$AU$16:$AV$24,2,FALSE),"")</f>
        <v>7</v>
      </c>
      <c r="U1983" s="208" t="str">
        <f>IFERROR(VLOOKUP(T1983,'Tablas de calculos'!$AV$16:$AY$24,4),"")</f>
        <v>Débil</v>
      </c>
      <c r="V1983" s="207" t="s">
        <v>576</v>
      </c>
      <c r="W1983" s="207" t="s">
        <v>578</v>
      </c>
      <c r="X1983" s="123" t="str">
        <f t="shared" si="127"/>
        <v>DébilNo disminuyeDirectamente</v>
      </c>
      <c r="Y1983" s="208" t="str">
        <f>IFERROR(VLOOKUP(X1983,'Tablas de calculos'!$AZ$4:$BE$11,5,FALSE),"")</f>
        <v/>
      </c>
      <c r="Z1983" s="208" t="str">
        <f>IFERROR(VLOOKUP(X1983,'Tablas de calculos'!$AZ$4:$BE$11,6,FALSE),"")</f>
        <v/>
      </c>
    </row>
    <row r="1984" spans="1:26" ht="75" x14ac:dyDescent="0.25">
      <c r="A1984" s="232" t="s">
        <v>112</v>
      </c>
      <c r="B1984" s="14">
        <v>88</v>
      </c>
      <c r="C1984" s="205" t="str">
        <f>+VLOOKUP(Tabla9[[#This Row],[Cod. Riesgo]],Tabla_Riesgos[[Número]:[Tipo de Riesgo]],6,FALSE)</f>
        <v>Seguridad de la Información</v>
      </c>
      <c r="D1984" s="119" t="s">
        <v>26</v>
      </c>
      <c r="E1984" s="120" t="s">
        <v>1148</v>
      </c>
      <c r="F1984" s="121"/>
      <c r="G1984" s="122" t="s">
        <v>347</v>
      </c>
      <c r="H1984" s="213"/>
      <c r="I1984" s="207"/>
      <c r="J1984" s="207"/>
      <c r="K1984" s="207"/>
      <c r="L1984" s="207"/>
      <c r="M1984" s="207"/>
      <c r="N1984" s="207"/>
      <c r="O1984" s="207"/>
      <c r="P1984" s="123">
        <f t="shared" si="124"/>
        <v>0</v>
      </c>
      <c r="Q1984" s="208" t="str">
        <f t="shared" si="125"/>
        <v>Debil</v>
      </c>
      <c r="R1984" s="207" t="s">
        <v>516</v>
      </c>
      <c r="S1984" s="224" t="str">
        <f t="shared" si="126"/>
        <v>DebilFuerte</v>
      </c>
      <c r="T1984" s="224">
        <f>IFERROR(VLOOKUP(S1984,'Tablas de calculos'!$AU$16:$AV$24,2,FALSE),"")</f>
        <v>7</v>
      </c>
      <c r="U1984" s="208" t="str">
        <f>IFERROR(VLOOKUP(T1984,'Tablas de calculos'!$AV$16:$AY$24,4),"")</f>
        <v>Débil</v>
      </c>
      <c r="V1984" s="207" t="s">
        <v>576</v>
      </c>
      <c r="W1984" s="207" t="s">
        <v>578</v>
      </c>
      <c r="X1984" s="123" t="str">
        <f t="shared" si="127"/>
        <v>DébilNo disminuyeDirectamente</v>
      </c>
      <c r="Y1984" s="208" t="str">
        <f>IFERROR(VLOOKUP(X1984,'Tablas de calculos'!$AZ$4:$BE$11,5,FALSE),"")</f>
        <v/>
      </c>
      <c r="Z1984" s="208" t="str">
        <f>IFERROR(VLOOKUP(X1984,'Tablas de calculos'!$AZ$4:$BE$11,6,FALSE),"")</f>
        <v/>
      </c>
    </row>
    <row r="1985" spans="1:26" ht="75" x14ac:dyDescent="0.25">
      <c r="A1985" s="232" t="s">
        <v>112</v>
      </c>
      <c r="B1985" s="14">
        <v>88</v>
      </c>
      <c r="C1985" s="205" t="str">
        <f>+VLOOKUP(Tabla9[[#This Row],[Cod. Riesgo]],Tabla_Riesgos[[Número]:[Tipo de Riesgo]],6,FALSE)</f>
        <v>Seguridad de la Información</v>
      </c>
      <c r="D1985" s="119" t="s">
        <v>26</v>
      </c>
      <c r="E1985" s="120" t="s">
        <v>1148</v>
      </c>
      <c r="F1985" s="121"/>
      <c r="G1985" s="122" t="s">
        <v>355</v>
      </c>
      <c r="H1985" s="213"/>
      <c r="I1985" s="207"/>
      <c r="J1985" s="207"/>
      <c r="K1985" s="207"/>
      <c r="L1985" s="207"/>
      <c r="M1985" s="207"/>
      <c r="N1985" s="207"/>
      <c r="O1985" s="207"/>
      <c r="P1985" s="123">
        <f t="shared" si="124"/>
        <v>0</v>
      </c>
      <c r="Q1985" s="208" t="str">
        <f t="shared" si="125"/>
        <v>Debil</v>
      </c>
      <c r="R1985" s="207" t="s">
        <v>516</v>
      </c>
      <c r="S1985" s="224" t="str">
        <f t="shared" si="126"/>
        <v>DebilFuerte</v>
      </c>
      <c r="T1985" s="224">
        <f>IFERROR(VLOOKUP(S1985,'Tablas de calculos'!$AU$16:$AV$24,2,FALSE),"")</f>
        <v>7</v>
      </c>
      <c r="U1985" s="208" t="str">
        <f>IFERROR(VLOOKUP(T1985,'Tablas de calculos'!$AV$16:$AY$24,4),"")</f>
        <v>Débil</v>
      </c>
      <c r="V1985" s="207" t="s">
        <v>576</v>
      </c>
      <c r="W1985" s="207" t="s">
        <v>578</v>
      </c>
      <c r="X1985" s="123" t="str">
        <f t="shared" si="127"/>
        <v>DébilNo disminuyeDirectamente</v>
      </c>
      <c r="Y1985" s="208" t="str">
        <f>IFERROR(VLOOKUP(X1985,'Tablas de calculos'!$AZ$4:$BE$11,5,FALSE),"")</f>
        <v/>
      </c>
      <c r="Z1985" s="208" t="str">
        <f>IFERROR(VLOOKUP(X1985,'Tablas de calculos'!$AZ$4:$BE$11,6,FALSE),"")</f>
        <v/>
      </c>
    </row>
    <row r="1986" spans="1:26" ht="45" x14ac:dyDescent="0.25">
      <c r="A1986" s="232" t="s">
        <v>112</v>
      </c>
      <c r="B1986" s="14">
        <v>89</v>
      </c>
      <c r="C1986" s="205" t="str">
        <f>+VLOOKUP(Tabla9[[#This Row],[Cod. Riesgo]],Tabla_Riesgos[[Número]:[Tipo de Riesgo]],6,FALSE)</f>
        <v>Operativo</v>
      </c>
      <c r="D1986" s="119" t="s">
        <v>26</v>
      </c>
      <c r="E1986" s="120" t="s">
        <v>1286</v>
      </c>
      <c r="F1986" s="121"/>
      <c r="G1986" s="122" t="s">
        <v>356</v>
      </c>
      <c r="H1986" s="213"/>
      <c r="I1986" s="207"/>
      <c r="J1986" s="207"/>
      <c r="K1986" s="207"/>
      <c r="L1986" s="207"/>
      <c r="M1986" s="207"/>
      <c r="N1986" s="207"/>
      <c r="O1986" s="207"/>
      <c r="P1986" s="123">
        <f t="shared" si="124"/>
        <v>0</v>
      </c>
      <c r="Q1986" s="208" t="str">
        <f t="shared" si="125"/>
        <v>Debil</v>
      </c>
      <c r="R1986" s="207" t="s">
        <v>516</v>
      </c>
      <c r="S1986" s="224" t="str">
        <f t="shared" si="126"/>
        <v>DebilFuerte</v>
      </c>
      <c r="T1986" s="224">
        <f>IFERROR(VLOOKUP(S1986,'Tablas de calculos'!$AU$16:$AV$24,2,FALSE),"")</f>
        <v>7</v>
      </c>
      <c r="U1986" s="208" t="str">
        <f>IFERROR(VLOOKUP(T1986,'Tablas de calculos'!$AV$16:$AY$24,4),"")</f>
        <v>Débil</v>
      </c>
      <c r="V1986" s="207" t="s">
        <v>576</v>
      </c>
      <c r="W1986" s="207" t="s">
        <v>578</v>
      </c>
      <c r="X1986" s="123" t="str">
        <f t="shared" si="127"/>
        <v>DébilNo disminuyeDirectamente</v>
      </c>
      <c r="Y1986" s="208" t="str">
        <f>IFERROR(VLOOKUP(X1986,'Tablas de calculos'!$AZ$4:$BE$11,5,FALSE),"")</f>
        <v/>
      </c>
      <c r="Z1986" s="208" t="str">
        <f>IFERROR(VLOOKUP(X1986,'Tablas de calculos'!$AZ$4:$BE$11,6,FALSE),"")</f>
        <v/>
      </c>
    </row>
    <row r="1987" spans="1:26" ht="135" x14ac:dyDescent="0.25">
      <c r="A1987" s="232" t="s">
        <v>112</v>
      </c>
      <c r="B1987" s="14">
        <v>89</v>
      </c>
      <c r="C1987" s="205" t="str">
        <f>+VLOOKUP(Tabla9[[#This Row],[Cod. Riesgo]],Tabla_Riesgos[[Número]:[Tipo de Riesgo]],6,FALSE)</f>
        <v>Operativo</v>
      </c>
      <c r="D1987" s="119" t="s">
        <v>26</v>
      </c>
      <c r="E1987" s="120" t="s">
        <v>1286</v>
      </c>
      <c r="F1987" s="121"/>
      <c r="G1987" s="122" t="s">
        <v>357</v>
      </c>
      <c r="H1987" s="213"/>
      <c r="I1987" s="207"/>
      <c r="J1987" s="207"/>
      <c r="K1987" s="207"/>
      <c r="L1987" s="207"/>
      <c r="M1987" s="207"/>
      <c r="N1987" s="207"/>
      <c r="O1987" s="207"/>
      <c r="P1987" s="123">
        <f t="shared" si="124"/>
        <v>0</v>
      </c>
      <c r="Q1987" s="208" t="str">
        <f t="shared" si="125"/>
        <v>Debil</v>
      </c>
      <c r="R1987" s="207" t="s">
        <v>516</v>
      </c>
      <c r="S1987" s="224" t="str">
        <f t="shared" si="126"/>
        <v>DebilFuerte</v>
      </c>
      <c r="T1987" s="224">
        <f>IFERROR(VLOOKUP(S1987,'Tablas de calculos'!$AU$16:$AV$24,2,FALSE),"")</f>
        <v>7</v>
      </c>
      <c r="U1987" s="208" t="str">
        <f>IFERROR(VLOOKUP(T1987,'Tablas de calculos'!$AV$16:$AY$24,4),"")</f>
        <v>Débil</v>
      </c>
      <c r="V1987" s="207" t="s">
        <v>576</v>
      </c>
      <c r="W1987" s="207" t="s">
        <v>578</v>
      </c>
      <c r="X1987" s="123" t="str">
        <f t="shared" si="127"/>
        <v>DébilNo disminuyeDirectamente</v>
      </c>
      <c r="Y1987" s="208" t="str">
        <f>IFERROR(VLOOKUP(X1987,'Tablas de calculos'!$AZ$4:$BE$11,5,FALSE),"")</f>
        <v/>
      </c>
      <c r="Z1987" s="208" t="str">
        <f>IFERROR(VLOOKUP(X1987,'Tablas de calculos'!$AZ$4:$BE$11,6,FALSE),"")</f>
        <v/>
      </c>
    </row>
    <row r="1988" spans="1:26" ht="45" x14ac:dyDescent="0.25">
      <c r="A1988" s="232" t="s">
        <v>112</v>
      </c>
      <c r="B1988" s="14">
        <v>89</v>
      </c>
      <c r="C1988" s="205" t="str">
        <f>+VLOOKUP(Tabla9[[#This Row],[Cod. Riesgo]],Tabla_Riesgos[[Número]:[Tipo de Riesgo]],6,FALSE)</f>
        <v>Operativo</v>
      </c>
      <c r="D1988" s="119" t="s">
        <v>26</v>
      </c>
      <c r="E1988" s="120" t="s">
        <v>1286</v>
      </c>
      <c r="F1988" s="121"/>
      <c r="G1988" s="122" t="s">
        <v>358</v>
      </c>
      <c r="H1988" s="213"/>
      <c r="I1988" s="207"/>
      <c r="J1988" s="207"/>
      <c r="K1988" s="207"/>
      <c r="L1988" s="207"/>
      <c r="M1988" s="207"/>
      <c r="N1988" s="207"/>
      <c r="O1988" s="207"/>
      <c r="P1988" s="123">
        <f t="shared" si="124"/>
        <v>0</v>
      </c>
      <c r="Q1988" s="208" t="str">
        <f t="shared" si="125"/>
        <v>Debil</v>
      </c>
      <c r="R1988" s="207" t="s">
        <v>516</v>
      </c>
      <c r="S1988" s="224" t="str">
        <f t="shared" si="126"/>
        <v>DebilFuerte</v>
      </c>
      <c r="T1988" s="224">
        <f>IFERROR(VLOOKUP(S1988,'Tablas de calculos'!$AU$16:$AV$24,2,FALSE),"")</f>
        <v>7</v>
      </c>
      <c r="U1988" s="208" t="str">
        <f>IFERROR(VLOOKUP(T1988,'Tablas de calculos'!$AV$16:$AY$24,4),"")</f>
        <v>Débil</v>
      </c>
      <c r="V1988" s="207" t="s">
        <v>576</v>
      </c>
      <c r="W1988" s="207" t="s">
        <v>578</v>
      </c>
      <c r="X1988" s="123" t="str">
        <f t="shared" si="127"/>
        <v>DébilNo disminuyeDirectamente</v>
      </c>
      <c r="Y1988" s="208" t="str">
        <f>IFERROR(VLOOKUP(X1988,'Tablas de calculos'!$AZ$4:$BE$11,5,FALSE),"")</f>
        <v/>
      </c>
      <c r="Z1988" s="208" t="str">
        <f>IFERROR(VLOOKUP(X1988,'Tablas de calculos'!$AZ$4:$BE$11,6,FALSE),"")</f>
        <v/>
      </c>
    </row>
    <row r="1989" spans="1:26" ht="120" x14ac:dyDescent="0.25">
      <c r="A1989" s="232" t="s">
        <v>112</v>
      </c>
      <c r="B1989" s="14">
        <v>89</v>
      </c>
      <c r="C1989" s="205" t="str">
        <f>+VLOOKUP(Tabla9[[#This Row],[Cod. Riesgo]],Tabla_Riesgos[[Número]:[Tipo de Riesgo]],6,FALSE)</f>
        <v>Operativo</v>
      </c>
      <c r="D1989" s="119" t="s">
        <v>26</v>
      </c>
      <c r="E1989" s="120" t="s">
        <v>1286</v>
      </c>
      <c r="F1989" s="121"/>
      <c r="G1989" s="122" t="s">
        <v>359</v>
      </c>
      <c r="H1989" s="213"/>
      <c r="I1989" s="207"/>
      <c r="J1989" s="207"/>
      <c r="K1989" s="207"/>
      <c r="L1989" s="207"/>
      <c r="M1989" s="207"/>
      <c r="N1989" s="207"/>
      <c r="O1989" s="207"/>
      <c r="P1989" s="123">
        <f t="shared" ref="P1989:P2052" si="128">IFERROR(IF(I1989="Asignado",15,0)+IF(J1989="Adecuado",15,0)+IF(K1989="Oportuna",15,0)+IF(L1989="Prevenir",15,0)+IF(L1989="Detectar",10,0)+IF(M1989="Confiable",15,0)+IF(N1989="Se investigan y resuelven oportunamente",15,0)+IF(O1989="Completa",10,0)+IF(O1989="Incompleta",5,0),"")</f>
        <v>0</v>
      </c>
      <c r="Q1989" s="208" t="str">
        <f t="shared" ref="Q1989:Q2052" si="129">IF(P1989&lt;86,"Debil",IF(P1989&lt;96,"Moderado","Fuerte"))</f>
        <v>Debil</v>
      </c>
      <c r="R1989" s="207" t="s">
        <v>516</v>
      </c>
      <c r="S1989" s="224" t="str">
        <f t="shared" ref="S1989:S2052" si="130">_xlfn.CONCAT(Q1989,R1989)</f>
        <v>DebilFuerte</v>
      </c>
      <c r="T1989" s="224">
        <f>IFERROR(VLOOKUP(S1989,'Tablas de calculos'!$AU$16:$AV$24,2,FALSE),"")</f>
        <v>7</v>
      </c>
      <c r="U1989" s="208" t="str">
        <f>IFERROR(VLOOKUP(T1989,'Tablas de calculos'!$AV$16:$AY$24,4),"")</f>
        <v>Débil</v>
      </c>
      <c r="V1989" s="207" t="s">
        <v>576</v>
      </c>
      <c r="W1989" s="207" t="s">
        <v>578</v>
      </c>
      <c r="X1989" s="123" t="str">
        <f t="shared" ref="X1989:X2052" si="131">CONCATENATE(U1989,V1989,W1989)</f>
        <v>DébilNo disminuyeDirectamente</v>
      </c>
      <c r="Y1989" s="208" t="str">
        <f>IFERROR(VLOOKUP(X1989,'Tablas de calculos'!$AZ$4:$BE$11,5,FALSE),"")</f>
        <v/>
      </c>
      <c r="Z1989" s="208" t="str">
        <f>IFERROR(VLOOKUP(X1989,'Tablas de calculos'!$AZ$4:$BE$11,6,FALSE),"")</f>
        <v/>
      </c>
    </row>
    <row r="1990" spans="1:26" ht="30" x14ac:dyDescent="0.25">
      <c r="A1990" s="232" t="s">
        <v>112</v>
      </c>
      <c r="B1990" s="14">
        <v>27</v>
      </c>
      <c r="C1990" s="205" t="str">
        <f>+VLOOKUP(Tabla9[[#This Row],[Cod. Riesgo]],Tabla_Riesgos[[Número]:[Tipo de Riesgo]],6,FALSE)</f>
        <v>Seguridad de la Información</v>
      </c>
      <c r="D1990" s="119" t="s">
        <v>12</v>
      </c>
      <c r="E1990" s="120" t="s">
        <v>661</v>
      </c>
      <c r="F1990" s="121"/>
      <c r="G1990" s="122"/>
      <c r="H1990" s="213"/>
      <c r="I1990" s="207"/>
      <c r="J1990" s="207"/>
      <c r="K1990" s="207"/>
      <c r="L1990" s="207"/>
      <c r="M1990" s="207"/>
      <c r="N1990" s="207"/>
      <c r="O1990" s="207"/>
      <c r="P1990" s="123">
        <f t="shared" si="128"/>
        <v>0</v>
      </c>
      <c r="Q1990" s="208" t="str">
        <f t="shared" si="129"/>
        <v>Debil</v>
      </c>
      <c r="R1990" s="207" t="s">
        <v>516</v>
      </c>
      <c r="S1990" s="224" t="str">
        <f t="shared" si="130"/>
        <v>DebilFuerte</v>
      </c>
      <c r="T1990" s="224">
        <f>IFERROR(VLOOKUP(S1990,'Tablas de calculos'!$AU$16:$AV$24,2,FALSE),"")</f>
        <v>7</v>
      </c>
      <c r="U1990" s="208" t="str">
        <f>IFERROR(VLOOKUP(T1990,'Tablas de calculos'!$AV$16:$AY$24,4),"")</f>
        <v>Débil</v>
      </c>
      <c r="V1990" s="207" t="s">
        <v>576</v>
      </c>
      <c r="W1990" s="207" t="s">
        <v>578</v>
      </c>
      <c r="X1990" s="123" t="str">
        <f t="shared" si="131"/>
        <v>DébilNo disminuyeDirectamente</v>
      </c>
      <c r="Y1990" s="208" t="str">
        <f>IFERROR(VLOOKUP(X1990,'Tablas de calculos'!$AZ$4:$BE$11,5,FALSE),"")</f>
        <v/>
      </c>
      <c r="Z1990" s="208" t="str">
        <f>IFERROR(VLOOKUP(X1990,'Tablas de calculos'!$AZ$4:$BE$11,6,FALSE),"")</f>
        <v/>
      </c>
    </row>
    <row r="1991" spans="1:26" ht="45" x14ac:dyDescent="0.25">
      <c r="A1991" s="232" t="s">
        <v>112</v>
      </c>
      <c r="B1991" s="203">
        <v>132</v>
      </c>
      <c r="C1991" s="205" t="str">
        <f>+VLOOKUP(Tabla9[[#This Row],[Cod. Riesgo]],Tabla_Riesgos[[Número]:[Tipo de Riesgo]],6,FALSE)</f>
        <v xml:space="preserve">Continuidad del negocio </v>
      </c>
      <c r="D1991" s="119" t="s">
        <v>12</v>
      </c>
      <c r="E1991" s="120" t="s">
        <v>1305</v>
      </c>
      <c r="F1991" s="121"/>
      <c r="G1991" s="122" t="s">
        <v>780</v>
      </c>
      <c r="H1991" s="213" t="s">
        <v>544</v>
      </c>
      <c r="I1991" s="207"/>
      <c r="J1991" s="207"/>
      <c r="K1991" s="207"/>
      <c r="L1991" s="207"/>
      <c r="M1991" s="207"/>
      <c r="N1991" s="207"/>
      <c r="O1991" s="207"/>
      <c r="P1991" s="123">
        <f t="shared" si="128"/>
        <v>0</v>
      </c>
      <c r="Q1991" s="208" t="str">
        <f t="shared" si="129"/>
        <v>Debil</v>
      </c>
      <c r="R1991" s="207" t="s">
        <v>516</v>
      </c>
      <c r="S1991" s="224" t="str">
        <f t="shared" si="130"/>
        <v>DebilFuerte</v>
      </c>
      <c r="T1991" s="224">
        <f>IFERROR(VLOOKUP(S1991,'Tablas de calculos'!$AU$16:$AV$24,2,FALSE),"")</f>
        <v>7</v>
      </c>
      <c r="U1991" s="208" t="str">
        <f>IFERROR(VLOOKUP(T1991,'Tablas de calculos'!$AV$16:$AY$24,4),"")</f>
        <v>Débil</v>
      </c>
      <c r="V1991" s="207" t="s">
        <v>576</v>
      </c>
      <c r="W1991" s="207" t="s">
        <v>578</v>
      </c>
      <c r="X1991" s="123" t="str">
        <f t="shared" si="131"/>
        <v>DébilNo disminuyeDirectamente</v>
      </c>
      <c r="Y1991" s="208" t="str">
        <f>IFERROR(VLOOKUP(X1991,'Tablas de calculos'!$AZ$4:$BE$11,5,FALSE),"")</f>
        <v/>
      </c>
      <c r="Z1991" s="208" t="str">
        <f>IFERROR(VLOOKUP(X1991,'Tablas de calculos'!$AZ$4:$BE$11,6,FALSE),"")</f>
        <v/>
      </c>
    </row>
    <row r="1992" spans="1:26" ht="45" x14ac:dyDescent="0.25">
      <c r="A1992" s="232" t="s">
        <v>112</v>
      </c>
      <c r="B1992" s="196">
        <v>133</v>
      </c>
      <c r="C1992" s="205" t="str">
        <f>+VLOOKUP(Tabla9[[#This Row],[Cod. Riesgo]],Tabla_Riesgos[[Número]:[Tipo de Riesgo]],6,FALSE)</f>
        <v xml:space="preserve">Continuidad del negocio </v>
      </c>
      <c r="D1992" s="119" t="s">
        <v>102</v>
      </c>
      <c r="E1992" s="120" t="s">
        <v>772</v>
      </c>
      <c r="F1992" s="121"/>
      <c r="G1992" s="122"/>
      <c r="H1992" s="213"/>
      <c r="I1992" s="207"/>
      <c r="J1992" s="207"/>
      <c r="K1992" s="207"/>
      <c r="L1992" s="207"/>
      <c r="M1992" s="207"/>
      <c r="N1992" s="207"/>
      <c r="O1992" s="207"/>
      <c r="P1992" s="123">
        <f t="shared" si="128"/>
        <v>0</v>
      </c>
      <c r="Q1992" s="208" t="str">
        <f t="shared" si="129"/>
        <v>Debil</v>
      </c>
      <c r="R1992" s="207" t="s">
        <v>516</v>
      </c>
      <c r="S1992" s="224" t="str">
        <f t="shared" si="130"/>
        <v>DebilFuerte</v>
      </c>
      <c r="T1992" s="224">
        <f>IFERROR(VLOOKUP(S1992,'Tablas de calculos'!$AU$16:$AV$24,2,FALSE),"")</f>
        <v>7</v>
      </c>
      <c r="U1992" s="208" t="str">
        <f>IFERROR(VLOOKUP(T1992,'Tablas de calculos'!$AV$16:$AY$24,4),"")</f>
        <v>Débil</v>
      </c>
      <c r="V1992" s="207" t="s">
        <v>576</v>
      </c>
      <c r="W1992" s="207" t="s">
        <v>578</v>
      </c>
      <c r="X1992" s="123" t="str">
        <f t="shared" si="131"/>
        <v>DébilNo disminuyeDirectamente</v>
      </c>
      <c r="Y1992" s="208" t="str">
        <f>IFERROR(VLOOKUP(X1992,'Tablas de calculos'!$AZ$4:$BE$11,5,FALSE),"")</f>
        <v/>
      </c>
      <c r="Z1992" s="208" t="str">
        <f>IFERROR(VLOOKUP(X1992,'Tablas de calculos'!$AZ$4:$BE$11,6,FALSE),"")</f>
        <v/>
      </c>
    </row>
    <row r="1993" spans="1:26" ht="30" x14ac:dyDescent="0.25">
      <c r="A1993" s="232" t="s">
        <v>112</v>
      </c>
      <c r="B1993" s="204">
        <v>134</v>
      </c>
      <c r="C1993" s="205" t="str">
        <f>+VLOOKUP(Tabla9[[#This Row],[Cod. Riesgo]],Tabla_Riesgos[[Número]:[Tipo de Riesgo]],6,FALSE)</f>
        <v xml:space="preserve">Continuidad del negocio </v>
      </c>
      <c r="D1993" s="119" t="s">
        <v>38</v>
      </c>
      <c r="E1993" s="120" t="s">
        <v>726</v>
      </c>
      <c r="F1993" s="121"/>
      <c r="G1993" s="122" t="s">
        <v>781</v>
      </c>
      <c r="H1993" s="213" t="s">
        <v>544</v>
      </c>
      <c r="I1993" s="207" t="s">
        <v>487</v>
      </c>
      <c r="J1993" s="207"/>
      <c r="K1993" s="207"/>
      <c r="L1993" s="207"/>
      <c r="M1993" s="207"/>
      <c r="N1993" s="207"/>
      <c r="O1993" s="207"/>
      <c r="P1993" s="123">
        <f t="shared" si="128"/>
        <v>0</v>
      </c>
      <c r="Q1993" s="208" t="str">
        <f t="shared" si="129"/>
        <v>Debil</v>
      </c>
      <c r="R1993" s="207" t="s">
        <v>516</v>
      </c>
      <c r="S1993" s="224" t="str">
        <f t="shared" si="130"/>
        <v>DebilFuerte</v>
      </c>
      <c r="T1993" s="224">
        <f>IFERROR(VLOOKUP(S1993,'Tablas de calculos'!$AU$16:$AV$24,2,FALSE),"")</f>
        <v>7</v>
      </c>
      <c r="U1993" s="208" t="str">
        <f>IFERROR(VLOOKUP(T1993,'Tablas de calculos'!$AV$16:$AY$24,4),"")</f>
        <v>Débil</v>
      </c>
      <c r="V1993" s="207" t="s">
        <v>576</v>
      </c>
      <c r="W1993" s="207" t="s">
        <v>578</v>
      </c>
      <c r="X1993" s="123" t="str">
        <f t="shared" si="131"/>
        <v>DébilNo disminuyeDirectamente</v>
      </c>
      <c r="Y1993" s="208" t="str">
        <f>IFERROR(VLOOKUP(X1993,'Tablas de calculos'!$AZ$4:$BE$11,5,FALSE),"")</f>
        <v/>
      </c>
      <c r="Z1993" s="208" t="str">
        <f>IFERROR(VLOOKUP(X1993,'Tablas de calculos'!$AZ$4:$BE$11,6,FALSE),"")</f>
        <v/>
      </c>
    </row>
    <row r="1994" spans="1:26" ht="30" x14ac:dyDescent="0.25">
      <c r="A1994" s="232" t="s">
        <v>112</v>
      </c>
      <c r="B1994" s="196">
        <v>135</v>
      </c>
      <c r="C1994" s="205" t="str">
        <f>+VLOOKUP(Tabla9[[#This Row],[Cod. Riesgo]],Tabla_Riesgos[[Número]:[Tipo de Riesgo]],6,FALSE)</f>
        <v xml:space="preserve">Continuidad del negocio </v>
      </c>
      <c r="D1994" s="119" t="s">
        <v>43</v>
      </c>
      <c r="E1994" s="120" t="s">
        <v>730</v>
      </c>
      <c r="F1994" s="121"/>
      <c r="G1994" s="122" t="s">
        <v>782</v>
      </c>
      <c r="H1994" s="213" t="s">
        <v>544</v>
      </c>
      <c r="I1994" s="207"/>
      <c r="J1994" s="207"/>
      <c r="K1994" s="207"/>
      <c r="L1994" s="207"/>
      <c r="M1994" s="207"/>
      <c r="N1994" s="207"/>
      <c r="O1994" s="207"/>
      <c r="P1994" s="123">
        <f t="shared" si="128"/>
        <v>0</v>
      </c>
      <c r="Q1994" s="208" t="str">
        <f t="shared" si="129"/>
        <v>Debil</v>
      </c>
      <c r="R1994" s="207" t="s">
        <v>516</v>
      </c>
      <c r="S1994" s="224" t="str">
        <f t="shared" si="130"/>
        <v>DebilFuerte</v>
      </c>
      <c r="T1994" s="224">
        <f>IFERROR(VLOOKUP(S1994,'Tablas de calculos'!$AU$16:$AV$24,2,FALSE),"")</f>
        <v>7</v>
      </c>
      <c r="U1994" s="208" t="str">
        <f>IFERROR(VLOOKUP(T1994,'Tablas de calculos'!$AV$16:$AY$24,4),"")</f>
        <v>Débil</v>
      </c>
      <c r="V1994" s="207" t="s">
        <v>576</v>
      </c>
      <c r="W1994" s="207" t="s">
        <v>578</v>
      </c>
      <c r="X1994" s="123" t="str">
        <f t="shared" si="131"/>
        <v>DébilNo disminuyeDirectamente</v>
      </c>
      <c r="Y1994" s="208" t="str">
        <f>IFERROR(VLOOKUP(X1994,'Tablas de calculos'!$AZ$4:$BE$11,5,FALSE),"")</f>
        <v/>
      </c>
      <c r="Z1994" s="208" t="str">
        <f>IFERROR(VLOOKUP(X1994,'Tablas de calculos'!$AZ$4:$BE$11,6,FALSE),"")</f>
        <v/>
      </c>
    </row>
    <row r="1995" spans="1:26" ht="30" x14ac:dyDescent="0.25">
      <c r="A1995" s="232" t="s">
        <v>112</v>
      </c>
      <c r="B1995" s="196">
        <v>135</v>
      </c>
      <c r="C1995" s="205" t="str">
        <f>+VLOOKUP(Tabla9[[#This Row],[Cod. Riesgo]],Tabla_Riesgos[[Número]:[Tipo de Riesgo]],6,FALSE)</f>
        <v xml:space="preserve">Continuidad del negocio </v>
      </c>
      <c r="D1995" s="119" t="s">
        <v>43</v>
      </c>
      <c r="E1995" s="120" t="s">
        <v>730</v>
      </c>
      <c r="F1995" s="121"/>
      <c r="G1995" s="122" t="s">
        <v>783</v>
      </c>
      <c r="H1995" s="213" t="s">
        <v>544</v>
      </c>
      <c r="I1995" s="207"/>
      <c r="J1995" s="207"/>
      <c r="K1995" s="207"/>
      <c r="L1995" s="207"/>
      <c r="M1995" s="207"/>
      <c r="N1995" s="207"/>
      <c r="O1995" s="207"/>
      <c r="P1995" s="123">
        <f t="shared" si="128"/>
        <v>0</v>
      </c>
      <c r="Q1995" s="208" t="str">
        <f t="shared" si="129"/>
        <v>Debil</v>
      </c>
      <c r="R1995" s="207" t="s">
        <v>516</v>
      </c>
      <c r="S1995" s="224" t="str">
        <f t="shared" si="130"/>
        <v>DebilFuerte</v>
      </c>
      <c r="T1995" s="224">
        <f>IFERROR(VLOOKUP(S1995,'Tablas de calculos'!$AU$16:$AV$24,2,FALSE),"")</f>
        <v>7</v>
      </c>
      <c r="U1995" s="208" t="str">
        <f>IFERROR(VLOOKUP(T1995,'Tablas de calculos'!$AV$16:$AY$24,4),"")</f>
        <v>Débil</v>
      </c>
      <c r="V1995" s="207" t="s">
        <v>576</v>
      </c>
      <c r="W1995" s="207" t="s">
        <v>578</v>
      </c>
      <c r="X1995" s="123" t="str">
        <f t="shared" si="131"/>
        <v>DébilNo disminuyeDirectamente</v>
      </c>
      <c r="Y1995" s="208" t="str">
        <f>IFERROR(VLOOKUP(X1995,'Tablas de calculos'!$AZ$4:$BE$11,5,FALSE),"")</f>
        <v/>
      </c>
      <c r="Z1995" s="208" t="str">
        <f>IFERROR(VLOOKUP(X1995,'Tablas de calculos'!$AZ$4:$BE$11,6,FALSE),"")</f>
        <v/>
      </c>
    </row>
    <row r="1996" spans="1:26" ht="30" x14ac:dyDescent="0.25">
      <c r="A1996" s="232" t="s">
        <v>112</v>
      </c>
      <c r="B1996" s="204">
        <v>136</v>
      </c>
      <c r="C1996" s="205" t="str">
        <f>+VLOOKUP(Tabla9[[#This Row],[Cod. Riesgo]],Tabla_Riesgos[[Número]:[Tipo de Riesgo]],6,FALSE)</f>
        <v xml:space="preserve">Continuidad del negocio </v>
      </c>
      <c r="D1996" s="119" t="s">
        <v>66</v>
      </c>
      <c r="E1996" s="120" t="s">
        <v>774</v>
      </c>
      <c r="F1996" s="121"/>
      <c r="G1996" s="122" t="s">
        <v>784</v>
      </c>
      <c r="H1996" s="213" t="s">
        <v>544</v>
      </c>
      <c r="I1996" s="207"/>
      <c r="J1996" s="207"/>
      <c r="K1996" s="207"/>
      <c r="L1996" s="207"/>
      <c r="M1996" s="207"/>
      <c r="N1996" s="207"/>
      <c r="O1996" s="207"/>
      <c r="P1996" s="123">
        <f t="shared" si="128"/>
        <v>0</v>
      </c>
      <c r="Q1996" s="208" t="str">
        <f t="shared" si="129"/>
        <v>Debil</v>
      </c>
      <c r="R1996" s="207" t="s">
        <v>516</v>
      </c>
      <c r="S1996" s="224" t="str">
        <f t="shared" si="130"/>
        <v>DebilFuerte</v>
      </c>
      <c r="T1996" s="224">
        <f>IFERROR(VLOOKUP(S1996,'Tablas de calculos'!$AU$16:$AV$24,2,FALSE),"")</f>
        <v>7</v>
      </c>
      <c r="U1996" s="208" t="str">
        <f>IFERROR(VLOOKUP(T1996,'Tablas de calculos'!$AV$16:$AY$24,4),"")</f>
        <v>Débil</v>
      </c>
      <c r="V1996" s="207" t="s">
        <v>576</v>
      </c>
      <c r="W1996" s="207" t="s">
        <v>578</v>
      </c>
      <c r="X1996" s="123" t="str">
        <f t="shared" si="131"/>
        <v>DébilNo disminuyeDirectamente</v>
      </c>
      <c r="Y1996" s="208" t="str">
        <f>IFERROR(VLOOKUP(X1996,'Tablas de calculos'!$AZ$4:$BE$11,5,FALSE),"")</f>
        <v/>
      </c>
      <c r="Z1996" s="208" t="str">
        <f>IFERROR(VLOOKUP(X1996,'Tablas de calculos'!$AZ$4:$BE$11,6,FALSE),"")</f>
        <v/>
      </c>
    </row>
    <row r="1997" spans="1:26" ht="30" x14ac:dyDescent="0.25">
      <c r="A1997" s="232" t="s">
        <v>112</v>
      </c>
      <c r="B1997" s="204">
        <v>136</v>
      </c>
      <c r="C1997" s="205" t="str">
        <f>+VLOOKUP(Tabla9[[#This Row],[Cod. Riesgo]],Tabla_Riesgos[[Número]:[Tipo de Riesgo]],6,FALSE)</f>
        <v xml:space="preserve">Continuidad del negocio </v>
      </c>
      <c r="D1997" s="119" t="s">
        <v>66</v>
      </c>
      <c r="E1997" s="120" t="s">
        <v>774</v>
      </c>
      <c r="F1997" s="121"/>
      <c r="G1997" s="122" t="s">
        <v>785</v>
      </c>
      <c r="H1997" s="213" t="s">
        <v>544</v>
      </c>
      <c r="I1997" s="207"/>
      <c r="J1997" s="207"/>
      <c r="K1997" s="207"/>
      <c r="L1997" s="207"/>
      <c r="M1997" s="207"/>
      <c r="N1997" s="207"/>
      <c r="O1997" s="207"/>
      <c r="P1997" s="123">
        <f t="shared" si="128"/>
        <v>0</v>
      </c>
      <c r="Q1997" s="208" t="str">
        <f t="shared" si="129"/>
        <v>Debil</v>
      </c>
      <c r="R1997" s="207" t="s">
        <v>516</v>
      </c>
      <c r="S1997" s="224" t="str">
        <f t="shared" si="130"/>
        <v>DebilFuerte</v>
      </c>
      <c r="T1997" s="224">
        <f>IFERROR(VLOOKUP(S1997,'Tablas de calculos'!$AU$16:$AV$24,2,FALSE),"")</f>
        <v>7</v>
      </c>
      <c r="U1997" s="208" t="str">
        <f>IFERROR(VLOOKUP(T1997,'Tablas de calculos'!$AV$16:$AY$24,4),"")</f>
        <v>Débil</v>
      </c>
      <c r="V1997" s="207" t="s">
        <v>576</v>
      </c>
      <c r="W1997" s="207" t="s">
        <v>578</v>
      </c>
      <c r="X1997" s="123" t="str">
        <f t="shared" si="131"/>
        <v>DébilNo disminuyeDirectamente</v>
      </c>
      <c r="Y1997" s="208" t="str">
        <f>IFERROR(VLOOKUP(X1997,'Tablas de calculos'!$AZ$4:$BE$11,5,FALSE),"")</f>
        <v/>
      </c>
      <c r="Z1997" s="208" t="str">
        <f>IFERROR(VLOOKUP(X1997,'Tablas de calculos'!$AZ$4:$BE$11,6,FALSE),"")</f>
        <v/>
      </c>
    </row>
    <row r="1998" spans="1:26" ht="30" x14ac:dyDescent="0.25">
      <c r="A1998" s="232" t="s">
        <v>112</v>
      </c>
      <c r="B1998" s="204">
        <v>136</v>
      </c>
      <c r="C1998" s="205" t="str">
        <f>+VLOOKUP(Tabla9[[#This Row],[Cod. Riesgo]],Tabla_Riesgos[[Número]:[Tipo de Riesgo]],6,FALSE)</f>
        <v xml:space="preserve">Continuidad del negocio </v>
      </c>
      <c r="D1998" s="119" t="s">
        <v>66</v>
      </c>
      <c r="E1998" s="120" t="s">
        <v>774</v>
      </c>
      <c r="F1998" s="121"/>
      <c r="G1998" s="122" t="s">
        <v>786</v>
      </c>
      <c r="H1998" s="213" t="s">
        <v>544</v>
      </c>
      <c r="I1998" s="207"/>
      <c r="J1998" s="207"/>
      <c r="K1998" s="207"/>
      <c r="L1998" s="207"/>
      <c r="M1998" s="207"/>
      <c r="N1998" s="207"/>
      <c r="O1998" s="207"/>
      <c r="P1998" s="123">
        <f t="shared" si="128"/>
        <v>0</v>
      </c>
      <c r="Q1998" s="208" t="str">
        <f t="shared" si="129"/>
        <v>Debil</v>
      </c>
      <c r="R1998" s="207" t="s">
        <v>516</v>
      </c>
      <c r="S1998" s="224" t="str">
        <f t="shared" si="130"/>
        <v>DebilFuerte</v>
      </c>
      <c r="T1998" s="224">
        <f>IFERROR(VLOOKUP(S1998,'Tablas de calculos'!$AU$16:$AV$24,2,FALSE),"")</f>
        <v>7</v>
      </c>
      <c r="U1998" s="208" t="str">
        <f>IFERROR(VLOOKUP(T1998,'Tablas de calculos'!$AV$16:$AY$24,4),"")</f>
        <v>Débil</v>
      </c>
      <c r="V1998" s="207" t="s">
        <v>576</v>
      </c>
      <c r="W1998" s="207" t="s">
        <v>578</v>
      </c>
      <c r="X1998" s="123" t="str">
        <f t="shared" si="131"/>
        <v>DébilNo disminuyeDirectamente</v>
      </c>
      <c r="Y1998" s="208" t="str">
        <f>IFERROR(VLOOKUP(X1998,'Tablas de calculos'!$AZ$4:$BE$11,5,FALSE),"")</f>
        <v/>
      </c>
      <c r="Z1998" s="208" t="str">
        <f>IFERROR(VLOOKUP(X1998,'Tablas de calculos'!$AZ$4:$BE$11,6,FALSE),"")</f>
        <v/>
      </c>
    </row>
    <row r="1999" spans="1:26" ht="30" x14ac:dyDescent="0.25">
      <c r="A1999" s="232" t="s">
        <v>112</v>
      </c>
      <c r="B1999" s="204">
        <v>136</v>
      </c>
      <c r="C1999" s="205" t="str">
        <f>+VLOOKUP(Tabla9[[#This Row],[Cod. Riesgo]],Tabla_Riesgos[[Número]:[Tipo de Riesgo]],6,FALSE)</f>
        <v xml:space="preserve">Continuidad del negocio </v>
      </c>
      <c r="D1999" s="119" t="s">
        <v>66</v>
      </c>
      <c r="E1999" s="120" t="s">
        <v>774</v>
      </c>
      <c r="F1999" s="121"/>
      <c r="G1999" s="122" t="s">
        <v>787</v>
      </c>
      <c r="H1999" s="213" t="s">
        <v>544</v>
      </c>
      <c r="I1999" s="207"/>
      <c r="J1999" s="207"/>
      <c r="K1999" s="207"/>
      <c r="L1999" s="207"/>
      <c r="M1999" s="207"/>
      <c r="N1999" s="207"/>
      <c r="O1999" s="207"/>
      <c r="P1999" s="123">
        <f t="shared" si="128"/>
        <v>0</v>
      </c>
      <c r="Q1999" s="208" t="str">
        <f t="shared" si="129"/>
        <v>Debil</v>
      </c>
      <c r="R1999" s="207" t="s">
        <v>516</v>
      </c>
      <c r="S1999" s="224" t="str">
        <f t="shared" si="130"/>
        <v>DebilFuerte</v>
      </c>
      <c r="T1999" s="224">
        <f>IFERROR(VLOOKUP(S1999,'Tablas de calculos'!$AU$16:$AV$24,2,FALSE),"")</f>
        <v>7</v>
      </c>
      <c r="U1999" s="208" t="str">
        <f>IFERROR(VLOOKUP(T1999,'Tablas de calculos'!$AV$16:$AY$24,4),"")</f>
        <v>Débil</v>
      </c>
      <c r="V1999" s="207" t="s">
        <v>576</v>
      </c>
      <c r="W1999" s="207" t="s">
        <v>578</v>
      </c>
      <c r="X1999" s="123" t="str">
        <f t="shared" si="131"/>
        <v>DébilNo disminuyeDirectamente</v>
      </c>
      <c r="Y1999" s="208" t="str">
        <f>IFERROR(VLOOKUP(X1999,'Tablas de calculos'!$AZ$4:$BE$11,5,FALSE),"")</f>
        <v/>
      </c>
      <c r="Z1999" s="208" t="str">
        <f>IFERROR(VLOOKUP(X1999,'Tablas de calculos'!$AZ$4:$BE$11,6,FALSE),"")</f>
        <v/>
      </c>
    </row>
    <row r="2000" spans="1:26" ht="30" x14ac:dyDescent="0.25">
      <c r="A2000" s="232" t="s">
        <v>112</v>
      </c>
      <c r="B2000" s="196">
        <v>137</v>
      </c>
      <c r="C2000" s="205" t="str">
        <f>+VLOOKUP(Tabla9[[#This Row],[Cod. Riesgo]],Tabla_Riesgos[[Número]:[Tipo de Riesgo]],6,FALSE)</f>
        <v xml:space="preserve">Continuidad del negocio </v>
      </c>
      <c r="D2000" s="119" t="s">
        <v>66</v>
      </c>
      <c r="E2000" s="120" t="s">
        <v>736</v>
      </c>
      <c r="F2000" s="121"/>
      <c r="G2000" s="122" t="s">
        <v>788</v>
      </c>
      <c r="H2000" s="213" t="s">
        <v>544</v>
      </c>
      <c r="I2000" s="207"/>
      <c r="J2000" s="207"/>
      <c r="K2000" s="207"/>
      <c r="L2000" s="207"/>
      <c r="M2000" s="207"/>
      <c r="N2000" s="207"/>
      <c r="O2000" s="207"/>
      <c r="P2000" s="123">
        <f t="shared" si="128"/>
        <v>0</v>
      </c>
      <c r="Q2000" s="208" t="str">
        <f t="shared" si="129"/>
        <v>Debil</v>
      </c>
      <c r="R2000" s="207" t="s">
        <v>516</v>
      </c>
      <c r="S2000" s="224" t="str">
        <f t="shared" si="130"/>
        <v>DebilFuerte</v>
      </c>
      <c r="T2000" s="224">
        <f>IFERROR(VLOOKUP(S2000,'Tablas de calculos'!$AU$16:$AV$24,2,FALSE),"")</f>
        <v>7</v>
      </c>
      <c r="U2000" s="208" t="str">
        <f>IFERROR(VLOOKUP(T2000,'Tablas de calculos'!$AV$16:$AY$24,4),"")</f>
        <v>Débil</v>
      </c>
      <c r="V2000" s="207" t="s">
        <v>576</v>
      </c>
      <c r="W2000" s="207" t="s">
        <v>578</v>
      </c>
      <c r="X2000" s="123" t="str">
        <f t="shared" si="131"/>
        <v>DébilNo disminuyeDirectamente</v>
      </c>
      <c r="Y2000" s="208" t="str">
        <f>IFERROR(VLOOKUP(X2000,'Tablas de calculos'!$AZ$4:$BE$11,5,FALSE),"")</f>
        <v/>
      </c>
      <c r="Z2000" s="208" t="str">
        <f>IFERROR(VLOOKUP(X2000,'Tablas de calculos'!$AZ$4:$BE$11,6,FALSE),"")</f>
        <v/>
      </c>
    </row>
    <row r="2001" spans="1:26" ht="30" x14ac:dyDescent="0.25">
      <c r="A2001" s="232" t="s">
        <v>112</v>
      </c>
      <c r="B2001" s="205">
        <v>138</v>
      </c>
      <c r="C2001" s="205" t="str">
        <f>+VLOOKUP(Tabla9[[#This Row],[Cod. Riesgo]],Tabla_Riesgos[[Número]:[Tipo de Riesgo]],6,FALSE)</f>
        <v xml:space="preserve">Continuidad del negocio </v>
      </c>
      <c r="D2001" s="119" t="s">
        <v>66</v>
      </c>
      <c r="E2001" s="120" t="s">
        <v>738</v>
      </c>
      <c r="F2001" s="121"/>
      <c r="G2001" s="122" t="s">
        <v>789</v>
      </c>
      <c r="H2001" s="213" t="s">
        <v>544</v>
      </c>
      <c r="I2001" s="207"/>
      <c r="J2001" s="207"/>
      <c r="K2001" s="207"/>
      <c r="L2001" s="207"/>
      <c r="M2001" s="207"/>
      <c r="N2001" s="207"/>
      <c r="O2001" s="207"/>
      <c r="P2001" s="123">
        <f t="shared" si="128"/>
        <v>0</v>
      </c>
      <c r="Q2001" s="208" t="str">
        <f t="shared" si="129"/>
        <v>Debil</v>
      </c>
      <c r="R2001" s="207" t="s">
        <v>516</v>
      </c>
      <c r="S2001" s="224" t="str">
        <f t="shared" si="130"/>
        <v>DebilFuerte</v>
      </c>
      <c r="T2001" s="224">
        <f>IFERROR(VLOOKUP(S2001,'Tablas de calculos'!$AU$16:$AV$24,2,FALSE),"")</f>
        <v>7</v>
      </c>
      <c r="U2001" s="208" t="str">
        <f>IFERROR(VLOOKUP(T2001,'Tablas de calculos'!$AV$16:$AY$24,4),"")</f>
        <v>Débil</v>
      </c>
      <c r="V2001" s="207" t="s">
        <v>576</v>
      </c>
      <c r="W2001" s="207" t="s">
        <v>578</v>
      </c>
      <c r="X2001" s="123" t="str">
        <f t="shared" si="131"/>
        <v>DébilNo disminuyeDirectamente</v>
      </c>
      <c r="Y2001" s="208" t="str">
        <f>IFERROR(VLOOKUP(X2001,'Tablas de calculos'!$AZ$4:$BE$11,5,FALSE),"")</f>
        <v/>
      </c>
      <c r="Z2001" s="208" t="str">
        <f>IFERROR(VLOOKUP(X2001,'Tablas de calculos'!$AZ$4:$BE$11,6,FALSE),"")</f>
        <v/>
      </c>
    </row>
    <row r="2002" spans="1:26" ht="60" x14ac:dyDescent="0.25">
      <c r="A2002" s="232" t="s">
        <v>1314</v>
      </c>
      <c r="B2002" s="61">
        <v>1</v>
      </c>
      <c r="C2002" s="205" t="str">
        <f>+VLOOKUP(Tabla9[[#This Row],[Cod. Riesgo]],Tabla_Riesgos[[Número]:[Tipo de Riesgo]],6,FALSE)</f>
        <v>Corrupción</v>
      </c>
      <c r="D2002" s="119" t="s">
        <v>12</v>
      </c>
      <c r="E2002" s="120" t="s">
        <v>386</v>
      </c>
      <c r="F2002" s="121"/>
      <c r="G2002" s="122" t="s">
        <v>173</v>
      </c>
      <c r="H2002" s="213"/>
      <c r="I2002" s="207"/>
      <c r="J2002" s="207"/>
      <c r="K2002" s="207"/>
      <c r="L2002" s="207"/>
      <c r="M2002" s="207"/>
      <c r="N2002" s="237"/>
      <c r="O2002" s="207"/>
      <c r="P2002" s="123">
        <f t="shared" si="128"/>
        <v>0</v>
      </c>
      <c r="Q2002" s="208" t="str">
        <f t="shared" si="129"/>
        <v>Debil</v>
      </c>
      <c r="R2002" s="207" t="s">
        <v>371</v>
      </c>
      <c r="S2002" s="224" t="str">
        <f t="shared" si="130"/>
        <v>DebilModerado</v>
      </c>
      <c r="T2002" s="224">
        <f>IFERROR(VLOOKUP(S2002,'Tablas de calculos'!$AU$16:$AV$24,2,FALSE),"")</f>
        <v>8</v>
      </c>
      <c r="U2002" s="208" t="str">
        <f>IFERROR(VLOOKUP(T2002,'Tablas de calculos'!$AV$16:$AY$24,4),"")</f>
        <v>Débil</v>
      </c>
      <c r="V2002" s="207" t="s">
        <v>578</v>
      </c>
      <c r="W2002" s="207" t="s">
        <v>575</v>
      </c>
      <c r="X2002" s="123" t="str">
        <f t="shared" si="131"/>
        <v>DébilDirectamenteIndirectamente</v>
      </c>
      <c r="Y2002" s="208" t="str">
        <f>IFERROR(VLOOKUP(X2002,'Tablas de calculos'!$AZ$4:$BE$11,5,FALSE),"")</f>
        <v/>
      </c>
      <c r="Z2002" s="208" t="str">
        <f>IFERROR(VLOOKUP(X2002,'Tablas de calculos'!$AZ$4:$BE$11,6,FALSE),"")</f>
        <v/>
      </c>
    </row>
    <row r="2003" spans="1:26" ht="60" x14ac:dyDescent="0.25">
      <c r="A2003" s="232" t="s">
        <v>1314</v>
      </c>
      <c r="B2003" s="61">
        <v>1</v>
      </c>
      <c r="C2003" s="205" t="str">
        <f>+VLOOKUP(Tabla9[[#This Row],[Cod. Riesgo]],Tabla_Riesgos[[Número]:[Tipo de Riesgo]],6,FALSE)</f>
        <v>Corrupción</v>
      </c>
      <c r="D2003" s="119" t="s">
        <v>12</v>
      </c>
      <c r="E2003" s="120" t="s">
        <v>386</v>
      </c>
      <c r="F2003" s="121"/>
      <c r="G2003" s="122" t="s">
        <v>174</v>
      </c>
      <c r="H2003" s="213"/>
      <c r="I2003" s="207"/>
      <c r="J2003" s="207"/>
      <c r="K2003" s="207"/>
      <c r="L2003" s="207"/>
      <c r="M2003" s="207"/>
      <c r="N2003" s="207"/>
      <c r="O2003" s="207"/>
      <c r="P2003" s="123">
        <f t="shared" si="128"/>
        <v>0</v>
      </c>
      <c r="Q2003" s="208" t="str">
        <f t="shared" si="129"/>
        <v>Debil</v>
      </c>
      <c r="R2003" s="207" t="s">
        <v>516</v>
      </c>
      <c r="S2003" s="224" t="str">
        <f t="shared" si="130"/>
        <v>DebilFuerte</v>
      </c>
      <c r="T2003" s="224">
        <f>IFERROR(VLOOKUP(S2003,'Tablas de calculos'!$AU$16:$AV$24,2,FALSE),"")</f>
        <v>7</v>
      </c>
      <c r="U2003" s="208" t="str">
        <f>IFERROR(VLOOKUP(T2003,'Tablas de calculos'!$AV$16:$AY$24,4),"")</f>
        <v>Débil</v>
      </c>
      <c r="V2003" s="207" t="s">
        <v>578</v>
      </c>
      <c r="W2003" s="207" t="s">
        <v>575</v>
      </c>
      <c r="X2003" s="123" t="str">
        <f t="shared" si="131"/>
        <v>DébilDirectamenteIndirectamente</v>
      </c>
      <c r="Y2003" s="208" t="str">
        <f>IFERROR(VLOOKUP(X2003,'Tablas de calculos'!$AZ$4:$BE$11,5,FALSE),"")</f>
        <v/>
      </c>
      <c r="Z2003" s="208" t="str">
        <f>IFERROR(VLOOKUP(X2003,'Tablas de calculos'!$AZ$4:$BE$11,6,FALSE),"")</f>
        <v/>
      </c>
    </row>
    <row r="2004" spans="1:26" ht="60" x14ac:dyDescent="0.25">
      <c r="A2004" s="232" t="s">
        <v>1314</v>
      </c>
      <c r="B2004" s="61">
        <v>1</v>
      </c>
      <c r="C2004" s="205" t="str">
        <f>+VLOOKUP(Tabla9[[#This Row],[Cod. Riesgo]],Tabla_Riesgos[[Número]:[Tipo de Riesgo]],6,FALSE)</f>
        <v>Corrupción</v>
      </c>
      <c r="D2004" s="119" t="s">
        <v>12</v>
      </c>
      <c r="E2004" s="120" t="s">
        <v>386</v>
      </c>
      <c r="F2004" s="121"/>
      <c r="G2004" s="122" t="s">
        <v>175</v>
      </c>
      <c r="H2004" s="213"/>
      <c r="I2004" s="207"/>
      <c r="J2004" s="207"/>
      <c r="K2004" s="207"/>
      <c r="L2004" s="207"/>
      <c r="M2004" s="207"/>
      <c r="N2004" s="207"/>
      <c r="O2004" s="207"/>
      <c r="P2004" s="123">
        <f t="shared" si="128"/>
        <v>0</v>
      </c>
      <c r="Q2004" s="208" t="str">
        <f t="shared" si="129"/>
        <v>Debil</v>
      </c>
      <c r="R2004" s="207" t="s">
        <v>371</v>
      </c>
      <c r="S2004" s="224" t="str">
        <f t="shared" si="130"/>
        <v>DebilModerado</v>
      </c>
      <c r="T2004" s="224">
        <f>IFERROR(VLOOKUP(S2004,'Tablas de calculos'!$AU$16:$AV$24,2,FALSE),"")</f>
        <v>8</v>
      </c>
      <c r="U2004" s="208" t="str">
        <f>IFERROR(VLOOKUP(T2004,'Tablas de calculos'!$AV$16:$AY$24,4),"")</f>
        <v>Débil</v>
      </c>
      <c r="V2004" s="207" t="s">
        <v>576</v>
      </c>
      <c r="W2004" s="207" t="s">
        <v>578</v>
      </c>
      <c r="X2004" s="123" t="str">
        <f t="shared" si="131"/>
        <v>DébilNo disminuyeDirectamente</v>
      </c>
      <c r="Y2004" s="208" t="str">
        <f>IFERROR(VLOOKUP(X2004,'Tablas de calculos'!$AZ$4:$BE$11,5,FALSE),"")</f>
        <v/>
      </c>
      <c r="Z2004" s="208" t="str">
        <f>IFERROR(VLOOKUP(X2004,'Tablas de calculos'!$AZ$4:$BE$11,6,FALSE),"")</f>
        <v/>
      </c>
    </row>
    <row r="2005" spans="1:26" ht="60" x14ac:dyDescent="0.25">
      <c r="A2005" s="232" t="s">
        <v>1314</v>
      </c>
      <c r="B2005" s="61">
        <v>1</v>
      </c>
      <c r="C2005" s="205" t="str">
        <f>+VLOOKUP(Tabla9[[#This Row],[Cod. Riesgo]],Tabla_Riesgos[[Número]:[Tipo de Riesgo]],6,FALSE)</f>
        <v>Corrupción</v>
      </c>
      <c r="D2005" s="119" t="s">
        <v>12</v>
      </c>
      <c r="E2005" s="120" t="s">
        <v>386</v>
      </c>
      <c r="F2005" s="121"/>
      <c r="G2005" s="122" t="s">
        <v>176</v>
      </c>
      <c r="H2005" s="213"/>
      <c r="I2005" s="207"/>
      <c r="J2005" s="207"/>
      <c r="K2005" s="207"/>
      <c r="L2005" s="207"/>
      <c r="M2005" s="207"/>
      <c r="N2005" s="207"/>
      <c r="O2005" s="207"/>
      <c r="P2005" s="123">
        <f t="shared" si="128"/>
        <v>0</v>
      </c>
      <c r="Q2005" s="208" t="str">
        <f t="shared" si="129"/>
        <v>Debil</v>
      </c>
      <c r="R2005" s="207" t="s">
        <v>516</v>
      </c>
      <c r="S2005" s="224" t="str">
        <f t="shared" si="130"/>
        <v>DebilFuerte</v>
      </c>
      <c r="T2005" s="224">
        <f>IFERROR(VLOOKUP(S2005,'Tablas de calculos'!$AU$16:$AV$24,2,FALSE),"")</f>
        <v>7</v>
      </c>
      <c r="U2005" s="208" t="str">
        <f>IFERROR(VLOOKUP(T2005,'Tablas de calculos'!$AV$16:$AY$24,4),"")</f>
        <v>Débil</v>
      </c>
      <c r="V2005" s="207" t="s">
        <v>576</v>
      </c>
      <c r="W2005" s="207" t="s">
        <v>578</v>
      </c>
      <c r="X2005" s="123" t="str">
        <f t="shared" si="131"/>
        <v>DébilNo disminuyeDirectamente</v>
      </c>
      <c r="Y2005" s="208" t="str">
        <f>IFERROR(VLOOKUP(X2005,'Tablas de calculos'!$AZ$4:$BE$11,5,FALSE),"")</f>
        <v/>
      </c>
      <c r="Z2005" s="208" t="str">
        <f>IFERROR(VLOOKUP(X2005,'Tablas de calculos'!$AZ$4:$BE$11,6,FALSE),"")</f>
        <v/>
      </c>
    </row>
    <row r="2006" spans="1:26" ht="60" x14ac:dyDescent="0.25">
      <c r="A2006" s="232" t="s">
        <v>1314</v>
      </c>
      <c r="B2006" s="61">
        <v>1</v>
      </c>
      <c r="C2006" s="205" t="str">
        <f>+VLOOKUP(Tabla9[[#This Row],[Cod. Riesgo]],Tabla_Riesgos[[Número]:[Tipo de Riesgo]],6,FALSE)</f>
        <v>Corrupción</v>
      </c>
      <c r="D2006" s="119" t="s">
        <v>12</v>
      </c>
      <c r="E2006" s="120" t="s">
        <v>386</v>
      </c>
      <c r="F2006" s="121"/>
      <c r="G2006" s="122" t="s">
        <v>177</v>
      </c>
      <c r="H2006" s="213"/>
      <c r="I2006" s="207"/>
      <c r="J2006" s="207"/>
      <c r="K2006" s="207"/>
      <c r="L2006" s="207"/>
      <c r="M2006" s="207"/>
      <c r="N2006" s="207"/>
      <c r="O2006" s="207"/>
      <c r="P2006" s="123">
        <f t="shared" si="128"/>
        <v>0</v>
      </c>
      <c r="Q2006" s="208" t="str">
        <f t="shared" si="129"/>
        <v>Debil</v>
      </c>
      <c r="R2006" s="207" t="s">
        <v>516</v>
      </c>
      <c r="S2006" s="224" t="str">
        <f t="shared" si="130"/>
        <v>DebilFuerte</v>
      </c>
      <c r="T2006" s="224">
        <f>IFERROR(VLOOKUP(S2006,'Tablas de calculos'!$AU$16:$AV$24,2,FALSE),"")</f>
        <v>7</v>
      </c>
      <c r="U2006" s="208" t="str">
        <f>IFERROR(VLOOKUP(T2006,'Tablas de calculos'!$AV$16:$AY$24,4),"")</f>
        <v>Débil</v>
      </c>
      <c r="V2006" s="207" t="s">
        <v>578</v>
      </c>
      <c r="W2006" s="207" t="s">
        <v>575</v>
      </c>
      <c r="X2006" s="123" t="str">
        <f t="shared" si="131"/>
        <v>DébilDirectamenteIndirectamente</v>
      </c>
      <c r="Y2006" s="208" t="str">
        <f>IFERROR(VLOOKUP(X2006,'Tablas de calculos'!$AZ$4:$BE$11,5,FALSE),"")</f>
        <v/>
      </c>
      <c r="Z2006" s="208" t="str">
        <f>IFERROR(VLOOKUP(X2006,'Tablas de calculos'!$AZ$4:$BE$11,6,FALSE),"")</f>
        <v/>
      </c>
    </row>
    <row r="2007" spans="1:26" ht="60" x14ac:dyDescent="0.25">
      <c r="A2007" s="232" t="s">
        <v>1314</v>
      </c>
      <c r="B2007" s="61">
        <v>1</v>
      </c>
      <c r="C2007" s="205" t="str">
        <f>+VLOOKUP(Tabla9[[#This Row],[Cod. Riesgo]],Tabla_Riesgos[[Número]:[Tipo de Riesgo]],6,FALSE)</f>
        <v>Corrupción</v>
      </c>
      <c r="D2007" s="119" t="s">
        <v>12</v>
      </c>
      <c r="E2007" s="120" t="s">
        <v>386</v>
      </c>
      <c r="F2007" s="121"/>
      <c r="G2007" s="122" t="s">
        <v>178</v>
      </c>
      <c r="H2007" s="213"/>
      <c r="I2007" s="207"/>
      <c r="J2007" s="207"/>
      <c r="K2007" s="207"/>
      <c r="L2007" s="207"/>
      <c r="M2007" s="207"/>
      <c r="N2007" s="207"/>
      <c r="O2007" s="207"/>
      <c r="P2007" s="123">
        <f t="shared" si="128"/>
        <v>0</v>
      </c>
      <c r="Q2007" s="208" t="str">
        <f t="shared" si="129"/>
        <v>Debil</v>
      </c>
      <c r="R2007" s="207" t="s">
        <v>516</v>
      </c>
      <c r="S2007" s="224" t="str">
        <f t="shared" si="130"/>
        <v>DebilFuerte</v>
      </c>
      <c r="T2007" s="224">
        <f>IFERROR(VLOOKUP(S2007,'Tablas de calculos'!$AU$16:$AV$24,2,FALSE),"")</f>
        <v>7</v>
      </c>
      <c r="U2007" s="208" t="str">
        <f>IFERROR(VLOOKUP(T2007,'Tablas de calculos'!$AV$16:$AY$24,4),"")</f>
        <v>Débil</v>
      </c>
      <c r="V2007" s="207" t="s">
        <v>576</v>
      </c>
      <c r="W2007" s="207" t="s">
        <v>578</v>
      </c>
      <c r="X2007" s="123" t="str">
        <f t="shared" si="131"/>
        <v>DébilNo disminuyeDirectamente</v>
      </c>
      <c r="Y2007" s="208" t="str">
        <f>IFERROR(VLOOKUP(X2007,'Tablas de calculos'!$AZ$4:$BE$11,5,FALSE),"")</f>
        <v/>
      </c>
      <c r="Z2007" s="208" t="str">
        <f>IFERROR(VLOOKUP(X2007,'Tablas de calculos'!$AZ$4:$BE$11,6,FALSE),"")</f>
        <v/>
      </c>
    </row>
    <row r="2008" spans="1:26" ht="75" x14ac:dyDescent="0.25">
      <c r="A2008" s="232" t="s">
        <v>1314</v>
      </c>
      <c r="B2008" s="61">
        <v>3</v>
      </c>
      <c r="C2008" s="205" t="str">
        <f>+VLOOKUP(Tabla9[[#This Row],[Cod. Riesgo]],Tabla_Riesgos[[Número]:[Tipo de Riesgo]],6,FALSE)</f>
        <v>Corrupción</v>
      </c>
      <c r="D2008" s="119" t="s">
        <v>12</v>
      </c>
      <c r="E2008" s="120" t="s">
        <v>390</v>
      </c>
      <c r="F2008" s="121"/>
      <c r="G2008" s="122" t="s">
        <v>177</v>
      </c>
      <c r="H2008" s="213"/>
      <c r="I2008" s="207"/>
      <c r="J2008" s="207"/>
      <c r="K2008" s="207"/>
      <c r="L2008" s="207"/>
      <c r="M2008" s="207"/>
      <c r="N2008" s="207"/>
      <c r="O2008" s="207"/>
      <c r="P2008" s="123">
        <f t="shared" si="128"/>
        <v>0</v>
      </c>
      <c r="Q2008" s="208" t="str">
        <f t="shared" si="129"/>
        <v>Debil</v>
      </c>
      <c r="R2008" s="207" t="s">
        <v>516</v>
      </c>
      <c r="S2008" s="224" t="str">
        <f t="shared" si="130"/>
        <v>DebilFuerte</v>
      </c>
      <c r="T2008" s="224">
        <f>IFERROR(VLOOKUP(S2008,'Tablas de calculos'!$AU$16:$AV$24,2,FALSE),"")</f>
        <v>7</v>
      </c>
      <c r="U2008" s="208" t="str">
        <f>IFERROR(VLOOKUP(T2008,'Tablas de calculos'!$AV$16:$AY$24,4),"")</f>
        <v>Débil</v>
      </c>
      <c r="V2008" s="207" t="s">
        <v>576</v>
      </c>
      <c r="W2008" s="207" t="s">
        <v>578</v>
      </c>
      <c r="X2008" s="123" t="str">
        <f t="shared" si="131"/>
        <v>DébilNo disminuyeDirectamente</v>
      </c>
      <c r="Y2008" s="208" t="str">
        <f>IFERROR(VLOOKUP(X2008,'Tablas de calculos'!$AZ$4:$BE$11,5,FALSE),"")</f>
        <v/>
      </c>
      <c r="Z2008" s="208" t="str">
        <f>IFERROR(VLOOKUP(X2008,'Tablas de calculos'!$AZ$4:$BE$11,6,FALSE),"")</f>
        <v/>
      </c>
    </row>
    <row r="2009" spans="1:26" ht="75" x14ac:dyDescent="0.25">
      <c r="A2009" s="232" t="s">
        <v>1314</v>
      </c>
      <c r="B2009" s="61">
        <v>3</v>
      </c>
      <c r="C2009" s="205" t="str">
        <f>+VLOOKUP(Tabla9[[#This Row],[Cod. Riesgo]],Tabla_Riesgos[[Número]:[Tipo de Riesgo]],6,FALSE)</f>
        <v>Corrupción</v>
      </c>
      <c r="D2009" s="119" t="s">
        <v>12</v>
      </c>
      <c r="E2009" s="120" t="s">
        <v>390</v>
      </c>
      <c r="F2009" s="121"/>
      <c r="G2009" s="122" t="s">
        <v>178</v>
      </c>
      <c r="H2009" s="213"/>
      <c r="I2009" s="207"/>
      <c r="J2009" s="207"/>
      <c r="K2009" s="207"/>
      <c r="L2009" s="207"/>
      <c r="M2009" s="207"/>
      <c r="N2009" s="207"/>
      <c r="O2009" s="207"/>
      <c r="P2009" s="123">
        <f t="shared" si="128"/>
        <v>0</v>
      </c>
      <c r="Q2009" s="208" t="str">
        <f t="shared" si="129"/>
        <v>Debil</v>
      </c>
      <c r="R2009" s="207" t="s">
        <v>516</v>
      </c>
      <c r="S2009" s="224" t="str">
        <f t="shared" si="130"/>
        <v>DebilFuerte</v>
      </c>
      <c r="T2009" s="224">
        <f>IFERROR(VLOOKUP(S2009,'Tablas de calculos'!$AU$16:$AV$24,2,FALSE),"")</f>
        <v>7</v>
      </c>
      <c r="U2009" s="208" t="str">
        <f>IFERROR(VLOOKUP(T2009,'Tablas de calculos'!$AV$16:$AY$24,4),"")</f>
        <v>Débil</v>
      </c>
      <c r="V2009" s="207" t="s">
        <v>576</v>
      </c>
      <c r="W2009" s="207" t="s">
        <v>578</v>
      </c>
      <c r="X2009" s="123" t="str">
        <f t="shared" si="131"/>
        <v>DébilNo disminuyeDirectamente</v>
      </c>
      <c r="Y2009" s="208" t="str">
        <f>IFERROR(VLOOKUP(X2009,'Tablas de calculos'!$AZ$4:$BE$11,5,FALSE),"")</f>
        <v/>
      </c>
      <c r="Z2009" s="208" t="str">
        <f>IFERROR(VLOOKUP(X2009,'Tablas de calculos'!$AZ$4:$BE$11,6,FALSE),"")</f>
        <v/>
      </c>
    </row>
    <row r="2010" spans="1:26" ht="75" x14ac:dyDescent="0.25">
      <c r="A2010" s="232" t="s">
        <v>1314</v>
      </c>
      <c r="B2010" s="61">
        <v>3</v>
      </c>
      <c r="C2010" s="205" t="str">
        <f>+VLOOKUP(Tabla9[[#This Row],[Cod. Riesgo]],Tabla_Riesgos[[Número]:[Tipo de Riesgo]],6,FALSE)</f>
        <v>Corrupción</v>
      </c>
      <c r="D2010" s="119" t="s">
        <v>12</v>
      </c>
      <c r="E2010" s="120" t="s">
        <v>390</v>
      </c>
      <c r="F2010" s="121"/>
      <c r="G2010" s="122" t="s">
        <v>179</v>
      </c>
      <c r="H2010" s="213"/>
      <c r="I2010" s="207"/>
      <c r="J2010" s="207"/>
      <c r="K2010" s="207"/>
      <c r="L2010" s="207"/>
      <c r="M2010" s="207"/>
      <c r="N2010" s="207"/>
      <c r="O2010" s="207"/>
      <c r="P2010" s="123">
        <f t="shared" si="128"/>
        <v>0</v>
      </c>
      <c r="Q2010" s="208" t="str">
        <f t="shared" si="129"/>
        <v>Debil</v>
      </c>
      <c r="R2010" s="207" t="s">
        <v>516</v>
      </c>
      <c r="S2010" s="224" t="str">
        <f t="shared" si="130"/>
        <v>DebilFuerte</v>
      </c>
      <c r="T2010" s="224">
        <f>IFERROR(VLOOKUP(S2010,'Tablas de calculos'!$AU$16:$AV$24,2,FALSE),"")</f>
        <v>7</v>
      </c>
      <c r="U2010" s="208" t="str">
        <f>IFERROR(VLOOKUP(T2010,'Tablas de calculos'!$AV$16:$AY$24,4),"")</f>
        <v>Débil</v>
      </c>
      <c r="V2010" s="207" t="s">
        <v>578</v>
      </c>
      <c r="W2010" s="207" t="s">
        <v>578</v>
      </c>
      <c r="X2010" s="123" t="str">
        <f t="shared" si="131"/>
        <v>DébilDirectamenteDirectamente</v>
      </c>
      <c r="Y2010" s="208" t="str">
        <f>IFERROR(VLOOKUP(X2010,'Tablas de calculos'!$AZ$4:$BE$11,5,FALSE),"")</f>
        <v/>
      </c>
      <c r="Z2010" s="208" t="str">
        <f>IFERROR(VLOOKUP(X2010,'Tablas de calculos'!$AZ$4:$BE$11,6,FALSE),"")</f>
        <v/>
      </c>
    </row>
    <row r="2011" spans="1:26" ht="75" x14ac:dyDescent="0.25">
      <c r="A2011" s="232" t="s">
        <v>1314</v>
      </c>
      <c r="B2011" s="61">
        <v>3</v>
      </c>
      <c r="C2011" s="205" t="str">
        <f>+VLOOKUP(Tabla9[[#This Row],[Cod. Riesgo]],Tabla_Riesgos[[Número]:[Tipo de Riesgo]],6,FALSE)</f>
        <v>Corrupción</v>
      </c>
      <c r="D2011" s="119" t="s">
        <v>12</v>
      </c>
      <c r="E2011" s="120" t="s">
        <v>390</v>
      </c>
      <c r="F2011" s="121"/>
      <c r="G2011" s="122" t="s">
        <v>180</v>
      </c>
      <c r="H2011" s="213"/>
      <c r="I2011" s="207"/>
      <c r="J2011" s="207"/>
      <c r="K2011" s="207"/>
      <c r="L2011" s="207"/>
      <c r="M2011" s="207"/>
      <c r="N2011" s="207"/>
      <c r="O2011" s="207"/>
      <c r="P2011" s="123">
        <f t="shared" si="128"/>
        <v>0</v>
      </c>
      <c r="Q2011" s="208" t="str">
        <f t="shared" si="129"/>
        <v>Debil</v>
      </c>
      <c r="R2011" s="207" t="s">
        <v>516</v>
      </c>
      <c r="S2011" s="224" t="str">
        <f t="shared" si="130"/>
        <v>DebilFuerte</v>
      </c>
      <c r="T2011" s="224">
        <f>IFERROR(VLOOKUP(S2011,'Tablas de calculos'!$AU$16:$AV$24,2,FALSE),"")</f>
        <v>7</v>
      </c>
      <c r="U2011" s="208" t="str">
        <f>IFERROR(VLOOKUP(T2011,'Tablas de calculos'!$AV$16:$AY$24,4),"")</f>
        <v>Débil</v>
      </c>
      <c r="V2011" s="207" t="s">
        <v>578</v>
      </c>
      <c r="W2011" s="207" t="s">
        <v>578</v>
      </c>
      <c r="X2011" s="123" t="str">
        <f t="shared" si="131"/>
        <v>DébilDirectamenteDirectamente</v>
      </c>
      <c r="Y2011" s="208" t="str">
        <f>IFERROR(VLOOKUP(X2011,'Tablas de calculos'!$AZ$4:$BE$11,5,FALSE),"")</f>
        <v/>
      </c>
      <c r="Z2011" s="208" t="str">
        <f>IFERROR(VLOOKUP(X2011,'Tablas de calculos'!$AZ$4:$BE$11,6,FALSE),"")</f>
        <v/>
      </c>
    </row>
    <row r="2012" spans="1:26" ht="90" x14ac:dyDescent="0.25">
      <c r="A2012" s="232" t="s">
        <v>1314</v>
      </c>
      <c r="B2012" s="61">
        <v>4</v>
      </c>
      <c r="C2012" s="205" t="str">
        <f>+VLOOKUP(Tabla9[[#This Row],[Cod. Riesgo]],Tabla_Riesgos[[Número]:[Tipo de Riesgo]],6,FALSE)</f>
        <v>Corrupción</v>
      </c>
      <c r="D2012" s="119" t="s">
        <v>12</v>
      </c>
      <c r="E2012" s="120" t="s">
        <v>622</v>
      </c>
      <c r="F2012" s="121"/>
      <c r="G2012" s="122" t="s">
        <v>181</v>
      </c>
      <c r="H2012" s="213"/>
      <c r="I2012" s="207"/>
      <c r="J2012" s="207"/>
      <c r="K2012" s="207"/>
      <c r="L2012" s="207"/>
      <c r="M2012" s="207"/>
      <c r="N2012" s="207"/>
      <c r="O2012" s="207"/>
      <c r="P2012" s="123">
        <f t="shared" si="128"/>
        <v>0</v>
      </c>
      <c r="Q2012" s="208" t="str">
        <f t="shared" si="129"/>
        <v>Debil</v>
      </c>
      <c r="R2012" s="207" t="s">
        <v>516</v>
      </c>
      <c r="S2012" s="224" t="str">
        <f t="shared" si="130"/>
        <v>DebilFuerte</v>
      </c>
      <c r="T2012" s="224">
        <f>IFERROR(VLOOKUP(S2012,'Tablas de calculos'!$AU$16:$AV$24,2,FALSE),"")</f>
        <v>7</v>
      </c>
      <c r="U2012" s="208" t="str">
        <f>IFERROR(VLOOKUP(T2012,'Tablas de calculos'!$AV$16:$AY$24,4),"")</f>
        <v>Débil</v>
      </c>
      <c r="V2012" s="207" t="s">
        <v>578</v>
      </c>
      <c r="W2012" s="207" t="s">
        <v>578</v>
      </c>
      <c r="X2012" s="123" t="str">
        <f t="shared" si="131"/>
        <v>DébilDirectamenteDirectamente</v>
      </c>
      <c r="Y2012" s="208" t="str">
        <f>IFERROR(VLOOKUP(X2012,'Tablas de calculos'!$AZ$4:$BE$11,5,FALSE),"")</f>
        <v/>
      </c>
      <c r="Z2012" s="208" t="str">
        <f>IFERROR(VLOOKUP(X2012,'Tablas de calculos'!$AZ$4:$BE$11,6,FALSE),"")</f>
        <v/>
      </c>
    </row>
    <row r="2013" spans="1:26" ht="90" x14ac:dyDescent="0.25">
      <c r="A2013" s="232" t="s">
        <v>1314</v>
      </c>
      <c r="B2013" s="61">
        <v>4</v>
      </c>
      <c r="C2013" s="205" t="str">
        <f>+VLOOKUP(Tabla9[[#This Row],[Cod. Riesgo]],Tabla_Riesgos[[Número]:[Tipo de Riesgo]],6,FALSE)</f>
        <v>Corrupción</v>
      </c>
      <c r="D2013" s="119" t="s">
        <v>12</v>
      </c>
      <c r="E2013" s="120" t="s">
        <v>622</v>
      </c>
      <c r="F2013" s="121"/>
      <c r="G2013" s="122" t="s">
        <v>182</v>
      </c>
      <c r="H2013" s="213"/>
      <c r="I2013" s="207"/>
      <c r="J2013" s="207"/>
      <c r="K2013" s="207"/>
      <c r="L2013" s="207"/>
      <c r="M2013" s="207"/>
      <c r="N2013" s="207"/>
      <c r="O2013" s="207"/>
      <c r="P2013" s="123">
        <f t="shared" si="128"/>
        <v>0</v>
      </c>
      <c r="Q2013" s="208" t="str">
        <f t="shared" si="129"/>
        <v>Debil</v>
      </c>
      <c r="R2013" s="207" t="s">
        <v>516</v>
      </c>
      <c r="S2013" s="224" t="str">
        <f t="shared" si="130"/>
        <v>DebilFuerte</v>
      </c>
      <c r="T2013" s="224">
        <f>IFERROR(VLOOKUP(S2013,'Tablas de calculos'!$AU$16:$AV$24,2,FALSE),"")</f>
        <v>7</v>
      </c>
      <c r="U2013" s="208" t="str">
        <f>IFERROR(VLOOKUP(T2013,'Tablas de calculos'!$AV$16:$AY$24,4),"")</f>
        <v>Débil</v>
      </c>
      <c r="V2013" s="207" t="s">
        <v>576</v>
      </c>
      <c r="W2013" s="207" t="s">
        <v>578</v>
      </c>
      <c r="X2013" s="123" t="str">
        <f t="shared" si="131"/>
        <v>DébilNo disminuyeDirectamente</v>
      </c>
      <c r="Y2013" s="208" t="str">
        <f>IFERROR(VLOOKUP(X2013,'Tablas de calculos'!$AZ$4:$BE$11,5,FALSE),"")</f>
        <v/>
      </c>
      <c r="Z2013" s="208" t="str">
        <f>IFERROR(VLOOKUP(X2013,'Tablas de calculos'!$AZ$4:$BE$11,6,FALSE),"")</f>
        <v/>
      </c>
    </row>
    <row r="2014" spans="1:26" ht="90" x14ac:dyDescent="0.25">
      <c r="A2014" s="232" t="s">
        <v>1314</v>
      </c>
      <c r="B2014" s="61">
        <v>4</v>
      </c>
      <c r="C2014" s="205" t="str">
        <f>+VLOOKUP(Tabla9[[#This Row],[Cod. Riesgo]],Tabla_Riesgos[[Número]:[Tipo de Riesgo]],6,FALSE)</f>
        <v>Corrupción</v>
      </c>
      <c r="D2014" s="119" t="s">
        <v>12</v>
      </c>
      <c r="E2014" s="120" t="s">
        <v>622</v>
      </c>
      <c r="F2014" s="121"/>
      <c r="G2014" s="122" t="s">
        <v>183</v>
      </c>
      <c r="H2014" s="213"/>
      <c r="I2014" s="207"/>
      <c r="J2014" s="207"/>
      <c r="K2014" s="207"/>
      <c r="L2014" s="207"/>
      <c r="M2014" s="207"/>
      <c r="N2014" s="207"/>
      <c r="O2014" s="207"/>
      <c r="P2014" s="123">
        <f t="shared" si="128"/>
        <v>0</v>
      </c>
      <c r="Q2014" s="208" t="str">
        <f t="shared" si="129"/>
        <v>Debil</v>
      </c>
      <c r="R2014" s="207" t="s">
        <v>516</v>
      </c>
      <c r="S2014" s="224" t="str">
        <f t="shared" si="130"/>
        <v>DebilFuerte</v>
      </c>
      <c r="T2014" s="224">
        <f>IFERROR(VLOOKUP(S2014,'Tablas de calculos'!$AU$16:$AV$24,2,FALSE),"")</f>
        <v>7</v>
      </c>
      <c r="U2014" s="208" t="str">
        <f>IFERROR(VLOOKUP(T2014,'Tablas de calculos'!$AV$16:$AY$24,4),"")</f>
        <v>Débil</v>
      </c>
      <c r="V2014" s="207" t="s">
        <v>576</v>
      </c>
      <c r="W2014" s="207" t="s">
        <v>578</v>
      </c>
      <c r="X2014" s="123" t="str">
        <f t="shared" si="131"/>
        <v>DébilNo disminuyeDirectamente</v>
      </c>
      <c r="Y2014" s="208" t="str">
        <f>IFERROR(VLOOKUP(X2014,'Tablas de calculos'!$AZ$4:$BE$11,5,FALSE),"")</f>
        <v/>
      </c>
      <c r="Z2014" s="208" t="str">
        <f>IFERROR(VLOOKUP(X2014,'Tablas de calculos'!$AZ$4:$BE$11,6,FALSE),"")</f>
        <v/>
      </c>
    </row>
    <row r="2015" spans="1:26" ht="60" x14ac:dyDescent="0.25">
      <c r="A2015" s="232" t="s">
        <v>1314</v>
      </c>
      <c r="B2015" s="61">
        <v>5</v>
      </c>
      <c r="C2015" s="205" t="str">
        <f>+VLOOKUP(Tabla9[[#This Row],[Cod. Riesgo]],Tabla_Riesgos[[Número]:[Tipo de Riesgo]],6,FALSE)</f>
        <v>Operativo</v>
      </c>
      <c r="D2015" s="119" t="s">
        <v>12</v>
      </c>
      <c r="E2015" s="120" t="s">
        <v>624</v>
      </c>
      <c r="F2015" s="121"/>
      <c r="G2015" s="124" t="s">
        <v>184</v>
      </c>
      <c r="H2015" s="213" t="s">
        <v>544</v>
      </c>
      <c r="I2015" s="207" t="s">
        <v>486</v>
      </c>
      <c r="J2015" s="207" t="s">
        <v>490</v>
      </c>
      <c r="K2015" s="207" t="s">
        <v>494</v>
      </c>
      <c r="L2015" s="207" t="s">
        <v>499</v>
      </c>
      <c r="M2015" s="207" t="s">
        <v>503</v>
      </c>
      <c r="N2015" s="207" t="s">
        <v>508</v>
      </c>
      <c r="O2015" s="207" t="s">
        <v>512</v>
      </c>
      <c r="P2015" s="123">
        <f t="shared" si="128"/>
        <v>95</v>
      </c>
      <c r="Q2015" s="208" t="str">
        <f t="shared" si="129"/>
        <v>Moderado</v>
      </c>
      <c r="R2015" s="207" t="s">
        <v>516</v>
      </c>
      <c r="S2015" s="224" t="str">
        <f t="shared" si="130"/>
        <v>ModeradoFuerte</v>
      </c>
      <c r="T2015" s="224">
        <f>IFERROR(VLOOKUP(S2015,'Tablas de calculos'!$AU$16:$AV$24,2,FALSE),"")</f>
        <v>4</v>
      </c>
      <c r="U2015" s="208" t="str">
        <f>IFERROR(VLOOKUP(T2015,'Tablas de calculos'!$AV$16:$AY$24,4),"")</f>
        <v>Moderado</v>
      </c>
      <c r="V2015" s="207" t="s">
        <v>576</v>
      </c>
      <c r="W2015" s="207" t="s">
        <v>578</v>
      </c>
      <c r="X2015" s="123" t="str">
        <f t="shared" si="131"/>
        <v>ModeradoNo disminuyeDirectamente</v>
      </c>
      <c r="Y2015" s="208">
        <f>IFERROR(VLOOKUP(X2015,'Tablas de calculos'!$AZ$4:$BE$11,5,FALSE),"")</f>
        <v>0</v>
      </c>
      <c r="Z2015" s="208">
        <f>IFERROR(VLOOKUP(X2015,'Tablas de calculos'!$AZ$4:$BE$11,6,FALSE),"")</f>
        <v>1</v>
      </c>
    </row>
    <row r="2016" spans="1:26" ht="75" x14ac:dyDescent="0.25">
      <c r="A2016" s="232" t="s">
        <v>1314</v>
      </c>
      <c r="B2016" s="61">
        <v>6</v>
      </c>
      <c r="C2016" s="205" t="str">
        <f>+VLOOKUP(Tabla9[[#This Row],[Cod. Riesgo]],Tabla_Riesgos[[Número]:[Tipo de Riesgo]],6,FALSE)</f>
        <v>Corrupción</v>
      </c>
      <c r="D2016" s="119" t="s">
        <v>12</v>
      </c>
      <c r="E2016" s="120" t="s">
        <v>639</v>
      </c>
      <c r="F2016" s="121"/>
      <c r="G2016" s="125" t="s">
        <v>183</v>
      </c>
      <c r="H2016" s="213"/>
      <c r="I2016" s="207"/>
      <c r="J2016" s="207"/>
      <c r="K2016" s="207"/>
      <c r="L2016" s="207"/>
      <c r="M2016" s="207"/>
      <c r="N2016" s="207"/>
      <c r="O2016" s="207"/>
      <c r="P2016" s="123">
        <f t="shared" si="128"/>
        <v>0</v>
      </c>
      <c r="Q2016" s="208" t="str">
        <f t="shared" si="129"/>
        <v>Debil</v>
      </c>
      <c r="R2016" s="207" t="s">
        <v>516</v>
      </c>
      <c r="S2016" s="224" t="str">
        <f t="shared" si="130"/>
        <v>DebilFuerte</v>
      </c>
      <c r="T2016" s="224">
        <f>IFERROR(VLOOKUP(S2016,'Tablas de calculos'!$AU$16:$AV$24,2,FALSE),"")</f>
        <v>7</v>
      </c>
      <c r="U2016" s="208" t="str">
        <f>IFERROR(VLOOKUP(T2016,'Tablas de calculos'!$AV$16:$AY$24,4),"")</f>
        <v>Débil</v>
      </c>
      <c r="V2016" s="207" t="s">
        <v>576</v>
      </c>
      <c r="W2016" s="207" t="s">
        <v>578</v>
      </c>
      <c r="X2016" s="123" t="str">
        <f t="shared" si="131"/>
        <v>DébilNo disminuyeDirectamente</v>
      </c>
      <c r="Y2016" s="208" t="str">
        <f>IFERROR(VLOOKUP(X2016,'Tablas de calculos'!$AZ$4:$BE$11,5,FALSE),"")</f>
        <v/>
      </c>
      <c r="Z2016" s="208" t="str">
        <f>IFERROR(VLOOKUP(X2016,'Tablas de calculos'!$AZ$4:$BE$11,6,FALSE),"")</f>
        <v/>
      </c>
    </row>
    <row r="2017" spans="1:26" ht="60" x14ac:dyDescent="0.25">
      <c r="A2017" s="232" t="s">
        <v>1314</v>
      </c>
      <c r="B2017" s="61">
        <v>6</v>
      </c>
      <c r="C2017" s="205" t="str">
        <f>+VLOOKUP(Tabla9[[#This Row],[Cod. Riesgo]],Tabla_Riesgos[[Número]:[Tipo de Riesgo]],6,FALSE)</f>
        <v>Corrupción</v>
      </c>
      <c r="D2017" s="119" t="s">
        <v>12</v>
      </c>
      <c r="E2017" s="120" t="s">
        <v>639</v>
      </c>
      <c r="F2017" s="121"/>
      <c r="G2017" s="124" t="s">
        <v>185</v>
      </c>
      <c r="H2017" s="213"/>
      <c r="I2017" s="207"/>
      <c r="J2017" s="207"/>
      <c r="K2017" s="207"/>
      <c r="L2017" s="207"/>
      <c r="M2017" s="207"/>
      <c r="N2017" s="207"/>
      <c r="O2017" s="207"/>
      <c r="P2017" s="123">
        <f t="shared" si="128"/>
        <v>0</v>
      </c>
      <c r="Q2017" s="208" t="str">
        <f t="shared" si="129"/>
        <v>Debil</v>
      </c>
      <c r="R2017" s="207" t="s">
        <v>516</v>
      </c>
      <c r="S2017" s="224" t="str">
        <f t="shared" si="130"/>
        <v>DebilFuerte</v>
      </c>
      <c r="T2017" s="224">
        <f>IFERROR(VLOOKUP(S2017,'Tablas de calculos'!$AU$16:$AV$24,2,FALSE),"")</f>
        <v>7</v>
      </c>
      <c r="U2017" s="208" t="str">
        <f>IFERROR(VLOOKUP(T2017,'Tablas de calculos'!$AV$16:$AY$24,4),"")</f>
        <v>Débil</v>
      </c>
      <c r="V2017" s="207" t="s">
        <v>576</v>
      </c>
      <c r="W2017" s="207" t="s">
        <v>578</v>
      </c>
      <c r="X2017" s="123" t="str">
        <f t="shared" si="131"/>
        <v>DébilNo disminuyeDirectamente</v>
      </c>
      <c r="Y2017" s="208" t="str">
        <f>IFERROR(VLOOKUP(X2017,'Tablas de calculos'!$AZ$4:$BE$11,5,FALSE),"")</f>
        <v/>
      </c>
      <c r="Z2017" s="208" t="str">
        <f>IFERROR(VLOOKUP(X2017,'Tablas de calculos'!$AZ$4:$BE$11,6,FALSE),"")</f>
        <v/>
      </c>
    </row>
    <row r="2018" spans="1:26" ht="60" x14ac:dyDescent="0.25">
      <c r="A2018" s="232" t="s">
        <v>1314</v>
      </c>
      <c r="B2018" s="61">
        <v>6</v>
      </c>
      <c r="C2018" s="205" t="str">
        <f>+VLOOKUP(Tabla9[[#This Row],[Cod. Riesgo]],Tabla_Riesgos[[Número]:[Tipo de Riesgo]],6,FALSE)</f>
        <v>Corrupción</v>
      </c>
      <c r="D2018" s="119" t="s">
        <v>12</v>
      </c>
      <c r="E2018" s="120" t="s">
        <v>639</v>
      </c>
      <c r="F2018" s="121"/>
      <c r="G2018" s="125" t="s">
        <v>177</v>
      </c>
      <c r="H2018" s="213"/>
      <c r="I2018" s="207"/>
      <c r="J2018" s="207"/>
      <c r="K2018" s="207"/>
      <c r="L2018" s="207"/>
      <c r="M2018" s="207"/>
      <c r="N2018" s="207"/>
      <c r="O2018" s="207"/>
      <c r="P2018" s="123">
        <f t="shared" si="128"/>
        <v>0</v>
      </c>
      <c r="Q2018" s="208" t="str">
        <f t="shared" si="129"/>
        <v>Debil</v>
      </c>
      <c r="R2018" s="207" t="s">
        <v>516</v>
      </c>
      <c r="S2018" s="224" t="str">
        <f t="shared" si="130"/>
        <v>DebilFuerte</v>
      </c>
      <c r="T2018" s="224">
        <f>IFERROR(VLOOKUP(S2018,'Tablas de calculos'!$AU$16:$AV$24,2,FALSE),"")</f>
        <v>7</v>
      </c>
      <c r="U2018" s="208" t="str">
        <f>IFERROR(VLOOKUP(T2018,'Tablas de calculos'!$AV$16:$AY$24,4),"")</f>
        <v>Débil</v>
      </c>
      <c r="V2018" s="207" t="s">
        <v>576</v>
      </c>
      <c r="W2018" s="207" t="s">
        <v>578</v>
      </c>
      <c r="X2018" s="123" t="str">
        <f t="shared" si="131"/>
        <v>DébilNo disminuyeDirectamente</v>
      </c>
      <c r="Y2018" s="208" t="str">
        <f>IFERROR(VLOOKUP(X2018,'Tablas de calculos'!$AZ$4:$BE$11,5,FALSE),"")</f>
        <v/>
      </c>
      <c r="Z2018" s="208" t="str">
        <f>IFERROR(VLOOKUP(X2018,'Tablas de calculos'!$AZ$4:$BE$11,6,FALSE),"")</f>
        <v/>
      </c>
    </row>
    <row r="2019" spans="1:26" ht="60" x14ac:dyDescent="0.25">
      <c r="A2019" s="232" t="s">
        <v>1314</v>
      </c>
      <c r="B2019" s="61">
        <v>6</v>
      </c>
      <c r="C2019" s="205" t="str">
        <f>+VLOOKUP(Tabla9[[#This Row],[Cod. Riesgo]],Tabla_Riesgos[[Número]:[Tipo de Riesgo]],6,FALSE)</f>
        <v>Corrupción</v>
      </c>
      <c r="D2019" s="119" t="s">
        <v>12</v>
      </c>
      <c r="E2019" s="120" t="s">
        <v>639</v>
      </c>
      <c r="F2019" s="121"/>
      <c r="G2019" s="124" t="s">
        <v>186</v>
      </c>
      <c r="H2019" s="213"/>
      <c r="I2019" s="207"/>
      <c r="J2019" s="207"/>
      <c r="K2019" s="207"/>
      <c r="L2019" s="207"/>
      <c r="M2019" s="207"/>
      <c r="N2019" s="207"/>
      <c r="O2019" s="207"/>
      <c r="P2019" s="123">
        <f t="shared" si="128"/>
        <v>0</v>
      </c>
      <c r="Q2019" s="208" t="str">
        <f t="shared" si="129"/>
        <v>Debil</v>
      </c>
      <c r="R2019" s="207" t="s">
        <v>516</v>
      </c>
      <c r="S2019" s="224" t="str">
        <f t="shared" si="130"/>
        <v>DebilFuerte</v>
      </c>
      <c r="T2019" s="224">
        <f>IFERROR(VLOOKUP(S2019,'Tablas de calculos'!$AU$16:$AV$24,2,FALSE),"")</f>
        <v>7</v>
      </c>
      <c r="U2019" s="208" t="str">
        <f>IFERROR(VLOOKUP(T2019,'Tablas de calculos'!$AV$16:$AY$24,4),"")</f>
        <v>Débil</v>
      </c>
      <c r="V2019" s="207" t="s">
        <v>576</v>
      </c>
      <c r="W2019" s="207" t="s">
        <v>578</v>
      </c>
      <c r="X2019" s="123" t="str">
        <f t="shared" si="131"/>
        <v>DébilNo disminuyeDirectamente</v>
      </c>
      <c r="Y2019" s="208" t="str">
        <f>IFERROR(VLOOKUP(X2019,'Tablas de calculos'!$AZ$4:$BE$11,5,FALSE),"")</f>
        <v/>
      </c>
      <c r="Z2019" s="208" t="str">
        <f>IFERROR(VLOOKUP(X2019,'Tablas de calculos'!$AZ$4:$BE$11,6,FALSE),"")</f>
        <v/>
      </c>
    </row>
    <row r="2020" spans="1:26" ht="75" x14ac:dyDescent="0.25">
      <c r="A2020" s="232" t="s">
        <v>1314</v>
      </c>
      <c r="B2020" s="61">
        <v>7</v>
      </c>
      <c r="C2020" s="205" t="str">
        <f>+VLOOKUP(Tabla9[[#This Row],[Cod. Riesgo]],Tabla_Riesgos[[Número]:[Tipo de Riesgo]],6,FALSE)</f>
        <v>Corrupción</v>
      </c>
      <c r="D2020" s="119" t="s">
        <v>12</v>
      </c>
      <c r="E2020" s="120" t="s">
        <v>392</v>
      </c>
      <c r="F2020" s="121"/>
      <c r="G2020" s="125" t="s">
        <v>179</v>
      </c>
      <c r="H2020" s="213"/>
      <c r="I2020" s="207"/>
      <c r="J2020" s="207"/>
      <c r="K2020" s="207"/>
      <c r="L2020" s="207"/>
      <c r="M2020" s="207"/>
      <c r="N2020" s="207"/>
      <c r="O2020" s="207"/>
      <c r="P2020" s="123">
        <f t="shared" si="128"/>
        <v>0</v>
      </c>
      <c r="Q2020" s="208" t="str">
        <f t="shared" si="129"/>
        <v>Debil</v>
      </c>
      <c r="R2020" s="207" t="s">
        <v>516</v>
      </c>
      <c r="S2020" s="224" t="str">
        <f t="shared" si="130"/>
        <v>DebilFuerte</v>
      </c>
      <c r="T2020" s="224">
        <f>IFERROR(VLOOKUP(S2020,'Tablas de calculos'!$AU$16:$AV$24,2,FALSE),"")</f>
        <v>7</v>
      </c>
      <c r="U2020" s="208" t="str">
        <f>IFERROR(VLOOKUP(T2020,'Tablas de calculos'!$AV$16:$AY$24,4),"")</f>
        <v>Débil</v>
      </c>
      <c r="V2020" s="207" t="s">
        <v>576</v>
      </c>
      <c r="W2020" s="207" t="s">
        <v>578</v>
      </c>
      <c r="X2020" s="123" t="str">
        <f t="shared" si="131"/>
        <v>DébilNo disminuyeDirectamente</v>
      </c>
      <c r="Y2020" s="208" t="str">
        <f>IFERROR(VLOOKUP(X2020,'Tablas de calculos'!$AZ$4:$BE$11,5,FALSE),"")</f>
        <v/>
      </c>
      <c r="Z2020" s="208" t="str">
        <f>IFERROR(VLOOKUP(X2020,'Tablas de calculos'!$AZ$4:$BE$11,6,FALSE),"")</f>
        <v/>
      </c>
    </row>
    <row r="2021" spans="1:26" ht="60" x14ac:dyDescent="0.25">
      <c r="A2021" s="232" t="s">
        <v>1314</v>
      </c>
      <c r="B2021" s="61">
        <v>7</v>
      </c>
      <c r="C2021" s="205" t="str">
        <f>+VLOOKUP(Tabla9[[#This Row],[Cod. Riesgo]],Tabla_Riesgos[[Número]:[Tipo de Riesgo]],6,FALSE)</f>
        <v>Corrupción</v>
      </c>
      <c r="D2021" s="119" t="s">
        <v>12</v>
      </c>
      <c r="E2021" s="120" t="s">
        <v>392</v>
      </c>
      <c r="F2021" s="121"/>
      <c r="G2021" s="125" t="s">
        <v>177</v>
      </c>
      <c r="H2021" s="213"/>
      <c r="I2021" s="207"/>
      <c r="J2021" s="207"/>
      <c r="K2021" s="207"/>
      <c r="L2021" s="207"/>
      <c r="M2021" s="207"/>
      <c r="N2021" s="207"/>
      <c r="O2021" s="207"/>
      <c r="P2021" s="123">
        <f t="shared" si="128"/>
        <v>0</v>
      </c>
      <c r="Q2021" s="208" t="str">
        <f t="shared" si="129"/>
        <v>Debil</v>
      </c>
      <c r="R2021" s="207" t="s">
        <v>516</v>
      </c>
      <c r="S2021" s="224" t="str">
        <f t="shared" si="130"/>
        <v>DebilFuerte</v>
      </c>
      <c r="T2021" s="224">
        <f>IFERROR(VLOOKUP(S2021,'Tablas de calculos'!$AU$16:$AV$24,2,FALSE),"")</f>
        <v>7</v>
      </c>
      <c r="U2021" s="208" t="str">
        <f>IFERROR(VLOOKUP(T2021,'Tablas de calculos'!$AV$16:$AY$24,4),"")</f>
        <v>Débil</v>
      </c>
      <c r="V2021" s="207" t="s">
        <v>576</v>
      </c>
      <c r="W2021" s="207" t="s">
        <v>578</v>
      </c>
      <c r="X2021" s="123" t="str">
        <f t="shared" si="131"/>
        <v>DébilNo disminuyeDirectamente</v>
      </c>
      <c r="Y2021" s="208" t="str">
        <f>IFERROR(VLOOKUP(X2021,'Tablas de calculos'!$AZ$4:$BE$11,5,FALSE),"")</f>
        <v/>
      </c>
      <c r="Z2021" s="208" t="str">
        <f>IFERROR(VLOOKUP(X2021,'Tablas de calculos'!$AZ$4:$BE$11,6,FALSE),"")</f>
        <v/>
      </c>
    </row>
    <row r="2022" spans="1:26" ht="60" x14ac:dyDescent="0.25">
      <c r="A2022" s="232" t="s">
        <v>1314</v>
      </c>
      <c r="B2022" s="61">
        <v>7</v>
      </c>
      <c r="C2022" s="205" t="str">
        <f>+VLOOKUP(Tabla9[[#This Row],[Cod. Riesgo]],Tabla_Riesgos[[Número]:[Tipo de Riesgo]],6,FALSE)</f>
        <v>Corrupción</v>
      </c>
      <c r="D2022" s="119" t="s">
        <v>12</v>
      </c>
      <c r="E2022" s="120" t="s">
        <v>392</v>
      </c>
      <c r="F2022" s="121"/>
      <c r="G2022" s="125" t="s">
        <v>186</v>
      </c>
      <c r="H2022" s="213"/>
      <c r="I2022" s="207"/>
      <c r="J2022" s="207"/>
      <c r="K2022" s="207"/>
      <c r="L2022" s="207"/>
      <c r="M2022" s="207"/>
      <c r="N2022" s="207"/>
      <c r="O2022" s="207"/>
      <c r="P2022" s="123">
        <f t="shared" si="128"/>
        <v>0</v>
      </c>
      <c r="Q2022" s="208" t="str">
        <f t="shared" si="129"/>
        <v>Debil</v>
      </c>
      <c r="R2022" s="207" t="s">
        <v>516</v>
      </c>
      <c r="S2022" s="224" t="str">
        <f t="shared" si="130"/>
        <v>DebilFuerte</v>
      </c>
      <c r="T2022" s="224">
        <f>IFERROR(VLOOKUP(S2022,'Tablas de calculos'!$AU$16:$AV$24,2,FALSE),"")</f>
        <v>7</v>
      </c>
      <c r="U2022" s="208" t="str">
        <f>IFERROR(VLOOKUP(T2022,'Tablas de calculos'!$AV$16:$AY$24,4),"")</f>
        <v>Débil</v>
      </c>
      <c r="V2022" s="207" t="s">
        <v>576</v>
      </c>
      <c r="W2022" s="207" t="s">
        <v>578</v>
      </c>
      <c r="X2022" s="123" t="str">
        <f t="shared" si="131"/>
        <v>DébilNo disminuyeDirectamente</v>
      </c>
      <c r="Y2022" s="208" t="str">
        <f>IFERROR(VLOOKUP(X2022,'Tablas de calculos'!$AZ$4:$BE$11,5,FALSE),"")</f>
        <v/>
      </c>
      <c r="Z2022" s="208" t="str">
        <f>IFERROR(VLOOKUP(X2022,'Tablas de calculos'!$AZ$4:$BE$11,6,FALSE),"")</f>
        <v/>
      </c>
    </row>
    <row r="2023" spans="1:26" ht="75" x14ac:dyDescent="0.25">
      <c r="A2023" s="232" t="s">
        <v>1314</v>
      </c>
      <c r="B2023" s="61">
        <v>8</v>
      </c>
      <c r="C2023" s="205" t="str">
        <f>+VLOOKUP(Tabla9[[#This Row],[Cod. Riesgo]],Tabla_Riesgos[[Número]:[Tipo de Riesgo]],6,FALSE)</f>
        <v>Corrupción</v>
      </c>
      <c r="D2023" s="119" t="s">
        <v>12</v>
      </c>
      <c r="E2023" s="120" t="s">
        <v>641</v>
      </c>
      <c r="F2023" s="121"/>
      <c r="G2023" s="125" t="s">
        <v>179</v>
      </c>
      <c r="H2023" s="213"/>
      <c r="I2023" s="207"/>
      <c r="J2023" s="207"/>
      <c r="K2023" s="207"/>
      <c r="L2023" s="207"/>
      <c r="M2023" s="207"/>
      <c r="N2023" s="207"/>
      <c r="O2023" s="207"/>
      <c r="P2023" s="123">
        <f t="shared" si="128"/>
        <v>0</v>
      </c>
      <c r="Q2023" s="208" t="str">
        <f t="shared" si="129"/>
        <v>Debil</v>
      </c>
      <c r="R2023" s="207" t="s">
        <v>516</v>
      </c>
      <c r="S2023" s="224" t="str">
        <f t="shared" si="130"/>
        <v>DebilFuerte</v>
      </c>
      <c r="T2023" s="224">
        <f>IFERROR(VLOOKUP(S2023,'Tablas de calculos'!$AU$16:$AV$24,2,FALSE),"")</f>
        <v>7</v>
      </c>
      <c r="U2023" s="208" t="str">
        <f>IFERROR(VLOOKUP(T2023,'Tablas de calculos'!$AV$16:$AY$24,4),"")</f>
        <v>Débil</v>
      </c>
      <c r="V2023" s="207" t="s">
        <v>578</v>
      </c>
      <c r="W2023" s="207" t="s">
        <v>578</v>
      </c>
      <c r="X2023" s="123" t="str">
        <f t="shared" si="131"/>
        <v>DébilDirectamenteDirectamente</v>
      </c>
      <c r="Y2023" s="208" t="str">
        <f>IFERROR(VLOOKUP(X2023,'Tablas de calculos'!$AZ$4:$BE$11,5,FALSE),"")</f>
        <v/>
      </c>
      <c r="Z2023" s="208" t="str">
        <f>IFERROR(VLOOKUP(X2023,'Tablas de calculos'!$AZ$4:$BE$11,6,FALSE),"")</f>
        <v/>
      </c>
    </row>
    <row r="2024" spans="1:26" ht="75" x14ac:dyDescent="0.25">
      <c r="A2024" s="232" t="s">
        <v>1314</v>
      </c>
      <c r="B2024" s="61">
        <v>8</v>
      </c>
      <c r="C2024" s="205" t="str">
        <f>+VLOOKUP(Tabla9[[#This Row],[Cod. Riesgo]],Tabla_Riesgos[[Número]:[Tipo de Riesgo]],6,FALSE)</f>
        <v>Corrupción</v>
      </c>
      <c r="D2024" s="119" t="s">
        <v>12</v>
      </c>
      <c r="E2024" s="120" t="s">
        <v>641</v>
      </c>
      <c r="F2024" s="121"/>
      <c r="G2024" s="125" t="s">
        <v>185</v>
      </c>
      <c r="H2024" s="213"/>
      <c r="I2024" s="207"/>
      <c r="J2024" s="207"/>
      <c r="K2024" s="207"/>
      <c r="L2024" s="207"/>
      <c r="M2024" s="207"/>
      <c r="N2024" s="207"/>
      <c r="O2024" s="207"/>
      <c r="P2024" s="123">
        <f t="shared" si="128"/>
        <v>0</v>
      </c>
      <c r="Q2024" s="208" t="str">
        <f t="shared" si="129"/>
        <v>Debil</v>
      </c>
      <c r="R2024" s="207" t="s">
        <v>516</v>
      </c>
      <c r="S2024" s="224" t="str">
        <f t="shared" si="130"/>
        <v>DebilFuerte</v>
      </c>
      <c r="T2024" s="224">
        <f>IFERROR(VLOOKUP(S2024,'Tablas de calculos'!$AU$16:$AV$24,2,FALSE),"")</f>
        <v>7</v>
      </c>
      <c r="U2024" s="208" t="str">
        <f>IFERROR(VLOOKUP(T2024,'Tablas de calculos'!$AV$16:$AY$24,4),"")</f>
        <v>Débil</v>
      </c>
      <c r="V2024" s="207" t="s">
        <v>578</v>
      </c>
      <c r="W2024" s="207" t="s">
        <v>578</v>
      </c>
      <c r="X2024" s="123" t="str">
        <f t="shared" si="131"/>
        <v>DébilDirectamenteDirectamente</v>
      </c>
      <c r="Y2024" s="208" t="str">
        <f>IFERROR(VLOOKUP(X2024,'Tablas de calculos'!$AZ$4:$BE$11,5,FALSE),"")</f>
        <v/>
      </c>
      <c r="Z2024" s="208" t="str">
        <f>IFERROR(VLOOKUP(X2024,'Tablas de calculos'!$AZ$4:$BE$11,6,FALSE),"")</f>
        <v/>
      </c>
    </row>
    <row r="2025" spans="1:26" ht="75" x14ac:dyDescent="0.25">
      <c r="A2025" s="232" t="s">
        <v>1314</v>
      </c>
      <c r="B2025" s="61">
        <v>8</v>
      </c>
      <c r="C2025" s="205" t="str">
        <f>+VLOOKUP(Tabla9[[#This Row],[Cod. Riesgo]],Tabla_Riesgos[[Número]:[Tipo de Riesgo]],6,FALSE)</f>
        <v>Corrupción</v>
      </c>
      <c r="D2025" s="119" t="s">
        <v>12</v>
      </c>
      <c r="E2025" s="120" t="s">
        <v>641</v>
      </c>
      <c r="F2025" s="121"/>
      <c r="G2025" s="125" t="s">
        <v>177</v>
      </c>
      <c r="H2025" s="213"/>
      <c r="I2025" s="207"/>
      <c r="J2025" s="207"/>
      <c r="K2025" s="207"/>
      <c r="L2025" s="207"/>
      <c r="M2025" s="207"/>
      <c r="N2025" s="207"/>
      <c r="O2025" s="207"/>
      <c r="P2025" s="123">
        <f t="shared" si="128"/>
        <v>0</v>
      </c>
      <c r="Q2025" s="208" t="str">
        <f t="shared" si="129"/>
        <v>Debil</v>
      </c>
      <c r="R2025" s="207" t="s">
        <v>516</v>
      </c>
      <c r="S2025" s="224" t="str">
        <f t="shared" si="130"/>
        <v>DebilFuerte</v>
      </c>
      <c r="T2025" s="224">
        <f>IFERROR(VLOOKUP(S2025,'Tablas de calculos'!$AU$16:$AV$24,2,FALSE),"")</f>
        <v>7</v>
      </c>
      <c r="U2025" s="208" t="str">
        <f>IFERROR(VLOOKUP(T2025,'Tablas de calculos'!$AV$16:$AY$24,4),"")</f>
        <v>Débil</v>
      </c>
      <c r="V2025" s="207" t="s">
        <v>578</v>
      </c>
      <c r="W2025" s="207" t="s">
        <v>575</v>
      </c>
      <c r="X2025" s="123" t="str">
        <f t="shared" si="131"/>
        <v>DébilDirectamenteIndirectamente</v>
      </c>
      <c r="Y2025" s="208" t="str">
        <f>IFERROR(VLOOKUP(X2025,'Tablas de calculos'!$AZ$4:$BE$11,5,FALSE),"")</f>
        <v/>
      </c>
      <c r="Z2025" s="208" t="str">
        <f>IFERROR(VLOOKUP(X2025,'Tablas de calculos'!$AZ$4:$BE$11,6,FALSE),"")</f>
        <v/>
      </c>
    </row>
    <row r="2026" spans="1:26" ht="75" x14ac:dyDescent="0.25">
      <c r="A2026" s="232" t="s">
        <v>1314</v>
      </c>
      <c r="B2026" s="61">
        <v>8</v>
      </c>
      <c r="C2026" s="205" t="str">
        <f>+VLOOKUP(Tabla9[[#This Row],[Cod. Riesgo]],Tabla_Riesgos[[Número]:[Tipo de Riesgo]],6,FALSE)</f>
        <v>Corrupción</v>
      </c>
      <c r="D2026" s="119" t="s">
        <v>12</v>
      </c>
      <c r="E2026" s="120" t="s">
        <v>641</v>
      </c>
      <c r="F2026" s="121"/>
      <c r="G2026" s="125" t="s">
        <v>173</v>
      </c>
      <c r="H2026" s="213"/>
      <c r="I2026" s="207"/>
      <c r="J2026" s="207"/>
      <c r="K2026" s="207"/>
      <c r="L2026" s="207"/>
      <c r="M2026" s="207"/>
      <c r="N2026" s="207"/>
      <c r="O2026" s="207"/>
      <c r="P2026" s="123">
        <f t="shared" si="128"/>
        <v>0</v>
      </c>
      <c r="Q2026" s="208" t="str">
        <f t="shared" si="129"/>
        <v>Debil</v>
      </c>
      <c r="R2026" s="207" t="s">
        <v>516</v>
      </c>
      <c r="S2026" s="224" t="str">
        <f t="shared" si="130"/>
        <v>DebilFuerte</v>
      </c>
      <c r="T2026" s="224">
        <f>IFERROR(VLOOKUP(S2026,'Tablas de calculos'!$AU$16:$AV$24,2,FALSE),"")</f>
        <v>7</v>
      </c>
      <c r="U2026" s="208" t="str">
        <f>IFERROR(VLOOKUP(T2026,'Tablas de calculos'!$AV$16:$AY$24,4),"")</f>
        <v>Débil</v>
      </c>
      <c r="V2026" s="207" t="s">
        <v>578</v>
      </c>
      <c r="W2026" s="207" t="s">
        <v>575</v>
      </c>
      <c r="X2026" s="123" t="str">
        <f t="shared" si="131"/>
        <v>DébilDirectamenteIndirectamente</v>
      </c>
      <c r="Y2026" s="208" t="str">
        <f>IFERROR(VLOOKUP(X2026,'Tablas de calculos'!$AZ$4:$BE$11,5,FALSE),"")</f>
        <v/>
      </c>
      <c r="Z2026" s="208" t="str">
        <f>IFERROR(VLOOKUP(X2026,'Tablas de calculos'!$AZ$4:$BE$11,6,FALSE),"")</f>
        <v/>
      </c>
    </row>
    <row r="2027" spans="1:26" ht="75" x14ac:dyDescent="0.25">
      <c r="A2027" s="232" t="s">
        <v>1314</v>
      </c>
      <c r="B2027" s="61">
        <v>8</v>
      </c>
      <c r="C2027" s="205" t="str">
        <f>+VLOOKUP(Tabla9[[#This Row],[Cod. Riesgo]],Tabla_Riesgos[[Número]:[Tipo de Riesgo]],6,FALSE)</f>
        <v>Corrupción</v>
      </c>
      <c r="D2027" s="119" t="s">
        <v>12</v>
      </c>
      <c r="E2027" s="120" t="s">
        <v>641</v>
      </c>
      <c r="F2027" s="121"/>
      <c r="G2027" s="125" t="s">
        <v>186</v>
      </c>
      <c r="H2027" s="213"/>
      <c r="I2027" s="207"/>
      <c r="J2027" s="207"/>
      <c r="K2027" s="207"/>
      <c r="L2027" s="207"/>
      <c r="M2027" s="207"/>
      <c r="N2027" s="207"/>
      <c r="O2027" s="207"/>
      <c r="P2027" s="123">
        <f t="shared" si="128"/>
        <v>0</v>
      </c>
      <c r="Q2027" s="208" t="str">
        <f t="shared" si="129"/>
        <v>Debil</v>
      </c>
      <c r="R2027" s="207" t="s">
        <v>516</v>
      </c>
      <c r="S2027" s="224" t="str">
        <f t="shared" si="130"/>
        <v>DebilFuerte</v>
      </c>
      <c r="T2027" s="224">
        <f>IFERROR(VLOOKUP(S2027,'Tablas de calculos'!$AU$16:$AV$24,2,FALSE),"")</f>
        <v>7</v>
      </c>
      <c r="U2027" s="208" t="str">
        <f>IFERROR(VLOOKUP(T2027,'Tablas de calculos'!$AV$16:$AY$24,4),"")</f>
        <v>Débil</v>
      </c>
      <c r="V2027" s="207" t="s">
        <v>576</v>
      </c>
      <c r="W2027" s="207" t="s">
        <v>578</v>
      </c>
      <c r="X2027" s="123" t="str">
        <f t="shared" si="131"/>
        <v>DébilNo disminuyeDirectamente</v>
      </c>
      <c r="Y2027" s="208" t="str">
        <f>IFERROR(VLOOKUP(X2027,'Tablas de calculos'!$AZ$4:$BE$11,5,FALSE),"")</f>
        <v/>
      </c>
      <c r="Z2027" s="208" t="str">
        <f>IFERROR(VLOOKUP(X2027,'Tablas de calculos'!$AZ$4:$BE$11,6,FALSE),"")</f>
        <v/>
      </c>
    </row>
    <row r="2028" spans="1:26" ht="75" x14ac:dyDescent="0.25">
      <c r="A2028" s="232" t="s">
        <v>1314</v>
      </c>
      <c r="B2028" s="61">
        <v>9</v>
      </c>
      <c r="C2028" s="205" t="str">
        <f>+VLOOKUP(Tabla9[[#This Row],[Cod. Riesgo]],Tabla_Riesgos[[Número]:[Tipo de Riesgo]],6,FALSE)</f>
        <v>Corrupción</v>
      </c>
      <c r="D2028" s="119" t="s">
        <v>12</v>
      </c>
      <c r="E2028" s="120" t="s">
        <v>391</v>
      </c>
      <c r="F2028" s="121"/>
      <c r="G2028" s="125" t="s">
        <v>187</v>
      </c>
      <c r="H2028" s="213"/>
      <c r="I2028" s="207"/>
      <c r="J2028" s="207"/>
      <c r="K2028" s="207"/>
      <c r="L2028" s="207"/>
      <c r="M2028" s="207"/>
      <c r="N2028" s="207"/>
      <c r="O2028" s="207"/>
      <c r="P2028" s="123">
        <f t="shared" si="128"/>
        <v>0</v>
      </c>
      <c r="Q2028" s="208" t="str">
        <f t="shared" si="129"/>
        <v>Debil</v>
      </c>
      <c r="R2028" s="207" t="s">
        <v>516</v>
      </c>
      <c r="S2028" s="224" t="str">
        <f t="shared" si="130"/>
        <v>DebilFuerte</v>
      </c>
      <c r="T2028" s="224">
        <f>IFERROR(VLOOKUP(S2028,'Tablas de calculos'!$AU$16:$AV$24,2,FALSE),"")</f>
        <v>7</v>
      </c>
      <c r="U2028" s="208" t="str">
        <f>IFERROR(VLOOKUP(T2028,'Tablas de calculos'!$AV$16:$AY$24,4),"")</f>
        <v>Débil</v>
      </c>
      <c r="V2028" s="207" t="s">
        <v>576</v>
      </c>
      <c r="W2028" s="207" t="s">
        <v>578</v>
      </c>
      <c r="X2028" s="123" t="str">
        <f t="shared" si="131"/>
        <v>DébilNo disminuyeDirectamente</v>
      </c>
      <c r="Y2028" s="208" t="str">
        <f>IFERROR(VLOOKUP(X2028,'Tablas de calculos'!$AZ$4:$BE$11,5,FALSE),"")</f>
        <v/>
      </c>
      <c r="Z2028" s="208" t="str">
        <f>IFERROR(VLOOKUP(X2028,'Tablas de calculos'!$AZ$4:$BE$11,6,FALSE),"")</f>
        <v/>
      </c>
    </row>
    <row r="2029" spans="1:26" ht="75" x14ac:dyDescent="0.25">
      <c r="A2029" s="232" t="s">
        <v>1314</v>
      </c>
      <c r="B2029" s="61">
        <v>9</v>
      </c>
      <c r="C2029" s="205" t="str">
        <f>+VLOOKUP(Tabla9[[#This Row],[Cod. Riesgo]],Tabla_Riesgos[[Número]:[Tipo de Riesgo]],6,FALSE)</f>
        <v>Corrupción</v>
      </c>
      <c r="D2029" s="119" t="s">
        <v>12</v>
      </c>
      <c r="E2029" s="120" t="s">
        <v>391</v>
      </c>
      <c r="F2029" s="121"/>
      <c r="G2029" s="125" t="s">
        <v>188</v>
      </c>
      <c r="H2029" s="213"/>
      <c r="I2029" s="207"/>
      <c r="J2029" s="207"/>
      <c r="K2029" s="207"/>
      <c r="L2029" s="207"/>
      <c r="M2029" s="207"/>
      <c r="N2029" s="207"/>
      <c r="O2029" s="207"/>
      <c r="P2029" s="123">
        <f t="shared" si="128"/>
        <v>0</v>
      </c>
      <c r="Q2029" s="208" t="str">
        <f t="shared" si="129"/>
        <v>Debil</v>
      </c>
      <c r="R2029" s="207" t="s">
        <v>516</v>
      </c>
      <c r="S2029" s="224" t="str">
        <f t="shared" si="130"/>
        <v>DebilFuerte</v>
      </c>
      <c r="T2029" s="224">
        <f>IFERROR(VLOOKUP(S2029,'Tablas de calculos'!$AU$16:$AV$24,2,FALSE),"")</f>
        <v>7</v>
      </c>
      <c r="U2029" s="208" t="str">
        <f>IFERROR(VLOOKUP(T2029,'Tablas de calculos'!$AV$16:$AY$24,4),"")</f>
        <v>Débil</v>
      </c>
      <c r="V2029" s="207" t="s">
        <v>576</v>
      </c>
      <c r="W2029" s="207" t="s">
        <v>578</v>
      </c>
      <c r="X2029" s="123" t="str">
        <f t="shared" si="131"/>
        <v>DébilNo disminuyeDirectamente</v>
      </c>
      <c r="Y2029" s="208" t="str">
        <f>IFERROR(VLOOKUP(X2029,'Tablas de calculos'!$AZ$4:$BE$11,5,FALSE),"")</f>
        <v/>
      </c>
      <c r="Z2029" s="208" t="str">
        <f>IFERROR(VLOOKUP(X2029,'Tablas de calculos'!$AZ$4:$BE$11,6,FALSE),"")</f>
        <v/>
      </c>
    </row>
    <row r="2030" spans="1:26" ht="75" x14ac:dyDescent="0.25">
      <c r="A2030" s="232" t="s">
        <v>1314</v>
      </c>
      <c r="B2030" s="61">
        <v>9</v>
      </c>
      <c r="C2030" s="205" t="str">
        <f>+VLOOKUP(Tabla9[[#This Row],[Cod. Riesgo]],Tabla_Riesgos[[Número]:[Tipo de Riesgo]],6,FALSE)</f>
        <v>Corrupción</v>
      </c>
      <c r="D2030" s="119" t="s">
        <v>12</v>
      </c>
      <c r="E2030" s="120" t="s">
        <v>391</v>
      </c>
      <c r="F2030" s="121"/>
      <c r="G2030" s="125" t="s">
        <v>189</v>
      </c>
      <c r="H2030" s="213"/>
      <c r="I2030" s="207"/>
      <c r="J2030" s="207"/>
      <c r="K2030" s="207"/>
      <c r="L2030" s="207"/>
      <c r="M2030" s="207"/>
      <c r="N2030" s="207"/>
      <c r="O2030" s="207"/>
      <c r="P2030" s="123">
        <f t="shared" si="128"/>
        <v>0</v>
      </c>
      <c r="Q2030" s="208" t="str">
        <f t="shared" si="129"/>
        <v>Debil</v>
      </c>
      <c r="R2030" s="207" t="s">
        <v>516</v>
      </c>
      <c r="S2030" s="224" t="str">
        <f t="shared" si="130"/>
        <v>DebilFuerte</v>
      </c>
      <c r="T2030" s="224">
        <f>IFERROR(VLOOKUP(S2030,'Tablas de calculos'!$AU$16:$AV$24,2,FALSE),"")</f>
        <v>7</v>
      </c>
      <c r="U2030" s="208" t="str">
        <f>IFERROR(VLOOKUP(T2030,'Tablas de calculos'!$AV$16:$AY$24,4),"")</f>
        <v>Débil</v>
      </c>
      <c r="V2030" s="207" t="s">
        <v>576</v>
      </c>
      <c r="W2030" s="207" t="s">
        <v>578</v>
      </c>
      <c r="X2030" s="123" t="str">
        <f t="shared" si="131"/>
        <v>DébilNo disminuyeDirectamente</v>
      </c>
      <c r="Y2030" s="208" t="str">
        <f>IFERROR(VLOOKUP(X2030,'Tablas de calculos'!$AZ$4:$BE$11,5,FALSE),"")</f>
        <v/>
      </c>
      <c r="Z2030" s="208" t="str">
        <f>IFERROR(VLOOKUP(X2030,'Tablas de calculos'!$AZ$4:$BE$11,6,FALSE),"")</f>
        <v/>
      </c>
    </row>
    <row r="2031" spans="1:26" ht="75" x14ac:dyDescent="0.25">
      <c r="A2031" s="232" t="s">
        <v>1314</v>
      </c>
      <c r="B2031" s="61">
        <v>9</v>
      </c>
      <c r="C2031" s="205" t="str">
        <f>+VLOOKUP(Tabla9[[#This Row],[Cod. Riesgo]],Tabla_Riesgos[[Número]:[Tipo de Riesgo]],6,FALSE)</f>
        <v>Corrupción</v>
      </c>
      <c r="D2031" s="119" t="s">
        <v>12</v>
      </c>
      <c r="E2031" s="120" t="s">
        <v>391</v>
      </c>
      <c r="F2031" s="121"/>
      <c r="G2031" s="125" t="s">
        <v>190</v>
      </c>
      <c r="H2031" s="213"/>
      <c r="I2031" s="207"/>
      <c r="J2031" s="207"/>
      <c r="K2031" s="207"/>
      <c r="L2031" s="207"/>
      <c r="M2031" s="207"/>
      <c r="N2031" s="207"/>
      <c r="O2031" s="207"/>
      <c r="P2031" s="123">
        <f t="shared" si="128"/>
        <v>0</v>
      </c>
      <c r="Q2031" s="208" t="str">
        <f t="shared" si="129"/>
        <v>Debil</v>
      </c>
      <c r="R2031" s="207" t="s">
        <v>516</v>
      </c>
      <c r="S2031" s="224" t="str">
        <f t="shared" si="130"/>
        <v>DebilFuerte</v>
      </c>
      <c r="T2031" s="224">
        <f>IFERROR(VLOOKUP(S2031,'Tablas de calculos'!$AU$16:$AV$24,2,FALSE),"")</f>
        <v>7</v>
      </c>
      <c r="U2031" s="208" t="str">
        <f>IFERROR(VLOOKUP(T2031,'Tablas de calculos'!$AV$16:$AY$24,4),"")</f>
        <v>Débil</v>
      </c>
      <c r="V2031" s="207" t="s">
        <v>576</v>
      </c>
      <c r="W2031" s="207" t="s">
        <v>578</v>
      </c>
      <c r="X2031" s="123" t="str">
        <f t="shared" si="131"/>
        <v>DébilNo disminuyeDirectamente</v>
      </c>
      <c r="Y2031" s="208" t="str">
        <f>IFERROR(VLOOKUP(X2031,'Tablas de calculos'!$AZ$4:$BE$11,5,FALSE),"")</f>
        <v/>
      </c>
      <c r="Z2031" s="208" t="str">
        <f>IFERROR(VLOOKUP(X2031,'Tablas de calculos'!$AZ$4:$BE$11,6,FALSE),"")</f>
        <v/>
      </c>
    </row>
    <row r="2032" spans="1:26" ht="75" x14ac:dyDescent="0.25">
      <c r="A2032" s="232" t="s">
        <v>1314</v>
      </c>
      <c r="B2032" s="61">
        <v>9</v>
      </c>
      <c r="C2032" s="205" t="str">
        <f>+VLOOKUP(Tabla9[[#This Row],[Cod. Riesgo]],Tabla_Riesgos[[Número]:[Tipo de Riesgo]],6,FALSE)</f>
        <v>Corrupción</v>
      </c>
      <c r="D2032" s="119" t="s">
        <v>12</v>
      </c>
      <c r="E2032" s="120" t="s">
        <v>391</v>
      </c>
      <c r="F2032" s="121"/>
      <c r="G2032" s="125" t="s">
        <v>191</v>
      </c>
      <c r="H2032" s="213"/>
      <c r="I2032" s="207"/>
      <c r="J2032" s="207"/>
      <c r="K2032" s="207"/>
      <c r="L2032" s="207"/>
      <c r="M2032" s="207"/>
      <c r="N2032" s="207"/>
      <c r="O2032" s="207"/>
      <c r="P2032" s="123">
        <f t="shared" si="128"/>
        <v>0</v>
      </c>
      <c r="Q2032" s="208" t="str">
        <f t="shared" si="129"/>
        <v>Debil</v>
      </c>
      <c r="R2032" s="207" t="s">
        <v>516</v>
      </c>
      <c r="S2032" s="224" t="str">
        <f t="shared" si="130"/>
        <v>DebilFuerte</v>
      </c>
      <c r="T2032" s="224">
        <f>IFERROR(VLOOKUP(S2032,'Tablas de calculos'!$AU$16:$AV$24,2,FALSE),"")</f>
        <v>7</v>
      </c>
      <c r="U2032" s="208" t="str">
        <f>IFERROR(VLOOKUP(T2032,'Tablas de calculos'!$AV$16:$AY$24,4),"")</f>
        <v>Débil</v>
      </c>
      <c r="V2032" s="207" t="s">
        <v>576</v>
      </c>
      <c r="W2032" s="207" t="s">
        <v>578</v>
      </c>
      <c r="X2032" s="123" t="str">
        <f t="shared" si="131"/>
        <v>DébilNo disminuyeDirectamente</v>
      </c>
      <c r="Y2032" s="208" t="str">
        <f>IFERROR(VLOOKUP(X2032,'Tablas de calculos'!$AZ$4:$BE$11,5,FALSE),"")</f>
        <v/>
      </c>
      <c r="Z2032" s="208" t="str">
        <f>IFERROR(VLOOKUP(X2032,'Tablas de calculos'!$AZ$4:$BE$11,6,FALSE),"")</f>
        <v/>
      </c>
    </row>
    <row r="2033" spans="1:26" ht="75" x14ac:dyDescent="0.25">
      <c r="A2033" s="232" t="s">
        <v>1314</v>
      </c>
      <c r="B2033" s="61">
        <v>9</v>
      </c>
      <c r="C2033" s="205" t="str">
        <f>+VLOOKUP(Tabla9[[#This Row],[Cod. Riesgo]],Tabla_Riesgos[[Número]:[Tipo de Riesgo]],6,FALSE)</f>
        <v>Corrupción</v>
      </c>
      <c r="D2033" s="119" t="s">
        <v>12</v>
      </c>
      <c r="E2033" s="120" t="s">
        <v>391</v>
      </c>
      <c r="F2033" s="121"/>
      <c r="G2033" s="125" t="s">
        <v>192</v>
      </c>
      <c r="H2033" s="213"/>
      <c r="I2033" s="207"/>
      <c r="J2033" s="207"/>
      <c r="K2033" s="207"/>
      <c r="L2033" s="207"/>
      <c r="M2033" s="207"/>
      <c r="N2033" s="207"/>
      <c r="O2033" s="207"/>
      <c r="P2033" s="123">
        <f t="shared" si="128"/>
        <v>0</v>
      </c>
      <c r="Q2033" s="208" t="str">
        <f t="shared" si="129"/>
        <v>Debil</v>
      </c>
      <c r="R2033" s="207" t="s">
        <v>516</v>
      </c>
      <c r="S2033" s="224" t="str">
        <f t="shared" si="130"/>
        <v>DebilFuerte</v>
      </c>
      <c r="T2033" s="224">
        <f>IFERROR(VLOOKUP(S2033,'Tablas de calculos'!$AU$16:$AV$24,2,FALSE),"")</f>
        <v>7</v>
      </c>
      <c r="U2033" s="208" t="str">
        <f>IFERROR(VLOOKUP(T2033,'Tablas de calculos'!$AV$16:$AY$24,4),"")</f>
        <v>Débil</v>
      </c>
      <c r="V2033" s="207" t="s">
        <v>576</v>
      </c>
      <c r="W2033" s="207" t="s">
        <v>578</v>
      </c>
      <c r="X2033" s="123" t="str">
        <f t="shared" si="131"/>
        <v>DébilNo disminuyeDirectamente</v>
      </c>
      <c r="Y2033" s="208" t="str">
        <f>IFERROR(VLOOKUP(X2033,'Tablas de calculos'!$AZ$4:$BE$11,5,FALSE),"")</f>
        <v/>
      </c>
      <c r="Z2033" s="208" t="str">
        <f>IFERROR(VLOOKUP(X2033,'Tablas de calculos'!$AZ$4:$BE$11,6,FALSE),"")</f>
        <v/>
      </c>
    </row>
    <row r="2034" spans="1:26" ht="90" x14ac:dyDescent="0.25">
      <c r="A2034" s="232" t="s">
        <v>1314</v>
      </c>
      <c r="B2034" s="61">
        <v>10</v>
      </c>
      <c r="C2034" s="205" t="str">
        <f>+VLOOKUP(Tabla9[[#This Row],[Cod. Riesgo]],Tabla_Riesgos[[Número]:[Tipo de Riesgo]],6,FALSE)</f>
        <v>Corrupción</v>
      </c>
      <c r="D2034" s="119" t="s">
        <v>12</v>
      </c>
      <c r="E2034" s="120" t="s">
        <v>623</v>
      </c>
      <c r="F2034" s="121"/>
      <c r="G2034" s="125" t="s">
        <v>177</v>
      </c>
      <c r="H2034" s="213"/>
      <c r="I2034" s="207"/>
      <c r="J2034" s="207"/>
      <c r="K2034" s="207"/>
      <c r="L2034" s="207"/>
      <c r="M2034" s="207"/>
      <c r="N2034" s="207"/>
      <c r="O2034" s="207"/>
      <c r="P2034" s="123">
        <f t="shared" si="128"/>
        <v>0</v>
      </c>
      <c r="Q2034" s="208" t="str">
        <f t="shared" si="129"/>
        <v>Debil</v>
      </c>
      <c r="R2034" s="207" t="s">
        <v>516</v>
      </c>
      <c r="S2034" s="224" t="str">
        <f t="shared" si="130"/>
        <v>DebilFuerte</v>
      </c>
      <c r="T2034" s="224">
        <f>IFERROR(VLOOKUP(S2034,'Tablas de calculos'!$AU$16:$AV$24,2,FALSE),"")</f>
        <v>7</v>
      </c>
      <c r="U2034" s="208" t="str">
        <f>IFERROR(VLOOKUP(T2034,'Tablas de calculos'!$AV$16:$AY$24,4),"")</f>
        <v>Débil</v>
      </c>
      <c r="V2034" s="207" t="s">
        <v>576</v>
      </c>
      <c r="W2034" s="207" t="s">
        <v>578</v>
      </c>
      <c r="X2034" s="123" t="str">
        <f t="shared" si="131"/>
        <v>DébilNo disminuyeDirectamente</v>
      </c>
      <c r="Y2034" s="208" t="str">
        <f>IFERROR(VLOOKUP(X2034,'Tablas de calculos'!$AZ$4:$BE$11,5,FALSE),"")</f>
        <v/>
      </c>
      <c r="Z2034" s="208" t="str">
        <f>IFERROR(VLOOKUP(X2034,'Tablas de calculos'!$AZ$4:$BE$11,6,FALSE),"")</f>
        <v/>
      </c>
    </row>
    <row r="2035" spans="1:26" ht="60" x14ac:dyDescent="0.25">
      <c r="A2035" s="232" t="s">
        <v>1314</v>
      </c>
      <c r="B2035" s="61">
        <v>74</v>
      </c>
      <c r="C2035" s="205" t="str">
        <f>+VLOOKUP(Tabla9[[#This Row],[Cod. Riesgo]],Tabla_Riesgos[[Número]:[Tipo de Riesgo]],6,FALSE)</f>
        <v>Seguridad de la Información</v>
      </c>
      <c r="D2035" s="119" t="s">
        <v>45</v>
      </c>
      <c r="E2035" s="120" t="s">
        <v>636</v>
      </c>
      <c r="F2035" s="121"/>
      <c r="G2035" s="125" t="s">
        <v>193</v>
      </c>
      <c r="H2035" s="213"/>
      <c r="I2035" s="207"/>
      <c r="J2035" s="207"/>
      <c r="K2035" s="207"/>
      <c r="L2035" s="207"/>
      <c r="M2035" s="207"/>
      <c r="N2035" s="207"/>
      <c r="O2035" s="207"/>
      <c r="P2035" s="123">
        <f t="shared" si="128"/>
        <v>0</v>
      </c>
      <c r="Q2035" s="208" t="str">
        <f t="shared" si="129"/>
        <v>Debil</v>
      </c>
      <c r="R2035" s="207" t="s">
        <v>516</v>
      </c>
      <c r="S2035" s="224" t="str">
        <f t="shared" si="130"/>
        <v>DebilFuerte</v>
      </c>
      <c r="T2035" s="224">
        <f>IFERROR(VLOOKUP(S2035,'Tablas de calculos'!$AU$16:$AV$24,2,FALSE),"")</f>
        <v>7</v>
      </c>
      <c r="U2035" s="208" t="str">
        <f>IFERROR(VLOOKUP(T2035,'Tablas de calculos'!$AV$16:$AY$24,4),"")</f>
        <v>Débil</v>
      </c>
      <c r="V2035" s="207" t="s">
        <v>576</v>
      </c>
      <c r="W2035" s="207" t="s">
        <v>578</v>
      </c>
      <c r="X2035" s="123" t="str">
        <f t="shared" si="131"/>
        <v>DébilNo disminuyeDirectamente</v>
      </c>
      <c r="Y2035" s="208" t="str">
        <f>IFERROR(VLOOKUP(X2035,'Tablas de calculos'!$AZ$4:$BE$11,5,FALSE),"")</f>
        <v/>
      </c>
      <c r="Z2035" s="208" t="str">
        <f>IFERROR(VLOOKUP(X2035,'Tablas de calculos'!$AZ$4:$BE$11,6,FALSE),"")</f>
        <v/>
      </c>
    </row>
    <row r="2036" spans="1:26" ht="60" x14ac:dyDescent="0.25">
      <c r="A2036" s="232" t="s">
        <v>1314</v>
      </c>
      <c r="B2036" s="61">
        <v>74</v>
      </c>
      <c r="C2036" s="205" t="str">
        <f>+VLOOKUP(Tabla9[[#This Row],[Cod. Riesgo]],Tabla_Riesgos[[Número]:[Tipo de Riesgo]],6,FALSE)</f>
        <v>Seguridad de la Información</v>
      </c>
      <c r="D2036" s="119" t="s">
        <v>45</v>
      </c>
      <c r="E2036" s="120" t="s">
        <v>636</v>
      </c>
      <c r="F2036" s="121"/>
      <c r="G2036" s="125" t="s">
        <v>194</v>
      </c>
      <c r="H2036" s="213"/>
      <c r="I2036" s="207"/>
      <c r="J2036" s="207"/>
      <c r="K2036" s="207"/>
      <c r="L2036" s="207"/>
      <c r="M2036" s="207"/>
      <c r="N2036" s="207"/>
      <c r="O2036" s="207"/>
      <c r="P2036" s="123">
        <f t="shared" si="128"/>
        <v>0</v>
      </c>
      <c r="Q2036" s="208" t="str">
        <f t="shared" si="129"/>
        <v>Debil</v>
      </c>
      <c r="R2036" s="207" t="s">
        <v>516</v>
      </c>
      <c r="S2036" s="224" t="str">
        <f t="shared" si="130"/>
        <v>DebilFuerte</v>
      </c>
      <c r="T2036" s="224">
        <f>IFERROR(VLOOKUP(S2036,'Tablas de calculos'!$AU$16:$AV$24,2,FALSE),"")</f>
        <v>7</v>
      </c>
      <c r="U2036" s="208" t="str">
        <f>IFERROR(VLOOKUP(T2036,'Tablas de calculos'!$AV$16:$AY$24,4),"")</f>
        <v>Débil</v>
      </c>
      <c r="V2036" s="207" t="s">
        <v>576</v>
      </c>
      <c r="W2036" s="207" t="s">
        <v>578</v>
      </c>
      <c r="X2036" s="123" t="str">
        <f t="shared" si="131"/>
        <v>DébilNo disminuyeDirectamente</v>
      </c>
      <c r="Y2036" s="208" t="str">
        <f>IFERROR(VLOOKUP(X2036,'Tablas de calculos'!$AZ$4:$BE$11,5,FALSE),"")</f>
        <v/>
      </c>
      <c r="Z2036" s="208" t="str">
        <f>IFERROR(VLOOKUP(X2036,'Tablas de calculos'!$AZ$4:$BE$11,6,FALSE),"")</f>
        <v/>
      </c>
    </row>
    <row r="2037" spans="1:26" ht="60" x14ac:dyDescent="0.25">
      <c r="A2037" s="232" t="s">
        <v>1314</v>
      </c>
      <c r="B2037" s="61">
        <v>74</v>
      </c>
      <c r="C2037" s="205" t="str">
        <f>+VLOOKUP(Tabla9[[#This Row],[Cod. Riesgo]],Tabla_Riesgos[[Número]:[Tipo de Riesgo]],6,FALSE)</f>
        <v>Seguridad de la Información</v>
      </c>
      <c r="D2037" s="119" t="s">
        <v>45</v>
      </c>
      <c r="E2037" s="120" t="s">
        <v>636</v>
      </c>
      <c r="F2037" s="121"/>
      <c r="G2037" s="125" t="s">
        <v>195</v>
      </c>
      <c r="H2037" s="213"/>
      <c r="I2037" s="207"/>
      <c r="J2037" s="207"/>
      <c r="K2037" s="207"/>
      <c r="L2037" s="207"/>
      <c r="M2037" s="207"/>
      <c r="N2037" s="207"/>
      <c r="O2037" s="207"/>
      <c r="P2037" s="123">
        <f t="shared" si="128"/>
        <v>0</v>
      </c>
      <c r="Q2037" s="208" t="str">
        <f t="shared" si="129"/>
        <v>Debil</v>
      </c>
      <c r="R2037" s="207" t="s">
        <v>516</v>
      </c>
      <c r="S2037" s="224" t="str">
        <f t="shared" si="130"/>
        <v>DebilFuerte</v>
      </c>
      <c r="T2037" s="224">
        <f>IFERROR(VLOOKUP(S2037,'Tablas de calculos'!$AU$16:$AV$24,2,FALSE),"")</f>
        <v>7</v>
      </c>
      <c r="U2037" s="208" t="str">
        <f>IFERROR(VLOOKUP(T2037,'Tablas de calculos'!$AV$16:$AY$24,4),"")</f>
        <v>Débil</v>
      </c>
      <c r="V2037" s="207" t="s">
        <v>576</v>
      </c>
      <c r="W2037" s="207" t="s">
        <v>578</v>
      </c>
      <c r="X2037" s="123" t="str">
        <f t="shared" si="131"/>
        <v>DébilNo disminuyeDirectamente</v>
      </c>
      <c r="Y2037" s="208" t="str">
        <f>IFERROR(VLOOKUP(X2037,'Tablas de calculos'!$AZ$4:$BE$11,5,FALSE),"")</f>
        <v/>
      </c>
      <c r="Z2037" s="208" t="str">
        <f>IFERROR(VLOOKUP(X2037,'Tablas de calculos'!$AZ$4:$BE$11,6,FALSE),"")</f>
        <v/>
      </c>
    </row>
    <row r="2038" spans="1:26" ht="60" x14ac:dyDescent="0.25">
      <c r="A2038" s="232" t="s">
        <v>1314</v>
      </c>
      <c r="B2038" s="61">
        <v>74</v>
      </c>
      <c r="C2038" s="205" t="str">
        <f>+VLOOKUP(Tabla9[[#This Row],[Cod. Riesgo]],Tabla_Riesgos[[Número]:[Tipo de Riesgo]],6,FALSE)</f>
        <v>Seguridad de la Información</v>
      </c>
      <c r="D2038" s="119" t="s">
        <v>45</v>
      </c>
      <c r="E2038" s="120" t="s">
        <v>636</v>
      </c>
      <c r="F2038" s="121"/>
      <c r="G2038" s="125" t="s">
        <v>196</v>
      </c>
      <c r="H2038" s="213"/>
      <c r="I2038" s="207"/>
      <c r="J2038" s="207"/>
      <c r="K2038" s="207"/>
      <c r="L2038" s="207"/>
      <c r="M2038" s="207"/>
      <c r="N2038" s="207"/>
      <c r="O2038" s="207"/>
      <c r="P2038" s="123">
        <f t="shared" si="128"/>
        <v>0</v>
      </c>
      <c r="Q2038" s="208" t="str">
        <f t="shared" si="129"/>
        <v>Debil</v>
      </c>
      <c r="R2038" s="207" t="s">
        <v>516</v>
      </c>
      <c r="S2038" s="224" t="str">
        <f t="shared" si="130"/>
        <v>DebilFuerte</v>
      </c>
      <c r="T2038" s="224">
        <f>IFERROR(VLOOKUP(S2038,'Tablas de calculos'!$AU$16:$AV$24,2,FALSE),"")</f>
        <v>7</v>
      </c>
      <c r="U2038" s="208" t="str">
        <f>IFERROR(VLOOKUP(T2038,'Tablas de calculos'!$AV$16:$AY$24,4),"")</f>
        <v>Débil</v>
      </c>
      <c r="V2038" s="207" t="s">
        <v>576</v>
      </c>
      <c r="W2038" s="207" t="s">
        <v>578</v>
      </c>
      <c r="X2038" s="123" t="str">
        <f t="shared" si="131"/>
        <v>DébilNo disminuyeDirectamente</v>
      </c>
      <c r="Y2038" s="208" t="str">
        <f>IFERROR(VLOOKUP(X2038,'Tablas de calculos'!$AZ$4:$BE$11,5,FALSE),"")</f>
        <v/>
      </c>
      <c r="Z2038" s="208" t="str">
        <f>IFERROR(VLOOKUP(X2038,'Tablas de calculos'!$AZ$4:$BE$11,6,FALSE),"")</f>
        <v/>
      </c>
    </row>
    <row r="2039" spans="1:26" ht="75" x14ac:dyDescent="0.25">
      <c r="A2039" s="232" t="s">
        <v>1314</v>
      </c>
      <c r="B2039" s="61">
        <v>11</v>
      </c>
      <c r="C2039" s="205" t="str">
        <f>+VLOOKUP(Tabla9[[#This Row],[Cod. Riesgo]],Tabla_Riesgos[[Número]:[Tipo de Riesgo]],6,FALSE)</f>
        <v>Corrupción</v>
      </c>
      <c r="D2039" s="119" t="s">
        <v>12</v>
      </c>
      <c r="E2039" s="120" t="s">
        <v>394</v>
      </c>
      <c r="F2039" s="121"/>
      <c r="G2039" s="125" t="s">
        <v>197</v>
      </c>
      <c r="H2039" s="213"/>
      <c r="I2039" s="207"/>
      <c r="J2039" s="207"/>
      <c r="K2039" s="207"/>
      <c r="L2039" s="207"/>
      <c r="M2039" s="207"/>
      <c r="N2039" s="207"/>
      <c r="O2039" s="207"/>
      <c r="P2039" s="123">
        <f t="shared" si="128"/>
        <v>0</v>
      </c>
      <c r="Q2039" s="208" t="str">
        <f t="shared" si="129"/>
        <v>Debil</v>
      </c>
      <c r="R2039" s="207" t="s">
        <v>516</v>
      </c>
      <c r="S2039" s="224" t="str">
        <f t="shared" si="130"/>
        <v>DebilFuerte</v>
      </c>
      <c r="T2039" s="224">
        <f>IFERROR(VLOOKUP(S2039,'Tablas de calculos'!$AU$16:$AV$24,2,FALSE),"")</f>
        <v>7</v>
      </c>
      <c r="U2039" s="208" t="str">
        <f>IFERROR(VLOOKUP(T2039,'Tablas de calculos'!$AV$16:$AY$24,4),"")</f>
        <v>Débil</v>
      </c>
      <c r="V2039" s="207" t="s">
        <v>576</v>
      </c>
      <c r="W2039" s="207" t="s">
        <v>578</v>
      </c>
      <c r="X2039" s="123" t="str">
        <f t="shared" si="131"/>
        <v>DébilNo disminuyeDirectamente</v>
      </c>
      <c r="Y2039" s="208" t="str">
        <f>IFERROR(VLOOKUP(X2039,'Tablas de calculos'!$AZ$4:$BE$11,5,FALSE),"")</f>
        <v/>
      </c>
      <c r="Z2039" s="208" t="str">
        <f>IFERROR(VLOOKUP(X2039,'Tablas de calculos'!$AZ$4:$BE$11,6,FALSE),"")</f>
        <v/>
      </c>
    </row>
    <row r="2040" spans="1:26" ht="75" x14ac:dyDescent="0.25">
      <c r="A2040" s="232" t="s">
        <v>1314</v>
      </c>
      <c r="B2040" s="61">
        <v>11</v>
      </c>
      <c r="C2040" s="205" t="str">
        <f>+VLOOKUP(Tabla9[[#This Row],[Cod. Riesgo]],Tabla_Riesgos[[Número]:[Tipo de Riesgo]],6,FALSE)</f>
        <v>Corrupción</v>
      </c>
      <c r="D2040" s="119" t="s">
        <v>12</v>
      </c>
      <c r="E2040" s="120" t="s">
        <v>394</v>
      </c>
      <c r="F2040" s="121"/>
      <c r="G2040" s="125" t="s">
        <v>174</v>
      </c>
      <c r="H2040" s="213"/>
      <c r="I2040" s="207"/>
      <c r="J2040" s="207"/>
      <c r="K2040" s="207"/>
      <c r="L2040" s="207"/>
      <c r="M2040" s="207"/>
      <c r="N2040" s="207"/>
      <c r="O2040" s="207"/>
      <c r="P2040" s="123">
        <f t="shared" si="128"/>
        <v>0</v>
      </c>
      <c r="Q2040" s="208" t="str">
        <f t="shared" si="129"/>
        <v>Debil</v>
      </c>
      <c r="R2040" s="207" t="s">
        <v>516</v>
      </c>
      <c r="S2040" s="224" t="str">
        <f t="shared" si="130"/>
        <v>DebilFuerte</v>
      </c>
      <c r="T2040" s="224">
        <f>IFERROR(VLOOKUP(S2040,'Tablas de calculos'!$AU$16:$AV$24,2,FALSE),"")</f>
        <v>7</v>
      </c>
      <c r="U2040" s="208" t="str">
        <f>IFERROR(VLOOKUP(T2040,'Tablas de calculos'!$AV$16:$AY$24,4),"")</f>
        <v>Débil</v>
      </c>
      <c r="V2040" s="207" t="s">
        <v>576</v>
      </c>
      <c r="W2040" s="207" t="s">
        <v>578</v>
      </c>
      <c r="X2040" s="123" t="str">
        <f t="shared" si="131"/>
        <v>DébilNo disminuyeDirectamente</v>
      </c>
      <c r="Y2040" s="208" t="str">
        <f>IFERROR(VLOOKUP(X2040,'Tablas de calculos'!$AZ$4:$BE$11,5,FALSE),"")</f>
        <v/>
      </c>
      <c r="Z2040" s="208" t="str">
        <f>IFERROR(VLOOKUP(X2040,'Tablas de calculos'!$AZ$4:$BE$11,6,FALSE),"")</f>
        <v/>
      </c>
    </row>
    <row r="2041" spans="1:26" ht="75" x14ac:dyDescent="0.25">
      <c r="A2041" s="232" t="s">
        <v>1314</v>
      </c>
      <c r="B2041" s="61">
        <v>11</v>
      </c>
      <c r="C2041" s="205" t="str">
        <f>+VLOOKUP(Tabla9[[#This Row],[Cod. Riesgo]],Tabla_Riesgos[[Número]:[Tipo de Riesgo]],6,FALSE)</f>
        <v>Corrupción</v>
      </c>
      <c r="D2041" s="119" t="s">
        <v>12</v>
      </c>
      <c r="E2041" s="120" t="s">
        <v>394</v>
      </c>
      <c r="F2041" s="121"/>
      <c r="G2041" s="125" t="s">
        <v>175</v>
      </c>
      <c r="H2041" s="213"/>
      <c r="I2041" s="207"/>
      <c r="J2041" s="207"/>
      <c r="K2041" s="207"/>
      <c r="L2041" s="207"/>
      <c r="M2041" s="207"/>
      <c r="N2041" s="207"/>
      <c r="O2041" s="207"/>
      <c r="P2041" s="123">
        <f t="shared" si="128"/>
        <v>0</v>
      </c>
      <c r="Q2041" s="208" t="str">
        <f t="shared" si="129"/>
        <v>Debil</v>
      </c>
      <c r="R2041" s="207" t="s">
        <v>516</v>
      </c>
      <c r="S2041" s="224" t="str">
        <f t="shared" si="130"/>
        <v>DebilFuerte</v>
      </c>
      <c r="T2041" s="224">
        <f>IFERROR(VLOOKUP(S2041,'Tablas de calculos'!$AU$16:$AV$24,2,FALSE),"")</f>
        <v>7</v>
      </c>
      <c r="U2041" s="208" t="str">
        <f>IFERROR(VLOOKUP(T2041,'Tablas de calculos'!$AV$16:$AY$24,4),"")</f>
        <v>Débil</v>
      </c>
      <c r="V2041" s="207" t="s">
        <v>576</v>
      </c>
      <c r="W2041" s="207" t="s">
        <v>578</v>
      </c>
      <c r="X2041" s="123" t="str">
        <f t="shared" si="131"/>
        <v>DébilNo disminuyeDirectamente</v>
      </c>
      <c r="Y2041" s="208" t="str">
        <f>IFERROR(VLOOKUP(X2041,'Tablas de calculos'!$AZ$4:$BE$11,5,FALSE),"")</f>
        <v/>
      </c>
      <c r="Z2041" s="208" t="str">
        <f>IFERROR(VLOOKUP(X2041,'Tablas de calculos'!$AZ$4:$BE$11,6,FALSE),"")</f>
        <v/>
      </c>
    </row>
    <row r="2042" spans="1:26" ht="75" x14ac:dyDescent="0.25">
      <c r="A2042" s="232" t="s">
        <v>1314</v>
      </c>
      <c r="B2042" s="61">
        <v>11</v>
      </c>
      <c r="C2042" s="205" t="str">
        <f>+VLOOKUP(Tabla9[[#This Row],[Cod. Riesgo]],Tabla_Riesgos[[Número]:[Tipo de Riesgo]],6,FALSE)</f>
        <v>Corrupción</v>
      </c>
      <c r="D2042" s="119" t="s">
        <v>12</v>
      </c>
      <c r="E2042" s="120" t="s">
        <v>394</v>
      </c>
      <c r="F2042" s="121"/>
      <c r="G2042" s="125" t="s">
        <v>198</v>
      </c>
      <c r="H2042" s="213"/>
      <c r="I2042" s="207"/>
      <c r="J2042" s="207"/>
      <c r="K2042" s="207"/>
      <c r="L2042" s="207"/>
      <c r="M2042" s="207"/>
      <c r="N2042" s="207"/>
      <c r="O2042" s="207"/>
      <c r="P2042" s="123">
        <f t="shared" si="128"/>
        <v>0</v>
      </c>
      <c r="Q2042" s="208" t="str">
        <f t="shared" si="129"/>
        <v>Debil</v>
      </c>
      <c r="R2042" s="207" t="s">
        <v>516</v>
      </c>
      <c r="S2042" s="224" t="str">
        <f t="shared" si="130"/>
        <v>DebilFuerte</v>
      </c>
      <c r="T2042" s="224">
        <f>IFERROR(VLOOKUP(S2042,'Tablas de calculos'!$AU$16:$AV$24,2,FALSE),"")</f>
        <v>7</v>
      </c>
      <c r="U2042" s="208" t="str">
        <f>IFERROR(VLOOKUP(T2042,'Tablas de calculos'!$AV$16:$AY$24,4),"")</f>
        <v>Débil</v>
      </c>
      <c r="V2042" s="207" t="s">
        <v>576</v>
      </c>
      <c r="W2042" s="207" t="s">
        <v>578</v>
      </c>
      <c r="X2042" s="123" t="str">
        <f t="shared" si="131"/>
        <v>DébilNo disminuyeDirectamente</v>
      </c>
      <c r="Y2042" s="208" t="str">
        <f>IFERROR(VLOOKUP(X2042,'Tablas de calculos'!$AZ$4:$BE$11,5,FALSE),"")</f>
        <v/>
      </c>
      <c r="Z2042" s="208" t="str">
        <f>IFERROR(VLOOKUP(X2042,'Tablas de calculos'!$AZ$4:$BE$11,6,FALSE),"")</f>
        <v/>
      </c>
    </row>
    <row r="2043" spans="1:26" ht="75" x14ac:dyDescent="0.25">
      <c r="A2043" s="232" t="s">
        <v>1314</v>
      </c>
      <c r="B2043" s="61">
        <v>11</v>
      </c>
      <c r="C2043" s="205" t="str">
        <f>+VLOOKUP(Tabla9[[#This Row],[Cod. Riesgo]],Tabla_Riesgos[[Número]:[Tipo de Riesgo]],6,FALSE)</f>
        <v>Corrupción</v>
      </c>
      <c r="D2043" s="119" t="s">
        <v>12</v>
      </c>
      <c r="E2043" s="120" t="s">
        <v>394</v>
      </c>
      <c r="F2043" s="121"/>
      <c r="G2043" s="125" t="s">
        <v>199</v>
      </c>
      <c r="H2043" s="213"/>
      <c r="I2043" s="207"/>
      <c r="J2043" s="207"/>
      <c r="K2043" s="207"/>
      <c r="L2043" s="207"/>
      <c r="M2043" s="207"/>
      <c r="N2043" s="207"/>
      <c r="O2043" s="207"/>
      <c r="P2043" s="123">
        <f t="shared" si="128"/>
        <v>0</v>
      </c>
      <c r="Q2043" s="208" t="str">
        <f t="shared" si="129"/>
        <v>Debil</v>
      </c>
      <c r="R2043" s="207" t="s">
        <v>516</v>
      </c>
      <c r="S2043" s="224" t="str">
        <f t="shared" si="130"/>
        <v>DebilFuerte</v>
      </c>
      <c r="T2043" s="224">
        <f>IFERROR(VLOOKUP(S2043,'Tablas de calculos'!$AU$16:$AV$24,2,FALSE),"")</f>
        <v>7</v>
      </c>
      <c r="U2043" s="208" t="str">
        <f>IFERROR(VLOOKUP(T2043,'Tablas de calculos'!$AV$16:$AY$24,4),"")</f>
        <v>Débil</v>
      </c>
      <c r="V2043" s="207" t="s">
        <v>576</v>
      </c>
      <c r="W2043" s="207" t="s">
        <v>578</v>
      </c>
      <c r="X2043" s="123" t="str">
        <f t="shared" si="131"/>
        <v>DébilNo disminuyeDirectamente</v>
      </c>
      <c r="Y2043" s="208" t="str">
        <f>IFERROR(VLOOKUP(X2043,'Tablas de calculos'!$AZ$4:$BE$11,5,FALSE),"")</f>
        <v/>
      </c>
      <c r="Z2043" s="208" t="str">
        <f>IFERROR(VLOOKUP(X2043,'Tablas de calculos'!$AZ$4:$BE$11,6,FALSE),"")</f>
        <v/>
      </c>
    </row>
    <row r="2044" spans="1:26" ht="75" x14ac:dyDescent="0.25">
      <c r="A2044" s="232" t="s">
        <v>1314</v>
      </c>
      <c r="B2044" s="61">
        <v>12</v>
      </c>
      <c r="C2044" s="205" t="str">
        <f>+VLOOKUP(Tabla9[[#This Row],[Cod. Riesgo]],Tabla_Riesgos[[Número]:[Tipo de Riesgo]],6,FALSE)</f>
        <v>Estratégico</v>
      </c>
      <c r="D2044" s="119" t="s">
        <v>12</v>
      </c>
      <c r="E2044" s="120" t="s">
        <v>14</v>
      </c>
      <c r="F2044" s="121"/>
      <c r="G2044" s="125" t="s">
        <v>200</v>
      </c>
      <c r="H2044" s="213" t="s">
        <v>544</v>
      </c>
      <c r="I2044" s="207" t="s">
        <v>486</v>
      </c>
      <c r="J2044" s="207" t="s">
        <v>490</v>
      </c>
      <c r="K2044" s="207" t="s">
        <v>494</v>
      </c>
      <c r="L2044" s="207" t="s">
        <v>498</v>
      </c>
      <c r="M2044" s="207" t="s">
        <v>503</v>
      </c>
      <c r="N2044" s="207" t="s">
        <v>508</v>
      </c>
      <c r="O2044" s="207" t="s">
        <v>512</v>
      </c>
      <c r="P2044" s="123">
        <f t="shared" si="128"/>
        <v>100</v>
      </c>
      <c r="Q2044" s="208" t="str">
        <f t="shared" si="129"/>
        <v>Fuerte</v>
      </c>
      <c r="R2044" s="207" t="s">
        <v>516</v>
      </c>
      <c r="S2044" s="224" t="str">
        <f t="shared" si="130"/>
        <v>FuerteFuerte</v>
      </c>
      <c r="T2044" s="224">
        <f>IFERROR(VLOOKUP(S2044,'Tablas de calculos'!$AU$16:$AV$24,2,FALSE),"")</f>
        <v>1</v>
      </c>
      <c r="U2044" s="208" t="str">
        <f>IFERROR(VLOOKUP(T2044,'Tablas de calculos'!$AV$16:$AY$24,4),"")</f>
        <v>Fuerte</v>
      </c>
      <c r="V2044" s="207" t="s">
        <v>576</v>
      </c>
      <c r="W2044" s="207" t="s">
        <v>578</v>
      </c>
      <c r="X2044" s="123" t="str">
        <f t="shared" si="131"/>
        <v>FuerteNo disminuyeDirectamente</v>
      </c>
      <c r="Y2044" s="208">
        <f>IFERROR(VLOOKUP(X2044,'Tablas de calculos'!$AZ$4:$BE$11,5,FALSE),"")</f>
        <v>0</v>
      </c>
      <c r="Z2044" s="208">
        <f>IFERROR(VLOOKUP(X2044,'Tablas de calculos'!$AZ$4:$BE$11,6,FALSE),"")</f>
        <v>2</v>
      </c>
    </row>
    <row r="2045" spans="1:26" ht="75" x14ac:dyDescent="0.25">
      <c r="A2045" s="232" t="s">
        <v>1314</v>
      </c>
      <c r="B2045" s="61">
        <v>12</v>
      </c>
      <c r="C2045" s="205" t="str">
        <f>+VLOOKUP(Tabla9[[#This Row],[Cod. Riesgo]],Tabla_Riesgos[[Número]:[Tipo de Riesgo]],6,FALSE)</f>
        <v>Estratégico</v>
      </c>
      <c r="D2045" s="119" t="s">
        <v>12</v>
      </c>
      <c r="E2045" s="120" t="s">
        <v>14</v>
      </c>
      <c r="F2045" s="121"/>
      <c r="G2045" s="125" t="s">
        <v>201</v>
      </c>
      <c r="H2045" s="213" t="s">
        <v>544</v>
      </c>
      <c r="I2045" s="207" t="s">
        <v>486</v>
      </c>
      <c r="J2045" s="207" t="s">
        <v>490</v>
      </c>
      <c r="K2045" s="207" t="s">
        <v>494</v>
      </c>
      <c r="L2045" s="207" t="s">
        <v>498</v>
      </c>
      <c r="M2045" s="207" t="s">
        <v>503</v>
      </c>
      <c r="N2045" s="207" t="s">
        <v>508</v>
      </c>
      <c r="O2045" s="207" t="s">
        <v>512</v>
      </c>
      <c r="P2045" s="123">
        <f t="shared" si="128"/>
        <v>100</v>
      </c>
      <c r="Q2045" s="208" t="str">
        <f t="shared" si="129"/>
        <v>Fuerte</v>
      </c>
      <c r="R2045" s="207" t="s">
        <v>516</v>
      </c>
      <c r="S2045" s="224" t="str">
        <f t="shared" si="130"/>
        <v>FuerteFuerte</v>
      </c>
      <c r="T2045" s="224">
        <f>IFERROR(VLOOKUP(S2045,'Tablas de calculos'!$AU$16:$AV$24,2,FALSE),"")</f>
        <v>1</v>
      </c>
      <c r="U2045" s="208" t="str">
        <f>IFERROR(VLOOKUP(T2045,'Tablas de calculos'!$AV$16:$AY$24,4),"")</f>
        <v>Fuerte</v>
      </c>
      <c r="V2045" s="207" t="s">
        <v>576</v>
      </c>
      <c r="W2045" s="207" t="s">
        <v>578</v>
      </c>
      <c r="X2045" s="123" t="str">
        <f t="shared" si="131"/>
        <v>FuerteNo disminuyeDirectamente</v>
      </c>
      <c r="Y2045" s="208">
        <f>IFERROR(VLOOKUP(X2045,'Tablas de calculos'!$AZ$4:$BE$11,5,FALSE),"")</f>
        <v>0</v>
      </c>
      <c r="Z2045" s="208">
        <f>IFERROR(VLOOKUP(X2045,'Tablas de calculos'!$AZ$4:$BE$11,6,FALSE),"")</f>
        <v>2</v>
      </c>
    </row>
    <row r="2046" spans="1:26" ht="75" x14ac:dyDescent="0.25">
      <c r="A2046" s="232" t="s">
        <v>1314</v>
      </c>
      <c r="B2046" s="61">
        <v>12</v>
      </c>
      <c r="C2046" s="205" t="str">
        <f>+VLOOKUP(Tabla9[[#This Row],[Cod. Riesgo]],Tabla_Riesgos[[Número]:[Tipo de Riesgo]],6,FALSE)</f>
        <v>Estratégico</v>
      </c>
      <c r="D2046" s="119" t="s">
        <v>12</v>
      </c>
      <c r="E2046" s="120" t="s">
        <v>14</v>
      </c>
      <c r="F2046" s="121"/>
      <c r="G2046" s="125" t="s">
        <v>202</v>
      </c>
      <c r="H2046" s="213" t="s">
        <v>544</v>
      </c>
      <c r="I2046" s="207" t="s">
        <v>486</v>
      </c>
      <c r="J2046" s="207" t="s">
        <v>490</v>
      </c>
      <c r="K2046" s="207" t="s">
        <v>494</v>
      </c>
      <c r="L2046" s="207" t="s">
        <v>498</v>
      </c>
      <c r="M2046" s="207" t="s">
        <v>503</v>
      </c>
      <c r="N2046" s="207" t="s">
        <v>508</v>
      </c>
      <c r="O2046" s="207" t="s">
        <v>512</v>
      </c>
      <c r="P2046" s="123">
        <f t="shared" si="128"/>
        <v>100</v>
      </c>
      <c r="Q2046" s="208" t="str">
        <f t="shared" si="129"/>
        <v>Fuerte</v>
      </c>
      <c r="R2046" s="207" t="s">
        <v>516</v>
      </c>
      <c r="S2046" s="224" t="str">
        <f t="shared" si="130"/>
        <v>FuerteFuerte</v>
      </c>
      <c r="T2046" s="224">
        <f>IFERROR(VLOOKUP(S2046,'Tablas de calculos'!$AU$16:$AV$24,2,FALSE),"")</f>
        <v>1</v>
      </c>
      <c r="U2046" s="208" t="str">
        <f>IFERROR(VLOOKUP(T2046,'Tablas de calculos'!$AV$16:$AY$24,4),"")</f>
        <v>Fuerte</v>
      </c>
      <c r="V2046" s="207" t="s">
        <v>576</v>
      </c>
      <c r="W2046" s="207" t="s">
        <v>578</v>
      </c>
      <c r="X2046" s="123" t="str">
        <f t="shared" si="131"/>
        <v>FuerteNo disminuyeDirectamente</v>
      </c>
      <c r="Y2046" s="208">
        <f>IFERROR(VLOOKUP(X2046,'Tablas de calculos'!$AZ$4:$BE$11,5,FALSE),"")</f>
        <v>0</v>
      </c>
      <c r="Z2046" s="208">
        <f>IFERROR(VLOOKUP(X2046,'Tablas de calculos'!$AZ$4:$BE$11,6,FALSE),"")</f>
        <v>2</v>
      </c>
    </row>
    <row r="2047" spans="1:26" ht="45" x14ac:dyDescent="0.25">
      <c r="A2047" s="232" t="s">
        <v>1314</v>
      </c>
      <c r="B2047" s="61">
        <v>13</v>
      </c>
      <c r="C2047" s="205" t="str">
        <f>+VLOOKUP(Tabla9[[#This Row],[Cod. Riesgo]],Tabla_Riesgos[[Número]:[Tipo de Riesgo]],6,FALSE)</f>
        <v>Corrupción</v>
      </c>
      <c r="D2047" s="119" t="s">
        <v>12</v>
      </c>
      <c r="E2047" s="120" t="s">
        <v>15</v>
      </c>
      <c r="F2047" s="121"/>
      <c r="G2047" s="125" t="s">
        <v>203</v>
      </c>
      <c r="H2047" s="213"/>
      <c r="I2047" s="207"/>
      <c r="J2047" s="207"/>
      <c r="K2047" s="207"/>
      <c r="L2047" s="207"/>
      <c r="M2047" s="207"/>
      <c r="N2047" s="207"/>
      <c r="O2047" s="207"/>
      <c r="P2047" s="123">
        <f t="shared" si="128"/>
        <v>0</v>
      </c>
      <c r="Q2047" s="208" t="str">
        <f t="shared" si="129"/>
        <v>Debil</v>
      </c>
      <c r="R2047" s="207" t="s">
        <v>516</v>
      </c>
      <c r="S2047" s="224" t="str">
        <f t="shared" si="130"/>
        <v>DebilFuerte</v>
      </c>
      <c r="T2047" s="224">
        <f>IFERROR(VLOOKUP(S2047,'Tablas de calculos'!$AU$16:$AV$24,2,FALSE),"")</f>
        <v>7</v>
      </c>
      <c r="U2047" s="208" t="str">
        <f>IFERROR(VLOOKUP(T2047,'Tablas de calculos'!$AV$16:$AY$24,4),"")</f>
        <v>Débil</v>
      </c>
      <c r="V2047" s="207" t="s">
        <v>576</v>
      </c>
      <c r="W2047" s="207" t="s">
        <v>578</v>
      </c>
      <c r="X2047" s="123" t="str">
        <f t="shared" si="131"/>
        <v>DébilNo disminuyeDirectamente</v>
      </c>
      <c r="Y2047" s="208" t="str">
        <f>IFERROR(VLOOKUP(X2047,'Tablas de calculos'!$AZ$4:$BE$11,5,FALSE),"")</f>
        <v/>
      </c>
      <c r="Z2047" s="208" t="str">
        <f>IFERROR(VLOOKUP(X2047,'Tablas de calculos'!$AZ$4:$BE$11,6,FALSE),"")</f>
        <v/>
      </c>
    </row>
    <row r="2048" spans="1:26" ht="45" x14ac:dyDescent="0.25">
      <c r="A2048" s="232" t="s">
        <v>1314</v>
      </c>
      <c r="B2048" s="61">
        <v>13</v>
      </c>
      <c r="C2048" s="205" t="str">
        <f>+VLOOKUP(Tabla9[[#This Row],[Cod. Riesgo]],Tabla_Riesgos[[Número]:[Tipo de Riesgo]],6,FALSE)</f>
        <v>Corrupción</v>
      </c>
      <c r="D2048" s="119" t="s">
        <v>12</v>
      </c>
      <c r="E2048" s="120" t="s">
        <v>15</v>
      </c>
      <c r="F2048" s="121"/>
      <c r="G2048" s="125" t="s">
        <v>185</v>
      </c>
      <c r="H2048" s="213"/>
      <c r="I2048" s="207"/>
      <c r="J2048" s="207"/>
      <c r="K2048" s="207"/>
      <c r="L2048" s="207"/>
      <c r="M2048" s="207"/>
      <c r="N2048" s="207"/>
      <c r="O2048" s="207"/>
      <c r="P2048" s="123">
        <f t="shared" si="128"/>
        <v>0</v>
      </c>
      <c r="Q2048" s="208" t="str">
        <f t="shared" si="129"/>
        <v>Debil</v>
      </c>
      <c r="R2048" s="207" t="s">
        <v>516</v>
      </c>
      <c r="S2048" s="224" t="str">
        <f t="shared" si="130"/>
        <v>DebilFuerte</v>
      </c>
      <c r="T2048" s="224">
        <f>IFERROR(VLOOKUP(S2048,'Tablas de calculos'!$AU$16:$AV$24,2,FALSE),"")</f>
        <v>7</v>
      </c>
      <c r="U2048" s="208" t="str">
        <f>IFERROR(VLOOKUP(T2048,'Tablas de calculos'!$AV$16:$AY$24,4),"")</f>
        <v>Débil</v>
      </c>
      <c r="V2048" s="207" t="s">
        <v>576</v>
      </c>
      <c r="W2048" s="207" t="s">
        <v>578</v>
      </c>
      <c r="X2048" s="123" t="str">
        <f t="shared" si="131"/>
        <v>DébilNo disminuyeDirectamente</v>
      </c>
      <c r="Y2048" s="208" t="str">
        <f>IFERROR(VLOOKUP(X2048,'Tablas de calculos'!$AZ$4:$BE$11,5,FALSE),"")</f>
        <v/>
      </c>
      <c r="Z2048" s="208" t="str">
        <f>IFERROR(VLOOKUP(X2048,'Tablas de calculos'!$AZ$4:$BE$11,6,FALSE),"")</f>
        <v/>
      </c>
    </row>
    <row r="2049" spans="1:26" ht="45" x14ac:dyDescent="0.25">
      <c r="A2049" s="232" t="s">
        <v>1314</v>
      </c>
      <c r="B2049" s="61">
        <v>13</v>
      </c>
      <c r="C2049" s="205" t="str">
        <f>+VLOOKUP(Tabla9[[#This Row],[Cod. Riesgo]],Tabla_Riesgos[[Número]:[Tipo de Riesgo]],6,FALSE)</f>
        <v>Corrupción</v>
      </c>
      <c r="D2049" s="119" t="s">
        <v>12</v>
      </c>
      <c r="E2049" s="120" t="s">
        <v>15</v>
      </c>
      <c r="F2049" s="121"/>
      <c r="G2049" s="125" t="s">
        <v>177</v>
      </c>
      <c r="H2049" s="213"/>
      <c r="I2049" s="207"/>
      <c r="J2049" s="207"/>
      <c r="K2049" s="207"/>
      <c r="L2049" s="207"/>
      <c r="M2049" s="207"/>
      <c r="N2049" s="207"/>
      <c r="O2049" s="207"/>
      <c r="P2049" s="123">
        <f t="shared" si="128"/>
        <v>0</v>
      </c>
      <c r="Q2049" s="208" t="str">
        <f t="shared" si="129"/>
        <v>Debil</v>
      </c>
      <c r="R2049" s="207" t="s">
        <v>516</v>
      </c>
      <c r="S2049" s="224" t="str">
        <f t="shared" si="130"/>
        <v>DebilFuerte</v>
      </c>
      <c r="T2049" s="224">
        <f>IFERROR(VLOOKUP(S2049,'Tablas de calculos'!$AU$16:$AV$24,2,FALSE),"")</f>
        <v>7</v>
      </c>
      <c r="U2049" s="208" t="str">
        <f>IFERROR(VLOOKUP(T2049,'Tablas de calculos'!$AV$16:$AY$24,4),"")</f>
        <v>Débil</v>
      </c>
      <c r="V2049" s="207" t="s">
        <v>576</v>
      </c>
      <c r="W2049" s="207" t="s">
        <v>578</v>
      </c>
      <c r="X2049" s="123" t="str">
        <f t="shared" si="131"/>
        <v>DébilNo disminuyeDirectamente</v>
      </c>
      <c r="Y2049" s="208" t="str">
        <f>IFERROR(VLOOKUP(X2049,'Tablas de calculos'!$AZ$4:$BE$11,5,FALSE),"")</f>
        <v/>
      </c>
      <c r="Z2049" s="208" t="str">
        <f>IFERROR(VLOOKUP(X2049,'Tablas de calculos'!$AZ$4:$BE$11,6,FALSE),"")</f>
        <v/>
      </c>
    </row>
    <row r="2050" spans="1:26" ht="90" x14ac:dyDescent="0.25">
      <c r="A2050" s="232" t="s">
        <v>1314</v>
      </c>
      <c r="B2050" s="61">
        <v>14</v>
      </c>
      <c r="C2050" s="205" t="str">
        <f>+VLOOKUP(Tabla9[[#This Row],[Cod. Riesgo]],Tabla_Riesgos[[Número]:[Tipo de Riesgo]],6,FALSE)</f>
        <v>Operativo</v>
      </c>
      <c r="D2050" s="119" t="s">
        <v>35</v>
      </c>
      <c r="E2050" s="120" t="s">
        <v>626</v>
      </c>
      <c r="F2050" s="121"/>
      <c r="G2050" s="125" t="s">
        <v>1349</v>
      </c>
      <c r="H2050" s="213" t="s">
        <v>545</v>
      </c>
      <c r="I2050" s="207" t="s">
        <v>486</v>
      </c>
      <c r="J2050" s="207" t="s">
        <v>490</v>
      </c>
      <c r="K2050" s="207" t="s">
        <v>494</v>
      </c>
      <c r="L2050" s="207" t="s">
        <v>498</v>
      </c>
      <c r="M2050" s="207" t="s">
        <v>503</v>
      </c>
      <c r="N2050" s="207" t="s">
        <v>508</v>
      </c>
      <c r="O2050" s="207" t="s">
        <v>512</v>
      </c>
      <c r="P2050" s="123">
        <f t="shared" si="128"/>
        <v>100</v>
      </c>
      <c r="Q2050" s="208" t="str">
        <f t="shared" si="129"/>
        <v>Fuerte</v>
      </c>
      <c r="R2050" s="207" t="s">
        <v>516</v>
      </c>
      <c r="S2050" s="224" t="str">
        <f t="shared" si="130"/>
        <v>FuerteFuerte</v>
      </c>
      <c r="T2050" s="224">
        <f>IFERROR(VLOOKUP(S2050,'Tablas de calculos'!$AU$16:$AV$24,2,FALSE),"")</f>
        <v>1</v>
      </c>
      <c r="U2050" s="208" t="str">
        <f>IFERROR(VLOOKUP(T2050,'Tablas de calculos'!$AV$16:$AY$24,4),"")</f>
        <v>Fuerte</v>
      </c>
      <c r="V2050" s="207" t="s">
        <v>576</v>
      </c>
      <c r="W2050" s="207" t="s">
        <v>578</v>
      </c>
      <c r="X2050" s="123" t="str">
        <f t="shared" si="131"/>
        <v>FuerteNo disminuyeDirectamente</v>
      </c>
      <c r="Y2050" s="208">
        <f>IFERROR(VLOOKUP(X2050,'Tablas de calculos'!$AZ$4:$BE$11,5,FALSE),"")</f>
        <v>0</v>
      </c>
      <c r="Z2050" s="208">
        <f>IFERROR(VLOOKUP(X2050,'Tablas de calculos'!$AZ$4:$BE$11,6,FALSE),"")</f>
        <v>2</v>
      </c>
    </row>
    <row r="2051" spans="1:26" ht="75" x14ac:dyDescent="0.25">
      <c r="A2051" s="232" t="s">
        <v>1314</v>
      </c>
      <c r="B2051" s="61">
        <v>14</v>
      </c>
      <c r="C2051" s="205" t="str">
        <f>+VLOOKUP(Tabla9[[#This Row],[Cod. Riesgo]],Tabla_Riesgos[[Número]:[Tipo de Riesgo]],6,FALSE)</f>
        <v>Operativo</v>
      </c>
      <c r="D2051" s="119" t="s">
        <v>35</v>
      </c>
      <c r="E2051" s="120" t="s">
        <v>626</v>
      </c>
      <c r="F2051" s="121"/>
      <c r="G2051" s="125" t="s">
        <v>205</v>
      </c>
      <c r="H2051" s="213" t="s">
        <v>543</v>
      </c>
      <c r="I2051" s="207" t="s">
        <v>486</v>
      </c>
      <c r="J2051" s="207" t="s">
        <v>490</v>
      </c>
      <c r="K2051" s="207" t="s">
        <v>494</v>
      </c>
      <c r="L2051" s="207" t="s">
        <v>499</v>
      </c>
      <c r="M2051" s="207" t="s">
        <v>503</v>
      </c>
      <c r="N2051" s="207" t="s">
        <v>508</v>
      </c>
      <c r="O2051" s="207" t="s">
        <v>512</v>
      </c>
      <c r="P2051" s="123">
        <f t="shared" si="128"/>
        <v>95</v>
      </c>
      <c r="Q2051" s="208" t="str">
        <f t="shared" si="129"/>
        <v>Moderado</v>
      </c>
      <c r="R2051" s="207" t="s">
        <v>516</v>
      </c>
      <c r="S2051" s="224" t="str">
        <f t="shared" si="130"/>
        <v>ModeradoFuerte</v>
      </c>
      <c r="T2051" s="224">
        <f>IFERROR(VLOOKUP(S2051,'Tablas de calculos'!$AU$16:$AV$24,2,FALSE),"")</f>
        <v>4</v>
      </c>
      <c r="U2051" s="208" t="str">
        <f>IFERROR(VLOOKUP(T2051,'Tablas de calculos'!$AV$16:$AY$24,4),"")</f>
        <v>Moderado</v>
      </c>
      <c r="V2051" s="207" t="s">
        <v>576</v>
      </c>
      <c r="W2051" s="207" t="s">
        <v>578</v>
      </c>
      <c r="X2051" s="123" t="str">
        <f t="shared" si="131"/>
        <v>ModeradoNo disminuyeDirectamente</v>
      </c>
      <c r="Y2051" s="208">
        <f>IFERROR(VLOOKUP(X2051,'Tablas de calculos'!$AZ$4:$BE$11,5,FALSE),"")</f>
        <v>0</v>
      </c>
      <c r="Z2051" s="208">
        <f>IFERROR(VLOOKUP(X2051,'Tablas de calculos'!$AZ$4:$BE$11,6,FALSE),"")</f>
        <v>1</v>
      </c>
    </row>
    <row r="2052" spans="1:26" ht="180" x14ac:dyDescent="0.25">
      <c r="A2052" s="232" t="s">
        <v>1314</v>
      </c>
      <c r="B2052" s="61">
        <v>14</v>
      </c>
      <c r="C2052" s="205" t="str">
        <f>+VLOOKUP(Tabla9[[#This Row],[Cod. Riesgo]],Tabla_Riesgos[[Número]:[Tipo de Riesgo]],6,FALSE)</f>
        <v>Operativo</v>
      </c>
      <c r="D2052" s="119" t="s">
        <v>35</v>
      </c>
      <c r="E2052" s="120" t="s">
        <v>626</v>
      </c>
      <c r="F2052" s="201"/>
      <c r="G2052" s="202" t="s">
        <v>1350</v>
      </c>
      <c r="H2052" s="472" t="s">
        <v>543</v>
      </c>
      <c r="I2052" s="207" t="s">
        <v>486</v>
      </c>
      <c r="J2052" s="207" t="s">
        <v>490</v>
      </c>
      <c r="K2052" s="207" t="s">
        <v>494</v>
      </c>
      <c r="L2052" s="207" t="s">
        <v>499</v>
      </c>
      <c r="M2052" s="207" t="s">
        <v>503</v>
      </c>
      <c r="N2052" s="224" t="s">
        <v>508</v>
      </c>
      <c r="O2052" s="207" t="s">
        <v>512</v>
      </c>
      <c r="P2052" s="123">
        <f t="shared" si="128"/>
        <v>95</v>
      </c>
      <c r="Q2052" s="208" t="str">
        <f t="shared" si="129"/>
        <v>Moderado</v>
      </c>
      <c r="R2052" s="207" t="s">
        <v>516</v>
      </c>
      <c r="S2052" s="224" t="str">
        <f t="shared" si="130"/>
        <v>ModeradoFuerte</v>
      </c>
      <c r="T2052" s="224">
        <f>IFERROR(VLOOKUP(S2052,'Tablas de calculos'!$AU$16:$AV$24,2,FALSE),"")</f>
        <v>4</v>
      </c>
      <c r="U2052" s="208" t="str">
        <f>IFERROR(VLOOKUP(T2052,'Tablas de calculos'!$AV$16:$AY$24,4),"")</f>
        <v>Moderado</v>
      </c>
      <c r="V2052" s="207" t="s">
        <v>576</v>
      </c>
      <c r="W2052" s="207" t="s">
        <v>578</v>
      </c>
      <c r="X2052" s="123" t="str">
        <f t="shared" si="131"/>
        <v>ModeradoNo disminuyeDirectamente</v>
      </c>
      <c r="Y2052" s="208">
        <f>IFERROR(VLOOKUP(X2052,'Tablas de calculos'!$AZ$4:$BE$11,5,FALSE),"")</f>
        <v>0</v>
      </c>
      <c r="Z2052" s="208">
        <f>IFERROR(VLOOKUP(X2052,'Tablas de calculos'!$AZ$4:$BE$11,6,FALSE),"")</f>
        <v>1</v>
      </c>
    </row>
    <row r="2053" spans="1:26" ht="90" x14ac:dyDescent="0.25">
      <c r="A2053" s="232" t="s">
        <v>1314</v>
      </c>
      <c r="B2053" s="61">
        <v>15</v>
      </c>
      <c r="C2053" s="205" t="str">
        <f>+VLOOKUP(Tabla9[[#This Row],[Cod. Riesgo]],Tabla_Riesgos[[Número]:[Tipo de Riesgo]],6,FALSE)</f>
        <v>Operativo</v>
      </c>
      <c r="D2053" s="119" t="s">
        <v>38</v>
      </c>
      <c r="E2053" s="120" t="s">
        <v>17</v>
      </c>
      <c r="F2053" s="121"/>
      <c r="G2053" s="122" t="s">
        <v>207</v>
      </c>
      <c r="H2053" s="472" t="s">
        <v>545</v>
      </c>
      <c r="I2053" s="207" t="s">
        <v>486</v>
      </c>
      <c r="J2053" s="207" t="s">
        <v>490</v>
      </c>
      <c r="K2053" s="207" t="s">
        <v>494</v>
      </c>
      <c r="L2053" s="207" t="s">
        <v>498</v>
      </c>
      <c r="M2053" s="207" t="s">
        <v>503</v>
      </c>
      <c r="N2053" s="207" t="s">
        <v>508</v>
      </c>
      <c r="O2053" s="207" t="s">
        <v>512</v>
      </c>
      <c r="P2053" s="123">
        <f t="shared" ref="P2053:P2116" si="132">IFERROR(IF(I2053="Asignado",15,0)+IF(J2053="Adecuado",15,0)+IF(K2053="Oportuna",15,0)+IF(L2053="Prevenir",15,0)+IF(L2053="Detectar",10,0)+IF(M2053="Confiable",15,0)+IF(N2053="Se investigan y resuelven oportunamente",15,0)+IF(O2053="Completa",10,0)+IF(O2053="Incompleta",5,0),"")</f>
        <v>100</v>
      </c>
      <c r="Q2053" s="208" t="str">
        <f t="shared" ref="Q2053:Q2116" si="133">IF(P2053&lt;86,"Debil",IF(P2053&lt;96,"Moderado","Fuerte"))</f>
        <v>Fuerte</v>
      </c>
      <c r="R2053" s="207" t="s">
        <v>516</v>
      </c>
      <c r="S2053" s="224" t="str">
        <f t="shared" ref="S2053:S2116" si="134">_xlfn.CONCAT(Q2053,R2053)</f>
        <v>FuerteFuerte</v>
      </c>
      <c r="T2053" s="224">
        <f>IFERROR(VLOOKUP(S2053,'Tablas de calculos'!$AU$16:$AV$24,2,FALSE),"")</f>
        <v>1</v>
      </c>
      <c r="U2053" s="208" t="str">
        <f>IFERROR(VLOOKUP(T2053,'Tablas de calculos'!$AV$16:$AY$24,4),"")</f>
        <v>Fuerte</v>
      </c>
      <c r="V2053" s="207" t="s">
        <v>576</v>
      </c>
      <c r="W2053" s="207" t="s">
        <v>578</v>
      </c>
      <c r="X2053" s="123" t="str">
        <f t="shared" ref="X2053:X2116" si="135">CONCATENATE(U2053,V2053,W2053)</f>
        <v>FuerteNo disminuyeDirectamente</v>
      </c>
      <c r="Y2053" s="208">
        <f>IFERROR(VLOOKUP(X2053,'Tablas de calculos'!$AZ$4:$BE$11,5,FALSE),"")</f>
        <v>0</v>
      </c>
      <c r="Z2053" s="208">
        <f>IFERROR(VLOOKUP(X2053,'Tablas de calculos'!$AZ$4:$BE$11,6,FALSE),"")</f>
        <v>2</v>
      </c>
    </row>
    <row r="2054" spans="1:26" ht="105" x14ac:dyDescent="0.25">
      <c r="A2054" s="232" t="s">
        <v>1314</v>
      </c>
      <c r="B2054" s="61">
        <v>15</v>
      </c>
      <c r="C2054" s="205" t="str">
        <f>+VLOOKUP(Tabla9[[#This Row],[Cod. Riesgo]],Tabla_Riesgos[[Número]:[Tipo de Riesgo]],6,FALSE)</f>
        <v>Operativo</v>
      </c>
      <c r="D2054" s="119" t="s">
        <v>38</v>
      </c>
      <c r="E2054" s="120" t="s">
        <v>17</v>
      </c>
      <c r="F2054" s="121"/>
      <c r="G2054" s="125" t="s">
        <v>1351</v>
      </c>
      <c r="H2054" s="472"/>
      <c r="I2054" s="207"/>
      <c r="J2054" s="207"/>
      <c r="K2054" s="207"/>
      <c r="L2054" s="207"/>
      <c r="M2054" s="207"/>
      <c r="N2054" s="207"/>
      <c r="O2054" s="207"/>
      <c r="P2054" s="123">
        <f t="shared" si="132"/>
        <v>0</v>
      </c>
      <c r="Q2054" s="208" t="str">
        <f t="shared" si="133"/>
        <v>Debil</v>
      </c>
      <c r="R2054" s="207" t="s">
        <v>516</v>
      </c>
      <c r="S2054" s="224" t="str">
        <f t="shared" si="134"/>
        <v>DebilFuerte</v>
      </c>
      <c r="T2054" s="224">
        <f>IFERROR(VLOOKUP(S2054,'Tablas de calculos'!$AU$16:$AV$24,2,FALSE),"")</f>
        <v>7</v>
      </c>
      <c r="U2054" s="208" t="str">
        <f>IFERROR(VLOOKUP(T2054,'Tablas de calculos'!$AV$16:$AY$24,4),"")</f>
        <v>Débil</v>
      </c>
      <c r="V2054" s="207" t="s">
        <v>576</v>
      </c>
      <c r="W2054" s="207" t="s">
        <v>578</v>
      </c>
      <c r="X2054" s="123" t="str">
        <f t="shared" si="135"/>
        <v>DébilNo disminuyeDirectamente</v>
      </c>
      <c r="Y2054" s="208" t="str">
        <f>IFERROR(VLOOKUP(X2054,'Tablas de calculos'!$AZ$4:$BE$11,5,FALSE),"")</f>
        <v/>
      </c>
      <c r="Z2054" s="208" t="str">
        <f>IFERROR(VLOOKUP(X2054,'Tablas de calculos'!$AZ$4:$BE$11,6,FALSE),"")</f>
        <v/>
      </c>
    </row>
    <row r="2055" spans="1:26" ht="60" x14ac:dyDescent="0.25">
      <c r="A2055" s="232" t="s">
        <v>1314</v>
      </c>
      <c r="B2055" s="61">
        <v>15</v>
      </c>
      <c r="C2055" s="205" t="str">
        <f>+VLOOKUP(Tabla9[[#This Row],[Cod. Riesgo]],Tabla_Riesgos[[Número]:[Tipo de Riesgo]],6,FALSE)</f>
        <v>Operativo</v>
      </c>
      <c r="D2055" s="119" t="s">
        <v>38</v>
      </c>
      <c r="E2055" s="120" t="s">
        <v>17</v>
      </c>
      <c r="F2055" s="121"/>
      <c r="G2055" s="125" t="s">
        <v>1352</v>
      </c>
      <c r="H2055" s="472" t="s">
        <v>544</v>
      </c>
      <c r="I2055" s="207" t="s">
        <v>486</v>
      </c>
      <c r="J2055" s="207" t="s">
        <v>490</v>
      </c>
      <c r="K2055" s="207" t="s">
        <v>494</v>
      </c>
      <c r="L2055" s="207" t="s">
        <v>498</v>
      </c>
      <c r="M2055" s="207" t="s">
        <v>503</v>
      </c>
      <c r="N2055" s="207" t="s">
        <v>508</v>
      </c>
      <c r="O2055" s="207" t="s">
        <v>512</v>
      </c>
      <c r="P2055" s="123">
        <f t="shared" si="132"/>
        <v>100</v>
      </c>
      <c r="Q2055" s="208" t="str">
        <f t="shared" si="133"/>
        <v>Fuerte</v>
      </c>
      <c r="R2055" s="207" t="s">
        <v>516</v>
      </c>
      <c r="S2055" s="224" t="str">
        <f t="shared" si="134"/>
        <v>FuerteFuerte</v>
      </c>
      <c r="T2055" s="224">
        <f>IFERROR(VLOOKUP(S2055,'Tablas de calculos'!$AU$16:$AV$24,2,FALSE),"")</f>
        <v>1</v>
      </c>
      <c r="U2055" s="208" t="str">
        <f>IFERROR(VLOOKUP(T2055,'Tablas de calculos'!$AV$16:$AY$24,4),"")</f>
        <v>Fuerte</v>
      </c>
      <c r="V2055" s="207" t="s">
        <v>576</v>
      </c>
      <c r="W2055" s="207" t="s">
        <v>578</v>
      </c>
      <c r="X2055" s="123" t="str">
        <f t="shared" si="135"/>
        <v>FuerteNo disminuyeDirectamente</v>
      </c>
      <c r="Y2055" s="208">
        <f>IFERROR(VLOOKUP(X2055,'Tablas de calculos'!$AZ$4:$BE$11,5,FALSE),"")</f>
        <v>0</v>
      </c>
      <c r="Z2055" s="208">
        <f>IFERROR(VLOOKUP(X2055,'Tablas de calculos'!$AZ$4:$BE$11,6,FALSE),"")</f>
        <v>2</v>
      </c>
    </row>
    <row r="2056" spans="1:26" ht="345" x14ac:dyDescent="0.25">
      <c r="A2056" s="232" t="s">
        <v>1314</v>
      </c>
      <c r="B2056" s="61">
        <v>16</v>
      </c>
      <c r="C2056" s="205" t="str">
        <f>+VLOOKUP(Tabla9[[#This Row],[Cod. Riesgo]],Tabla_Riesgos[[Número]:[Tipo de Riesgo]],6,FALSE)</f>
        <v>Estratégico</v>
      </c>
      <c r="D2056" s="119" t="s">
        <v>33</v>
      </c>
      <c r="E2056" s="120" t="s">
        <v>19</v>
      </c>
      <c r="F2056" s="121"/>
      <c r="G2056" s="125" t="s">
        <v>1353</v>
      </c>
      <c r="H2056" s="472" t="s">
        <v>544</v>
      </c>
      <c r="I2056" s="207" t="s">
        <v>486</v>
      </c>
      <c r="J2056" s="207" t="s">
        <v>490</v>
      </c>
      <c r="K2056" s="207" t="s">
        <v>494</v>
      </c>
      <c r="L2056" s="207" t="s">
        <v>499</v>
      </c>
      <c r="M2056" s="207" t="s">
        <v>503</v>
      </c>
      <c r="N2056" s="207" t="s">
        <v>508</v>
      </c>
      <c r="O2056" s="207" t="s">
        <v>512</v>
      </c>
      <c r="P2056" s="123">
        <f t="shared" si="132"/>
        <v>95</v>
      </c>
      <c r="Q2056" s="208" t="str">
        <f t="shared" si="133"/>
        <v>Moderado</v>
      </c>
      <c r="R2056" s="207" t="s">
        <v>516</v>
      </c>
      <c r="S2056" s="224" t="str">
        <f t="shared" si="134"/>
        <v>ModeradoFuerte</v>
      </c>
      <c r="T2056" s="224">
        <f>IFERROR(VLOOKUP(S2056,'Tablas de calculos'!$AU$16:$AV$24,2,FALSE),"")</f>
        <v>4</v>
      </c>
      <c r="U2056" s="208" t="str">
        <f>IFERROR(VLOOKUP(T2056,'Tablas de calculos'!$AV$16:$AY$24,4),"")</f>
        <v>Moderado</v>
      </c>
      <c r="V2056" s="207" t="s">
        <v>576</v>
      </c>
      <c r="W2056" s="207" t="s">
        <v>578</v>
      </c>
      <c r="X2056" s="123" t="str">
        <f t="shared" si="135"/>
        <v>ModeradoNo disminuyeDirectamente</v>
      </c>
      <c r="Y2056" s="208">
        <f>IFERROR(VLOOKUP(X2056,'Tablas de calculos'!$AZ$4:$BE$11,5,FALSE),"")</f>
        <v>0</v>
      </c>
      <c r="Z2056" s="208">
        <f>IFERROR(VLOOKUP(X2056,'Tablas de calculos'!$AZ$4:$BE$11,6,FALSE),"")</f>
        <v>1</v>
      </c>
    </row>
    <row r="2057" spans="1:26" ht="60" x14ac:dyDescent="0.25">
      <c r="A2057" s="232" t="s">
        <v>1314</v>
      </c>
      <c r="B2057" s="61">
        <v>16</v>
      </c>
      <c r="C2057" s="205" t="str">
        <f>+VLOOKUP(Tabla9[[#This Row],[Cod. Riesgo]],Tabla_Riesgos[[Número]:[Tipo de Riesgo]],6,FALSE)</f>
        <v>Estratégico</v>
      </c>
      <c r="D2057" s="119" t="s">
        <v>33</v>
      </c>
      <c r="E2057" s="120" t="s">
        <v>19</v>
      </c>
      <c r="F2057" s="121"/>
      <c r="G2057" s="125" t="s">
        <v>211</v>
      </c>
      <c r="H2057" s="472" t="s">
        <v>543</v>
      </c>
      <c r="I2057" s="207" t="s">
        <v>486</v>
      </c>
      <c r="J2057" s="207" t="s">
        <v>490</v>
      </c>
      <c r="K2057" s="207" t="s">
        <v>494</v>
      </c>
      <c r="L2057" s="207" t="s">
        <v>499</v>
      </c>
      <c r="M2057" s="207" t="s">
        <v>503</v>
      </c>
      <c r="N2057" s="207" t="s">
        <v>508</v>
      </c>
      <c r="O2057" s="207" t="s">
        <v>512</v>
      </c>
      <c r="P2057" s="123">
        <f t="shared" si="132"/>
        <v>95</v>
      </c>
      <c r="Q2057" s="208" t="str">
        <f t="shared" si="133"/>
        <v>Moderado</v>
      </c>
      <c r="R2057" s="207" t="s">
        <v>516</v>
      </c>
      <c r="S2057" s="224" t="str">
        <f t="shared" si="134"/>
        <v>ModeradoFuerte</v>
      </c>
      <c r="T2057" s="224">
        <f>IFERROR(VLOOKUP(S2057,'Tablas de calculos'!$AU$16:$AV$24,2,FALSE),"")</f>
        <v>4</v>
      </c>
      <c r="U2057" s="208" t="str">
        <f>IFERROR(VLOOKUP(T2057,'Tablas de calculos'!$AV$16:$AY$24,4),"")</f>
        <v>Moderado</v>
      </c>
      <c r="V2057" s="207" t="s">
        <v>576</v>
      </c>
      <c r="W2057" s="207" t="s">
        <v>578</v>
      </c>
      <c r="X2057" s="123" t="str">
        <f t="shared" si="135"/>
        <v>ModeradoNo disminuyeDirectamente</v>
      </c>
      <c r="Y2057" s="208">
        <f>IFERROR(VLOOKUP(X2057,'Tablas de calculos'!$AZ$4:$BE$11,5,FALSE),"")</f>
        <v>0</v>
      </c>
      <c r="Z2057" s="208">
        <f>IFERROR(VLOOKUP(X2057,'Tablas de calculos'!$AZ$4:$BE$11,6,FALSE),"")</f>
        <v>1</v>
      </c>
    </row>
    <row r="2058" spans="1:26" ht="45" x14ac:dyDescent="0.25">
      <c r="A2058" s="232" t="s">
        <v>1314</v>
      </c>
      <c r="B2058" s="61">
        <v>16</v>
      </c>
      <c r="C2058" s="205" t="str">
        <f>+VLOOKUP(Tabla9[[#This Row],[Cod. Riesgo]],Tabla_Riesgos[[Número]:[Tipo de Riesgo]],6,FALSE)</f>
        <v>Estratégico</v>
      </c>
      <c r="D2058" s="119" t="s">
        <v>33</v>
      </c>
      <c r="E2058" s="120" t="s">
        <v>19</v>
      </c>
      <c r="F2058" s="121"/>
      <c r="G2058" s="125" t="s">
        <v>212</v>
      </c>
      <c r="H2058" s="472" t="s">
        <v>543</v>
      </c>
      <c r="I2058" s="207" t="s">
        <v>486</v>
      </c>
      <c r="J2058" s="207" t="s">
        <v>490</v>
      </c>
      <c r="K2058" s="207" t="s">
        <v>494</v>
      </c>
      <c r="L2058" s="207" t="s">
        <v>499</v>
      </c>
      <c r="M2058" s="207" t="s">
        <v>503</v>
      </c>
      <c r="N2058" s="207" t="s">
        <v>508</v>
      </c>
      <c r="O2058" s="207" t="s">
        <v>512</v>
      </c>
      <c r="P2058" s="123">
        <f t="shared" si="132"/>
        <v>95</v>
      </c>
      <c r="Q2058" s="208" t="str">
        <f t="shared" si="133"/>
        <v>Moderado</v>
      </c>
      <c r="R2058" s="207" t="s">
        <v>516</v>
      </c>
      <c r="S2058" s="224" t="str">
        <f t="shared" si="134"/>
        <v>ModeradoFuerte</v>
      </c>
      <c r="T2058" s="224">
        <f>IFERROR(VLOOKUP(S2058,'Tablas de calculos'!$AU$16:$AV$24,2,FALSE),"")</f>
        <v>4</v>
      </c>
      <c r="U2058" s="208" t="str">
        <f>IFERROR(VLOOKUP(T2058,'Tablas de calculos'!$AV$16:$AY$24,4),"")</f>
        <v>Moderado</v>
      </c>
      <c r="V2058" s="207" t="s">
        <v>576</v>
      </c>
      <c r="W2058" s="207" t="s">
        <v>578</v>
      </c>
      <c r="X2058" s="123" t="str">
        <f t="shared" si="135"/>
        <v>ModeradoNo disminuyeDirectamente</v>
      </c>
      <c r="Y2058" s="208">
        <f>IFERROR(VLOOKUP(X2058,'Tablas de calculos'!$AZ$4:$BE$11,5,FALSE),"")</f>
        <v>0</v>
      </c>
      <c r="Z2058" s="208">
        <f>IFERROR(VLOOKUP(X2058,'Tablas de calculos'!$AZ$4:$BE$11,6,FALSE),"")</f>
        <v>1</v>
      </c>
    </row>
    <row r="2059" spans="1:26" ht="45" x14ac:dyDescent="0.25">
      <c r="A2059" s="232" t="s">
        <v>1314</v>
      </c>
      <c r="B2059" s="61">
        <v>17</v>
      </c>
      <c r="C2059" s="205" t="str">
        <f>+VLOOKUP(Tabla9[[#This Row],[Cod. Riesgo]],Tabla_Riesgos[[Número]:[Tipo de Riesgo]],6,FALSE)</f>
        <v>Operativo</v>
      </c>
      <c r="D2059" s="119" t="s">
        <v>43</v>
      </c>
      <c r="E2059" s="120" t="s">
        <v>20</v>
      </c>
      <c r="F2059" s="121"/>
      <c r="G2059" s="125" t="s">
        <v>213</v>
      </c>
      <c r="H2059" s="472"/>
      <c r="I2059" s="207"/>
      <c r="J2059" s="207"/>
      <c r="K2059" s="207"/>
      <c r="L2059" s="207"/>
      <c r="M2059" s="207"/>
      <c r="N2059" s="207"/>
      <c r="O2059" s="207"/>
      <c r="P2059" s="123">
        <f t="shared" si="132"/>
        <v>0</v>
      </c>
      <c r="Q2059" s="208" t="str">
        <f t="shared" si="133"/>
        <v>Debil</v>
      </c>
      <c r="R2059" s="207" t="s">
        <v>516</v>
      </c>
      <c r="S2059" s="224" t="str">
        <f t="shared" si="134"/>
        <v>DebilFuerte</v>
      </c>
      <c r="T2059" s="224">
        <f>IFERROR(VLOOKUP(S2059,'Tablas de calculos'!$AU$16:$AV$24,2,FALSE),"")</f>
        <v>7</v>
      </c>
      <c r="U2059" s="208" t="str">
        <f>IFERROR(VLOOKUP(T2059,'Tablas de calculos'!$AV$16:$AY$24,4),"")</f>
        <v>Débil</v>
      </c>
      <c r="V2059" s="207" t="s">
        <v>576</v>
      </c>
      <c r="W2059" s="207" t="s">
        <v>578</v>
      </c>
      <c r="X2059" s="123" t="str">
        <f t="shared" si="135"/>
        <v>DébilNo disminuyeDirectamente</v>
      </c>
      <c r="Y2059" s="208" t="str">
        <f>IFERROR(VLOOKUP(X2059,'Tablas de calculos'!$AZ$4:$BE$11,5,FALSE),"")</f>
        <v/>
      </c>
      <c r="Z2059" s="208" t="str">
        <f>IFERROR(VLOOKUP(X2059,'Tablas de calculos'!$AZ$4:$BE$11,6,FALSE),"")</f>
        <v/>
      </c>
    </row>
    <row r="2060" spans="1:26" ht="60" x14ac:dyDescent="0.25">
      <c r="A2060" s="232" t="s">
        <v>1314</v>
      </c>
      <c r="B2060" s="61">
        <v>17</v>
      </c>
      <c r="C2060" s="205" t="str">
        <f>+VLOOKUP(Tabla9[[#This Row],[Cod. Riesgo]],Tabla_Riesgos[[Número]:[Tipo de Riesgo]],6,FALSE)</f>
        <v>Operativo</v>
      </c>
      <c r="D2060" s="119" t="s">
        <v>43</v>
      </c>
      <c r="E2060" s="120" t="s">
        <v>20</v>
      </c>
      <c r="F2060" s="121"/>
      <c r="G2060" s="125" t="s">
        <v>214</v>
      </c>
      <c r="H2060" s="472"/>
      <c r="I2060" s="207"/>
      <c r="J2060" s="207"/>
      <c r="K2060" s="207"/>
      <c r="L2060" s="207"/>
      <c r="M2060" s="207"/>
      <c r="N2060" s="207"/>
      <c r="O2060" s="207"/>
      <c r="P2060" s="123">
        <f t="shared" si="132"/>
        <v>0</v>
      </c>
      <c r="Q2060" s="208" t="str">
        <f t="shared" si="133"/>
        <v>Debil</v>
      </c>
      <c r="R2060" s="207" t="s">
        <v>516</v>
      </c>
      <c r="S2060" s="224" t="str">
        <f t="shared" si="134"/>
        <v>DebilFuerte</v>
      </c>
      <c r="T2060" s="224">
        <f>IFERROR(VLOOKUP(S2060,'Tablas de calculos'!$AU$16:$AV$24,2,FALSE),"")</f>
        <v>7</v>
      </c>
      <c r="U2060" s="208" t="str">
        <f>IFERROR(VLOOKUP(T2060,'Tablas de calculos'!$AV$16:$AY$24,4),"")</f>
        <v>Débil</v>
      </c>
      <c r="V2060" s="207" t="s">
        <v>576</v>
      </c>
      <c r="W2060" s="207" t="s">
        <v>578</v>
      </c>
      <c r="X2060" s="123" t="str">
        <f t="shared" si="135"/>
        <v>DébilNo disminuyeDirectamente</v>
      </c>
      <c r="Y2060" s="208" t="str">
        <f>IFERROR(VLOOKUP(X2060,'Tablas de calculos'!$AZ$4:$BE$11,5,FALSE),"")</f>
        <v/>
      </c>
      <c r="Z2060" s="208" t="str">
        <f>IFERROR(VLOOKUP(X2060,'Tablas de calculos'!$AZ$4:$BE$11,6,FALSE),"")</f>
        <v/>
      </c>
    </row>
    <row r="2061" spans="1:26" ht="60" x14ac:dyDescent="0.25">
      <c r="A2061" s="232" t="s">
        <v>1314</v>
      </c>
      <c r="B2061" s="61">
        <v>18</v>
      </c>
      <c r="C2061" s="205" t="str">
        <f>+VLOOKUP(Tabla9[[#This Row],[Cod. Riesgo]],Tabla_Riesgos[[Número]:[Tipo de Riesgo]],6,FALSE)</f>
        <v>Estratégico</v>
      </c>
      <c r="D2061" s="119" t="s">
        <v>12</v>
      </c>
      <c r="E2061" s="120" t="s">
        <v>21</v>
      </c>
      <c r="F2061" s="121"/>
      <c r="G2061" s="125" t="s">
        <v>215</v>
      </c>
      <c r="H2061" s="472"/>
      <c r="I2061" s="207"/>
      <c r="J2061" s="207"/>
      <c r="K2061" s="207"/>
      <c r="L2061" s="207"/>
      <c r="M2061" s="207"/>
      <c r="N2061" s="207"/>
      <c r="O2061" s="207"/>
      <c r="P2061" s="123">
        <f t="shared" si="132"/>
        <v>0</v>
      </c>
      <c r="Q2061" s="208" t="str">
        <f t="shared" si="133"/>
        <v>Debil</v>
      </c>
      <c r="R2061" s="207" t="s">
        <v>516</v>
      </c>
      <c r="S2061" s="224" t="str">
        <f t="shared" si="134"/>
        <v>DebilFuerte</v>
      </c>
      <c r="T2061" s="224">
        <f>IFERROR(VLOOKUP(S2061,'Tablas de calculos'!$AU$16:$AV$24,2,FALSE),"")</f>
        <v>7</v>
      </c>
      <c r="U2061" s="208" t="str">
        <f>IFERROR(VLOOKUP(T2061,'Tablas de calculos'!$AV$16:$AY$24,4),"")</f>
        <v>Débil</v>
      </c>
      <c r="V2061" s="207" t="s">
        <v>576</v>
      </c>
      <c r="W2061" s="207" t="s">
        <v>578</v>
      </c>
      <c r="X2061" s="123" t="str">
        <f t="shared" si="135"/>
        <v>DébilNo disminuyeDirectamente</v>
      </c>
      <c r="Y2061" s="208" t="str">
        <f>IFERROR(VLOOKUP(X2061,'Tablas de calculos'!$AZ$4:$BE$11,5,FALSE),"")</f>
        <v/>
      </c>
      <c r="Z2061" s="208" t="str">
        <f>IFERROR(VLOOKUP(X2061,'Tablas de calculos'!$AZ$4:$BE$11,6,FALSE),"")</f>
        <v/>
      </c>
    </row>
    <row r="2062" spans="1:26" ht="60" x14ac:dyDescent="0.25">
      <c r="A2062" s="232" t="s">
        <v>1314</v>
      </c>
      <c r="B2062" s="61">
        <v>18</v>
      </c>
      <c r="C2062" s="205" t="str">
        <f>+VLOOKUP(Tabla9[[#This Row],[Cod. Riesgo]],Tabla_Riesgos[[Número]:[Tipo de Riesgo]],6,FALSE)</f>
        <v>Estratégico</v>
      </c>
      <c r="D2062" s="119" t="s">
        <v>12</v>
      </c>
      <c r="E2062" s="120" t="s">
        <v>21</v>
      </c>
      <c r="F2062" s="201"/>
      <c r="G2062" s="202" t="s">
        <v>216</v>
      </c>
      <c r="H2062" s="472"/>
      <c r="I2062" s="207"/>
      <c r="J2062" s="207"/>
      <c r="K2062" s="207"/>
      <c r="L2062" s="207"/>
      <c r="M2062" s="207"/>
      <c r="N2062" s="207"/>
      <c r="O2062" s="207"/>
      <c r="P2062" s="123">
        <f t="shared" si="132"/>
        <v>0</v>
      </c>
      <c r="Q2062" s="208" t="str">
        <f t="shared" si="133"/>
        <v>Debil</v>
      </c>
      <c r="R2062" s="207" t="s">
        <v>516</v>
      </c>
      <c r="S2062" s="224" t="str">
        <f t="shared" si="134"/>
        <v>DebilFuerte</v>
      </c>
      <c r="T2062" s="224">
        <f>IFERROR(VLOOKUP(S2062,'Tablas de calculos'!$AU$16:$AV$24,2,FALSE),"")</f>
        <v>7</v>
      </c>
      <c r="U2062" s="208" t="str">
        <f>IFERROR(VLOOKUP(T2062,'Tablas de calculos'!$AV$16:$AY$24,4),"")</f>
        <v>Débil</v>
      </c>
      <c r="V2062" s="207" t="s">
        <v>576</v>
      </c>
      <c r="W2062" s="207" t="s">
        <v>578</v>
      </c>
      <c r="X2062" s="123" t="str">
        <f t="shared" si="135"/>
        <v>DébilNo disminuyeDirectamente</v>
      </c>
      <c r="Y2062" s="208" t="str">
        <f>IFERROR(VLOOKUP(X2062,'Tablas de calculos'!$AZ$4:$BE$11,5,FALSE),"")</f>
        <v/>
      </c>
      <c r="Z2062" s="208" t="str">
        <f>IFERROR(VLOOKUP(X2062,'Tablas de calculos'!$AZ$4:$BE$11,6,FALSE),"")</f>
        <v/>
      </c>
    </row>
    <row r="2063" spans="1:26" ht="45" x14ac:dyDescent="0.25">
      <c r="A2063" s="232" t="s">
        <v>1314</v>
      </c>
      <c r="B2063" s="61">
        <v>18</v>
      </c>
      <c r="C2063" s="205" t="str">
        <f>+VLOOKUP(Tabla9[[#This Row],[Cod. Riesgo]],Tabla_Riesgos[[Número]:[Tipo de Riesgo]],6,FALSE)</f>
        <v>Estratégico</v>
      </c>
      <c r="D2063" s="119" t="s">
        <v>12</v>
      </c>
      <c r="E2063" s="120" t="s">
        <v>21</v>
      </c>
      <c r="F2063" s="121"/>
      <c r="G2063" s="125" t="s">
        <v>217</v>
      </c>
      <c r="H2063" s="472"/>
      <c r="I2063" s="207"/>
      <c r="J2063" s="207"/>
      <c r="K2063" s="207"/>
      <c r="L2063" s="207"/>
      <c r="M2063" s="207"/>
      <c r="N2063" s="207"/>
      <c r="O2063" s="207"/>
      <c r="P2063" s="123">
        <f t="shared" si="132"/>
        <v>0</v>
      </c>
      <c r="Q2063" s="208" t="str">
        <f t="shared" si="133"/>
        <v>Debil</v>
      </c>
      <c r="R2063" s="207" t="s">
        <v>516</v>
      </c>
      <c r="S2063" s="224" t="str">
        <f t="shared" si="134"/>
        <v>DebilFuerte</v>
      </c>
      <c r="T2063" s="224">
        <f>IFERROR(VLOOKUP(S2063,'Tablas de calculos'!$AU$16:$AV$24,2,FALSE),"")</f>
        <v>7</v>
      </c>
      <c r="U2063" s="208" t="str">
        <f>IFERROR(VLOOKUP(T2063,'Tablas de calculos'!$AV$16:$AY$24,4),"")</f>
        <v>Débil</v>
      </c>
      <c r="V2063" s="207" t="s">
        <v>576</v>
      </c>
      <c r="W2063" s="207" t="s">
        <v>578</v>
      </c>
      <c r="X2063" s="123" t="str">
        <f t="shared" si="135"/>
        <v>DébilNo disminuyeDirectamente</v>
      </c>
      <c r="Y2063" s="208" t="str">
        <f>IFERROR(VLOOKUP(X2063,'Tablas de calculos'!$AZ$4:$BE$11,5,FALSE),"")</f>
        <v/>
      </c>
      <c r="Z2063" s="208" t="str">
        <f>IFERROR(VLOOKUP(X2063,'Tablas de calculos'!$AZ$4:$BE$11,6,FALSE),"")</f>
        <v/>
      </c>
    </row>
    <row r="2064" spans="1:26" ht="60" x14ac:dyDescent="0.25">
      <c r="A2064" s="232" t="s">
        <v>1314</v>
      </c>
      <c r="B2064" s="61">
        <v>19</v>
      </c>
      <c r="C2064" s="205" t="str">
        <f>+VLOOKUP(Tabla9[[#This Row],[Cod. Riesgo]],Tabla_Riesgos[[Número]:[Tipo de Riesgo]],6,FALSE)</f>
        <v>Operativo</v>
      </c>
      <c r="D2064" s="119" t="s">
        <v>12</v>
      </c>
      <c r="E2064" s="120" t="s">
        <v>22</v>
      </c>
      <c r="F2064" s="121"/>
      <c r="G2064" s="125" t="s">
        <v>218</v>
      </c>
      <c r="H2064" s="472" t="s">
        <v>544</v>
      </c>
      <c r="I2064" s="207" t="s">
        <v>486</v>
      </c>
      <c r="J2064" s="207" t="s">
        <v>490</v>
      </c>
      <c r="K2064" s="207" t="s">
        <v>494</v>
      </c>
      <c r="L2064" s="207" t="s">
        <v>499</v>
      </c>
      <c r="M2064" s="207" t="s">
        <v>503</v>
      </c>
      <c r="N2064" s="207" t="s">
        <v>508</v>
      </c>
      <c r="O2064" s="207" t="s">
        <v>512</v>
      </c>
      <c r="P2064" s="123">
        <f t="shared" si="132"/>
        <v>95</v>
      </c>
      <c r="Q2064" s="208" t="str">
        <f t="shared" si="133"/>
        <v>Moderado</v>
      </c>
      <c r="R2064" s="207" t="s">
        <v>516</v>
      </c>
      <c r="S2064" s="224" t="str">
        <f t="shared" si="134"/>
        <v>ModeradoFuerte</v>
      </c>
      <c r="T2064" s="224">
        <f>IFERROR(VLOOKUP(S2064,'Tablas de calculos'!$AU$16:$AV$24,2,FALSE),"")</f>
        <v>4</v>
      </c>
      <c r="U2064" s="208" t="str">
        <f>IFERROR(VLOOKUP(T2064,'Tablas de calculos'!$AV$16:$AY$24,4),"")</f>
        <v>Moderado</v>
      </c>
      <c r="V2064" s="207" t="s">
        <v>576</v>
      </c>
      <c r="W2064" s="207" t="s">
        <v>578</v>
      </c>
      <c r="X2064" s="123" t="str">
        <f t="shared" si="135"/>
        <v>ModeradoNo disminuyeDirectamente</v>
      </c>
      <c r="Y2064" s="208">
        <f>IFERROR(VLOOKUP(X2064,'Tablas de calculos'!$AZ$4:$BE$11,5,FALSE),"")</f>
        <v>0</v>
      </c>
      <c r="Z2064" s="208">
        <f>IFERROR(VLOOKUP(X2064,'Tablas de calculos'!$AZ$4:$BE$11,6,FALSE),"")</f>
        <v>1</v>
      </c>
    </row>
    <row r="2065" spans="1:26" ht="75" x14ac:dyDescent="0.25">
      <c r="A2065" s="232" t="s">
        <v>1314</v>
      </c>
      <c r="B2065" s="61">
        <v>19</v>
      </c>
      <c r="C2065" s="205" t="str">
        <f>+VLOOKUP(Tabla9[[#This Row],[Cod. Riesgo]],Tabla_Riesgos[[Número]:[Tipo de Riesgo]],6,FALSE)</f>
        <v>Operativo</v>
      </c>
      <c r="D2065" s="119" t="s">
        <v>12</v>
      </c>
      <c r="E2065" s="120" t="s">
        <v>22</v>
      </c>
      <c r="F2065" s="121"/>
      <c r="G2065" s="125" t="s">
        <v>219</v>
      </c>
      <c r="H2065" s="472" t="s">
        <v>544</v>
      </c>
      <c r="I2065" s="207" t="s">
        <v>486</v>
      </c>
      <c r="J2065" s="207" t="s">
        <v>490</v>
      </c>
      <c r="K2065" s="207" t="s">
        <v>494</v>
      </c>
      <c r="L2065" s="207" t="s">
        <v>499</v>
      </c>
      <c r="M2065" s="207" t="s">
        <v>503</v>
      </c>
      <c r="N2065" s="207" t="s">
        <v>508</v>
      </c>
      <c r="O2065" s="207" t="s">
        <v>512</v>
      </c>
      <c r="P2065" s="123">
        <f t="shared" si="132"/>
        <v>95</v>
      </c>
      <c r="Q2065" s="208" t="str">
        <f t="shared" si="133"/>
        <v>Moderado</v>
      </c>
      <c r="R2065" s="207" t="s">
        <v>516</v>
      </c>
      <c r="S2065" s="224" t="str">
        <f t="shared" si="134"/>
        <v>ModeradoFuerte</v>
      </c>
      <c r="T2065" s="224">
        <f>IFERROR(VLOOKUP(S2065,'Tablas de calculos'!$AU$16:$AV$24,2,FALSE),"")</f>
        <v>4</v>
      </c>
      <c r="U2065" s="208" t="str">
        <f>IFERROR(VLOOKUP(T2065,'Tablas de calculos'!$AV$16:$AY$24,4),"")</f>
        <v>Moderado</v>
      </c>
      <c r="V2065" s="207" t="s">
        <v>576</v>
      </c>
      <c r="W2065" s="207" t="s">
        <v>578</v>
      </c>
      <c r="X2065" s="123" t="str">
        <f t="shared" si="135"/>
        <v>ModeradoNo disminuyeDirectamente</v>
      </c>
      <c r="Y2065" s="208">
        <f>IFERROR(VLOOKUP(X2065,'Tablas de calculos'!$AZ$4:$BE$11,5,FALSE),"")</f>
        <v>0</v>
      </c>
      <c r="Z2065" s="208">
        <f>IFERROR(VLOOKUP(X2065,'Tablas de calculos'!$AZ$4:$BE$11,6,FALSE),"")</f>
        <v>1</v>
      </c>
    </row>
    <row r="2066" spans="1:26" ht="45" x14ac:dyDescent="0.25">
      <c r="A2066" s="232" t="s">
        <v>1314</v>
      </c>
      <c r="B2066" s="61">
        <v>20</v>
      </c>
      <c r="C2066" s="205" t="str">
        <f>+VLOOKUP(Tabla9[[#This Row],[Cod. Riesgo]],Tabla_Riesgos[[Número]:[Tipo de Riesgo]],6,FALSE)</f>
        <v>Seguridad de la Información</v>
      </c>
      <c r="D2066" s="119" t="s">
        <v>12</v>
      </c>
      <c r="E2066" s="120" t="s">
        <v>24</v>
      </c>
      <c r="F2066" s="121"/>
      <c r="G2066" s="125" t="s">
        <v>220</v>
      </c>
      <c r="H2066" s="472"/>
      <c r="I2066" s="207"/>
      <c r="J2066" s="207"/>
      <c r="K2066" s="207"/>
      <c r="L2066" s="207"/>
      <c r="M2066" s="207"/>
      <c r="N2066" s="207"/>
      <c r="O2066" s="207"/>
      <c r="P2066" s="123">
        <f t="shared" si="132"/>
        <v>0</v>
      </c>
      <c r="Q2066" s="208" t="str">
        <f t="shared" si="133"/>
        <v>Debil</v>
      </c>
      <c r="R2066" s="207" t="s">
        <v>516</v>
      </c>
      <c r="S2066" s="224" t="str">
        <f t="shared" si="134"/>
        <v>DebilFuerte</v>
      </c>
      <c r="T2066" s="224">
        <f>IFERROR(VLOOKUP(S2066,'Tablas de calculos'!$AU$16:$AV$24,2,FALSE),"")</f>
        <v>7</v>
      </c>
      <c r="U2066" s="208" t="str">
        <f>IFERROR(VLOOKUP(T2066,'Tablas de calculos'!$AV$16:$AY$24,4),"")</f>
        <v>Débil</v>
      </c>
      <c r="V2066" s="207" t="s">
        <v>576</v>
      </c>
      <c r="W2066" s="207" t="s">
        <v>578</v>
      </c>
      <c r="X2066" s="123" t="str">
        <f t="shared" si="135"/>
        <v>DébilNo disminuyeDirectamente</v>
      </c>
      <c r="Y2066" s="208" t="str">
        <f>IFERROR(VLOOKUP(X2066,'Tablas de calculos'!$AZ$4:$BE$11,5,FALSE),"")</f>
        <v/>
      </c>
      <c r="Z2066" s="208" t="str">
        <f>IFERROR(VLOOKUP(X2066,'Tablas de calculos'!$AZ$4:$BE$11,6,FALSE),"")</f>
        <v/>
      </c>
    </row>
    <row r="2067" spans="1:26" ht="60" x14ac:dyDescent="0.25">
      <c r="A2067" s="232" t="s">
        <v>1314</v>
      </c>
      <c r="B2067" s="61">
        <v>21</v>
      </c>
      <c r="C2067" s="205" t="str">
        <f>+VLOOKUP(Tabla9[[#This Row],[Cod. Riesgo]],Tabla_Riesgos[[Número]:[Tipo de Riesgo]],6,FALSE)</f>
        <v>Estratégico</v>
      </c>
      <c r="D2067" s="119" t="s">
        <v>12</v>
      </c>
      <c r="E2067" s="120" t="s">
        <v>25</v>
      </c>
      <c r="F2067" s="121"/>
      <c r="G2067" s="125" t="s">
        <v>221</v>
      </c>
      <c r="H2067" s="472"/>
      <c r="I2067" s="207"/>
      <c r="J2067" s="207"/>
      <c r="K2067" s="207"/>
      <c r="L2067" s="207"/>
      <c r="M2067" s="207"/>
      <c r="N2067" s="207"/>
      <c r="O2067" s="207"/>
      <c r="P2067" s="123">
        <f t="shared" si="132"/>
        <v>0</v>
      </c>
      <c r="Q2067" s="208" t="str">
        <f t="shared" si="133"/>
        <v>Debil</v>
      </c>
      <c r="R2067" s="207" t="s">
        <v>516</v>
      </c>
      <c r="S2067" s="224" t="str">
        <f t="shared" si="134"/>
        <v>DebilFuerte</v>
      </c>
      <c r="T2067" s="224">
        <f>IFERROR(VLOOKUP(S2067,'Tablas de calculos'!$AU$16:$AV$24,2,FALSE),"")</f>
        <v>7</v>
      </c>
      <c r="U2067" s="208" t="str">
        <f>IFERROR(VLOOKUP(T2067,'Tablas de calculos'!$AV$16:$AY$24,4),"")</f>
        <v>Débil</v>
      </c>
      <c r="V2067" s="207" t="s">
        <v>576</v>
      </c>
      <c r="W2067" s="207" t="s">
        <v>578</v>
      </c>
      <c r="X2067" s="123" t="str">
        <f t="shared" si="135"/>
        <v>DébilNo disminuyeDirectamente</v>
      </c>
      <c r="Y2067" s="208" t="str">
        <f>IFERROR(VLOOKUP(X2067,'Tablas de calculos'!$AZ$4:$BE$11,5,FALSE),"")</f>
        <v/>
      </c>
      <c r="Z2067" s="208" t="str">
        <f>IFERROR(VLOOKUP(X2067,'Tablas de calculos'!$AZ$4:$BE$11,6,FALSE),"")</f>
        <v/>
      </c>
    </row>
    <row r="2068" spans="1:26" ht="60" x14ac:dyDescent="0.25">
      <c r="A2068" s="232" t="s">
        <v>1314</v>
      </c>
      <c r="B2068" s="61">
        <v>21</v>
      </c>
      <c r="C2068" s="205" t="str">
        <f>+VLOOKUP(Tabla9[[#This Row],[Cod. Riesgo]],Tabla_Riesgos[[Número]:[Tipo de Riesgo]],6,FALSE)</f>
        <v>Estratégico</v>
      </c>
      <c r="D2068" s="119" t="s">
        <v>12</v>
      </c>
      <c r="E2068" s="120" t="s">
        <v>25</v>
      </c>
      <c r="F2068" s="121"/>
      <c r="G2068" s="125" t="s">
        <v>216</v>
      </c>
      <c r="H2068" s="472"/>
      <c r="I2068" s="207"/>
      <c r="J2068" s="207"/>
      <c r="K2068" s="207"/>
      <c r="L2068" s="207"/>
      <c r="M2068" s="207"/>
      <c r="N2068" s="207"/>
      <c r="O2068" s="207"/>
      <c r="P2068" s="123">
        <f t="shared" si="132"/>
        <v>0</v>
      </c>
      <c r="Q2068" s="208" t="str">
        <f t="shared" si="133"/>
        <v>Debil</v>
      </c>
      <c r="R2068" s="207" t="s">
        <v>516</v>
      </c>
      <c r="S2068" s="224" t="str">
        <f t="shared" si="134"/>
        <v>DebilFuerte</v>
      </c>
      <c r="T2068" s="224">
        <f>IFERROR(VLOOKUP(S2068,'Tablas de calculos'!$AU$16:$AV$24,2,FALSE),"")</f>
        <v>7</v>
      </c>
      <c r="U2068" s="208" t="str">
        <f>IFERROR(VLOOKUP(T2068,'Tablas de calculos'!$AV$16:$AY$24,4),"")</f>
        <v>Débil</v>
      </c>
      <c r="V2068" s="207" t="s">
        <v>576</v>
      </c>
      <c r="W2068" s="207" t="s">
        <v>578</v>
      </c>
      <c r="X2068" s="123" t="str">
        <f t="shared" si="135"/>
        <v>DébilNo disminuyeDirectamente</v>
      </c>
      <c r="Y2068" s="208" t="str">
        <f>IFERROR(VLOOKUP(X2068,'Tablas de calculos'!$AZ$4:$BE$11,5,FALSE),"")</f>
        <v/>
      </c>
      <c r="Z2068" s="208" t="str">
        <f>IFERROR(VLOOKUP(X2068,'Tablas de calculos'!$AZ$4:$BE$11,6,FALSE),"")</f>
        <v/>
      </c>
    </row>
    <row r="2069" spans="1:26" ht="45" x14ac:dyDescent="0.25">
      <c r="A2069" s="232" t="s">
        <v>1314</v>
      </c>
      <c r="B2069" s="61">
        <v>21</v>
      </c>
      <c r="C2069" s="205" t="str">
        <f>+VLOOKUP(Tabla9[[#This Row],[Cod. Riesgo]],Tabla_Riesgos[[Número]:[Tipo de Riesgo]],6,FALSE)</f>
        <v>Estratégico</v>
      </c>
      <c r="D2069" s="119" t="s">
        <v>12</v>
      </c>
      <c r="E2069" s="120" t="s">
        <v>25</v>
      </c>
      <c r="F2069" s="121"/>
      <c r="G2069" s="125" t="s">
        <v>217</v>
      </c>
      <c r="H2069" s="472"/>
      <c r="I2069" s="207"/>
      <c r="J2069" s="207"/>
      <c r="K2069" s="207"/>
      <c r="L2069" s="207"/>
      <c r="M2069" s="207"/>
      <c r="N2069" s="207"/>
      <c r="O2069" s="207"/>
      <c r="P2069" s="123">
        <f t="shared" si="132"/>
        <v>0</v>
      </c>
      <c r="Q2069" s="208" t="str">
        <f t="shared" si="133"/>
        <v>Debil</v>
      </c>
      <c r="R2069" s="207" t="s">
        <v>516</v>
      </c>
      <c r="S2069" s="224" t="str">
        <f t="shared" si="134"/>
        <v>DebilFuerte</v>
      </c>
      <c r="T2069" s="224">
        <f>IFERROR(VLOOKUP(S2069,'Tablas de calculos'!$AU$16:$AV$24,2,FALSE),"")</f>
        <v>7</v>
      </c>
      <c r="U2069" s="208" t="str">
        <f>IFERROR(VLOOKUP(T2069,'Tablas de calculos'!$AV$16:$AY$24,4),"")</f>
        <v>Débil</v>
      </c>
      <c r="V2069" s="207" t="s">
        <v>576</v>
      </c>
      <c r="W2069" s="207" t="s">
        <v>578</v>
      </c>
      <c r="X2069" s="123" t="str">
        <f t="shared" si="135"/>
        <v>DébilNo disminuyeDirectamente</v>
      </c>
      <c r="Y2069" s="208" t="str">
        <f>IFERROR(VLOOKUP(X2069,'Tablas de calculos'!$AZ$4:$BE$11,5,FALSE),"")</f>
        <v/>
      </c>
      <c r="Z2069" s="208" t="str">
        <f>IFERROR(VLOOKUP(X2069,'Tablas de calculos'!$AZ$4:$BE$11,6,FALSE),"")</f>
        <v/>
      </c>
    </row>
    <row r="2070" spans="1:26" ht="105" x14ac:dyDescent="0.25">
      <c r="A2070" s="232" t="s">
        <v>1314</v>
      </c>
      <c r="B2070" s="61">
        <v>22</v>
      </c>
      <c r="C2070" s="205" t="str">
        <f>+VLOOKUP(Tabla9[[#This Row],[Cod. Riesgo]],Tabla_Riesgos[[Número]:[Tipo de Riesgo]],6,FALSE)</f>
        <v>Estratégico</v>
      </c>
      <c r="D2070" s="119" t="s">
        <v>26</v>
      </c>
      <c r="E2070" s="120" t="s">
        <v>27</v>
      </c>
      <c r="F2070" s="121"/>
      <c r="G2070" s="125" t="s">
        <v>222</v>
      </c>
      <c r="H2070" s="472"/>
      <c r="I2070" s="207"/>
      <c r="J2070" s="207"/>
      <c r="K2070" s="207"/>
      <c r="L2070" s="207"/>
      <c r="M2070" s="207"/>
      <c r="N2070" s="207"/>
      <c r="O2070" s="207"/>
      <c r="P2070" s="123">
        <f t="shared" si="132"/>
        <v>0</v>
      </c>
      <c r="Q2070" s="208" t="str">
        <f t="shared" si="133"/>
        <v>Debil</v>
      </c>
      <c r="R2070" s="207" t="s">
        <v>516</v>
      </c>
      <c r="S2070" s="224" t="str">
        <f t="shared" si="134"/>
        <v>DebilFuerte</v>
      </c>
      <c r="T2070" s="224">
        <f>IFERROR(VLOOKUP(S2070,'Tablas de calculos'!$AU$16:$AV$24,2,FALSE),"")</f>
        <v>7</v>
      </c>
      <c r="U2070" s="208" t="str">
        <f>IFERROR(VLOOKUP(T2070,'Tablas de calculos'!$AV$16:$AY$24,4),"")</f>
        <v>Débil</v>
      </c>
      <c r="V2070" s="207" t="s">
        <v>576</v>
      </c>
      <c r="W2070" s="207" t="s">
        <v>578</v>
      </c>
      <c r="X2070" s="123" t="str">
        <f t="shared" si="135"/>
        <v>DébilNo disminuyeDirectamente</v>
      </c>
      <c r="Y2070" s="208" t="str">
        <f>IFERROR(VLOOKUP(X2070,'Tablas de calculos'!$AZ$4:$BE$11,5,FALSE),"")</f>
        <v/>
      </c>
      <c r="Z2070" s="208" t="str">
        <f>IFERROR(VLOOKUP(X2070,'Tablas de calculos'!$AZ$4:$BE$11,6,FALSE),"")</f>
        <v/>
      </c>
    </row>
    <row r="2071" spans="1:26" ht="105" x14ac:dyDescent="0.25">
      <c r="A2071" s="232" t="s">
        <v>1314</v>
      </c>
      <c r="B2071" s="61">
        <v>22</v>
      </c>
      <c r="C2071" s="205" t="str">
        <f>+VLOOKUP(Tabla9[[#This Row],[Cod. Riesgo]],Tabla_Riesgos[[Número]:[Tipo de Riesgo]],6,FALSE)</f>
        <v>Estratégico</v>
      </c>
      <c r="D2071" s="119" t="s">
        <v>26</v>
      </c>
      <c r="E2071" s="120" t="s">
        <v>27</v>
      </c>
      <c r="F2071" s="121"/>
      <c r="G2071" s="125" t="s">
        <v>223</v>
      </c>
      <c r="H2071" s="472"/>
      <c r="I2071" s="207"/>
      <c r="J2071" s="207"/>
      <c r="K2071" s="207"/>
      <c r="L2071" s="207"/>
      <c r="M2071" s="207"/>
      <c r="N2071" s="207"/>
      <c r="O2071" s="207"/>
      <c r="P2071" s="123">
        <f t="shared" si="132"/>
        <v>0</v>
      </c>
      <c r="Q2071" s="208" t="str">
        <f t="shared" si="133"/>
        <v>Debil</v>
      </c>
      <c r="R2071" s="207" t="s">
        <v>516</v>
      </c>
      <c r="S2071" s="224" t="str">
        <f t="shared" si="134"/>
        <v>DebilFuerte</v>
      </c>
      <c r="T2071" s="224">
        <f>IFERROR(VLOOKUP(S2071,'Tablas de calculos'!$AU$16:$AV$24,2,FALSE),"")</f>
        <v>7</v>
      </c>
      <c r="U2071" s="208" t="str">
        <f>IFERROR(VLOOKUP(T2071,'Tablas de calculos'!$AV$16:$AY$24,4),"")</f>
        <v>Débil</v>
      </c>
      <c r="V2071" s="207" t="s">
        <v>576</v>
      </c>
      <c r="W2071" s="207" t="s">
        <v>578</v>
      </c>
      <c r="X2071" s="123" t="str">
        <f t="shared" si="135"/>
        <v>DébilNo disminuyeDirectamente</v>
      </c>
      <c r="Y2071" s="208" t="str">
        <f>IFERROR(VLOOKUP(X2071,'Tablas de calculos'!$AZ$4:$BE$11,5,FALSE),"")</f>
        <v/>
      </c>
      <c r="Z2071" s="208" t="str">
        <f>IFERROR(VLOOKUP(X2071,'Tablas de calculos'!$AZ$4:$BE$11,6,FALSE),"")</f>
        <v/>
      </c>
    </row>
    <row r="2072" spans="1:26" ht="60" x14ac:dyDescent="0.25">
      <c r="A2072" s="232" t="s">
        <v>1314</v>
      </c>
      <c r="B2072" s="61">
        <v>23</v>
      </c>
      <c r="C2072" s="205" t="str">
        <f>+VLOOKUP(Tabla9[[#This Row],[Cod. Riesgo]],Tabla_Riesgos[[Número]:[Tipo de Riesgo]],6,FALSE)</f>
        <v>Estratégico</v>
      </c>
      <c r="D2072" s="119" t="s">
        <v>26</v>
      </c>
      <c r="E2072" s="120" t="s">
        <v>28</v>
      </c>
      <c r="F2072" s="121"/>
      <c r="G2072" s="125" t="s">
        <v>224</v>
      </c>
      <c r="H2072" s="472"/>
      <c r="I2072" s="207"/>
      <c r="J2072" s="207"/>
      <c r="K2072" s="207"/>
      <c r="L2072" s="207"/>
      <c r="M2072" s="207"/>
      <c r="N2072" s="207"/>
      <c r="O2072" s="207"/>
      <c r="P2072" s="123">
        <f t="shared" si="132"/>
        <v>0</v>
      </c>
      <c r="Q2072" s="208" t="str">
        <f t="shared" si="133"/>
        <v>Debil</v>
      </c>
      <c r="R2072" s="207" t="s">
        <v>516</v>
      </c>
      <c r="S2072" s="224" t="str">
        <f t="shared" si="134"/>
        <v>DebilFuerte</v>
      </c>
      <c r="T2072" s="224">
        <f>IFERROR(VLOOKUP(S2072,'Tablas de calculos'!$AU$16:$AV$24,2,FALSE),"")</f>
        <v>7</v>
      </c>
      <c r="U2072" s="208" t="str">
        <f>IFERROR(VLOOKUP(T2072,'Tablas de calculos'!$AV$16:$AY$24,4),"")</f>
        <v>Débil</v>
      </c>
      <c r="V2072" s="207" t="s">
        <v>576</v>
      </c>
      <c r="W2072" s="207" t="s">
        <v>578</v>
      </c>
      <c r="X2072" s="123" t="str">
        <f t="shared" si="135"/>
        <v>DébilNo disminuyeDirectamente</v>
      </c>
      <c r="Y2072" s="208" t="str">
        <f>IFERROR(VLOOKUP(X2072,'Tablas de calculos'!$AZ$4:$BE$11,5,FALSE),"")</f>
        <v/>
      </c>
      <c r="Z2072" s="208" t="str">
        <f>IFERROR(VLOOKUP(X2072,'Tablas de calculos'!$AZ$4:$BE$11,6,FALSE),"")</f>
        <v/>
      </c>
    </row>
    <row r="2073" spans="1:26" ht="45" x14ac:dyDescent="0.25">
      <c r="A2073" s="232" t="s">
        <v>1314</v>
      </c>
      <c r="B2073" s="61">
        <v>75</v>
      </c>
      <c r="C2073" s="205" t="str">
        <f>+VLOOKUP(Tabla9[[#This Row],[Cod. Riesgo]],Tabla_Riesgos[[Número]:[Tipo de Riesgo]],6,FALSE)</f>
        <v>Seguridad de la Información</v>
      </c>
      <c r="D2073" s="119" t="s">
        <v>26</v>
      </c>
      <c r="E2073" s="120" t="s">
        <v>681</v>
      </c>
      <c r="F2073" s="121"/>
      <c r="G2073" s="125" t="s">
        <v>225</v>
      </c>
      <c r="H2073" s="472"/>
      <c r="I2073" s="207"/>
      <c r="J2073" s="207"/>
      <c r="K2073" s="207"/>
      <c r="L2073" s="207"/>
      <c r="M2073" s="207"/>
      <c r="N2073" s="207"/>
      <c r="O2073" s="207"/>
      <c r="P2073" s="123">
        <f t="shared" si="132"/>
        <v>0</v>
      </c>
      <c r="Q2073" s="208" t="str">
        <f t="shared" si="133"/>
        <v>Debil</v>
      </c>
      <c r="R2073" s="207" t="s">
        <v>516</v>
      </c>
      <c r="S2073" s="224" t="str">
        <f t="shared" si="134"/>
        <v>DebilFuerte</v>
      </c>
      <c r="T2073" s="224">
        <f>IFERROR(VLOOKUP(S2073,'Tablas de calculos'!$AU$16:$AV$24,2,FALSE),"")</f>
        <v>7</v>
      </c>
      <c r="U2073" s="208" t="str">
        <f>IFERROR(VLOOKUP(T2073,'Tablas de calculos'!$AV$16:$AY$24,4),"")</f>
        <v>Débil</v>
      </c>
      <c r="V2073" s="207" t="s">
        <v>576</v>
      </c>
      <c r="W2073" s="207" t="s">
        <v>578</v>
      </c>
      <c r="X2073" s="123" t="str">
        <f t="shared" si="135"/>
        <v>DébilNo disminuyeDirectamente</v>
      </c>
      <c r="Y2073" s="208" t="str">
        <f>IFERROR(VLOOKUP(X2073,'Tablas de calculos'!$AZ$4:$BE$11,5,FALSE),"")</f>
        <v/>
      </c>
      <c r="Z2073" s="208" t="str">
        <f>IFERROR(VLOOKUP(X2073,'Tablas de calculos'!$AZ$4:$BE$11,6,FALSE),"")</f>
        <v/>
      </c>
    </row>
    <row r="2074" spans="1:26" ht="45" x14ac:dyDescent="0.25">
      <c r="A2074" s="232" t="s">
        <v>1314</v>
      </c>
      <c r="B2074" s="61">
        <v>75</v>
      </c>
      <c r="C2074" s="205" t="str">
        <f>+VLOOKUP(Tabla9[[#This Row],[Cod. Riesgo]],Tabla_Riesgos[[Número]:[Tipo de Riesgo]],6,FALSE)</f>
        <v>Seguridad de la Información</v>
      </c>
      <c r="D2074" s="119" t="s">
        <v>26</v>
      </c>
      <c r="E2074" s="120" t="s">
        <v>681</v>
      </c>
      <c r="F2074" s="121"/>
      <c r="G2074" s="125" t="s">
        <v>226</v>
      </c>
      <c r="H2074" s="472"/>
      <c r="I2074" s="207"/>
      <c r="J2074" s="207"/>
      <c r="K2074" s="207"/>
      <c r="L2074" s="207"/>
      <c r="M2074" s="207"/>
      <c r="N2074" s="207"/>
      <c r="O2074" s="207"/>
      <c r="P2074" s="123">
        <f t="shared" si="132"/>
        <v>0</v>
      </c>
      <c r="Q2074" s="208" t="str">
        <f t="shared" si="133"/>
        <v>Debil</v>
      </c>
      <c r="R2074" s="207" t="s">
        <v>516</v>
      </c>
      <c r="S2074" s="224" t="str">
        <f t="shared" si="134"/>
        <v>DebilFuerte</v>
      </c>
      <c r="T2074" s="224">
        <f>IFERROR(VLOOKUP(S2074,'Tablas de calculos'!$AU$16:$AV$24,2,FALSE),"")</f>
        <v>7</v>
      </c>
      <c r="U2074" s="208" t="str">
        <f>IFERROR(VLOOKUP(T2074,'Tablas de calculos'!$AV$16:$AY$24,4),"")</f>
        <v>Débil</v>
      </c>
      <c r="V2074" s="207" t="s">
        <v>576</v>
      </c>
      <c r="W2074" s="207" t="s">
        <v>578</v>
      </c>
      <c r="X2074" s="123" t="str">
        <f t="shared" si="135"/>
        <v>DébilNo disminuyeDirectamente</v>
      </c>
      <c r="Y2074" s="208" t="str">
        <f>IFERROR(VLOOKUP(X2074,'Tablas de calculos'!$AZ$4:$BE$11,5,FALSE),"")</f>
        <v/>
      </c>
      <c r="Z2074" s="208" t="str">
        <f>IFERROR(VLOOKUP(X2074,'Tablas de calculos'!$AZ$4:$BE$11,6,FALSE),"")</f>
        <v/>
      </c>
    </row>
    <row r="2075" spans="1:26" ht="165" x14ac:dyDescent="0.25">
      <c r="A2075" s="232" t="s">
        <v>1314</v>
      </c>
      <c r="B2075" s="61">
        <v>24</v>
      </c>
      <c r="C2075" s="205" t="str">
        <f>+VLOOKUP(Tabla9[[#This Row],[Cod. Riesgo]],Tabla_Riesgos[[Número]:[Tipo de Riesgo]],6,FALSE)</f>
        <v>Operativo</v>
      </c>
      <c r="D2075" s="119" t="s">
        <v>29</v>
      </c>
      <c r="E2075" s="120" t="s">
        <v>30</v>
      </c>
      <c r="F2075" s="121"/>
      <c r="G2075" s="125" t="s">
        <v>227</v>
      </c>
      <c r="H2075" s="472" t="s">
        <v>543</v>
      </c>
      <c r="I2075" s="207" t="s">
        <v>486</v>
      </c>
      <c r="J2075" s="207" t="s">
        <v>490</v>
      </c>
      <c r="K2075" s="207" t="s">
        <v>494</v>
      </c>
      <c r="L2075" s="207" t="s">
        <v>498</v>
      </c>
      <c r="M2075" s="207" t="s">
        <v>503</v>
      </c>
      <c r="N2075" s="207" t="s">
        <v>508</v>
      </c>
      <c r="O2075" s="207" t="s">
        <v>512</v>
      </c>
      <c r="P2075" s="123">
        <f t="shared" si="132"/>
        <v>100</v>
      </c>
      <c r="Q2075" s="208" t="str">
        <f t="shared" si="133"/>
        <v>Fuerte</v>
      </c>
      <c r="R2075" s="207" t="s">
        <v>516</v>
      </c>
      <c r="S2075" s="224" t="str">
        <f t="shared" si="134"/>
        <v>FuerteFuerte</v>
      </c>
      <c r="T2075" s="224">
        <f>IFERROR(VLOOKUP(S2075,'Tablas de calculos'!$AU$16:$AV$24,2,FALSE),"")</f>
        <v>1</v>
      </c>
      <c r="U2075" s="208" t="str">
        <f>IFERROR(VLOOKUP(T2075,'Tablas de calculos'!$AV$16:$AY$24,4),"")</f>
        <v>Fuerte</v>
      </c>
      <c r="V2075" s="207" t="s">
        <v>576</v>
      </c>
      <c r="W2075" s="207" t="s">
        <v>578</v>
      </c>
      <c r="X2075" s="123" t="str">
        <f t="shared" si="135"/>
        <v>FuerteNo disminuyeDirectamente</v>
      </c>
      <c r="Y2075" s="208">
        <f>IFERROR(VLOOKUP(X2075,'Tablas de calculos'!$AZ$4:$BE$11,5,FALSE),"")</f>
        <v>0</v>
      </c>
      <c r="Z2075" s="208">
        <f>IFERROR(VLOOKUP(X2075,'Tablas de calculos'!$AZ$4:$BE$11,6,FALSE),"")</f>
        <v>2</v>
      </c>
    </row>
    <row r="2076" spans="1:26" ht="90" x14ac:dyDescent="0.25">
      <c r="A2076" s="232" t="s">
        <v>1314</v>
      </c>
      <c r="B2076" s="61">
        <v>24</v>
      </c>
      <c r="C2076" s="205" t="str">
        <f>+VLOOKUP(Tabla9[[#This Row],[Cod. Riesgo]],Tabla_Riesgos[[Número]:[Tipo de Riesgo]],6,FALSE)</f>
        <v>Operativo</v>
      </c>
      <c r="D2076" s="119" t="s">
        <v>29</v>
      </c>
      <c r="E2076" s="120" t="s">
        <v>30</v>
      </c>
      <c r="F2076" s="121"/>
      <c r="G2076" s="125" t="s">
        <v>1354</v>
      </c>
      <c r="H2076" s="472"/>
      <c r="I2076" s="207"/>
      <c r="J2076" s="207"/>
      <c r="K2076" s="207"/>
      <c r="L2076" s="207"/>
      <c r="M2076" s="207"/>
      <c r="N2076" s="207"/>
      <c r="O2076" s="207"/>
      <c r="P2076" s="123">
        <f t="shared" si="132"/>
        <v>0</v>
      </c>
      <c r="Q2076" s="208" t="str">
        <f t="shared" si="133"/>
        <v>Debil</v>
      </c>
      <c r="R2076" s="207" t="s">
        <v>516</v>
      </c>
      <c r="S2076" s="224" t="str">
        <f t="shared" si="134"/>
        <v>DebilFuerte</v>
      </c>
      <c r="T2076" s="224">
        <f>IFERROR(VLOOKUP(S2076,'Tablas de calculos'!$AU$16:$AV$24,2,FALSE),"")</f>
        <v>7</v>
      </c>
      <c r="U2076" s="208" t="str">
        <f>IFERROR(VLOOKUP(T2076,'Tablas de calculos'!$AV$16:$AY$24,4),"")</f>
        <v>Débil</v>
      </c>
      <c r="V2076" s="207" t="s">
        <v>576</v>
      </c>
      <c r="W2076" s="207" t="s">
        <v>578</v>
      </c>
      <c r="X2076" s="123" t="str">
        <f t="shared" si="135"/>
        <v>DébilNo disminuyeDirectamente</v>
      </c>
      <c r="Y2076" s="208" t="str">
        <f>IFERROR(VLOOKUP(X2076,'Tablas de calculos'!$AZ$4:$BE$11,5,FALSE),"")</f>
        <v/>
      </c>
      <c r="Z2076" s="208" t="str">
        <f>IFERROR(VLOOKUP(X2076,'Tablas de calculos'!$AZ$4:$BE$11,6,FALSE),"")</f>
        <v/>
      </c>
    </row>
    <row r="2077" spans="1:26" ht="30" x14ac:dyDescent="0.25">
      <c r="A2077" s="232" t="s">
        <v>1314</v>
      </c>
      <c r="B2077" s="61">
        <v>25</v>
      </c>
      <c r="C2077" s="205" t="str">
        <f>+VLOOKUP(Tabla9[[#This Row],[Cod. Riesgo]],Tabla_Riesgos[[Número]:[Tipo de Riesgo]],6,FALSE)</f>
        <v>Operativo</v>
      </c>
      <c r="D2077" s="119" t="s">
        <v>12</v>
      </c>
      <c r="E2077" s="120" t="s">
        <v>31</v>
      </c>
      <c r="F2077" s="121"/>
      <c r="G2077" s="125" t="s">
        <v>229</v>
      </c>
      <c r="H2077" s="472" t="s">
        <v>544</v>
      </c>
      <c r="I2077" s="207" t="s">
        <v>486</v>
      </c>
      <c r="J2077" s="207" t="s">
        <v>490</v>
      </c>
      <c r="K2077" s="207" t="s">
        <v>494</v>
      </c>
      <c r="L2077" s="207" t="s">
        <v>498</v>
      </c>
      <c r="M2077" s="207" t="s">
        <v>503</v>
      </c>
      <c r="N2077" s="207" t="s">
        <v>508</v>
      </c>
      <c r="O2077" s="207" t="s">
        <v>512</v>
      </c>
      <c r="P2077" s="123">
        <f t="shared" si="132"/>
        <v>100</v>
      </c>
      <c r="Q2077" s="208" t="str">
        <f t="shared" si="133"/>
        <v>Fuerte</v>
      </c>
      <c r="R2077" s="207" t="s">
        <v>516</v>
      </c>
      <c r="S2077" s="224" t="str">
        <f t="shared" si="134"/>
        <v>FuerteFuerte</v>
      </c>
      <c r="T2077" s="224">
        <f>IFERROR(VLOOKUP(S2077,'Tablas de calculos'!$AU$16:$AV$24,2,FALSE),"")</f>
        <v>1</v>
      </c>
      <c r="U2077" s="208" t="str">
        <f>IFERROR(VLOOKUP(T2077,'Tablas de calculos'!$AV$16:$AY$24,4),"")</f>
        <v>Fuerte</v>
      </c>
      <c r="V2077" s="207" t="s">
        <v>576</v>
      </c>
      <c r="W2077" s="207" t="s">
        <v>578</v>
      </c>
      <c r="X2077" s="123" t="str">
        <f t="shared" si="135"/>
        <v>FuerteNo disminuyeDirectamente</v>
      </c>
      <c r="Y2077" s="208">
        <f>IFERROR(VLOOKUP(X2077,'Tablas de calculos'!$AZ$4:$BE$11,5,FALSE),"")</f>
        <v>0</v>
      </c>
      <c r="Z2077" s="208">
        <f>IFERROR(VLOOKUP(X2077,'Tablas de calculos'!$AZ$4:$BE$11,6,FALSE),"")</f>
        <v>2</v>
      </c>
    </row>
    <row r="2078" spans="1:26" ht="30" x14ac:dyDescent="0.25">
      <c r="A2078" s="232" t="s">
        <v>1314</v>
      </c>
      <c r="B2078" s="61">
        <v>25</v>
      </c>
      <c r="C2078" s="205" t="str">
        <f>+VLOOKUP(Tabla9[[#This Row],[Cod. Riesgo]],Tabla_Riesgos[[Número]:[Tipo de Riesgo]],6,FALSE)</f>
        <v>Operativo</v>
      </c>
      <c r="D2078" s="119" t="s">
        <v>12</v>
      </c>
      <c r="E2078" s="120" t="s">
        <v>31</v>
      </c>
      <c r="F2078" s="121"/>
      <c r="G2078" s="125" t="s">
        <v>230</v>
      </c>
      <c r="H2078" s="472" t="s">
        <v>544</v>
      </c>
      <c r="I2078" s="207" t="s">
        <v>486</v>
      </c>
      <c r="J2078" s="207" t="s">
        <v>490</v>
      </c>
      <c r="K2078" s="207" t="s">
        <v>494</v>
      </c>
      <c r="L2078" s="207" t="s">
        <v>498</v>
      </c>
      <c r="M2078" s="207" t="s">
        <v>503</v>
      </c>
      <c r="N2078" s="207" t="s">
        <v>508</v>
      </c>
      <c r="O2078" s="207" t="s">
        <v>512</v>
      </c>
      <c r="P2078" s="123">
        <f t="shared" si="132"/>
        <v>100</v>
      </c>
      <c r="Q2078" s="208" t="str">
        <f t="shared" si="133"/>
        <v>Fuerte</v>
      </c>
      <c r="R2078" s="207" t="s">
        <v>516</v>
      </c>
      <c r="S2078" s="224" t="str">
        <f t="shared" si="134"/>
        <v>FuerteFuerte</v>
      </c>
      <c r="T2078" s="224">
        <f>IFERROR(VLOOKUP(S2078,'Tablas de calculos'!$AU$16:$AV$24,2,FALSE),"")</f>
        <v>1</v>
      </c>
      <c r="U2078" s="208" t="str">
        <f>IFERROR(VLOOKUP(T2078,'Tablas de calculos'!$AV$16:$AY$24,4),"")</f>
        <v>Fuerte</v>
      </c>
      <c r="V2078" s="207" t="s">
        <v>576</v>
      </c>
      <c r="W2078" s="207" t="s">
        <v>578</v>
      </c>
      <c r="X2078" s="123" t="str">
        <f t="shared" si="135"/>
        <v>FuerteNo disminuyeDirectamente</v>
      </c>
      <c r="Y2078" s="208">
        <f>IFERROR(VLOOKUP(X2078,'Tablas de calculos'!$AZ$4:$BE$11,5,FALSE),"")</f>
        <v>0</v>
      </c>
      <c r="Z2078" s="208">
        <f>IFERROR(VLOOKUP(X2078,'Tablas de calculos'!$AZ$4:$BE$11,6,FALSE),"")</f>
        <v>2</v>
      </c>
    </row>
    <row r="2079" spans="1:26" ht="165" x14ac:dyDescent="0.25">
      <c r="A2079" s="232" t="s">
        <v>1314</v>
      </c>
      <c r="B2079" s="61">
        <v>25</v>
      </c>
      <c r="C2079" s="205" t="str">
        <f>+VLOOKUP(Tabla9[[#This Row],[Cod. Riesgo]],Tabla_Riesgos[[Número]:[Tipo de Riesgo]],6,FALSE)</f>
        <v>Operativo</v>
      </c>
      <c r="D2079" s="119" t="s">
        <v>12</v>
      </c>
      <c r="E2079" s="120" t="s">
        <v>31</v>
      </c>
      <c r="F2079" s="121"/>
      <c r="G2079" s="125" t="s">
        <v>1355</v>
      </c>
      <c r="H2079" s="472" t="s">
        <v>544</v>
      </c>
      <c r="I2079" s="207" t="s">
        <v>486</v>
      </c>
      <c r="J2079" s="207" t="s">
        <v>490</v>
      </c>
      <c r="K2079" s="207" t="s">
        <v>494</v>
      </c>
      <c r="L2079" s="207" t="s">
        <v>498</v>
      </c>
      <c r="M2079" s="207" t="s">
        <v>503</v>
      </c>
      <c r="N2079" s="207" t="s">
        <v>508</v>
      </c>
      <c r="O2079" s="207" t="s">
        <v>512</v>
      </c>
      <c r="P2079" s="123">
        <f t="shared" si="132"/>
        <v>100</v>
      </c>
      <c r="Q2079" s="208" t="str">
        <f t="shared" si="133"/>
        <v>Fuerte</v>
      </c>
      <c r="R2079" s="207" t="s">
        <v>516</v>
      </c>
      <c r="S2079" s="224" t="str">
        <f t="shared" si="134"/>
        <v>FuerteFuerte</v>
      </c>
      <c r="T2079" s="224">
        <f>IFERROR(VLOOKUP(S2079,'Tablas de calculos'!$AU$16:$AV$24,2,FALSE),"")</f>
        <v>1</v>
      </c>
      <c r="U2079" s="208" t="str">
        <f>IFERROR(VLOOKUP(T2079,'Tablas de calculos'!$AV$16:$AY$24,4),"")</f>
        <v>Fuerte</v>
      </c>
      <c r="V2079" s="207" t="s">
        <v>576</v>
      </c>
      <c r="W2079" s="207" t="s">
        <v>578</v>
      </c>
      <c r="X2079" s="123" t="str">
        <f t="shared" si="135"/>
        <v>FuerteNo disminuyeDirectamente</v>
      </c>
      <c r="Y2079" s="208">
        <f>IFERROR(VLOOKUP(X2079,'Tablas de calculos'!$AZ$4:$BE$11,5,FALSE),"")</f>
        <v>0</v>
      </c>
      <c r="Z2079" s="208">
        <f>IFERROR(VLOOKUP(X2079,'Tablas de calculos'!$AZ$4:$BE$11,6,FALSE),"")</f>
        <v>2</v>
      </c>
    </row>
    <row r="2080" spans="1:26" ht="165" x14ac:dyDescent="0.25">
      <c r="A2080" s="232" t="s">
        <v>1314</v>
      </c>
      <c r="B2080" s="61">
        <v>26</v>
      </c>
      <c r="C2080" s="205" t="str">
        <f>+VLOOKUP(Tabla9[[#This Row],[Cod. Riesgo]],Tabla_Riesgos[[Número]:[Tipo de Riesgo]],6,FALSE)</f>
        <v>Operativo</v>
      </c>
      <c r="D2080" s="119" t="s">
        <v>12</v>
      </c>
      <c r="E2080" s="120" t="s">
        <v>32</v>
      </c>
      <c r="F2080" s="121"/>
      <c r="G2080" s="125" t="s">
        <v>1356</v>
      </c>
      <c r="H2080" s="472" t="s">
        <v>544</v>
      </c>
      <c r="I2080" s="207" t="s">
        <v>486</v>
      </c>
      <c r="J2080" s="207" t="s">
        <v>490</v>
      </c>
      <c r="K2080" s="207" t="s">
        <v>494</v>
      </c>
      <c r="L2080" s="207" t="s">
        <v>498</v>
      </c>
      <c r="M2080" s="207" t="s">
        <v>503</v>
      </c>
      <c r="N2080" s="207" t="s">
        <v>508</v>
      </c>
      <c r="O2080" s="207" t="s">
        <v>512</v>
      </c>
      <c r="P2080" s="123">
        <f t="shared" si="132"/>
        <v>100</v>
      </c>
      <c r="Q2080" s="208" t="str">
        <f t="shared" si="133"/>
        <v>Fuerte</v>
      </c>
      <c r="R2080" s="207" t="s">
        <v>516</v>
      </c>
      <c r="S2080" s="224" t="str">
        <f t="shared" si="134"/>
        <v>FuerteFuerte</v>
      </c>
      <c r="T2080" s="224">
        <f>IFERROR(VLOOKUP(S2080,'Tablas de calculos'!$AU$16:$AV$24,2,FALSE),"")</f>
        <v>1</v>
      </c>
      <c r="U2080" s="208" t="str">
        <f>IFERROR(VLOOKUP(T2080,'Tablas de calculos'!$AV$16:$AY$24,4),"")</f>
        <v>Fuerte</v>
      </c>
      <c r="V2080" s="207" t="s">
        <v>576</v>
      </c>
      <c r="W2080" s="207" t="s">
        <v>578</v>
      </c>
      <c r="X2080" s="123" t="str">
        <f t="shared" si="135"/>
        <v>FuerteNo disminuyeDirectamente</v>
      </c>
      <c r="Y2080" s="208">
        <f>IFERROR(VLOOKUP(X2080,'Tablas de calculos'!$AZ$4:$BE$11,5,FALSE),"")</f>
        <v>0</v>
      </c>
      <c r="Z2080" s="208">
        <f>IFERROR(VLOOKUP(X2080,'Tablas de calculos'!$AZ$4:$BE$11,6,FALSE),"")</f>
        <v>2</v>
      </c>
    </row>
    <row r="2081" spans="1:26" ht="195" x14ac:dyDescent="0.25">
      <c r="A2081" s="232" t="s">
        <v>1314</v>
      </c>
      <c r="B2081" s="61">
        <v>26</v>
      </c>
      <c r="C2081" s="205" t="str">
        <f>+VLOOKUP(Tabla9[[#This Row],[Cod. Riesgo]],Tabla_Riesgos[[Número]:[Tipo de Riesgo]],6,FALSE)</f>
        <v>Operativo</v>
      </c>
      <c r="D2081" s="119" t="s">
        <v>12</v>
      </c>
      <c r="E2081" s="120" t="s">
        <v>32</v>
      </c>
      <c r="F2081" s="121"/>
      <c r="G2081" s="125" t="s">
        <v>1357</v>
      </c>
      <c r="H2081" s="472" t="s">
        <v>543</v>
      </c>
      <c r="I2081" s="207" t="s">
        <v>486</v>
      </c>
      <c r="J2081" s="207" t="s">
        <v>490</v>
      </c>
      <c r="K2081" s="207" t="s">
        <v>494</v>
      </c>
      <c r="L2081" s="207" t="s">
        <v>498</v>
      </c>
      <c r="M2081" s="207" t="s">
        <v>503</v>
      </c>
      <c r="N2081" s="207" t="s">
        <v>508</v>
      </c>
      <c r="O2081" s="207" t="s">
        <v>512</v>
      </c>
      <c r="P2081" s="123">
        <f t="shared" si="132"/>
        <v>100</v>
      </c>
      <c r="Q2081" s="208" t="str">
        <f t="shared" si="133"/>
        <v>Fuerte</v>
      </c>
      <c r="R2081" s="207" t="s">
        <v>516</v>
      </c>
      <c r="S2081" s="224" t="str">
        <f t="shared" si="134"/>
        <v>FuerteFuerte</v>
      </c>
      <c r="T2081" s="224">
        <f>IFERROR(VLOOKUP(S2081,'Tablas de calculos'!$AU$16:$AV$24,2,FALSE),"")</f>
        <v>1</v>
      </c>
      <c r="U2081" s="208" t="str">
        <f>IFERROR(VLOOKUP(T2081,'Tablas de calculos'!$AV$16:$AY$24,4),"")</f>
        <v>Fuerte</v>
      </c>
      <c r="V2081" s="207" t="s">
        <v>576</v>
      </c>
      <c r="W2081" s="207" t="s">
        <v>578</v>
      </c>
      <c r="X2081" s="123" t="str">
        <f t="shared" si="135"/>
        <v>FuerteNo disminuyeDirectamente</v>
      </c>
      <c r="Y2081" s="208">
        <f>IFERROR(VLOOKUP(X2081,'Tablas de calculos'!$AZ$4:$BE$11,5,FALSE),"")</f>
        <v>0</v>
      </c>
      <c r="Z2081" s="208">
        <f>IFERROR(VLOOKUP(X2081,'Tablas de calculos'!$AZ$4:$BE$11,6,FALSE),"")</f>
        <v>2</v>
      </c>
    </row>
    <row r="2082" spans="1:26" ht="75" x14ac:dyDescent="0.25">
      <c r="A2082" s="232" t="s">
        <v>1314</v>
      </c>
      <c r="B2082" s="61">
        <v>28</v>
      </c>
      <c r="C2082" s="205" t="str">
        <f>+VLOOKUP(Tabla9[[#This Row],[Cod. Riesgo]],Tabla_Riesgos[[Número]:[Tipo de Riesgo]],6,FALSE)</f>
        <v>Estratégico</v>
      </c>
      <c r="D2082" s="119" t="s">
        <v>26</v>
      </c>
      <c r="E2082" s="120" t="s">
        <v>1155</v>
      </c>
      <c r="F2082" s="121"/>
      <c r="G2082" s="125" t="s">
        <v>233</v>
      </c>
      <c r="H2082" s="472"/>
      <c r="I2082" s="207"/>
      <c r="J2082" s="207"/>
      <c r="K2082" s="207"/>
      <c r="L2082" s="207"/>
      <c r="M2082" s="207"/>
      <c r="N2082" s="207"/>
      <c r="O2082" s="207"/>
      <c r="P2082" s="123">
        <f t="shared" si="132"/>
        <v>0</v>
      </c>
      <c r="Q2082" s="208" t="str">
        <f t="shared" si="133"/>
        <v>Debil</v>
      </c>
      <c r="R2082" s="207" t="s">
        <v>516</v>
      </c>
      <c r="S2082" s="224" t="str">
        <f t="shared" si="134"/>
        <v>DebilFuerte</v>
      </c>
      <c r="T2082" s="224">
        <f>IFERROR(VLOOKUP(S2082,'Tablas de calculos'!$AU$16:$AV$24,2,FALSE),"")</f>
        <v>7</v>
      </c>
      <c r="U2082" s="208" t="str">
        <f>IFERROR(VLOOKUP(T2082,'Tablas de calculos'!$AV$16:$AY$24,4),"")</f>
        <v>Débil</v>
      </c>
      <c r="V2082" s="207" t="s">
        <v>576</v>
      </c>
      <c r="W2082" s="207" t="s">
        <v>578</v>
      </c>
      <c r="X2082" s="123" t="str">
        <f t="shared" si="135"/>
        <v>DébilNo disminuyeDirectamente</v>
      </c>
      <c r="Y2082" s="208" t="str">
        <f>IFERROR(VLOOKUP(X2082,'Tablas de calculos'!$AZ$4:$BE$11,5,FALSE),"")</f>
        <v/>
      </c>
      <c r="Z2082" s="208" t="str">
        <f>IFERROR(VLOOKUP(X2082,'Tablas de calculos'!$AZ$4:$BE$11,6,FALSE),"")</f>
        <v/>
      </c>
    </row>
    <row r="2083" spans="1:26" ht="75" x14ac:dyDescent="0.25">
      <c r="A2083" s="232" t="s">
        <v>1314</v>
      </c>
      <c r="B2083" s="61">
        <v>28</v>
      </c>
      <c r="C2083" s="205" t="str">
        <f>+VLOOKUP(Tabla9[[#This Row],[Cod. Riesgo]],Tabla_Riesgos[[Número]:[Tipo de Riesgo]],6,FALSE)</f>
        <v>Estratégico</v>
      </c>
      <c r="D2083" s="119" t="s">
        <v>26</v>
      </c>
      <c r="E2083" s="120" t="s">
        <v>1155</v>
      </c>
      <c r="F2083" s="121"/>
      <c r="G2083" s="125" t="s">
        <v>234</v>
      </c>
      <c r="H2083" s="472"/>
      <c r="I2083" s="207"/>
      <c r="J2083" s="207"/>
      <c r="K2083" s="207"/>
      <c r="L2083" s="207"/>
      <c r="M2083" s="207"/>
      <c r="N2083" s="207"/>
      <c r="O2083" s="207"/>
      <c r="P2083" s="123">
        <f t="shared" si="132"/>
        <v>0</v>
      </c>
      <c r="Q2083" s="208" t="str">
        <f t="shared" si="133"/>
        <v>Debil</v>
      </c>
      <c r="R2083" s="207" t="s">
        <v>516</v>
      </c>
      <c r="S2083" s="224" t="str">
        <f t="shared" si="134"/>
        <v>DebilFuerte</v>
      </c>
      <c r="T2083" s="224">
        <f>IFERROR(VLOOKUP(S2083,'Tablas de calculos'!$AU$16:$AV$24,2,FALSE),"")</f>
        <v>7</v>
      </c>
      <c r="U2083" s="208" t="str">
        <f>IFERROR(VLOOKUP(T2083,'Tablas de calculos'!$AV$16:$AY$24,4),"")</f>
        <v>Débil</v>
      </c>
      <c r="V2083" s="207" t="s">
        <v>576</v>
      </c>
      <c r="W2083" s="207" t="s">
        <v>578</v>
      </c>
      <c r="X2083" s="123" t="str">
        <f t="shared" si="135"/>
        <v>DébilNo disminuyeDirectamente</v>
      </c>
      <c r="Y2083" s="208" t="str">
        <f>IFERROR(VLOOKUP(X2083,'Tablas de calculos'!$AZ$4:$BE$11,5,FALSE),"")</f>
        <v/>
      </c>
      <c r="Z2083" s="208" t="str">
        <f>IFERROR(VLOOKUP(X2083,'Tablas de calculos'!$AZ$4:$BE$11,6,FALSE),"")</f>
        <v/>
      </c>
    </row>
    <row r="2084" spans="1:26" ht="75" x14ac:dyDescent="0.25">
      <c r="A2084" s="232" t="s">
        <v>1314</v>
      </c>
      <c r="B2084" s="61">
        <v>28</v>
      </c>
      <c r="C2084" s="205" t="str">
        <f>+VLOOKUP(Tabla9[[#This Row],[Cod. Riesgo]],Tabla_Riesgos[[Número]:[Tipo de Riesgo]],6,FALSE)</f>
        <v>Estratégico</v>
      </c>
      <c r="D2084" s="119" t="s">
        <v>26</v>
      </c>
      <c r="E2084" s="120" t="s">
        <v>1155</v>
      </c>
      <c r="F2084" s="121"/>
      <c r="G2084" s="125" t="s">
        <v>235</v>
      </c>
      <c r="H2084" s="472"/>
      <c r="I2084" s="207"/>
      <c r="J2084" s="207"/>
      <c r="K2084" s="207"/>
      <c r="L2084" s="207"/>
      <c r="M2084" s="207"/>
      <c r="N2084" s="207"/>
      <c r="O2084" s="207"/>
      <c r="P2084" s="123">
        <f t="shared" si="132"/>
        <v>0</v>
      </c>
      <c r="Q2084" s="208" t="str">
        <f t="shared" si="133"/>
        <v>Debil</v>
      </c>
      <c r="R2084" s="207" t="s">
        <v>516</v>
      </c>
      <c r="S2084" s="224" t="str">
        <f t="shared" si="134"/>
        <v>DebilFuerte</v>
      </c>
      <c r="T2084" s="224">
        <f>IFERROR(VLOOKUP(S2084,'Tablas de calculos'!$AU$16:$AV$24,2,FALSE),"")</f>
        <v>7</v>
      </c>
      <c r="U2084" s="208" t="str">
        <f>IFERROR(VLOOKUP(T2084,'Tablas de calculos'!$AV$16:$AY$24,4),"")</f>
        <v>Débil</v>
      </c>
      <c r="V2084" s="207" t="s">
        <v>576</v>
      </c>
      <c r="W2084" s="207" t="s">
        <v>578</v>
      </c>
      <c r="X2084" s="123" t="str">
        <f t="shared" si="135"/>
        <v>DébilNo disminuyeDirectamente</v>
      </c>
      <c r="Y2084" s="208" t="str">
        <f>IFERROR(VLOOKUP(X2084,'Tablas de calculos'!$AZ$4:$BE$11,5,FALSE),"")</f>
        <v/>
      </c>
      <c r="Z2084" s="208" t="str">
        <f>IFERROR(VLOOKUP(X2084,'Tablas de calculos'!$AZ$4:$BE$11,6,FALSE),"")</f>
        <v/>
      </c>
    </row>
    <row r="2085" spans="1:26" ht="75" x14ac:dyDescent="0.25">
      <c r="A2085" s="232" t="s">
        <v>1314</v>
      </c>
      <c r="B2085" s="61">
        <v>28</v>
      </c>
      <c r="C2085" s="205" t="str">
        <f>+VLOOKUP(Tabla9[[#This Row],[Cod. Riesgo]],Tabla_Riesgos[[Número]:[Tipo de Riesgo]],6,FALSE)</f>
        <v>Estratégico</v>
      </c>
      <c r="D2085" s="119" t="s">
        <v>26</v>
      </c>
      <c r="E2085" s="120" t="s">
        <v>1155</v>
      </c>
      <c r="F2085" s="121"/>
      <c r="G2085" s="125" t="s">
        <v>236</v>
      </c>
      <c r="H2085" s="472"/>
      <c r="I2085" s="207"/>
      <c r="J2085" s="207"/>
      <c r="K2085" s="207"/>
      <c r="L2085" s="207"/>
      <c r="M2085" s="207"/>
      <c r="N2085" s="207"/>
      <c r="O2085" s="207"/>
      <c r="P2085" s="123">
        <f t="shared" si="132"/>
        <v>0</v>
      </c>
      <c r="Q2085" s="208" t="str">
        <f t="shared" si="133"/>
        <v>Debil</v>
      </c>
      <c r="R2085" s="207" t="s">
        <v>516</v>
      </c>
      <c r="S2085" s="224" t="str">
        <f t="shared" si="134"/>
        <v>DebilFuerte</v>
      </c>
      <c r="T2085" s="224">
        <f>IFERROR(VLOOKUP(S2085,'Tablas de calculos'!$AU$16:$AV$24,2,FALSE),"")</f>
        <v>7</v>
      </c>
      <c r="U2085" s="208" t="str">
        <f>IFERROR(VLOOKUP(T2085,'Tablas de calculos'!$AV$16:$AY$24,4),"")</f>
        <v>Débil</v>
      </c>
      <c r="V2085" s="207" t="s">
        <v>576</v>
      </c>
      <c r="W2085" s="207" t="s">
        <v>578</v>
      </c>
      <c r="X2085" s="123" t="str">
        <f t="shared" si="135"/>
        <v>DébilNo disminuyeDirectamente</v>
      </c>
      <c r="Y2085" s="208" t="str">
        <f>IFERROR(VLOOKUP(X2085,'Tablas de calculos'!$AZ$4:$BE$11,5,FALSE),"")</f>
        <v/>
      </c>
      <c r="Z2085" s="208" t="str">
        <f>IFERROR(VLOOKUP(X2085,'Tablas de calculos'!$AZ$4:$BE$11,6,FALSE),"")</f>
        <v/>
      </c>
    </row>
    <row r="2086" spans="1:26" ht="60" x14ac:dyDescent="0.25">
      <c r="A2086" s="232" t="s">
        <v>1314</v>
      </c>
      <c r="B2086" s="61">
        <v>30</v>
      </c>
      <c r="C2086" s="205" t="str">
        <f>+VLOOKUP(Tabla9[[#This Row],[Cod. Riesgo]],Tabla_Riesgos[[Número]:[Tipo de Riesgo]],6,FALSE)</f>
        <v>Operativo</v>
      </c>
      <c r="D2086" s="119" t="s">
        <v>35</v>
      </c>
      <c r="E2086" s="120" t="s">
        <v>36</v>
      </c>
      <c r="F2086" s="121"/>
      <c r="G2086" s="125" t="s">
        <v>237</v>
      </c>
      <c r="H2086" s="472"/>
      <c r="I2086" s="207"/>
      <c r="J2086" s="207"/>
      <c r="K2086" s="207"/>
      <c r="L2086" s="207"/>
      <c r="M2086" s="207"/>
      <c r="N2086" s="207"/>
      <c r="O2086" s="207"/>
      <c r="P2086" s="123">
        <f t="shared" si="132"/>
        <v>0</v>
      </c>
      <c r="Q2086" s="208" t="str">
        <f t="shared" si="133"/>
        <v>Debil</v>
      </c>
      <c r="R2086" s="207" t="s">
        <v>516</v>
      </c>
      <c r="S2086" s="224" t="str">
        <f t="shared" si="134"/>
        <v>DebilFuerte</v>
      </c>
      <c r="T2086" s="224">
        <f>IFERROR(VLOOKUP(S2086,'Tablas de calculos'!$AU$16:$AV$24,2,FALSE),"")</f>
        <v>7</v>
      </c>
      <c r="U2086" s="208" t="str">
        <f>IFERROR(VLOOKUP(T2086,'Tablas de calculos'!$AV$16:$AY$24,4),"")</f>
        <v>Débil</v>
      </c>
      <c r="V2086" s="207" t="s">
        <v>576</v>
      </c>
      <c r="W2086" s="207" t="s">
        <v>578</v>
      </c>
      <c r="X2086" s="123" t="str">
        <f t="shared" si="135"/>
        <v>DébilNo disminuyeDirectamente</v>
      </c>
      <c r="Y2086" s="208" t="str">
        <f>IFERROR(VLOOKUP(X2086,'Tablas de calculos'!$AZ$4:$BE$11,5,FALSE),"")</f>
        <v/>
      </c>
      <c r="Z2086" s="208" t="str">
        <f>IFERROR(VLOOKUP(X2086,'Tablas de calculos'!$AZ$4:$BE$11,6,FALSE),"")</f>
        <v/>
      </c>
    </row>
    <row r="2087" spans="1:26" ht="60" x14ac:dyDescent="0.25">
      <c r="A2087" s="232" t="s">
        <v>1314</v>
      </c>
      <c r="B2087" s="61">
        <v>30</v>
      </c>
      <c r="C2087" s="205" t="str">
        <f>+VLOOKUP(Tabla9[[#This Row],[Cod. Riesgo]],Tabla_Riesgos[[Número]:[Tipo de Riesgo]],6,FALSE)</f>
        <v>Operativo</v>
      </c>
      <c r="D2087" s="119" t="s">
        <v>35</v>
      </c>
      <c r="E2087" s="120" t="s">
        <v>36</v>
      </c>
      <c r="F2087" s="121"/>
      <c r="G2087" s="125" t="s">
        <v>238</v>
      </c>
      <c r="H2087" s="472"/>
      <c r="I2087" s="207"/>
      <c r="J2087" s="207"/>
      <c r="K2087" s="207"/>
      <c r="L2087" s="207"/>
      <c r="M2087" s="207"/>
      <c r="N2087" s="207"/>
      <c r="O2087" s="207"/>
      <c r="P2087" s="123">
        <f t="shared" si="132"/>
        <v>0</v>
      </c>
      <c r="Q2087" s="208" t="str">
        <f t="shared" si="133"/>
        <v>Debil</v>
      </c>
      <c r="R2087" s="207" t="s">
        <v>516</v>
      </c>
      <c r="S2087" s="224" t="str">
        <f t="shared" si="134"/>
        <v>DebilFuerte</v>
      </c>
      <c r="T2087" s="224">
        <f>IFERROR(VLOOKUP(S2087,'Tablas de calculos'!$AU$16:$AV$24,2,FALSE),"")</f>
        <v>7</v>
      </c>
      <c r="U2087" s="208" t="str">
        <f>IFERROR(VLOOKUP(T2087,'Tablas de calculos'!$AV$16:$AY$24,4),"")</f>
        <v>Débil</v>
      </c>
      <c r="V2087" s="207" t="s">
        <v>576</v>
      </c>
      <c r="W2087" s="207" t="s">
        <v>578</v>
      </c>
      <c r="X2087" s="123" t="str">
        <f t="shared" si="135"/>
        <v>DébilNo disminuyeDirectamente</v>
      </c>
      <c r="Y2087" s="208" t="str">
        <f>IFERROR(VLOOKUP(X2087,'Tablas de calculos'!$AZ$4:$BE$11,5,FALSE),"")</f>
        <v/>
      </c>
      <c r="Z2087" s="208" t="str">
        <f>IFERROR(VLOOKUP(X2087,'Tablas de calculos'!$AZ$4:$BE$11,6,FALSE),"")</f>
        <v/>
      </c>
    </row>
    <row r="2088" spans="1:26" ht="60" x14ac:dyDescent="0.25">
      <c r="A2088" s="232" t="s">
        <v>1314</v>
      </c>
      <c r="B2088" s="61">
        <v>30</v>
      </c>
      <c r="C2088" s="205" t="str">
        <f>+VLOOKUP(Tabla9[[#This Row],[Cod. Riesgo]],Tabla_Riesgos[[Número]:[Tipo de Riesgo]],6,FALSE)</f>
        <v>Operativo</v>
      </c>
      <c r="D2088" s="119" t="s">
        <v>35</v>
      </c>
      <c r="E2088" s="120" t="s">
        <v>36</v>
      </c>
      <c r="F2088" s="121"/>
      <c r="G2088" s="125" t="s">
        <v>239</v>
      </c>
      <c r="H2088" s="472"/>
      <c r="I2088" s="207"/>
      <c r="J2088" s="207"/>
      <c r="K2088" s="207"/>
      <c r="L2088" s="207"/>
      <c r="M2088" s="207"/>
      <c r="N2088" s="207"/>
      <c r="O2088" s="207"/>
      <c r="P2088" s="123">
        <f t="shared" si="132"/>
        <v>0</v>
      </c>
      <c r="Q2088" s="208" t="str">
        <f t="shared" si="133"/>
        <v>Debil</v>
      </c>
      <c r="R2088" s="207" t="s">
        <v>516</v>
      </c>
      <c r="S2088" s="224" t="str">
        <f t="shared" si="134"/>
        <v>DebilFuerte</v>
      </c>
      <c r="T2088" s="224">
        <f>IFERROR(VLOOKUP(S2088,'Tablas de calculos'!$AU$16:$AV$24,2,FALSE),"")</f>
        <v>7</v>
      </c>
      <c r="U2088" s="208" t="str">
        <f>IFERROR(VLOOKUP(T2088,'Tablas de calculos'!$AV$16:$AY$24,4),"")</f>
        <v>Débil</v>
      </c>
      <c r="V2088" s="207" t="s">
        <v>576</v>
      </c>
      <c r="W2088" s="207" t="s">
        <v>578</v>
      </c>
      <c r="X2088" s="123" t="str">
        <f t="shared" si="135"/>
        <v>DébilNo disminuyeDirectamente</v>
      </c>
      <c r="Y2088" s="208" t="str">
        <f>IFERROR(VLOOKUP(X2088,'Tablas de calculos'!$AZ$4:$BE$11,5,FALSE),"")</f>
        <v/>
      </c>
      <c r="Z2088" s="208" t="str">
        <f>IFERROR(VLOOKUP(X2088,'Tablas de calculos'!$AZ$4:$BE$11,6,FALSE),"")</f>
        <v/>
      </c>
    </row>
    <row r="2089" spans="1:26" ht="60" x14ac:dyDescent="0.25">
      <c r="A2089" s="232" t="s">
        <v>1314</v>
      </c>
      <c r="B2089" s="61">
        <v>30</v>
      </c>
      <c r="C2089" s="205" t="str">
        <f>+VLOOKUP(Tabla9[[#This Row],[Cod. Riesgo]],Tabla_Riesgos[[Número]:[Tipo de Riesgo]],6,FALSE)</f>
        <v>Operativo</v>
      </c>
      <c r="D2089" s="119" t="s">
        <v>35</v>
      </c>
      <c r="E2089" s="120" t="s">
        <v>36</v>
      </c>
      <c r="F2089" s="121"/>
      <c r="G2089" s="125" t="s">
        <v>240</v>
      </c>
      <c r="H2089" s="472"/>
      <c r="I2089" s="207"/>
      <c r="J2089" s="207"/>
      <c r="K2089" s="207"/>
      <c r="L2089" s="207"/>
      <c r="M2089" s="207"/>
      <c r="N2089" s="207"/>
      <c r="O2089" s="207"/>
      <c r="P2089" s="123">
        <f t="shared" si="132"/>
        <v>0</v>
      </c>
      <c r="Q2089" s="208" t="str">
        <f t="shared" si="133"/>
        <v>Debil</v>
      </c>
      <c r="R2089" s="207" t="s">
        <v>516</v>
      </c>
      <c r="S2089" s="224" t="str">
        <f t="shared" si="134"/>
        <v>DebilFuerte</v>
      </c>
      <c r="T2089" s="224">
        <f>IFERROR(VLOOKUP(S2089,'Tablas de calculos'!$AU$16:$AV$24,2,FALSE),"")</f>
        <v>7</v>
      </c>
      <c r="U2089" s="208" t="str">
        <f>IFERROR(VLOOKUP(T2089,'Tablas de calculos'!$AV$16:$AY$24,4),"")</f>
        <v>Débil</v>
      </c>
      <c r="V2089" s="207" t="s">
        <v>576</v>
      </c>
      <c r="W2089" s="207" t="s">
        <v>578</v>
      </c>
      <c r="X2089" s="123" t="str">
        <f t="shared" si="135"/>
        <v>DébilNo disminuyeDirectamente</v>
      </c>
      <c r="Y2089" s="208" t="str">
        <f>IFERROR(VLOOKUP(X2089,'Tablas de calculos'!$AZ$4:$BE$11,5,FALSE),"")</f>
        <v/>
      </c>
      <c r="Z2089" s="208" t="str">
        <f>IFERROR(VLOOKUP(X2089,'Tablas de calculos'!$AZ$4:$BE$11,6,FALSE),"")</f>
        <v/>
      </c>
    </row>
    <row r="2090" spans="1:26" ht="75" x14ac:dyDescent="0.25">
      <c r="A2090" s="232" t="s">
        <v>1314</v>
      </c>
      <c r="B2090" s="61">
        <v>30</v>
      </c>
      <c r="C2090" s="205" t="str">
        <f>+VLOOKUP(Tabla9[[#This Row],[Cod. Riesgo]],Tabla_Riesgos[[Número]:[Tipo de Riesgo]],6,FALSE)</f>
        <v>Operativo</v>
      </c>
      <c r="D2090" s="119" t="s">
        <v>35</v>
      </c>
      <c r="E2090" s="120" t="s">
        <v>36</v>
      </c>
      <c r="F2090" s="121"/>
      <c r="G2090" s="125" t="s">
        <v>241</v>
      </c>
      <c r="H2090" s="472"/>
      <c r="I2090" s="207"/>
      <c r="J2090" s="207"/>
      <c r="K2090" s="207"/>
      <c r="L2090" s="207"/>
      <c r="M2090" s="207"/>
      <c r="N2090" s="207"/>
      <c r="O2090" s="207"/>
      <c r="P2090" s="123">
        <f t="shared" si="132"/>
        <v>0</v>
      </c>
      <c r="Q2090" s="208" t="str">
        <f t="shared" si="133"/>
        <v>Debil</v>
      </c>
      <c r="R2090" s="207" t="s">
        <v>516</v>
      </c>
      <c r="S2090" s="224" t="str">
        <f t="shared" si="134"/>
        <v>DebilFuerte</v>
      </c>
      <c r="T2090" s="224">
        <f>IFERROR(VLOOKUP(S2090,'Tablas de calculos'!$AU$16:$AV$24,2,FALSE),"")</f>
        <v>7</v>
      </c>
      <c r="U2090" s="208" t="str">
        <f>IFERROR(VLOOKUP(T2090,'Tablas de calculos'!$AV$16:$AY$24,4),"")</f>
        <v>Débil</v>
      </c>
      <c r="V2090" s="207" t="s">
        <v>576</v>
      </c>
      <c r="W2090" s="207" t="s">
        <v>578</v>
      </c>
      <c r="X2090" s="123" t="str">
        <f t="shared" si="135"/>
        <v>DébilNo disminuyeDirectamente</v>
      </c>
      <c r="Y2090" s="208" t="str">
        <f>IFERROR(VLOOKUP(X2090,'Tablas de calculos'!$AZ$4:$BE$11,5,FALSE),"")</f>
        <v/>
      </c>
      <c r="Z2090" s="208" t="str">
        <f>IFERROR(VLOOKUP(X2090,'Tablas de calculos'!$AZ$4:$BE$11,6,FALSE),"")</f>
        <v/>
      </c>
    </row>
    <row r="2091" spans="1:26" ht="60" x14ac:dyDescent="0.25">
      <c r="A2091" s="232" t="s">
        <v>1314</v>
      </c>
      <c r="B2091" s="61">
        <v>30</v>
      </c>
      <c r="C2091" s="205" t="str">
        <f>+VLOOKUP(Tabla9[[#This Row],[Cod. Riesgo]],Tabla_Riesgos[[Número]:[Tipo de Riesgo]],6,FALSE)</f>
        <v>Operativo</v>
      </c>
      <c r="D2091" s="119" t="s">
        <v>35</v>
      </c>
      <c r="E2091" s="120" t="s">
        <v>36</v>
      </c>
      <c r="F2091" s="121"/>
      <c r="G2091" s="125" t="s">
        <v>242</v>
      </c>
      <c r="H2091" s="472"/>
      <c r="I2091" s="207"/>
      <c r="J2091" s="207"/>
      <c r="K2091" s="207"/>
      <c r="L2091" s="207"/>
      <c r="M2091" s="207"/>
      <c r="N2091" s="207"/>
      <c r="O2091" s="207"/>
      <c r="P2091" s="123">
        <f t="shared" si="132"/>
        <v>0</v>
      </c>
      <c r="Q2091" s="208" t="str">
        <f t="shared" si="133"/>
        <v>Debil</v>
      </c>
      <c r="R2091" s="207" t="s">
        <v>516</v>
      </c>
      <c r="S2091" s="224" t="str">
        <f t="shared" si="134"/>
        <v>DebilFuerte</v>
      </c>
      <c r="T2091" s="224">
        <f>IFERROR(VLOOKUP(S2091,'Tablas de calculos'!$AU$16:$AV$24,2,FALSE),"")</f>
        <v>7</v>
      </c>
      <c r="U2091" s="208" t="str">
        <f>IFERROR(VLOOKUP(T2091,'Tablas de calculos'!$AV$16:$AY$24,4),"")</f>
        <v>Débil</v>
      </c>
      <c r="V2091" s="207" t="s">
        <v>576</v>
      </c>
      <c r="W2091" s="207" t="s">
        <v>578</v>
      </c>
      <c r="X2091" s="123" t="str">
        <f t="shared" si="135"/>
        <v>DébilNo disminuyeDirectamente</v>
      </c>
      <c r="Y2091" s="208" t="str">
        <f>IFERROR(VLOOKUP(X2091,'Tablas de calculos'!$AZ$4:$BE$11,5,FALSE),"")</f>
        <v/>
      </c>
      <c r="Z2091" s="208" t="str">
        <f>IFERROR(VLOOKUP(X2091,'Tablas de calculos'!$AZ$4:$BE$11,6,FALSE),"")</f>
        <v/>
      </c>
    </row>
    <row r="2092" spans="1:26" ht="60" x14ac:dyDescent="0.25">
      <c r="A2092" s="232" t="s">
        <v>1314</v>
      </c>
      <c r="B2092" s="61">
        <v>30</v>
      </c>
      <c r="C2092" s="205" t="str">
        <f>+VLOOKUP(Tabla9[[#This Row],[Cod. Riesgo]],Tabla_Riesgos[[Número]:[Tipo de Riesgo]],6,FALSE)</f>
        <v>Operativo</v>
      </c>
      <c r="D2092" s="119" t="s">
        <v>35</v>
      </c>
      <c r="E2092" s="120" t="s">
        <v>36</v>
      </c>
      <c r="F2092" s="121"/>
      <c r="G2092" s="125" t="s">
        <v>243</v>
      </c>
      <c r="H2092" s="472"/>
      <c r="I2092" s="207"/>
      <c r="J2092" s="207"/>
      <c r="K2092" s="207"/>
      <c r="L2092" s="207"/>
      <c r="M2092" s="207"/>
      <c r="N2092" s="207"/>
      <c r="O2092" s="207"/>
      <c r="P2092" s="123">
        <f t="shared" si="132"/>
        <v>0</v>
      </c>
      <c r="Q2092" s="208" t="str">
        <f t="shared" si="133"/>
        <v>Debil</v>
      </c>
      <c r="R2092" s="207" t="s">
        <v>516</v>
      </c>
      <c r="S2092" s="224" t="str">
        <f t="shared" si="134"/>
        <v>DebilFuerte</v>
      </c>
      <c r="T2092" s="224">
        <f>IFERROR(VLOOKUP(S2092,'Tablas de calculos'!$AU$16:$AV$24,2,FALSE),"")</f>
        <v>7</v>
      </c>
      <c r="U2092" s="208" t="str">
        <f>IFERROR(VLOOKUP(T2092,'Tablas de calculos'!$AV$16:$AY$24,4),"")</f>
        <v>Débil</v>
      </c>
      <c r="V2092" s="207" t="s">
        <v>576</v>
      </c>
      <c r="W2092" s="207" t="s">
        <v>578</v>
      </c>
      <c r="X2092" s="123" t="str">
        <f t="shared" si="135"/>
        <v>DébilNo disminuyeDirectamente</v>
      </c>
      <c r="Y2092" s="208" t="str">
        <f>IFERROR(VLOOKUP(X2092,'Tablas de calculos'!$AZ$4:$BE$11,5,FALSE),"")</f>
        <v/>
      </c>
      <c r="Z2092" s="208" t="str">
        <f>IFERROR(VLOOKUP(X2092,'Tablas de calculos'!$AZ$4:$BE$11,6,FALSE),"")</f>
        <v/>
      </c>
    </row>
    <row r="2093" spans="1:26" ht="60" x14ac:dyDescent="0.25">
      <c r="A2093" s="232" t="s">
        <v>1314</v>
      </c>
      <c r="B2093" s="61">
        <v>30</v>
      </c>
      <c r="C2093" s="205" t="str">
        <f>+VLOOKUP(Tabla9[[#This Row],[Cod. Riesgo]],Tabla_Riesgos[[Número]:[Tipo de Riesgo]],6,FALSE)</f>
        <v>Operativo</v>
      </c>
      <c r="D2093" s="119" t="s">
        <v>35</v>
      </c>
      <c r="E2093" s="120" t="s">
        <v>36</v>
      </c>
      <c r="F2093" s="121"/>
      <c r="G2093" s="125" t="s">
        <v>244</v>
      </c>
      <c r="H2093" s="472"/>
      <c r="I2093" s="207"/>
      <c r="J2093" s="207"/>
      <c r="K2093" s="207"/>
      <c r="L2093" s="207"/>
      <c r="M2093" s="207"/>
      <c r="N2093" s="207"/>
      <c r="O2093" s="207"/>
      <c r="P2093" s="123">
        <f t="shared" si="132"/>
        <v>0</v>
      </c>
      <c r="Q2093" s="208" t="str">
        <f t="shared" si="133"/>
        <v>Debil</v>
      </c>
      <c r="R2093" s="207" t="s">
        <v>516</v>
      </c>
      <c r="S2093" s="224" t="str">
        <f t="shared" si="134"/>
        <v>DebilFuerte</v>
      </c>
      <c r="T2093" s="224">
        <f>IFERROR(VLOOKUP(S2093,'Tablas de calculos'!$AU$16:$AV$24,2,FALSE),"")</f>
        <v>7</v>
      </c>
      <c r="U2093" s="208" t="str">
        <f>IFERROR(VLOOKUP(T2093,'Tablas de calculos'!$AV$16:$AY$24,4),"")</f>
        <v>Débil</v>
      </c>
      <c r="V2093" s="207" t="s">
        <v>576</v>
      </c>
      <c r="W2093" s="207" t="s">
        <v>578</v>
      </c>
      <c r="X2093" s="123" t="str">
        <f t="shared" si="135"/>
        <v>DébilNo disminuyeDirectamente</v>
      </c>
      <c r="Y2093" s="208" t="str">
        <f>IFERROR(VLOOKUP(X2093,'Tablas de calculos'!$AZ$4:$BE$11,5,FALSE),"")</f>
        <v/>
      </c>
      <c r="Z2093" s="208" t="str">
        <f>IFERROR(VLOOKUP(X2093,'Tablas de calculos'!$AZ$4:$BE$11,6,FALSE),"")</f>
        <v/>
      </c>
    </row>
    <row r="2094" spans="1:26" ht="75" x14ac:dyDescent="0.25">
      <c r="A2094" s="232" t="s">
        <v>1314</v>
      </c>
      <c r="B2094" s="61">
        <v>31</v>
      </c>
      <c r="C2094" s="205" t="str">
        <f>+VLOOKUP(Tabla9[[#This Row],[Cod. Riesgo]],Tabla_Riesgos[[Número]:[Tipo de Riesgo]],6,FALSE)</f>
        <v>Estratégico</v>
      </c>
      <c r="D2094" s="119" t="s">
        <v>35</v>
      </c>
      <c r="E2094" s="120" t="s">
        <v>734</v>
      </c>
      <c r="F2094" s="121"/>
      <c r="G2094" s="125" t="s">
        <v>245</v>
      </c>
      <c r="H2094" s="472" t="s">
        <v>544</v>
      </c>
      <c r="I2094" s="207" t="s">
        <v>486</v>
      </c>
      <c r="J2094" s="207" t="s">
        <v>490</v>
      </c>
      <c r="K2094" s="207" t="s">
        <v>494</v>
      </c>
      <c r="L2094" s="207" t="s">
        <v>498</v>
      </c>
      <c r="M2094" s="207" t="s">
        <v>503</v>
      </c>
      <c r="N2094" s="207" t="s">
        <v>508</v>
      </c>
      <c r="O2094" s="207" t="s">
        <v>512</v>
      </c>
      <c r="P2094" s="123">
        <f t="shared" si="132"/>
        <v>100</v>
      </c>
      <c r="Q2094" s="208" t="str">
        <f t="shared" si="133"/>
        <v>Fuerte</v>
      </c>
      <c r="R2094" s="207" t="s">
        <v>516</v>
      </c>
      <c r="S2094" s="224" t="str">
        <f t="shared" si="134"/>
        <v>FuerteFuerte</v>
      </c>
      <c r="T2094" s="224">
        <f>IFERROR(VLOOKUP(S2094,'Tablas de calculos'!$AU$16:$AV$24,2,FALSE),"")</f>
        <v>1</v>
      </c>
      <c r="U2094" s="208" t="str">
        <f>IFERROR(VLOOKUP(T2094,'Tablas de calculos'!$AV$16:$AY$24,4),"")</f>
        <v>Fuerte</v>
      </c>
      <c r="V2094" s="207" t="s">
        <v>576</v>
      </c>
      <c r="W2094" s="207" t="s">
        <v>578</v>
      </c>
      <c r="X2094" s="123" t="str">
        <f t="shared" si="135"/>
        <v>FuerteNo disminuyeDirectamente</v>
      </c>
      <c r="Y2094" s="208">
        <f>IFERROR(VLOOKUP(X2094,'Tablas de calculos'!$AZ$4:$BE$11,5,FALSE),"")</f>
        <v>0</v>
      </c>
      <c r="Z2094" s="208">
        <f>IFERROR(VLOOKUP(X2094,'Tablas de calculos'!$AZ$4:$BE$11,6,FALSE),"")</f>
        <v>2</v>
      </c>
    </row>
    <row r="2095" spans="1:26" ht="75" x14ac:dyDescent="0.25">
      <c r="A2095" s="232" t="s">
        <v>1314</v>
      </c>
      <c r="B2095" s="61">
        <v>31</v>
      </c>
      <c r="C2095" s="205" t="str">
        <f>+VLOOKUP(Tabla9[[#This Row],[Cod. Riesgo]],Tabla_Riesgos[[Número]:[Tipo de Riesgo]],6,FALSE)</f>
        <v>Estratégico</v>
      </c>
      <c r="D2095" s="119" t="s">
        <v>35</v>
      </c>
      <c r="E2095" s="120" t="s">
        <v>734</v>
      </c>
      <c r="F2095" s="121"/>
      <c r="G2095" s="125" t="s">
        <v>1358</v>
      </c>
      <c r="H2095" s="472"/>
      <c r="I2095" s="207"/>
      <c r="J2095" s="207"/>
      <c r="K2095" s="207"/>
      <c r="L2095" s="207"/>
      <c r="M2095" s="207"/>
      <c r="N2095" s="207"/>
      <c r="O2095" s="207"/>
      <c r="P2095" s="123">
        <f t="shared" si="132"/>
        <v>0</v>
      </c>
      <c r="Q2095" s="208" t="str">
        <f t="shared" si="133"/>
        <v>Debil</v>
      </c>
      <c r="R2095" s="207" t="s">
        <v>516</v>
      </c>
      <c r="S2095" s="224" t="str">
        <f t="shared" si="134"/>
        <v>DebilFuerte</v>
      </c>
      <c r="T2095" s="224">
        <f>IFERROR(VLOOKUP(S2095,'Tablas de calculos'!$AU$16:$AV$24,2,FALSE),"")</f>
        <v>7</v>
      </c>
      <c r="U2095" s="208" t="str">
        <f>IFERROR(VLOOKUP(T2095,'Tablas de calculos'!$AV$16:$AY$24,4),"")</f>
        <v>Débil</v>
      </c>
      <c r="V2095" s="207" t="s">
        <v>576</v>
      </c>
      <c r="W2095" s="207" t="s">
        <v>578</v>
      </c>
      <c r="X2095" s="123" t="str">
        <f t="shared" si="135"/>
        <v>DébilNo disminuyeDirectamente</v>
      </c>
      <c r="Y2095" s="208" t="str">
        <f>IFERROR(VLOOKUP(X2095,'Tablas de calculos'!$AZ$4:$BE$11,5,FALSE),"")</f>
        <v/>
      </c>
      <c r="Z2095" s="208" t="str">
        <f>IFERROR(VLOOKUP(X2095,'Tablas de calculos'!$AZ$4:$BE$11,6,FALSE),"")</f>
        <v/>
      </c>
    </row>
    <row r="2096" spans="1:26" ht="90" x14ac:dyDescent="0.25">
      <c r="A2096" s="232" t="s">
        <v>1314</v>
      </c>
      <c r="B2096" s="61">
        <v>31</v>
      </c>
      <c r="C2096" s="205" t="str">
        <f>+VLOOKUP(Tabla9[[#This Row],[Cod. Riesgo]],Tabla_Riesgos[[Número]:[Tipo de Riesgo]],6,FALSE)</f>
        <v>Estratégico</v>
      </c>
      <c r="D2096" s="119" t="s">
        <v>35</v>
      </c>
      <c r="E2096" s="120" t="s">
        <v>734</v>
      </c>
      <c r="F2096" s="121"/>
      <c r="G2096" s="125" t="s">
        <v>247</v>
      </c>
      <c r="H2096" s="472" t="s">
        <v>543</v>
      </c>
      <c r="I2096" s="207" t="s">
        <v>486</v>
      </c>
      <c r="J2096" s="207" t="s">
        <v>490</v>
      </c>
      <c r="K2096" s="207" t="s">
        <v>494</v>
      </c>
      <c r="L2096" s="207" t="s">
        <v>498</v>
      </c>
      <c r="M2096" s="207" t="s">
        <v>503</v>
      </c>
      <c r="N2096" s="207" t="s">
        <v>508</v>
      </c>
      <c r="O2096" s="207" t="s">
        <v>512</v>
      </c>
      <c r="P2096" s="123">
        <f t="shared" si="132"/>
        <v>100</v>
      </c>
      <c r="Q2096" s="208" t="str">
        <f t="shared" si="133"/>
        <v>Fuerte</v>
      </c>
      <c r="R2096" s="207" t="s">
        <v>516</v>
      </c>
      <c r="S2096" s="224" t="str">
        <f t="shared" si="134"/>
        <v>FuerteFuerte</v>
      </c>
      <c r="T2096" s="224">
        <f>IFERROR(VLOOKUP(S2096,'Tablas de calculos'!$AU$16:$AV$24,2,FALSE),"")</f>
        <v>1</v>
      </c>
      <c r="U2096" s="208" t="str">
        <f>IFERROR(VLOOKUP(T2096,'Tablas de calculos'!$AV$16:$AY$24,4),"")</f>
        <v>Fuerte</v>
      </c>
      <c r="V2096" s="207" t="s">
        <v>576</v>
      </c>
      <c r="W2096" s="207" t="s">
        <v>578</v>
      </c>
      <c r="X2096" s="123" t="str">
        <f t="shared" si="135"/>
        <v>FuerteNo disminuyeDirectamente</v>
      </c>
      <c r="Y2096" s="208">
        <f>IFERROR(VLOOKUP(X2096,'Tablas de calculos'!$AZ$4:$BE$11,5,FALSE),"")</f>
        <v>0</v>
      </c>
      <c r="Z2096" s="208">
        <f>IFERROR(VLOOKUP(X2096,'Tablas de calculos'!$AZ$4:$BE$11,6,FALSE),"")</f>
        <v>2</v>
      </c>
    </row>
    <row r="2097" spans="1:26" ht="75" x14ac:dyDescent="0.25">
      <c r="A2097" s="232" t="s">
        <v>1314</v>
      </c>
      <c r="B2097" s="61">
        <v>31</v>
      </c>
      <c r="C2097" s="205" t="str">
        <f>+VLOOKUP(Tabla9[[#This Row],[Cod. Riesgo]],Tabla_Riesgos[[Número]:[Tipo de Riesgo]],6,FALSE)</f>
        <v>Estratégico</v>
      </c>
      <c r="D2097" s="119" t="s">
        <v>35</v>
      </c>
      <c r="E2097" s="120" t="s">
        <v>734</v>
      </c>
      <c r="F2097" s="121"/>
      <c r="G2097" s="125" t="s">
        <v>248</v>
      </c>
      <c r="H2097" s="472" t="s">
        <v>543</v>
      </c>
      <c r="I2097" s="207" t="s">
        <v>486</v>
      </c>
      <c r="J2097" s="207" t="s">
        <v>490</v>
      </c>
      <c r="K2097" s="207" t="s">
        <v>494</v>
      </c>
      <c r="L2097" s="207" t="s">
        <v>498</v>
      </c>
      <c r="M2097" s="207" t="s">
        <v>503</v>
      </c>
      <c r="N2097" s="207" t="s">
        <v>508</v>
      </c>
      <c r="O2097" s="207" t="s">
        <v>512</v>
      </c>
      <c r="P2097" s="123">
        <f t="shared" si="132"/>
        <v>100</v>
      </c>
      <c r="Q2097" s="208" t="str">
        <f t="shared" si="133"/>
        <v>Fuerte</v>
      </c>
      <c r="R2097" s="207" t="s">
        <v>516</v>
      </c>
      <c r="S2097" s="224" t="str">
        <f t="shared" si="134"/>
        <v>FuerteFuerte</v>
      </c>
      <c r="T2097" s="224">
        <f>IFERROR(VLOOKUP(S2097,'Tablas de calculos'!$AU$16:$AV$24,2,FALSE),"")</f>
        <v>1</v>
      </c>
      <c r="U2097" s="208" t="str">
        <f>IFERROR(VLOOKUP(T2097,'Tablas de calculos'!$AV$16:$AY$24,4),"")</f>
        <v>Fuerte</v>
      </c>
      <c r="V2097" s="207" t="s">
        <v>576</v>
      </c>
      <c r="W2097" s="207" t="s">
        <v>578</v>
      </c>
      <c r="X2097" s="123" t="str">
        <f t="shared" si="135"/>
        <v>FuerteNo disminuyeDirectamente</v>
      </c>
      <c r="Y2097" s="208">
        <f>IFERROR(VLOOKUP(X2097,'Tablas de calculos'!$AZ$4:$BE$11,5,FALSE),"")</f>
        <v>0</v>
      </c>
      <c r="Z2097" s="208">
        <f>IFERROR(VLOOKUP(X2097,'Tablas de calculos'!$AZ$4:$BE$11,6,FALSE),"")</f>
        <v>2</v>
      </c>
    </row>
    <row r="2098" spans="1:26" ht="75" x14ac:dyDescent="0.25">
      <c r="A2098" s="232" t="s">
        <v>1314</v>
      </c>
      <c r="B2098" s="61">
        <v>31</v>
      </c>
      <c r="C2098" s="205" t="str">
        <f>+VLOOKUP(Tabla9[[#This Row],[Cod. Riesgo]],Tabla_Riesgos[[Número]:[Tipo de Riesgo]],6,FALSE)</f>
        <v>Estratégico</v>
      </c>
      <c r="D2098" s="119" t="s">
        <v>35</v>
      </c>
      <c r="E2098" s="120" t="s">
        <v>734</v>
      </c>
      <c r="F2098" s="121"/>
      <c r="G2098" s="125" t="s">
        <v>249</v>
      </c>
      <c r="H2098" s="472" t="s">
        <v>544</v>
      </c>
      <c r="I2098" s="207" t="s">
        <v>486</v>
      </c>
      <c r="J2098" s="207" t="s">
        <v>490</v>
      </c>
      <c r="K2098" s="207" t="s">
        <v>494</v>
      </c>
      <c r="L2098" s="207" t="s">
        <v>498</v>
      </c>
      <c r="M2098" s="207" t="s">
        <v>503</v>
      </c>
      <c r="N2098" s="207" t="s">
        <v>508</v>
      </c>
      <c r="O2098" s="207" t="s">
        <v>512</v>
      </c>
      <c r="P2098" s="123">
        <f t="shared" si="132"/>
        <v>100</v>
      </c>
      <c r="Q2098" s="208" t="str">
        <f t="shared" si="133"/>
        <v>Fuerte</v>
      </c>
      <c r="R2098" s="207" t="s">
        <v>516</v>
      </c>
      <c r="S2098" s="224" t="str">
        <f t="shared" si="134"/>
        <v>FuerteFuerte</v>
      </c>
      <c r="T2098" s="224">
        <f>IFERROR(VLOOKUP(S2098,'Tablas de calculos'!$AU$16:$AV$24,2,FALSE),"")</f>
        <v>1</v>
      </c>
      <c r="U2098" s="208" t="str">
        <f>IFERROR(VLOOKUP(T2098,'Tablas de calculos'!$AV$16:$AY$24,4),"")</f>
        <v>Fuerte</v>
      </c>
      <c r="V2098" s="207" t="s">
        <v>576</v>
      </c>
      <c r="W2098" s="207" t="s">
        <v>578</v>
      </c>
      <c r="X2098" s="123" t="str">
        <f t="shared" si="135"/>
        <v>FuerteNo disminuyeDirectamente</v>
      </c>
      <c r="Y2098" s="208">
        <f>IFERROR(VLOOKUP(X2098,'Tablas de calculos'!$AZ$4:$BE$11,5,FALSE),"")</f>
        <v>0</v>
      </c>
      <c r="Z2098" s="208">
        <f>IFERROR(VLOOKUP(X2098,'Tablas de calculos'!$AZ$4:$BE$11,6,FALSE),"")</f>
        <v>2</v>
      </c>
    </row>
    <row r="2099" spans="1:26" ht="75" x14ac:dyDescent="0.25">
      <c r="A2099" s="232" t="s">
        <v>1314</v>
      </c>
      <c r="B2099" s="61">
        <v>33</v>
      </c>
      <c r="C2099" s="205" t="str">
        <f>+VLOOKUP(Tabla9[[#This Row],[Cod. Riesgo]],Tabla_Riesgos[[Número]:[Tipo de Riesgo]],6,FALSE)</f>
        <v>Estratégico</v>
      </c>
      <c r="D2099" s="119" t="s">
        <v>38</v>
      </c>
      <c r="E2099" s="120" t="s">
        <v>39</v>
      </c>
      <c r="F2099" s="121"/>
      <c r="G2099" s="125" t="s">
        <v>250</v>
      </c>
      <c r="H2099" s="472"/>
      <c r="I2099" s="207"/>
      <c r="J2099" s="207"/>
      <c r="K2099" s="207"/>
      <c r="L2099" s="207"/>
      <c r="M2099" s="207"/>
      <c r="N2099" s="207"/>
      <c r="O2099" s="207"/>
      <c r="P2099" s="123">
        <f t="shared" si="132"/>
        <v>0</v>
      </c>
      <c r="Q2099" s="208" t="str">
        <f t="shared" si="133"/>
        <v>Debil</v>
      </c>
      <c r="R2099" s="207" t="s">
        <v>516</v>
      </c>
      <c r="S2099" s="224" t="str">
        <f t="shared" si="134"/>
        <v>DebilFuerte</v>
      </c>
      <c r="T2099" s="224">
        <f>IFERROR(VLOOKUP(S2099,'Tablas de calculos'!$AU$16:$AV$24,2,FALSE),"")</f>
        <v>7</v>
      </c>
      <c r="U2099" s="208" t="str">
        <f>IFERROR(VLOOKUP(T2099,'Tablas de calculos'!$AV$16:$AY$24,4),"")</f>
        <v>Débil</v>
      </c>
      <c r="V2099" s="207" t="s">
        <v>576</v>
      </c>
      <c r="W2099" s="207" t="s">
        <v>578</v>
      </c>
      <c r="X2099" s="123" t="str">
        <f t="shared" si="135"/>
        <v>DébilNo disminuyeDirectamente</v>
      </c>
      <c r="Y2099" s="208" t="str">
        <f>IFERROR(VLOOKUP(X2099,'Tablas de calculos'!$AZ$4:$BE$11,5,FALSE),"")</f>
        <v/>
      </c>
      <c r="Z2099" s="208" t="str">
        <f>IFERROR(VLOOKUP(X2099,'Tablas de calculos'!$AZ$4:$BE$11,6,FALSE),"")</f>
        <v/>
      </c>
    </row>
    <row r="2100" spans="1:26" ht="45" x14ac:dyDescent="0.25">
      <c r="A2100" s="232" t="s">
        <v>1314</v>
      </c>
      <c r="B2100" s="61">
        <v>33</v>
      </c>
      <c r="C2100" s="205" t="str">
        <f>+VLOOKUP(Tabla9[[#This Row],[Cod. Riesgo]],Tabla_Riesgos[[Número]:[Tipo de Riesgo]],6,FALSE)</f>
        <v>Estratégico</v>
      </c>
      <c r="D2100" s="119" t="s">
        <v>38</v>
      </c>
      <c r="E2100" s="120" t="s">
        <v>39</v>
      </c>
      <c r="F2100" s="121"/>
      <c r="G2100" s="125" t="s">
        <v>251</v>
      </c>
      <c r="H2100" s="472"/>
      <c r="I2100" s="207"/>
      <c r="J2100" s="207"/>
      <c r="K2100" s="207"/>
      <c r="L2100" s="207"/>
      <c r="M2100" s="207"/>
      <c r="N2100" s="207"/>
      <c r="O2100" s="207"/>
      <c r="P2100" s="123">
        <f t="shared" si="132"/>
        <v>0</v>
      </c>
      <c r="Q2100" s="208" t="str">
        <f t="shared" si="133"/>
        <v>Debil</v>
      </c>
      <c r="R2100" s="207" t="s">
        <v>516</v>
      </c>
      <c r="S2100" s="224" t="str">
        <f t="shared" si="134"/>
        <v>DebilFuerte</v>
      </c>
      <c r="T2100" s="224">
        <f>IFERROR(VLOOKUP(S2100,'Tablas de calculos'!$AU$16:$AV$24,2,FALSE),"")</f>
        <v>7</v>
      </c>
      <c r="U2100" s="208" t="str">
        <f>IFERROR(VLOOKUP(T2100,'Tablas de calculos'!$AV$16:$AY$24,4),"")</f>
        <v>Débil</v>
      </c>
      <c r="V2100" s="207" t="s">
        <v>576</v>
      </c>
      <c r="W2100" s="207" t="s">
        <v>578</v>
      </c>
      <c r="X2100" s="123" t="str">
        <f t="shared" si="135"/>
        <v>DébilNo disminuyeDirectamente</v>
      </c>
      <c r="Y2100" s="208" t="str">
        <f>IFERROR(VLOOKUP(X2100,'Tablas de calculos'!$AZ$4:$BE$11,5,FALSE),"")</f>
        <v/>
      </c>
      <c r="Z2100" s="208" t="str">
        <f>IFERROR(VLOOKUP(X2100,'Tablas de calculos'!$AZ$4:$BE$11,6,FALSE),"")</f>
        <v/>
      </c>
    </row>
    <row r="2101" spans="1:26" ht="30" x14ac:dyDescent="0.25">
      <c r="A2101" s="232" t="s">
        <v>1314</v>
      </c>
      <c r="B2101" s="61">
        <v>33</v>
      </c>
      <c r="C2101" s="205" t="str">
        <f>+VLOOKUP(Tabla9[[#This Row],[Cod. Riesgo]],Tabla_Riesgos[[Número]:[Tipo de Riesgo]],6,FALSE)</f>
        <v>Estratégico</v>
      </c>
      <c r="D2101" s="119" t="s">
        <v>38</v>
      </c>
      <c r="E2101" s="120" t="s">
        <v>39</v>
      </c>
      <c r="F2101" s="121"/>
      <c r="G2101" s="125" t="s">
        <v>252</v>
      </c>
      <c r="H2101" s="472"/>
      <c r="I2101" s="207"/>
      <c r="J2101" s="207"/>
      <c r="K2101" s="207"/>
      <c r="L2101" s="207"/>
      <c r="M2101" s="207"/>
      <c r="N2101" s="207"/>
      <c r="O2101" s="207"/>
      <c r="P2101" s="123">
        <f t="shared" si="132"/>
        <v>0</v>
      </c>
      <c r="Q2101" s="208" t="str">
        <f t="shared" si="133"/>
        <v>Debil</v>
      </c>
      <c r="R2101" s="207" t="s">
        <v>516</v>
      </c>
      <c r="S2101" s="224" t="str">
        <f t="shared" si="134"/>
        <v>DebilFuerte</v>
      </c>
      <c r="T2101" s="224">
        <f>IFERROR(VLOOKUP(S2101,'Tablas de calculos'!$AU$16:$AV$24,2,FALSE),"")</f>
        <v>7</v>
      </c>
      <c r="U2101" s="208" t="str">
        <f>IFERROR(VLOOKUP(T2101,'Tablas de calculos'!$AV$16:$AY$24,4),"")</f>
        <v>Débil</v>
      </c>
      <c r="V2101" s="207" t="s">
        <v>576</v>
      </c>
      <c r="W2101" s="207" t="s">
        <v>578</v>
      </c>
      <c r="X2101" s="123" t="str">
        <f t="shared" si="135"/>
        <v>DébilNo disminuyeDirectamente</v>
      </c>
      <c r="Y2101" s="208" t="str">
        <f>IFERROR(VLOOKUP(X2101,'Tablas de calculos'!$AZ$4:$BE$11,5,FALSE),"")</f>
        <v/>
      </c>
      <c r="Z2101" s="208" t="str">
        <f>IFERROR(VLOOKUP(X2101,'Tablas de calculos'!$AZ$4:$BE$11,6,FALSE),"")</f>
        <v/>
      </c>
    </row>
    <row r="2102" spans="1:26" ht="45" x14ac:dyDescent="0.25">
      <c r="A2102" s="232" t="s">
        <v>1314</v>
      </c>
      <c r="B2102" s="61">
        <v>33</v>
      </c>
      <c r="C2102" s="205" t="str">
        <f>+VLOOKUP(Tabla9[[#This Row],[Cod. Riesgo]],Tabla_Riesgos[[Número]:[Tipo de Riesgo]],6,FALSE)</f>
        <v>Estratégico</v>
      </c>
      <c r="D2102" s="119" t="s">
        <v>38</v>
      </c>
      <c r="E2102" s="120" t="s">
        <v>39</v>
      </c>
      <c r="F2102" s="121"/>
      <c r="G2102" s="125" t="s">
        <v>253</v>
      </c>
      <c r="H2102" s="472"/>
      <c r="I2102" s="207"/>
      <c r="J2102" s="207"/>
      <c r="K2102" s="207"/>
      <c r="L2102" s="207"/>
      <c r="M2102" s="207"/>
      <c r="N2102" s="207"/>
      <c r="O2102" s="207"/>
      <c r="P2102" s="123">
        <f t="shared" si="132"/>
        <v>0</v>
      </c>
      <c r="Q2102" s="208" t="str">
        <f t="shared" si="133"/>
        <v>Debil</v>
      </c>
      <c r="R2102" s="207" t="s">
        <v>516</v>
      </c>
      <c r="S2102" s="224" t="str">
        <f t="shared" si="134"/>
        <v>DebilFuerte</v>
      </c>
      <c r="T2102" s="224">
        <f>IFERROR(VLOOKUP(S2102,'Tablas de calculos'!$AU$16:$AV$24,2,FALSE),"")</f>
        <v>7</v>
      </c>
      <c r="U2102" s="208" t="str">
        <f>IFERROR(VLOOKUP(T2102,'Tablas de calculos'!$AV$16:$AY$24,4),"")</f>
        <v>Débil</v>
      </c>
      <c r="V2102" s="207" t="s">
        <v>576</v>
      </c>
      <c r="W2102" s="207" t="s">
        <v>578</v>
      </c>
      <c r="X2102" s="123" t="str">
        <f t="shared" si="135"/>
        <v>DébilNo disminuyeDirectamente</v>
      </c>
      <c r="Y2102" s="208" t="str">
        <f>IFERROR(VLOOKUP(X2102,'Tablas de calculos'!$AZ$4:$BE$11,5,FALSE),"")</f>
        <v/>
      </c>
      <c r="Z2102" s="208" t="str">
        <f>IFERROR(VLOOKUP(X2102,'Tablas de calculos'!$AZ$4:$BE$11,6,FALSE),"")</f>
        <v/>
      </c>
    </row>
    <row r="2103" spans="1:26" ht="409.5" x14ac:dyDescent="0.25">
      <c r="A2103" s="232" t="s">
        <v>1314</v>
      </c>
      <c r="B2103" s="61">
        <v>34</v>
      </c>
      <c r="C2103" s="205" t="str">
        <f>+VLOOKUP(Tabla9[[#This Row],[Cod. Riesgo]],Tabla_Riesgos[[Número]:[Tipo de Riesgo]],6,FALSE)</f>
        <v>Operativo</v>
      </c>
      <c r="D2103" s="119" t="s">
        <v>38</v>
      </c>
      <c r="E2103" s="120" t="s">
        <v>662</v>
      </c>
      <c r="F2103" s="121"/>
      <c r="G2103" s="125" t="s">
        <v>1359</v>
      </c>
      <c r="H2103" s="472" t="s">
        <v>543</v>
      </c>
      <c r="I2103" s="207" t="s">
        <v>486</v>
      </c>
      <c r="J2103" s="207" t="s">
        <v>490</v>
      </c>
      <c r="K2103" s="207" t="s">
        <v>494</v>
      </c>
      <c r="L2103" s="207" t="s">
        <v>498</v>
      </c>
      <c r="M2103" s="207" t="s">
        <v>503</v>
      </c>
      <c r="N2103" s="207" t="s">
        <v>508</v>
      </c>
      <c r="O2103" s="207" t="s">
        <v>512</v>
      </c>
      <c r="P2103" s="123">
        <f t="shared" si="132"/>
        <v>100</v>
      </c>
      <c r="Q2103" s="208" t="str">
        <f t="shared" si="133"/>
        <v>Fuerte</v>
      </c>
      <c r="R2103" s="207" t="s">
        <v>516</v>
      </c>
      <c r="S2103" s="224" t="str">
        <f t="shared" si="134"/>
        <v>FuerteFuerte</v>
      </c>
      <c r="T2103" s="224">
        <f>IFERROR(VLOOKUP(S2103,'Tablas de calculos'!$AU$16:$AV$24,2,FALSE),"")</f>
        <v>1</v>
      </c>
      <c r="U2103" s="208" t="str">
        <f>IFERROR(VLOOKUP(T2103,'Tablas de calculos'!$AV$16:$AY$24,4),"")</f>
        <v>Fuerte</v>
      </c>
      <c r="V2103" s="207" t="s">
        <v>576</v>
      </c>
      <c r="W2103" s="207" t="s">
        <v>578</v>
      </c>
      <c r="X2103" s="123" t="str">
        <f t="shared" si="135"/>
        <v>FuerteNo disminuyeDirectamente</v>
      </c>
      <c r="Y2103" s="208">
        <f>IFERROR(VLOOKUP(X2103,'Tablas de calculos'!$AZ$4:$BE$11,5,FALSE),"")</f>
        <v>0</v>
      </c>
      <c r="Z2103" s="208">
        <f>IFERROR(VLOOKUP(X2103,'Tablas de calculos'!$AZ$4:$BE$11,6,FALSE),"")</f>
        <v>2</v>
      </c>
    </row>
    <row r="2104" spans="1:26" ht="270" x14ac:dyDescent="0.25">
      <c r="A2104" s="232" t="s">
        <v>1314</v>
      </c>
      <c r="B2104" s="61">
        <v>34</v>
      </c>
      <c r="C2104" s="205" t="str">
        <f>+VLOOKUP(Tabla9[[#This Row],[Cod. Riesgo]],Tabla_Riesgos[[Número]:[Tipo de Riesgo]],6,FALSE)</f>
        <v>Operativo</v>
      </c>
      <c r="D2104" s="119" t="s">
        <v>38</v>
      </c>
      <c r="E2104" s="120" t="s">
        <v>662</v>
      </c>
      <c r="F2104" s="121"/>
      <c r="G2104" s="125" t="s">
        <v>1360</v>
      </c>
      <c r="H2104" s="472" t="s">
        <v>543</v>
      </c>
      <c r="I2104" s="207" t="s">
        <v>486</v>
      </c>
      <c r="J2104" s="207" t="s">
        <v>490</v>
      </c>
      <c r="K2104" s="207" t="s">
        <v>494</v>
      </c>
      <c r="L2104" s="207" t="s">
        <v>498</v>
      </c>
      <c r="M2104" s="207" t="s">
        <v>503</v>
      </c>
      <c r="N2104" s="207" t="s">
        <v>508</v>
      </c>
      <c r="O2104" s="207" t="s">
        <v>512</v>
      </c>
      <c r="P2104" s="123">
        <f t="shared" si="132"/>
        <v>100</v>
      </c>
      <c r="Q2104" s="208" t="str">
        <f t="shared" si="133"/>
        <v>Fuerte</v>
      </c>
      <c r="R2104" s="207" t="s">
        <v>516</v>
      </c>
      <c r="S2104" s="224" t="str">
        <f t="shared" si="134"/>
        <v>FuerteFuerte</v>
      </c>
      <c r="T2104" s="224">
        <f>IFERROR(VLOOKUP(S2104,'Tablas de calculos'!$AU$16:$AV$24,2,FALSE),"")</f>
        <v>1</v>
      </c>
      <c r="U2104" s="208" t="str">
        <f>IFERROR(VLOOKUP(T2104,'Tablas de calculos'!$AV$16:$AY$24,4),"")</f>
        <v>Fuerte</v>
      </c>
      <c r="V2104" s="207" t="s">
        <v>576</v>
      </c>
      <c r="W2104" s="207" t="s">
        <v>578</v>
      </c>
      <c r="X2104" s="123" t="str">
        <f t="shared" si="135"/>
        <v>FuerteNo disminuyeDirectamente</v>
      </c>
      <c r="Y2104" s="208">
        <f>IFERROR(VLOOKUP(X2104,'Tablas de calculos'!$AZ$4:$BE$11,5,FALSE),"")</f>
        <v>0</v>
      </c>
      <c r="Z2104" s="208">
        <f>IFERROR(VLOOKUP(X2104,'Tablas de calculos'!$AZ$4:$BE$11,6,FALSE),"")</f>
        <v>2</v>
      </c>
    </row>
    <row r="2105" spans="1:26" ht="60" x14ac:dyDescent="0.25">
      <c r="A2105" s="232" t="s">
        <v>1314</v>
      </c>
      <c r="B2105" s="61">
        <v>35</v>
      </c>
      <c r="C2105" s="205" t="str">
        <f>+VLOOKUP(Tabla9[[#This Row],[Cod. Riesgo]],Tabla_Riesgos[[Número]:[Tipo de Riesgo]],6,FALSE)</f>
        <v>Operativo</v>
      </c>
      <c r="D2105" s="119" t="s">
        <v>38</v>
      </c>
      <c r="E2105" s="120" t="s">
        <v>40</v>
      </c>
      <c r="F2105" s="121"/>
      <c r="G2105" s="125" t="s">
        <v>256</v>
      </c>
      <c r="H2105" s="472"/>
      <c r="I2105" s="207"/>
      <c r="J2105" s="207"/>
      <c r="K2105" s="207"/>
      <c r="L2105" s="207"/>
      <c r="M2105" s="207"/>
      <c r="N2105" s="207"/>
      <c r="O2105" s="207"/>
      <c r="P2105" s="123">
        <f t="shared" si="132"/>
        <v>0</v>
      </c>
      <c r="Q2105" s="208" t="str">
        <f t="shared" si="133"/>
        <v>Debil</v>
      </c>
      <c r="R2105" s="207" t="s">
        <v>516</v>
      </c>
      <c r="S2105" s="224" t="str">
        <f t="shared" si="134"/>
        <v>DebilFuerte</v>
      </c>
      <c r="T2105" s="224">
        <f>IFERROR(VLOOKUP(S2105,'Tablas de calculos'!$AU$16:$AV$24,2,FALSE),"")</f>
        <v>7</v>
      </c>
      <c r="U2105" s="208" t="str">
        <f>IFERROR(VLOOKUP(T2105,'Tablas de calculos'!$AV$16:$AY$24,4),"")</f>
        <v>Débil</v>
      </c>
      <c r="V2105" s="207" t="s">
        <v>576</v>
      </c>
      <c r="W2105" s="207" t="s">
        <v>578</v>
      </c>
      <c r="X2105" s="123" t="str">
        <f t="shared" si="135"/>
        <v>DébilNo disminuyeDirectamente</v>
      </c>
      <c r="Y2105" s="208" t="str">
        <f>IFERROR(VLOOKUP(X2105,'Tablas de calculos'!$AZ$4:$BE$11,5,FALSE),"")</f>
        <v/>
      </c>
      <c r="Z2105" s="208" t="str">
        <f>IFERROR(VLOOKUP(X2105,'Tablas de calculos'!$AZ$4:$BE$11,6,FALSE),"")</f>
        <v/>
      </c>
    </row>
    <row r="2106" spans="1:26" ht="45" x14ac:dyDescent="0.25">
      <c r="A2106" s="232" t="s">
        <v>1314</v>
      </c>
      <c r="B2106" s="61">
        <v>35</v>
      </c>
      <c r="C2106" s="205" t="str">
        <f>+VLOOKUP(Tabla9[[#This Row],[Cod. Riesgo]],Tabla_Riesgos[[Número]:[Tipo de Riesgo]],6,FALSE)</f>
        <v>Operativo</v>
      </c>
      <c r="D2106" s="119" t="s">
        <v>38</v>
      </c>
      <c r="E2106" s="120" t="s">
        <v>40</v>
      </c>
      <c r="F2106" s="121"/>
      <c r="G2106" s="125" t="s">
        <v>257</v>
      </c>
      <c r="H2106" s="472"/>
      <c r="I2106" s="207"/>
      <c r="J2106" s="207"/>
      <c r="K2106" s="207"/>
      <c r="L2106" s="207"/>
      <c r="M2106" s="207"/>
      <c r="N2106" s="207"/>
      <c r="O2106" s="207"/>
      <c r="P2106" s="123">
        <f t="shared" si="132"/>
        <v>0</v>
      </c>
      <c r="Q2106" s="208" t="str">
        <f t="shared" si="133"/>
        <v>Debil</v>
      </c>
      <c r="R2106" s="207" t="s">
        <v>516</v>
      </c>
      <c r="S2106" s="224" t="str">
        <f t="shared" si="134"/>
        <v>DebilFuerte</v>
      </c>
      <c r="T2106" s="224">
        <f>IFERROR(VLOOKUP(S2106,'Tablas de calculos'!$AU$16:$AV$24,2,FALSE),"")</f>
        <v>7</v>
      </c>
      <c r="U2106" s="208" t="str">
        <f>IFERROR(VLOOKUP(T2106,'Tablas de calculos'!$AV$16:$AY$24,4),"")</f>
        <v>Débil</v>
      </c>
      <c r="V2106" s="207" t="s">
        <v>576</v>
      </c>
      <c r="W2106" s="207" t="s">
        <v>578</v>
      </c>
      <c r="X2106" s="123" t="str">
        <f t="shared" si="135"/>
        <v>DébilNo disminuyeDirectamente</v>
      </c>
      <c r="Y2106" s="208" t="str">
        <f>IFERROR(VLOOKUP(X2106,'Tablas de calculos'!$AZ$4:$BE$11,5,FALSE),"")</f>
        <v/>
      </c>
      <c r="Z2106" s="208" t="str">
        <f>IFERROR(VLOOKUP(X2106,'Tablas de calculos'!$AZ$4:$BE$11,6,FALSE),"")</f>
        <v/>
      </c>
    </row>
    <row r="2107" spans="1:26" ht="60" x14ac:dyDescent="0.25">
      <c r="A2107" s="232" t="s">
        <v>1314</v>
      </c>
      <c r="B2107" s="61">
        <v>35</v>
      </c>
      <c r="C2107" s="205" t="str">
        <f>+VLOOKUP(Tabla9[[#This Row],[Cod. Riesgo]],Tabla_Riesgos[[Número]:[Tipo de Riesgo]],6,FALSE)</f>
        <v>Operativo</v>
      </c>
      <c r="D2107" s="119" t="s">
        <v>38</v>
      </c>
      <c r="E2107" s="120" t="s">
        <v>40</v>
      </c>
      <c r="F2107" s="121"/>
      <c r="G2107" s="125" t="s">
        <v>258</v>
      </c>
      <c r="H2107" s="472"/>
      <c r="I2107" s="207"/>
      <c r="J2107" s="207"/>
      <c r="K2107" s="207"/>
      <c r="L2107" s="207"/>
      <c r="M2107" s="207"/>
      <c r="N2107" s="207"/>
      <c r="O2107" s="207"/>
      <c r="P2107" s="123">
        <f t="shared" si="132"/>
        <v>0</v>
      </c>
      <c r="Q2107" s="208" t="str">
        <f t="shared" si="133"/>
        <v>Debil</v>
      </c>
      <c r="R2107" s="207" t="s">
        <v>516</v>
      </c>
      <c r="S2107" s="224" t="str">
        <f t="shared" si="134"/>
        <v>DebilFuerte</v>
      </c>
      <c r="T2107" s="224">
        <f>IFERROR(VLOOKUP(S2107,'Tablas de calculos'!$AU$16:$AV$24,2,FALSE),"")</f>
        <v>7</v>
      </c>
      <c r="U2107" s="208" t="str">
        <f>IFERROR(VLOOKUP(T2107,'Tablas de calculos'!$AV$16:$AY$24,4),"")</f>
        <v>Débil</v>
      </c>
      <c r="V2107" s="207" t="s">
        <v>576</v>
      </c>
      <c r="W2107" s="207" t="s">
        <v>578</v>
      </c>
      <c r="X2107" s="123" t="str">
        <f t="shared" si="135"/>
        <v>DébilNo disminuyeDirectamente</v>
      </c>
      <c r="Y2107" s="208" t="str">
        <f>IFERROR(VLOOKUP(X2107,'Tablas de calculos'!$AZ$4:$BE$11,5,FALSE),"")</f>
        <v/>
      </c>
      <c r="Z2107" s="208" t="str">
        <f>IFERROR(VLOOKUP(X2107,'Tablas de calculos'!$AZ$4:$BE$11,6,FALSE),"")</f>
        <v/>
      </c>
    </row>
    <row r="2108" spans="1:26" ht="135" x14ac:dyDescent="0.25">
      <c r="A2108" s="232" t="s">
        <v>1314</v>
      </c>
      <c r="B2108" s="61">
        <v>37</v>
      </c>
      <c r="C2108" s="205" t="str">
        <f>+VLOOKUP(Tabla9[[#This Row],[Cod. Riesgo]],Tabla_Riesgos[[Número]:[Tipo de Riesgo]],6,FALSE)</f>
        <v>Estratégico</v>
      </c>
      <c r="D2108" s="119" t="s">
        <v>38</v>
      </c>
      <c r="E2108" s="120" t="s">
        <v>663</v>
      </c>
      <c r="F2108" s="121"/>
      <c r="G2108" s="125" t="s">
        <v>259</v>
      </c>
      <c r="H2108" s="472"/>
      <c r="I2108" s="207"/>
      <c r="J2108" s="207"/>
      <c r="K2108" s="207"/>
      <c r="L2108" s="207"/>
      <c r="M2108" s="207"/>
      <c r="N2108" s="207"/>
      <c r="O2108" s="207"/>
      <c r="P2108" s="123">
        <f t="shared" si="132"/>
        <v>0</v>
      </c>
      <c r="Q2108" s="208" t="str">
        <f t="shared" si="133"/>
        <v>Debil</v>
      </c>
      <c r="R2108" s="207" t="s">
        <v>516</v>
      </c>
      <c r="S2108" s="224" t="str">
        <f t="shared" si="134"/>
        <v>DebilFuerte</v>
      </c>
      <c r="T2108" s="224">
        <f>IFERROR(VLOOKUP(S2108,'Tablas de calculos'!$AU$16:$AV$24,2,FALSE),"")</f>
        <v>7</v>
      </c>
      <c r="U2108" s="208" t="str">
        <f>IFERROR(VLOOKUP(T2108,'Tablas de calculos'!$AV$16:$AY$24,4),"")</f>
        <v>Débil</v>
      </c>
      <c r="V2108" s="207" t="s">
        <v>576</v>
      </c>
      <c r="W2108" s="207" t="s">
        <v>578</v>
      </c>
      <c r="X2108" s="123" t="str">
        <f t="shared" si="135"/>
        <v>DébilNo disminuyeDirectamente</v>
      </c>
      <c r="Y2108" s="208" t="str">
        <f>IFERROR(VLOOKUP(X2108,'Tablas de calculos'!$AZ$4:$BE$11,5,FALSE),"")</f>
        <v/>
      </c>
      <c r="Z2108" s="208" t="str">
        <f>IFERROR(VLOOKUP(X2108,'Tablas de calculos'!$AZ$4:$BE$11,6,FALSE),"")</f>
        <v/>
      </c>
    </row>
    <row r="2109" spans="1:26" ht="45" x14ac:dyDescent="0.25">
      <c r="A2109" s="232" t="s">
        <v>1314</v>
      </c>
      <c r="B2109" s="61">
        <v>38</v>
      </c>
      <c r="C2109" s="205" t="str">
        <f>+VLOOKUP(Tabla9[[#This Row],[Cod. Riesgo]],Tabla_Riesgos[[Número]:[Tipo de Riesgo]],6,FALSE)</f>
        <v>Operativo</v>
      </c>
      <c r="D2109" s="119" t="s">
        <v>43</v>
      </c>
      <c r="E2109" s="120" t="s">
        <v>664</v>
      </c>
      <c r="F2109" s="121"/>
      <c r="G2109" s="125" t="s">
        <v>260</v>
      </c>
      <c r="H2109" s="472"/>
      <c r="I2109" s="207"/>
      <c r="J2109" s="207"/>
      <c r="K2109" s="207"/>
      <c r="L2109" s="207"/>
      <c r="M2109" s="207"/>
      <c r="N2109" s="207"/>
      <c r="O2109" s="207"/>
      <c r="P2109" s="123">
        <f t="shared" si="132"/>
        <v>0</v>
      </c>
      <c r="Q2109" s="208" t="str">
        <f t="shared" si="133"/>
        <v>Debil</v>
      </c>
      <c r="R2109" s="207" t="s">
        <v>516</v>
      </c>
      <c r="S2109" s="224" t="str">
        <f t="shared" si="134"/>
        <v>DebilFuerte</v>
      </c>
      <c r="T2109" s="224">
        <f>IFERROR(VLOOKUP(S2109,'Tablas de calculos'!$AU$16:$AV$24,2,FALSE),"")</f>
        <v>7</v>
      </c>
      <c r="U2109" s="208" t="str">
        <f>IFERROR(VLOOKUP(T2109,'Tablas de calculos'!$AV$16:$AY$24,4),"")</f>
        <v>Débil</v>
      </c>
      <c r="V2109" s="207" t="s">
        <v>576</v>
      </c>
      <c r="W2109" s="207" t="s">
        <v>578</v>
      </c>
      <c r="X2109" s="123" t="str">
        <f t="shared" si="135"/>
        <v>DébilNo disminuyeDirectamente</v>
      </c>
      <c r="Y2109" s="208" t="str">
        <f>IFERROR(VLOOKUP(X2109,'Tablas de calculos'!$AZ$4:$BE$11,5,FALSE),"")</f>
        <v/>
      </c>
      <c r="Z2109" s="208" t="str">
        <f>IFERROR(VLOOKUP(X2109,'Tablas de calculos'!$AZ$4:$BE$11,6,FALSE),"")</f>
        <v/>
      </c>
    </row>
    <row r="2110" spans="1:26" ht="45" x14ac:dyDescent="0.25">
      <c r="A2110" s="232" t="s">
        <v>1314</v>
      </c>
      <c r="B2110" s="61">
        <v>38</v>
      </c>
      <c r="C2110" s="205" t="str">
        <f>+VLOOKUP(Tabla9[[#This Row],[Cod. Riesgo]],Tabla_Riesgos[[Número]:[Tipo de Riesgo]],6,FALSE)</f>
        <v>Operativo</v>
      </c>
      <c r="D2110" s="119" t="s">
        <v>43</v>
      </c>
      <c r="E2110" s="120" t="s">
        <v>664</v>
      </c>
      <c r="F2110" s="121"/>
      <c r="G2110" s="125" t="s">
        <v>261</v>
      </c>
      <c r="H2110" s="472"/>
      <c r="I2110" s="207"/>
      <c r="J2110" s="207"/>
      <c r="K2110" s="207"/>
      <c r="L2110" s="207"/>
      <c r="M2110" s="207"/>
      <c r="N2110" s="207"/>
      <c r="O2110" s="207"/>
      <c r="P2110" s="123">
        <f t="shared" si="132"/>
        <v>0</v>
      </c>
      <c r="Q2110" s="208" t="str">
        <f t="shared" si="133"/>
        <v>Debil</v>
      </c>
      <c r="R2110" s="207" t="s">
        <v>516</v>
      </c>
      <c r="S2110" s="224" t="str">
        <f t="shared" si="134"/>
        <v>DebilFuerte</v>
      </c>
      <c r="T2110" s="224">
        <f>IFERROR(VLOOKUP(S2110,'Tablas de calculos'!$AU$16:$AV$24,2,FALSE),"")</f>
        <v>7</v>
      </c>
      <c r="U2110" s="208" t="str">
        <f>IFERROR(VLOOKUP(T2110,'Tablas de calculos'!$AV$16:$AY$24,4),"")</f>
        <v>Débil</v>
      </c>
      <c r="V2110" s="207" t="s">
        <v>576</v>
      </c>
      <c r="W2110" s="207" t="s">
        <v>578</v>
      </c>
      <c r="X2110" s="123" t="str">
        <f t="shared" si="135"/>
        <v>DébilNo disminuyeDirectamente</v>
      </c>
      <c r="Y2110" s="208" t="str">
        <f>IFERROR(VLOOKUP(X2110,'Tablas de calculos'!$AZ$4:$BE$11,5,FALSE),"")</f>
        <v/>
      </c>
      <c r="Z2110" s="208" t="str">
        <f>IFERROR(VLOOKUP(X2110,'Tablas de calculos'!$AZ$4:$BE$11,6,FALSE),"")</f>
        <v/>
      </c>
    </row>
    <row r="2111" spans="1:26" ht="60" x14ac:dyDescent="0.25">
      <c r="A2111" s="232" t="s">
        <v>1314</v>
      </c>
      <c r="B2111" s="61">
        <v>39</v>
      </c>
      <c r="C2111" s="205" t="str">
        <f>+VLOOKUP(Tabla9[[#This Row],[Cod. Riesgo]],Tabla_Riesgos[[Número]:[Tipo de Riesgo]],6,FALSE)</f>
        <v>Estratégico</v>
      </c>
      <c r="D2111" s="119" t="s">
        <v>43</v>
      </c>
      <c r="E2111" s="120" t="s">
        <v>44</v>
      </c>
      <c r="F2111" s="121"/>
      <c r="G2111" s="125" t="s">
        <v>215</v>
      </c>
      <c r="H2111" s="472"/>
      <c r="I2111" s="207"/>
      <c r="J2111" s="207"/>
      <c r="K2111" s="207"/>
      <c r="L2111" s="207"/>
      <c r="M2111" s="207"/>
      <c r="N2111" s="207"/>
      <c r="O2111" s="207"/>
      <c r="P2111" s="123">
        <f t="shared" si="132"/>
        <v>0</v>
      </c>
      <c r="Q2111" s="208" t="str">
        <f t="shared" si="133"/>
        <v>Debil</v>
      </c>
      <c r="R2111" s="207" t="s">
        <v>516</v>
      </c>
      <c r="S2111" s="224" t="str">
        <f t="shared" si="134"/>
        <v>DebilFuerte</v>
      </c>
      <c r="T2111" s="224">
        <f>IFERROR(VLOOKUP(S2111,'Tablas de calculos'!$AU$16:$AV$24,2,FALSE),"")</f>
        <v>7</v>
      </c>
      <c r="U2111" s="208" t="str">
        <f>IFERROR(VLOOKUP(T2111,'Tablas de calculos'!$AV$16:$AY$24,4),"")</f>
        <v>Débil</v>
      </c>
      <c r="V2111" s="207" t="s">
        <v>576</v>
      </c>
      <c r="W2111" s="207" t="s">
        <v>578</v>
      </c>
      <c r="X2111" s="123" t="str">
        <f t="shared" si="135"/>
        <v>DébilNo disminuyeDirectamente</v>
      </c>
      <c r="Y2111" s="208" t="str">
        <f>IFERROR(VLOOKUP(X2111,'Tablas de calculos'!$AZ$4:$BE$11,5,FALSE),"")</f>
        <v/>
      </c>
      <c r="Z2111" s="208" t="str">
        <f>IFERROR(VLOOKUP(X2111,'Tablas de calculos'!$AZ$4:$BE$11,6,FALSE),"")</f>
        <v/>
      </c>
    </row>
    <row r="2112" spans="1:26" ht="60" x14ac:dyDescent="0.25">
      <c r="A2112" s="232" t="s">
        <v>1314</v>
      </c>
      <c r="B2112" s="61">
        <v>39</v>
      </c>
      <c r="C2112" s="205" t="str">
        <f>+VLOOKUP(Tabla9[[#This Row],[Cod. Riesgo]],Tabla_Riesgos[[Número]:[Tipo de Riesgo]],6,FALSE)</f>
        <v>Estratégico</v>
      </c>
      <c r="D2112" s="119" t="s">
        <v>43</v>
      </c>
      <c r="E2112" s="120" t="s">
        <v>44</v>
      </c>
      <c r="F2112" s="121"/>
      <c r="G2112" s="125" t="s">
        <v>216</v>
      </c>
      <c r="H2112" s="472"/>
      <c r="I2112" s="207"/>
      <c r="J2112" s="207"/>
      <c r="K2112" s="207"/>
      <c r="L2112" s="207"/>
      <c r="M2112" s="207"/>
      <c r="N2112" s="207"/>
      <c r="O2112" s="207"/>
      <c r="P2112" s="123">
        <f t="shared" si="132"/>
        <v>0</v>
      </c>
      <c r="Q2112" s="208" t="str">
        <f t="shared" si="133"/>
        <v>Debil</v>
      </c>
      <c r="R2112" s="207" t="s">
        <v>516</v>
      </c>
      <c r="S2112" s="224" t="str">
        <f t="shared" si="134"/>
        <v>DebilFuerte</v>
      </c>
      <c r="T2112" s="224">
        <f>IFERROR(VLOOKUP(S2112,'Tablas de calculos'!$AU$16:$AV$24,2,FALSE),"")</f>
        <v>7</v>
      </c>
      <c r="U2112" s="208" t="str">
        <f>IFERROR(VLOOKUP(T2112,'Tablas de calculos'!$AV$16:$AY$24,4),"")</f>
        <v>Débil</v>
      </c>
      <c r="V2112" s="207" t="s">
        <v>576</v>
      </c>
      <c r="W2112" s="207" t="s">
        <v>578</v>
      </c>
      <c r="X2112" s="123" t="str">
        <f t="shared" si="135"/>
        <v>DébilNo disminuyeDirectamente</v>
      </c>
      <c r="Y2112" s="208" t="str">
        <f>IFERROR(VLOOKUP(X2112,'Tablas de calculos'!$AZ$4:$BE$11,5,FALSE),"")</f>
        <v/>
      </c>
      <c r="Z2112" s="208" t="str">
        <f>IFERROR(VLOOKUP(X2112,'Tablas de calculos'!$AZ$4:$BE$11,6,FALSE),"")</f>
        <v/>
      </c>
    </row>
    <row r="2113" spans="1:26" ht="30" x14ac:dyDescent="0.25">
      <c r="A2113" s="232" t="s">
        <v>1314</v>
      </c>
      <c r="B2113" s="61">
        <v>39</v>
      </c>
      <c r="C2113" s="205" t="str">
        <f>+VLOOKUP(Tabla9[[#This Row],[Cod. Riesgo]],Tabla_Riesgos[[Número]:[Tipo de Riesgo]],6,FALSE)</f>
        <v>Estratégico</v>
      </c>
      <c r="D2113" s="119" t="s">
        <v>43</v>
      </c>
      <c r="E2113" s="120" t="s">
        <v>44</v>
      </c>
      <c r="F2113" s="121"/>
      <c r="G2113" s="125" t="s">
        <v>217</v>
      </c>
      <c r="H2113" s="472"/>
      <c r="I2113" s="207"/>
      <c r="J2113" s="207"/>
      <c r="K2113" s="207"/>
      <c r="L2113" s="207"/>
      <c r="M2113" s="207"/>
      <c r="N2113" s="207"/>
      <c r="O2113" s="207"/>
      <c r="P2113" s="123">
        <f t="shared" si="132"/>
        <v>0</v>
      </c>
      <c r="Q2113" s="208" t="str">
        <f t="shared" si="133"/>
        <v>Debil</v>
      </c>
      <c r="R2113" s="207" t="s">
        <v>516</v>
      </c>
      <c r="S2113" s="224" t="str">
        <f t="shared" si="134"/>
        <v>DebilFuerte</v>
      </c>
      <c r="T2113" s="224">
        <f>IFERROR(VLOOKUP(S2113,'Tablas de calculos'!$AU$16:$AV$24,2,FALSE),"")</f>
        <v>7</v>
      </c>
      <c r="U2113" s="208" t="str">
        <f>IFERROR(VLOOKUP(T2113,'Tablas de calculos'!$AV$16:$AY$24,4),"")</f>
        <v>Débil</v>
      </c>
      <c r="V2113" s="207" t="s">
        <v>576</v>
      </c>
      <c r="W2113" s="207" t="s">
        <v>578</v>
      </c>
      <c r="X2113" s="123" t="str">
        <f t="shared" si="135"/>
        <v>DébilNo disminuyeDirectamente</v>
      </c>
      <c r="Y2113" s="208" t="str">
        <f>IFERROR(VLOOKUP(X2113,'Tablas de calculos'!$AZ$4:$BE$11,5,FALSE),"")</f>
        <v/>
      </c>
      <c r="Z2113" s="208" t="str">
        <f>IFERROR(VLOOKUP(X2113,'Tablas de calculos'!$AZ$4:$BE$11,6,FALSE),"")</f>
        <v/>
      </c>
    </row>
    <row r="2114" spans="1:26" ht="60" x14ac:dyDescent="0.25">
      <c r="A2114" s="232" t="s">
        <v>1314</v>
      </c>
      <c r="B2114" s="61">
        <v>40</v>
      </c>
      <c r="C2114" s="205" t="str">
        <f>+VLOOKUP(Tabla9[[#This Row],[Cod. Riesgo]],Tabla_Riesgos[[Número]:[Tipo de Riesgo]],6,FALSE)</f>
        <v>Operativo</v>
      </c>
      <c r="D2114" s="119" t="s">
        <v>43</v>
      </c>
      <c r="E2114" s="120" t="s">
        <v>743</v>
      </c>
      <c r="F2114" s="121"/>
      <c r="G2114" s="125" t="s">
        <v>262</v>
      </c>
      <c r="H2114" s="472"/>
      <c r="I2114" s="207"/>
      <c r="J2114" s="207"/>
      <c r="K2114" s="207"/>
      <c r="L2114" s="207"/>
      <c r="M2114" s="207"/>
      <c r="N2114" s="207"/>
      <c r="O2114" s="207"/>
      <c r="P2114" s="123">
        <f t="shared" si="132"/>
        <v>0</v>
      </c>
      <c r="Q2114" s="208" t="str">
        <f t="shared" si="133"/>
        <v>Debil</v>
      </c>
      <c r="R2114" s="207" t="s">
        <v>516</v>
      </c>
      <c r="S2114" s="224" t="str">
        <f t="shared" si="134"/>
        <v>DebilFuerte</v>
      </c>
      <c r="T2114" s="224">
        <f>IFERROR(VLOOKUP(S2114,'Tablas de calculos'!$AU$16:$AV$24,2,FALSE),"")</f>
        <v>7</v>
      </c>
      <c r="U2114" s="208" t="str">
        <f>IFERROR(VLOOKUP(T2114,'Tablas de calculos'!$AV$16:$AY$24,4),"")</f>
        <v>Débil</v>
      </c>
      <c r="V2114" s="207" t="s">
        <v>576</v>
      </c>
      <c r="W2114" s="207" t="s">
        <v>578</v>
      </c>
      <c r="X2114" s="123" t="str">
        <f t="shared" si="135"/>
        <v>DébilNo disminuyeDirectamente</v>
      </c>
      <c r="Y2114" s="208" t="str">
        <f>IFERROR(VLOOKUP(X2114,'Tablas de calculos'!$AZ$4:$BE$11,5,FALSE),"")</f>
        <v/>
      </c>
      <c r="Z2114" s="208" t="str">
        <f>IFERROR(VLOOKUP(X2114,'Tablas de calculos'!$AZ$4:$BE$11,6,FALSE),"")</f>
        <v/>
      </c>
    </row>
    <row r="2115" spans="1:26" ht="45" x14ac:dyDescent="0.25">
      <c r="A2115" s="232" t="s">
        <v>1314</v>
      </c>
      <c r="B2115" s="61">
        <v>40</v>
      </c>
      <c r="C2115" s="205" t="str">
        <f>+VLOOKUP(Tabla9[[#This Row],[Cod. Riesgo]],Tabla_Riesgos[[Número]:[Tipo de Riesgo]],6,FALSE)</f>
        <v>Operativo</v>
      </c>
      <c r="D2115" s="119" t="s">
        <v>43</v>
      </c>
      <c r="E2115" s="120" t="s">
        <v>743</v>
      </c>
      <c r="F2115" s="121"/>
      <c r="G2115" s="125" t="s">
        <v>251</v>
      </c>
      <c r="H2115" s="472"/>
      <c r="I2115" s="207"/>
      <c r="J2115" s="207"/>
      <c r="K2115" s="207"/>
      <c r="L2115" s="207"/>
      <c r="M2115" s="207"/>
      <c r="N2115" s="207"/>
      <c r="O2115" s="207"/>
      <c r="P2115" s="123">
        <f t="shared" si="132"/>
        <v>0</v>
      </c>
      <c r="Q2115" s="208" t="str">
        <f t="shared" si="133"/>
        <v>Debil</v>
      </c>
      <c r="R2115" s="207" t="s">
        <v>516</v>
      </c>
      <c r="S2115" s="224" t="str">
        <f t="shared" si="134"/>
        <v>DebilFuerte</v>
      </c>
      <c r="T2115" s="224">
        <f>IFERROR(VLOOKUP(S2115,'Tablas de calculos'!$AU$16:$AV$24,2,FALSE),"")</f>
        <v>7</v>
      </c>
      <c r="U2115" s="208" t="str">
        <f>IFERROR(VLOOKUP(T2115,'Tablas de calculos'!$AV$16:$AY$24,4),"")</f>
        <v>Débil</v>
      </c>
      <c r="V2115" s="207" t="s">
        <v>576</v>
      </c>
      <c r="W2115" s="207" t="s">
        <v>578</v>
      </c>
      <c r="X2115" s="123" t="str">
        <f t="shared" si="135"/>
        <v>DébilNo disminuyeDirectamente</v>
      </c>
      <c r="Y2115" s="208" t="str">
        <f>IFERROR(VLOOKUP(X2115,'Tablas de calculos'!$AZ$4:$BE$11,5,FALSE),"")</f>
        <v/>
      </c>
      <c r="Z2115" s="208" t="str">
        <f>IFERROR(VLOOKUP(X2115,'Tablas de calculos'!$AZ$4:$BE$11,6,FALSE),"")</f>
        <v/>
      </c>
    </row>
    <row r="2116" spans="1:26" ht="45" x14ac:dyDescent="0.25">
      <c r="A2116" s="232" t="s">
        <v>1314</v>
      </c>
      <c r="B2116" s="61">
        <v>41</v>
      </c>
      <c r="C2116" s="205" t="str">
        <f>+VLOOKUP(Tabla9[[#This Row],[Cod. Riesgo]],Tabla_Riesgos[[Número]:[Tipo de Riesgo]],6,FALSE)</f>
        <v>Estratégico</v>
      </c>
      <c r="D2116" s="119" t="s">
        <v>43</v>
      </c>
      <c r="E2116" s="120" t="s">
        <v>665</v>
      </c>
      <c r="F2116" s="121"/>
      <c r="G2116" s="125" t="s">
        <v>263</v>
      </c>
      <c r="H2116" s="472"/>
      <c r="I2116" s="207"/>
      <c r="J2116" s="207"/>
      <c r="K2116" s="207"/>
      <c r="L2116" s="207"/>
      <c r="M2116" s="207"/>
      <c r="N2116" s="207"/>
      <c r="O2116" s="207"/>
      <c r="P2116" s="123">
        <f t="shared" si="132"/>
        <v>0</v>
      </c>
      <c r="Q2116" s="208" t="str">
        <f t="shared" si="133"/>
        <v>Debil</v>
      </c>
      <c r="R2116" s="207" t="s">
        <v>516</v>
      </c>
      <c r="S2116" s="224" t="str">
        <f t="shared" si="134"/>
        <v>DebilFuerte</v>
      </c>
      <c r="T2116" s="224">
        <f>IFERROR(VLOOKUP(S2116,'Tablas de calculos'!$AU$16:$AV$24,2,FALSE),"")</f>
        <v>7</v>
      </c>
      <c r="U2116" s="208" t="str">
        <f>IFERROR(VLOOKUP(T2116,'Tablas de calculos'!$AV$16:$AY$24,4),"")</f>
        <v>Débil</v>
      </c>
      <c r="V2116" s="207" t="s">
        <v>576</v>
      </c>
      <c r="W2116" s="207" t="s">
        <v>578</v>
      </c>
      <c r="X2116" s="123" t="str">
        <f t="shared" si="135"/>
        <v>DébilNo disminuyeDirectamente</v>
      </c>
      <c r="Y2116" s="208" t="str">
        <f>IFERROR(VLOOKUP(X2116,'Tablas de calculos'!$AZ$4:$BE$11,5,FALSE),"")</f>
        <v/>
      </c>
      <c r="Z2116" s="208" t="str">
        <f>IFERROR(VLOOKUP(X2116,'Tablas de calculos'!$AZ$4:$BE$11,6,FALSE),"")</f>
        <v/>
      </c>
    </row>
    <row r="2117" spans="1:26" ht="60" x14ac:dyDescent="0.25">
      <c r="A2117" s="232" t="s">
        <v>1314</v>
      </c>
      <c r="B2117" s="61">
        <v>42</v>
      </c>
      <c r="C2117" s="205" t="str">
        <f>+VLOOKUP(Tabla9[[#This Row],[Cod. Riesgo]],Tabla_Riesgos[[Número]:[Tipo de Riesgo]],6,FALSE)</f>
        <v>Operativo</v>
      </c>
      <c r="D2117" s="119" t="s">
        <v>43</v>
      </c>
      <c r="E2117" s="120" t="s">
        <v>666</v>
      </c>
      <c r="F2117" s="121"/>
      <c r="G2117" s="125" t="s">
        <v>264</v>
      </c>
      <c r="H2117" s="472"/>
      <c r="I2117" s="207"/>
      <c r="J2117" s="207"/>
      <c r="K2117" s="207"/>
      <c r="L2117" s="207"/>
      <c r="M2117" s="207"/>
      <c r="N2117" s="207"/>
      <c r="O2117" s="207"/>
      <c r="P2117" s="123">
        <f t="shared" ref="P2117:P2180" si="136">IFERROR(IF(I2117="Asignado",15,0)+IF(J2117="Adecuado",15,0)+IF(K2117="Oportuna",15,0)+IF(L2117="Prevenir",15,0)+IF(L2117="Detectar",10,0)+IF(M2117="Confiable",15,0)+IF(N2117="Se investigan y resuelven oportunamente",15,0)+IF(O2117="Completa",10,0)+IF(O2117="Incompleta",5,0),"")</f>
        <v>0</v>
      </c>
      <c r="Q2117" s="208" t="str">
        <f t="shared" ref="Q2117:Q2180" si="137">IF(P2117&lt;86,"Debil",IF(P2117&lt;96,"Moderado","Fuerte"))</f>
        <v>Debil</v>
      </c>
      <c r="R2117" s="207" t="s">
        <v>516</v>
      </c>
      <c r="S2117" s="224" t="str">
        <f t="shared" ref="S2117:S2180" si="138">_xlfn.CONCAT(Q2117,R2117)</f>
        <v>DebilFuerte</v>
      </c>
      <c r="T2117" s="224">
        <f>IFERROR(VLOOKUP(S2117,'Tablas de calculos'!$AU$16:$AV$24,2,FALSE),"")</f>
        <v>7</v>
      </c>
      <c r="U2117" s="208" t="str">
        <f>IFERROR(VLOOKUP(T2117,'Tablas de calculos'!$AV$16:$AY$24,4),"")</f>
        <v>Débil</v>
      </c>
      <c r="V2117" s="207" t="s">
        <v>576</v>
      </c>
      <c r="W2117" s="207" t="s">
        <v>578</v>
      </c>
      <c r="X2117" s="123" t="str">
        <f t="shared" ref="X2117:X2180" si="139">CONCATENATE(U2117,V2117,W2117)</f>
        <v>DébilNo disminuyeDirectamente</v>
      </c>
      <c r="Y2117" s="208" t="str">
        <f>IFERROR(VLOOKUP(X2117,'Tablas de calculos'!$AZ$4:$BE$11,5,FALSE),"")</f>
        <v/>
      </c>
      <c r="Z2117" s="208" t="str">
        <f>IFERROR(VLOOKUP(X2117,'Tablas de calculos'!$AZ$4:$BE$11,6,FALSE),"")</f>
        <v/>
      </c>
    </row>
    <row r="2118" spans="1:26" ht="45" x14ac:dyDescent="0.25">
      <c r="A2118" s="232" t="s">
        <v>1314</v>
      </c>
      <c r="B2118" s="61">
        <v>42</v>
      </c>
      <c r="C2118" s="205" t="str">
        <f>+VLOOKUP(Tabla9[[#This Row],[Cod. Riesgo]],Tabla_Riesgos[[Número]:[Tipo de Riesgo]],6,FALSE)</f>
        <v>Operativo</v>
      </c>
      <c r="D2118" s="119" t="s">
        <v>43</v>
      </c>
      <c r="E2118" s="120" t="s">
        <v>666</v>
      </c>
      <c r="F2118" s="121"/>
      <c r="G2118" s="125" t="s">
        <v>265</v>
      </c>
      <c r="H2118" s="472"/>
      <c r="I2118" s="207"/>
      <c r="J2118" s="207"/>
      <c r="K2118" s="207"/>
      <c r="L2118" s="207"/>
      <c r="M2118" s="207"/>
      <c r="N2118" s="207"/>
      <c r="O2118" s="207"/>
      <c r="P2118" s="123">
        <f t="shared" si="136"/>
        <v>0</v>
      </c>
      <c r="Q2118" s="208" t="str">
        <f t="shared" si="137"/>
        <v>Debil</v>
      </c>
      <c r="R2118" s="207" t="s">
        <v>516</v>
      </c>
      <c r="S2118" s="224" t="str">
        <f t="shared" si="138"/>
        <v>DebilFuerte</v>
      </c>
      <c r="T2118" s="224">
        <f>IFERROR(VLOOKUP(S2118,'Tablas de calculos'!$AU$16:$AV$24,2,FALSE),"")</f>
        <v>7</v>
      </c>
      <c r="U2118" s="208" t="str">
        <f>IFERROR(VLOOKUP(T2118,'Tablas de calculos'!$AV$16:$AY$24,4),"")</f>
        <v>Débil</v>
      </c>
      <c r="V2118" s="207" t="s">
        <v>576</v>
      </c>
      <c r="W2118" s="207" t="s">
        <v>578</v>
      </c>
      <c r="X2118" s="123" t="str">
        <f t="shared" si="139"/>
        <v>DébilNo disminuyeDirectamente</v>
      </c>
      <c r="Y2118" s="208" t="str">
        <f>IFERROR(VLOOKUP(X2118,'Tablas de calculos'!$AZ$4:$BE$11,5,FALSE),"")</f>
        <v/>
      </c>
      <c r="Z2118" s="208" t="str">
        <f>IFERROR(VLOOKUP(X2118,'Tablas de calculos'!$AZ$4:$BE$11,6,FALSE),"")</f>
        <v/>
      </c>
    </row>
    <row r="2119" spans="1:26" ht="60" x14ac:dyDescent="0.25">
      <c r="A2119" s="232" t="s">
        <v>1314</v>
      </c>
      <c r="B2119" s="61">
        <v>43</v>
      </c>
      <c r="C2119" s="205" t="str">
        <f>+VLOOKUP(Tabla9[[#This Row],[Cod. Riesgo]],Tabla_Riesgos[[Número]:[Tipo de Riesgo]],6,FALSE)</f>
        <v>Operativo</v>
      </c>
      <c r="D2119" s="119" t="s">
        <v>45</v>
      </c>
      <c r="E2119" s="120" t="s">
        <v>667</v>
      </c>
      <c r="F2119" s="121"/>
      <c r="G2119" s="125" t="s">
        <v>266</v>
      </c>
      <c r="H2119" s="472"/>
      <c r="I2119" s="207"/>
      <c r="J2119" s="207"/>
      <c r="K2119" s="207"/>
      <c r="L2119" s="207"/>
      <c r="M2119" s="207"/>
      <c r="N2119" s="207"/>
      <c r="O2119" s="207"/>
      <c r="P2119" s="123">
        <f t="shared" si="136"/>
        <v>0</v>
      </c>
      <c r="Q2119" s="208" t="str">
        <f t="shared" si="137"/>
        <v>Debil</v>
      </c>
      <c r="R2119" s="207" t="s">
        <v>516</v>
      </c>
      <c r="S2119" s="224" t="str">
        <f t="shared" si="138"/>
        <v>DebilFuerte</v>
      </c>
      <c r="T2119" s="224">
        <f>IFERROR(VLOOKUP(S2119,'Tablas de calculos'!$AU$16:$AV$24,2,FALSE),"")</f>
        <v>7</v>
      </c>
      <c r="U2119" s="208" t="str">
        <f>IFERROR(VLOOKUP(T2119,'Tablas de calculos'!$AV$16:$AY$24,4),"")</f>
        <v>Débil</v>
      </c>
      <c r="V2119" s="207" t="s">
        <v>576</v>
      </c>
      <c r="W2119" s="207" t="s">
        <v>578</v>
      </c>
      <c r="X2119" s="123" t="str">
        <f t="shared" si="139"/>
        <v>DébilNo disminuyeDirectamente</v>
      </c>
      <c r="Y2119" s="208" t="str">
        <f>IFERROR(VLOOKUP(X2119,'Tablas de calculos'!$AZ$4:$BE$11,5,FALSE),"")</f>
        <v/>
      </c>
      <c r="Z2119" s="208" t="str">
        <f>IFERROR(VLOOKUP(X2119,'Tablas de calculos'!$AZ$4:$BE$11,6,FALSE),"")</f>
        <v/>
      </c>
    </row>
    <row r="2120" spans="1:26" ht="45" x14ac:dyDescent="0.25">
      <c r="A2120" s="232" t="s">
        <v>1314</v>
      </c>
      <c r="B2120" s="61">
        <v>43</v>
      </c>
      <c r="C2120" s="205" t="str">
        <f>+VLOOKUP(Tabla9[[#This Row],[Cod. Riesgo]],Tabla_Riesgos[[Número]:[Tipo de Riesgo]],6,FALSE)</f>
        <v>Operativo</v>
      </c>
      <c r="D2120" s="119" t="s">
        <v>45</v>
      </c>
      <c r="E2120" s="120" t="s">
        <v>667</v>
      </c>
      <c r="F2120" s="121"/>
      <c r="G2120" s="125" t="s">
        <v>267</v>
      </c>
      <c r="H2120" s="472"/>
      <c r="I2120" s="207"/>
      <c r="J2120" s="207"/>
      <c r="K2120" s="207"/>
      <c r="L2120" s="207"/>
      <c r="M2120" s="207"/>
      <c r="N2120" s="207"/>
      <c r="O2120" s="207"/>
      <c r="P2120" s="123">
        <f t="shared" si="136"/>
        <v>0</v>
      </c>
      <c r="Q2120" s="208" t="str">
        <f t="shared" si="137"/>
        <v>Debil</v>
      </c>
      <c r="R2120" s="207" t="s">
        <v>516</v>
      </c>
      <c r="S2120" s="224" t="str">
        <f t="shared" si="138"/>
        <v>DebilFuerte</v>
      </c>
      <c r="T2120" s="224">
        <f>IFERROR(VLOOKUP(S2120,'Tablas de calculos'!$AU$16:$AV$24,2,FALSE),"")</f>
        <v>7</v>
      </c>
      <c r="U2120" s="208" t="str">
        <f>IFERROR(VLOOKUP(T2120,'Tablas de calculos'!$AV$16:$AY$24,4),"")</f>
        <v>Débil</v>
      </c>
      <c r="V2120" s="207" t="s">
        <v>576</v>
      </c>
      <c r="W2120" s="207" t="s">
        <v>578</v>
      </c>
      <c r="X2120" s="123" t="str">
        <f t="shared" si="139"/>
        <v>DébilNo disminuyeDirectamente</v>
      </c>
      <c r="Y2120" s="208" t="str">
        <f>IFERROR(VLOOKUP(X2120,'Tablas de calculos'!$AZ$4:$BE$11,5,FALSE),"")</f>
        <v/>
      </c>
      <c r="Z2120" s="208" t="str">
        <f>IFERROR(VLOOKUP(X2120,'Tablas de calculos'!$AZ$4:$BE$11,6,FALSE),"")</f>
        <v/>
      </c>
    </row>
    <row r="2121" spans="1:26" ht="45" x14ac:dyDescent="0.25">
      <c r="A2121" s="232" t="s">
        <v>1314</v>
      </c>
      <c r="B2121" s="61">
        <v>43</v>
      </c>
      <c r="C2121" s="205" t="str">
        <f>+VLOOKUP(Tabla9[[#This Row],[Cod. Riesgo]],Tabla_Riesgos[[Número]:[Tipo de Riesgo]],6,FALSE)</f>
        <v>Operativo</v>
      </c>
      <c r="D2121" s="119" t="s">
        <v>45</v>
      </c>
      <c r="E2121" s="120" t="s">
        <v>667</v>
      </c>
      <c r="F2121" s="121"/>
      <c r="G2121" s="125" t="s">
        <v>268</v>
      </c>
      <c r="H2121" s="472"/>
      <c r="I2121" s="207"/>
      <c r="J2121" s="207"/>
      <c r="K2121" s="207"/>
      <c r="L2121" s="207"/>
      <c r="M2121" s="207"/>
      <c r="N2121" s="207"/>
      <c r="O2121" s="207"/>
      <c r="P2121" s="123">
        <f t="shared" si="136"/>
        <v>0</v>
      </c>
      <c r="Q2121" s="208" t="str">
        <f t="shared" si="137"/>
        <v>Debil</v>
      </c>
      <c r="R2121" s="207" t="s">
        <v>516</v>
      </c>
      <c r="S2121" s="224" t="str">
        <f t="shared" si="138"/>
        <v>DebilFuerte</v>
      </c>
      <c r="T2121" s="224">
        <f>IFERROR(VLOOKUP(S2121,'Tablas de calculos'!$AU$16:$AV$24,2,FALSE),"")</f>
        <v>7</v>
      </c>
      <c r="U2121" s="208" t="str">
        <f>IFERROR(VLOOKUP(T2121,'Tablas de calculos'!$AV$16:$AY$24,4),"")</f>
        <v>Débil</v>
      </c>
      <c r="V2121" s="207" t="s">
        <v>576</v>
      </c>
      <c r="W2121" s="207" t="s">
        <v>578</v>
      </c>
      <c r="X2121" s="123" t="str">
        <f t="shared" si="139"/>
        <v>DébilNo disminuyeDirectamente</v>
      </c>
      <c r="Y2121" s="208" t="str">
        <f>IFERROR(VLOOKUP(X2121,'Tablas de calculos'!$AZ$4:$BE$11,5,FALSE),"")</f>
        <v/>
      </c>
      <c r="Z2121" s="208" t="str">
        <f>IFERROR(VLOOKUP(X2121,'Tablas de calculos'!$AZ$4:$BE$11,6,FALSE),"")</f>
        <v/>
      </c>
    </row>
    <row r="2122" spans="1:26" ht="45" x14ac:dyDescent="0.25">
      <c r="A2122" s="232" t="s">
        <v>1314</v>
      </c>
      <c r="B2122" s="61">
        <v>43</v>
      </c>
      <c r="C2122" s="205" t="str">
        <f>+VLOOKUP(Tabla9[[#This Row],[Cod. Riesgo]],Tabla_Riesgos[[Número]:[Tipo de Riesgo]],6,FALSE)</f>
        <v>Operativo</v>
      </c>
      <c r="D2122" s="119" t="s">
        <v>45</v>
      </c>
      <c r="E2122" s="120" t="s">
        <v>667</v>
      </c>
      <c r="F2122" s="121"/>
      <c r="G2122" s="125" t="s">
        <v>269</v>
      </c>
      <c r="H2122" s="472"/>
      <c r="I2122" s="207"/>
      <c r="J2122" s="207"/>
      <c r="K2122" s="207"/>
      <c r="L2122" s="207"/>
      <c r="M2122" s="207"/>
      <c r="N2122" s="207"/>
      <c r="O2122" s="207"/>
      <c r="P2122" s="123">
        <f t="shared" si="136"/>
        <v>0</v>
      </c>
      <c r="Q2122" s="208" t="str">
        <f t="shared" si="137"/>
        <v>Debil</v>
      </c>
      <c r="R2122" s="207" t="s">
        <v>516</v>
      </c>
      <c r="S2122" s="224" t="str">
        <f t="shared" si="138"/>
        <v>DebilFuerte</v>
      </c>
      <c r="T2122" s="224">
        <f>IFERROR(VLOOKUP(S2122,'Tablas de calculos'!$AU$16:$AV$24,2,FALSE),"")</f>
        <v>7</v>
      </c>
      <c r="U2122" s="208" t="str">
        <f>IFERROR(VLOOKUP(T2122,'Tablas de calculos'!$AV$16:$AY$24,4),"")</f>
        <v>Débil</v>
      </c>
      <c r="V2122" s="207" t="s">
        <v>576</v>
      </c>
      <c r="W2122" s="207" t="s">
        <v>578</v>
      </c>
      <c r="X2122" s="123" t="str">
        <f t="shared" si="139"/>
        <v>DébilNo disminuyeDirectamente</v>
      </c>
      <c r="Y2122" s="208" t="str">
        <f>IFERROR(VLOOKUP(X2122,'Tablas de calculos'!$AZ$4:$BE$11,5,FALSE),"")</f>
        <v/>
      </c>
      <c r="Z2122" s="208" t="str">
        <f>IFERROR(VLOOKUP(X2122,'Tablas de calculos'!$AZ$4:$BE$11,6,FALSE),"")</f>
        <v/>
      </c>
    </row>
    <row r="2123" spans="1:26" ht="90" x14ac:dyDescent="0.25">
      <c r="A2123" s="232" t="s">
        <v>1314</v>
      </c>
      <c r="B2123" s="61">
        <v>43</v>
      </c>
      <c r="C2123" s="205" t="str">
        <f>+VLOOKUP(Tabla9[[#This Row],[Cod. Riesgo]],Tabla_Riesgos[[Número]:[Tipo de Riesgo]],6,FALSE)</f>
        <v>Operativo</v>
      </c>
      <c r="D2123" s="119" t="s">
        <v>45</v>
      </c>
      <c r="E2123" s="120" t="s">
        <v>667</v>
      </c>
      <c r="F2123" s="121"/>
      <c r="G2123" s="125" t="s">
        <v>270</v>
      </c>
      <c r="H2123" s="472"/>
      <c r="I2123" s="207"/>
      <c r="J2123" s="207"/>
      <c r="K2123" s="207"/>
      <c r="L2123" s="207"/>
      <c r="M2123" s="207"/>
      <c r="N2123" s="207"/>
      <c r="O2123" s="207"/>
      <c r="P2123" s="123">
        <f t="shared" si="136"/>
        <v>0</v>
      </c>
      <c r="Q2123" s="208" t="str">
        <f t="shared" si="137"/>
        <v>Debil</v>
      </c>
      <c r="R2123" s="207" t="s">
        <v>516</v>
      </c>
      <c r="S2123" s="224" t="str">
        <f t="shared" si="138"/>
        <v>DebilFuerte</v>
      </c>
      <c r="T2123" s="224">
        <f>IFERROR(VLOOKUP(S2123,'Tablas de calculos'!$AU$16:$AV$24,2,FALSE),"")</f>
        <v>7</v>
      </c>
      <c r="U2123" s="208" t="str">
        <f>IFERROR(VLOOKUP(T2123,'Tablas de calculos'!$AV$16:$AY$24,4),"")</f>
        <v>Débil</v>
      </c>
      <c r="V2123" s="207" t="s">
        <v>576</v>
      </c>
      <c r="W2123" s="207" t="s">
        <v>578</v>
      </c>
      <c r="X2123" s="123" t="str">
        <f t="shared" si="139"/>
        <v>DébilNo disminuyeDirectamente</v>
      </c>
      <c r="Y2123" s="208" t="str">
        <f>IFERROR(VLOOKUP(X2123,'Tablas de calculos'!$AZ$4:$BE$11,5,FALSE),"")</f>
        <v/>
      </c>
      <c r="Z2123" s="208" t="str">
        <f>IFERROR(VLOOKUP(X2123,'Tablas de calculos'!$AZ$4:$BE$11,6,FALSE),"")</f>
        <v/>
      </c>
    </row>
    <row r="2124" spans="1:26" ht="45" x14ac:dyDescent="0.25">
      <c r="A2124" s="232" t="s">
        <v>1314</v>
      </c>
      <c r="B2124" s="61">
        <v>43</v>
      </c>
      <c r="C2124" s="205" t="str">
        <f>+VLOOKUP(Tabla9[[#This Row],[Cod. Riesgo]],Tabla_Riesgos[[Número]:[Tipo de Riesgo]],6,FALSE)</f>
        <v>Operativo</v>
      </c>
      <c r="D2124" s="119" t="s">
        <v>45</v>
      </c>
      <c r="E2124" s="120" t="s">
        <v>667</v>
      </c>
      <c r="F2124" s="121"/>
      <c r="G2124" s="125" t="s">
        <v>271</v>
      </c>
      <c r="H2124" s="472"/>
      <c r="I2124" s="207"/>
      <c r="J2124" s="207"/>
      <c r="K2124" s="207"/>
      <c r="L2124" s="207"/>
      <c r="M2124" s="207"/>
      <c r="N2124" s="207"/>
      <c r="O2124" s="207"/>
      <c r="P2124" s="123">
        <f t="shared" si="136"/>
        <v>0</v>
      </c>
      <c r="Q2124" s="208" t="str">
        <f t="shared" si="137"/>
        <v>Debil</v>
      </c>
      <c r="R2124" s="207" t="s">
        <v>516</v>
      </c>
      <c r="S2124" s="224" t="str">
        <f t="shared" si="138"/>
        <v>DebilFuerte</v>
      </c>
      <c r="T2124" s="224">
        <f>IFERROR(VLOOKUP(S2124,'Tablas de calculos'!$AU$16:$AV$24,2,FALSE),"")</f>
        <v>7</v>
      </c>
      <c r="U2124" s="208" t="str">
        <f>IFERROR(VLOOKUP(T2124,'Tablas de calculos'!$AV$16:$AY$24,4),"")</f>
        <v>Débil</v>
      </c>
      <c r="V2124" s="207" t="s">
        <v>576</v>
      </c>
      <c r="W2124" s="207" t="s">
        <v>578</v>
      </c>
      <c r="X2124" s="123" t="str">
        <f t="shared" si="139"/>
        <v>DébilNo disminuyeDirectamente</v>
      </c>
      <c r="Y2124" s="208" t="str">
        <f>IFERROR(VLOOKUP(X2124,'Tablas de calculos'!$AZ$4:$BE$11,5,FALSE),"")</f>
        <v/>
      </c>
      <c r="Z2124" s="208" t="str">
        <f>IFERROR(VLOOKUP(X2124,'Tablas de calculos'!$AZ$4:$BE$11,6,FALSE),"")</f>
        <v/>
      </c>
    </row>
    <row r="2125" spans="1:26" ht="60" x14ac:dyDescent="0.25">
      <c r="A2125" s="232" t="s">
        <v>1314</v>
      </c>
      <c r="B2125" s="61">
        <v>44</v>
      </c>
      <c r="C2125" s="205" t="str">
        <f>+VLOOKUP(Tabla9[[#This Row],[Cod. Riesgo]],Tabla_Riesgos[[Número]:[Tipo de Riesgo]],6,FALSE)</f>
        <v>Operativo</v>
      </c>
      <c r="D2125" s="119" t="s">
        <v>45</v>
      </c>
      <c r="E2125" s="120" t="s">
        <v>668</v>
      </c>
      <c r="F2125" s="121"/>
      <c r="G2125" s="125" t="s">
        <v>272</v>
      </c>
      <c r="H2125" s="472"/>
      <c r="I2125" s="207"/>
      <c r="J2125" s="207"/>
      <c r="K2125" s="207"/>
      <c r="L2125" s="207"/>
      <c r="M2125" s="207"/>
      <c r="N2125" s="207"/>
      <c r="O2125" s="207"/>
      <c r="P2125" s="123">
        <f t="shared" si="136"/>
        <v>0</v>
      </c>
      <c r="Q2125" s="208" t="str">
        <f t="shared" si="137"/>
        <v>Debil</v>
      </c>
      <c r="R2125" s="207" t="s">
        <v>516</v>
      </c>
      <c r="S2125" s="224" t="str">
        <f t="shared" si="138"/>
        <v>DebilFuerte</v>
      </c>
      <c r="T2125" s="224">
        <f>IFERROR(VLOOKUP(S2125,'Tablas de calculos'!$AU$16:$AV$24,2,FALSE),"")</f>
        <v>7</v>
      </c>
      <c r="U2125" s="208" t="str">
        <f>IFERROR(VLOOKUP(T2125,'Tablas de calculos'!$AV$16:$AY$24,4),"")</f>
        <v>Débil</v>
      </c>
      <c r="V2125" s="207" t="s">
        <v>576</v>
      </c>
      <c r="W2125" s="207" t="s">
        <v>578</v>
      </c>
      <c r="X2125" s="123" t="str">
        <f t="shared" si="139"/>
        <v>DébilNo disminuyeDirectamente</v>
      </c>
      <c r="Y2125" s="208" t="str">
        <f>IFERROR(VLOOKUP(X2125,'Tablas de calculos'!$AZ$4:$BE$11,5,FALSE),"")</f>
        <v/>
      </c>
      <c r="Z2125" s="208" t="str">
        <f>IFERROR(VLOOKUP(X2125,'Tablas de calculos'!$AZ$4:$BE$11,6,FALSE),"")</f>
        <v/>
      </c>
    </row>
    <row r="2126" spans="1:26" ht="45" x14ac:dyDescent="0.25">
      <c r="A2126" s="232" t="s">
        <v>1314</v>
      </c>
      <c r="B2126" s="61">
        <v>44</v>
      </c>
      <c r="C2126" s="205" t="str">
        <f>+VLOOKUP(Tabla9[[#This Row],[Cod. Riesgo]],Tabla_Riesgos[[Número]:[Tipo de Riesgo]],6,FALSE)</f>
        <v>Operativo</v>
      </c>
      <c r="D2126" s="119" t="s">
        <v>45</v>
      </c>
      <c r="E2126" s="120" t="s">
        <v>668</v>
      </c>
      <c r="F2126" s="121"/>
      <c r="G2126" s="125" t="s">
        <v>273</v>
      </c>
      <c r="H2126" s="472"/>
      <c r="I2126" s="207"/>
      <c r="J2126" s="207"/>
      <c r="K2126" s="207"/>
      <c r="L2126" s="207"/>
      <c r="M2126" s="207"/>
      <c r="N2126" s="207"/>
      <c r="O2126" s="207"/>
      <c r="P2126" s="123">
        <f t="shared" si="136"/>
        <v>0</v>
      </c>
      <c r="Q2126" s="208" t="str">
        <f t="shared" si="137"/>
        <v>Debil</v>
      </c>
      <c r="R2126" s="207" t="s">
        <v>516</v>
      </c>
      <c r="S2126" s="224" t="str">
        <f t="shared" si="138"/>
        <v>DebilFuerte</v>
      </c>
      <c r="T2126" s="224">
        <f>IFERROR(VLOOKUP(S2126,'Tablas de calculos'!$AU$16:$AV$24,2,FALSE),"")</f>
        <v>7</v>
      </c>
      <c r="U2126" s="208" t="str">
        <f>IFERROR(VLOOKUP(T2126,'Tablas de calculos'!$AV$16:$AY$24,4),"")</f>
        <v>Débil</v>
      </c>
      <c r="V2126" s="207" t="s">
        <v>576</v>
      </c>
      <c r="W2126" s="207" t="s">
        <v>578</v>
      </c>
      <c r="X2126" s="123" t="str">
        <f t="shared" si="139"/>
        <v>DébilNo disminuyeDirectamente</v>
      </c>
      <c r="Y2126" s="208" t="str">
        <f>IFERROR(VLOOKUP(X2126,'Tablas de calculos'!$AZ$4:$BE$11,5,FALSE),"")</f>
        <v/>
      </c>
      <c r="Z2126" s="208" t="str">
        <f>IFERROR(VLOOKUP(X2126,'Tablas de calculos'!$AZ$4:$BE$11,6,FALSE),"")</f>
        <v/>
      </c>
    </row>
    <row r="2127" spans="1:26" ht="90" x14ac:dyDescent="0.25">
      <c r="A2127" s="232" t="s">
        <v>1314</v>
      </c>
      <c r="B2127" s="61">
        <v>44</v>
      </c>
      <c r="C2127" s="205" t="str">
        <f>+VLOOKUP(Tabla9[[#This Row],[Cod. Riesgo]],Tabla_Riesgos[[Número]:[Tipo de Riesgo]],6,FALSE)</f>
        <v>Operativo</v>
      </c>
      <c r="D2127" s="119" t="s">
        <v>45</v>
      </c>
      <c r="E2127" s="120" t="s">
        <v>668</v>
      </c>
      <c r="F2127" s="121"/>
      <c r="G2127" s="125" t="s">
        <v>274</v>
      </c>
      <c r="H2127" s="472"/>
      <c r="I2127" s="207"/>
      <c r="J2127" s="207"/>
      <c r="K2127" s="207"/>
      <c r="L2127" s="207"/>
      <c r="M2127" s="207"/>
      <c r="N2127" s="207"/>
      <c r="O2127" s="207"/>
      <c r="P2127" s="123">
        <f t="shared" si="136"/>
        <v>0</v>
      </c>
      <c r="Q2127" s="208" t="str">
        <f t="shared" si="137"/>
        <v>Debil</v>
      </c>
      <c r="R2127" s="207" t="s">
        <v>516</v>
      </c>
      <c r="S2127" s="224" t="str">
        <f t="shared" si="138"/>
        <v>DebilFuerte</v>
      </c>
      <c r="T2127" s="224">
        <f>IFERROR(VLOOKUP(S2127,'Tablas de calculos'!$AU$16:$AV$24,2,FALSE),"")</f>
        <v>7</v>
      </c>
      <c r="U2127" s="208" t="str">
        <f>IFERROR(VLOOKUP(T2127,'Tablas de calculos'!$AV$16:$AY$24,4),"")</f>
        <v>Débil</v>
      </c>
      <c r="V2127" s="207" t="s">
        <v>576</v>
      </c>
      <c r="W2127" s="207" t="s">
        <v>578</v>
      </c>
      <c r="X2127" s="123" t="str">
        <f t="shared" si="139"/>
        <v>DébilNo disminuyeDirectamente</v>
      </c>
      <c r="Y2127" s="208" t="str">
        <f>IFERROR(VLOOKUP(X2127,'Tablas de calculos'!$AZ$4:$BE$11,5,FALSE),"")</f>
        <v/>
      </c>
      <c r="Z2127" s="208" t="str">
        <f>IFERROR(VLOOKUP(X2127,'Tablas de calculos'!$AZ$4:$BE$11,6,FALSE),"")</f>
        <v/>
      </c>
    </row>
    <row r="2128" spans="1:26" ht="60" x14ac:dyDescent="0.25">
      <c r="A2128" s="232" t="s">
        <v>1314</v>
      </c>
      <c r="B2128" s="61">
        <v>45</v>
      </c>
      <c r="C2128" s="205" t="str">
        <f>+VLOOKUP(Tabla9[[#This Row],[Cod. Riesgo]],Tabla_Riesgos[[Número]:[Tipo de Riesgo]],6,FALSE)</f>
        <v>Operativo</v>
      </c>
      <c r="D2128" s="119" t="s">
        <v>45</v>
      </c>
      <c r="E2128" s="120" t="s">
        <v>46</v>
      </c>
      <c r="F2128" s="121"/>
      <c r="G2128" s="125" t="s">
        <v>275</v>
      </c>
      <c r="H2128" s="472"/>
      <c r="I2128" s="207"/>
      <c r="J2128" s="207"/>
      <c r="K2128" s="207"/>
      <c r="L2128" s="207"/>
      <c r="M2128" s="207"/>
      <c r="N2128" s="207"/>
      <c r="O2128" s="207"/>
      <c r="P2128" s="123">
        <f t="shared" si="136"/>
        <v>0</v>
      </c>
      <c r="Q2128" s="208" t="str">
        <f t="shared" si="137"/>
        <v>Debil</v>
      </c>
      <c r="R2128" s="207" t="s">
        <v>516</v>
      </c>
      <c r="S2128" s="224" t="str">
        <f t="shared" si="138"/>
        <v>DebilFuerte</v>
      </c>
      <c r="T2128" s="224">
        <f>IFERROR(VLOOKUP(S2128,'Tablas de calculos'!$AU$16:$AV$24,2,FALSE),"")</f>
        <v>7</v>
      </c>
      <c r="U2128" s="208" t="str">
        <f>IFERROR(VLOOKUP(T2128,'Tablas de calculos'!$AV$16:$AY$24,4),"")</f>
        <v>Débil</v>
      </c>
      <c r="V2128" s="207" t="s">
        <v>576</v>
      </c>
      <c r="W2128" s="207" t="s">
        <v>578</v>
      </c>
      <c r="X2128" s="123" t="str">
        <f t="shared" si="139"/>
        <v>DébilNo disminuyeDirectamente</v>
      </c>
      <c r="Y2128" s="208" t="str">
        <f>IFERROR(VLOOKUP(X2128,'Tablas de calculos'!$AZ$4:$BE$11,5,FALSE),"")</f>
        <v/>
      </c>
      <c r="Z2128" s="208" t="str">
        <f>IFERROR(VLOOKUP(X2128,'Tablas de calculos'!$AZ$4:$BE$11,6,FALSE),"")</f>
        <v/>
      </c>
    </row>
    <row r="2129" spans="1:26" ht="45" x14ac:dyDescent="0.25">
      <c r="A2129" s="232" t="s">
        <v>1314</v>
      </c>
      <c r="B2129" s="61">
        <v>45</v>
      </c>
      <c r="C2129" s="205" t="str">
        <f>+VLOOKUP(Tabla9[[#This Row],[Cod. Riesgo]],Tabla_Riesgos[[Número]:[Tipo de Riesgo]],6,FALSE)</f>
        <v>Operativo</v>
      </c>
      <c r="D2129" s="119" t="s">
        <v>45</v>
      </c>
      <c r="E2129" s="120" t="s">
        <v>46</v>
      </c>
      <c r="F2129" s="121"/>
      <c r="G2129" s="125" t="s">
        <v>276</v>
      </c>
      <c r="H2129" s="472"/>
      <c r="I2129" s="207"/>
      <c r="J2129" s="207"/>
      <c r="K2129" s="207"/>
      <c r="L2129" s="207"/>
      <c r="M2129" s="207"/>
      <c r="N2129" s="207"/>
      <c r="O2129" s="207"/>
      <c r="P2129" s="123">
        <f t="shared" si="136"/>
        <v>0</v>
      </c>
      <c r="Q2129" s="208" t="str">
        <f t="shared" si="137"/>
        <v>Debil</v>
      </c>
      <c r="R2129" s="207" t="s">
        <v>516</v>
      </c>
      <c r="S2129" s="224" t="str">
        <f t="shared" si="138"/>
        <v>DebilFuerte</v>
      </c>
      <c r="T2129" s="224">
        <f>IFERROR(VLOOKUP(S2129,'Tablas de calculos'!$AU$16:$AV$24,2,FALSE),"")</f>
        <v>7</v>
      </c>
      <c r="U2129" s="208" t="str">
        <f>IFERROR(VLOOKUP(T2129,'Tablas de calculos'!$AV$16:$AY$24,4),"")</f>
        <v>Débil</v>
      </c>
      <c r="V2129" s="207" t="s">
        <v>576</v>
      </c>
      <c r="W2129" s="207" t="s">
        <v>578</v>
      </c>
      <c r="X2129" s="123" t="str">
        <f t="shared" si="139"/>
        <v>DébilNo disminuyeDirectamente</v>
      </c>
      <c r="Y2129" s="208" t="str">
        <f>IFERROR(VLOOKUP(X2129,'Tablas de calculos'!$AZ$4:$BE$11,5,FALSE),"")</f>
        <v/>
      </c>
      <c r="Z2129" s="208" t="str">
        <f>IFERROR(VLOOKUP(X2129,'Tablas de calculos'!$AZ$4:$BE$11,6,FALSE),"")</f>
        <v/>
      </c>
    </row>
    <row r="2130" spans="1:26" ht="105" x14ac:dyDescent="0.25">
      <c r="A2130" s="232" t="s">
        <v>1314</v>
      </c>
      <c r="B2130" s="61">
        <v>45</v>
      </c>
      <c r="C2130" s="205" t="str">
        <f>+VLOOKUP(Tabla9[[#This Row],[Cod. Riesgo]],Tabla_Riesgos[[Número]:[Tipo de Riesgo]],6,FALSE)</f>
        <v>Operativo</v>
      </c>
      <c r="D2130" s="119" t="s">
        <v>45</v>
      </c>
      <c r="E2130" s="120" t="s">
        <v>46</v>
      </c>
      <c r="F2130" s="121"/>
      <c r="G2130" s="125" t="s">
        <v>277</v>
      </c>
      <c r="H2130" s="472"/>
      <c r="I2130" s="207"/>
      <c r="J2130" s="207"/>
      <c r="K2130" s="207"/>
      <c r="L2130" s="207"/>
      <c r="M2130" s="207"/>
      <c r="N2130" s="207"/>
      <c r="O2130" s="207"/>
      <c r="P2130" s="123">
        <f t="shared" si="136"/>
        <v>0</v>
      </c>
      <c r="Q2130" s="208" t="str">
        <f t="shared" si="137"/>
        <v>Debil</v>
      </c>
      <c r="R2130" s="207" t="s">
        <v>516</v>
      </c>
      <c r="S2130" s="224" t="str">
        <f t="shared" si="138"/>
        <v>DebilFuerte</v>
      </c>
      <c r="T2130" s="224">
        <f>IFERROR(VLOOKUP(S2130,'Tablas de calculos'!$AU$16:$AV$24,2,FALSE),"")</f>
        <v>7</v>
      </c>
      <c r="U2130" s="208" t="str">
        <f>IFERROR(VLOOKUP(T2130,'Tablas de calculos'!$AV$16:$AY$24,4),"")</f>
        <v>Débil</v>
      </c>
      <c r="V2130" s="207" t="s">
        <v>576</v>
      </c>
      <c r="W2130" s="207" t="s">
        <v>578</v>
      </c>
      <c r="X2130" s="123" t="str">
        <f t="shared" si="139"/>
        <v>DébilNo disminuyeDirectamente</v>
      </c>
      <c r="Y2130" s="208" t="str">
        <f>IFERROR(VLOOKUP(X2130,'Tablas de calculos'!$AZ$4:$BE$11,5,FALSE),"")</f>
        <v/>
      </c>
      <c r="Z2130" s="208" t="str">
        <f>IFERROR(VLOOKUP(X2130,'Tablas de calculos'!$AZ$4:$BE$11,6,FALSE),"")</f>
        <v/>
      </c>
    </row>
    <row r="2131" spans="1:26" ht="165" x14ac:dyDescent="0.25">
      <c r="A2131" s="232" t="s">
        <v>1314</v>
      </c>
      <c r="B2131" s="61">
        <v>45</v>
      </c>
      <c r="C2131" s="205" t="str">
        <f>+VLOOKUP(Tabla9[[#This Row],[Cod. Riesgo]],Tabla_Riesgos[[Número]:[Tipo de Riesgo]],6,FALSE)</f>
        <v>Operativo</v>
      </c>
      <c r="D2131" s="119" t="s">
        <v>45</v>
      </c>
      <c r="E2131" s="120" t="s">
        <v>46</v>
      </c>
      <c r="F2131" s="121"/>
      <c r="G2131" s="125" t="s">
        <v>278</v>
      </c>
      <c r="H2131" s="472"/>
      <c r="I2131" s="207"/>
      <c r="J2131" s="207"/>
      <c r="K2131" s="207"/>
      <c r="L2131" s="207"/>
      <c r="M2131" s="207"/>
      <c r="N2131" s="207"/>
      <c r="O2131" s="207"/>
      <c r="P2131" s="123">
        <f t="shared" si="136"/>
        <v>0</v>
      </c>
      <c r="Q2131" s="208" t="str">
        <f t="shared" si="137"/>
        <v>Debil</v>
      </c>
      <c r="R2131" s="207" t="s">
        <v>516</v>
      </c>
      <c r="S2131" s="224" t="str">
        <f t="shared" si="138"/>
        <v>DebilFuerte</v>
      </c>
      <c r="T2131" s="224">
        <f>IFERROR(VLOOKUP(S2131,'Tablas de calculos'!$AU$16:$AV$24,2,FALSE),"")</f>
        <v>7</v>
      </c>
      <c r="U2131" s="208" t="str">
        <f>IFERROR(VLOOKUP(T2131,'Tablas de calculos'!$AV$16:$AY$24,4),"")</f>
        <v>Débil</v>
      </c>
      <c r="V2131" s="207" t="s">
        <v>576</v>
      </c>
      <c r="W2131" s="207" t="s">
        <v>578</v>
      </c>
      <c r="X2131" s="123" t="str">
        <f t="shared" si="139"/>
        <v>DébilNo disminuyeDirectamente</v>
      </c>
      <c r="Y2131" s="208" t="str">
        <f>IFERROR(VLOOKUP(X2131,'Tablas de calculos'!$AZ$4:$BE$11,5,FALSE),"")</f>
        <v/>
      </c>
      <c r="Z2131" s="208" t="str">
        <f>IFERROR(VLOOKUP(X2131,'Tablas de calculos'!$AZ$4:$BE$11,6,FALSE),"")</f>
        <v/>
      </c>
    </row>
    <row r="2132" spans="1:26" ht="135" x14ac:dyDescent="0.25">
      <c r="A2132" s="232" t="s">
        <v>1314</v>
      </c>
      <c r="B2132" s="61">
        <v>48</v>
      </c>
      <c r="C2132" s="205" t="str">
        <f>+VLOOKUP(Tabla9[[#This Row],[Cod. Riesgo]],Tabla_Riesgos[[Número]:[Tipo de Riesgo]],6,FALSE)</f>
        <v>Operativo</v>
      </c>
      <c r="D2132" s="119" t="s">
        <v>48</v>
      </c>
      <c r="E2132" s="120" t="s">
        <v>52</v>
      </c>
      <c r="F2132" s="121"/>
      <c r="G2132" s="125" t="s">
        <v>279</v>
      </c>
      <c r="H2132" s="472"/>
      <c r="I2132" s="207"/>
      <c r="J2132" s="207"/>
      <c r="K2132" s="207"/>
      <c r="L2132" s="207"/>
      <c r="M2132" s="207"/>
      <c r="N2132" s="207"/>
      <c r="O2132" s="207"/>
      <c r="P2132" s="123">
        <f t="shared" si="136"/>
        <v>0</v>
      </c>
      <c r="Q2132" s="208" t="str">
        <f t="shared" si="137"/>
        <v>Debil</v>
      </c>
      <c r="R2132" s="207" t="s">
        <v>516</v>
      </c>
      <c r="S2132" s="224" t="str">
        <f t="shared" si="138"/>
        <v>DebilFuerte</v>
      </c>
      <c r="T2132" s="224">
        <f>IFERROR(VLOOKUP(S2132,'Tablas de calculos'!$AU$16:$AV$24,2,FALSE),"")</f>
        <v>7</v>
      </c>
      <c r="U2132" s="208" t="str">
        <f>IFERROR(VLOOKUP(T2132,'Tablas de calculos'!$AV$16:$AY$24,4),"")</f>
        <v>Débil</v>
      </c>
      <c r="V2132" s="207" t="s">
        <v>576</v>
      </c>
      <c r="W2132" s="207" t="s">
        <v>578</v>
      </c>
      <c r="X2132" s="123" t="str">
        <f t="shared" si="139"/>
        <v>DébilNo disminuyeDirectamente</v>
      </c>
      <c r="Y2132" s="208" t="str">
        <f>IFERROR(VLOOKUP(X2132,'Tablas de calculos'!$AZ$4:$BE$11,5,FALSE),"")</f>
        <v/>
      </c>
      <c r="Z2132" s="208" t="str">
        <f>IFERROR(VLOOKUP(X2132,'Tablas de calculos'!$AZ$4:$BE$11,6,FALSE),"")</f>
        <v/>
      </c>
    </row>
    <row r="2133" spans="1:26" ht="45" x14ac:dyDescent="0.25">
      <c r="A2133" s="232" t="s">
        <v>1314</v>
      </c>
      <c r="B2133" s="61">
        <v>48</v>
      </c>
      <c r="C2133" s="205" t="str">
        <f>+VLOOKUP(Tabla9[[#This Row],[Cod. Riesgo]],Tabla_Riesgos[[Número]:[Tipo de Riesgo]],6,FALSE)</f>
        <v>Operativo</v>
      </c>
      <c r="D2133" s="119" t="s">
        <v>48</v>
      </c>
      <c r="E2133" s="120" t="s">
        <v>52</v>
      </c>
      <c r="F2133" s="121"/>
      <c r="G2133" s="125" t="s">
        <v>280</v>
      </c>
      <c r="H2133" s="472"/>
      <c r="I2133" s="207"/>
      <c r="J2133" s="207"/>
      <c r="K2133" s="207"/>
      <c r="L2133" s="207"/>
      <c r="M2133" s="207"/>
      <c r="N2133" s="207"/>
      <c r="O2133" s="207"/>
      <c r="P2133" s="123">
        <f t="shared" si="136"/>
        <v>0</v>
      </c>
      <c r="Q2133" s="208" t="str">
        <f t="shared" si="137"/>
        <v>Debil</v>
      </c>
      <c r="R2133" s="207" t="s">
        <v>516</v>
      </c>
      <c r="S2133" s="224" t="str">
        <f t="shared" si="138"/>
        <v>DebilFuerte</v>
      </c>
      <c r="T2133" s="224">
        <f>IFERROR(VLOOKUP(S2133,'Tablas de calculos'!$AU$16:$AV$24,2,FALSE),"")</f>
        <v>7</v>
      </c>
      <c r="U2133" s="208" t="str">
        <f>IFERROR(VLOOKUP(T2133,'Tablas de calculos'!$AV$16:$AY$24,4),"")</f>
        <v>Débil</v>
      </c>
      <c r="V2133" s="207" t="s">
        <v>576</v>
      </c>
      <c r="W2133" s="207" t="s">
        <v>578</v>
      </c>
      <c r="X2133" s="123" t="str">
        <f t="shared" si="139"/>
        <v>DébilNo disminuyeDirectamente</v>
      </c>
      <c r="Y2133" s="208" t="str">
        <f>IFERROR(VLOOKUP(X2133,'Tablas de calculos'!$AZ$4:$BE$11,5,FALSE),"")</f>
        <v/>
      </c>
      <c r="Z2133" s="208" t="str">
        <f>IFERROR(VLOOKUP(X2133,'Tablas de calculos'!$AZ$4:$BE$11,6,FALSE),"")</f>
        <v/>
      </c>
    </row>
    <row r="2134" spans="1:26" ht="60" x14ac:dyDescent="0.25">
      <c r="A2134" s="232" t="s">
        <v>1314</v>
      </c>
      <c r="B2134" s="61">
        <v>48</v>
      </c>
      <c r="C2134" s="205" t="str">
        <f>+VLOOKUP(Tabla9[[#This Row],[Cod. Riesgo]],Tabla_Riesgos[[Número]:[Tipo de Riesgo]],6,FALSE)</f>
        <v>Operativo</v>
      </c>
      <c r="D2134" s="119" t="s">
        <v>48</v>
      </c>
      <c r="E2134" s="120" t="s">
        <v>52</v>
      </c>
      <c r="F2134" s="121"/>
      <c r="G2134" s="125" t="s">
        <v>281</v>
      </c>
      <c r="H2134" s="472"/>
      <c r="I2134" s="207"/>
      <c r="J2134" s="207"/>
      <c r="K2134" s="207"/>
      <c r="L2134" s="207"/>
      <c r="M2134" s="207"/>
      <c r="N2134" s="207"/>
      <c r="O2134" s="207"/>
      <c r="P2134" s="123">
        <f t="shared" si="136"/>
        <v>0</v>
      </c>
      <c r="Q2134" s="208" t="str">
        <f t="shared" si="137"/>
        <v>Debil</v>
      </c>
      <c r="R2134" s="207" t="s">
        <v>516</v>
      </c>
      <c r="S2134" s="224" t="str">
        <f t="shared" si="138"/>
        <v>DebilFuerte</v>
      </c>
      <c r="T2134" s="224">
        <f>IFERROR(VLOOKUP(S2134,'Tablas de calculos'!$AU$16:$AV$24,2,FALSE),"")</f>
        <v>7</v>
      </c>
      <c r="U2134" s="208" t="str">
        <f>IFERROR(VLOOKUP(T2134,'Tablas de calculos'!$AV$16:$AY$24,4),"")</f>
        <v>Débil</v>
      </c>
      <c r="V2134" s="207" t="s">
        <v>576</v>
      </c>
      <c r="W2134" s="207" t="s">
        <v>578</v>
      </c>
      <c r="X2134" s="123" t="str">
        <f t="shared" si="139"/>
        <v>DébilNo disminuyeDirectamente</v>
      </c>
      <c r="Y2134" s="208" t="str">
        <f>IFERROR(VLOOKUP(X2134,'Tablas de calculos'!$AZ$4:$BE$11,5,FALSE),"")</f>
        <v/>
      </c>
      <c r="Z2134" s="208" t="str">
        <f>IFERROR(VLOOKUP(X2134,'Tablas de calculos'!$AZ$4:$BE$11,6,FALSE),"")</f>
        <v/>
      </c>
    </row>
    <row r="2135" spans="1:26" ht="45" x14ac:dyDescent="0.25">
      <c r="A2135" s="232" t="s">
        <v>1314</v>
      </c>
      <c r="B2135" s="61">
        <v>48</v>
      </c>
      <c r="C2135" s="205" t="str">
        <f>+VLOOKUP(Tabla9[[#This Row],[Cod. Riesgo]],Tabla_Riesgos[[Número]:[Tipo de Riesgo]],6,FALSE)</f>
        <v>Operativo</v>
      </c>
      <c r="D2135" s="119" t="s">
        <v>48</v>
      </c>
      <c r="E2135" s="120" t="s">
        <v>52</v>
      </c>
      <c r="F2135" s="121"/>
      <c r="G2135" s="125" t="s">
        <v>282</v>
      </c>
      <c r="H2135" s="472"/>
      <c r="I2135" s="207"/>
      <c r="J2135" s="207"/>
      <c r="K2135" s="207"/>
      <c r="L2135" s="207"/>
      <c r="M2135" s="207"/>
      <c r="N2135" s="207"/>
      <c r="O2135" s="207"/>
      <c r="P2135" s="123">
        <f t="shared" si="136"/>
        <v>0</v>
      </c>
      <c r="Q2135" s="208" t="str">
        <f t="shared" si="137"/>
        <v>Debil</v>
      </c>
      <c r="R2135" s="207" t="s">
        <v>516</v>
      </c>
      <c r="S2135" s="224" t="str">
        <f t="shared" si="138"/>
        <v>DebilFuerte</v>
      </c>
      <c r="T2135" s="224">
        <f>IFERROR(VLOOKUP(S2135,'Tablas de calculos'!$AU$16:$AV$24,2,FALSE),"")</f>
        <v>7</v>
      </c>
      <c r="U2135" s="208" t="str">
        <f>IFERROR(VLOOKUP(T2135,'Tablas de calculos'!$AV$16:$AY$24,4),"")</f>
        <v>Débil</v>
      </c>
      <c r="V2135" s="207" t="s">
        <v>576</v>
      </c>
      <c r="W2135" s="207" t="s">
        <v>578</v>
      </c>
      <c r="X2135" s="123" t="str">
        <f t="shared" si="139"/>
        <v>DébilNo disminuyeDirectamente</v>
      </c>
      <c r="Y2135" s="208" t="str">
        <f>IFERROR(VLOOKUP(X2135,'Tablas de calculos'!$AZ$4:$BE$11,5,FALSE),"")</f>
        <v/>
      </c>
      <c r="Z2135" s="208" t="str">
        <f>IFERROR(VLOOKUP(X2135,'Tablas de calculos'!$AZ$4:$BE$11,6,FALSE),"")</f>
        <v/>
      </c>
    </row>
    <row r="2136" spans="1:26" ht="60" x14ac:dyDescent="0.25">
      <c r="A2136" s="232" t="s">
        <v>1314</v>
      </c>
      <c r="B2136" s="61">
        <v>49</v>
      </c>
      <c r="C2136" s="205" t="str">
        <f>+VLOOKUP(Tabla9[[#This Row],[Cod. Riesgo]],Tabla_Riesgos[[Número]:[Tipo de Riesgo]],6,FALSE)</f>
        <v>Operativo</v>
      </c>
      <c r="D2136" s="119" t="s">
        <v>48</v>
      </c>
      <c r="E2136" s="120" t="s">
        <v>54</v>
      </c>
      <c r="F2136" s="121"/>
      <c r="G2136" s="125" t="s">
        <v>283</v>
      </c>
      <c r="H2136" s="472"/>
      <c r="I2136" s="207"/>
      <c r="J2136" s="207"/>
      <c r="K2136" s="207"/>
      <c r="L2136" s="207"/>
      <c r="M2136" s="207"/>
      <c r="N2136" s="207"/>
      <c r="O2136" s="207"/>
      <c r="P2136" s="123">
        <f t="shared" si="136"/>
        <v>0</v>
      </c>
      <c r="Q2136" s="208" t="str">
        <f t="shared" si="137"/>
        <v>Debil</v>
      </c>
      <c r="R2136" s="207" t="s">
        <v>516</v>
      </c>
      <c r="S2136" s="224" t="str">
        <f t="shared" si="138"/>
        <v>DebilFuerte</v>
      </c>
      <c r="T2136" s="224">
        <f>IFERROR(VLOOKUP(S2136,'Tablas de calculos'!$AU$16:$AV$24,2,FALSE),"")</f>
        <v>7</v>
      </c>
      <c r="U2136" s="208" t="str">
        <f>IFERROR(VLOOKUP(T2136,'Tablas de calculos'!$AV$16:$AY$24,4),"")</f>
        <v>Débil</v>
      </c>
      <c r="V2136" s="207" t="s">
        <v>576</v>
      </c>
      <c r="W2136" s="207" t="s">
        <v>578</v>
      </c>
      <c r="X2136" s="123" t="str">
        <f t="shared" si="139"/>
        <v>DébilNo disminuyeDirectamente</v>
      </c>
      <c r="Y2136" s="208" t="str">
        <f>IFERROR(VLOOKUP(X2136,'Tablas de calculos'!$AZ$4:$BE$11,5,FALSE),"")</f>
        <v/>
      </c>
      <c r="Z2136" s="208" t="str">
        <f>IFERROR(VLOOKUP(X2136,'Tablas de calculos'!$AZ$4:$BE$11,6,FALSE),"")</f>
        <v/>
      </c>
    </row>
    <row r="2137" spans="1:26" ht="45" x14ac:dyDescent="0.25">
      <c r="A2137" s="232" t="s">
        <v>1314</v>
      </c>
      <c r="B2137" s="61">
        <v>49</v>
      </c>
      <c r="C2137" s="205" t="str">
        <f>+VLOOKUP(Tabla9[[#This Row],[Cod. Riesgo]],Tabla_Riesgos[[Número]:[Tipo de Riesgo]],6,FALSE)</f>
        <v>Operativo</v>
      </c>
      <c r="D2137" s="119" t="s">
        <v>48</v>
      </c>
      <c r="E2137" s="120" t="s">
        <v>54</v>
      </c>
      <c r="F2137" s="121"/>
      <c r="G2137" s="125" t="s">
        <v>280</v>
      </c>
      <c r="H2137" s="472"/>
      <c r="I2137" s="207"/>
      <c r="J2137" s="207"/>
      <c r="K2137" s="207"/>
      <c r="L2137" s="207"/>
      <c r="M2137" s="207"/>
      <c r="N2137" s="207"/>
      <c r="O2137" s="207"/>
      <c r="P2137" s="123">
        <f t="shared" si="136"/>
        <v>0</v>
      </c>
      <c r="Q2137" s="208" t="str">
        <f t="shared" si="137"/>
        <v>Debil</v>
      </c>
      <c r="R2137" s="207" t="s">
        <v>516</v>
      </c>
      <c r="S2137" s="224" t="str">
        <f t="shared" si="138"/>
        <v>DebilFuerte</v>
      </c>
      <c r="T2137" s="224">
        <f>IFERROR(VLOOKUP(S2137,'Tablas de calculos'!$AU$16:$AV$24,2,FALSE),"")</f>
        <v>7</v>
      </c>
      <c r="U2137" s="208" t="str">
        <f>IFERROR(VLOOKUP(T2137,'Tablas de calculos'!$AV$16:$AY$24,4),"")</f>
        <v>Débil</v>
      </c>
      <c r="V2137" s="207" t="s">
        <v>576</v>
      </c>
      <c r="W2137" s="207" t="s">
        <v>578</v>
      </c>
      <c r="X2137" s="123" t="str">
        <f t="shared" si="139"/>
        <v>DébilNo disminuyeDirectamente</v>
      </c>
      <c r="Y2137" s="208" t="str">
        <f>IFERROR(VLOOKUP(X2137,'Tablas de calculos'!$AZ$4:$BE$11,5,FALSE),"")</f>
        <v/>
      </c>
      <c r="Z2137" s="208" t="str">
        <f>IFERROR(VLOOKUP(X2137,'Tablas de calculos'!$AZ$4:$BE$11,6,FALSE),"")</f>
        <v/>
      </c>
    </row>
    <row r="2138" spans="1:26" ht="60" x14ac:dyDescent="0.25">
      <c r="A2138" s="232" t="s">
        <v>1314</v>
      </c>
      <c r="B2138" s="61">
        <v>49</v>
      </c>
      <c r="C2138" s="205" t="str">
        <f>+VLOOKUP(Tabla9[[#This Row],[Cod. Riesgo]],Tabla_Riesgos[[Número]:[Tipo de Riesgo]],6,FALSE)</f>
        <v>Operativo</v>
      </c>
      <c r="D2138" s="119" t="s">
        <v>48</v>
      </c>
      <c r="E2138" s="120" t="s">
        <v>54</v>
      </c>
      <c r="F2138" s="121"/>
      <c r="G2138" s="125" t="s">
        <v>284</v>
      </c>
      <c r="H2138" s="472"/>
      <c r="I2138" s="207"/>
      <c r="J2138" s="207"/>
      <c r="K2138" s="207"/>
      <c r="L2138" s="207"/>
      <c r="M2138" s="207"/>
      <c r="N2138" s="207"/>
      <c r="O2138" s="207"/>
      <c r="P2138" s="123">
        <f t="shared" si="136"/>
        <v>0</v>
      </c>
      <c r="Q2138" s="208" t="str">
        <f t="shared" si="137"/>
        <v>Debil</v>
      </c>
      <c r="R2138" s="207" t="s">
        <v>516</v>
      </c>
      <c r="S2138" s="224" t="str">
        <f t="shared" si="138"/>
        <v>DebilFuerte</v>
      </c>
      <c r="T2138" s="224">
        <f>IFERROR(VLOOKUP(S2138,'Tablas de calculos'!$AU$16:$AV$24,2,FALSE),"")</f>
        <v>7</v>
      </c>
      <c r="U2138" s="208" t="str">
        <f>IFERROR(VLOOKUP(T2138,'Tablas de calculos'!$AV$16:$AY$24,4),"")</f>
        <v>Débil</v>
      </c>
      <c r="V2138" s="207" t="s">
        <v>576</v>
      </c>
      <c r="W2138" s="207" t="s">
        <v>578</v>
      </c>
      <c r="X2138" s="123" t="str">
        <f t="shared" si="139"/>
        <v>DébilNo disminuyeDirectamente</v>
      </c>
      <c r="Y2138" s="208" t="str">
        <f>IFERROR(VLOOKUP(X2138,'Tablas de calculos'!$AZ$4:$BE$11,5,FALSE),"")</f>
        <v/>
      </c>
      <c r="Z2138" s="208" t="str">
        <f>IFERROR(VLOOKUP(X2138,'Tablas de calculos'!$AZ$4:$BE$11,6,FALSE),"")</f>
        <v/>
      </c>
    </row>
    <row r="2139" spans="1:26" ht="45" x14ac:dyDescent="0.25">
      <c r="A2139" s="232" t="s">
        <v>1314</v>
      </c>
      <c r="B2139" s="61">
        <v>49</v>
      </c>
      <c r="C2139" s="205" t="str">
        <f>+VLOOKUP(Tabla9[[#This Row],[Cod. Riesgo]],Tabla_Riesgos[[Número]:[Tipo de Riesgo]],6,FALSE)</f>
        <v>Operativo</v>
      </c>
      <c r="D2139" s="119" t="s">
        <v>48</v>
      </c>
      <c r="E2139" s="120" t="s">
        <v>54</v>
      </c>
      <c r="F2139" s="121"/>
      <c r="G2139" s="125" t="s">
        <v>282</v>
      </c>
      <c r="H2139" s="472"/>
      <c r="I2139" s="207"/>
      <c r="J2139" s="207"/>
      <c r="K2139" s="207"/>
      <c r="L2139" s="207"/>
      <c r="M2139" s="207"/>
      <c r="N2139" s="207"/>
      <c r="O2139" s="207"/>
      <c r="P2139" s="123">
        <f t="shared" si="136"/>
        <v>0</v>
      </c>
      <c r="Q2139" s="208" t="str">
        <f t="shared" si="137"/>
        <v>Debil</v>
      </c>
      <c r="R2139" s="207" t="s">
        <v>516</v>
      </c>
      <c r="S2139" s="224" t="str">
        <f t="shared" si="138"/>
        <v>DebilFuerte</v>
      </c>
      <c r="T2139" s="224">
        <f>IFERROR(VLOOKUP(S2139,'Tablas de calculos'!$AU$16:$AV$24,2,FALSE),"")</f>
        <v>7</v>
      </c>
      <c r="U2139" s="208" t="str">
        <f>IFERROR(VLOOKUP(T2139,'Tablas de calculos'!$AV$16:$AY$24,4),"")</f>
        <v>Débil</v>
      </c>
      <c r="V2139" s="207" t="s">
        <v>576</v>
      </c>
      <c r="W2139" s="207" t="s">
        <v>578</v>
      </c>
      <c r="X2139" s="123" t="str">
        <f t="shared" si="139"/>
        <v>DébilNo disminuyeDirectamente</v>
      </c>
      <c r="Y2139" s="208" t="str">
        <f>IFERROR(VLOOKUP(X2139,'Tablas de calculos'!$AZ$4:$BE$11,5,FALSE),"")</f>
        <v/>
      </c>
      <c r="Z2139" s="208" t="str">
        <f>IFERROR(VLOOKUP(X2139,'Tablas de calculos'!$AZ$4:$BE$11,6,FALSE),"")</f>
        <v/>
      </c>
    </row>
    <row r="2140" spans="1:26" ht="135" x14ac:dyDescent="0.25">
      <c r="A2140" s="232" t="s">
        <v>1314</v>
      </c>
      <c r="B2140" s="61">
        <v>50</v>
      </c>
      <c r="C2140" s="205" t="str">
        <f>+VLOOKUP(Tabla9[[#This Row],[Cod. Riesgo]],Tabla_Riesgos[[Número]:[Tipo de Riesgo]],6,FALSE)</f>
        <v>Operativo</v>
      </c>
      <c r="D2140" s="119" t="s">
        <v>55</v>
      </c>
      <c r="E2140" s="120" t="s">
        <v>670</v>
      </c>
      <c r="F2140" s="121"/>
      <c r="G2140" s="125" t="s">
        <v>285</v>
      </c>
      <c r="H2140" s="472"/>
      <c r="I2140" s="207"/>
      <c r="J2140" s="207"/>
      <c r="K2140" s="207"/>
      <c r="L2140" s="207"/>
      <c r="M2140" s="207"/>
      <c r="N2140" s="207"/>
      <c r="O2140" s="207"/>
      <c r="P2140" s="123">
        <f t="shared" si="136"/>
        <v>0</v>
      </c>
      <c r="Q2140" s="208" t="str">
        <f t="shared" si="137"/>
        <v>Debil</v>
      </c>
      <c r="R2140" s="207" t="s">
        <v>516</v>
      </c>
      <c r="S2140" s="224" t="str">
        <f t="shared" si="138"/>
        <v>DebilFuerte</v>
      </c>
      <c r="T2140" s="224">
        <f>IFERROR(VLOOKUP(S2140,'Tablas de calculos'!$AU$16:$AV$24,2,FALSE),"")</f>
        <v>7</v>
      </c>
      <c r="U2140" s="208" t="str">
        <f>IFERROR(VLOOKUP(T2140,'Tablas de calculos'!$AV$16:$AY$24,4),"")</f>
        <v>Débil</v>
      </c>
      <c r="V2140" s="207" t="s">
        <v>576</v>
      </c>
      <c r="W2140" s="207" t="s">
        <v>578</v>
      </c>
      <c r="X2140" s="123" t="str">
        <f t="shared" si="139"/>
        <v>DébilNo disminuyeDirectamente</v>
      </c>
      <c r="Y2140" s="208" t="str">
        <f>IFERROR(VLOOKUP(X2140,'Tablas de calculos'!$AZ$4:$BE$11,5,FALSE),"")</f>
        <v/>
      </c>
      <c r="Z2140" s="208" t="str">
        <f>IFERROR(VLOOKUP(X2140,'Tablas de calculos'!$AZ$4:$BE$11,6,FALSE),"")</f>
        <v/>
      </c>
    </row>
    <row r="2141" spans="1:26" ht="45" x14ac:dyDescent="0.25">
      <c r="A2141" s="232" t="s">
        <v>1314</v>
      </c>
      <c r="B2141" s="61">
        <v>50</v>
      </c>
      <c r="C2141" s="205" t="str">
        <f>+VLOOKUP(Tabla9[[#This Row],[Cod. Riesgo]],Tabla_Riesgos[[Número]:[Tipo de Riesgo]],6,FALSE)</f>
        <v>Operativo</v>
      </c>
      <c r="D2141" s="119" t="s">
        <v>55</v>
      </c>
      <c r="E2141" s="120" t="s">
        <v>670</v>
      </c>
      <c r="F2141" s="121"/>
      <c r="G2141" s="125" t="s">
        <v>231</v>
      </c>
      <c r="H2141" s="472"/>
      <c r="I2141" s="207"/>
      <c r="J2141" s="207"/>
      <c r="K2141" s="207"/>
      <c r="L2141" s="207"/>
      <c r="M2141" s="207"/>
      <c r="N2141" s="207"/>
      <c r="O2141" s="207"/>
      <c r="P2141" s="123">
        <f t="shared" si="136"/>
        <v>0</v>
      </c>
      <c r="Q2141" s="208" t="str">
        <f t="shared" si="137"/>
        <v>Debil</v>
      </c>
      <c r="R2141" s="207" t="s">
        <v>516</v>
      </c>
      <c r="S2141" s="224" t="str">
        <f t="shared" si="138"/>
        <v>DebilFuerte</v>
      </c>
      <c r="T2141" s="224">
        <f>IFERROR(VLOOKUP(S2141,'Tablas de calculos'!$AU$16:$AV$24,2,FALSE),"")</f>
        <v>7</v>
      </c>
      <c r="U2141" s="208" t="str">
        <f>IFERROR(VLOOKUP(T2141,'Tablas de calculos'!$AV$16:$AY$24,4),"")</f>
        <v>Débil</v>
      </c>
      <c r="V2141" s="207" t="s">
        <v>576</v>
      </c>
      <c r="W2141" s="207" t="s">
        <v>578</v>
      </c>
      <c r="X2141" s="123" t="str">
        <f t="shared" si="139"/>
        <v>DébilNo disminuyeDirectamente</v>
      </c>
      <c r="Y2141" s="208" t="str">
        <f>IFERROR(VLOOKUP(X2141,'Tablas de calculos'!$AZ$4:$BE$11,5,FALSE),"")</f>
        <v/>
      </c>
      <c r="Z2141" s="208" t="str">
        <f>IFERROR(VLOOKUP(X2141,'Tablas de calculos'!$AZ$4:$BE$11,6,FALSE),"")</f>
        <v/>
      </c>
    </row>
    <row r="2142" spans="1:26" ht="45" x14ac:dyDescent="0.25">
      <c r="A2142" s="232" t="s">
        <v>1314</v>
      </c>
      <c r="B2142" s="61">
        <v>50</v>
      </c>
      <c r="C2142" s="205" t="str">
        <f>+VLOOKUP(Tabla9[[#This Row],[Cod. Riesgo]],Tabla_Riesgos[[Número]:[Tipo de Riesgo]],6,FALSE)</f>
        <v>Operativo</v>
      </c>
      <c r="D2142" s="119" t="s">
        <v>55</v>
      </c>
      <c r="E2142" s="120" t="s">
        <v>670</v>
      </c>
      <c r="F2142" s="121"/>
      <c r="G2142" s="125" t="s">
        <v>189</v>
      </c>
      <c r="H2142" s="472"/>
      <c r="I2142" s="207"/>
      <c r="J2142" s="207"/>
      <c r="K2142" s="207"/>
      <c r="L2142" s="207"/>
      <c r="M2142" s="207"/>
      <c r="N2142" s="207"/>
      <c r="O2142" s="207"/>
      <c r="P2142" s="123">
        <f t="shared" si="136"/>
        <v>0</v>
      </c>
      <c r="Q2142" s="208" t="str">
        <f t="shared" si="137"/>
        <v>Debil</v>
      </c>
      <c r="R2142" s="207" t="s">
        <v>516</v>
      </c>
      <c r="S2142" s="224" t="str">
        <f t="shared" si="138"/>
        <v>DebilFuerte</v>
      </c>
      <c r="T2142" s="224">
        <f>IFERROR(VLOOKUP(S2142,'Tablas de calculos'!$AU$16:$AV$24,2,FALSE),"")</f>
        <v>7</v>
      </c>
      <c r="U2142" s="208" t="str">
        <f>IFERROR(VLOOKUP(T2142,'Tablas de calculos'!$AV$16:$AY$24,4),"")</f>
        <v>Débil</v>
      </c>
      <c r="V2142" s="207" t="s">
        <v>576</v>
      </c>
      <c r="W2142" s="207" t="s">
        <v>578</v>
      </c>
      <c r="X2142" s="123" t="str">
        <f t="shared" si="139"/>
        <v>DébilNo disminuyeDirectamente</v>
      </c>
      <c r="Y2142" s="208" t="str">
        <f>IFERROR(VLOOKUP(X2142,'Tablas de calculos'!$AZ$4:$BE$11,5,FALSE),"")</f>
        <v/>
      </c>
      <c r="Z2142" s="208" t="str">
        <f>IFERROR(VLOOKUP(X2142,'Tablas de calculos'!$AZ$4:$BE$11,6,FALSE),"")</f>
        <v/>
      </c>
    </row>
    <row r="2143" spans="1:26" ht="60" x14ac:dyDescent="0.25">
      <c r="A2143" s="232" t="s">
        <v>1314</v>
      </c>
      <c r="B2143" s="61">
        <v>50</v>
      </c>
      <c r="C2143" s="205" t="str">
        <f>+VLOOKUP(Tabla9[[#This Row],[Cod. Riesgo]],Tabla_Riesgos[[Número]:[Tipo de Riesgo]],6,FALSE)</f>
        <v>Operativo</v>
      </c>
      <c r="D2143" s="119" t="s">
        <v>55</v>
      </c>
      <c r="E2143" s="120" t="s">
        <v>670</v>
      </c>
      <c r="F2143" s="121"/>
      <c r="G2143" s="125" t="s">
        <v>221</v>
      </c>
      <c r="H2143" s="472"/>
      <c r="I2143" s="207"/>
      <c r="J2143" s="207"/>
      <c r="K2143" s="207"/>
      <c r="L2143" s="207"/>
      <c r="M2143" s="207"/>
      <c r="N2143" s="207"/>
      <c r="O2143" s="207"/>
      <c r="P2143" s="123">
        <f t="shared" si="136"/>
        <v>0</v>
      </c>
      <c r="Q2143" s="208" t="str">
        <f t="shared" si="137"/>
        <v>Debil</v>
      </c>
      <c r="R2143" s="207" t="s">
        <v>516</v>
      </c>
      <c r="S2143" s="224" t="str">
        <f t="shared" si="138"/>
        <v>DebilFuerte</v>
      </c>
      <c r="T2143" s="224">
        <f>IFERROR(VLOOKUP(S2143,'Tablas de calculos'!$AU$16:$AV$24,2,FALSE),"")</f>
        <v>7</v>
      </c>
      <c r="U2143" s="208" t="str">
        <f>IFERROR(VLOOKUP(T2143,'Tablas de calculos'!$AV$16:$AY$24,4),"")</f>
        <v>Débil</v>
      </c>
      <c r="V2143" s="207" t="s">
        <v>576</v>
      </c>
      <c r="W2143" s="207" t="s">
        <v>578</v>
      </c>
      <c r="X2143" s="123" t="str">
        <f t="shared" si="139"/>
        <v>DébilNo disminuyeDirectamente</v>
      </c>
      <c r="Y2143" s="208" t="str">
        <f>IFERROR(VLOOKUP(X2143,'Tablas de calculos'!$AZ$4:$BE$11,5,FALSE),"")</f>
        <v/>
      </c>
      <c r="Z2143" s="208" t="str">
        <f>IFERROR(VLOOKUP(X2143,'Tablas de calculos'!$AZ$4:$BE$11,6,FALSE),"")</f>
        <v/>
      </c>
    </row>
    <row r="2144" spans="1:26" ht="60" x14ac:dyDescent="0.25">
      <c r="A2144" s="232" t="s">
        <v>1314</v>
      </c>
      <c r="B2144" s="61">
        <v>51</v>
      </c>
      <c r="C2144" s="205" t="str">
        <f>+VLOOKUP(Tabla9[[#This Row],[Cod. Riesgo]],Tabla_Riesgos[[Número]:[Tipo de Riesgo]],6,FALSE)</f>
        <v>Operativo</v>
      </c>
      <c r="D2144" s="119" t="s">
        <v>55</v>
      </c>
      <c r="E2144" s="120" t="s">
        <v>671</v>
      </c>
      <c r="F2144" s="121"/>
      <c r="G2144" s="125" t="s">
        <v>286</v>
      </c>
      <c r="H2144" s="472"/>
      <c r="I2144" s="207"/>
      <c r="J2144" s="207"/>
      <c r="K2144" s="207"/>
      <c r="L2144" s="207"/>
      <c r="M2144" s="207"/>
      <c r="N2144" s="207"/>
      <c r="O2144" s="207"/>
      <c r="P2144" s="123">
        <f t="shared" si="136"/>
        <v>0</v>
      </c>
      <c r="Q2144" s="208" t="str">
        <f t="shared" si="137"/>
        <v>Debil</v>
      </c>
      <c r="R2144" s="207" t="s">
        <v>516</v>
      </c>
      <c r="S2144" s="224" t="str">
        <f t="shared" si="138"/>
        <v>DebilFuerte</v>
      </c>
      <c r="T2144" s="224">
        <f>IFERROR(VLOOKUP(S2144,'Tablas de calculos'!$AU$16:$AV$24,2,FALSE),"")</f>
        <v>7</v>
      </c>
      <c r="U2144" s="208" t="str">
        <f>IFERROR(VLOOKUP(T2144,'Tablas de calculos'!$AV$16:$AY$24,4),"")</f>
        <v>Débil</v>
      </c>
      <c r="V2144" s="207" t="s">
        <v>576</v>
      </c>
      <c r="W2144" s="207" t="s">
        <v>578</v>
      </c>
      <c r="X2144" s="123" t="str">
        <f t="shared" si="139"/>
        <v>DébilNo disminuyeDirectamente</v>
      </c>
      <c r="Y2144" s="208" t="str">
        <f>IFERROR(VLOOKUP(X2144,'Tablas de calculos'!$AZ$4:$BE$11,5,FALSE),"")</f>
        <v/>
      </c>
      <c r="Z2144" s="208" t="str">
        <f>IFERROR(VLOOKUP(X2144,'Tablas de calculos'!$AZ$4:$BE$11,6,FALSE),"")</f>
        <v/>
      </c>
    </row>
    <row r="2145" spans="1:26" ht="120" x14ac:dyDescent="0.25">
      <c r="A2145" s="232" t="s">
        <v>1314</v>
      </c>
      <c r="B2145" s="61">
        <v>52</v>
      </c>
      <c r="C2145" s="205" t="str">
        <f>+VLOOKUP(Tabla9[[#This Row],[Cod. Riesgo]],Tabla_Riesgos[[Número]:[Tipo de Riesgo]],6,FALSE)</f>
        <v>Operativo</v>
      </c>
      <c r="D2145" s="119" t="s">
        <v>55</v>
      </c>
      <c r="E2145" s="120" t="s">
        <v>56</v>
      </c>
      <c r="F2145" s="121"/>
      <c r="G2145" s="125" t="s">
        <v>287</v>
      </c>
      <c r="H2145" s="472"/>
      <c r="I2145" s="207"/>
      <c r="J2145" s="207"/>
      <c r="K2145" s="207"/>
      <c r="L2145" s="207"/>
      <c r="M2145" s="207"/>
      <c r="N2145" s="207"/>
      <c r="O2145" s="207"/>
      <c r="P2145" s="123">
        <f t="shared" si="136"/>
        <v>0</v>
      </c>
      <c r="Q2145" s="208" t="str">
        <f t="shared" si="137"/>
        <v>Debil</v>
      </c>
      <c r="R2145" s="207" t="s">
        <v>516</v>
      </c>
      <c r="S2145" s="224" t="str">
        <f t="shared" si="138"/>
        <v>DebilFuerte</v>
      </c>
      <c r="T2145" s="224">
        <f>IFERROR(VLOOKUP(S2145,'Tablas de calculos'!$AU$16:$AV$24,2,FALSE),"")</f>
        <v>7</v>
      </c>
      <c r="U2145" s="208" t="str">
        <f>IFERROR(VLOOKUP(T2145,'Tablas de calculos'!$AV$16:$AY$24,4),"")</f>
        <v>Débil</v>
      </c>
      <c r="V2145" s="207" t="s">
        <v>576</v>
      </c>
      <c r="W2145" s="207" t="s">
        <v>578</v>
      </c>
      <c r="X2145" s="123" t="str">
        <f t="shared" si="139"/>
        <v>DébilNo disminuyeDirectamente</v>
      </c>
      <c r="Y2145" s="208" t="str">
        <f>IFERROR(VLOOKUP(X2145,'Tablas de calculos'!$AZ$4:$BE$11,5,FALSE),"")</f>
        <v/>
      </c>
      <c r="Z2145" s="208" t="str">
        <f>IFERROR(VLOOKUP(X2145,'Tablas de calculos'!$AZ$4:$BE$11,6,FALSE),"")</f>
        <v/>
      </c>
    </row>
    <row r="2146" spans="1:26" ht="105" x14ac:dyDescent="0.25">
      <c r="A2146" s="232" t="s">
        <v>1314</v>
      </c>
      <c r="B2146" s="61">
        <v>53</v>
      </c>
      <c r="C2146" s="205" t="str">
        <f>+VLOOKUP(Tabla9[[#This Row],[Cod. Riesgo]],Tabla_Riesgos[[Número]:[Tipo de Riesgo]],6,FALSE)</f>
        <v>Seguridad de la Información</v>
      </c>
      <c r="D2146" s="119" t="s">
        <v>57</v>
      </c>
      <c r="E2146" s="120" t="s">
        <v>58</v>
      </c>
      <c r="F2146" s="121"/>
      <c r="G2146" s="125" t="s">
        <v>288</v>
      </c>
      <c r="H2146" s="472"/>
      <c r="I2146" s="207"/>
      <c r="J2146" s="207"/>
      <c r="K2146" s="207"/>
      <c r="L2146" s="207"/>
      <c r="M2146" s="207"/>
      <c r="N2146" s="207"/>
      <c r="O2146" s="207"/>
      <c r="P2146" s="123">
        <f t="shared" si="136"/>
        <v>0</v>
      </c>
      <c r="Q2146" s="208" t="str">
        <f t="shared" si="137"/>
        <v>Debil</v>
      </c>
      <c r="R2146" s="207" t="s">
        <v>516</v>
      </c>
      <c r="S2146" s="224" t="str">
        <f t="shared" si="138"/>
        <v>DebilFuerte</v>
      </c>
      <c r="T2146" s="224">
        <f>IFERROR(VLOOKUP(S2146,'Tablas de calculos'!$AU$16:$AV$24,2,FALSE),"")</f>
        <v>7</v>
      </c>
      <c r="U2146" s="208" t="str">
        <f>IFERROR(VLOOKUP(T2146,'Tablas de calculos'!$AV$16:$AY$24,4),"")</f>
        <v>Débil</v>
      </c>
      <c r="V2146" s="207" t="s">
        <v>576</v>
      </c>
      <c r="W2146" s="207" t="s">
        <v>578</v>
      </c>
      <c r="X2146" s="123" t="str">
        <f t="shared" si="139"/>
        <v>DébilNo disminuyeDirectamente</v>
      </c>
      <c r="Y2146" s="208" t="str">
        <f>IFERROR(VLOOKUP(X2146,'Tablas de calculos'!$AZ$4:$BE$11,5,FALSE),"")</f>
        <v/>
      </c>
      <c r="Z2146" s="208" t="str">
        <f>IFERROR(VLOOKUP(X2146,'Tablas de calculos'!$AZ$4:$BE$11,6,FALSE),"")</f>
        <v/>
      </c>
    </row>
    <row r="2147" spans="1:26" ht="165" x14ac:dyDescent="0.25">
      <c r="A2147" s="232" t="s">
        <v>1314</v>
      </c>
      <c r="B2147" s="61">
        <v>54</v>
      </c>
      <c r="C2147" s="205" t="str">
        <f>+VLOOKUP(Tabla9[[#This Row],[Cod. Riesgo]],Tabla_Riesgos[[Número]:[Tipo de Riesgo]],6,FALSE)</f>
        <v>Operativo</v>
      </c>
      <c r="D2147" s="119" t="s">
        <v>57</v>
      </c>
      <c r="E2147" s="120" t="s">
        <v>59</v>
      </c>
      <c r="F2147" s="121"/>
      <c r="G2147" s="125" t="s">
        <v>289</v>
      </c>
      <c r="H2147" s="472" t="s">
        <v>543</v>
      </c>
      <c r="I2147" s="207" t="s">
        <v>486</v>
      </c>
      <c r="J2147" s="207" t="s">
        <v>490</v>
      </c>
      <c r="K2147" s="207" t="s">
        <v>494</v>
      </c>
      <c r="L2147" s="207" t="s">
        <v>498</v>
      </c>
      <c r="M2147" s="207" t="s">
        <v>503</v>
      </c>
      <c r="N2147" s="207" t="s">
        <v>508</v>
      </c>
      <c r="O2147" s="207" t="s">
        <v>512</v>
      </c>
      <c r="P2147" s="123">
        <f t="shared" si="136"/>
        <v>100</v>
      </c>
      <c r="Q2147" s="208" t="str">
        <f t="shared" si="137"/>
        <v>Fuerte</v>
      </c>
      <c r="R2147" s="207" t="s">
        <v>516</v>
      </c>
      <c r="S2147" s="224" t="str">
        <f t="shared" si="138"/>
        <v>FuerteFuerte</v>
      </c>
      <c r="T2147" s="224">
        <f>IFERROR(VLOOKUP(S2147,'Tablas de calculos'!$AU$16:$AV$24,2,FALSE),"")</f>
        <v>1</v>
      </c>
      <c r="U2147" s="208" t="str">
        <f>IFERROR(VLOOKUP(T2147,'Tablas de calculos'!$AV$16:$AY$24,4),"")</f>
        <v>Fuerte</v>
      </c>
      <c r="V2147" s="207" t="s">
        <v>576</v>
      </c>
      <c r="W2147" s="207" t="s">
        <v>578</v>
      </c>
      <c r="X2147" s="123" t="str">
        <f t="shared" si="139"/>
        <v>FuerteNo disminuyeDirectamente</v>
      </c>
      <c r="Y2147" s="208">
        <f>IFERROR(VLOOKUP(X2147,'Tablas de calculos'!$AZ$4:$BE$11,5,FALSE),"")</f>
        <v>0</v>
      </c>
      <c r="Z2147" s="208">
        <f>IFERROR(VLOOKUP(X2147,'Tablas de calculos'!$AZ$4:$BE$11,6,FALSE),"")</f>
        <v>2</v>
      </c>
    </row>
    <row r="2148" spans="1:26" ht="120" x14ac:dyDescent="0.25">
      <c r="A2148" s="232" t="s">
        <v>1314</v>
      </c>
      <c r="B2148" s="61">
        <v>54</v>
      </c>
      <c r="C2148" s="205" t="str">
        <f>+VLOOKUP(Tabla9[[#This Row],[Cod. Riesgo]],Tabla_Riesgos[[Número]:[Tipo de Riesgo]],6,FALSE)</f>
        <v>Operativo</v>
      </c>
      <c r="D2148" s="119" t="s">
        <v>57</v>
      </c>
      <c r="E2148" s="120" t="s">
        <v>59</v>
      </c>
      <c r="F2148" s="121"/>
      <c r="G2148" s="125" t="s">
        <v>290</v>
      </c>
      <c r="H2148" s="472" t="s">
        <v>544</v>
      </c>
      <c r="I2148" s="207" t="s">
        <v>486</v>
      </c>
      <c r="J2148" s="207" t="s">
        <v>490</v>
      </c>
      <c r="K2148" s="207" t="s">
        <v>494</v>
      </c>
      <c r="L2148" s="207" t="s">
        <v>498</v>
      </c>
      <c r="M2148" s="207" t="s">
        <v>503</v>
      </c>
      <c r="N2148" s="207" t="s">
        <v>508</v>
      </c>
      <c r="O2148" s="207" t="s">
        <v>512</v>
      </c>
      <c r="P2148" s="123">
        <f t="shared" si="136"/>
        <v>100</v>
      </c>
      <c r="Q2148" s="208" t="str">
        <f t="shared" si="137"/>
        <v>Fuerte</v>
      </c>
      <c r="R2148" s="207" t="s">
        <v>516</v>
      </c>
      <c r="S2148" s="224" t="str">
        <f t="shared" si="138"/>
        <v>FuerteFuerte</v>
      </c>
      <c r="T2148" s="224">
        <f>IFERROR(VLOOKUP(S2148,'Tablas de calculos'!$AU$16:$AV$24,2,FALSE),"")</f>
        <v>1</v>
      </c>
      <c r="U2148" s="208" t="str">
        <f>IFERROR(VLOOKUP(T2148,'Tablas de calculos'!$AV$16:$AY$24,4),"")</f>
        <v>Fuerte</v>
      </c>
      <c r="V2148" s="207" t="s">
        <v>576</v>
      </c>
      <c r="W2148" s="207" t="s">
        <v>578</v>
      </c>
      <c r="X2148" s="123" t="str">
        <f t="shared" si="139"/>
        <v>FuerteNo disminuyeDirectamente</v>
      </c>
      <c r="Y2148" s="208">
        <f>IFERROR(VLOOKUP(X2148,'Tablas de calculos'!$AZ$4:$BE$11,5,FALSE),"")</f>
        <v>0</v>
      </c>
      <c r="Z2148" s="208">
        <f>IFERROR(VLOOKUP(X2148,'Tablas de calculos'!$AZ$4:$BE$11,6,FALSE),"")</f>
        <v>2</v>
      </c>
    </row>
    <row r="2149" spans="1:26" ht="75" x14ac:dyDescent="0.25">
      <c r="A2149" s="232" t="s">
        <v>1314</v>
      </c>
      <c r="B2149" s="61">
        <v>55</v>
      </c>
      <c r="C2149" s="205" t="str">
        <f>+VLOOKUP(Tabla9[[#This Row],[Cod. Riesgo]],Tabla_Riesgos[[Número]:[Tipo de Riesgo]],6,FALSE)</f>
        <v>Operativo</v>
      </c>
      <c r="D2149" s="119" t="s">
        <v>60</v>
      </c>
      <c r="E2149" s="120" t="s">
        <v>61</v>
      </c>
      <c r="F2149" s="121"/>
      <c r="G2149" s="125" t="s">
        <v>291</v>
      </c>
      <c r="H2149" s="472"/>
      <c r="I2149" s="207"/>
      <c r="J2149" s="207"/>
      <c r="K2149" s="207"/>
      <c r="L2149" s="207"/>
      <c r="M2149" s="207"/>
      <c r="N2149" s="207"/>
      <c r="O2149" s="207"/>
      <c r="P2149" s="123">
        <f t="shared" si="136"/>
        <v>0</v>
      </c>
      <c r="Q2149" s="208" t="str">
        <f t="shared" si="137"/>
        <v>Debil</v>
      </c>
      <c r="R2149" s="207" t="s">
        <v>516</v>
      </c>
      <c r="S2149" s="224" t="str">
        <f t="shared" si="138"/>
        <v>DebilFuerte</v>
      </c>
      <c r="T2149" s="224">
        <f>IFERROR(VLOOKUP(S2149,'Tablas de calculos'!$AU$16:$AV$24,2,FALSE),"")</f>
        <v>7</v>
      </c>
      <c r="U2149" s="208" t="str">
        <f>IFERROR(VLOOKUP(T2149,'Tablas de calculos'!$AV$16:$AY$24,4),"")</f>
        <v>Débil</v>
      </c>
      <c r="V2149" s="207" t="s">
        <v>576</v>
      </c>
      <c r="W2149" s="207" t="s">
        <v>578</v>
      </c>
      <c r="X2149" s="123" t="str">
        <f t="shared" si="139"/>
        <v>DébilNo disminuyeDirectamente</v>
      </c>
      <c r="Y2149" s="208" t="str">
        <f>IFERROR(VLOOKUP(X2149,'Tablas de calculos'!$AZ$4:$BE$11,5,FALSE),"")</f>
        <v/>
      </c>
      <c r="Z2149" s="208" t="str">
        <f>IFERROR(VLOOKUP(X2149,'Tablas de calculos'!$AZ$4:$BE$11,6,FALSE),"")</f>
        <v/>
      </c>
    </row>
    <row r="2150" spans="1:26" ht="90" x14ac:dyDescent="0.25">
      <c r="A2150" s="232" t="s">
        <v>1314</v>
      </c>
      <c r="B2150" s="61">
        <v>56</v>
      </c>
      <c r="C2150" s="205" t="str">
        <f>+VLOOKUP(Tabla9[[#This Row],[Cod. Riesgo]],Tabla_Riesgos[[Número]:[Tipo de Riesgo]],6,FALSE)</f>
        <v>Operativo</v>
      </c>
      <c r="D2150" s="119" t="s">
        <v>60</v>
      </c>
      <c r="E2150" s="120" t="s">
        <v>64</v>
      </c>
      <c r="F2150" s="121"/>
      <c r="G2150" s="125" t="s">
        <v>292</v>
      </c>
      <c r="H2150" s="472"/>
      <c r="I2150" s="207"/>
      <c r="J2150" s="207"/>
      <c r="K2150" s="207"/>
      <c r="L2150" s="207"/>
      <c r="M2150" s="207"/>
      <c r="N2150" s="207"/>
      <c r="O2150" s="207"/>
      <c r="P2150" s="123">
        <f t="shared" si="136"/>
        <v>0</v>
      </c>
      <c r="Q2150" s="208" t="str">
        <f t="shared" si="137"/>
        <v>Debil</v>
      </c>
      <c r="R2150" s="207" t="s">
        <v>516</v>
      </c>
      <c r="S2150" s="224" t="str">
        <f t="shared" si="138"/>
        <v>DebilFuerte</v>
      </c>
      <c r="T2150" s="224">
        <f>IFERROR(VLOOKUP(S2150,'Tablas de calculos'!$AU$16:$AV$24,2,FALSE),"")</f>
        <v>7</v>
      </c>
      <c r="U2150" s="208" t="str">
        <f>IFERROR(VLOOKUP(T2150,'Tablas de calculos'!$AV$16:$AY$24,4),"")</f>
        <v>Débil</v>
      </c>
      <c r="V2150" s="207" t="s">
        <v>576</v>
      </c>
      <c r="W2150" s="207" t="s">
        <v>578</v>
      </c>
      <c r="X2150" s="123" t="str">
        <f t="shared" si="139"/>
        <v>DébilNo disminuyeDirectamente</v>
      </c>
      <c r="Y2150" s="208" t="str">
        <f>IFERROR(VLOOKUP(X2150,'Tablas de calculos'!$AZ$4:$BE$11,5,FALSE),"")</f>
        <v/>
      </c>
      <c r="Z2150" s="208" t="str">
        <f>IFERROR(VLOOKUP(X2150,'Tablas de calculos'!$AZ$4:$BE$11,6,FALSE),"")</f>
        <v/>
      </c>
    </row>
    <row r="2151" spans="1:26" ht="105" x14ac:dyDescent="0.25">
      <c r="A2151" s="232" t="s">
        <v>1314</v>
      </c>
      <c r="B2151" s="61">
        <v>57</v>
      </c>
      <c r="C2151" s="205" t="str">
        <f>+VLOOKUP(Tabla9[[#This Row],[Cod. Riesgo]],Tabla_Riesgos[[Número]:[Tipo de Riesgo]],6,FALSE)</f>
        <v>Operativo</v>
      </c>
      <c r="D2151" s="119" t="s">
        <v>66</v>
      </c>
      <c r="E2151" s="120" t="s">
        <v>67</v>
      </c>
      <c r="F2151" s="121"/>
      <c r="G2151" s="125" t="s">
        <v>293</v>
      </c>
      <c r="H2151" s="472"/>
      <c r="I2151" s="207"/>
      <c r="J2151" s="207"/>
      <c r="K2151" s="207"/>
      <c r="L2151" s="207"/>
      <c r="M2151" s="207"/>
      <c r="N2151" s="207"/>
      <c r="O2151" s="207"/>
      <c r="P2151" s="123">
        <f t="shared" si="136"/>
        <v>0</v>
      </c>
      <c r="Q2151" s="208" t="str">
        <f t="shared" si="137"/>
        <v>Debil</v>
      </c>
      <c r="R2151" s="207" t="s">
        <v>516</v>
      </c>
      <c r="S2151" s="224" t="str">
        <f t="shared" si="138"/>
        <v>DebilFuerte</v>
      </c>
      <c r="T2151" s="224">
        <f>IFERROR(VLOOKUP(S2151,'Tablas de calculos'!$AU$16:$AV$24,2,FALSE),"")</f>
        <v>7</v>
      </c>
      <c r="U2151" s="208" t="str">
        <f>IFERROR(VLOOKUP(T2151,'Tablas de calculos'!$AV$16:$AY$24,4),"")</f>
        <v>Débil</v>
      </c>
      <c r="V2151" s="207" t="s">
        <v>576</v>
      </c>
      <c r="W2151" s="207" t="s">
        <v>578</v>
      </c>
      <c r="X2151" s="123" t="str">
        <f t="shared" si="139"/>
        <v>DébilNo disminuyeDirectamente</v>
      </c>
      <c r="Y2151" s="208" t="str">
        <f>IFERROR(VLOOKUP(X2151,'Tablas de calculos'!$AZ$4:$BE$11,5,FALSE),"")</f>
        <v/>
      </c>
      <c r="Z2151" s="208" t="str">
        <f>IFERROR(VLOOKUP(X2151,'Tablas de calculos'!$AZ$4:$BE$11,6,FALSE),"")</f>
        <v/>
      </c>
    </row>
    <row r="2152" spans="1:26" ht="75" x14ac:dyDescent="0.25">
      <c r="A2152" s="232" t="s">
        <v>1314</v>
      </c>
      <c r="B2152" s="61">
        <v>57</v>
      </c>
      <c r="C2152" s="205" t="str">
        <f>+VLOOKUP(Tabla9[[#This Row],[Cod. Riesgo]],Tabla_Riesgos[[Número]:[Tipo de Riesgo]],6,FALSE)</f>
        <v>Operativo</v>
      </c>
      <c r="D2152" s="119" t="s">
        <v>66</v>
      </c>
      <c r="E2152" s="120" t="s">
        <v>67</v>
      </c>
      <c r="F2152" s="121"/>
      <c r="G2152" s="125" t="s">
        <v>294</v>
      </c>
      <c r="H2152" s="472"/>
      <c r="I2152" s="207"/>
      <c r="J2152" s="207"/>
      <c r="K2152" s="207"/>
      <c r="L2152" s="207"/>
      <c r="M2152" s="207"/>
      <c r="N2152" s="207"/>
      <c r="O2152" s="207"/>
      <c r="P2152" s="123">
        <f t="shared" si="136"/>
        <v>0</v>
      </c>
      <c r="Q2152" s="208" t="str">
        <f t="shared" si="137"/>
        <v>Debil</v>
      </c>
      <c r="R2152" s="207" t="s">
        <v>516</v>
      </c>
      <c r="S2152" s="224" t="str">
        <f t="shared" si="138"/>
        <v>DebilFuerte</v>
      </c>
      <c r="T2152" s="224">
        <f>IFERROR(VLOOKUP(S2152,'Tablas de calculos'!$AU$16:$AV$24,2,FALSE),"")</f>
        <v>7</v>
      </c>
      <c r="U2152" s="208" t="str">
        <f>IFERROR(VLOOKUP(T2152,'Tablas de calculos'!$AV$16:$AY$24,4),"")</f>
        <v>Débil</v>
      </c>
      <c r="V2152" s="207" t="s">
        <v>576</v>
      </c>
      <c r="W2152" s="207" t="s">
        <v>578</v>
      </c>
      <c r="X2152" s="123" t="str">
        <f t="shared" si="139"/>
        <v>DébilNo disminuyeDirectamente</v>
      </c>
      <c r="Y2152" s="208" t="str">
        <f>IFERROR(VLOOKUP(X2152,'Tablas de calculos'!$AZ$4:$BE$11,5,FALSE),"")</f>
        <v/>
      </c>
      <c r="Z2152" s="208" t="str">
        <f>IFERROR(VLOOKUP(X2152,'Tablas de calculos'!$AZ$4:$BE$11,6,FALSE),"")</f>
        <v/>
      </c>
    </row>
    <row r="2153" spans="1:26" ht="45" x14ac:dyDescent="0.25">
      <c r="A2153" s="232" t="s">
        <v>1314</v>
      </c>
      <c r="B2153" s="61">
        <v>57</v>
      </c>
      <c r="C2153" s="205" t="str">
        <f>+VLOOKUP(Tabla9[[#This Row],[Cod. Riesgo]],Tabla_Riesgos[[Número]:[Tipo de Riesgo]],6,FALSE)</f>
        <v>Operativo</v>
      </c>
      <c r="D2153" s="119" t="s">
        <v>66</v>
      </c>
      <c r="E2153" s="120" t="s">
        <v>67</v>
      </c>
      <c r="F2153" s="121"/>
      <c r="G2153" s="125" t="s">
        <v>295</v>
      </c>
      <c r="H2153" s="472"/>
      <c r="I2153" s="207"/>
      <c r="J2153" s="207"/>
      <c r="K2153" s="207"/>
      <c r="L2153" s="207"/>
      <c r="M2153" s="207"/>
      <c r="N2153" s="207"/>
      <c r="O2153" s="207"/>
      <c r="P2153" s="123">
        <f t="shared" si="136"/>
        <v>0</v>
      </c>
      <c r="Q2153" s="208" t="str">
        <f t="shared" si="137"/>
        <v>Debil</v>
      </c>
      <c r="R2153" s="207" t="s">
        <v>516</v>
      </c>
      <c r="S2153" s="224" t="str">
        <f t="shared" si="138"/>
        <v>DebilFuerte</v>
      </c>
      <c r="T2153" s="224">
        <f>IFERROR(VLOOKUP(S2153,'Tablas de calculos'!$AU$16:$AV$24,2,FALSE),"")</f>
        <v>7</v>
      </c>
      <c r="U2153" s="208" t="str">
        <f>IFERROR(VLOOKUP(T2153,'Tablas de calculos'!$AV$16:$AY$24,4),"")</f>
        <v>Débil</v>
      </c>
      <c r="V2153" s="207" t="s">
        <v>576</v>
      </c>
      <c r="W2153" s="207" t="s">
        <v>578</v>
      </c>
      <c r="X2153" s="123" t="str">
        <f t="shared" si="139"/>
        <v>DébilNo disminuyeDirectamente</v>
      </c>
      <c r="Y2153" s="208" t="str">
        <f>IFERROR(VLOOKUP(X2153,'Tablas de calculos'!$AZ$4:$BE$11,5,FALSE),"")</f>
        <v/>
      </c>
      <c r="Z2153" s="208" t="str">
        <f>IFERROR(VLOOKUP(X2153,'Tablas de calculos'!$AZ$4:$BE$11,6,FALSE),"")</f>
        <v/>
      </c>
    </row>
    <row r="2154" spans="1:26" ht="105" x14ac:dyDescent="0.25">
      <c r="A2154" s="232" t="s">
        <v>1314</v>
      </c>
      <c r="B2154" s="61">
        <v>58</v>
      </c>
      <c r="C2154" s="205" t="str">
        <f>+VLOOKUP(Tabla9[[#This Row],[Cod. Riesgo]],Tabla_Riesgos[[Número]:[Tipo de Riesgo]],6,FALSE)</f>
        <v>Operativo</v>
      </c>
      <c r="D2154" s="119" t="s">
        <v>66</v>
      </c>
      <c r="E2154" s="120" t="s">
        <v>68</v>
      </c>
      <c r="F2154" s="121"/>
      <c r="G2154" s="125" t="s">
        <v>296</v>
      </c>
      <c r="H2154" s="472"/>
      <c r="I2154" s="207"/>
      <c r="J2154" s="207"/>
      <c r="K2154" s="207"/>
      <c r="L2154" s="207"/>
      <c r="M2154" s="207"/>
      <c r="N2154" s="207"/>
      <c r="O2154" s="207"/>
      <c r="P2154" s="123">
        <f t="shared" si="136"/>
        <v>0</v>
      </c>
      <c r="Q2154" s="208" t="str">
        <f t="shared" si="137"/>
        <v>Debil</v>
      </c>
      <c r="R2154" s="207" t="s">
        <v>516</v>
      </c>
      <c r="S2154" s="224" t="str">
        <f t="shared" si="138"/>
        <v>DebilFuerte</v>
      </c>
      <c r="T2154" s="224">
        <f>IFERROR(VLOOKUP(S2154,'Tablas de calculos'!$AU$16:$AV$24,2,FALSE),"")</f>
        <v>7</v>
      </c>
      <c r="U2154" s="208" t="str">
        <f>IFERROR(VLOOKUP(T2154,'Tablas de calculos'!$AV$16:$AY$24,4),"")</f>
        <v>Débil</v>
      </c>
      <c r="V2154" s="207" t="s">
        <v>576</v>
      </c>
      <c r="W2154" s="207" t="s">
        <v>578</v>
      </c>
      <c r="X2154" s="123" t="str">
        <f t="shared" si="139"/>
        <v>DébilNo disminuyeDirectamente</v>
      </c>
      <c r="Y2154" s="208" t="str">
        <f>IFERROR(VLOOKUP(X2154,'Tablas de calculos'!$AZ$4:$BE$11,5,FALSE),"")</f>
        <v/>
      </c>
      <c r="Z2154" s="208" t="str">
        <f>IFERROR(VLOOKUP(X2154,'Tablas de calculos'!$AZ$4:$BE$11,6,FALSE),"")</f>
        <v/>
      </c>
    </row>
    <row r="2155" spans="1:26" ht="75" x14ac:dyDescent="0.25">
      <c r="A2155" s="232" t="s">
        <v>1314</v>
      </c>
      <c r="B2155" s="61">
        <v>59</v>
      </c>
      <c r="C2155" s="205" t="str">
        <f>+VLOOKUP(Tabla9[[#This Row],[Cod. Riesgo]],Tabla_Riesgos[[Número]:[Tipo de Riesgo]],6,FALSE)</f>
        <v>Operativo</v>
      </c>
      <c r="D2155" s="119" t="s">
        <v>66</v>
      </c>
      <c r="E2155" s="120" t="s">
        <v>71</v>
      </c>
      <c r="F2155" s="121"/>
      <c r="G2155" s="125" t="s">
        <v>297</v>
      </c>
      <c r="H2155" s="472"/>
      <c r="I2155" s="207"/>
      <c r="J2155" s="207"/>
      <c r="K2155" s="207"/>
      <c r="L2155" s="207"/>
      <c r="M2155" s="207"/>
      <c r="N2155" s="207"/>
      <c r="O2155" s="207"/>
      <c r="P2155" s="123">
        <f t="shared" si="136"/>
        <v>0</v>
      </c>
      <c r="Q2155" s="208" t="str">
        <f t="shared" si="137"/>
        <v>Debil</v>
      </c>
      <c r="R2155" s="207" t="s">
        <v>516</v>
      </c>
      <c r="S2155" s="224" t="str">
        <f t="shared" si="138"/>
        <v>DebilFuerte</v>
      </c>
      <c r="T2155" s="224">
        <f>IFERROR(VLOOKUP(S2155,'Tablas de calculos'!$AU$16:$AV$24,2,FALSE),"")</f>
        <v>7</v>
      </c>
      <c r="U2155" s="208" t="str">
        <f>IFERROR(VLOOKUP(T2155,'Tablas de calculos'!$AV$16:$AY$24,4),"")</f>
        <v>Débil</v>
      </c>
      <c r="V2155" s="207" t="s">
        <v>576</v>
      </c>
      <c r="W2155" s="207" t="s">
        <v>578</v>
      </c>
      <c r="X2155" s="123" t="str">
        <f t="shared" si="139"/>
        <v>DébilNo disminuyeDirectamente</v>
      </c>
      <c r="Y2155" s="208" t="str">
        <f>IFERROR(VLOOKUP(X2155,'Tablas de calculos'!$AZ$4:$BE$11,5,FALSE),"")</f>
        <v/>
      </c>
      <c r="Z2155" s="208" t="str">
        <f>IFERROR(VLOOKUP(X2155,'Tablas de calculos'!$AZ$4:$BE$11,6,FALSE),"")</f>
        <v/>
      </c>
    </row>
    <row r="2156" spans="1:26" ht="45" x14ac:dyDescent="0.25">
      <c r="A2156" s="232" t="s">
        <v>1314</v>
      </c>
      <c r="B2156" s="61">
        <v>59</v>
      </c>
      <c r="C2156" s="205" t="str">
        <f>+VLOOKUP(Tabla9[[#This Row],[Cod. Riesgo]],Tabla_Riesgos[[Número]:[Tipo de Riesgo]],6,FALSE)</f>
        <v>Operativo</v>
      </c>
      <c r="D2156" s="119" t="s">
        <v>66</v>
      </c>
      <c r="E2156" s="120" t="s">
        <v>71</v>
      </c>
      <c r="F2156" s="121"/>
      <c r="G2156" s="125" t="s">
        <v>298</v>
      </c>
      <c r="H2156" s="472"/>
      <c r="I2156" s="207"/>
      <c r="J2156" s="207"/>
      <c r="K2156" s="207"/>
      <c r="L2156" s="207"/>
      <c r="M2156" s="207"/>
      <c r="N2156" s="207"/>
      <c r="O2156" s="207"/>
      <c r="P2156" s="123">
        <f t="shared" si="136"/>
        <v>0</v>
      </c>
      <c r="Q2156" s="208" t="str">
        <f t="shared" si="137"/>
        <v>Debil</v>
      </c>
      <c r="R2156" s="207" t="s">
        <v>516</v>
      </c>
      <c r="S2156" s="224" t="str">
        <f t="shared" si="138"/>
        <v>DebilFuerte</v>
      </c>
      <c r="T2156" s="224">
        <f>IFERROR(VLOOKUP(S2156,'Tablas de calculos'!$AU$16:$AV$24,2,FALSE),"")</f>
        <v>7</v>
      </c>
      <c r="U2156" s="208" t="str">
        <f>IFERROR(VLOOKUP(T2156,'Tablas de calculos'!$AV$16:$AY$24,4),"")</f>
        <v>Débil</v>
      </c>
      <c r="V2156" s="207" t="s">
        <v>576</v>
      </c>
      <c r="W2156" s="207" t="s">
        <v>578</v>
      </c>
      <c r="X2156" s="123" t="str">
        <f t="shared" si="139"/>
        <v>DébilNo disminuyeDirectamente</v>
      </c>
      <c r="Y2156" s="208" t="str">
        <f>IFERROR(VLOOKUP(X2156,'Tablas de calculos'!$AZ$4:$BE$11,5,FALSE),"")</f>
        <v/>
      </c>
      <c r="Z2156" s="208" t="str">
        <f>IFERROR(VLOOKUP(X2156,'Tablas de calculos'!$AZ$4:$BE$11,6,FALSE),"")</f>
        <v/>
      </c>
    </row>
    <row r="2157" spans="1:26" ht="105" x14ac:dyDescent="0.25">
      <c r="A2157" s="232" t="s">
        <v>1314</v>
      </c>
      <c r="B2157" s="61">
        <v>59</v>
      </c>
      <c r="C2157" s="205" t="str">
        <f>+VLOOKUP(Tabla9[[#This Row],[Cod. Riesgo]],Tabla_Riesgos[[Número]:[Tipo de Riesgo]],6,FALSE)</f>
        <v>Operativo</v>
      </c>
      <c r="D2157" s="119" t="s">
        <v>66</v>
      </c>
      <c r="E2157" s="120" t="s">
        <v>71</v>
      </c>
      <c r="F2157" s="121"/>
      <c r="G2157" s="125" t="s">
        <v>299</v>
      </c>
      <c r="H2157" s="472"/>
      <c r="I2157" s="207"/>
      <c r="J2157" s="207"/>
      <c r="K2157" s="207"/>
      <c r="L2157" s="207"/>
      <c r="M2157" s="207"/>
      <c r="N2157" s="207"/>
      <c r="O2157" s="207"/>
      <c r="P2157" s="123">
        <f t="shared" si="136"/>
        <v>0</v>
      </c>
      <c r="Q2157" s="208" t="str">
        <f t="shared" si="137"/>
        <v>Debil</v>
      </c>
      <c r="R2157" s="207" t="s">
        <v>516</v>
      </c>
      <c r="S2157" s="224" t="str">
        <f t="shared" si="138"/>
        <v>DebilFuerte</v>
      </c>
      <c r="T2157" s="224">
        <f>IFERROR(VLOOKUP(S2157,'Tablas de calculos'!$AU$16:$AV$24,2,FALSE),"")</f>
        <v>7</v>
      </c>
      <c r="U2157" s="208" t="str">
        <f>IFERROR(VLOOKUP(T2157,'Tablas de calculos'!$AV$16:$AY$24,4),"")</f>
        <v>Débil</v>
      </c>
      <c r="V2157" s="207" t="s">
        <v>576</v>
      </c>
      <c r="W2157" s="207" t="s">
        <v>578</v>
      </c>
      <c r="X2157" s="123" t="str">
        <f t="shared" si="139"/>
        <v>DébilNo disminuyeDirectamente</v>
      </c>
      <c r="Y2157" s="208" t="str">
        <f>IFERROR(VLOOKUP(X2157,'Tablas de calculos'!$AZ$4:$BE$11,5,FALSE),"")</f>
        <v/>
      </c>
      <c r="Z2157" s="208" t="str">
        <f>IFERROR(VLOOKUP(X2157,'Tablas de calculos'!$AZ$4:$BE$11,6,FALSE),"")</f>
        <v/>
      </c>
    </row>
    <row r="2158" spans="1:26" ht="45" x14ac:dyDescent="0.25">
      <c r="A2158" s="232" t="s">
        <v>1314</v>
      </c>
      <c r="B2158" s="61">
        <v>60</v>
      </c>
      <c r="C2158" s="205" t="str">
        <f>+VLOOKUP(Tabla9[[#This Row],[Cod. Riesgo]],Tabla_Riesgos[[Número]:[Tipo de Riesgo]],6,FALSE)</f>
        <v>Operativo</v>
      </c>
      <c r="D2158" s="119" t="s">
        <v>66</v>
      </c>
      <c r="E2158" s="120" t="s">
        <v>72</v>
      </c>
      <c r="F2158" s="121"/>
      <c r="G2158" s="125" t="s">
        <v>300</v>
      </c>
      <c r="H2158" s="472"/>
      <c r="I2158" s="207"/>
      <c r="J2158" s="207"/>
      <c r="K2158" s="207"/>
      <c r="L2158" s="207"/>
      <c r="M2158" s="207"/>
      <c r="N2158" s="207"/>
      <c r="O2158" s="207"/>
      <c r="P2158" s="123">
        <f t="shared" si="136"/>
        <v>0</v>
      </c>
      <c r="Q2158" s="208" t="str">
        <f t="shared" si="137"/>
        <v>Debil</v>
      </c>
      <c r="R2158" s="207" t="s">
        <v>516</v>
      </c>
      <c r="S2158" s="224" t="str">
        <f t="shared" si="138"/>
        <v>DebilFuerte</v>
      </c>
      <c r="T2158" s="224">
        <f>IFERROR(VLOOKUP(S2158,'Tablas de calculos'!$AU$16:$AV$24,2,FALSE),"")</f>
        <v>7</v>
      </c>
      <c r="U2158" s="208" t="str">
        <f>IFERROR(VLOOKUP(T2158,'Tablas de calculos'!$AV$16:$AY$24,4),"")</f>
        <v>Débil</v>
      </c>
      <c r="V2158" s="207" t="s">
        <v>576</v>
      </c>
      <c r="W2158" s="207" t="s">
        <v>578</v>
      </c>
      <c r="X2158" s="123" t="str">
        <f t="shared" si="139"/>
        <v>DébilNo disminuyeDirectamente</v>
      </c>
      <c r="Y2158" s="208" t="str">
        <f>IFERROR(VLOOKUP(X2158,'Tablas de calculos'!$AZ$4:$BE$11,5,FALSE),"")</f>
        <v/>
      </c>
      <c r="Z2158" s="208" t="str">
        <f>IFERROR(VLOOKUP(X2158,'Tablas de calculos'!$AZ$4:$BE$11,6,FALSE),"")</f>
        <v/>
      </c>
    </row>
    <row r="2159" spans="1:26" ht="60" x14ac:dyDescent="0.25">
      <c r="A2159" s="232" t="s">
        <v>1314</v>
      </c>
      <c r="B2159" s="61">
        <v>61</v>
      </c>
      <c r="C2159" s="205" t="str">
        <f>+VLOOKUP(Tabla9[[#This Row],[Cod. Riesgo]],Tabla_Riesgos[[Número]:[Tipo de Riesgo]],6,FALSE)</f>
        <v>Operativo</v>
      </c>
      <c r="D2159" s="119" t="s">
        <v>101</v>
      </c>
      <c r="E2159" s="120" t="s">
        <v>674</v>
      </c>
      <c r="F2159" s="121"/>
      <c r="G2159" s="125" t="s">
        <v>301</v>
      </c>
      <c r="H2159" s="472"/>
      <c r="I2159" s="207"/>
      <c r="J2159" s="207"/>
      <c r="K2159" s="207"/>
      <c r="L2159" s="207"/>
      <c r="M2159" s="207"/>
      <c r="N2159" s="207"/>
      <c r="O2159" s="207"/>
      <c r="P2159" s="123">
        <f t="shared" si="136"/>
        <v>0</v>
      </c>
      <c r="Q2159" s="208" t="str">
        <f t="shared" si="137"/>
        <v>Debil</v>
      </c>
      <c r="R2159" s="207" t="s">
        <v>516</v>
      </c>
      <c r="S2159" s="224" t="str">
        <f t="shared" si="138"/>
        <v>DebilFuerte</v>
      </c>
      <c r="T2159" s="224">
        <f>IFERROR(VLOOKUP(S2159,'Tablas de calculos'!$AU$16:$AV$24,2,FALSE),"")</f>
        <v>7</v>
      </c>
      <c r="U2159" s="208" t="str">
        <f>IFERROR(VLOOKUP(T2159,'Tablas de calculos'!$AV$16:$AY$24,4),"")</f>
        <v>Débil</v>
      </c>
      <c r="V2159" s="207" t="s">
        <v>576</v>
      </c>
      <c r="W2159" s="207" t="s">
        <v>578</v>
      </c>
      <c r="X2159" s="123" t="str">
        <f t="shared" si="139"/>
        <v>DébilNo disminuyeDirectamente</v>
      </c>
      <c r="Y2159" s="208" t="str">
        <f>IFERROR(VLOOKUP(X2159,'Tablas de calculos'!$AZ$4:$BE$11,5,FALSE),"")</f>
        <v/>
      </c>
      <c r="Z2159" s="208" t="str">
        <f>IFERROR(VLOOKUP(X2159,'Tablas de calculos'!$AZ$4:$BE$11,6,FALSE),"")</f>
        <v/>
      </c>
    </row>
    <row r="2160" spans="1:26" ht="105" x14ac:dyDescent="0.25">
      <c r="A2160" s="232" t="s">
        <v>1314</v>
      </c>
      <c r="B2160" s="61">
        <v>61</v>
      </c>
      <c r="C2160" s="205" t="str">
        <f>+VLOOKUP(Tabla9[[#This Row],[Cod. Riesgo]],Tabla_Riesgos[[Número]:[Tipo de Riesgo]],6,FALSE)</f>
        <v>Operativo</v>
      </c>
      <c r="D2160" s="119" t="s">
        <v>101</v>
      </c>
      <c r="E2160" s="120" t="s">
        <v>674</v>
      </c>
      <c r="F2160" s="121"/>
      <c r="G2160" s="125" t="s">
        <v>302</v>
      </c>
      <c r="H2160" s="472"/>
      <c r="I2160" s="207"/>
      <c r="J2160" s="207"/>
      <c r="K2160" s="207"/>
      <c r="L2160" s="207"/>
      <c r="M2160" s="207"/>
      <c r="N2160" s="207"/>
      <c r="O2160" s="207"/>
      <c r="P2160" s="123">
        <f t="shared" si="136"/>
        <v>0</v>
      </c>
      <c r="Q2160" s="208" t="str">
        <f t="shared" si="137"/>
        <v>Debil</v>
      </c>
      <c r="R2160" s="207" t="s">
        <v>516</v>
      </c>
      <c r="S2160" s="224" t="str">
        <f t="shared" si="138"/>
        <v>DebilFuerte</v>
      </c>
      <c r="T2160" s="224">
        <f>IFERROR(VLOOKUP(S2160,'Tablas de calculos'!$AU$16:$AV$24,2,FALSE),"")</f>
        <v>7</v>
      </c>
      <c r="U2160" s="208" t="str">
        <f>IFERROR(VLOOKUP(T2160,'Tablas de calculos'!$AV$16:$AY$24,4),"")</f>
        <v>Débil</v>
      </c>
      <c r="V2160" s="207" t="s">
        <v>576</v>
      </c>
      <c r="W2160" s="207" t="s">
        <v>578</v>
      </c>
      <c r="X2160" s="123" t="str">
        <f t="shared" si="139"/>
        <v>DébilNo disminuyeDirectamente</v>
      </c>
      <c r="Y2160" s="208" t="str">
        <f>IFERROR(VLOOKUP(X2160,'Tablas de calculos'!$AZ$4:$BE$11,5,FALSE),"")</f>
        <v/>
      </c>
      <c r="Z2160" s="208" t="str">
        <f>IFERROR(VLOOKUP(X2160,'Tablas de calculos'!$AZ$4:$BE$11,6,FALSE),"")</f>
        <v/>
      </c>
    </row>
    <row r="2161" spans="1:26" ht="75" x14ac:dyDescent="0.25">
      <c r="A2161" s="232" t="s">
        <v>1314</v>
      </c>
      <c r="B2161" s="61">
        <v>61</v>
      </c>
      <c r="C2161" s="205" t="str">
        <f>+VLOOKUP(Tabla9[[#This Row],[Cod. Riesgo]],Tabla_Riesgos[[Número]:[Tipo de Riesgo]],6,FALSE)</f>
        <v>Operativo</v>
      </c>
      <c r="D2161" s="119" t="s">
        <v>101</v>
      </c>
      <c r="E2161" s="120" t="s">
        <v>674</v>
      </c>
      <c r="F2161" s="121"/>
      <c r="G2161" s="125" t="s">
        <v>303</v>
      </c>
      <c r="H2161" s="472"/>
      <c r="I2161" s="207"/>
      <c r="J2161" s="207"/>
      <c r="K2161" s="207"/>
      <c r="L2161" s="207"/>
      <c r="M2161" s="207"/>
      <c r="N2161" s="207"/>
      <c r="O2161" s="207"/>
      <c r="P2161" s="123">
        <f t="shared" si="136"/>
        <v>0</v>
      </c>
      <c r="Q2161" s="208" t="str">
        <f t="shared" si="137"/>
        <v>Debil</v>
      </c>
      <c r="R2161" s="207" t="s">
        <v>516</v>
      </c>
      <c r="S2161" s="224" t="str">
        <f t="shared" si="138"/>
        <v>DebilFuerte</v>
      </c>
      <c r="T2161" s="224">
        <f>IFERROR(VLOOKUP(S2161,'Tablas de calculos'!$AU$16:$AV$24,2,FALSE),"")</f>
        <v>7</v>
      </c>
      <c r="U2161" s="208" t="str">
        <f>IFERROR(VLOOKUP(T2161,'Tablas de calculos'!$AV$16:$AY$24,4),"")</f>
        <v>Débil</v>
      </c>
      <c r="V2161" s="207" t="s">
        <v>576</v>
      </c>
      <c r="W2161" s="207" t="s">
        <v>578</v>
      </c>
      <c r="X2161" s="123" t="str">
        <f t="shared" si="139"/>
        <v>DébilNo disminuyeDirectamente</v>
      </c>
      <c r="Y2161" s="208" t="str">
        <f>IFERROR(VLOOKUP(X2161,'Tablas de calculos'!$AZ$4:$BE$11,5,FALSE),"")</f>
        <v/>
      </c>
      <c r="Z2161" s="208" t="str">
        <f>IFERROR(VLOOKUP(X2161,'Tablas de calculos'!$AZ$4:$BE$11,6,FALSE),"")</f>
        <v/>
      </c>
    </row>
    <row r="2162" spans="1:26" ht="30" x14ac:dyDescent="0.25">
      <c r="A2162" s="232" t="s">
        <v>1314</v>
      </c>
      <c r="B2162" s="61">
        <v>62</v>
      </c>
      <c r="C2162" s="205" t="str">
        <f>+VLOOKUP(Tabla9[[#This Row],[Cod. Riesgo]],Tabla_Riesgos[[Número]:[Tipo de Riesgo]],6,FALSE)</f>
        <v>Operativo</v>
      </c>
      <c r="D2162" s="119" t="s">
        <v>101</v>
      </c>
      <c r="E2162" s="120" t="s">
        <v>675</v>
      </c>
      <c r="F2162" s="121"/>
      <c r="G2162" s="125" t="s">
        <v>304</v>
      </c>
      <c r="H2162" s="472"/>
      <c r="I2162" s="207"/>
      <c r="J2162" s="207"/>
      <c r="K2162" s="207"/>
      <c r="L2162" s="207"/>
      <c r="M2162" s="207"/>
      <c r="N2162" s="207"/>
      <c r="O2162" s="207"/>
      <c r="P2162" s="123">
        <f t="shared" si="136"/>
        <v>0</v>
      </c>
      <c r="Q2162" s="208" t="str">
        <f t="shared" si="137"/>
        <v>Debil</v>
      </c>
      <c r="R2162" s="207" t="s">
        <v>516</v>
      </c>
      <c r="S2162" s="224" t="str">
        <f t="shared" si="138"/>
        <v>DebilFuerte</v>
      </c>
      <c r="T2162" s="224">
        <f>IFERROR(VLOOKUP(S2162,'Tablas de calculos'!$AU$16:$AV$24,2,FALSE),"")</f>
        <v>7</v>
      </c>
      <c r="U2162" s="208" t="str">
        <f>IFERROR(VLOOKUP(T2162,'Tablas de calculos'!$AV$16:$AY$24,4),"")</f>
        <v>Débil</v>
      </c>
      <c r="V2162" s="207" t="s">
        <v>576</v>
      </c>
      <c r="W2162" s="207" t="s">
        <v>578</v>
      </c>
      <c r="X2162" s="123" t="str">
        <f t="shared" si="139"/>
        <v>DébilNo disminuyeDirectamente</v>
      </c>
      <c r="Y2162" s="208" t="str">
        <f>IFERROR(VLOOKUP(X2162,'Tablas de calculos'!$AZ$4:$BE$11,5,FALSE),"")</f>
        <v/>
      </c>
      <c r="Z2162" s="208" t="str">
        <f>IFERROR(VLOOKUP(X2162,'Tablas de calculos'!$AZ$4:$BE$11,6,FALSE),"")</f>
        <v/>
      </c>
    </row>
    <row r="2163" spans="1:26" ht="45" x14ac:dyDescent="0.25">
      <c r="A2163" s="232" t="s">
        <v>1314</v>
      </c>
      <c r="B2163" s="61">
        <v>63</v>
      </c>
      <c r="C2163" s="205" t="str">
        <f>+VLOOKUP(Tabla9[[#This Row],[Cod. Riesgo]],Tabla_Riesgos[[Número]:[Tipo de Riesgo]],6,FALSE)</f>
        <v>Operativo</v>
      </c>
      <c r="D2163" s="119" t="s">
        <v>101</v>
      </c>
      <c r="E2163" s="120" t="s">
        <v>73</v>
      </c>
      <c r="F2163" s="121"/>
      <c r="G2163" s="125" t="s">
        <v>305</v>
      </c>
      <c r="H2163" s="472"/>
      <c r="I2163" s="207"/>
      <c r="J2163" s="207"/>
      <c r="K2163" s="207"/>
      <c r="L2163" s="207"/>
      <c r="M2163" s="207"/>
      <c r="N2163" s="207"/>
      <c r="O2163" s="207"/>
      <c r="P2163" s="123">
        <f t="shared" si="136"/>
        <v>0</v>
      </c>
      <c r="Q2163" s="208" t="str">
        <f t="shared" si="137"/>
        <v>Debil</v>
      </c>
      <c r="R2163" s="207" t="s">
        <v>516</v>
      </c>
      <c r="S2163" s="224" t="str">
        <f t="shared" si="138"/>
        <v>DebilFuerte</v>
      </c>
      <c r="T2163" s="224">
        <f>IFERROR(VLOOKUP(S2163,'Tablas de calculos'!$AU$16:$AV$24,2,FALSE),"")</f>
        <v>7</v>
      </c>
      <c r="U2163" s="208" t="str">
        <f>IFERROR(VLOOKUP(T2163,'Tablas de calculos'!$AV$16:$AY$24,4),"")</f>
        <v>Débil</v>
      </c>
      <c r="V2163" s="207" t="s">
        <v>576</v>
      </c>
      <c r="W2163" s="207" t="s">
        <v>578</v>
      </c>
      <c r="X2163" s="123" t="str">
        <f t="shared" si="139"/>
        <v>DébilNo disminuyeDirectamente</v>
      </c>
      <c r="Y2163" s="208" t="str">
        <f>IFERROR(VLOOKUP(X2163,'Tablas de calculos'!$AZ$4:$BE$11,5,FALSE),"")</f>
        <v/>
      </c>
      <c r="Z2163" s="208" t="str">
        <f>IFERROR(VLOOKUP(X2163,'Tablas de calculos'!$AZ$4:$BE$11,6,FALSE),"")</f>
        <v/>
      </c>
    </row>
    <row r="2164" spans="1:26" ht="60" x14ac:dyDescent="0.25">
      <c r="A2164" s="232" t="s">
        <v>1314</v>
      </c>
      <c r="B2164" s="61">
        <v>64</v>
      </c>
      <c r="C2164" s="205" t="str">
        <f>+VLOOKUP(Tabla9[[#This Row],[Cod. Riesgo]],Tabla_Riesgos[[Número]:[Tipo de Riesgo]],6,FALSE)</f>
        <v>Operativo</v>
      </c>
      <c r="D2164" s="119" t="s">
        <v>76</v>
      </c>
      <c r="E2164" s="120" t="s">
        <v>77</v>
      </c>
      <c r="F2164" s="121"/>
      <c r="G2164" s="125" t="s">
        <v>306</v>
      </c>
      <c r="H2164" s="472"/>
      <c r="I2164" s="207"/>
      <c r="J2164" s="207"/>
      <c r="K2164" s="207"/>
      <c r="L2164" s="207"/>
      <c r="M2164" s="207"/>
      <c r="N2164" s="207"/>
      <c r="O2164" s="207"/>
      <c r="P2164" s="123">
        <f t="shared" si="136"/>
        <v>0</v>
      </c>
      <c r="Q2164" s="208" t="str">
        <f t="shared" si="137"/>
        <v>Debil</v>
      </c>
      <c r="R2164" s="207" t="s">
        <v>516</v>
      </c>
      <c r="S2164" s="224" t="str">
        <f t="shared" si="138"/>
        <v>DebilFuerte</v>
      </c>
      <c r="T2164" s="224">
        <f>IFERROR(VLOOKUP(S2164,'Tablas de calculos'!$AU$16:$AV$24,2,FALSE),"")</f>
        <v>7</v>
      </c>
      <c r="U2164" s="208" t="str">
        <f>IFERROR(VLOOKUP(T2164,'Tablas de calculos'!$AV$16:$AY$24,4),"")</f>
        <v>Débil</v>
      </c>
      <c r="V2164" s="207" t="s">
        <v>576</v>
      </c>
      <c r="W2164" s="207" t="s">
        <v>578</v>
      </c>
      <c r="X2164" s="123" t="str">
        <f t="shared" si="139"/>
        <v>DébilNo disminuyeDirectamente</v>
      </c>
      <c r="Y2164" s="208" t="str">
        <f>IFERROR(VLOOKUP(X2164,'Tablas de calculos'!$AZ$4:$BE$11,5,FALSE),"")</f>
        <v/>
      </c>
      <c r="Z2164" s="208" t="str">
        <f>IFERROR(VLOOKUP(X2164,'Tablas de calculos'!$AZ$4:$BE$11,6,FALSE),"")</f>
        <v/>
      </c>
    </row>
    <row r="2165" spans="1:26" ht="75" x14ac:dyDescent="0.25">
      <c r="A2165" s="232" t="s">
        <v>1314</v>
      </c>
      <c r="B2165" s="61">
        <v>65</v>
      </c>
      <c r="C2165" s="205" t="str">
        <f>+VLOOKUP(Tabla9[[#This Row],[Cod. Riesgo]],Tabla_Riesgos[[Número]:[Tipo de Riesgo]],6,FALSE)</f>
        <v>Operativo</v>
      </c>
      <c r="D2165" s="119" t="s">
        <v>76</v>
      </c>
      <c r="E2165" s="120" t="s">
        <v>78</v>
      </c>
      <c r="F2165" s="121"/>
      <c r="G2165" s="125" t="s">
        <v>307</v>
      </c>
      <c r="H2165" s="472"/>
      <c r="I2165" s="207"/>
      <c r="J2165" s="207"/>
      <c r="K2165" s="207"/>
      <c r="L2165" s="207"/>
      <c r="M2165" s="207"/>
      <c r="N2165" s="207"/>
      <c r="O2165" s="207"/>
      <c r="P2165" s="123">
        <f t="shared" si="136"/>
        <v>0</v>
      </c>
      <c r="Q2165" s="208" t="str">
        <f t="shared" si="137"/>
        <v>Debil</v>
      </c>
      <c r="R2165" s="207" t="s">
        <v>516</v>
      </c>
      <c r="S2165" s="224" t="str">
        <f t="shared" si="138"/>
        <v>DebilFuerte</v>
      </c>
      <c r="T2165" s="224">
        <f>IFERROR(VLOOKUP(S2165,'Tablas de calculos'!$AU$16:$AV$24,2,FALSE),"")</f>
        <v>7</v>
      </c>
      <c r="U2165" s="208" t="str">
        <f>IFERROR(VLOOKUP(T2165,'Tablas de calculos'!$AV$16:$AY$24,4),"")</f>
        <v>Débil</v>
      </c>
      <c r="V2165" s="207" t="s">
        <v>576</v>
      </c>
      <c r="W2165" s="207" t="s">
        <v>578</v>
      </c>
      <c r="X2165" s="123" t="str">
        <f t="shared" si="139"/>
        <v>DébilNo disminuyeDirectamente</v>
      </c>
      <c r="Y2165" s="208" t="str">
        <f>IFERROR(VLOOKUP(X2165,'Tablas de calculos'!$AZ$4:$BE$11,5,FALSE),"")</f>
        <v/>
      </c>
      <c r="Z2165" s="208" t="str">
        <f>IFERROR(VLOOKUP(X2165,'Tablas de calculos'!$AZ$4:$BE$11,6,FALSE),"")</f>
        <v/>
      </c>
    </row>
    <row r="2166" spans="1:26" ht="75" x14ac:dyDescent="0.25">
      <c r="A2166" s="232" t="s">
        <v>1314</v>
      </c>
      <c r="B2166" s="61">
        <v>65</v>
      </c>
      <c r="C2166" s="205" t="str">
        <f>+VLOOKUP(Tabla9[[#This Row],[Cod. Riesgo]],Tabla_Riesgos[[Número]:[Tipo de Riesgo]],6,FALSE)</f>
        <v>Operativo</v>
      </c>
      <c r="D2166" s="119" t="s">
        <v>76</v>
      </c>
      <c r="E2166" s="120" t="s">
        <v>78</v>
      </c>
      <c r="F2166" s="121"/>
      <c r="G2166" s="125" t="s">
        <v>308</v>
      </c>
      <c r="H2166" s="472"/>
      <c r="I2166" s="207"/>
      <c r="J2166" s="207"/>
      <c r="K2166" s="207"/>
      <c r="L2166" s="207"/>
      <c r="M2166" s="207"/>
      <c r="N2166" s="207"/>
      <c r="O2166" s="207"/>
      <c r="P2166" s="123">
        <f t="shared" si="136"/>
        <v>0</v>
      </c>
      <c r="Q2166" s="208" t="str">
        <f t="shared" si="137"/>
        <v>Debil</v>
      </c>
      <c r="R2166" s="207" t="s">
        <v>516</v>
      </c>
      <c r="S2166" s="224" t="str">
        <f t="shared" si="138"/>
        <v>DebilFuerte</v>
      </c>
      <c r="T2166" s="224">
        <f>IFERROR(VLOOKUP(S2166,'Tablas de calculos'!$AU$16:$AV$24,2,FALSE),"")</f>
        <v>7</v>
      </c>
      <c r="U2166" s="208" t="str">
        <f>IFERROR(VLOOKUP(T2166,'Tablas de calculos'!$AV$16:$AY$24,4),"")</f>
        <v>Débil</v>
      </c>
      <c r="V2166" s="207" t="s">
        <v>576</v>
      </c>
      <c r="W2166" s="207" t="s">
        <v>578</v>
      </c>
      <c r="X2166" s="123" t="str">
        <f t="shared" si="139"/>
        <v>DébilNo disminuyeDirectamente</v>
      </c>
      <c r="Y2166" s="208" t="str">
        <f>IFERROR(VLOOKUP(X2166,'Tablas de calculos'!$AZ$4:$BE$11,5,FALSE),"")</f>
        <v/>
      </c>
      <c r="Z2166" s="208" t="str">
        <f>IFERROR(VLOOKUP(X2166,'Tablas de calculos'!$AZ$4:$BE$11,6,FALSE),"")</f>
        <v/>
      </c>
    </row>
    <row r="2167" spans="1:26" ht="60" x14ac:dyDescent="0.25">
      <c r="A2167" s="232" t="s">
        <v>1314</v>
      </c>
      <c r="B2167" s="61">
        <v>65</v>
      </c>
      <c r="C2167" s="205" t="str">
        <f>+VLOOKUP(Tabla9[[#This Row],[Cod. Riesgo]],Tabla_Riesgos[[Número]:[Tipo de Riesgo]],6,FALSE)</f>
        <v>Operativo</v>
      </c>
      <c r="D2167" s="119" t="s">
        <v>76</v>
      </c>
      <c r="E2167" s="120" t="s">
        <v>78</v>
      </c>
      <c r="F2167" s="121"/>
      <c r="G2167" s="125" t="s">
        <v>309</v>
      </c>
      <c r="H2167" s="472"/>
      <c r="I2167" s="207"/>
      <c r="J2167" s="207"/>
      <c r="K2167" s="207"/>
      <c r="L2167" s="207"/>
      <c r="M2167" s="207"/>
      <c r="N2167" s="207"/>
      <c r="O2167" s="207"/>
      <c r="P2167" s="123">
        <f t="shared" si="136"/>
        <v>0</v>
      </c>
      <c r="Q2167" s="208" t="str">
        <f t="shared" si="137"/>
        <v>Debil</v>
      </c>
      <c r="R2167" s="207" t="s">
        <v>516</v>
      </c>
      <c r="S2167" s="224" t="str">
        <f t="shared" si="138"/>
        <v>DebilFuerte</v>
      </c>
      <c r="T2167" s="224">
        <f>IFERROR(VLOOKUP(S2167,'Tablas de calculos'!$AU$16:$AV$24,2,FALSE),"")</f>
        <v>7</v>
      </c>
      <c r="U2167" s="208" t="str">
        <f>IFERROR(VLOOKUP(T2167,'Tablas de calculos'!$AV$16:$AY$24,4),"")</f>
        <v>Débil</v>
      </c>
      <c r="V2167" s="207" t="s">
        <v>576</v>
      </c>
      <c r="W2167" s="207" t="s">
        <v>578</v>
      </c>
      <c r="X2167" s="123" t="str">
        <f t="shared" si="139"/>
        <v>DébilNo disminuyeDirectamente</v>
      </c>
      <c r="Y2167" s="208" t="str">
        <f>IFERROR(VLOOKUP(X2167,'Tablas de calculos'!$AZ$4:$BE$11,5,FALSE),"")</f>
        <v/>
      </c>
      <c r="Z2167" s="208" t="str">
        <f>IFERROR(VLOOKUP(X2167,'Tablas de calculos'!$AZ$4:$BE$11,6,FALSE),"")</f>
        <v/>
      </c>
    </row>
    <row r="2168" spans="1:26" ht="60" x14ac:dyDescent="0.25">
      <c r="A2168" s="232" t="s">
        <v>1314</v>
      </c>
      <c r="B2168" s="61">
        <v>66</v>
      </c>
      <c r="C2168" s="205" t="str">
        <f>+VLOOKUP(Tabla9[[#This Row],[Cod. Riesgo]],Tabla_Riesgos[[Número]:[Tipo de Riesgo]],6,FALSE)</f>
        <v>Operativo</v>
      </c>
      <c r="D2168" s="119" t="s">
        <v>76</v>
      </c>
      <c r="E2168" s="120" t="s">
        <v>79</v>
      </c>
      <c r="F2168" s="121"/>
      <c r="G2168" s="125" t="s">
        <v>310</v>
      </c>
      <c r="H2168" s="472"/>
      <c r="I2168" s="207"/>
      <c r="J2168" s="207"/>
      <c r="K2168" s="207"/>
      <c r="L2168" s="207"/>
      <c r="M2168" s="207"/>
      <c r="N2168" s="207"/>
      <c r="O2168" s="207"/>
      <c r="P2168" s="123">
        <f t="shared" si="136"/>
        <v>0</v>
      </c>
      <c r="Q2168" s="208" t="str">
        <f t="shared" si="137"/>
        <v>Debil</v>
      </c>
      <c r="R2168" s="207" t="s">
        <v>516</v>
      </c>
      <c r="S2168" s="224" t="str">
        <f t="shared" si="138"/>
        <v>DebilFuerte</v>
      </c>
      <c r="T2168" s="224">
        <f>IFERROR(VLOOKUP(S2168,'Tablas de calculos'!$AU$16:$AV$24,2,FALSE),"")</f>
        <v>7</v>
      </c>
      <c r="U2168" s="208" t="str">
        <f>IFERROR(VLOOKUP(T2168,'Tablas de calculos'!$AV$16:$AY$24,4),"")</f>
        <v>Débil</v>
      </c>
      <c r="V2168" s="207" t="s">
        <v>576</v>
      </c>
      <c r="W2168" s="207" t="s">
        <v>578</v>
      </c>
      <c r="X2168" s="123" t="str">
        <f t="shared" si="139"/>
        <v>DébilNo disminuyeDirectamente</v>
      </c>
      <c r="Y2168" s="208" t="str">
        <f>IFERROR(VLOOKUP(X2168,'Tablas de calculos'!$AZ$4:$BE$11,5,FALSE),"")</f>
        <v/>
      </c>
      <c r="Z2168" s="208" t="str">
        <f>IFERROR(VLOOKUP(X2168,'Tablas de calculos'!$AZ$4:$BE$11,6,FALSE),"")</f>
        <v/>
      </c>
    </row>
    <row r="2169" spans="1:26" ht="105" x14ac:dyDescent="0.25">
      <c r="A2169" s="232" t="s">
        <v>1314</v>
      </c>
      <c r="B2169" s="61">
        <v>67</v>
      </c>
      <c r="C2169" s="205" t="str">
        <f>+VLOOKUP(Tabla9[[#This Row],[Cod. Riesgo]],Tabla_Riesgos[[Número]:[Tipo de Riesgo]],6,FALSE)</f>
        <v>Seguridad de la Información</v>
      </c>
      <c r="D2169" s="119" t="s">
        <v>676</v>
      </c>
      <c r="E2169" s="120" t="s">
        <v>677</v>
      </c>
      <c r="F2169" s="121"/>
      <c r="G2169" s="125" t="s">
        <v>312</v>
      </c>
      <c r="H2169" s="472"/>
      <c r="I2169" s="207"/>
      <c r="J2169" s="207"/>
      <c r="K2169" s="207"/>
      <c r="L2169" s="207"/>
      <c r="M2169" s="207"/>
      <c r="N2169" s="207"/>
      <c r="O2169" s="207"/>
      <c r="P2169" s="123">
        <f t="shared" si="136"/>
        <v>0</v>
      </c>
      <c r="Q2169" s="208" t="str">
        <f t="shared" si="137"/>
        <v>Debil</v>
      </c>
      <c r="R2169" s="207" t="s">
        <v>516</v>
      </c>
      <c r="S2169" s="224" t="str">
        <f t="shared" si="138"/>
        <v>DebilFuerte</v>
      </c>
      <c r="T2169" s="224">
        <f>IFERROR(VLOOKUP(S2169,'Tablas de calculos'!$AU$16:$AV$24,2,FALSE),"")</f>
        <v>7</v>
      </c>
      <c r="U2169" s="208" t="str">
        <f>IFERROR(VLOOKUP(T2169,'Tablas de calculos'!$AV$16:$AY$24,4),"")</f>
        <v>Débil</v>
      </c>
      <c r="V2169" s="207" t="s">
        <v>576</v>
      </c>
      <c r="W2169" s="207" t="s">
        <v>578</v>
      </c>
      <c r="X2169" s="123" t="str">
        <f t="shared" si="139"/>
        <v>DébilNo disminuyeDirectamente</v>
      </c>
      <c r="Y2169" s="208" t="str">
        <f>IFERROR(VLOOKUP(X2169,'Tablas de calculos'!$AZ$4:$BE$11,5,FALSE),"")</f>
        <v/>
      </c>
      <c r="Z2169" s="208" t="str">
        <f>IFERROR(VLOOKUP(X2169,'Tablas de calculos'!$AZ$4:$BE$11,6,FALSE),"")</f>
        <v/>
      </c>
    </row>
    <row r="2170" spans="1:26" ht="60" x14ac:dyDescent="0.25">
      <c r="A2170" s="232" t="s">
        <v>1314</v>
      </c>
      <c r="B2170" s="61">
        <v>67</v>
      </c>
      <c r="C2170" s="205" t="str">
        <f>+VLOOKUP(Tabla9[[#This Row],[Cod. Riesgo]],Tabla_Riesgos[[Número]:[Tipo de Riesgo]],6,FALSE)</f>
        <v>Seguridad de la Información</v>
      </c>
      <c r="D2170" s="119" t="s">
        <v>676</v>
      </c>
      <c r="E2170" s="120" t="s">
        <v>677</v>
      </c>
      <c r="F2170" s="121"/>
      <c r="G2170" s="125" t="s">
        <v>314</v>
      </c>
      <c r="H2170" s="472"/>
      <c r="I2170" s="207"/>
      <c r="J2170" s="207"/>
      <c r="K2170" s="207"/>
      <c r="L2170" s="207"/>
      <c r="M2170" s="207"/>
      <c r="N2170" s="207"/>
      <c r="O2170" s="207"/>
      <c r="P2170" s="123">
        <f t="shared" si="136"/>
        <v>0</v>
      </c>
      <c r="Q2170" s="208" t="str">
        <f t="shared" si="137"/>
        <v>Debil</v>
      </c>
      <c r="R2170" s="207" t="s">
        <v>516</v>
      </c>
      <c r="S2170" s="224" t="str">
        <f t="shared" si="138"/>
        <v>DebilFuerte</v>
      </c>
      <c r="T2170" s="224">
        <f>IFERROR(VLOOKUP(S2170,'Tablas de calculos'!$AU$16:$AV$24,2,FALSE),"")</f>
        <v>7</v>
      </c>
      <c r="U2170" s="208" t="str">
        <f>IFERROR(VLOOKUP(T2170,'Tablas de calculos'!$AV$16:$AY$24,4),"")</f>
        <v>Débil</v>
      </c>
      <c r="V2170" s="207" t="s">
        <v>576</v>
      </c>
      <c r="W2170" s="207" t="s">
        <v>578</v>
      </c>
      <c r="X2170" s="123" t="str">
        <f t="shared" si="139"/>
        <v>DébilNo disminuyeDirectamente</v>
      </c>
      <c r="Y2170" s="208" t="str">
        <f>IFERROR(VLOOKUP(X2170,'Tablas de calculos'!$AZ$4:$BE$11,5,FALSE),"")</f>
        <v/>
      </c>
      <c r="Z2170" s="208" t="str">
        <f>IFERROR(VLOOKUP(X2170,'Tablas de calculos'!$AZ$4:$BE$11,6,FALSE),"")</f>
        <v/>
      </c>
    </row>
    <row r="2171" spans="1:26" ht="60" x14ac:dyDescent="0.25">
      <c r="A2171" s="232" t="s">
        <v>1314</v>
      </c>
      <c r="B2171" s="61">
        <v>67</v>
      </c>
      <c r="C2171" s="205" t="str">
        <f>+VLOOKUP(Tabla9[[#This Row],[Cod. Riesgo]],Tabla_Riesgos[[Número]:[Tipo de Riesgo]],6,FALSE)</f>
        <v>Seguridad de la Información</v>
      </c>
      <c r="D2171" s="119" t="s">
        <v>676</v>
      </c>
      <c r="E2171" s="120" t="s">
        <v>677</v>
      </c>
      <c r="F2171" s="121"/>
      <c r="G2171" s="125" t="s">
        <v>231</v>
      </c>
      <c r="H2171" s="472"/>
      <c r="I2171" s="207"/>
      <c r="J2171" s="207"/>
      <c r="K2171" s="207"/>
      <c r="L2171" s="207"/>
      <c r="M2171" s="207"/>
      <c r="N2171" s="207"/>
      <c r="O2171" s="207"/>
      <c r="P2171" s="123">
        <f t="shared" si="136"/>
        <v>0</v>
      </c>
      <c r="Q2171" s="208" t="str">
        <f t="shared" si="137"/>
        <v>Debil</v>
      </c>
      <c r="R2171" s="207" t="s">
        <v>516</v>
      </c>
      <c r="S2171" s="224" t="str">
        <f t="shared" si="138"/>
        <v>DebilFuerte</v>
      </c>
      <c r="T2171" s="224">
        <f>IFERROR(VLOOKUP(S2171,'Tablas de calculos'!$AU$16:$AV$24,2,FALSE),"")</f>
        <v>7</v>
      </c>
      <c r="U2171" s="208" t="str">
        <f>IFERROR(VLOOKUP(T2171,'Tablas de calculos'!$AV$16:$AY$24,4),"")</f>
        <v>Débil</v>
      </c>
      <c r="V2171" s="207" t="s">
        <v>576</v>
      </c>
      <c r="W2171" s="207" t="s">
        <v>578</v>
      </c>
      <c r="X2171" s="123" t="str">
        <f t="shared" si="139"/>
        <v>DébilNo disminuyeDirectamente</v>
      </c>
      <c r="Y2171" s="208" t="str">
        <f>IFERROR(VLOOKUP(X2171,'Tablas de calculos'!$AZ$4:$BE$11,5,FALSE),"")</f>
        <v/>
      </c>
      <c r="Z2171" s="208" t="str">
        <f>IFERROR(VLOOKUP(X2171,'Tablas de calculos'!$AZ$4:$BE$11,6,FALSE),"")</f>
        <v/>
      </c>
    </row>
    <row r="2172" spans="1:26" ht="75" x14ac:dyDescent="0.25">
      <c r="A2172" s="232" t="s">
        <v>1314</v>
      </c>
      <c r="B2172" s="61">
        <v>67</v>
      </c>
      <c r="C2172" s="205" t="str">
        <f>+VLOOKUP(Tabla9[[#This Row],[Cod. Riesgo]],Tabla_Riesgos[[Número]:[Tipo de Riesgo]],6,FALSE)</f>
        <v>Seguridad de la Información</v>
      </c>
      <c r="D2172" s="119" t="s">
        <v>676</v>
      </c>
      <c r="E2172" s="120" t="s">
        <v>677</v>
      </c>
      <c r="F2172" s="121"/>
      <c r="G2172" s="125" t="s">
        <v>317</v>
      </c>
      <c r="H2172" s="472"/>
      <c r="I2172" s="207"/>
      <c r="J2172" s="207"/>
      <c r="K2172" s="207"/>
      <c r="L2172" s="207"/>
      <c r="M2172" s="207"/>
      <c r="N2172" s="207"/>
      <c r="O2172" s="207"/>
      <c r="P2172" s="123">
        <f t="shared" si="136"/>
        <v>0</v>
      </c>
      <c r="Q2172" s="208" t="str">
        <f t="shared" si="137"/>
        <v>Debil</v>
      </c>
      <c r="R2172" s="207" t="s">
        <v>516</v>
      </c>
      <c r="S2172" s="224" t="str">
        <f t="shared" si="138"/>
        <v>DebilFuerte</v>
      </c>
      <c r="T2172" s="224">
        <f>IFERROR(VLOOKUP(S2172,'Tablas de calculos'!$AU$16:$AV$24,2,FALSE),"")</f>
        <v>7</v>
      </c>
      <c r="U2172" s="208" t="str">
        <f>IFERROR(VLOOKUP(T2172,'Tablas de calculos'!$AV$16:$AY$24,4),"")</f>
        <v>Débil</v>
      </c>
      <c r="V2172" s="207" t="s">
        <v>576</v>
      </c>
      <c r="W2172" s="207" t="s">
        <v>578</v>
      </c>
      <c r="X2172" s="123" t="str">
        <f t="shared" si="139"/>
        <v>DébilNo disminuyeDirectamente</v>
      </c>
      <c r="Y2172" s="208" t="str">
        <f>IFERROR(VLOOKUP(X2172,'Tablas de calculos'!$AZ$4:$BE$11,5,FALSE),"")</f>
        <v/>
      </c>
      <c r="Z2172" s="208" t="str">
        <f>IFERROR(VLOOKUP(X2172,'Tablas de calculos'!$AZ$4:$BE$11,6,FALSE),"")</f>
        <v/>
      </c>
    </row>
    <row r="2173" spans="1:26" ht="45" x14ac:dyDescent="0.25">
      <c r="A2173" s="232" t="s">
        <v>1314</v>
      </c>
      <c r="B2173" s="61">
        <v>68</v>
      </c>
      <c r="C2173" s="205" t="str">
        <f>+VLOOKUP(Tabla9[[#This Row],[Cod. Riesgo]],Tabla_Riesgos[[Número]:[Tipo de Riesgo]],6,FALSE)</f>
        <v>Seguridad de la Información</v>
      </c>
      <c r="D2173" s="119" t="s">
        <v>102</v>
      </c>
      <c r="E2173" s="120" t="s">
        <v>81</v>
      </c>
      <c r="F2173" s="121"/>
      <c r="G2173" s="125" t="s">
        <v>319</v>
      </c>
      <c r="H2173" s="472"/>
      <c r="I2173" s="207"/>
      <c r="J2173" s="207"/>
      <c r="K2173" s="207"/>
      <c r="L2173" s="207"/>
      <c r="M2173" s="207"/>
      <c r="N2173" s="207"/>
      <c r="O2173" s="207"/>
      <c r="P2173" s="123">
        <f t="shared" si="136"/>
        <v>0</v>
      </c>
      <c r="Q2173" s="208" t="str">
        <f t="shared" si="137"/>
        <v>Debil</v>
      </c>
      <c r="R2173" s="207" t="s">
        <v>516</v>
      </c>
      <c r="S2173" s="224" t="str">
        <f t="shared" si="138"/>
        <v>DebilFuerte</v>
      </c>
      <c r="T2173" s="224">
        <f>IFERROR(VLOOKUP(S2173,'Tablas de calculos'!$AU$16:$AV$24,2,FALSE),"")</f>
        <v>7</v>
      </c>
      <c r="U2173" s="208" t="str">
        <f>IFERROR(VLOOKUP(T2173,'Tablas de calculos'!$AV$16:$AY$24,4),"")</f>
        <v>Débil</v>
      </c>
      <c r="V2173" s="207" t="s">
        <v>576</v>
      </c>
      <c r="W2173" s="207" t="s">
        <v>578</v>
      </c>
      <c r="X2173" s="123" t="str">
        <f t="shared" si="139"/>
        <v>DébilNo disminuyeDirectamente</v>
      </c>
      <c r="Y2173" s="208" t="str">
        <f>IFERROR(VLOOKUP(X2173,'Tablas de calculos'!$AZ$4:$BE$11,5,FALSE),"")</f>
        <v/>
      </c>
      <c r="Z2173" s="208" t="str">
        <f>IFERROR(VLOOKUP(X2173,'Tablas de calculos'!$AZ$4:$BE$11,6,FALSE),"")</f>
        <v/>
      </c>
    </row>
    <row r="2174" spans="1:26" ht="90" x14ac:dyDescent="0.25">
      <c r="A2174" s="232" t="s">
        <v>1314</v>
      </c>
      <c r="B2174" s="61">
        <v>70</v>
      </c>
      <c r="C2174" s="205" t="str">
        <f>+VLOOKUP(Tabla9[[#This Row],[Cod. Riesgo]],Tabla_Riesgos[[Número]:[Tipo de Riesgo]],6,FALSE)</f>
        <v>Seguridad de la Información</v>
      </c>
      <c r="D2174" s="119" t="s">
        <v>102</v>
      </c>
      <c r="E2174" s="120" t="s">
        <v>678</v>
      </c>
      <c r="F2174" s="121"/>
      <c r="G2174" s="125" t="s">
        <v>321</v>
      </c>
      <c r="H2174" s="472"/>
      <c r="I2174" s="207"/>
      <c r="J2174" s="207"/>
      <c r="K2174" s="207"/>
      <c r="L2174" s="207"/>
      <c r="M2174" s="207"/>
      <c r="N2174" s="207"/>
      <c r="O2174" s="207"/>
      <c r="P2174" s="123">
        <f t="shared" si="136"/>
        <v>0</v>
      </c>
      <c r="Q2174" s="208" t="str">
        <f t="shared" si="137"/>
        <v>Debil</v>
      </c>
      <c r="R2174" s="207" t="s">
        <v>516</v>
      </c>
      <c r="S2174" s="224" t="str">
        <f t="shared" si="138"/>
        <v>DebilFuerte</v>
      </c>
      <c r="T2174" s="224">
        <f>IFERROR(VLOOKUP(S2174,'Tablas de calculos'!$AU$16:$AV$24,2,FALSE),"")</f>
        <v>7</v>
      </c>
      <c r="U2174" s="208" t="str">
        <f>IFERROR(VLOOKUP(T2174,'Tablas de calculos'!$AV$16:$AY$24,4),"")</f>
        <v>Débil</v>
      </c>
      <c r="V2174" s="207" t="s">
        <v>576</v>
      </c>
      <c r="W2174" s="207" t="s">
        <v>578</v>
      </c>
      <c r="X2174" s="123" t="str">
        <f t="shared" si="139"/>
        <v>DébilNo disminuyeDirectamente</v>
      </c>
      <c r="Y2174" s="208" t="str">
        <f>IFERROR(VLOOKUP(X2174,'Tablas de calculos'!$AZ$4:$BE$11,5,FALSE),"")</f>
        <v/>
      </c>
      <c r="Z2174" s="208" t="str">
        <f>IFERROR(VLOOKUP(X2174,'Tablas de calculos'!$AZ$4:$BE$11,6,FALSE),"")</f>
        <v/>
      </c>
    </row>
    <row r="2175" spans="1:26" ht="60" x14ac:dyDescent="0.25">
      <c r="A2175" s="232" t="s">
        <v>1314</v>
      </c>
      <c r="B2175" s="61">
        <v>70</v>
      </c>
      <c r="C2175" s="205" t="str">
        <f>+VLOOKUP(Tabla9[[#This Row],[Cod. Riesgo]],Tabla_Riesgos[[Número]:[Tipo de Riesgo]],6,FALSE)</f>
        <v>Seguridad de la Información</v>
      </c>
      <c r="D2175" s="119" t="s">
        <v>102</v>
      </c>
      <c r="E2175" s="120" t="s">
        <v>678</v>
      </c>
      <c r="F2175" s="121"/>
      <c r="G2175" s="125" t="s">
        <v>323</v>
      </c>
      <c r="H2175" s="472"/>
      <c r="I2175" s="207"/>
      <c r="J2175" s="207"/>
      <c r="K2175" s="207"/>
      <c r="L2175" s="207"/>
      <c r="M2175" s="207"/>
      <c r="N2175" s="207"/>
      <c r="O2175" s="207"/>
      <c r="P2175" s="123">
        <f t="shared" si="136"/>
        <v>0</v>
      </c>
      <c r="Q2175" s="208" t="str">
        <f t="shared" si="137"/>
        <v>Debil</v>
      </c>
      <c r="R2175" s="207" t="s">
        <v>516</v>
      </c>
      <c r="S2175" s="224" t="str">
        <f t="shared" si="138"/>
        <v>DebilFuerte</v>
      </c>
      <c r="T2175" s="224">
        <f>IFERROR(VLOOKUP(S2175,'Tablas de calculos'!$AU$16:$AV$24,2,FALSE),"")</f>
        <v>7</v>
      </c>
      <c r="U2175" s="208" t="str">
        <f>IFERROR(VLOOKUP(T2175,'Tablas de calculos'!$AV$16:$AY$24,4),"")</f>
        <v>Débil</v>
      </c>
      <c r="V2175" s="207" t="s">
        <v>576</v>
      </c>
      <c r="W2175" s="207" t="s">
        <v>578</v>
      </c>
      <c r="X2175" s="123" t="str">
        <f t="shared" si="139"/>
        <v>DébilNo disminuyeDirectamente</v>
      </c>
      <c r="Y2175" s="208" t="str">
        <f>IFERROR(VLOOKUP(X2175,'Tablas de calculos'!$AZ$4:$BE$11,5,FALSE),"")</f>
        <v/>
      </c>
      <c r="Z2175" s="208" t="str">
        <f>IFERROR(VLOOKUP(X2175,'Tablas de calculos'!$AZ$4:$BE$11,6,FALSE),"")</f>
        <v/>
      </c>
    </row>
    <row r="2176" spans="1:26" ht="30" x14ac:dyDescent="0.25">
      <c r="A2176" s="232" t="s">
        <v>1314</v>
      </c>
      <c r="B2176" s="61">
        <v>70</v>
      </c>
      <c r="C2176" s="205" t="str">
        <f>+VLOOKUP(Tabla9[[#This Row],[Cod. Riesgo]],Tabla_Riesgos[[Número]:[Tipo de Riesgo]],6,FALSE)</f>
        <v>Seguridad de la Información</v>
      </c>
      <c r="D2176" s="119" t="s">
        <v>102</v>
      </c>
      <c r="E2176" s="120" t="s">
        <v>678</v>
      </c>
      <c r="F2176" s="121"/>
      <c r="G2176" s="125" t="s">
        <v>325</v>
      </c>
      <c r="H2176" s="472"/>
      <c r="I2176" s="207"/>
      <c r="J2176" s="207"/>
      <c r="K2176" s="207"/>
      <c r="L2176" s="207"/>
      <c r="M2176" s="207"/>
      <c r="N2176" s="207"/>
      <c r="O2176" s="207"/>
      <c r="P2176" s="123">
        <f t="shared" si="136"/>
        <v>0</v>
      </c>
      <c r="Q2176" s="208" t="str">
        <f t="shared" si="137"/>
        <v>Debil</v>
      </c>
      <c r="R2176" s="207" t="s">
        <v>516</v>
      </c>
      <c r="S2176" s="224" t="str">
        <f t="shared" si="138"/>
        <v>DebilFuerte</v>
      </c>
      <c r="T2176" s="224">
        <f>IFERROR(VLOOKUP(S2176,'Tablas de calculos'!$AU$16:$AV$24,2,FALSE),"")</f>
        <v>7</v>
      </c>
      <c r="U2176" s="208" t="str">
        <f>IFERROR(VLOOKUP(T2176,'Tablas de calculos'!$AV$16:$AY$24,4),"")</f>
        <v>Débil</v>
      </c>
      <c r="V2176" s="207" t="s">
        <v>576</v>
      </c>
      <c r="W2176" s="207" t="s">
        <v>578</v>
      </c>
      <c r="X2176" s="123" t="str">
        <f t="shared" si="139"/>
        <v>DébilNo disminuyeDirectamente</v>
      </c>
      <c r="Y2176" s="208" t="str">
        <f>IFERROR(VLOOKUP(X2176,'Tablas de calculos'!$AZ$4:$BE$11,5,FALSE),"")</f>
        <v/>
      </c>
      <c r="Z2176" s="208" t="str">
        <f>IFERROR(VLOOKUP(X2176,'Tablas de calculos'!$AZ$4:$BE$11,6,FALSE),"")</f>
        <v/>
      </c>
    </row>
    <row r="2177" spans="1:26" ht="30" x14ac:dyDescent="0.25">
      <c r="A2177" s="232" t="s">
        <v>1314</v>
      </c>
      <c r="B2177" s="61">
        <v>70</v>
      </c>
      <c r="C2177" s="205" t="str">
        <f>+VLOOKUP(Tabla9[[#This Row],[Cod. Riesgo]],Tabla_Riesgos[[Número]:[Tipo de Riesgo]],6,FALSE)</f>
        <v>Seguridad de la Información</v>
      </c>
      <c r="D2177" s="119" t="s">
        <v>102</v>
      </c>
      <c r="E2177" s="120" t="s">
        <v>678</v>
      </c>
      <c r="F2177" s="121"/>
      <c r="G2177" s="125" t="s">
        <v>327</v>
      </c>
      <c r="H2177" s="472"/>
      <c r="I2177" s="207"/>
      <c r="J2177" s="207"/>
      <c r="K2177" s="207"/>
      <c r="L2177" s="207"/>
      <c r="M2177" s="207"/>
      <c r="N2177" s="207"/>
      <c r="O2177" s="207"/>
      <c r="P2177" s="123">
        <f t="shared" si="136"/>
        <v>0</v>
      </c>
      <c r="Q2177" s="208" t="str">
        <f t="shared" si="137"/>
        <v>Debil</v>
      </c>
      <c r="R2177" s="207" t="s">
        <v>516</v>
      </c>
      <c r="S2177" s="224" t="str">
        <f t="shared" si="138"/>
        <v>DebilFuerte</v>
      </c>
      <c r="T2177" s="224">
        <f>IFERROR(VLOOKUP(S2177,'Tablas de calculos'!$AU$16:$AV$24,2,FALSE),"")</f>
        <v>7</v>
      </c>
      <c r="U2177" s="208" t="str">
        <f>IFERROR(VLOOKUP(T2177,'Tablas de calculos'!$AV$16:$AY$24,4),"")</f>
        <v>Débil</v>
      </c>
      <c r="V2177" s="207" t="s">
        <v>576</v>
      </c>
      <c r="W2177" s="207" t="s">
        <v>578</v>
      </c>
      <c r="X2177" s="123" t="str">
        <f t="shared" si="139"/>
        <v>DébilNo disminuyeDirectamente</v>
      </c>
      <c r="Y2177" s="208" t="str">
        <f>IFERROR(VLOOKUP(X2177,'Tablas de calculos'!$AZ$4:$BE$11,5,FALSE),"")</f>
        <v/>
      </c>
      <c r="Z2177" s="208" t="str">
        <f>IFERROR(VLOOKUP(X2177,'Tablas de calculos'!$AZ$4:$BE$11,6,FALSE),"")</f>
        <v/>
      </c>
    </row>
    <row r="2178" spans="1:26" ht="30" x14ac:dyDescent="0.25">
      <c r="A2178" s="232" t="s">
        <v>1314</v>
      </c>
      <c r="B2178" s="61">
        <v>71</v>
      </c>
      <c r="C2178" s="205" t="str">
        <f>+VLOOKUP(Tabla9[[#This Row],[Cod. Riesgo]],Tabla_Riesgos[[Número]:[Tipo de Riesgo]],6,FALSE)</f>
        <v>Operativo</v>
      </c>
      <c r="D2178" s="119" t="s">
        <v>82</v>
      </c>
      <c r="E2178" s="120" t="s">
        <v>83</v>
      </c>
      <c r="F2178" s="121"/>
      <c r="G2178" s="125" t="s">
        <v>329</v>
      </c>
      <c r="H2178" s="472"/>
      <c r="I2178" s="207"/>
      <c r="J2178" s="207"/>
      <c r="K2178" s="207"/>
      <c r="L2178" s="207"/>
      <c r="M2178" s="207"/>
      <c r="N2178" s="207"/>
      <c r="O2178" s="207"/>
      <c r="P2178" s="123">
        <f t="shared" si="136"/>
        <v>0</v>
      </c>
      <c r="Q2178" s="208" t="str">
        <f t="shared" si="137"/>
        <v>Debil</v>
      </c>
      <c r="R2178" s="207" t="s">
        <v>516</v>
      </c>
      <c r="S2178" s="224" t="str">
        <f t="shared" si="138"/>
        <v>DebilFuerte</v>
      </c>
      <c r="T2178" s="224">
        <f>IFERROR(VLOOKUP(S2178,'Tablas de calculos'!$AU$16:$AV$24,2,FALSE),"")</f>
        <v>7</v>
      </c>
      <c r="U2178" s="208" t="str">
        <f>IFERROR(VLOOKUP(T2178,'Tablas de calculos'!$AV$16:$AY$24,4),"")</f>
        <v>Débil</v>
      </c>
      <c r="V2178" s="207" t="s">
        <v>576</v>
      </c>
      <c r="W2178" s="207" t="s">
        <v>578</v>
      </c>
      <c r="X2178" s="123" t="str">
        <f t="shared" si="139"/>
        <v>DébilNo disminuyeDirectamente</v>
      </c>
      <c r="Y2178" s="208" t="str">
        <f>IFERROR(VLOOKUP(X2178,'Tablas de calculos'!$AZ$4:$BE$11,5,FALSE),"")</f>
        <v/>
      </c>
      <c r="Z2178" s="208" t="str">
        <f>IFERROR(VLOOKUP(X2178,'Tablas de calculos'!$AZ$4:$BE$11,6,FALSE),"")</f>
        <v/>
      </c>
    </row>
    <row r="2179" spans="1:26" ht="30" x14ac:dyDescent="0.25">
      <c r="A2179" s="232" t="s">
        <v>1314</v>
      </c>
      <c r="B2179" s="61">
        <v>71</v>
      </c>
      <c r="C2179" s="205" t="str">
        <f>+VLOOKUP(Tabla9[[#This Row],[Cod. Riesgo]],Tabla_Riesgos[[Número]:[Tipo de Riesgo]],6,FALSE)</f>
        <v>Operativo</v>
      </c>
      <c r="D2179" s="119" t="s">
        <v>82</v>
      </c>
      <c r="E2179" s="120" t="s">
        <v>83</v>
      </c>
      <c r="F2179" s="121"/>
      <c r="G2179" s="125" t="s">
        <v>331</v>
      </c>
      <c r="H2179" s="472"/>
      <c r="I2179" s="207"/>
      <c r="J2179" s="207"/>
      <c r="K2179" s="207"/>
      <c r="L2179" s="207"/>
      <c r="M2179" s="207"/>
      <c r="N2179" s="207"/>
      <c r="O2179" s="207"/>
      <c r="P2179" s="123">
        <f t="shared" si="136"/>
        <v>0</v>
      </c>
      <c r="Q2179" s="208" t="str">
        <f t="shared" si="137"/>
        <v>Debil</v>
      </c>
      <c r="R2179" s="207" t="s">
        <v>516</v>
      </c>
      <c r="S2179" s="224" t="str">
        <f t="shared" si="138"/>
        <v>DebilFuerte</v>
      </c>
      <c r="T2179" s="224">
        <f>IFERROR(VLOOKUP(S2179,'Tablas de calculos'!$AU$16:$AV$24,2,FALSE),"")</f>
        <v>7</v>
      </c>
      <c r="U2179" s="208" t="str">
        <f>IFERROR(VLOOKUP(T2179,'Tablas de calculos'!$AV$16:$AY$24,4),"")</f>
        <v>Débil</v>
      </c>
      <c r="V2179" s="207" t="s">
        <v>576</v>
      </c>
      <c r="W2179" s="207" t="s">
        <v>578</v>
      </c>
      <c r="X2179" s="123" t="str">
        <f t="shared" si="139"/>
        <v>DébilNo disminuyeDirectamente</v>
      </c>
      <c r="Y2179" s="208" t="str">
        <f>IFERROR(VLOOKUP(X2179,'Tablas de calculos'!$AZ$4:$BE$11,5,FALSE),"")</f>
        <v/>
      </c>
      <c r="Z2179" s="208" t="str">
        <f>IFERROR(VLOOKUP(X2179,'Tablas de calculos'!$AZ$4:$BE$11,6,FALSE),"")</f>
        <v/>
      </c>
    </row>
    <row r="2180" spans="1:26" ht="60" x14ac:dyDescent="0.25">
      <c r="A2180" s="232" t="s">
        <v>1314</v>
      </c>
      <c r="B2180" s="61">
        <v>72</v>
      </c>
      <c r="C2180" s="205" t="str">
        <f>+VLOOKUP(Tabla9[[#This Row],[Cod. Riesgo]],Tabla_Riesgos[[Número]:[Tipo de Riesgo]],6,FALSE)</f>
        <v>Operativo</v>
      </c>
      <c r="D2180" s="119" t="s">
        <v>676</v>
      </c>
      <c r="E2180" s="120" t="s">
        <v>679</v>
      </c>
      <c r="F2180" s="121"/>
      <c r="G2180" s="125" t="s">
        <v>332</v>
      </c>
      <c r="H2180" s="472"/>
      <c r="I2180" s="207"/>
      <c r="J2180" s="207"/>
      <c r="K2180" s="207"/>
      <c r="L2180" s="207"/>
      <c r="M2180" s="207"/>
      <c r="N2180" s="207"/>
      <c r="O2180" s="207"/>
      <c r="P2180" s="123">
        <f t="shared" si="136"/>
        <v>0</v>
      </c>
      <c r="Q2180" s="208" t="str">
        <f t="shared" si="137"/>
        <v>Debil</v>
      </c>
      <c r="R2180" s="207" t="s">
        <v>516</v>
      </c>
      <c r="S2180" s="224" t="str">
        <f t="shared" si="138"/>
        <v>DebilFuerte</v>
      </c>
      <c r="T2180" s="224">
        <f>IFERROR(VLOOKUP(S2180,'Tablas de calculos'!$AU$16:$AV$24,2,FALSE),"")</f>
        <v>7</v>
      </c>
      <c r="U2180" s="208" t="str">
        <f>IFERROR(VLOOKUP(T2180,'Tablas de calculos'!$AV$16:$AY$24,4),"")</f>
        <v>Débil</v>
      </c>
      <c r="V2180" s="207" t="s">
        <v>576</v>
      </c>
      <c r="W2180" s="207" t="s">
        <v>578</v>
      </c>
      <c r="X2180" s="123" t="str">
        <f t="shared" si="139"/>
        <v>DébilNo disminuyeDirectamente</v>
      </c>
      <c r="Y2180" s="208" t="str">
        <f>IFERROR(VLOOKUP(X2180,'Tablas de calculos'!$AZ$4:$BE$11,5,FALSE),"")</f>
        <v/>
      </c>
      <c r="Z2180" s="208" t="str">
        <f>IFERROR(VLOOKUP(X2180,'Tablas de calculos'!$AZ$4:$BE$11,6,FALSE),"")</f>
        <v/>
      </c>
    </row>
    <row r="2181" spans="1:26" ht="45" x14ac:dyDescent="0.25">
      <c r="A2181" s="232" t="s">
        <v>1314</v>
      </c>
      <c r="B2181" s="61">
        <v>73</v>
      </c>
      <c r="C2181" s="205" t="str">
        <f>+VLOOKUP(Tabla9[[#This Row],[Cod. Riesgo]],Tabla_Riesgos[[Número]:[Tipo de Riesgo]],6,FALSE)</f>
        <v>Seguridad de la Información</v>
      </c>
      <c r="D2181" s="119" t="s">
        <v>102</v>
      </c>
      <c r="E2181" s="120" t="s">
        <v>86</v>
      </c>
      <c r="F2181" s="121"/>
      <c r="G2181" s="125" t="s">
        <v>333</v>
      </c>
      <c r="H2181" s="472"/>
      <c r="I2181" s="207"/>
      <c r="J2181" s="207"/>
      <c r="K2181" s="207"/>
      <c r="L2181" s="207"/>
      <c r="M2181" s="207"/>
      <c r="N2181" s="207"/>
      <c r="O2181" s="207"/>
      <c r="P2181" s="123">
        <f t="shared" ref="P2181:P2244" si="140">IFERROR(IF(I2181="Asignado",15,0)+IF(J2181="Adecuado",15,0)+IF(K2181="Oportuna",15,0)+IF(L2181="Prevenir",15,0)+IF(L2181="Detectar",10,0)+IF(M2181="Confiable",15,0)+IF(N2181="Se investigan y resuelven oportunamente",15,0)+IF(O2181="Completa",10,0)+IF(O2181="Incompleta",5,0),"")</f>
        <v>0</v>
      </c>
      <c r="Q2181" s="208" t="str">
        <f t="shared" ref="Q2181:Q2244" si="141">IF(P2181&lt;86,"Debil",IF(P2181&lt;96,"Moderado","Fuerte"))</f>
        <v>Debil</v>
      </c>
      <c r="R2181" s="207" t="s">
        <v>516</v>
      </c>
      <c r="S2181" s="224" t="str">
        <f t="shared" ref="S2181:S2244" si="142">_xlfn.CONCAT(Q2181,R2181)</f>
        <v>DebilFuerte</v>
      </c>
      <c r="T2181" s="224">
        <f>IFERROR(VLOOKUP(S2181,'Tablas de calculos'!$AU$16:$AV$24,2,FALSE),"")</f>
        <v>7</v>
      </c>
      <c r="U2181" s="208" t="str">
        <f>IFERROR(VLOOKUP(T2181,'Tablas de calculos'!$AV$16:$AY$24,4),"")</f>
        <v>Débil</v>
      </c>
      <c r="V2181" s="207" t="s">
        <v>576</v>
      </c>
      <c r="W2181" s="207" t="s">
        <v>578</v>
      </c>
      <c r="X2181" s="123" t="str">
        <f t="shared" ref="X2181:X2244" si="143">CONCATENATE(U2181,V2181,W2181)</f>
        <v>DébilNo disminuyeDirectamente</v>
      </c>
      <c r="Y2181" s="208" t="str">
        <f>IFERROR(VLOOKUP(X2181,'Tablas de calculos'!$AZ$4:$BE$11,5,FALSE),"")</f>
        <v/>
      </c>
      <c r="Z2181" s="208" t="str">
        <f>IFERROR(VLOOKUP(X2181,'Tablas de calculos'!$AZ$4:$BE$11,6,FALSE),"")</f>
        <v/>
      </c>
    </row>
    <row r="2182" spans="1:26" ht="409.5" x14ac:dyDescent="0.25">
      <c r="A2182" s="232" t="s">
        <v>1314</v>
      </c>
      <c r="B2182" s="61">
        <v>76</v>
      </c>
      <c r="C2182" s="205" t="str">
        <f>+VLOOKUP(Tabla9[[#This Row],[Cod. Riesgo]],Tabla_Riesgos[[Número]:[Tipo de Riesgo]],6,FALSE)</f>
        <v>Operativo</v>
      </c>
      <c r="D2182" s="119" t="s">
        <v>26</v>
      </c>
      <c r="E2182" s="120" t="s">
        <v>747</v>
      </c>
      <c r="F2182" s="121"/>
      <c r="G2182" s="125" t="s">
        <v>1361</v>
      </c>
      <c r="H2182" s="472"/>
      <c r="I2182" s="207"/>
      <c r="J2182" s="207"/>
      <c r="K2182" s="207"/>
      <c r="L2182" s="207"/>
      <c r="M2182" s="207"/>
      <c r="N2182" s="207"/>
      <c r="O2182" s="207"/>
      <c r="P2182" s="123">
        <f t="shared" si="140"/>
        <v>0</v>
      </c>
      <c r="Q2182" s="208" t="str">
        <f t="shared" si="141"/>
        <v>Debil</v>
      </c>
      <c r="R2182" s="207" t="s">
        <v>516</v>
      </c>
      <c r="S2182" s="224" t="str">
        <f t="shared" si="142"/>
        <v>DebilFuerte</v>
      </c>
      <c r="T2182" s="224">
        <f>IFERROR(VLOOKUP(S2182,'Tablas de calculos'!$AU$16:$AV$24,2,FALSE),"")</f>
        <v>7</v>
      </c>
      <c r="U2182" s="208" t="str">
        <f>IFERROR(VLOOKUP(T2182,'Tablas de calculos'!$AV$16:$AY$24,4),"")</f>
        <v>Débil</v>
      </c>
      <c r="V2182" s="207" t="s">
        <v>576</v>
      </c>
      <c r="W2182" s="207" t="s">
        <v>578</v>
      </c>
      <c r="X2182" s="123" t="str">
        <f t="shared" si="143"/>
        <v>DébilNo disminuyeDirectamente</v>
      </c>
      <c r="Y2182" s="208" t="str">
        <f>IFERROR(VLOOKUP(X2182,'Tablas de calculos'!$AZ$4:$BE$11,5,FALSE),"")</f>
        <v/>
      </c>
      <c r="Z2182" s="208" t="str">
        <f>IFERROR(VLOOKUP(X2182,'Tablas de calculos'!$AZ$4:$BE$11,6,FALSE),"")</f>
        <v/>
      </c>
    </row>
    <row r="2183" spans="1:26" ht="75" x14ac:dyDescent="0.25">
      <c r="A2183" s="232" t="s">
        <v>1314</v>
      </c>
      <c r="B2183" s="61">
        <v>77</v>
      </c>
      <c r="C2183" s="205" t="str">
        <f>+VLOOKUP(Tabla9[[#This Row],[Cod. Riesgo]],Tabla_Riesgos[[Número]:[Tipo de Riesgo]],6,FALSE)</f>
        <v>Operativo</v>
      </c>
      <c r="D2183" s="119" t="s">
        <v>12</v>
      </c>
      <c r="E2183" s="120" t="s">
        <v>89</v>
      </c>
      <c r="F2183" s="121"/>
      <c r="G2183" s="125"/>
      <c r="H2183" s="472"/>
      <c r="I2183" s="207"/>
      <c r="J2183" s="207"/>
      <c r="K2183" s="207"/>
      <c r="L2183" s="207"/>
      <c r="M2183" s="207"/>
      <c r="N2183" s="207"/>
      <c r="O2183" s="207"/>
      <c r="P2183" s="123">
        <f t="shared" si="140"/>
        <v>0</v>
      </c>
      <c r="Q2183" s="208" t="str">
        <f t="shared" si="141"/>
        <v>Debil</v>
      </c>
      <c r="R2183" s="207" t="s">
        <v>516</v>
      </c>
      <c r="S2183" s="224" t="str">
        <f t="shared" si="142"/>
        <v>DebilFuerte</v>
      </c>
      <c r="T2183" s="224">
        <f>IFERROR(VLOOKUP(S2183,'Tablas de calculos'!$AU$16:$AV$24,2,FALSE),"")</f>
        <v>7</v>
      </c>
      <c r="U2183" s="208" t="str">
        <f>IFERROR(VLOOKUP(T2183,'Tablas de calculos'!$AV$16:$AY$24,4),"")</f>
        <v>Débil</v>
      </c>
      <c r="V2183" s="207" t="s">
        <v>576</v>
      </c>
      <c r="W2183" s="207" t="s">
        <v>578</v>
      </c>
      <c r="X2183" s="123" t="str">
        <f t="shared" si="143"/>
        <v>DébilNo disminuyeDirectamente</v>
      </c>
      <c r="Y2183" s="208" t="str">
        <f>IFERROR(VLOOKUP(X2183,'Tablas de calculos'!$AZ$4:$BE$11,5,FALSE),"")</f>
        <v/>
      </c>
      <c r="Z2183" s="208" t="str">
        <f>IFERROR(VLOOKUP(X2183,'Tablas de calculos'!$AZ$4:$BE$11,6,FALSE),"")</f>
        <v/>
      </c>
    </row>
    <row r="2184" spans="1:26" ht="60" x14ac:dyDescent="0.25">
      <c r="A2184" s="232" t="s">
        <v>1314</v>
      </c>
      <c r="B2184" s="61">
        <v>78</v>
      </c>
      <c r="C2184" s="205" t="str">
        <f>+VLOOKUP(Tabla9[[#This Row],[Cod. Riesgo]],Tabla_Riesgos[[Número]:[Tipo de Riesgo]],6,FALSE)</f>
        <v>Seguridad de la Información</v>
      </c>
      <c r="D2184" s="119" t="s">
        <v>26</v>
      </c>
      <c r="E2184" s="120" t="s">
        <v>682</v>
      </c>
      <c r="F2184" s="121"/>
      <c r="G2184" s="125"/>
      <c r="H2184" s="472"/>
      <c r="I2184" s="207"/>
      <c r="J2184" s="207"/>
      <c r="K2184" s="207"/>
      <c r="L2184" s="207"/>
      <c r="M2184" s="207"/>
      <c r="N2184" s="207"/>
      <c r="O2184" s="207"/>
      <c r="P2184" s="123">
        <f t="shared" si="140"/>
        <v>0</v>
      </c>
      <c r="Q2184" s="208" t="str">
        <f t="shared" si="141"/>
        <v>Debil</v>
      </c>
      <c r="R2184" s="207" t="s">
        <v>516</v>
      </c>
      <c r="S2184" s="224" t="str">
        <f t="shared" si="142"/>
        <v>DebilFuerte</v>
      </c>
      <c r="T2184" s="224">
        <f>IFERROR(VLOOKUP(S2184,'Tablas de calculos'!$AU$16:$AV$24,2,FALSE),"")</f>
        <v>7</v>
      </c>
      <c r="U2184" s="208" t="str">
        <f>IFERROR(VLOOKUP(T2184,'Tablas de calculos'!$AV$16:$AY$24,4),"")</f>
        <v>Débil</v>
      </c>
      <c r="V2184" s="207" t="s">
        <v>576</v>
      </c>
      <c r="W2184" s="207" t="s">
        <v>578</v>
      </c>
      <c r="X2184" s="123" t="str">
        <f t="shared" si="143"/>
        <v>DébilNo disminuyeDirectamente</v>
      </c>
      <c r="Y2184" s="208" t="str">
        <f>IFERROR(VLOOKUP(X2184,'Tablas de calculos'!$AZ$4:$BE$11,5,FALSE),"")</f>
        <v/>
      </c>
      <c r="Z2184" s="208" t="str">
        <f>IFERROR(VLOOKUP(X2184,'Tablas de calculos'!$AZ$4:$BE$11,6,FALSE),"")</f>
        <v/>
      </c>
    </row>
    <row r="2185" spans="1:26" ht="45" x14ac:dyDescent="0.25">
      <c r="A2185" s="232" t="s">
        <v>1314</v>
      </c>
      <c r="B2185" s="61">
        <v>79</v>
      </c>
      <c r="C2185" s="205" t="str">
        <f>+VLOOKUP(Tabla9[[#This Row],[Cod. Riesgo]],Tabla_Riesgos[[Número]:[Tipo de Riesgo]],6,FALSE)</f>
        <v>Operativo</v>
      </c>
      <c r="D2185" s="119" t="s">
        <v>12</v>
      </c>
      <c r="E2185" s="120" t="s">
        <v>637</v>
      </c>
      <c r="F2185" s="121"/>
      <c r="G2185" s="125"/>
      <c r="H2185" s="472"/>
      <c r="I2185" s="207"/>
      <c r="J2185" s="207"/>
      <c r="K2185" s="207"/>
      <c r="L2185" s="207"/>
      <c r="M2185" s="207"/>
      <c r="N2185" s="207"/>
      <c r="O2185" s="207"/>
      <c r="P2185" s="123">
        <f t="shared" si="140"/>
        <v>0</v>
      </c>
      <c r="Q2185" s="208" t="str">
        <f t="shared" si="141"/>
        <v>Debil</v>
      </c>
      <c r="R2185" s="207" t="s">
        <v>516</v>
      </c>
      <c r="S2185" s="224" t="str">
        <f t="shared" si="142"/>
        <v>DebilFuerte</v>
      </c>
      <c r="T2185" s="224">
        <f>IFERROR(VLOOKUP(S2185,'Tablas de calculos'!$AU$16:$AV$24,2,FALSE),"")</f>
        <v>7</v>
      </c>
      <c r="U2185" s="208" t="str">
        <f>IFERROR(VLOOKUP(T2185,'Tablas de calculos'!$AV$16:$AY$24,4),"")</f>
        <v>Débil</v>
      </c>
      <c r="V2185" s="207" t="s">
        <v>576</v>
      </c>
      <c r="W2185" s="207" t="s">
        <v>578</v>
      </c>
      <c r="X2185" s="123" t="str">
        <f t="shared" si="143"/>
        <v>DébilNo disminuyeDirectamente</v>
      </c>
      <c r="Y2185" s="208" t="str">
        <f>IFERROR(VLOOKUP(X2185,'Tablas de calculos'!$AZ$4:$BE$11,5,FALSE),"")</f>
        <v/>
      </c>
      <c r="Z2185" s="208" t="str">
        <f>IFERROR(VLOOKUP(X2185,'Tablas de calculos'!$AZ$4:$BE$11,6,FALSE),"")</f>
        <v/>
      </c>
    </row>
    <row r="2186" spans="1:26" ht="30" x14ac:dyDescent="0.25">
      <c r="A2186" s="232" t="s">
        <v>1314</v>
      </c>
      <c r="B2186" s="61">
        <v>80</v>
      </c>
      <c r="C2186" s="205" t="str">
        <f>+VLOOKUP(Tabla9[[#This Row],[Cod. Riesgo]],Tabla_Riesgos[[Número]:[Tipo de Riesgo]],6,FALSE)</f>
        <v>Operativo</v>
      </c>
      <c r="D2186" s="119" t="s">
        <v>55</v>
      </c>
      <c r="E2186" s="120" t="s">
        <v>90</v>
      </c>
      <c r="F2186" s="121"/>
      <c r="G2186" s="125"/>
      <c r="H2186" s="472"/>
      <c r="I2186" s="207"/>
      <c r="J2186" s="207"/>
      <c r="K2186" s="207"/>
      <c r="L2186" s="207"/>
      <c r="M2186" s="207"/>
      <c r="N2186" s="207"/>
      <c r="O2186" s="207"/>
      <c r="P2186" s="123">
        <f t="shared" si="140"/>
        <v>0</v>
      </c>
      <c r="Q2186" s="208" t="str">
        <f t="shared" si="141"/>
        <v>Debil</v>
      </c>
      <c r="R2186" s="207" t="s">
        <v>516</v>
      </c>
      <c r="S2186" s="224" t="str">
        <f t="shared" si="142"/>
        <v>DebilFuerte</v>
      </c>
      <c r="T2186" s="224">
        <f>IFERROR(VLOOKUP(S2186,'Tablas de calculos'!$AU$16:$AV$24,2,FALSE),"")</f>
        <v>7</v>
      </c>
      <c r="U2186" s="208" t="str">
        <f>IFERROR(VLOOKUP(T2186,'Tablas de calculos'!$AV$16:$AY$24,4),"")</f>
        <v>Débil</v>
      </c>
      <c r="V2186" s="207" t="s">
        <v>576</v>
      </c>
      <c r="W2186" s="207" t="s">
        <v>578</v>
      </c>
      <c r="X2186" s="123" t="str">
        <f t="shared" si="143"/>
        <v>DébilNo disminuyeDirectamente</v>
      </c>
      <c r="Y2186" s="208" t="str">
        <f>IFERROR(VLOOKUP(X2186,'Tablas de calculos'!$AZ$4:$BE$11,5,FALSE),"")</f>
        <v/>
      </c>
      <c r="Z2186" s="208" t="str">
        <f>IFERROR(VLOOKUP(X2186,'Tablas de calculos'!$AZ$4:$BE$11,6,FALSE),"")</f>
        <v/>
      </c>
    </row>
    <row r="2187" spans="1:26" ht="75" x14ac:dyDescent="0.25">
      <c r="A2187" s="232" t="s">
        <v>1314</v>
      </c>
      <c r="B2187" s="14">
        <v>81</v>
      </c>
      <c r="C2187" s="205" t="str">
        <f>+VLOOKUP(Tabla9[[#This Row],[Cod. Riesgo]],Tabla_Riesgos[[Número]:[Tipo de Riesgo]],6,FALSE)</f>
        <v>Operativo</v>
      </c>
      <c r="D2187" s="119" t="s">
        <v>26</v>
      </c>
      <c r="E2187" s="120" t="s">
        <v>751</v>
      </c>
      <c r="F2187" s="121"/>
      <c r="G2187" s="125" t="s">
        <v>1362</v>
      </c>
      <c r="H2187" s="472" t="s">
        <v>545</v>
      </c>
      <c r="I2187" s="207"/>
      <c r="J2187" s="207"/>
      <c r="K2187" s="207"/>
      <c r="L2187" s="207"/>
      <c r="M2187" s="207"/>
      <c r="N2187" s="207"/>
      <c r="O2187" s="207"/>
      <c r="P2187" s="123">
        <f t="shared" si="140"/>
        <v>0</v>
      </c>
      <c r="Q2187" s="208" t="str">
        <f t="shared" si="141"/>
        <v>Debil</v>
      </c>
      <c r="R2187" s="207" t="s">
        <v>516</v>
      </c>
      <c r="S2187" s="224" t="str">
        <f t="shared" si="142"/>
        <v>DebilFuerte</v>
      </c>
      <c r="T2187" s="224">
        <f>IFERROR(VLOOKUP(S2187,'Tablas de calculos'!$AU$16:$AV$24,2,FALSE),"")</f>
        <v>7</v>
      </c>
      <c r="U2187" s="208" t="str">
        <f>IFERROR(VLOOKUP(T2187,'Tablas de calculos'!$AV$16:$AY$24,4),"")</f>
        <v>Débil</v>
      </c>
      <c r="V2187" s="207" t="s">
        <v>576</v>
      </c>
      <c r="W2187" s="207" t="s">
        <v>578</v>
      </c>
      <c r="X2187" s="123" t="str">
        <f t="shared" si="143"/>
        <v>DébilNo disminuyeDirectamente</v>
      </c>
      <c r="Y2187" s="208" t="str">
        <f>IFERROR(VLOOKUP(X2187,'Tablas de calculos'!$AZ$4:$BE$11,5,FALSE),"")</f>
        <v/>
      </c>
      <c r="Z2187" s="208" t="str">
        <f>IFERROR(VLOOKUP(X2187,'Tablas de calculos'!$AZ$4:$BE$11,6,FALSE),"")</f>
        <v/>
      </c>
    </row>
    <row r="2188" spans="1:26" ht="90" x14ac:dyDescent="0.25">
      <c r="A2188" s="232" t="s">
        <v>1314</v>
      </c>
      <c r="B2188" s="14">
        <v>81</v>
      </c>
      <c r="C2188" s="205" t="str">
        <f>+VLOOKUP(Tabla9[[#This Row],[Cod. Riesgo]],Tabla_Riesgos[[Número]:[Tipo de Riesgo]],6,FALSE)</f>
        <v>Operativo</v>
      </c>
      <c r="D2188" s="119" t="s">
        <v>26</v>
      </c>
      <c r="E2188" s="120" t="s">
        <v>751</v>
      </c>
      <c r="F2188" s="121"/>
      <c r="G2188" s="125" t="s">
        <v>1363</v>
      </c>
      <c r="H2188" s="472" t="s">
        <v>545</v>
      </c>
      <c r="I2188" s="207"/>
      <c r="J2188" s="207"/>
      <c r="K2188" s="207"/>
      <c r="L2188" s="207"/>
      <c r="M2188" s="207"/>
      <c r="N2188" s="207"/>
      <c r="O2188" s="207"/>
      <c r="P2188" s="123">
        <f t="shared" si="140"/>
        <v>0</v>
      </c>
      <c r="Q2188" s="208" t="str">
        <f t="shared" si="141"/>
        <v>Debil</v>
      </c>
      <c r="R2188" s="207" t="s">
        <v>516</v>
      </c>
      <c r="S2188" s="224" t="str">
        <f t="shared" si="142"/>
        <v>DebilFuerte</v>
      </c>
      <c r="T2188" s="224">
        <f>IFERROR(VLOOKUP(S2188,'Tablas de calculos'!$AU$16:$AV$24,2,FALSE),"")</f>
        <v>7</v>
      </c>
      <c r="U2188" s="208" t="str">
        <f>IFERROR(VLOOKUP(T2188,'Tablas de calculos'!$AV$16:$AY$24,4),"")</f>
        <v>Débil</v>
      </c>
      <c r="V2188" s="207" t="s">
        <v>576</v>
      </c>
      <c r="W2188" s="207" t="s">
        <v>578</v>
      </c>
      <c r="X2188" s="123" t="str">
        <f t="shared" si="143"/>
        <v>DébilNo disminuyeDirectamente</v>
      </c>
      <c r="Y2188" s="208" t="str">
        <f>IFERROR(VLOOKUP(X2188,'Tablas de calculos'!$AZ$4:$BE$11,5,FALSE),"")</f>
        <v/>
      </c>
      <c r="Z2188" s="208" t="str">
        <f>IFERROR(VLOOKUP(X2188,'Tablas de calculos'!$AZ$4:$BE$11,6,FALSE),"")</f>
        <v/>
      </c>
    </row>
    <row r="2189" spans="1:26" ht="105" x14ac:dyDescent="0.25">
      <c r="A2189" s="232" t="s">
        <v>1314</v>
      </c>
      <c r="B2189" s="14">
        <v>81</v>
      </c>
      <c r="C2189" s="205" t="str">
        <f>+VLOOKUP(Tabla9[[#This Row],[Cod. Riesgo]],Tabla_Riesgos[[Número]:[Tipo de Riesgo]],6,FALSE)</f>
        <v>Operativo</v>
      </c>
      <c r="D2189" s="119" t="s">
        <v>26</v>
      </c>
      <c r="E2189" s="120" t="s">
        <v>751</v>
      </c>
      <c r="F2189" s="121"/>
      <c r="G2189" s="125" t="s">
        <v>1364</v>
      </c>
      <c r="H2189" s="472" t="s">
        <v>545</v>
      </c>
      <c r="I2189" s="207"/>
      <c r="J2189" s="207"/>
      <c r="K2189" s="207"/>
      <c r="L2189" s="207"/>
      <c r="M2189" s="207"/>
      <c r="N2189" s="207"/>
      <c r="O2189" s="207"/>
      <c r="P2189" s="123">
        <f t="shared" si="140"/>
        <v>0</v>
      </c>
      <c r="Q2189" s="208" t="str">
        <f t="shared" si="141"/>
        <v>Debil</v>
      </c>
      <c r="R2189" s="207" t="s">
        <v>516</v>
      </c>
      <c r="S2189" s="224" t="str">
        <f t="shared" si="142"/>
        <v>DebilFuerte</v>
      </c>
      <c r="T2189" s="224">
        <f>IFERROR(VLOOKUP(S2189,'Tablas de calculos'!$AU$16:$AV$24,2,FALSE),"")</f>
        <v>7</v>
      </c>
      <c r="U2189" s="208" t="str">
        <f>IFERROR(VLOOKUP(T2189,'Tablas de calculos'!$AV$16:$AY$24,4),"")</f>
        <v>Débil</v>
      </c>
      <c r="V2189" s="207" t="s">
        <v>576</v>
      </c>
      <c r="W2189" s="207" t="s">
        <v>578</v>
      </c>
      <c r="X2189" s="123" t="str">
        <f t="shared" si="143"/>
        <v>DébilNo disminuyeDirectamente</v>
      </c>
      <c r="Y2189" s="208" t="str">
        <f>IFERROR(VLOOKUP(X2189,'Tablas de calculos'!$AZ$4:$BE$11,5,FALSE),"")</f>
        <v/>
      </c>
      <c r="Z2189" s="208" t="str">
        <f>IFERROR(VLOOKUP(X2189,'Tablas de calculos'!$AZ$4:$BE$11,6,FALSE),"")</f>
        <v/>
      </c>
    </row>
    <row r="2190" spans="1:26" ht="60" x14ac:dyDescent="0.25">
      <c r="A2190" s="232" t="s">
        <v>1314</v>
      </c>
      <c r="B2190" s="137">
        <v>81</v>
      </c>
      <c r="C2190" s="205" t="str">
        <f>+VLOOKUP(Tabla9[[#This Row],[Cod. Riesgo]],Tabla_Riesgos[[Número]:[Tipo de Riesgo]],6,FALSE)</f>
        <v>Operativo</v>
      </c>
      <c r="D2190" s="119" t="s">
        <v>26</v>
      </c>
      <c r="E2190" s="120" t="s">
        <v>751</v>
      </c>
      <c r="F2190" s="121"/>
      <c r="G2190" s="125" t="s">
        <v>1365</v>
      </c>
      <c r="H2190" s="472" t="s">
        <v>543</v>
      </c>
      <c r="I2190" s="207" t="s">
        <v>486</v>
      </c>
      <c r="J2190" s="207" t="s">
        <v>490</v>
      </c>
      <c r="K2190" s="207" t="s">
        <v>494</v>
      </c>
      <c r="L2190" s="207" t="s">
        <v>498</v>
      </c>
      <c r="M2190" s="207" t="s">
        <v>503</v>
      </c>
      <c r="N2190" s="207" t="s">
        <v>508</v>
      </c>
      <c r="O2190" s="207" t="s">
        <v>512</v>
      </c>
      <c r="P2190" s="123">
        <f t="shared" si="140"/>
        <v>100</v>
      </c>
      <c r="Q2190" s="208" t="str">
        <f t="shared" si="141"/>
        <v>Fuerte</v>
      </c>
      <c r="R2190" s="207" t="s">
        <v>516</v>
      </c>
      <c r="S2190" s="224" t="str">
        <f t="shared" si="142"/>
        <v>FuerteFuerte</v>
      </c>
      <c r="T2190" s="224">
        <f>IFERROR(VLOOKUP(S2190,'Tablas de calculos'!$AU$16:$AV$24,2,FALSE),"")</f>
        <v>1</v>
      </c>
      <c r="U2190" s="208" t="str">
        <f>IFERROR(VLOOKUP(T2190,'Tablas de calculos'!$AV$16:$AY$24,4),"")</f>
        <v>Fuerte</v>
      </c>
      <c r="V2190" s="207" t="s">
        <v>576</v>
      </c>
      <c r="W2190" s="207" t="s">
        <v>578</v>
      </c>
      <c r="X2190" s="123" t="str">
        <f t="shared" si="143"/>
        <v>FuerteNo disminuyeDirectamente</v>
      </c>
      <c r="Y2190" s="208">
        <f>IFERROR(VLOOKUP(X2190,'Tablas de calculos'!$AZ$4:$BE$11,5,FALSE),"")</f>
        <v>0</v>
      </c>
      <c r="Z2190" s="208">
        <f>IFERROR(VLOOKUP(X2190,'Tablas de calculos'!$AZ$4:$BE$11,6,FALSE),"")</f>
        <v>2</v>
      </c>
    </row>
    <row r="2191" spans="1:26" ht="105" x14ac:dyDescent="0.25">
      <c r="A2191" s="232" t="s">
        <v>1314</v>
      </c>
      <c r="B2191" s="14">
        <v>81</v>
      </c>
      <c r="C2191" s="205" t="str">
        <f>+VLOOKUP(Tabla9[[#This Row],[Cod. Riesgo]],Tabla_Riesgos[[Número]:[Tipo de Riesgo]],6,FALSE)</f>
        <v>Operativo</v>
      </c>
      <c r="D2191" s="119" t="s">
        <v>26</v>
      </c>
      <c r="E2191" s="120" t="s">
        <v>751</v>
      </c>
      <c r="F2191" s="121"/>
      <c r="G2191" s="125" t="s">
        <v>1366</v>
      </c>
      <c r="H2191" s="472" t="s">
        <v>545</v>
      </c>
      <c r="I2191" s="207"/>
      <c r="J2191" s="207"/>
      <c r="K2191" s="207"/>
      <c r="L2191" s="207"/>
      <c r="M2191" s="207"/>
      <c r="N2191" s="207"/>
      <c r="O2191" s="207"/>
      <c r="P2191" s="123">
        <f t="shared" si="140"/>
        <v>0</v>
      </c>
      <c r="Q2191" s="208" t="str">
        <f t="shared" si="141"/>
        <v>Debil</v>
      </c>
      <c r="R2191" s="207" t="s">
        <v>516</v>
      </c>
      <c r="S2191" s="224" t="str">
        <f t="shared" si="142"/>
        <v>DebilFuerte</v>
      </c>
      <c r="T2191" s="224">
        <f>IFERROR(VLOOKUP(S2191,'Tablas de calculos'!$AU$16:$AV$24,2,FALSE),"")</f>
        <v>7</v>
      </c>
      <c r="U2191" s="208" t="str">
        <f>IFERROR(VLOOKUP(T2191,'Tablas de calculos'!$AV$16:$AY$24,4),"")</f>
        <v>Débil</v>
      </c>
      <c r="V2191" s="207" t="s">
        <v>576</v>
      </c>
      <c r="W2191" s="207" t="s">
        <v>578</v>
      </c>
      <c r="X2191" s="123" t="str">
        <f t="shared" si="143"/>
        <v>DébilNo disminuyeDirectamente</v>
      </c>
      <c r="Y2191" s="208" t="str">
        <f>IFERROR(VLOOKUP(X2191,'Tablas de calculos'!$AZ$4:$BE$11,5,FALSE),"")</f>
        <v/>
      </c>
      <c r="Z2191" s="208" t="str">
        <f>IFERROR(VLOOKUP(X2191,'Tablas de calculos'!$AZ$4:$BE$11,6,FALSE),"")</f>
        <v/>
      </c>
    </row>
    <row r="2192" spans="1:26" ht="75" x14ac:dyDescent="0.25">
      <c r="A2192" s="232" t="s">
        <v>1314</v>
      </c>
      <c r="B2192" s="14">
        <v>82</v>
      </c>
      <c r="C2192" s="205" t="str">
        <f>+VLOOKUP(Tabla9[[#This Row],[Cod. Riesgo]],Tabla_Riesgos[[Número]:[Tipo de Riesgo]],6,FALSE)</f>
        <v>Operativo</v>
      </c>
      <c r="D2192" s="119" t="s">
        <v>26</v>
      </c>
      <c r="E2192" s="120" t="s">
        <v>1160</v>
      </c>
      <c r="F2192" s="121"/>
      <c r="G2192" s="125" t="s">
        <v>1367</v>
      </c>
      <c r="H2192" s="472" t="s">
        <v>545</v>
      </c>
      <c r="I2192" s="207"/>
      <c r="J2192" s="207"/>
      <c r="K2192" s="207"/>
      <c r="L2192" s="207"/>
      <c r="M2192" s="207"/>
      <c r="N2192" s="207"/>
      <c r="O2192" s="207"/>
      <c r="P2192" s="123">
        <f t="shared" si="140"/>
        <v>0</v>
      </c>
      <c r="Q2192" s="208" t="str">
        <f t="shared" si="141"/>
        <v>Debil</v>
      </c>
      <c r="R2192" s="207" t="s">
        <v>516</v>
      </c>
      <c r="S2192" s="224" t="str">
        <f t="shared" si="142"/>
        <v>DebilFuerte</v>
      </c>
      <c r="T2192" s="224">
        <f>IFERROR(VLOOKUP(S2192,'Tablas de calculos'!$AU$16:$AV$24,2,FALSE),"")</f>
        <v>7</v>
      </c>
      <c r="U2192" s="208" t="str">
        <f>IFERROR(VLOOKUP(T2192,'Tablas de calculos'!$AV$16:$AY$24,4),"")</f>
        <v>Débil</v>
      </c>
      <c r="V2192" s="207" t="s">
        <v>576</v>
      </c>
      <c r="W2192" s="207" t="s">
        <v>578</v>
      </c>
      <c r="X2192" s="123" t="str">
        <f t="shared" si="143"/>
        <v>DébilNo disminuyeDirectamente</v>
      </c>
      <c r="Y2192" s="208" t="str">
        <f>IFERROR(VLOOKUP(X2192,'Tablas de calculos'!$AZ$4:$BE$11,5,FALSE),"")</f>
        <v/>
      </c>
      <c r="Z2192" s="208" t="str">
        <f>IFERROR(VLOOKUP(X2192,'Tablas de calculos'!$AZ$4:$BE$11,6,FALSE),"")</f>
        <v/>
      </c>
    </row>
    <row r="2193" spans="1:26" ht="60" x14ac:dyDescent="0.25">
      <c r="A2193" s="232" t="s">
        <v>1314</v>
      </c>
      <c r="B2193" s="14">
        <v>82</v>
      </c>
      <c r="C2193" s="205" t="str">
        <f>+VLOOKUP(Tabla9[[#This Row],[Cod. Riesgo]],Tabla_Riesgos[[Número]:[Tipo de Riesgo]],6,FALSE)</f>
        <v>Operativo</v>
      </c>
      <c r="D2193" s="119" t="s">
        <v>26</v>
      </c>
      <c r="E2193" s="120" t="s">
        <v>1160</v>
      </c>
      <c r="F2193" s="121"/>
      <c r="G2193" s="125" t="s">
        <v>1368</v>
      </c>
      <c r="H2193" s="472" t="s">
        <v>545</v>
      </c>
      <c r="I2193" s="207"/>
      <c r="J2193" s="207"/>
      <c r="K2193" s="207"/>
      <c r="L2193" s="207"/>
      <c r="M2193" s="207"/>
      <c r="N2193" s="207"/>
      <c r="O2193" s="207"/>
      <c r="P2193" s="123">
        <f t="shared" si="140"/>
        <v>0</v>
      </c>
      <c r="Q2193" s="208" t="str">
        <f t="shared" si="141"/>
        <v>Debil</v>
      </c>
      <c r="R2193" s="207" t="s">
        <v>516</v>
      </c>
      <c r="S2193" s="224" t="str">
        <f t="shared" si="142"/>
        <v>DebilFuerte</v>
      </c>
      <c r="T2193" s="224">
        <f>IFERROR(VLOOKUP(S2193,'Tablas de calculos'!$AU$16:$AV$24,2,FALSE),"")</f>
        <v>7</v>
      </c>
      <c r="U2193" s="208" t="str">
        <f>IFERROR(VLOOKUP(T2193,'Tablas de calculos'!$AV$16:$AY$24,4),"")</f>
        <v>Débil</v>
      </c>
      <c r="V2193" s="207" t="s">
        <v>576</v>
      </c>
      <c r="W2193" s="207" t="s">
        <v>578</v>
      </c>
      <c r="X2193" s="123" t="str">
        <f t="shared" si="143"/>
        <v>DébilNo disminuyeDirectamente</v>
      </c>
      <c r="Y2193" s="208" t="str">
        <f>IFERROR(VLOOKUP(X2193,'Tablas de calculos'!$AZ$4:$BE$11,5,FALSE),"")</f>
        <v/>
      </c>
      <c r="Z2193" s="208" t="str">
        <f>IFERROR(VLOOKUP(X2193,'Tablas de calculos'!$AZ$4:$BE$11,6,FALSE),"")</f>
        <v/>
      </c>
    </row>
    <row r="2194" spans="1:26" ht="75" x14ac:dyDescent="0.25">
      <c r="A2194" s="232" t="s">
        <v>1314</v>
      </c>
      <c r="B2194" s="14">
        <v>82</v>
      </c>
      <c r="C2194" s="205" t="str">
        <f>+VLOOKUP(Tabla9[[#This Row],[Cod. Riesgo]],Tabla_Riesgos[[Número]:[Tipo de Riesgo]],6,FALSE)</f>
        <v>Operativo</v>
      </c>
      <c r="D2194" s="119" t="s">
        <v>26</v>
      </c>
      <c r="E2194" s="120" t="s">
        <v>1160</v>
      </c>
      <c r="F2194" s="121"/>
      <c r="G2194" s="125" t="s">
        <v>1369</v>
      </c>
      <c r="H2194" s="472" t="s">
        <v>545</v>
      </c>
      <c r="I2194" s="207"/>
      <c r="J2194" s="207"/>
      <c r="K2194" s="207"/>
      <c r="L2194" s="207"/>
      <c r="M2194" s="207"/>
      <c r="N2194" s="207"/>
      <c r="O2194" s="207"/>
      <c r="P2194" s="123">
        <f t="shared" si="140"/>
        <v>0</v>
      </c>
      <c r="Q2194" s="208" t="str">
        <f t="shared" si="141"/>
        <v>Debil</v>
      </c>
      <c r="R2194" s="207" t="s">
        <v>516</v>
      </c>
      <c r="S2194" s="224" t="str">
        <f t="shared" si="142"/>
        <v>DebilFuerte</v>
      </c>
      <c r="T2194" s="224">
        <f>IFERROR(VLOOKUP(S2194,'Tablas de calculos'!$AU$16:$AV$24,2,FALSE),"")</f>
        <v>7</v>
      </c>
      <c r="U2194" s="208" t="str">
        <f>IFERROR(VLOOKUP(T2194,'Tablas de calculos'!$AV$16:$AY$24,4),"")</f>
        <v>Débil</v>
      </c>
      <c r="V2194" s="207" t="s">
        <v>576</v>
      </c>
      <c r="W2194" s="207" t="s">
        <v>578</v>
      </c>
      <c r="X2194" s="123" t="str">
        <f t="shared" si="143"/>
        <v>DébilNo disminuyeDirectamente</v>
      </c>
      <c r="Y2194" s="208" t="str">
        <f>IFERROR(VLOOKUP(X2194,'Tablas de calculos'!$AZ$4:$BE$11,5,FALSE),"")</f>
        <v/>
      </c>
      <c r="Z2194" s="208" t="str">
        <f>IFERROR(VLOOKUP(X2194,'Tablas de calculos'!$AZ$4:$BE$11,6,FALSE),"")</f>
        <v/>
      </c>
    </row>
    <row r="2195" spans="1:26" ht="75" x14ac:dyDescent="0.25">
      <c r="A2195" s="232" t="s">
        <v>1314</v>
      </c>
      <c r="B2195" s="14">
        <v>82</v>
      </c>
      <c r="C2195" s="205" t="str">
        <f>+VLOOKUP(Tabla9[[#This Row],[Cod. Riesgo]],Tabla_Riesgos[[Número]:[Tipo de Riesgo]],6,FALSE)</f>
        <v>Operativo</v>
      </c>
      <c r="D2195" s="119" t="s">
        <v>26</v>
      </c>
      <c r="E2195" s="120" t="s">
        <v>1160</v>
      </c>
      <c r="F2195" s="121"/>
      <c r="G2195" s="125" t="s">
        <v>1367</v>
      </c>
      <c r="H2195" s="472" t="s">
        <v>545</v>
      </c>
      <c r="I2195" s="207"/>
      <c r="J2195" s="207"/>
      <c r="K2195" s="207"/>
      <c r="L2195" s="207"/>
      <c r="M2195" s="207"/>
      <c r="N2195" s="207"/>
      <c r="O2195" s="207"/>
      <c r="P2195" s="123">
        <f t="shared" si="140"/>
        <v>0</v>
      </c>
      <c r="Q2195" s="208" t="str">
        <f t="shared" si="141"/>
        <v>Debil</v>
      </c>
      <c r="R2195" s="207" t="s">
        <v>516</v>
      </c>
      <c r="S2195" s="224" t="str">
        <f t="shared" si="142"/>
        <v>DebilFuerte</v>
      </c>
      <c r="T2195" s="224">
        <f>IFERROR(VLOOKUP(S2195,'Tablas de calculos'!$AU$16:$AV$24,2,FALSE),"")</f>
        <v>7</v>
      </c>
      <c r="U2195" s="208" t="str">
        <f>IFERROR(VLOOKUP(T2195,'Tablas de calculos'!$AV$16:$AY$24,4),"")</f>
        <v>Débil</v>
      </c>
      <c r="V2195" s="207" t="s">
        <v>576</v>
      </c>
      <c r="W2195" s="207" t="s">
        <v>578</v>
      </c>
      <c r="X2195" s="123" t="str">
        <f t="shared" si="143"/>
        <v>DébilNo disminuyeDirectamente</v>
      </c>
      <c r="Y2195" s="208" t="str">
        <f>IFERROR(VLOOKUP(X2195,'Tablas de calculos'!$AZ$4:$BE$11,5,FALSE),"")</f>
        <v/>
      </c>
      <c r="Z2195" s="208" t="str">
        <f>IFERROR(VLOOKUP(X2195,'Tablas de calculos'!$AZ$4:$BE$11,6,FALSE),"")</f>
        <v/>
      </c>
    </row>
    <row r="2196" spans="1:26" ht="60" x14ac:dyDescent="0.25">
      <c r="A2196" s="232" t="s">
        <v>1314</v>
      </c>
      <c r="B2196" s="14">
        <v>83</v>
      </c>
      <c r="C2196" s="205" t="str">
        <f>+VLOOKUP(Tabla9[[#This Row],[Cod. Riesgo]],Tabla_Riesgos[[Número]:[Tipo de Riesgo]],6,FALSE)</f>
        <v>Operativo</v>
      </c>
      <c r="D2196" s="119" t="s">
        <v>26</v>
      </c>
      <c r="E2196" s="120" t="s">
        <v>833</v>
      </c>
      <c r="F2196" s="121"/>
      <c r="G2196" s="125" t="s">
        <v>341</v>
      </c>
      <c r="H2196" s="472"/>
      <c r="I2196" s="207"/>
      <c r="J2196" s="207"/>
      <c r="K2196" s="207"/>
      <c r="L2196" s="207"/>
      <c r="M2196" s="207"/>
      <c r="N2196" s="207"/>
      <c r="O2196" s="207"/>
      <c r="P2196" s="123">
        <f t="shared" si="140"/>
        <v>0</v>
      </c>
      <c r="Q2196" s="208" t="str">
        <f t="shared" si="141"/>
        <v>Debil</v>
      </c>
      <c r="R2196" s="207" t="s">
        <v>516</v>
      </c>
      <c r="S2196" s="224" t="str">
        <f t="shared" si="142"/>
        <v>DebilFuerte</v>
      </c>
      <c r="T2196" s="224">
        <f>IFERROR(VLOOKUP(S2196,'Tablas de calculos'!$AU$16:$AV$24,2,FALSE),"")</f>
        <v>7</v>
      </c>
      <c r="U2196" s="208" t="str">
        <f>IFERROR(VLOOKUP(T2196,'Tablas de calculos'!$AV$16:$AY$24,4),"")</f>
        <v>Débil</v>
      </c>
      <c r="V2196" s="207" t="s">
        <v>576</v>
      </c>
      <c r="W2196" s="207" t="s">
        <v>578</v>
      </c>
      <c r="X2196" s="123" t="str">
        <f t="shared" si="143"/>
        <v>DébilNo disminuyeDirectamente</v>
      </c>
      <c r="Y2196" s="208" t="str">
        <f>IFERROR(VLOOKUP(X2196,'Tablas de calculos'!$AZ$4:$BE$11,5,FALSE),"")</f>
        <v/>
      </c>
      <c r="Z2196" s="208" t="str">
        <f>IFERROR(VLOOKUP(X2196,'Tablas de calculos'!$AZ$4:$BE$11,6,FALSE),"")</f>
        <v/>
      </c>
    </row>
    <row r="2197" spans="1:26" ht="90" x14ac:dyDescent="0.25">
      <c r="A2197" s="232" t="s">
        <v>1314</v>
      </c>
      <c r="B2197" s="14">
        <v>83</v>
      </c>
      <c r="C2197" s="205" t="str">
        <f>+VLOOKUP(Tabla9[[#This Row],[Cod. Riesgo]],Tabla_Riesgos[[Número]:[Tipo de Riesgo]],6,FALSE)</f>
        <v>Operativo</v>
      </c>
      <c r="D2197" s="119" t="s">
        <v>26</v>
      </c>
      <c r="E2197" s="120" t="s">
        <v>833</v>
      </c>
      <c r="F2197" s="121"/>
      <c r="G2197" s="125" t="s">
        <v>342</v>
      </c>
      <c r="H2197" s="472"/>
      <c r="I2197" s="207"/>
      <c r="J2197" s="207"/>
      <c r="K2197" s="207"/>
      <c r="L2197" s="207"/>
      <c r="M2197" s="207"/>
      <c r="N2197" s="207"/>
      <c r="O2197" s="207"/>
      <c r="P2197" s="123">
        <f t="shared" si="140"/>
        <v>0</v>
      </c>
      <c r="Q2197" s="208" t="str">
        <f t="shared" si="141"/>
        <v>Debil</v>
      </c>
      <c r="R2197" s="207" t="s">
        <v>516</v>
      </c>
      <c r="S2197" s="224" t="str">
        <f t="shared" si="142"/>
        <v>DebilFuerte</v>
      </c>
      <c r="T2197" s="224">
        <f>IFERROR(VLOOKUP(S2197,'Tablas de calculos'!$AU$16:$AV$24,2,FALSE),"")</f>
        <v>7</v>
      </c>
      <c r="U2197" s="208" t="str">
        <f>IFERROR(VLOOKUP(T2197,'Tablas de calculos'!$AV$16:$AY$24,4),"")</f>
        <v>Débil</v>
      </c>
      <c r="V2197" s="207" t="s">
        <v>576</v>
      </c>
      <c r="W2197" s="207" t="s">
        <v>578</v>
      </c>
      <c r="X2197" s="123" t="str">
        <f t="shared" si="143"/>
        <v>DébilNo disminuyeDirectamente</v>
      </c>
      <c r="Y2197" s="208" t="str">
        <f>IFERROR(VLOOKUP(X2197,'Tablas de calculos'!$AZ$4:$BE$11,5,FALSE),"")</f>
        <v/>
      </c>
      <c r="Z2197" s="208" t="str">
        <f>IFERROR(VLOOKUP(X2197,'Tablas de calculos'!$AZ$4:$BE$11,6,FALSE),"")</f>
        <v/>
      </c>
    </row>
    <row r="2198" spans="1:26" ht="105" x14ac:dyDescent="0.25">
      <c r="A2198" s="232" t="s">
        <v>1314</v>
      </c>
      <c r="B2198" s="14">
        <v>83</v>
      </c>
      <c r="C2198" s="205" t="str">
        <f>+VLOOKUP(Tabla9[[#This Row],[Cod. Riesgo]],Tabla_Riesgos[[Número]:[Tipo de Riesgo]],6,FALSE)</f>
        <v>Operativo</v>
      </c>
      <c r="D2198" s="119" t="s">
        <v>26</v>
      </c>
      <c r="E2198" s="120" t="s">
        <v>833</v>
      </c>
      <c r="F2198" s="121"/>
      <c r="G2198" s="125" t="s">
        <v>343</v>
      </c>
      <c r="H2198" s="472"/>
      <c r="I2198" s="207"/>
      <c r="J2198" s="207"/>
      <c r="K2198" s="207"/>
      <c r="L2198" s="207"/>
      <c r="M2198" s="207"/>
      <c r="N2198" s="207"/>
      <c r="O2198" s="207"/>
      <c r="P2198" s="123">
        <f t="shared" si="140"/>
        <v>0</v>
      </c>
      <c r="Q2198" s="208" t="str">
        <f t="shared" si="141"/>
        <v>Debil</v>
      </c>
      <c r="R2198" s="207" t="s">
        <v>516</v>
      </c>
      <c r="S2198" s="224" t="str">
        <f t="shared" si="142"/>
        <v>DebilFuerte</v>
      </c>
      <c r="T2198" s="224">
        <f>IFERROR(VLOOKUP(S2198,'Tablas de calculos'!$AU$16:$AV$24,2,FALSE),"")</f>
        <v>7</v>
      </c>
      <c r="U2198" s="208" t="str">
        <f>IFERROR(VLOOKUP(T2198,'Tablas de calculos'!$AV$16:$AY$24,4),"")</f>
        <v>Débil</v>
      </c>
      <c r="V2198" s="207" t="s">
        <v>576</v>
      </c>
      <c r="W2198" s="207" t="s">
        <v>578</v>
      </c>
      <c r="X2198" s="123" t="str">
        <f t="shared" si="143"/>
        <v>DébilNo disminuyeDirectamente</v>
      </c>
      <c r="Y2198" s="208" t="str">
        <f>IFERROR(VLOOKUP(X2198,'Tablas de calculos'!$AZ$4:$BE$11,5,FALSE),"")</f>
        <v/>
      </c>
      <c r="Z2198" s="208" t="str">
        <f>IFERROR(VLOOKUP(X2198,'Tablas de calculos'!$AZ$4:$BE$11,6,FALSE),"")</f>
        <v/>
      </c>
    </row>
    <row r="2199" spans="1:26" ht="150" x14ac:dyDescent="0.25">
      <c r="A2199" s="232" t="s">
        <v>1314</v>
      </c>
      <c r="B2199" s="14">
        <v>83</v>
      </c>
      <c r="C2199" s="205" t="str">
        <f>+VLOOKUP(Tabla9[[#This Row],[Cod. Riesgo]],Tabla_Riesgos[[Número]:[Tipo de Riesgo]],6,FALSE)</f>
        <v>Operativo</v>
      </c>
      <c r="D2199" s="119" t="s">
        <v>26</v>
      </c>
      <c r="E2199" s="120" t="s">
        <v>833</v>
      </c>
      <c r="F2199" s="121"/>
      <c r="G2199" s="125" t="s">
        <v>344</v>
      </c>
      <c r="H2199" s="472"/>
      <c r="I2199" s="207"/>
      <c r="J2199" s="207"/>
      <c r="K2199" s="207"/>
      <c r="L2199" s="207"/>
      <c r="M2199" s="207"/>
      <c r="N2199" s="207"/>
      <c r="O2199" s="207"/>
      <c r="P2199" s="123">
        <f t="shared" si="140"/>
        <v>0</v>
      </c>
      <c r="Q2199" s="208" t="str">
        <f t="shared" si="141"/>
        <v>Debil</v>
      </c>
      <c r="R2199" s="207" t="s">
        <v>516</v>
      </c>
      <c r="S2199" s="224" t="str">
        <f t="shared" si="142"/>
        <v>DebilFuerte</v>
      </c>
      <c r="T2199" s="224">
        <f>IFERROR(VLOOKUP(S2199,'Tablas de calculos'!$AU$16:$AV$24,2,FALSE),"")</f>
        <v>7</v>
      </c>
      <c r="U2199" s="208" t="str">
        <f>IFERROR(VLOOKUP(T2199,'Tablas de calculos'!$AV$16:$AY$24,4),"")</f>
        <v>Débil</v>
      </c>
      <c r="V2199" s="207" t="s">
        <v>576</v>
      </c>
      <c r="W2199" s="207" t="s">
        <v>578</v>
      </c>
      <c r="X2199" s="123" t="str">
        <f t="shared" si="143"/>
        <v>DébilNo disminuyeDirectamente</v>
      </c>
      <c r="Y2199" s="208" t="str">
        <f>IFERROR(VLOOKUP(X2199,'Tablas de calculos'!$AZ$4:$BE$11,5,FALSE),"")</f>
        <v/>
      </c>
      <c r="Z2199" s="208" t="str">
        <f>IFERROR(VLOOKUP(X2199,'Tablas de calculos'!$AZ$4:$BE$11,6,FALSE),"")</f>
        <v/>
      </c>
    </row>
    <row r="2200" spans="1:26" ht="45" x14ac:dyDescent="0.25">
      <c r="A2200" s="232" t="s">
        <v>1314</v>
      </c>
      <c r="B2200" s="14">
        <v>84</v>
      </c>
      <c r="C2200" s="205" t="str">
        <f>+VLOOKUP(Tabla9[[#This Row],[Cod. Riesgo]],Tabla_Riesgos[[Número]:[Tipo de Riesgo]],6,FALSE)</f>
        <v>Operativo</v>
      </c>
      <c r="D2200" s="119" t="s">
        <v>26</v>
      </c>
      <c r="E2200" s="120" t="s">
        <v>837</v>
      </c>
      <c r="F2200" s="121"/>
      <c r="G2200" s="125" t="s">
        <v>345</v>
      </c>
      <c r="H2200" s="472"/>
      <c r="I2200" s="207"/>
      <c r="J2200" s="207"/>
      <c r="K2200" s="207"/>
      <c r="L2200" s="207"/>
      <c r="M2200" s="207"/>
      <c r="N2200" s="207"/>
      <c r="O2200" s="207"/>
      <c r="P2200" s="123">
        <f t="shared" si="140"/>
        <v>0</v>
      </c>
      <c r="Q2200" s="208" t="str">
        <f t="shared" si="141"/>
        <v>Debil</v>
      </c>
      <c r="R2200" s="207" t="s">
        <v>516</v>
      </c>
      <c r="S2200" s="224" t="str">
        <f t="shared" si="142"/>
        <v>DebilFuerte</v>
      </c>
      <c r="T2200" s="224">
        <f>IFERROR(VLOOKUP(S2200,'Tablas de calculos'!$AU$16:$AV$24,2,FALSE),"")</f>
        <v>7</v>
      </c>
      <c r="U2200" s="208" t="str">
        <f>IFERROR(VLOOKUP(T2200,'Tablas de calculos'!$AV$16:$AY$24,4),"")</f>
        <v>Débil</v>
      </c>
      <c r="V2200" s="207" t="s">
        <v>576</v>
      </c>
      <c r="W2200" s="207" t="s">
        <v>578</v>
      </c>
      <c r="X2200" s="123" t="str">
        <f t="shared" si="143"/>
        <v>DébilNo disminuyeDirectamente</v>
      </c>
      <c r="Y2200" s="208" t="str">
        <f>IFERROR(VLOOKUP(X2200,'Tablas de calculos'!$AZ$4:$BE$11,5,FALSE),"")</f>
        <v/>
      </c>
      <c r="Z2200" s="208" t="str">
        <f>IFERROR(VLOOKUP(X2200,'Tablas de calculos'!$AZ$4:$BE$11,6,FALSE),"")</f>
        <v/>
      </c>
    </row>
    <row r="2201" spans="1:26" ht="135" x14ac:dyDescent="0.25">
      <c r="A2201" s="232" t="s">
        <v>1314</v>
      </c>
      <c r="B2201" s="14">
        <v>84</v>
      </c>
      <c r="C2201" s="205" t="str">
        <f>+VLOOKUP(Tabla9[[#This Row],[Cod. Riesgo]],Tabla_Riesgos[[Número]:[Tipo de Riesgo]],6,FALSE)</f>
        <v>Operativo</v>
      </c>
      <c r="D2201" s="119" t="s">
        <v>26</v>
      </c>
      <c r="E2201" s="120" t="s">
        <v>837</v>
      </c>
      <c r="F2201" s="121"/>
      <c r="G2201" s="125" t="s">
        <v>346</v>
      </c>
      <c r="H2201" s="472"/>
      <c r="I2201" s="207"/>
      <c r="J2201" s="207"/>
      <c r="K2201" s="207"/>
      <c r="L2201" s="207"/>
      <c r="M2201" s="207"/>
      <c r="N2201" s="207"/>
      <c r="O2201" s="207"/>
      <c r="P2201" s="123">
        <f t="shared" si="140"/>
        <v>0</v>
      </c>
      <c r="Q2201" s="208" t="str">
        <f t="shared" si="141"/>
        <v>Debil</v>
      </c>
      <c r="R2201" s="207" t="s">
        <v>516</v>
      </c>
      <c r="S2201" s="224" t="str">
        <f t="shared" si="142"/>
        <v>DebilFuerte</v>
      </c>
      <c r="T2201" s="224">
        <f>IFERROR(VLOOKUP(S2201,'Tablas de calculos'!$AU$16:$AV$24,2,FALSE),"")</f>
        <v>7</v>
      </c>
      <c r="U2201" s="208" t="str">
        <f>IFERROR(VLOOKUP(T2201,'Tablas de calculos'!$AV$16:$AY$24,4),"")</f>
        <v>Débil</v>
      </c>
      <c r="V2201" s="207" t="s">
        <v>576</v>
      </c>
      <c r="W2201" s="207" t="s">
        <v>578</v>
      </c>
      <c r="X2201" s="123" t="str">
        <f t="shared" si="143"/>
        <v>DébilNo disminuyeDirectamente</v>
      </c>
      <c r="Y2201" s="208" t="str">
        <f>IFERROR(VLOOKUP(X2201,'Tablas de calculos'!$AZ$4:$BE$11,5,FALSE),"")</f>
        <v/>
      </c>
      <c r="Z2201" s="208" t="str">
        <f>IFERROR(VLOOKUP(X2201,'Tablas de calculos'!$AZ$4:$BE$11,6,FALSE),"")</f>
        <v/>
      </c>
    </row>
    <row r="2202" spans="1:26" ht="75" x14ac:dyDescent="0.25">
      <c r="A2202" s="232" t="s">
        <v>1314</v>
      </c>
      <c r="B2202" s="14">
        <v>84</v>
      </c>
      <c r="C2202" s="205" t="str">
        <f>+VLOOKUP(Tabla9[[#This Row],[Cod. Riesgo]],Tabla_Riesgos[[Número]:[Tipo de Riesgo]],6,FALSE)</f>
        <v>Operativo</v>
      </c>
      <c r="D2202" s="119" t="s">
        <v>26</v>
      </c>
      <c r="E2202" s="120" t="s">
        <v>837</v>
      </c>
      <c r="F2202" s="121"/>
      <c r="G2202" s="125" t="s">
        <v>347</v>
      </c>
      <c r="H2202" s="472"/>
      <c r="I2202" s="207"/>
      <c r="J2202" s="207"/>
      <c r="K2202" s="207"/>
      <c r="L2202" s="207"/>
      <c r="M2202" s="207"/>
      <c r="N2202" s="207"/>
      <c r="O2202" s="207"/>
      <c r="P2202" s="123">
        <f t="shared" si="140"/>
        <v>0</v>
      </c>
      <c r="Q2202" s="208" t="str">
        <f t="shared" si="141"/>
        <v>Debil</v>
      </c>
      <c r="R2202" s="207" t="s">
        <v>516</v>
      </c>
      <c r="S2202" s="224" t="str">
        <f t="shared" si="142"/>
        <v>DebilFuerte</v>
      </c>
      <c r="T2202" s="224">
        <f>IFERROR(VLOOKUP(S2202,'Tablas de calculos'!$AU$16:$AV$24,2,FALSE),"")</f>
        <v>7</v>
      </c>
      <c r="U2202" s="208" t="str">
        <f>IFERROR(VLOOKUP(T2202,'Tablas de calculos'!$AV$16:$AY$24,4),"")</f>
        <v>Débil</v>
      </c>
      <c r="V2202" s="207" t="s">
        <v>576</v>
      </c>
      <c r="W2202" s="207" t="s">
        <v>578</v>
      </c>
      <c r="X2202" s="123" t="str">
        <f t="shared" si="143"/>
        <v>DébilNo disminuyeDirectamente</v>
      </c>
      <c r="Y2202" s="208" t="str">
        <f>IFERROR(VLOOKUP(X2202,'Tablas de calculos'!$AZ$4:$BE$11,5,FALSE),"")</f>
        <v/>
      </c>
      <c r="Z2202" s="208" t="str">
        <f>IFERROR(VLOOKUP(X2202,'Tablas de calculos'!$AZ$4:$BE$11,6,FALSE),"")</f>
        <v/>
      </c>
    </row>
    <row r="2203" spans="1:26" ht="45" x14ac:dyDescent="0.25">
      <c r="A2203" s="232" t="s">
        <v>1314</v>
      </c>
      <c r="B2203" s="14">
        <v>84</v>
      </c>
      <c r="C2203" s="205" t="str">
        <f>+VLOOKUP(Tabla9[[#This Row],[Cod. Riesgo]],Tabla_Riesgos[[Número]:[Tipo de Riesgo]],6,FALSE)</f>
        <v>Operativo</v>
      </c>
      <c r="D2203" s="119" t="s">
        <v>26</v>
      </c>
      <c r="E2203" s="120" t="s">
        <v>837</v>
      </c>
      <c r="F2203" s="121"/>
      <c r="G2203" s="125" t="s">
        <v>348</v>
      </c>
      <c r="H2203" s="472"/>
      <c r="I2203" s="207"/>
      <c r="J2203" s="207"/>
      <c r="K2203" s="207"/>
      <c r="L2203" s="207"/>
      <c r="M2203" s="207"/>
      <c r="N2203" s="207"/>
      <c r="O2203" s="207"/>
      <c r="P2203" s="123">
        <f t="shared" si="140"/>
        <v>0</v>
      </c>
      <c r="Q2203" s="208" t="str">
        <f t="shared" si="141"/>
        <v>Debil</v>
      </c>
      <c r="R2203" s="207" t="s">
        <v>516</v>
      </c>
      <c r="S2203" s="224" t="str">
        <f t="shared" si="142"/>
        <v>DebilFuerte</v>
      </c>
      <c r="T2203" s="224">
        <f>IFERROR(VLOOKUP(S2203,'Tablas de calculos'!$AU$16:$AV$24,2,FALSE),"")</f>
        <v>7</v>
      </c>
      <c r="U2203" s="208" t="str">
        <f>IFERROR(VLOOKUP(T2203,'Tablas de calculos'!$AV$16:$AY$24,4),"")</f>
        <v>Débil</v>
      </c>
      <c r="V2203" s="207" t="s">
        <v>576</v>
      </c>
      <c r="W2203" s="207" t="s">
        <v>578</v>
      </c>
      <c r="X2203" s="123" t="str">
        <f t="shared" si="143"/>
        <v>DébilNo disminuyeDirectamente</v>
      </c>
      <c r="Y2203" s="208" t="str">
        <f>IFERROR(VLOOKUP(X2203,'Tablas de calculos'!$AZ$4:$BE$11,5,FALSE),"")</f>
        <v/>
      </c>
      <c r="Z2203" s="208" t="str">
        <f>IFERROR(VLOOKUP(X2203,'Tablas de calculos'!$AZ$4:$BE$11,6,FALSE),"")</f>
        <v/>
      </c>
    </row>
    <row r="2204" spans="1:26" ht="120" x14ac:dyDescent="0.25">
      <c r="A2204" s="232" t="s">
        <v>1314</v>
      </c>
      <c r="B2204" s="14">
        <v>84</v>
      </c>
      <c r="C2204" s="205" t="str">
        <f>+VLOOKUP(Tabla9[[#This Row],[Cod. Riesgo]],Tabla_Riesgos[[Número]:[Tipo de Riesgo]],6,FALSE)</f>
        <v>Operativo</v>
      </c>
      <c r="D2204" s="119" t="s">
        <v>26</v>
      </c>
      <c r="E2204" s="120" t="s">
        <v>837</v>
      </c>
      <c r="F2204" s="121"/>
      <c r="G2204" s="125" t="s">
        <v>349</v>
      </c>
      <c r="H2204" s="472"/>
      <c r="I2204" s="207"/>
      <c r="J2204" s="207"/>
      <c r="K2204" s="207"/>
      <c r="L2204" s="207"/>
      <c r="M2204" s="207"/>
      <c r="N2204" s="207"/>
      <c r="O2204" s="207"/>
      <c r="P2204" s="123">
        <f t="shared" si="140"/>
        <v>0</v>
      </c>
      <c r="Q2204" s="208" t="str">
        <f t="shared" si="141"/>
        <v>Debil</v>
      </c>
      <c r="R2204" s="207" t="s">
        <v>516</v>
      </c>
      <c r="S2204" s="224" t="str">
        <f t="shared" si="142"/>
        <v>DebilFuerte</v>
      </c>
      <c r="T2204" s="224">
        <f>IFERROR(VLOOKUP(S2204,'Tablas de calculos'!$AU$16:$AV$24,2,FALSE),"")</f>
        <v>7</v>
      </c>
      <c r="U2204" s="208" t="str">
        <f>IFERROR(VLOOKUP(T2204,'Tablas de calculos'!$AV$16:$AY$24,4),"")</f>
        <v>Débil</v>
      </c>
      <c r="V2204" s="207" t="s">
        <v>576</v>
      </c>
      <c r="W2204" s="207" t="s">
        <v>578</v>
      </c>
      <c r="X2204" s="123" t="str">
        <f t="shared" si="143"/>
        <v>DébilNo disminuyeDirectamente</v>
      </c>
      <c r="Y2204" s="208" t="str">
        <f>IFERROR(VLOOKUP(X2204,'Tablas de calculos'!$AZ$4:$BE$11,5,FALSE),"")</f>
        <v/>
      </c>
      <c r="Z2204" s="208" t="str">
        <f>IFERROR(VLOOKUP(X2204,'Tablas de calculos'!$AZ$4:$BE$11,6,FALSE),"")</f>
        <v/>
      </c>
    </row>
    <row r="2205" spans="1:26" ht="120" x14ac:dyDescent="0.25">
      <c r="A2205" s="232" t="s">
        <v>1314</v>
      </c>
      <c r="B2205" s="14">
        <v>85</v>
      </c>
      <c r="C2205" s="205" t="str">
        <f>+VLOOKUP(Tabla9[[#This Row],[Cod. Riesgo]],Tabla_Riesgos[[Número]:[Tipo de Riesgo]],6,FALSE)</f>
        <v>Operativo</v>
      </c>
      <c r="D2205" s="119" t="s">
        <v>26</v>
      </c>
      <c r="E2205" s="120" t="s">
        <v>842</v>
      </c>
      <c r="F2205" s="121"/>
      <c r="G2205" s="125" t="s">
        <v>350</v>
      </c>
      <c r="H2205" s="472"/>
      <c r="I2205" s="207"/>
      <c r="J2205" s="207"/>
      <c r="K2205" s="207"/>
      <c r="L2205" s="207"/>
      <c r="M2205" s="207"/>
      <c r="N2205" s="207"/>
      <c r="O2205" s="207"/>
      <c r="P2205" s="123">
        <f t="shared" si="140"/>
        <v>0</v>
      </c>
      <c r="Q2205" s="208" t="str">
        <f t="shared" si="141"/>
        <v>Debil</v>
      </c>
      <c r="R2205" s="207" t="s">
        <v>516</v>
      </c>
      <c r="S2205" s="224" t="str">
        <f t="shared" si="142"/>
        <v>DebilFuerte</v>
      </c>
      <c r="T2205" s="224">
        <f>IFERROR(VLOOKUP(S2205,'Tablas de calculos'!$AU$16:$AV$24,2,FALSE),"")</f>
        <v>7</v>
      </c>
      <c r="U2205" s="208" t="str">
        <f>IFERROR(VLOOKUP(T2205,'Tablas de calculos'!$AV$16:$AY$24,4),"")</f>
        <v>Débil</v>
      </c>
      <c r="V2205" s="207" t="s">
        <v>576</v>
      </c>
      <c r="W2205" s="207" t="s">
        <v>578</v>
      </c>
      <c r="X2205" s="123" t="str">
        <f t="shared" si="143"/>
        <v>DébilNo disminuyeDirectamente</v>
      </c>
      <c r="Y2205" s="208" t="str">
        <f>IFERROR(VLOOKUP(X2205,'Tablas de calculos'!$AZ$4:$BE$11,5,FALSE),"")</f>
        <v/>
      </c>
      <c r="Z2205" s="208" t="str">
        <f>IFERROR(VLOOKUP(X2205,'Tablas de calculos'!$AZ$4:$BE$11,6,FALSE),"")</f>
        <v/>
      </c>
    </row>
    <row r="2206" spans="1:26" ht="120" x14ac:dyDescent="0.25">
      <c r="A2206" s="232" t="s">
        <v>1314</v>
      </c>
      <c r="B2206" s="14">
        <v>85</v>
      </c>
      <c r="C2206" s="205" t="str">
        <f>+VLOOKUP(Tabla9[[#This Row],[Cod. Riesgo]],Tabla_Riesgos[[Número]:[Tipo de Riesgo]],6,FALSE)</f>
        <v>Operativo</v>
      </c>
      <c r="D2206" s="119" t="s">
        <v>26</v>
      </c>
      <c r="E2206" s="120" t="s">
        <v>842</v>
      </c>
      <c r="F2206" s="121"/>
      <c r="G2206" s="125" t="s">
        <v>351</v>
      </c>
      <c r="H2206" s="472"/>
      <c r="I2206" s="207"/>
      <c r="J2206" s="207"/>
      <c r="K2206" s="207"/>
      <c r="L2206" s="207"/>
      <c r="M2206" s="207"/>
      <c r="N2206" s="207"/>
      <c r="O2206" s="207"/>
      <c r="P2206" s="123">
        <f t="shared" si="140"/>
        <v>0</v>
      </c>
      <c r="Q2206" s="208" t="str">
        <f t="shared" si="141"/>
        <v>Debil</v>
      </c>
      <c r="R2206" s="207" t="s">
        <v>516</v>
      </c>
      <c r="S2206" s="224" t="str">
        <f t="shared" si="142"/>
        <v>DebilFuerte</v>
      </c>
      <c r="T2206" s="224">
        <f>IFERROR(VLOOKUP(S2206,'Tablas de calculos'!$AU$16:$AV$24,2,FALSE),"")</f>
        <v>7</v>
      </c>
      <c r="U2206" s="208" t="str">
        <f>IFERROR(VLOOKUP(T2206,'Tablas de calculos'!$AV$16:$AY$24,4),"")</f>
        <v>Débil</v>
      </c>
      <c r="V2206" s="207" t="s">
        <v>576</v>
      </c>
      <c r="W2206" s="207" t="s">
        <v>578</v>
      </c>
      <c r="X2206" s="123" t="str">
        <f t="shared" si="143"/>
        <v>DébilNo disminuyeDirectamente</v>
      </c>
      <c r="Y2206" s="208" t="str">
        <f>IFERROR(VLOOKUP(X2206,'Tablas de calculos'!$AZ$4:$BE$11,5,FALSE),"")</f>
        <v/>
      </c>
      <c r="Z2206" s="208" t="str">
        <f>IFERROR(VLOOKUP(X2206,'Tablas de calculos'!$AZ$4:$BE$11,6,FALSE),"")</f>
        <v/>
      </c>
    </row>
    <row r="2207" spans="1:26" ht="165" x14ac:dyDescent="0.25">
      <c r="A2207" s="232" t="s">
        <v>1314</v>
      </c>
      <c r="B2207" s="14">
        <v>85</v>
      </c>
      <c r="C2207" s="205" t="str">
        <f>+VLOOKUP(Tabla9[[#This Row],[Cod. Riesgo]],Tabla_Riesgos[[Número]:[Tipo de Riesgo]],6,FALSE)</f>
        <v>Operativo</v>
      </c>
      <c r="D2207" s="119" t="s">
        <v>26</v>
      </c>
      <c r="E2207" s="120" t="s">
        <v>842</v>
      </c>
      <c r="F2207" s="121"/>
      <c r="G2207" s="125" t="s">
        <v>352</v>
      </c>
      <c r="H2207" s="472"/>
      <c r="I2207" s="207"/>
      <c r="J2207" s="207"/>
      <c r="K2207" s="207"/>
      <c r="L2207" s="207"/>
      <c r="M2207" s="207"/>
      <c r="N2207" s="207"/>
      <c r="O2207" s="207"/>
      <c r="P2207" s="123">
        <f t="shared" si="140"/>
        <v>0</v>
      </c>
      <c r="Q2207" s="208" t="str">
        <f t="shared" si="141"/>
        <v>Debil</v>
      </c>
      <c r="R2207" s="207" t="s">
        <v>516</v>
      </c>
      <c r="S2207" s="224" t="str">
        <f t="shared" si="142"/>
        <v>DebilFuerte</v>
      </c>
      <c r="T2207" s="224">
        <f>IFERROR(VLOOKUP(S2207,'Tablas de calculos'!$AU$16:$AV$24,2,FALSE),"")</f>
        <v>7</v>
      </c>
      <c r="U2207" s="208" t="str">
        <f>IFERROR(VLOOKUP(T2207,'Tablas de calculos'!$AV$16:$AY$24,4),"")</f>
        <v>Débil</v>
      </c>
      <c r="V2207" s="207" t="s">
        <v>576</v>
      </c>
      <c r="W2207" s="207" t="s">
        <v>578</v>
      </c>
      <c r="X2207" s="123" t="str">
        <f t="shared" si="143"/>
        <v>DébilNo disminuyeDirectamente</v>
      </c>
      <c r="Y2207" s="208" t="str">
        <f>IFERROR(VLOOKUP(X2207,'Tablas de calculos'!$AZ$4:$BE$11,5,FALSE),"")</f>
        <v/>
      </c>
      <c r="Z2207" s="208" t="str">
        <f>IFERROR(VLOOKUP(X2207,'Tablas de calculos'!$AZ$4:$BE$11,6,FALSE),"")</f>
        <v/>
      </c>
    </row>
    <row r="2208" spans="1:26" ht="120" x14ac:dyDescent="0.25">
      <c r="A2208" s="232" t="s">
        <v>1314</v>
      </c>
      <c r="B2208" s="14">
        <v>86</v>
      </c>
      <c r="C2208" s="205" t="str">
        <f>+VLOOKUP(Tabla9[[#This Row],[Cod. Riesgo]],Tabla_Riesgos[[Número]:[Tipo de Riesgo]],6,FALSE)</f>
        <v>Operativo</v>
      </c>
      <c r="D2208" s="119" t="s">
        <v>26</v>
      </c>
      <c r="E2208" s="120" t="s">
        <v>1161</v>
      </c>
      <c r="F2208" s="121"/>
      <c r="G2208" s="125" t="s">
        <v>1370</v>
      </c>
      <c r="H2208" s="472" t="s">
        <v>545</v>
      </c>
      <c r="I2208" s="207"/>
      <c r="J2208" s="207"/>
      <c r="K2208" s="207"/>
      <c r="L2208" s="207"/>
      <c r="M2208" s="207"/>
      <c r="N2208" s="207"/>
      <c r="O2208" s="207"/>
      <c r="P2208" s="123">
        <f t="shared" si="140"/>
        <v>0</v>
      </c>
      <c r="Q2208" s="208" t="str">
        <f t="shared" si="141"/>
        <v>Debil</v>
      </c>
      <c r="R2208" s="207" t="s">
        <v>516</v>
      </c>
      <c r="S2208" s="224" t="str">
        <f t="shared" si="142"/>
        <v>DebilFuerte</v>
      </c>
      <c r="T2208" s="224">
        <f>IFERROR(VLOOKUP(S2208,'Tablas de calculos'!$AU$16:$AV$24,2,FALSE),"")</f>
        <v>7</v>
      </c>
      <c r="U2208" s="208" t="str">
        <f>IFERROR(VLOOKUP(T2208,'Tablas de calculos'!$AV$16:$AY$24,4),"")</f>
        <v>Débil</v>
      </c>
      <c r="V2208" s="207" t="s">
        <v>576</v>
      </c>
      <c r="W2208" s="207" t="s">
        <v>578</v>
      </c>
      <c r="X2208" s="123" t="str">
        <f t="shared" si="143"/>
        <v>DébilNo disminuyeDirectamente</v>
      </c>
      <c r="Y2208" s="208" t="str">
        <f>IFERROR(VLOOKUP(X2208,'Tablas de calculos'!$AZ$4:$BE$11,5,FALSE),"")</f>
        <v/>
      </c>
      <c r="Z2208" s="208" t="str">
        <f>IFERROR(VLOOKUP(X2208,'Tablas de calculos'!$AZ$4:$BE$11,6,FALSE),"")</f>
        <v/>
      </c>
    </row>
    <row r="2209" spans="1:26" ht="75" x14ac:dyDescent="0.25">
      <c r="A2209" s="232" t="s">
        <v>1314</v>
      </c>
      <c r="B2209" s="14">
        <v>86</v>
      </c>
      <c r="C2209" s="205" t="str">
        <f>+VLOOKUP(Tabla9[[#This Row],[Cod. Riesgo]],Tabla_Riesgos[[Número]:[Tipo de Riesgo]],6,FALSE)</f>
        <v>Operativo</v>
      </c>
      <c r="D2209" s="119" t="s">
        <v>26</v>
      </c>
      <c r="E2209" s="120" t="s">
        <v>1161</v>
      </c>
      <c r="F2209" s="121"/>
      <c r="G2209" s="125" t="s">
        <v>1371</v>
      </c>
      <c r="H2209" s="472" t="s">
        <v>543</v>
      </c>
      <c r="I2209" s="207" t="s">
        <v>486</v>
      </c>
      <c r="J2209" s="207" t="s">
        <v>490</v>
      </c>
      <c r="K2209" s="207" t="s">
        <v>494</v>
      </c>
      <c r="L2209" s="207" t="s">
        <v>498</v>
      </c>
      <c r="M2209" s="207" t="s">
        <v>503</v>
      </c>
      <c r="N2209" s="207" t="s">
        <v>508</v>
      </c>
      <c r="O2209" s="207" t="s">
        <v>512</v>
      </c>
      <c r="P2209" s="123">
        <f t="shared" si="140"/>
        <v>100</v>
      </c>
      <c r="Q2209" s="208" t="str">
        <f t="shared" si="141"/>
        <v>Fuerte</v>
      </c>
      <c r="R2209" s="207" t="s">
        <v>516</v>
      </c>
      <c r="S2209" s="224" t="str">
        <f t="shared" si="142"/>
        <v>FuerteFuerte</v>
      </c>
      <c r="T2209" s="224">
        <f>IFERROR(VLOOKUP(S2209,'Tablas de calculos'!$AU$16:$AV$24,2,FALSE),"")</f>
        <v>1</v>
      </c>
      <c r="U2209" s="208" t="str">
        <f>IFERROR(VLOOKUP(T2209,'Tablas de calculos'!$AV$16:$AY$24,4),"")</f>
        <v>Fuerte</v>
      </c>
      <c r="V2209" s="207" t="s">
        <v>576</v>
      </c>
      <c r="W2209" s="207" t="s">
        <v>578</v>
      </c>
      <c r="X2209" s="123" t="str">
        <f t="shared" si="143"/>
        <v>FuerteNo disminuyeDirectamente</v>
      </c>
      <c r="Y2209" s="208">
        <f>IFERROR(VLOOKUP(X2209,'Tablas de calculos'!$AZ$4:$BE$11,5,FALSE),"")</f>
        <v>0</v>
      </c>
      <c r="Z2209" s="208">
        <f>IFERROR(VLOOKUP(X2209,'Tablas de calculos'!$AZ$4:$BE$11,6,FALSE),"")</f>
        <v>2</v>
      </c>
    </row>
    <row r="2210" spans="1:26" ht="105" x14ac:dyDescent="0.25">
      <c r="A2210" s="232" t="s">
        <v>1314</v>
      </c>
      <c r="B2210" s="14">
        <v>86</v>
      </c>
      <c r="C2210" s="205" t="str">
        <f>+VLOOKUP(Tabla9[[#This Row],[Cod. Riesgo]],Tabla_Riesgos[[Número]:[Tipo de Riesgo]],6,FALSE)</f>
        <v>Operativo</v>
      </c>
      <c r="D2210" s="119" t="s">
        <v>26</v>
      </c>
      <c r="E2210" s="120" t="s">
        <v>1161</v>
      </c>
      <c r="F2210" s="121"/>
      <c r="G2210" s="125" t="s">
        <v>353</v>
      </c>
      <c r="H2210" s="472"/>
      <c r="I2210" s="207"/>
      <c r="J2210" s="207"/>
      <c r="K2210" s="207"/>
      <c r="L2210" s="207"/>
      <c r="M2210" s="207"/>
      <c r="N2210" s="207"/>
      <c r="O2210" s="207"/>
      <c r="P2210" s="123">
        <f t="shared" si="140"/>
        <v>0</v>
      </c>
      <c r="Q2210" s="208" t="str">
        <f t="shared" si="141"/>
        <v>Debil</v>
      </c>
      <c r="R2210" s="207" t="s">
        <v>516</v>
      </c>
      <c r="S2210" s="224" t="str">
        <f t="shared" si="142"/>
        <v>DebilFuerte</v>
      </c>
      <c r="T2210" s="224">
        <f>IFERROR(VLOOKUP(S2210,'Tablas de calculos'!$AU$16:$AV$24,2,FALSE),"")</f>
        <v>7</v>
      </c>
      <c r="U2210" s="208" t="str">
        <f>IFERROR(VLOOKUP(T2210,'Tablas de calculos'!$AV$16:$AY$24,4),"")</f>
        <v>Débil</v>
      </c>
      <c r="V2210" s="207" t="s">
        <v>576</v>
      </c>
      <c r="W2210" s="207" t="s">
        <v>578</v>
      </c>
      <c r="X2210" s="123" t="str">
        <f t="shared" si="143"/>
        <v>DébilNo disminuyeDirectamente</v>
      </c>
      <c r="Y2210" s="208" t="str">
        <f>IFERROR(VLOOKUP(X2210,'Tablas de calculos'!$AZ$4:$BE$11,5,FALSE),"")</f>
        <v/>
      </c>
      <c r="Z2210" s="208" t="str">
        <f>IFERROR(VLOOKUP(X2210,'Tablas de calculos'!$AZ$4:$BE$11,6,FALSE),"")</f>
        <v/>
      </c>
    </row>
    <row r="2211" spans="1:26" ht="105" x14ac:dyDescent="0.25">
      <c r="A2211" s="232" t="s">
        <v>1314</v>
      </c>
      <c r="B2211" s="14">
        <v>87</v>
      </c>
      <c r="C2211" s="205" t="str">
        <f>+VLOOKUP(Tabla9[[#This Row],[Cod. Riesgo]],Tabla_Riesgos[[Número]:[Tipo de Riesgo]],6,FALSE)</f>
        <v>Operativo</v>
      </c>
      <c r="D2211" s="119" t="s">
        <v>26</v>
      </c>
      <c r="E2211" s="120" t="s">
        <v>840</v>
      </c>
      <c r="F2211" s="121"/>
      <c r="G2211" s="125" t="s">
        <v>354</v>
      </c>
      <c r="H2211" s="472"/>
      <c r="I2211" s="207"/>
      <c r="J2211" s="207"/>
      <c r="K2211" s="207"/>
      <c r="L2211" s="207"/>
      <c r="M2211" s="207"/>
      <c r="N2211" s="207"/>
      <c r="O2211" s="207"/>
      <c r="P2211" s="123">
        <f t="shared" si="140"/>
        <v>0</v>
      </c>
      <c r="Q2211" s="208" t="str">
        <f t="shared" si="141"/>
        <v>Debil</v>
      </c>
      <c r="R2211" s="207" t="s">
        <v>516</v>
      </c>
      <c r="S2211" s="224" t="str">
        <f t="shared" si="142"/>
        <v>DebilFuerte</v>
      </c>
      <c r="T2211" s="224">
        <f>IFERROR(VLOOKUP(S2211,'Tablas de calculos'!$AU$16:$AV$24,2,FALSE),"")</f>
        <v>7</v>
      </c>
      <c r="U2211" s="208" t="str">
        <f>IFERROR(VLOOKUP(T2211,'Tablas de calculos'!$AV$16:$AY$24,4),"")</f>
        <v>Débil</v>
      </c>
      <c r="V2211" s="207" t="s">
        <v>576</v>
      </c>
      <c r="W2211" s="207" t="s">
        <v>578</v>
      </c>
      <c r="X2211" s="123" t="str">
        <f t="shared" si="143"/>
        <v>DébilNo disminuyeDirectamente</v>
      </c>
      <c r="Y2211" s="208" t="str">
        <f>IFERROR(VLOOKUP(X2211,'Tablas de calculos'!$AZ$4:$BE$11,5,FALSE),"")</f>
        <v/>
      </c>
      <c r="Z2211" s="208" t="str">
        <f>IFERROR(VLOOKUP(X2211,'Tablas de calculos'!$AZ$4:$BE$11,6,FALSE),"")</f>
        <v/>
      </c>
    </row>
    <row r="2212" spans="1:26" ht="45" x14ac:dyDescent="0.25">
      <c r="A2212" s="232" t="s">
        <v>1314</v>
      </c>
      <c r="B2212" s="14">
        <v>87</v>
      </c>
      <c r="C2212" s="205" t="str">
        <f>+VLOOKUP(Tabla9[[#This Row],[Cod. Riesgo]],Tabla_Riesgos[[Número]:[Tipo de Riesgo]],6,FALSE)</f>
        <v>Operativo</v>
      </c>
      <c r="D2212" s="119" t="s">
        <v>26</v>
      </c>
      <c r="E2212" s="120" t="s">
        <v>840</v>
      </c>
      <c r="F2212" s="121"/>
      <c r="G2212" s="125" t="s">
        <v>348</v>
      </c>
      <c r="H2212" s="472"/>
      <c r="I2212" s="207"/>
      <c r="J2212" s="207"/>
      <c r="K2212" s="207"/>
      <c r="L2212" s="207"/>
      <c r="M2212" s="207"/>
      <c r="N2212" s="207"/>
      <c r="O2212" s="207"/>
      <c r="P2212" s="123">
        <f t="shared" si="140"/>
        <v>0</v>
      </c>
      <c r="Q2212" s="208" t="str">
        <f t="shared" si="141"/>
        <v>Debil</v>
      </c>
      <c r="R2212" s="207" t="s">
        <v>516</v>
      </c>
      <c r="S2212" s="224" t="str">
        <f t="shared" si="142"/>
        <v>DebilFuerte</v>
      </c>
      <c r="T2212" s="224">
        <f>IFERROR(VLOOKUP(S2212,'Tablas de calculos'!$AU$16:$AV$24,2,FALSE),"")</f>
        <v>7</v>
      </c>
      <c r="U2212" s="208" t="str">
        <f>IFERROR(VLOOKUP(T2212,'Tablas de calculos'!$AV$16:$AY$24,4),"")</f>
        <v>Débil</v>
      </c>
      <c r="V2212" s="207" t="s">
        <v>576</v>
      </c>
      <c r="W2212" s="207" t="s">
        <v>578</v>
      </c>
      <c r="X2212" s="123" t="str">
        <f t="shared" si="143"/>
        <v>DébilNo disminuyeDirectamente</v>
      </c>
      <c r="Y2212" s="208" t="str">
        <f>IFERROR(VLOOKUP(X2212,'Tablas de calculos'!$AZ$4:$BE$11,5,FALSE),"")</f>
        <v/>
      </c>
      <c r="Z2212" s="208" t="str">
        <f>IFERROR(VLOOKUP(X2212,'Tablas de calculos'!$AZ$4:$BE$11,6,FALSE),"")</f>
        <v/>
      </c>
    </row>
    <row r="2213" spans="1:26" ht="75" x14ac:dyDescent="0.25">
      <c r="A2213" s="232" t="s">
        <v>1314</v>
      </c>
      <c r="B2213" s="14">
        <v>88</v>
      </c>
      <c r="C2213" s="205" t="str">
        <f>+VLOOKUP(Tabla9[[#This Row],[Cod. Riesgo]],Tabla_Riesgos[[Número]:[Tipo de Riesgo]],6,FALSE)</f>
        <v>Seguridad de la Información</v>
      </c>
      <c r="D2213" s="119" t="s">
        <v>26</v>
      </c>
      <c r="E2213" s="120" t="s">
        <v>1148</v>
      </c>
      <c r="F2213" s="121"/>
      <c r="G2213" s="125" t="s">
        <v>347</v>
      </c>
      <c r="H2213" s="472"/>
      <c r="I2213" s="207"/>
      <c r="J2213" s="207"/>
      <c r="K2213" s="207"/>
      <c r="L2213" s="207"/>
      <c r="M2213" s="207"/>
      <c r="N2213" s="207"/>
      <c r="O2213" s="207"/>
      <c r="P2213" s="123">
        <f t="shared" si="140"/>
        <v>0</v>
      </c>
      <c r="Q2213" s="208" t="str">
        <f t="shared" si="141"/>
        <v>Debil</v>
      </c>
      <c r="R2213" s="207" t="s">
        <v>516</v>
      </c>
      <c r="S2213" s="224" t="str">
        <f t="shared" si="142"/>
        <v>DebilFuerte</v>
      </c>
      <c r="T2213" s="224">
        <f>IFERROR(VLOOKUP(S2213,'Tablas de calculos'!$AU$16:$AV$24,2,FALSE),"")</f>
        <v>7</v>
      </c>
      <c r="U2213" s="208" t="str">
        <f>IFERROR(VLOOKUP(T2213,'Tablas de calculos'!$AV$16:$AY$24,4),"")</f>
        <v>Débil</v>
      </c>
      <c r="V2213" s="207" t="s">
        <v>576</v>
      </c>
      <c r="W2213" s="207" t="s">
        <v>578</v>
      </c>
      <c r="X2213" s="123" t="str">
        <f t="shared" si="143"/>
        <v>DébilNo disminuyeDirectamente</v>
      </c>
      <c r="Y2213" s="208" t="str">
        <f>IFERROR(VLOOKUP(X2213,'Tablas de calculos'!$AZ$4:$BE$11,5,FALSE),"")</f>
        <v/>
      </c>
      <c r="Z2213" s="208" t="str">
        <f>IFERROR(VLOOKUP(X2213,'Tablas de calculos'!$AZ$4:$BE$11,6,FALSE),"")</f>
        <v/>
      </c>
    </row>
    <row r="2214" spans="1:26" ht="75" x14ac:dyDescent="0.25">
      <c r="A2214" s="232" t="s">
        <v>1314</v>
      </c>
      <c r="B2214" s="14">
        <v>88</v>
      </c>
      <c r="C2214" s="205" t="str">
        <f>+VLOOKUP(Tabla9[[#This Row],[Cod. Riesgo]],Tabla_Riesgos[[Número]:[Tipo de Riesgo]],6,FALSE)</f>
        <v>Seguridad de la Información</v>
      </c>
      <c r="D2214" s="119" t="s">
        <v>26</v>
      </c>
      <c r="E2214" s="120" t="s">
        <v>1148</v>
      </c>
      <c r="F2214" s="121"/>
      <c r="G2214" s="125" t="s">
        <v>347</v>
      </c>
      <c r="H2214" s="472"/>
      <c r="I2214" s="207"/>
      <c r="J2214" s="207"/>
      <c r="K2214" s="207"/>
      <c r="L2214" s="207"/>
      <c r="M2214" s="207"/>
      <c r="N2214" s="207"/>
      <c r="O2214" s="207"/>
      <c r="P2214" s="123">
        <f t="shared" si="140"/>
        <v>0</v>
      </c>
      <c r="Q2214" s="208" t="str">
        <f t="shared" si="141"/>
        <v>Debil</v>
      </c>
      <c r="R2214" s="207" t="s">
        <v>516</v>
      </c>
      <c r="S2214" s="224" t="str">
        <f t="shared" si="142"/>
        <v>DebilFuerte</v>
      </c>
      <c r="T2214" s="224">
        <f>IFERROR(VLOOKUP(S2214,'Tablas de calculos'!$AU$16:$AV$24,2,FALSE),"")</f>
        <v>7</v>
      </c>
      <c r="U2214" s="208" t="str">
        <f>IFERROR(VLOOKUP(T2214,'Tablas de calculos'!$AV$16:$AY$24,4),"")</f>
        <v>Débil</v>
      </c>
      <c r="V2214" s="207" t="s">
        <v>576</v>
      </c>
      <c r="W2214" s="207" t="s">
        <v>578</v>
      </c>
      <c r="X2214" s="123" t="str">
        <f t="shared" si="143"/>
        <v>DébilNo disminuyeDirectamente</v>
      </c>
      <c r="Y2214" s="208" t="str">
        <f>IFERROR(VLOOKUP(X2214,'Tablas de calculos'!$AZ$4:$BE$11,5,FALSE),"")</f>
        <v/>
      </c>
      <c r="Z2214" s="208" t="str">
        <f>IFERROR(VLOOKUP(X2214,'Tablas de calculos'!$AZ$4:$BE$11,6,FALSE),"")</f>
        <v/>
      </c>
    </row>
    <row r="2215" spans="1:26" ht="75" x14ac:dyDescent="0.25">
      <c r="A2215" s="232" t="s">
        <v>1314</v>
      </c>
      <c r="B2215" s="14">
        <v>88</v>
      </c>
      <c r="C2215" s="205" t="str">
        <f>+VLOOKUP(Tabla9[[#This Row],[Cod. Riesgo]],Tabla_Riesgos[[Número]:[Tipo de Riesgo]],6,FALSE)</f>
        <v>Seguridad de la Información</v>
      </c>
      <c r="D2215" s="119" t="s">
        <v>26</v>
      </c>
      <c r="E2215" s="120" t="s">
        <v>1148</v>
      </c>
      <c r="F2215" s="121"/>
      <c r="G2215" s="125" t="s">
        <v>355</v>
      </c>
      <c r="H2215" s="472"/>
      <c r="I2215" s="207"/>
      <c r="J2215" s="207"/>
      <c r="K2215" s="207"/>
      <c r="L2215" s="207"/>
      <c r="M2215" s="207"/>
      <c r="N2215" s="207"/>
      <c r="O2215" s="207"/>
      <c r="P2215" s="123">
        <f t="shared" si="140"/>
        <v>0</v>
      </c>
      <c r="Q2215" s="208" t="str">
        <f t="shared" si="141"/>
        <v>Debil</v>
      </c>
      <c r="R2215" s="207" t="s">
        <v>516</v>
      </c>
      <c r="S2215" s="224" t="str">
        <f t="shared" si="142"/>
        <v>DebilFuerte</v>
      </c>
      <c r="T2215" s="224">
        <f>IFERROR(VLOOKUP(S2215,'Tablas de calculos'!$AU$16:$AV$24,2,FALSE),"")</f>
        <v>7</v>
      </c>
      <c r="U2215" s="208" t="str">
        <f>IFERROR(VLOOKUP(T2215,'Tablas de calculos'!$AV$16:$AY$24,4),"")</f>
        <v>Débil</v>
      </c>
      <c r="V2215" s="207" t="s">
        <v>576</v>
      </c>
      <c r="W2215" s="207" t="s">
        <v>578</v>
      </c>
      <c r="X2215" s="123" t="str">
        <f t="shared" si="143"/>
        <v>DébilNo disminuyeDirectamente</v>
      </c>
      <c r="Y2215" s="208" t="str">
        <f>IFERROR(VLOOKUP(X2215,'Tablas de calculos'!$AZ$4:$BE$11,5,FALSE),"")</f>
        <v/>
      </c>
      <c r="Z2215" s="208" t="str">
        <f>IFERROR(VLOOKUP(X2215,'Tablas de calculos'!$AZ$4:$BE$11,6,FALSE),"")</f>
        <v/>
      </c>
    </row>
    <row r="2216" spans="1:26" ht="45" x14ac:dyDescent="0.25">
      <c r="A2216" s="232" t="s">
        <v>1314</v>
      </c>
      <c r="B2216" s="14">
        <v>89</v>
      </c>
      <c r="C2216" s="205" t="str">
        <f>+VLOOKUP(Tabla9[[#This Row],[Cod. Riesgo]],Tabla_Riesgos[[Número]:[Tipo de Riesgo]],6,FALSE)</f>
        <v>Operativo</v>
      </c>
      <c r="D2216" s="119" t="s">
        <v>26</v>
      </c>
      <c r="E2216" s="120" t="s">
        <v>1149</v>
      </c>
      <c r="F2216" s="121"/>
      <c r="G2216" s="125" t="s">
        <v>356</v>
      </c>
      <c r="H2216" s="472"/>
      <c r="I2216" s="207"/>
      <c r="J2216" s="207"/>
      <c r="K2216" s="207"/>
      <c r="L2216" s="207"/>
      <c r="M2216" s="207"/>
      <c r="N2216" s="207"/>
      <c r="O2216" s="207"/>
      <c r="P2216" s="123">
        <f t="shared" si="140"/>
        <v>0</v>
      </c>
      <c r="Q2216" s="208" t="str">
        <f t="shared" si="141"/>
        <v>Debil</v>
      </c>
      <c r="R2216" s="207" t="s">
        <v>516</v>
      </c>
      <c r="S2216" s="224" t="str">
        <f t="shared" si="142"/>
        <v>DebilFuerte</v>
      </c>
      <c r="T2216" s="224">
        <f>IFERROR(VLOOKUP(S2216,'Tablas de calculos'!$AU$16:$AV$24,2,FALSE),"")</f>
        <v>7</v>
      </c>
      <c r="U2216" s="208" t="str">
        <f>IFERROR(VLOOKUP(T2216,'Tablas de calculos'!$AV$16:$AY$24,4),"")</f>
        <v>Débil</v>
      </c>
      <c r="V2216" s="207" t="s">
        <v>576</v>
      </c>
      <c r="W2216" s="207" t="s">
        <v>578</v>
      </c>
      <c r="X2216" s="123" t="str">
        <f t="shared" si="143"/>
        <v>DébilNo disminuyeDirectamente</v>
      </c>
      <c r="Y2216" s="208" t="str">
        <f>IFERROR(VLOOKUP(X2216,'Tablas de calculos'!$AZ$4:$BE$11,5,FALSE),"")</f>
        <v/>
      </c>
      <c r="Z2216" s="208" t="str">
        <f>IFERROR(VLOOKUP(X2216,'Tablas de calculos'!$AZ$4:$BE$11,6,FALSE),"")</f>
        <v/>
      </c>
    </row>
    <row r="2217" spans="1:26" ht="135" x14ac:dyDescent="0.25">
      <c r="A2217" s="232" t="s">
        <v>1314</v>
      </c>
      <c r="B2217" s="14">
        <v>89</v>
      </c>
      <c r="C2217" s="205" t="str">
        <f>+VLOOKUP(Tabla9[[#This Row],[Cod. Riesgo]],Tabla_Riesgos[[Número]:[Tipo de Riesgo]],6,FALSE)</f>
        <v>Operativo</v>
      </c>
      <c r="D2217" s="119" t="s">
        <v>26</v>
      </c>
      <c r="E2217" s="120" t="s">
        <v>1149</v>
      </c>
      <c r="F2217" s="121"/>
      <c r="G2217" s="125" t="s">
        <v>357</v>
      </c>
      <c r="H2217" s="472"/>
      <c r="I2217" s="207"/>
      <c r="J2217" s="207"/>
      <c r="K2217" s="207"/>
      <c r="L2217" s="207"/>
      <c r="M2217" s="207"/>
      <c r="N2217" s="207"/>
      <c r="O2217" s="207"/>
      <c r="P2217" s="123">
        <f t="shared" si="140"/>
        <v>0</v>
      </c>
      <c r="Q2217" s="208" t="str">
        <f t="shared" si="141"/>
        <v>Debil</v>
      </c>
      <c r="R2217" s="207" t="s">
        <v>516</v>
      </c>
      <c r="S2217" s="224" t="str">
        <f t="shared" si="142"/>
        <v>DebilFuerte</v>
      </c>
      <c r="T2217" s="224">
        <f>IFERROR(VLOOKUP(S2217,'Tablas de calculos'!$AU$16:$AV$24,2,FALSE),"")</f>
        <v>7</v>
      </c>
      <c r="U2217" s="208" t="str">
        <f>IFERROR(VLOOKUP(T2217,'Tablas de calculos'!$AV$16:$AY$24,4),"")</f>
        <v>Débil</v>
      </c>
      <c r="V2217" s="207" t="s">
        <v>576</v>
      </c>
      <c r="W2217" s="207" t="s">
        <v>578</v>
      </c>
      <c r="X2217" s="123" t="str">
        <f t="shared" si="143"/>
        <v>DébilNo disminuyeDirectamente</v>
      </c>
      <c r="Y2217" s="208" t="str">
        <f>IFERROR(VLOOKUP(X2217,'Tablas de calculos'!$AZ$4:$BE$11,5,FALSE),"")</f>
        <v/>
      </c>
      <c r="Z2217" s="208" t="str">
        <f>IFERROR(VLOOKUP(X2217,'Tablas de calculos'!$AZ$4:$BE$11,6,FALSE),"")</f>
        <v/>
      </c>
    </row>
    <row r="2218" spans="1:26" ht="45" x14ac:dyDescent="0.25">
      <c r="A2218" s="232" t="s">
        <v>1314</v>
      </c>
      <c r="B2218" s="14">
        <v>89</v>
      </c>
      <c r="C2218" s="205" t="str">
        <f>+VLOOKUP(Tabla9[[#This Row],[Cod. Riesgo]],Tabla_Riesgos[[Número]:[Tipo de Riesgo]],6,FALSE)</f>
        <v>Operativo</v>
      </c>
      <c r="D2218" s="119" t="s">
        <v>26</v>
      </c>
      <c r="E2218" s="120" t="s">
        <v>1149</v>
      </c>
      <c r="F2218" s="121"/>
      <c r="G2218" s="125" t="s">
        <v>358</v>
      </c>
      <c r="H2218" s="472"/>
      <c r="I2218" s="207"/>
      <c r="J2218" s="207"/>
      <c r="K2218" s="207"/>
      <c r="L2218" s="207"/>
      <c r="M2218" s="207"/>
      <c r="N2218" s="207"/>
      <c r="O2218" s="207"/>
      <c r="P2218" s="123">
        <f t="shared" si="140"/>
        <v>0</v>
      </c>
      <c r="Q2218" s="208" t="str">
        <f t="shared" si="141"/>
        <v>Debil</v>
      </c>
      <c r="R2218" s="207" t="s">
        <v>516</v>
      </c>
      <c r="S2218" s="224" t="str">
        <f t="shared" si="142"/>
        <v>DebilFuerte</v>
      </c>
      <c r="T2218" s="224">
        <f>IFERROR(VLOOKUP(S2218,'Tablas de calculos'!$AU$16:$AV$24,2,FALSE),"")</f>
        <v>7</v>
      </c>
      <c r="U2218" s="208" t="str">
        <f>IFERROR(VLOOKUP(T2218,'Tablas de calculos'!$AV$16:$AY$24,4),"")</f>
        <v>Débil</v>
      </c>
      <c r="V2218" s="207" t="s">
        <v>576</v>
      </c>
      <c r="W2218" s="207" t="s">
        <v>578</v>
      </c>
      <c r="X2218" s="123" t="str">
        <f t="shared" si="143"/>
        <v>DébilNo disminuyeDirectamente</v>
      </c>
      <c r="Y2218" s="208" t="str">
        <f>IFERROR(VLOOKUP(X2218,'Tablas de calculos'!$AZ$4:$BE$11,5,FALSE),"")</f>
        <v/>
      </c>
      <c r="Z2218" s="208" t="str">
        <f>IFERROR(VLOOKUP(X2218,'Tablas de calculos'!$AZ$4:$BE$11,6,FALSE),"")</f>
        <v/>
      </c>
    </row>
    <row r="2219" spans="1:26" ht="120" x14ac:dyDescent="0.25">
      <c r="A2219" s="232" t="s">
        <v>1314</v>
      </c>
      <c r="B2219" s="14">
        <v>89</v>
      </c>
      <c r="C2219" s="205" t="str">
        <f>+VLOOKUP(Tabla9[[#This Row],[Cod. Riesgo]],Tabla_Riesgos[[Número]:[Tipo de Riesgo]],6,FALSE)</f>
        <v>Operativo</v>
      </c>
      <c r="D2219" s="119" t="s">
        <v>26</v>
      </c>
      <c r="E2219" s="120" t="s">
        <v>1149</v>
      </c>
      <c r="F2219" s="121"/>
      <c r="G2219" s="125" t="s">
        <v>359</v>
      </c>
      <c r="H2219" s="472"/>
      <c r="I2219" s="207"/>
      <c r="J2219" s="207"/>
      <c r="K2219" s="207"/>
      <c r="L2219" s="207"/>
      <c r="M2219" s="207"/>
      <c r="N2219" s="207"/>
      <c r="O2219" s="207"/>
      <c r="P2219" s="123">
        <f t="shared" si="140"/>
        <v>0</v>
      </c>
      <c r="Q2219" s="208" t="str">
        <f t="shared" si="141"/>
        <v>Debil</v>
      </c>
      <c r="R2219" s="207" t="s">
        <v>516</v>
      </c>
      <c r="S2219" s="224" t="str">
        <f t="shared" si="142"/>
        <v>DebilFuerte</v>
      </c>
      <c r="T2219" s="224">
        <f>IFERROR(VLOOKUP(S2219,'Tablas de calculos'!$AU$16:$AV$24,2,FALSE),"")</f>
        <v>7</v>
      </c>
      <c r="U2219" s="208" t="str">
        <f>IFERROR(VLOOKUP(T2219,'Tablas de calculos'!$AV$16:$AY$24,4),"")</f>
        <v>Débil</v>
      </c>
      <c r="V2219" s="207" t="s">
        <v>576</v>
      </c>
      <c r="W2219" s="207" t="s">
        <v>578</v>
      </c>
      <c r="X2219" s="123" t="str">
        <f t="shared" si="143"/>
        <v>DébilNo disminuyeDirectamente</v>
      </c>
      <c r="Y2219" s="208" t="str">
        <f>IFERROR(VLOOKUP(X2219,'Tablas de calculos'!$AZ$4:$BE$11,5,FALSE),"")</f>
        <v/>
      </c>
      <c r="Z2219" s="208" t="str">
        <f>IFERROR(VLOOKUP(X2219,'Tablas de calculos'!$AZ$4:$BE$11,6,FALSE),"")</f>
        <v/>
      </c>
    </row>
    <row r="2220" spans="1:26" ht="30" x14ac:dyDescent="0.25">
      <c r="A2220" s="232" t="s">
        <v>1314</v>
      </c>
      <c r="B2220" s="14">
        <v>27</v>
      </c>
      <c r="C2220" s="205" t="str">
        <f>+VLOOKUP(Tabla9[[#This Row],[Cod. Riesgo]],Tabla_Riesgos[[Número]:[Tipo de Riesgo]],6,FALSE)</f>
        <v>Seguridad de la Información</v>
      </c>
      <c r="D2220" s="119" t="s">
        <v>12</v>
      </c>
      <c r="E2220" s="120" t="s">
        <v>661</v>
      </c>
      <c r="F2220" s="121"/>
      <c r="G2220" s="125"/>
      <c r="H2220" s="472"/>
      <c r="I2220" s="207"/>
      <c r="J2220" s="207"/>
      <c r="K2220" s="207"/>
      <c r="L2220" s="207"/>
      <c r="M2220" s="207"/>
      <c r="N2220" s="207"/>
      <c r="O2220" s="207"/>
      <c r="P2220" s="123">
        <f t="shared" si="140"/>
        <v>0</v>
      </c>
      <c r="Q2220" s="208" t="str">
        <f t="shared" si="141"/>
        <v>Debil</v>
      </c>
      <c r="R2220" s="207" t="s">
        <v>516</v>
      </c>
      <c r="S2220" s="224" t="str">
        <f t="shared" si="142"/>
        <v>DebilFuerte</v>
      </c>
      <c r="T2220" s="224">
        <f>IFERROR(VLOOKUP(S2220,'Tablas de calculos'!$AU$16:$AV$24,2,FALSE),"")</f>
        <v>7</v>
      </c>
      <c r="U2220" s="208" t="str">
        <f>IFERROR(VLOOKUP(T2220,'Tablas de calculos'!$AV$16:$AY$24,4),"")</f>
        <v>Débil</v>
      </c>
      <c r="V2220" s="207" t="s">
        <v>576</v>
      </c>
      <c r="W2220" s="207" t="s">
        <v>578</v>
      </c>
      <c r="X2220" s="123" t="str">
        <f t="shared" si="143"/>
        <v>DébilNo disminuyeDirectamente</v>
      </c>
      <c r="Y2220" s="208" t="str">
        <f>IFERROR(VLOOKUP(X2220,'Tablas de calculos'!$AZ$4:$BE$11,5,FALSE),"")</f>
        <v/>
      </c>
      <c r="Z2220" s="208" t="str">
        <f>IFERROR(VLOOKUP(X2220,'Tablas de calculos'!$AZ$4:$BE$11,6,FALSE),"")</f>
        <v/>
      </c>
    </row>
    <row r="2221" spans="1:26" ht="270" x14ac:dyDescent="0.25">
      <c r="A2221" s="232" t="s">
        <v>1314</v>
      </c>
      <c r="B2221" s="137">
        <v>105</v>
      </c>
      <c r="C2221" s="205" t="str">
        <f>+VLOOKUP(Tabla9[[#This Row],[Cod. Riesgo]],Tabla_Riesgos[[Número]:[Tipo de Riesgo]],6,FALSE)</f>
        <v>Operativo</v>
      </c>
      <c r="D2221" s="119" t="s">
        <v>33</v>
      </c>
      <c r="E2221" s="120" t="s">
        <v>693</v>
      </c>
      <c r="F2221" s="121"/>
      <c r="G2221" s="125" t="s">
        <v>1372</v>
      </c>
      <c r="H2221" s="472" t="s">
        <v>544</v>
      </c>
      <c r="I2221" s="207" t="s">
        <v>486</v>
      </c>
      <c r="J2221" s="207" t="s">
        <v>490</v>
      </c>
      <c r="K2221" s="207" t="s">
        <v>494</v>
      </c>
      <c r="L2221" s="207" t="s">
        <v>498</v>
      </c>
      <c r="M2221" s="207" t="s">
        <v>503</v>
      </c>
      <c r="N2221" s="207" t="s">
        <v>508</v>
      </c>
      <c r="O2221" s="207" t="s">
        <v>512</v>
      </c>
      <c r="P2221" s="123">
        <f t="shared" si="140"/>
        <v>100</v>
      </c>
      <c r="Q2221" s="208" t="str">
        <f t="shared" si="141"/>
        <v>Fuerte</v>
      </c>
      <c r="R2221" s="207" t="s">
        <v>516</v>
      </c>
      <c r="S2221" s="224" t="str">
        <f t="shared" si="142"/>
        <v>FuerteFuerte</v>
      </c>
      <c r="T2221" s="224">
        <f>IFERROR(VLOOKUP(S2221,'Tablas de calculos'!$AU$16:$AV$24,2,FALSE),"")</f>
        <v>1</v>
      </c>
      <c r="U2221" s="208" t="str">
        <f>IFERROR(VLOOKUP(T2221,'Tablas de calculos'!$AV$16:$AY$24,4),"")</f>
        <v>Fuerte</v>
      </c>
      <c r="V2221" s="207" t="s">
        <v>576</v>
      </c>
      <c r="W2221" s="207" t="s">
        <v>578</v>
      </c>
      <c r="X2221" s="123" t="str">
        <f t="shared" si="143"/>
        <v>FuerteNo disminuyeDirectamente</v>
      </c>
      <c r="Y2221" s="208">
        <f>IFERROR(VLOOKUP(X2221,'Tablas de calculos'!$AZ$4:$BE$11,5,FALSE),"")</f>
        <v>0</v>
      </c>
      <c r="Z2221" s="208">
        <f>IFERROR(VLOOKUP(X2221,'Tablas de calculos'!$AZ$4:$BE$11,6,FALSE),"")</f>
        <v>2</v>
      </c>
    </row>
    <row r="2222" spans="1:26" ht="120" x14ac:dyDescent="0.25">
      <c r="A2222" s="232" t="s">
        <v>1314</v>
      </c>
      <c r="B2222" s="137">
        <v>106</v>
      </c>
      <c r="C2222" s="205" t="str">
        <f>+VLOOKUP(Tabla9[[#This Row],[Cod. Riesgo]],Tabla_Riesgos[[Número]:[Tipo de Riesgo]],6,FALSE)</f>
        <v>Operativo</v>
      </c>
      <c r="D2222" s="119" t="s">
        <v>33</v>
      </c>
      <c r="E2222" s="120" t="s">
        <v>695</v>
      </c>
      <c r="F2222" s="121"/>
      <c r="G2222" s="125" t="s">
        <v>1373</v>
      </c>
      <c r="H2222" s="472" t="s">
        <v>544</v>
      </c>
      <c r="I2222" s="207" t="s">
        <v>486</v>
      </c>
      <c r="J2222" s="207" t="s">
        <v>490</v>
      </c>
      <c r="K2222" s="207" t="s">
        <v>494</v>
      </c>
      <c r="L2222" s="207" t="s">
        <v>498</v>
      </c>
      <c r="M2222" s="207" t="s">
        <v>503</v>
      </c>
      <c r="N2222" s="207" t="s">
        <v>508</v>
      </c>
      <c r="O2222" s="207" t="s">
        <v>512</v>
      </c>
      <c r="P2222" s="123">
        <f t="shared" si="140"/>
        <v>100</v>
      </c>
      <c r="Q2222" s="208" t="str">
        <f t="shared" si="141"/>
        <v>Fuerte</v>
      </c>
      <c r="R2222" s="207" t="s">
        <v>516</v>
      </c>
      <c r="S2222" s="224" t="str">
        <f t="shared" si="142"/>
        <v>FuerteFuerte</v>
      </c>
      <c r="T2222" s="224">
        <f>IFERROR(VLOOKUP(S2222,'Tablas de calculos'!$AU$16:$AV$24,2,FALSE),"")</f>
        <v>1</v>
      </c>
      <c r="U2222" s="208" t="str">
        <f>IFERROR(VLOOKUP(T2222,'Tablas de calculos'!$AV$16:$AY$24,4),"")</f>
        <v>Fuerte</v>
      </c>
      <c r="V2222" s="207" t="s">
        <v>576</v>
      </c>
      <c r="W2222" s="207" t="s">
        <v>578</v>
      </c>
      <c r="X2222" s="123" t="str">
        <f t="shared" si="143"/>
        <v>FuerteNo disminuyeDirectamente</v>
      </c>
      <c r="Y2222" s="208">
        <f>IFERROR(VLOOKUP(X2222,'Tablas de calculos'!$AZ$4:$BE$11,5,FALSE),"")</f>
        <v>0</v>
      </c>
      <c r="Z2222" s="208">
        <f>IFERROR(VLOOKUP(X2222,'Tablas de calculos'!$AZ$4:$BE$11,6,FALSE),"")</f>
        <v>2</v>
      </c>
    </row>
    <row r="2223" spans="1:26" ht="405" x14ac:dyDescent="0.25">
      <c r="A2223" s="232" t="s">
        <v>1314</v>
      </c>
      <c r="B2223" s="137">
        <v>106</v>
      </c>
      <c r="C2223" s="205" t="str">
        <f>+VLOOKUP(Tabla9[[#This Row],[Cod. Riesgo]],Tabla_Riesgos[[Número]:[Tipo de Riesgo]],6,FALSE)</f>
        <v>Operativo</v>
      </c>
      <c r="D2223" s="119" t="s">
        <v>33</v>
      </c>
      <c r="E2223" s="120" t="s">
        <v>695</v>
      </c>
      <c r="F2223" s="121"/>
      <c r="G2223" s="125" t="s">
        <v>1374</v>
      </c>
      <c r="H2223" s="472" t="s">
        <v>544</v>
      </c>
      <c r="I2223" s="207" t="s">
        <v>486</v>
      </c>
      <c r="J2223" s="207" t="s">
        <v>490</v>
      </c>
      <c r="K2223" s="207" t="s">
        <v>494</v>
      </c>
      <c r="L2223" s="207" t="s">
        <v>498</v>
      </c>
      <c r="M2223" s="207" t="s">
        <v>503</v>
      </c>
      <c r="N2223" s="207" t="s">
        <v>508</v>
      </c>
      <c r="O2223" s="207" t="s">
        <v>512</v>
      </c>
      <c r="P2223" s="123">
        <f t="shared" si="140"/>
        <v>100</v>
      </c>
      <c r="Q2223" s="208" t="str">
        <f t="shared" si="141"/>
        <v>Fuerte</v>
      </c>
      <c r="R2223" s="207" t="s">
        <v>516</v>
      </c>
      <c r="S2223" s="224" t="str">
        <f t="shared" si="142"/>
        <v>FuerteFuerte</v>
      </c>
      <c r="T2223" s="224">
        <f>IFERROR(VLOOKUP(S2223,'Tablas de calculos'!$AU$16:$AV$24,2,FALSE),"")</f>
        <v>1</v>
      </c>
      <c r="U2223" s="208" t="str">
        <f>IFERROR(VLOOKUP(T2223,'Tablas de calculos'!$AV$16:$AY$24,4),"")</f>
        <v>Fuerte</v>
      </c>
      <c r="V2223" s="207" t="s">
        <v>576</v>
      </c>
      <c r="W2223" s="207" t="s">
        <v>578</v>
      </c>
      <c r="X2223" s="123" t="str">
        <f t="shared" si="143"/>
        <v>FuerteNo disminuyeDirectamente</v>
      </c>
      <c r="Y2223" s="208">
        <f>IFERROR(VLOOKUP(X2223,'Tablas de calculos'!$AZ$4:$BE$11,5,FALSE),"")</f>
        <v>0</v>
      </c>
      <c r="Z2223" s="208">
        <f>IFERROR(VLOOKUP(X2223,'Tablas de calculos'!$AZ$4:$BE$11,6,FALSE),"")</f>
        <v>2</v>
      </c>
    </row>
    <row r="2224" spans="1:26" ht="120" x14ac:dyDescent="0.25">
      <c r="A2224" s="232" t="s">
        <v>1314</v>
      </c>
      <c r="B2224" s="137">
        <v>107</v>
      </c>
      <c r="C2224" s="205" t="str">
        <f>+VLOOKUP(Tabla9[[#This Row],[Cod. Riesgo]],Tabla_Riesgos[[Número]:[Tipo de Riesgo]],6,FALSE)</f>
        <v>Operativo</v>
      </c>
      <c r="D2224" s="119" t="s">
        <v>33</v>
      </c>
      <c r="E2224" s="120" t="s">
        <v>696</v>
      </c>
      <c r="F2224" s="121"/>
      <c r="G2224" s="125" t="s">
        <v>1375</v>
      </c>
      <c r="H2224" s="472" t="s">
        <v>544</v>
      </c>
      <c r="I2224" s="207" t="s">
        <v>486</v>
      </c>
      <c r="J2224" s="207" t="s">
        <v>490</v>
      </c>
      <c r="K2224" s="207" t="s">
        <v>494</v>
      </c>
      <c r="L2224" s="207" t="s">
        <v>498</v>
      </c>
      <c r="M2224" s="207" t="s">
        <v>503</v>
      </c>
      <c r="N2224" s="207" t="s">
        <v>508</v>
      </c>
      <c r="O2224" s="207" t="s">
        <v>512</v>
      </c>
      <c r="P2224" s="123">
        <f t="shared" si="140"/>
        <v>100</v>
      </c>
      <c r="Q2224" s="208" t="str">
        <f t="shared" si="141"/>
        <v>Fuerte</v>
      </c>
      <c r="R2224" s="207" t="s">
        <v>516</v>
      </c>
      <c r="S2224" s="224" t="str">
        <f t="shared" si="142"/>
        <v>FuerteFuerte</v>
      </c>
      <c r="T2224" s="224">
        <f>IFERROR(VLOOKUP(S2224,'Tablas de calculos'!$AU$16:$AV$24,2,FALSE),"")</f>
        <v>1</v>
      </c>
      <c r="U2224" s="208" t="str">
        <f>IFERROR(VLOOKUP(T2224,'Tablas de calculos'!$AV$16:$AY$24,4),"")</f>
        <v>Fuerte</v>
      </c>
      <c r="V2224" s="207" t="s">
        <v>576</v>
      </c>
      <c r="W2224" s="207" t="s">
        <v>578</v>
      </c>
      <c r="X2224" s="123" t="str">
        <f t="shared" si="143"/>
        <v>FuerteNo disminuyeDirectamente</v>
      </c>
      <c r="Y2224" s="208">
        <f>IFERROR(VLOOKUP(X2224,'Tablas de calculos'!$AZ$4:$BE$11,5,FALSE),"")</f>
        <v>0</v>
      </c>
      <c r="Z2224" s="208">
        <f>IFERROR(VLOOKUP(X2224,'Tablas de calculos'!$AZ$4:$BE$11,6,FALSE),"")</f>
        <v>2</v>
      </c>
    </row>
    <row r="2225" spans="1:26" ht="105" x14ac:dyDescent="0.25">
      <c r="A2225" s="232" t="s">
        <v>1314</v>
      </c>
      <c r="B2225" s="137">
        <v>107</v>
      </c>
      <c r="C2225" s="205" t="str">
        <f>+VLOOKUP(Tabla9[[#This Row],[Cod. Riesgo]],Tabla_Riesgos[[Número]:[Tipo de Riesgo]],6,FALSE)</f>
        <v>Operativo</v>
      </c>
      <c r="D2225" s="119" t="s">
        <v>33</v>
      </c>
      <c r="E2225" s="120" t="s">
        <v>696</v>
      </c>
      <c r="F2225" s="121"/>
      <c r="G2225" s="125" t="s">
        <v>1376</v>
      </c>
      <c r="H2225" s="472" t="s">
        <v>544</v>
      </c>
      <c r="I2225" s="207" t="s">
        <v>486</v>
      </c>
      <c r="J2225" s="207" t="s">
        <v>490</v>
      </c>
      <c r="K2225" s="207" t="s">
        <v>494</v>
      </c>
      <c r="L2225" s="207" t="s">
        <v>498</v>
      </c>
      <c r="M2225" s="207" t="s">
        <v>503</v>
      </c>
      <c r="N2225" s="207" t="s">
        <v>508</v>
      </c>
      <c r="O2225" s="207" t="s">
        <v>512</v>
      </c>
      <c r="P2225" s="123">
        <f t="shared" si="140"/>
        <v>100</v>
      </c>
      <c r="Q2225" s="208" t="str">
        <f t="shared" si="141"/>
        <v>Fuerte</v>
      </c>
      <c r="R2225" s="207" t="s">
        <v>516</v>
      </c>
      <c r="S2225" s="224" t="str">
        <f t="shared" si="142"/>
        <v>FuerteFuerte</v>
      </c>
      <c r="T2225" s="224">
        <f>IFERROR(VLOOKUP(S2225,'Tablas de calculos'!$AU$16:$AV$24,2,FALSE),"")</f>
        <v>1</v>
      </c>
      <c r="U2225" s="208" t="str">
        <f>IFERROR(VLOOKUP(T2225,'Tablas de calculos'!$AV$16:$AY$24,4),"")</f>
        <v>Fuerte</v>
      </c>
      <c r="V2225" s="207" t="s">
        <v>576</v>
      </c>
      <c r="W2225" s="207" t="s">
        <v>578</v>
      </c>
      <c r="X2225" s="123" t="str">
        <f t="shared" si="143"/>
        <v>FuerteNo disminuyeDirectamente</v>
      </c>
      <c r="Y2225" s="208">
        <f>IFERROR(VLOOKUP(X2225,'Tablas de calculos'!$AZ$4:$BE$11,5,FALSE),"")</f>
        <v>0</v>
      </c>
      <c r="Z2225" s="208">
        <f>IFERROR(VLOOKUP(X2225,'Tablas de calculos'!$AZ$4:$BE$11,6,FALSE),"")</f>
        <v>2</v>
      </c>
    </row>
    <row r="2226" spans="1:26" ht="180" x14ac:dyDescent="0.25">
      <c r="A2226" s="232" t="s">
        <v>1314</v>
      </c>
      <c r="B2226" s="137">
        <v>108</v>
      </c>
      <c r="C2226" s="205" t="str">
        <f>+VLOOKUP(Tabla9[[#This Row],[Cod. Riesgo]],Tabla_Riesgos[[Número]:[Tipo de Riesgo]],6,FALSE)</f>
        <v>Operativo</v>
      </c>
      <c r="D2226" s="119" t="s">
        <v>35</v>
      </c>
      <c r="E2226" s="120" t="s">
        <v>697</v>
      </c>
      <c r="F2226" s="121"/>
      <c r="G2226" s="125" t="s">
        <v>1350</v>
      </c>
      <c r="H2226" s="472" t="s">
        <v>544</v>
      </c>
      <c r="I2226" s="207" t="s">
        <v>486</v>
      </c>
      <c r="J2226" s="207" t="s">
        <v>490</v>
      </c>
      <c r="K2226" s="207" t="s">
        <v>494</v>
      </c>
      <c r="L2226" s="207" t="s">
        <v>498</v>
      </c>
      <c r="M2226" s="207" t="s">
        <v>503</v>
      </c>
      <c r="N2226" s="207" t="s">
        <v>508</v>
      </c>
      <c r="O2226" s="207" t="s">
        <v>512</v>
      </c>
      <c r="P2226" s="123">
        <f t="shared" si="140"/>
        <v>100</v>
      </c>
      <c r="Q2226" s="208" t="str">
        <f t="shared" si="141"/>
        <v>Fuerte</v>
      </c>
      <c r="R2226" s="207" t="s">
        <v>516</v>
      </c>
      <c r="S2226" s="224" t="str">
        <f t="shared" si="142"/>
        <v>FuerteFuerte</v>
      </c>
      <c r="T2226" s="224">
        <f>IFERROR(VLOOKUP(S2226,'Tablas de calculos'!$AU$16:$AV$24,2,FALSE),"")</f>
        <v>1</v>
      </c>
      <c r="U2226" s="208" t="str">
        <f>IFERROR(VLOOKUP(T2226,'Tablas de calculos'!$AV$16:$AY$24,4),"")</f>
        <v>Fuerte</v>
      </c>
      <c r="V2226" s="207" t="s">
        <v>576</v>
      </c>
      <c r="W2226" s="207" t="s">
        <v>578</v>
      </c>
      <c r="X2226" s="123" t="str">
        <f t="shared" si="143"/>
        <v>FuerteNo disminuyeDirectamente</v>
      </c>
      <c r="Y2226" s="208">
        <f>IFERROR(VLOOKUP(X2226,'Tablas de calculos'!$AZ$4:$BE$11,5,FALSE),"")</f>
        <v>0</v>
      </c>
      <c r="Z2226" s="208">
        <f>IFERROR(VLOOKUP(X2226,'Tablas de calculos'!$AZ$4:$BE$11,6,FALSE),"")</f>
        <v>2</v>
      </c>
    </row>
    <row r="2227" spans="1:26" ht="60" x14ac:dyDescent="0.25">
      <c r="A2227" s="232" t="s">
        <v>1314</v>
      </c>
      <c r="B2227" s="137">
        <v>109</v>
      </c>
      <c r="C2227" s="205" t="str">
        <f>+VLOOKUP(Tabla9[[#This Row],[Cod. Riesgo]],Tabla_Riesgos[[Número]:[Tipo de Riesgo]],6,FALSE)</f>
        <v>Operativo</v>
      </c>
      <c r="D2227" s="119" t="s">
        <v>35</v>
      </c>
      <c r="E2227" s="120" t="s">
        <v>698</v>
      </c>
      <c r="F2227" s="121"/>
      <c r="G2227" s="125" t="s">
        <v>1377</v>
      </c>
      <c r="H2227" s="472" t="s">
        <v>543</v>
      </c>
      <c r="I2227" s="207" t="s">
        <v>486</v>
      </c>
      <c r="J2227" s="207" t="s">
        <v>490</v>
      </c>
      <c r="K2227" s="207" t="s">
        <v>494</v>
      </c>
      <c r="L2227" s="207" t="s">
        <v>498</v>
      </c>
      <c r="M2227" s="207" t="s">
        <v>503</v>
      </c>
      <c r="N2227" s="207" t="s">
        <v>508</v>
      </c>
      <c r="O2227" s="207" t="s">
        <v>512</v>
      </c>
      <c r="P2227" s="123">
        <f t="shared" si="140"/>
        <v>100</v>
      </c>
      <c r="Q2227" s="208" t="str">
        <f t="shared" si="141"/>
        <v>Fuerte</v>
      </c>
      <c r="R2227" s="207" t="s">
        <v>516</v>
      </c>
      <c r="S2227" s="224" t="str">
        <f t="shared" si="142"/>
        <v>FuerteFuerte</v>
      </c>
      <c r="T2227" s="224">
        <f>IFERROR(VLOOKUP(S2227,'Tablas de calculos'!$AU$16:$AV$24,2,FALSE),"")</f>
        <v>1</v>
      </c>
      <c r="U2227" s="208" t="str">
        <f>IFERROR(VLOOKUP(T2227,'Tablas de calculos'!$AV$16:$AY$24,4),"")</f>
        <v>Fuerte</v>
      </c>
      <c r="V2227" s="207" t="s">
        <v>576</v>
      </c>
      <c r="W2227" s="207" t="s">
        <v>578</v>
      </c>
      <c r="X2227" s="123" t="str">
        <f t="shared" si="143"/>
        <v>FuerteNo disminuyeDirectamente</v>
      </c>
      <c r="Y2227" s="208">
        <f>IFERROR(VLOOKUP(X2227,'Tablas de calculos'!$AZ$4:$BE$11,5,FALSE),"")</f>
        <v>0</v>
      </c>
      <c r="Z2227" s="208">
        <f>IFERROR(VLOOKUP(X2227,'Tablas de calculos'!$AZ$4:$BE$11,6,FALSE),"")</f>
        <v>2</v>
      </c>
    </row>
    <row r="2228" spans="1:26" ht="375" x14ac:dyDescent="0.25">
      <c r="A2228" s="232" t="s">
        <v>1314</v>
      </c>
      <c r="B2228" s="137">
        <v>110</v>
      </c>
      <c r="C2228" s="205" t="str">
        <f>+VLOOKUP(Tabla9[[#This Row],[Cod. Riesgo]],Tabla_Riesgos[[Número]:[Tipo de Riesgo]],6,FALSE)</f>
        <v>Operativo</v>
      </c>
      <c r="D2228" s="119" t="s">
        <v>35</v>
      </c>
      <c r="E2228" s="120" t="s">
        <v>699</v>
      </c>
      <c r="F2228" s="121"/>
      <c r="G2228" s="125" t="s">
        <v>1378</v>
      </c>
      <c r="H2228" s="472" t="s">
        <v>543</v>
      </c>
      <c r="I2228" s="207" t="s">
        <v>486</v>
      </c>
      <c r="J2228" s="207" t="s">
        <v>490</v>
      </c>
      <c r="K2228" s="207" t="s">
        <v>494</v>
      </c>
      <c r="L2228" s="207" t="s">
        <v>498</v>
      </c>
      <c r="M2228" s="207" t="s">
        <v>503</v>
      </c>
      <c r="N2228" s="207" t="s">
        <v>508</v>
      </c>
      <c r="O2228" s="207" t="s">
        <v>512</v>
      </c>
      <c r="P2228" s="123">
        <f t="shared" si="140"/>
        <v>100</v>
      </c>
      <c r="Q2228" s="208" t="str">
        <f t="shared" si="141"/>
        <v>Fuerte</v>
      </c>
      <c r="R2228" s="207" t="s">
        <v>516</v>
      </c>
      <c r="S2228" s="224" t="str">
        <f t="shared" si="142"/>
        <v>FuerteFuerte</v>
      </c>
      <c r="T2228" s="224">
        <f>IFERROR(VLOOKUP(S2228,'Tablas de calculos'!$AU$16:$AV$24,2,FALSE),"")</f>
        <v>1</v>
      </c>
      <c r="U2228" s="208" t="str">
        <f>IFERROR(VLOOKUP(T2228,'Tablas de calculos'!$AV$16:$AY$24,4),"")</f>
        <v>Fuerte</v>
      </c>
      <c r="V2228" s="207" t="s">
        <v>576</v>
      </c>
      <c r="W2228" s="207" t="s">
        <v>578</v>
      </c>
      <c r="X2228" s="123" t="str">
        <f t="shared" si="143"/>
        <v>FuerteNo disminuyeDirectamente</v>
      </c>
      <c r="Y2228" s="208">
        <f>IFERROR(VLOOKUP(X2228,'Tablas de calculos'!$AZ$4:$BE$11,5,FALSE),"")</f>
        <v>0</v>
      </c>
      <c r="Z2228" s="208">
        <f>IFERROR(VLOOKUP(X2228,'Tablas de calculos'!$AZ$4:$BE$11,6,FALSE),"")</f>
        <v>2</v>
      </c>
    </row>
    <row r="2229" spans="1:26" ht="240" x14ac:dyDescent="0.25">
      <c r="A2229" s="232" t="s">
        <v>1314</v>
      </c>
      <c r="B2229" s="137">
        <v>112</v>
      </c>
      <c r="C2229" s="205" t="str">
        <f>+VLOOKUP(Tabla9[[#This Row],[Cod. Riesgo]],Tabla_Riesgos[[Número]:[Tipo de Riesgo]],6,FALSE)</f>
        <v>Operativo</v>
      </c>
      <c r="D2229" s="119" t="s">
        <v>35</v>
      </c>
      <c r="E2229" s="120" t="s">
        <v>701</v>
      </c>
      <c r="F2229" s="121"/>
      <c r="G2229" s="125" t="s">
        <v>1379</v>
      </c>
      <c r="H2229" s="472" t="s">
        <v>543</v>
      </c>
      <c r="I2229" s="207" t="s">
        <v>486</v>
      </c>
      <c r="J2229" s="207" t="s">
        <v>490</v>
      </c>
      <c r="K2229" s="207" t="s">
        <v>494</v>
      </c>
      <c r="L2229" s="207" t="s">
        <v>498</v>
      </c>
      <c r="M2229" s="207" t="s">
        <v>503</v>
      </c>
      <c r="N2229" s="207" t="s">
        <v>508</v>
      </c>
      <c r="O2229" s="207" t="s">
        <v>512</v>
      </c>
      <c r="P2229" s="123">
        <f t="shared" si="140"/>
        <v>100</v>
      </c>
      <c r="Q2229" s="208" t="str">
        <f t="shared" si="141"/>
        <v>Fuerte</v>
      </c>
      <c r="R2229" s="207" t="s">
        <v>516</v>
      </c>
      <c r="S2229" s="224" t="str">
        <f t="shared" si="142"/>
        <v>FuerteFuerte</v>
      </c>
      <c r="T2229" s="224">
        <f>IFERROR(VLOOKUP(S2229,'Tablas de calculos'!$AU$16:$AV$24,2,FALSE),"")</f>
        <v>1</v>
      </c>
      <c r="U2229" s="208" t="str">
        <f>IFERROR(VLOOKUP(T2229,'Tablas de calculos'!$AV$16:$AY$24,4),"")</f>
        <v>Fuerte</v>
      </c>
      <c r="V2229" s="207" t="s">
        <v>576</v>
      </c>
      <c r="W2229" s="207" t="s">
        <v>578</v>
      </c>
      <c r="X2229" s="123" t="str">
        <f t="shared" si="143"/>
        <v>FuerteNo disminuyeDirectamente</v>
      </c>
      <c r="Y2229" s="208">
        <f>IFERROR(VLOOKUP(X2229,'Tablas de calculos'!$AZ$4:$BE$11,5,FALSE),"")</f>
        <v>0</v>
      </c>
      <c r="Z2229" s="208">
        <f>IFERROR(VLOOKUP(X2229,'Tablas de calculos'!$AZ$4:$BE$11,6,FALSE),"")</f>
        <v>2</v>
      </c>
    </row>
    <row r="2230" spans="1:26" ht="45" x14ac:dyDescent="0.25">
      <c r="A2230" s="232" t="s">
        <v>1314</v>
      </c>
      <c r="B2230" s="203">
        <v>132</v>
      </c>
      <c r="C2230" s="205" t="str">
        <f>+VLOOKUP(Tabla9[[#This Row],[Cod. Riesgo]],Tabla_Riesgos[[Número]:[Tipo de Riesgo]],6,FALSE)</f>
        <v xml:space="preserve">Continuidad del negocio </v>
      </c>
      <c r="D2230" s="199" t="s">
        <v>12</v>
      </c>
      <c r="E2230" s="200" t="s">
        <v>729</v>
      </c>
      <c r="F2230" s="121"/>
      <c r="G2230" s="125" t="s">
        <v>780</v>
      </c>
      <c r="H2230" s="472" t="s">
        <v>544</v>
      </c>
      <c r="I2230" s="207"/>
      <c r="J2230" s="207"/>
      <c r="K2230" s="207"/>
      <c r="L2230" s="207"/>
      <c r="M2230" s="207"/>
      <c r="N2230" s="207"/>
      <c r="O2230" s="207"/>
      <c r="P2230" s="123">
        <f t="shared" si="140"/>
        <v>0</v>
      </c>
      <c r="Q2230" s="208" t="str">
        <f t="shared" si="141"/>
        <v>Debil</v>
      </c>
      <c r="R2230" s="207" t="s">
        <v>516</v>
      </c>
      <c r="S2230" s="224" t="str">
        <f t="shared" si="142"/>
        <v>DebilFuerte</v>
      </c>
      <c r="T2230" s="224">
        <f>IFERROR(VLOOKUP(S2230,'Tablas de calculos'!$AU$16:$AV$24,2,FALSE),"")</f>
        <v>7</v>
      </c>
      <c r="U2230" s="208" t="str">
        <f>IFERROR(VLOOKUP(T2230,'Tablas de calculos'!$AV$16:$AY$24,4),"")</f>
        <v>Débil</v>
      </c>
      <c r="V2230" s="207" t="s">
        <v>576</v>
      </c>
      <c r="W2230" s="207" t="s">
        <v>578</v>
      </c>
      <c r="X2230" s="123" t="str">
        <f t="shared" si="143"/>
        <v>DébilNo disminuyeDirectamente</v>
      </c>
      <c r="Y2230" s="208" t="str">
        <f>IFERROR(VLOOKUP(X2230,'Tablas de calculos'!$AZ$4:$BE$11,5,FALSE),"")</f>
        <v/>
      </c>
      <c r="Z2230" s="208" t="str">
        <f>IFERROR(VLOOKUP(X2230,'Tablas de calculos'!$AZ$4:$BE$11,6,FALSE),"")</f>
        <v/>
      </c>
    </row>
    <row r="2231" spans="1:26" ht="45" x14ac:dyDescent="0.25">
      <c r="A2231" s="232" t="s">
        <v>1314</v>
      </c>
      <c r="B2231" s="196">
        <v>133</v>
      </c>
      <c r="C2231" s="205" t="str">
        <f>+VLOOKUP(Tabla9[[#This Row],[Cod. Riesgo]],Tabla_Riesgos[[Número]:[Tipo de Riesgo]],6,FALSE)</f>
        <v xml:space="preserve">Continuidad del negocio </v>
      </c>
      <c r="D2231" s="119" t="s">
        <v>102</v>
      </c>
      <c r="E2231" s="120" t="s">
        <v>772</v>
      </c>
      <c r="F2231" s="121"/>
      <c r="G2231" s="125"/>
      <c r="H2231" s="472"/>
      <c r="I2231" s="207"/>
      <c r="J2231" s="207"/>
      <c r="K2231" s="207"/>
      <c r="L2231" s="207"/>
      <c r="M2231" s="207"/>
      <c r="N2231" s="207"/>
      <c r="O2231" s="207"/>
      <c r="P2231" s="123">
        <f t="shared" si="140"/>
        <v>0</v>
      </c>
      <c r="Q2231" s="208" t="str">
        <f t="shared" si="141"/>
        <v>Debil</v>
      </c>
      <c r="R2231" s="207" t="s">
        <v>516</v>
      </c>
      <c r="S2231" s="224" t="str">
        <f t="shared" si="142"/>
        <v>DebilFuerte</v>
      </c>
      <c r="T2231" s="224">
        <f>IFERROR(VLOOKUP(S2231,'Tablas de calculos'!$AU$16:$AV$24,2,FALSE),"")</f>
        <v>7</v>
      </c>
      <c r="U2231" s="208" t="str">
        <f>IFERROR(VLOOKUP(T2231,'Tablas de calculos'!$AV$16:$AY$24,4),"")</f>
        <v>Débil</v>
      </c>
      <c r="V2231" s="207" t="s">
        <v>576</v>
      </c>
      <c r="W2231" s="207" t="s">
        <v>578</v>
      </c>
      <c r="X2231" s="123" t="str">
        <f t="shared" si="143"/>
        <v>DébilNo disminuyeDirectamente</v>
      </c>
      <c r="Y2231" s="208" t="str">
        <f>IFERROR(VLOOKUP(X2231,'Tablas de calculos'!$AZ$4:$BE$11,5,FALSE),"")</f>
        <v/>
      </c>
      <c r="Z2231" s="208" t="str">
        <f>IFERROR(VLOOKUP(X2231,'Tablas de calculos'!$AZ$4:$BE$11,6,FALSE),"")</f>
        <v/>
      </c>
    </row>
    <row r="2232" spans="1:26" ht="30" x14ac:dyDescent="0.25">
      <c r="A2232" s="232" t="s">
        <v>1314</v>
      </c>
      <c r="B2232" s="204">
        <v>134</v>
      </c>
      <c r="C2232" s="205" t="str">
        <f>+VLOOKUP(Tabla9[[#This Row],[Cod. Riesgo]],Tabla_Riesgos[[Número]:[Tipo de Riesgo]],6,FALSE)</f>
        <v xml:space="preserve">Continuidad del negocio </v>
      </c>
      <c r="D2232" s="119" t="s">
        <v>38</v>
      </c>
      <c r="E2232" s="120" t="s">
        <v>726</v>
      </c>
      <c r="F2232" s="121"/>
      <c r="G2232" s="125" t="s">
        <v>781</v>
      </c>
      <c r="H2232" s="472" t="s">
        <v>544</v>
      </c>
      <c r="I2232" s="207"/>
      <c r="J2232" s="207"/>
      <c r="K2232" s="207"/>
      <c r="L2232" s="207"/>
      <c r="M2232" s="207"/>
      <c r="N2232" s="207"/>
      <c r="O2232" s="207"/>
      <c r="P2232" s="123">
        <f t="shared" si="140"/>
        <v>0</v>
      </c>
      <c r="Q2232" s="208" t="str">
        <f t="shared" si="141"/>
        <v>Debil</v>
      </c>
      <c r="R2232" s="207" t="s">
        <v>516</v>
      </c>
      <c r="S2232" s="224" t="str">
        <f t="shared" si="142"/>
        <v>DebilFuerte</v>
      </c>
      <c r="T2232" s="224">
        <f>IFERROR(VLOOKUP(S2232,'Tablas de calculos'!$AU$16:$AV$24,2,FALSE),"")</f>
        <v>7</v>
      </c>
      <c r="U2232" s="208" t="str">
        <f>IFERROR(VLOOKUP(T2232,'Tablas de calculos'!$AV$16:$AY$24,4),"")</f>
        <v>Débil</v>
      </c>
      <c r="V2232" s="207" t="s">
        <v>576</v>
      </c>
      <c r="W2232" s="207" t="s">
        <v>578</v>
      </c>
      <c r="X2232" s="123" t="str">
        <f t="shared" si="143"/>
        <v>DébilNo disminuyeDirectamente</v>
      </c>
      <c r="Y2232" s="208" t="str">
        <f>IFERROR(VLOOKUP(X2232,'Tablas de calculos'!$AZ$4:$BE$11,5,FALSE),"")</f>
        <v/>
      </c>
      <c r="Z2232" s="208" t="str">
        <f>IFERROR(VLOOKUP(X2232,'Tablas de calculos'!$AZ$4:$BE$11,6,FALSE),"")</f>
        <v/>
      </c>
    </row>
    <row r="2233" spans="1:26" ht="30" x14ac:dyDescent="0.25">
      <c r="A2233" s="232" t="s">
        <v>1314</v>
      </c>
      <c r="B2233" s="196">
        <v>135</v>
      </c>
      <c r="C2233" s="205" t="str">
        <f>+VLOOKUP(Tabla9[[#This Row],[Cod. Riesgo]],Tabla_Riesgos[[Número]:[Tipo de Riesgo]],6,FALSE)</f>
        <v xml:space="preserve">Continuidad del negocio </v>
      </c>
      <c r="D2233" s="119" t="s">
        <v>43</v>
      </c>
      <c r="E2233" s="120" t="s">
        <v>730</v>
      </c>
      <c r="F2233" s="121"/>
      <c r="G2233" s="125" t="s">
        <v>782</v>
      </c>
      <c r="H2233" s="472" t="s">
        <v>544</v>
      </c>
      <c r="I2233" s="207"/>
      <c r="J2233" s="207"/>
      <c r="K2233" s="207"/>
      <c r="L2233" s="207"/>
      <c r="M2233" s="207"/>
      <c r="N2233" s="207"/>
      <c r="O2233" s="207"/>
      <c r="P2233" s="123">
        <f t="shared" si="140"/>
        <v>0</v>
      </c>
      <c r="Q2233" s="208" t="str">
        <f t="shared" si="141"/>
        <v>Debil</v>
      </c>
      <c r="R2233" s="207" t="s">
        <v>516</v>
      </c>
      <c r="S2233" s="224" t="str">
        <f t="shared" si="142"/>
        <v>DebilFuerte</v>
      </c>
      <c r="T2233" s="224">
        <f>IFERROR(VLOOKUP(S2233,'Tablas de calculos'!$AU$16:$AV$24,2,FALSE),"")</f>
        <v>7</v>
      </c>
      <c r="U2233" s="208" t="str">
        <f>IFERROR(VLOOKUP(T2233,'Tablas de calculos'!$AV$16:$AY$24,4),"")</f>
        <v>Débil</v>
      </c>
      <c r="V2233" s="207" t="s">
        <v>576</v>
      </c>
      <c r="W2233" s="207" t="s">
        <v>578</v>
      </c>
      <c r="X2233" s="123" t="str">
        <f t="shared" si="143"/>
        <v>DébilNo disminuyeDirectamente</v>
      </c>
      <c r="Y2233" s="208" t="str">
        <f>IFERROR(VLOOKUP(X2233,'Tablas de calculos'!$AZ$4:$BE$11,5,FALSE),"")</f>
        <v/>
      </c>
      <c r="Z2233" s="208" t="str">
        <f>IFERROR(VLOOKUP(X2233,'Tablas de calculos'!$AZ$4:$BE$11,6,FALSE),"")</f>
        <v/>
      </c>
    </row>
    <row r="2234" spans="1:26" ht="30" x14ac:dyDescent="0.25">
      <c r="A2234" s="232" t="s">
        <v>1314</v>
      </c>
      <c r="B2234" s="196">
        <v>135</v>
      </c>
      <c r="C2234" s="205" t="str">
        <f>+VLOOKUP(Tabla9[[#This Row],[Cod. Riesgo]],Tabla_Riesgos[[Número]:[Tipo de Riesgo]],6,FALSE)</f>
        <v xml:space="preserve">Continuidad del negocio </v>
      </c>
      <c r="D2234" s="119" t="s">
        <v>43</v>
      </c>
      <c r="E2234" s="120" t="s">
        <v>730</v>
      </c>
      <c r="F2234" s="121"/>
      <c r="G2234" s="125" t="s">
        <v>783</v>
      </c>
      <c r="H2234" s="472" t="s">
        <v>544</v>
      </c>
      <c r="I2234" s="207"/>
      <c r="J2234" s="207"/>
      <c r="K2234" s="207"/>
      <c r="L2234" s="207"/>
      <c r="M2234" s="207"/>
      <c r="N2234" s="207"/>
      <c r="O2234" s="207"/>
      <c r="P2234" s="123">
        <f t="shared" si="140"/>
        <v>0</v>
      </c>
      <c r="Q2234" s="208" t="str">
        <f t="shared" si="141"/>
        <v>Debil</v>
      </c>
      <c r="R2234" s="207" t="s">
        <v>516</v>
      </c>
      <c r="S2234" s="224" t="str">
        <f t="shared" si="142"/>
        <v>DebilFuerte</v>
      </c>
      <c r="T2234" s="224">
        <f>IFERROR(VLOOKUP(S2234,'Tablas de calculos'!$AU$16:$AV$24,2,FALSE),"")</f>
        <v>7</v>
      </c>
      <c r="U2234" s="208" t="str">
        <f>IFERROR(VLOOKUP(T2234,'Tablas de calculos'!$AV$16:$AY$24,4),"")</f>
        <v>Débil</v>
      </c>
      <c r="V2234" s="207" t="s">
        <v>576</v>
      </c>
      <c r="W2234" s="207" t="s">
        <v>578</v>
      </c>
      <c r="X2234" s="123" t="str">
        <f t="shared" si="143"/>
        <v>DébilNo disminuyeDirectamente</v>
      </c>
      <c r="Y2234" s="208" t="str">
        <f>IFERROR(VLOOKUP(X2234,'Tablas de calculos'!$AZ$4:$BE$11,5,FALSE),"")</f>
        <v/>
      </c>
      <c r="Z2234" s="208" t="str">
        <f>IFERROR(VLOOKUP(X2234,'Tablas de calculos'!$AZ$4:$BE$11,6,FALSE),"")</f>
        <v/>
      </c>
    </row>
    <row r="2235" spans="1:26" ht="30" x14ac:dyDescent="0.25">
      <c r="A2235" s="232" t="s">
        <v>1314</v>
      </c>
      <c r="B2235" s="204">
        <v>136</v>
      </c>
      <c r="C2235" s="205" t="str">
        <f>+VLOOKUP(Tabla9[[#This Row],[Cod. Riesgo]],Tabla_Riesgos[[Número]:[Tipo de Riesgo]],6,FALSE)</f>
        <v xml:space="preserve">Continuidad del negocio </v>
      </c>
      <c r="D2235" s="119" t="s">
        <v>66</v>
      </c>
      <c r="E2235" s="120" t="s">
        <v>774</v>
      </c>
      <c r="F2235" s="121"/>
      <c r="G2235" s="125" t="s">
        <v>784</v>
      </c>
      <c r="H2235" s="472" t="s">
        <v>544</v>
      </c>
      <c r="I2235" s="207"/>
      <c r="J2235" s="207"/>
      <c r="K2235" s="207"/>
      <c r="L2235" s="207"/>
      <c r="M2235" s="207"/>
      <c r="N2235" s="207"/>
      <c r="O2235" s="207"/>
      <c r="P2235" s="123">
        <f t="shared" si="140"/>
        <v>0</v>
      </c>
      <c r="Q2235" s="208" t="str">
        <f t="shared" si="141"/>
        <v>Debil</v>
      </c>
      <c r="R2235" s="207" t="s">
        <v>516</v>
      </c>
      <c r="S2235" s="224" t="str">
        <f t="shared" si="142"/>
        <v>DebilFuerte</v>
      </c>
      <c r="T2235" s="224">
        <f>IFERROR(VLOOKUP(S2235,'Tablas de calculos'!$AU$16:$AV$24,2,FALSE),"")</f>
        <v>7</v>
      </c>
      <c r="U2235" s="208" t="str">
        <f>IFERROR(VLOOKUP(T2235,'Tablas de calculos'!$AV$16:$AY$24,4),"")</f>
        <v>Débil</v>
      </c>
      <c r="V2235" s="207" t="s">
        <v>576</v>
      </c>
      <c r="W2235" s="207" t="s">
        <v>578</v>
      </c>
      <c r="X2235" s="123" t="str">
        <f t="shared" si="143"/>
        <v>DébilNo disminuyeDirectamente</v>
      </c>
      <c r="Y2235" s="208" t="str">
        <f>IFERROR(VLOOKUP(X2235,'Tablas de calculos'!$AZ$4:$BE$11,5,FALSE),"")</f>
        <v/>
      </c>
      <c r="Z2235" s="208" t="str">
        <f>IFERROR(VLOOKUP(X2235,'Tablas de calculos'!$AZ$4:$BE$11,6,FALSE),"")</f>
        <v/>
      </c>
    </row>
    <row r="2236" spans="1:26" ht="30" x14ac:dyDescent="0.25">
      <c r="A2236" s="232" t="s">
        <v>1314</v>
      </c>
      <c r="B2236" s="204">
        <v>136</v>
      </c>
      <c r="C2236" s="205" t="str">
        <f>+VLOOKUP(Tabla9[[#This Row],[Cod. Riesgo]],Tabla_Riesgos[[Número]:[Tipo de Riesgo]],6,FALSE)</f>
        <v xml:space="preserve">Continuidad del negocio </v>
      </c>
      <c r="D2236" s="119" t="s">
        <v>66</v>
      </c>
      <c r="E2236" s="120" t="s">
        <v>774</v>
      </c>
      <c r="F2236" s="121"/>
      <c r="G2236" s="125" t="s">
        <v>785</v>
      </c>
      <c r="H2236" s="472" t="s">
        <v>544</v>
      </c>
      <c r="I2236" s="207"/>
      <c r="J2236" s="207"/>
      <c r="K2236" s="207"/>
      <c r="L2236" s="207"/>
      <c r="M2236" s="207"/>
      <c r="N2236" s="207"/>
      <c r="O2236" s="207"/>
      <c r="P2236" s="123">
        <f t="shared" si="140"/>
        <v>0</v>
      </c>
      <c r="Q2236" s="208" t="str">
        <f t="shared" si="141"/>
        <v>Debil</v>
      </c>
      <c r="R2236" s="207" t="s">
        <v>516</v>
      </c>
      <c r="S2236" s="224" t="str">
        <f t="shared" si="142"/>
        <v>DebilFuerte</v>
      </c>
      <c r="T2236" s="224">
        <f>IFERROR(VLOOKUP(S2236,'Tablas de calculos'!$AU$16:$AV$24,2,FALSE),"")</f>
        <v>7</v>
      </c>
      <c r="U2236" s="208" t="str">
        <f>IFERROR(VLOOKUP(T2236,'Tablas de calculos'!$AV$16:$AY$24,4),"")</f>
        <v>Débil</v>
      </c>
      <c r="V2236" s="207" t="s">
        <v>576</v>
      </c>
      <c r="W2236" s="207" t="s">
        <v>578</v>
      </c>
      <c r="X2236" s="123" t="str">
        <f t="shared" si="143"/>
        <v>DébilNo disminuyeDirectamente</v>
      </c>
      <c r="Y2236" s="208" t="str">
        <f>IFERROR(VLOOKUP(X2236,'Tablas de calculos'!$AZ$4:$BE$11,5,FALSE),"")</f>
        <v/>
      </c>
      <c r="Z2236" s="208" t="str">
        <f>IFERROR(VLOOKUP(X2236,'Tablas de calculos'!$AZ$4:$BE$11,6,FALSE),"")</f>
        <v/>
      </c>
    </row>
    <row r="2237" spans="1:26" ht="30" x14ac:dyDescent="0.25">
      <c r="A2237" s="232" t="s">
        <v>1314</v>
      </c>
      <c r="B2237" s="204">
        <v>136</v>
      </c>
      <c r="C2237" s="205" t="str">
        <f>+VLOOKUP(Tabla9[[#This Row],[Cod. Riesgo]],Tabla_Riesgos[[Número]:[Tipo de Riesgo]],6,FALSE)</f>
        <v xml:space="preserve">Continuidad del negocio </v>
      </c>
      <c r="D2237" s="119" t="s">
        <v>66</v>
      </c>
      <c r="E2237" s="120" t="s">
        <v>774</v>
      </c>
      <c r="F2237" s="121"/>
      <c r="G2237" s="125" t="s">
        <v>786</v>
      </c>
      <c r="H2237" s="472" t="s">
        <v>544</v>
      </c>
      <c r="I2237" s="207"/>
      <c r="J2237" s="207"/>
      <c r="K2237" s="207"/>
      <c r="L2237" s="207"/>
      <c r="M2237" s="207"/>
      <c r="N2237" s="207"/>
      <c r="O2237" s="207"/>
      <c r="P2237" s="123">
        <f t="shared" si="140"/>
        <v>0</v>
      </c>
      <c r="Q2237" s="208" t="str">
        <f t="shared" si="141"/>
        <v>Debil</v>
      </c>
      <c r="R2237" s="207" t="s">
        <v>516</v>
      </c>
      <c r="S2237" s="224" t="str">
        <f t="shared" si="142"/>
        <v>DebilFuerte</v>
      </c>
      <c r="T2237" s="224">
        <f>IFERROR(VLOOKUP(S2237,'Tablas de calculos'!$AU$16:$AV$24,2,FALSE),"")</f>
        <v>7</v>
      </c>
      <c r="U2237" s="208" t="str">
        <f>IFERROR(VLOOKUP(T2237,'Tablas de calculos'!$AV$16:$AY$24,4),"")</f>
        <v>Débil</v>
      </c>
      <c r="V2237" s="207" t="s">
        <v>576</v>
      </c>
      <c r="W2237" s="207" t="s">
        <v>578</v>
      </c>
      <c r="X2237" s="123" t="str">
        <f t="shared" si="143"/>
        <v>DébilNo disminuyeDirectamente</v>
      </c>
      <c r="Y2237" s="208" t="str">
        <f>IFERROR(VLOOKUP(X2237,'Tablas de calculos'!$AZ$4:$BE$11,5,FALSE),"")</f>
        <v/>
      </c>
      <c r="Z2237" s="208" t="str">
        <f>IFERROR(VLOOKUP(X2237,'Tablas de calculos'!$AZ$4:$BE$11,6,FALSE),"")</f>
        <v/>
      </c>
    </row>
    <row r="2238" spans="1:26" ht="30" x14ac:dyDescent="0.25">
      <c r="A2238" s="232" t="s">
        <v>1314</v>
      </c>
      <c r="B2238" s="204">
        <v>136</v>
      </c>
      <c r="C2238" s="205" t="str">
        <f>+VLOOKUP(Tabla9[[#This Row],[Cod. Riesgo]],Tabla_Riesgos[[Número]:[Tipo de Riesgo]],6,FALSE)</f>
        <v xml:space="preserve">Continuidad del negocio </v>
      </c>
      <c r="D2238" s="119" t="s">
        <v>66</v>
      </c>
      <c r="E2238" s="120" t="s">
        <v>774</v>
      </c>
      <c r="F2238" s="121"/>
      <c r="G2238" s="125" t="s">
        <v>787</v>
      </c>
      <c r="H2238" s="472" t="s">
        <v>544</v>
      </c>
      <c r="I2238" s="207"/>
      <c r="J2238" s="207"/>
      <c r="K2238" s="207"/>
      <c r="L2238" s="207"/>
      <c r="M2238" s="207"/>
      <c r="N2238" s="207"/>
      <c r="O2238" s="207"/>
      <c r="P2238" s="123">
        <f t="shared" si="140"/>
        <v>0</v>
      </c>
      <c r="Q2238" s="208" t="str">
        <f t="shared" si="141"/>
        <v>Debil</v>
      </c>
      <c r="R2238" s="207" t="s">
        <v>516</v>
      </c>
      <c r="S2238" s="224" t="str">
        <f t="shared" si="142"/>
        <v>DebilFuerte</v>
      </c>
      <c r="T2238" s="224">
        <f>IFERROR(VLOOKUP(S2238,'Tablas de calculos'!$AU$16:$AV$24,2,FALSE),"")</f>
        <v>7</v>
      </c>
      <c r="U2238" s="208" t="str">
        <f>IFERROR(VLOOKUP(T2238,'Tablas de calculos'!$AV$16:$AY$24,4),"")</f>
        <v>Débil</v>
      </c>
      <c r="V2238" s="207" t="s">
        <v>576</v>
      </c>
      <c r="W2238" s="207" t="s">
        <v>578</v>
      </c>
      <c r="X2238" s="123" t="str">
        <f t="shared" si="143"/>
        <v>DébilNo disminuyeDirectamente</v>
      </c>
      <c r="Y2238" s="208" t="str">
        <f>IFERROR(VLOOKUP(X2238,'Tablas de calculos'!$AZ$4:$BE$11,5,FALSE),"")</f>
        <v/>
      </c>
      <c r="Z2238" s="208" t="str">
        <f>IFERROR(VLOOKUP(X2238,'Tablas de calculos'!$AZ$4:$BE$11,6,FALSE),"")</f>
        <v/>
      </c>
    </row>
    <row r="2239" spans="1:26" ht="30" x14ac:dyDescent="0.25">
      <c r="A2239" s="232" t="s">
        <v>1314</v>
      </c>
      <c r="B2239" s="196">
        <v>137</v>
      </c>
      <c r="C2239" s="205" t="str">
        <f>+VLOOKUP(Tabla9[[#This Row],[Cod. Riesgo]],Tabla_Riesgos[[Número]:[Tipo de Riesgo]],6,FALSE)</f>
        <v xml:space="preserve">Continuidad del negocio </v>
      </c>
      <c r="D2239" s="119" t="s">
        <v>66</v>
      </c>
      <c r="E2239" s="120" t="s">
        <v>736</v>
      </c>
      <c r="F2239" s="121"/>
      <c r="G2239" s="125" t="s">
        <v>788</v>
      </c>
      <c r="H2239" s="472" t="s">
        <v>544</v>
      </c>
      <c r="I2239" s="207"/>
      <c r="J2239" s="207"/>
      <c r="K2239" s="207"/>
      <c r="L2239" s="207"/>
      <c r="M2239" s="207"/>
      <c r="N2239" s="207"/>
      <c r="O2239" s="207"/>
      <c r="P2239" s="123">
        <f t="shared" si="140"/>
        <v>0</v>
      </c>
      <c r="Q2239" s="208" t="str">
        <f t="shared" si="141"/>
        <v>Debil</v>
      </c>
      <c r="R2239" s="207" t="s">
        <v>516</v>
      </c>
      <c r="S2239" s="224" t="str">
        <f t="shared" si="142"/>
        <v>DebilFuerte</v>
      </c>
      <c r="T2239" s="224">
        <f>IFERROR(VLOOKUP(S2239,'Tablas de calculos'!$AU$16:$AV$24,2,FALSE),"")</f>
        <v>7</v>
      </c>
      <c r="U2239" s="208" t="str">
        <f>IFERROR(VLOOKUP(T2239,'Tablas de calculos'!$AV$16:$AY$24,4),"")</f>
        <v>Débil</v>
      </c>
      <c r="V2239" s="207" t="s">
        <v>576</v>
      </c>
      <c r="W2239" s="207" t="s">
        <v>578</v>
      </c>
      <c r="X2239" s="123" t="str">
        <f t="shared" si="143"/>
        <v>DébilNo disminuyeDirectamente</v>
      </c>
      <c r="Y2239" s="208" t="str">
        <f>IFERROR(VLOOKUP(X2239,'Tablas de calculos'!$AZ$4:$BE$11,5,FALSE),"")</f>
        <v/>
      </c>
      <c r="Z2239" s="208" t="str">
        <f>IFERROR(VLOOKUP(X2239,'Tablas de calculos'!$AZ$4:$BE$11,6,FALSE),"")</f>
        <v/>
      </c>
    </row>
    <row r="2240" spans="1:26" ht="30" x14ac:dyDescent="0.25">
      <c r="A2240" s="232" t="s">
        <v>1314</v>
      </c>
      <c r="B2240" s="205">
        <v>138</v>
      </c>
      <c r="C2240" s="205" t="str">
        <f>+VLOOKUP(Tabla9[[#This Row],[Cod. Riesgo]],Tabla_Riesgos[[Número]:[Tipo de Riesgo]],6,FALSE)</f>
        <v xml:space="preserve">Continuidad del negocio </v>
      </c>
      <c r="D2240" s="199" t="s">
        <v>66</v>
      </c>
      <c r="E2240" s="200" t="s">
        <v>738</v>
      </c>
      <c r="F2240" s="121"/>
      <c r="G2240" s="125" t="s">
        <v>789</v>
      </c>
      <c r="H2240" s="472" t="s">
        <v>544</v>
      </c>
      <c r="I2240" s="207"/>
      <c r="J2240" s="207"/>
      <c r="K2240" s="207"/>
      <c r="L2240" s="207"/>
      <c r="M2240" s="207"/>
      <c r="N2240" s="207"/>
      <c r="O2240" s="207"/>
      <c r="P2240" s="123">
        <f t="shared" si="140"/>
        <v>0</v>
      </c>
      <c r="Q2240" s="208" t="str">
        <f t="shared" si="141"/>
        <v>Debil</v>
      </c>
      <c r="R2240" s="207" t="s">
        <v>516</v>
      </c>
      <c r="S2240" s="224" t="str">
        <f t="shared" si="142"/>
        <v>DebilFuerte</v>
      </c>
      <c r="T2240" s="224">
        <f>IFERROR(VLOOKUP(S2240,'Tablas de calculos'!$AU$16:$AV$24,2,FALSE),"")</f>
        <v>7</v>
      </c>
      <c r="U2240" s="208" t="str">
        <f>IFERROR(VLOOKUP(T2240,'Tablas de calculos'!$AV$16:$AY$24,4),"")</f>
        <v>Débil</v>
      </c>
      <c r="V2240" s="207" t="s">
        <v>576</v>
      </c>
      <c r="W2240" s="207" t="s">
        <v>578</v>
      </c>
      <c r="X2240" s="123" t="str">
        <f t="shared" si="143"/>
        <v>DébilNo disminuyeDirectamente</v>
      </c>
      <c r="Y2240" s="208" t="str">
        <f>IFERROR(VLOOKUP(X2240,'Tablas de calculos'!$AZ$4:$BE$11,5,FALSE),"")</f>
        <v/>
      </c>
      <c r="Z2240" s="208" t="str">
        <f>IFERROR(VLOOKUP(X2240,'Tablas de calculos'!$AZ$4:$BE$11,6,FALSE),"")</f>
        <v/>
      </c>
    </row>
    <row r="2241" spans="1:26" ht="60" x14ac:dyDescent="0.25">
      <c r="A2241" s="232" t="s">
        <v>109</v>
      </c>
      <c r="B2241" s="61">
        <v>1</v>
      </c>
      <c r="C2241" s="205" t="str">
        <f>+VLOOKUP(Tabla9[[#This Row],[Cod. Riesgo]],Tabla_Riesgos[[Número]:[Tipo de Riesgo]],6,FALSE)</f>
        <v>Corrupción</v>
      </c>
      <c r="D2241" s="119" t="s">
        <v>12</v>
      </c>
      <c r="E2241" s="120" t="s">
        <v>386</v>
      </c>
      <c r="F2241" s="121"/>
      <c r="G2241" s="125" t="s">
        <v>173</v>
      </c>
      <c r="H2241" s="472"/>
      <c r="I2241" s="207"/>
      <c r="J2241" s="207"/>
      <c r="K2241" s="207"/>
      <c r="L2241" s="207"/>
      <c r="M2241" s="207"/>
      <c r="N2241" s="207"/>
      <c r="O2241" s="207"/>
      <c r="P2241" s="123">
        <f t="shared" si="140"/>
        <v>0</v>
      </c>
      <c r="Q2241" s="208" t="str">
        <f t="shared" si="141"/>
        <v>Debil</v>
      </c>
      <c r="R2241" s="207" t="s">
        <v>371</v>
      </c>
      <c r="S2241" s="224" t="str">
        <f t="shared" si="142"/>
        <v>DebilModerado</v>
      </c>
      <c r="T2241" s="224">
        <f>IFERROR(VLOOKUP(S2241,'Tablas de calculos'!$AU$16:$AV$24,2,FALSE),"")</f>
        <v>8</v>
      </c>
      <c r="U2241" s="208" t="str">
        <f>IFERROR(VLOOKUP(T2241,'Tablas de calculos'!$AV$16:$AY$24,4),"")</f>
        <v>Débil</v>
      </c>
      <c r="V2241" s="207" t="s">
        <v>578</v>
      </c>
      <c r="W2241" s="207" t="s">
        <v>575</v>
      </c>
      <c r="X2241" s="123" t="str">
        <f t="shared" si="143"/>
        <v>DébilDirectamenteIndirectamente</v>
      </c>
      <c r="Y2241" s="208" t="str">
        <f>IFERROR(VLOOKUP(X2241,'Tablas de calculos'!$AZ$4:$BE$11,5,FALSE),"")</f>
        <v/>
      </c>
      <c r="Z2241" s="208" t="str">
        <f>IFERROR(VLOOKUP(X2241,'Tablas de calculos'!$AZ$4:$BE$11,6,FALSE),"")</f>
        <v/>
      </c>
    </row>
    <row r="2242" spans="1:26" ht="60" x14ac:dyDescent="0.25">
      <c r="A2242" s="232" t="s">
        <v>109</v>
      </c>
      <c r="B2242" s="61">
        <v>1</v>
      </c>
      <c r="C2242" s="205" t="str">
        <f>+VLOOKUP(Tabla9[[#This Row],[Cod. Riesgo]],Tabla_Riesgos[[Número]:[Tipo de Riesgo]],6,FALSE)</f>
        <v>Corrupción</v>
      </c>
      <c r="D2242" s="119" t="s">
        <v>12</v>
      </c>
      <c r="E2242" s="120" t="s">
        <v>386</v>
      </c>
      <c r="F2242" s="121"/>
      <c r="G2242" s="125" t="s">
        <v>174</v>
      </c>
      <c r="H2242" s="472"/>
      <c r="I2242" s="207"/>
      <c r="J2242" s="207"/>
      <c r="K2242" s="207"/>
      <c r="L2242" s="207"/>
      <c r="M2242" s="207"/>
      <c r="N2242" s="207"/>
      <c r="O2242" s="207"/>
      <c r="P2242" s="123">
        <f t="shared" si="140"/>
        <v>0</v>
      </c>
      <c r="Q2242" s="208" t="str">
        <f t="shared" si="141"/>
        <v>Debil</v>
      </c>
      <c r="R2242" s="207" t="s">
        <v>516</v>
      </c>
      <c r="S2242" s="224" t="str">
        <f t="shared" si="142"/>
        <v>DebilFuerte</v>
      </c>
      <c r="T2242" s="224">
        <f>IFERROR(VLOOKUP(S2242,'Tablas de calculos'!$AU$16:$AV$24,2,FALSE),"")</f>
        <v>7</v>
      </c>
      <c r="U2242" s="208" t="str">
        <f>IFERROR(VLOOKUP(T2242,'Tablas de calculos'!$AV$16:$AY$24,4),"")</f>
        <v>Débil</v>
      </c>
      <c r="V2242" s="207" t="s">
        <v>578</v>
      </c>
      <c r="W2242" s="207" t="s">
        <v>575</v>
      </c>
      <c r="X2242" s="123" t="str">
        <f t="shared" si="143"/>
        <v>DébilDirectamenteIndirectamente</v>
      </c>
      <c r="Y2242" s="208" t="str">
        <f>IFERROR(VLOOKUP(X2242,'Tablas de calculos'!$AZ$4:$BE$11,5,FALSE),"")</f>
        <v/>
      </c>
      <c r="Z2242" s="208" t="str">
        <f>IFERROR(VLOOKUP(X2242,'Tablas de calculos'!$AZ$4:$BE$11,6,FALSE),"")</f>
        <v/>
      </c>
    </row>
    <row r="2243" spans="1:26" ht="60" x14ac:dyDescent="0.25">
      <c r="A2243" s="232" t="s">
        <v>109</v>
      </c>
      <c r="B2243" s="61">
        <v>1</v>
      </c>
      <c r="C2243" s="205" t="str">
        <f>+VLOOKUP(Tabla9[[#This Row],[Cod. Riesgo]],Tabla_Riesgos[[Número]:[Tipo de Riesgo]],6,FALSE)</f>
        <v>Corrupción</v>
      </c>
      <c r="D2243" s="119" t="s">
        <v>12</v>
      </c>
      <c r="E2243" s="120" t="s">
        <v>386</v>
      </c>
      <c r="F2243" s="121"/>
      <c r="G2243" s="125" t="s">
        <v>175</v>
      </c>
      <c r="H2243" s="472"/>
      <c r="I2243" s="207"/>
      <c r="J2243" s="207"/>
      <c r="K2243" s="207"/>
      <c r="L2243" s="207"/>
      <c r="M2243" s="207"/>
      <c r="N2243" s="207"/>
      <c r="O2243" s="207"/>
      <c r="P2243" s="123">
        <f t="shared" si="140"/>
        <v>0</v>
      </c>
      <c r="Q2243" s="208" t="str">
        <f t="shared" si="141"/>
        <v>Debil</v>
      </c>
      <c r="R2243" s="207" t="s">
        <v>371</v>
      </c>
      <c r="S2243" s="224" t="str">
        <f t="shared" si="142"/>
        <v>DebilModerado</v>
      </c>
      <c r="T2243" s="224">
        <f>IFERROR(VLOOKUP(S2243,'Tablas de calculos'!$AU$16:$AV$24,2,FALSE),"")</f>
        <v>8</v>
      </c>
      <c r="U2243" s="208" t="str">
        <f>IFERROR(VLOOKUP(T2243,'Tablas de calculos'!$AV$16:$AY$24,4),"")</f>
        <v>Débil</v>
      </c>
      <c r="V2243" s="207" t="s">
        <v>576</v>
      </c>
      <c r="W2243" s="207" t="s">
        <v>578</v>
      </c>
      <c r="X2243" s="123" t="str">
        <f t="shared" si="143"/>
        <v>DébilNo disminuyeDirectamente</v>
      </c>
      <c r="Y2243" s="208" t="str">
        <f>IFERROR(VLOOKUP(X2243,'Tablas de calculos'!$AZ$4:$BE$11,5,FALSE),"")</f>
        <v/>
      </c>
      <c r="Z2243" s="208" t="str">
        <f>IFERROR(VLOOKUP(X2243,'Tablas de calculos'!$AZ$4:$BE$11,6,FALSE),"")</f>
        <v/>
      </c>
    </row>
    <row r="2244" spans="1:26" ht="60" x14ac:dyDescent="0.25">
      <c r="A2244" s="232" t="s">
        <v>109</v>
      </c>
      <c r="B2244" s="61">
        <v>1</v>
      </c>
      <c r="C2244" s="205" t="str">
        <f>+VLOOKUP(Tabla9[[#This Row],[Cod. Riesgo]],Tabla_Riesgos[[Número]:[Tipo de Riesgo]],6,FALSE)</f>
        <v>Corrupción</v>
      </c>
      <c r="D2244" s="119" t="s">
        <v>12</v>
      </c>
      <c r="E2244" s="120" t="s">
        <v>386</v>
      </c>
      <c r="F2244" s="121"/>
      <c r="G2244" s="125" t="s">
        <v>176</v>
      </c>
      <c r="H2244" s="472"/>
      <c r="I2244" s="207"/>
      <c r="J2244" s="207"/>
      <c r="K2244" s="207"/>
      <c r="L2244" s="207"/>
      <c r="M2244" s="207"/>
      <c r="N2244" s="207"/>
      <c r="O2244" s="207"/>
      <c r="P2244" s="123">
        <f t="shared" si="140"/>
        <v>0</v>
      </c>
      <c r="Q2244" s="208" t="str">
        <f t="shared" si="141"/>
        <v>Debil</v>
      </c>
      <c r="R2244" s="207" t="s">
        <v>516</v>
      </c>
      <c r="S2244" s="224" t="str">
        <f t="shared" si="142"/>
        <v>DebilFuerte</v>
      </c>
      <c r="T2244" s="224">
        <f>IFERROR(VLOOKUP(S2244,'Tablas de calculos'!$AU$16:$AV$24,2,FALSE),"")</f>
        <v>7</v>
      </c>
      <c r="U2244" s="208" t="str">
        <f>IFERROR(VLOOKUP(T2244,'Tablas de calculos'!$AV$16:$AY$24,4),"")</f>
        <v>Débil</v>
      </c>
      <c r="V2244" s="207" t="s">
        <v>576</v>
      </c>
      <c r="W2244" s="207" t="s">
        <v>578</v>
      </c>
      <c r="X2244" s="123" t="str">
        <f t="shared" si="143"/>
        <v>DébilNo disminuyeDirectamente</v>
      </c>
      <c r="Y2244" s="208" t="str">
        <f>IFERROR(VLOOKUP(X2244,'Tablas de calculos'!$AZ$4:$BE$11,5,FALSE),"")</f>
        <v/>
      </c>
      <c r="Z2244" s="208" t="str">
        <f>IFERROR(VLOOKUP(X2244,'Tablas de calculos'!$AZ$4:$BE$11,6,FALSE),"")</f>
        <v/>
      </c>
    </row>
    <row r="2245" spans="1:26" ht="60" x14ac:dyDescent="0.25">
      <c r="A2245" s="232" t="s">
        <v>109</v>
      </c>
      <c r="B2245" s="61">
        <v>1</v>
      </c>
      <c r="C2245" s="205" t="str">
        <f>+VLOOKUP(Tabla9[[#This Row],[Cod. Riesgo]],Tabla_Riesgos[[Número]:[Tipo de Riesgo]],6,FALSE)</f>
        <v>Corrupción</v>
      </c>
      <c r="D2245" s="119" t="s">
        <v>12</v>
      </c>
      <c r="E2245" s="120" t="s">
        <v>386</v>
      </c>
      <c r="F2245" s="121"/>
      <c r="G2245" s="125" t="s">
        <v>177</v>
      </c>
      <c r="H2245" s="472"/>
      <c r="I2245" s="207"/>
      <c r="J2245" s="207"/>
      <c r="K2245" s="207"/>
      <c r="L2245" s="207"/>
      <c r="M2245" s="207"/>
      <c r="N2245" s="207"/>
      <c r="O2245" s="207"/>
      <c r="P2245" s="123">
        <f t="shared" ref="P2245:P2308" si="144">IFERROR(IF(I2245="Asignado",15,0)+IF(J2245="Adecuado",15,0)+IF(K2245="Oportuna",15,0)+IF(L2245="Prevenir",15,0)+IF(L2245="Detectar",10,0)+IF(M2245="Confiable",15,0)+IF(N2245="Se investigan y resuelven oportunamente",15,0)+IF(O2245="Completa",10,0)+IF(O2245="Incompleta",5,0),"")</f>
        <v>0</v>
      </c>
      <c r="Q2245" s="208" t="str">
        <f t="shared" ref="Q2245:Q2308" si="145">IF(P2245&lt;86,"Debil",IF(P2245&lt;96,"Moderado","Fuerte"))</f>
        <v>Debil</v>
      </c>
      <c r="R2245" s="207" t="s">
        <v>516</v>
      </c>
      <c r="S2245" s="224" t="str">
        <f t="shared" ref="S2245:S2308" si="146">_xlfn.CONCAT(Q2245,R2245)</f>
        <v>DebilFuerte</v>
      </c>
      <c r="T2245" s="224">
        <f>IFERROR(VLOOKUP(S2245,'Tablas de calculos'!$AU$16:$AV$24,2,FALSE),"")</f>
        <v>7</v>
      </c>
      <c r="U2245" s="208" t="str">
        <f>IFERROR(VLOOKUP(T2245,'Tablas de calculos'!$AV$16:$AY$24,4),"")</f>
        <v>Débil</v>
      </c>
      <c r="V2245" s="207" t="s">
        <v>578</v>
      </c>
      <c r="W2245" s="207" t="s">
        <v>575</v>
      </c>
      <c r="X2245" s="123" t="str">
        <f t="shared" ref="X2245:X2308" si="147">CONCATENATE(U2245,V2245,W2245)</f>
        <v>DébilDirectamenteIndirectamente</v>
      </c>
      <c r="Y2245" s="208" t="str">
        <f>IFERROR(VLOOKUP(X2245,'Tablas de calculos'!$AZ$4:$BE$11,5,FALSE),"")</f>
        <v/>
      </c>
      <c r="Z2245" s="208" t="str">
        <f>IFERROR(VLOOKUP(X2245,'Tablas de calculos'!$AZ$4:$BE$11,6,FALSE),"")</f>
        <v/>
      </c>
    </row>
    <row r="2246" spans="1:26" ht="60" x14ac:dyDescent="0.25">
      <c r="A2246" s="232" t="s">
        <v>109</v>
      </c>
      <c r="B2246" s="61">
        <v>1</v>
      </c>
      <c r="C2246" s="205" t="str">
        <f>+VLOOKUP(Tabla9[[#This Row],[Cod. Riesgo]],Tabla_Riesgos[[Número]:[Tipo de Riesgo]],6,FALSE)</f>
        <v>Corrupción</v>
      </c>
      <c r="D2246" s="119" t="s">
        <v>12</v>
      </c>
      <c r="E2246" s="120" t="s">
        <v>386</v>
      </c>
      <c r="F2246" s="121"/>
      <c r="G2246" s="125" t="s">
        <v>178</v>
      </c>
      <c r="H2246" s="472"/>
      <c r="I2246" s="207"/>
      <c r="J2246" s="207"/>
      <c r="K2246" s="207"/>
      <c r="L2246" s="207"/>
      <c r="M2246" s="207"/>
      <c r="N2246" s="207"/>
      <c r="O2246" s="207"/>
      <c r="P2246" s="123">
        <f t="shared" si="144"/>
        <v>0</v>
      </c>
      <c r="Q2246" s="208" t="str">
        <f t="shared" si="145"/>
        <v>Debil</v>
      </c>
      <c r="R2246" s="207" t="s">
        <v>516</v>
      </c>
      <c r="S2246" s="224" t="str">
        <f t="shared" si="146"/>
        <v>DebilFuerte</v>
      </c>
      <c r="T2246" s="224">
        <f>IFERROR(VLOOKUP(S2246,'Tablas de calculos'!$AU$16:$AV$24,2,FALSE),"")</f>
        <v>7</v>
      </c>
      <c r="U2246" s="208" t="str">
        <f>IFERROR(VLOOKUP(T2246,'Tablas de calculos'!$AV$16:$AY$24,4),"")</f>
        <v>Débil</v>
      </c>
      <c r="V2246" s="207" t="s">
        <v>576</v>
      </c>
      <c r="W2246" s="207" t="s">
        <v>578</v>
      </c>
      <c r="X2246" s="123" t="str">
        <f t="shared" si="147"/>
        <v>DébilNo disminuyeDirectamente</v>
      </c>
      <c r="Y2246" s="208" t="str">
        <f>IFERROR(VLOOKUP(X2246,'Tablas de calculos'!$AZ$4:$BE$11,5,FALSE),"")</f>
        <v/>
      </c>
      <c r="Z2246" s="208" t="str">
        <f>IFERROR(VLOOKUP(X2246,'Tablas de calculos'!$AZ$4:$BE$11,6,FALSE),"")</f>
        <v/>
      </c>
    </row>
    <row r="2247" spans="1:26" ht="75" x14ac:dyDescent="0.25">
      <c r="A2247" s="232" t="s">
        <v>109</v>
      </c>
      <c r="B2247" s="61">
        <v>3</v>
      </c>
      <c r="C2247" s="205" t="str">
        <f>+VLOOKUP(Tabla9[[#This Row],[Cod. Riesgo]],Tabla_Riesgos[[Número]:[Tipo de Riesgo]],6,FALSE)</f>
        <v>Corrupción</v>
      </c>
      <c r="D2247" s="119" t="s">
        <v>12</v>
      </c>
      <c r="E2247" s="120" t="s">
        <v>390</v>
      </c>
      <c r="F2247" s="121"/>
      <c r="G2247" s="125" t="s">
        <v>177</v>
      </c>
      <c r="H2247" s="472"/>
      <c r="I2247" s="207"/>
      <c r="J2247" s="207"/>
      <c r="K2247" s="207"/>
      <c r="L2247" s="207"/>
      <c r="M2247" s="207"/>
      <c r="N2247" s="207"/>
      <c r="O2247" s="207"/>
      <c r="P2247" s="123">
        <f t="shared" si="144"/>
        <v>0</v>
      </c>
      <c r="Q2247" s="208" t="str">
        <f t="shared" si="145"/>
        <v>Debil</v>
      </c>
      <c r="R2247" s="207" t="s">
        <v>516</v>
      </c>
      <c r="S2247" s="224" t="str">
        <f t="shared" si="146"/>
        <v>DebilFuerte</v>
      </c>
      <c r="T2247" s="224">
        <f>IFERROR(VLOOKUP(S2247,'Tablas de calculos'!$AU$16:$AV$24,2,FALSE),"")</f>
        <v>7</v>
      </c>
      <c r="U2247" s="208" t="str">
        <f>IFERROR(VLOOKUP(T2247,'Tablas de calculos'!$AV$16:$AY$24,4),"")</f>
        <v>Débil</v>
      </c>
      <c r="V2247" s="207" t="s">
        <v>576</v>
      </c>
      <c r="W2247" s="207" t="s">
        <v>578</v>
      </c>
      <c r="X2247" s="123" t="str">
        <f t="shared" si="147"/>
        <v>DébilNo disminuyeDirectamente</v>
      </c>
      <c r="Y2247" s="208" t="str">
        <f>IFERROR(VLOOKUP(X2247,'Tablas de calculos'!$AZ$4:$BE$11,5,FALSE),"")</f>
        <v/>
      </c>
      <c r="Z2247" s="208" t="str">
        <f>IFERROR(VLOOKUP(X2247,'Tablas de calculos'!$AZ$4:$BE$11,6,FALSE),"")</f>
        <v/>
      </c>
    </row>
    <row r="2248" spans="1:26" ht="75" x14ac:dyDescent="0.25">
      <c r="A2248" s="232" t="s">
        <v>109</v>
      </c>
      <c r="B2248" s="61">
        <v>3</v>
      </c>
      <c r="C2248" s="205" t="str">
        <f>+VLOOKUP(Tabla9[[#This Row],[Cod. Riesgo]],Tabla_Riesgos[[Número]:[Tipo de Riesgo]],6,FALSE)</f>
        <v>Corrupción</v>
      </c>
      <c r="D2248" s="119" t="s">
        <v>12</v>
      </c>
      <c r="E2248" s="120" t="s">
        <v>390</v>
      </c>
      <c r="F2248" s="121"/>
      <c r="G2248" s="125" t="s">
        <v>178</v>
      </c>
      <c r="H2248" s="472"/>
      <c r="I2248" s="207"/>
      <c r="J2248" s="207"/>
      <c r="K2248" s="207"/>
      <c r="L2248" s="207"/>
      <c r="M2248" s="207"/>
      <c r="N2248" s="207"/>
      <c r="O2248" s="207"/>
      <c r="P2248" s="123">
        <f t="shared" si="144"/>
        <v>0</v>
      </c>
      <c r="Q2248" s="208" t="str">
        <f t="shared" si="145"/>
        <v>Debil</v>
      </c>
      <c r="R2248" s="207" t="s">
        <v>516</v>
      </c>
      <c r="S2248" s="224" t="str">
        <f t="shared" si="146"/>
        <v>DebilFuerte</v>
      </c>
      <c r="T2248" s="224">
        <f>IFERROR(VLOOKUP(S2248,'Tablas de calculos'!$AU$16:$AV$24,2,FALSE),"")</f>
        <v>7</v>
      </c>
      <c r="U2248" s="208" t="str">
        <f>IFERROR(VLOOKUP(T2248,'Tablas de calculos'!$AV$16:$AY$24,4),"")</f>
        <v>Débil</v>
      </c>
      <c r="V2248" s="207" t="s">
        <v>576</v>
      </c>
      <c r="W2248" s="207" t="s">
        <v>578</v>
      </c>
      <c r="X2248" s="123" t="str">
        <f t="shared" si="147"/>
        <v>DébilNo disminuyeDirectamente</v>
      </c>
      <c r="Y2248" s="208" t="str">
        <f>IFERROR(VLOOKUP(X2248,'Tablas de calculos'!$AZ$4:$BE$11,5,FALSE),"")</f>
        <v/>
      </c>
      <c r="Z2248" s="208" t="str">
        <f>IFERROR(VLOOKUP(X2248,'Tablas de calculos'!$AZ$4:$BE$11,6,FALSE),"")</f>
        <v/>
      </c>
    </row>
    <row r="2249" spans="1:26" ht="75" x14ac:dyDescent="0.25">
      <c r="A2249" s="232" t="s">
        <v>109</v>
      </c>
      <c r="B2249" s="61">
        <v>3</v>
      </c>
      <c r="C2249" s="205" t="str">
        <f>+VLOOKUP(Tabla9[[#This Row],[Cod. Riesgo]],Tabla_Riesgos[[Número]:[Tipo de Riesgo]],6,FALSE)</f>
        <v>Corrupción</v>
      </c>
      <c r="D2249" s="119" t="s">
        <v>12</v>
      </c>
      <c r="E2249" s="120" t="s">
        <v>390</v>
      </c>
      <c r="F2249" s="121"/>
      <c r="G2249" s="125" t="s">
        <v>179</v>
      </c>
      <c r="H2249" s="472"/>
      <c r="I2249" s="207"/>
      <c r="J2249" s="207"/>
      <c r="K2249" s="207"/>
      <c r="L2249" s="207"/>
      <c r="M2249" s="207"/>
      <c r="N2249" s="207"/>
      <c r="O2249" s="207"/>
      <c r="P2249" s="123">
        <f t="shared" si="144"/>
        <v>0</v>
      </c>
      <c r="Q2249" s="208" t="str">
        <f t="shared" si="145"/>
        <v>Debil</v>
      </c>
      <c r="R2249" s="207" t="s">
        <v>516</v>
      </c>
      <c r="S2249" s="224" t="str">
        <f t="shared" si="146"/>
        <v>DebilFuerte</v>
      </c>
      <c r="T2249" s="224">
        <f>IFERROR(VLOOKUP(S2249,'Tablas de calculos'!$AU$16:$AV$24,2,FALSE),"")</f>
        <v>7</v>
      </c>
      <c r="U2249" s="208" t="str">
        <f>IFERROR(VLOOKUP(T2249,'Tablas de calculos'!$AV$16:$AY$24,4),"")</f>
        <v>Débil</v>
      </c>
      <c r="V2249" s="207" t="s">
        <v>578</v>
      </c>
      <c r="W2249" s="207" t="s">
        <v>578</v>
      </c>
      <c r="X2249" s="123" t="str">
        <f t="shared" si="147"/>
        <v>DébilDirectamenteDirectamente</v>
      </c>
      <c r="Y2249" s="208" t="str">
        <f>IFERROR(VLOOKUP(X2249,'Tablas de calculos'!$AZ$4:$BE$11,5,FALSE),"")</f>
        <v/>
      </c>
      <c r="Z2249" s="208" t="str">
        <f>IFERROR(VLOOKUP(X2249,'Tablas de calculos'!$AZ$4:$BE$11,6,FALSE),"")</f>
        <v/>
      </c>
    </row>
    <row r="2250" spans="1:26" ht="75" x14ac:dyDescent="0.25">
      <c r="A2250" s="232" t="s">
        <v>109</v>
      </c>
      <c r="B2250" s="61">
        <v>3</v>
      </c>
      <c r="C2250" s="205" t="str">
        <f>+VLOOKUP(Tabla9[[#This Row],[Cod. Riesgo]],Tabla_Riesgos[[Número]:[Tipo de Riesgo]],6,FALSE)</f>
        <v>Corrupción</v>
      </c>
      <c r="D2250" s="119" t="s">
        <v>12</v>
      </c>
      <c r="E2250" s="120" t="s">
        <v>390</v>
      </c>
      <c r="F2250" s="121"/>
      <c r="G2250" s="125" t="s">
        <v>180</v>
      </c>
      <c r="H2250" s="472"/>
      <c r="I2250" s="207"/>
      <c r="J2250" s="207"/>
      <c r="K2250" s="207"/>
      <c r="L2250" s="207"/>
      <c r="M2250" s="207"/>
      <c r="N2250" s="207"/>
      <c r="O2250" s="207"/>
      <c r="P2250" s="123">
        <f t="shared" si="144"/>
        <v>0</v>
      </c>
      <c r="Q2250" s="208" t="str">
        <f t="shared" si="145"/>
        <v>Debil</v>
      </c>
      <c r="R2250" s="207" t="s">
        <v>516</v>
      </c>
      <c r="S2250" s="224" t="str">
        <f t="shared" si="146"/>
        <v>DebilFuerte</v>
      </c>
      <c r="T2250" s="224">
        <f>IFERROR(VLOOKUP(S2250,'Tablas de calculos'!$AU$16:$AV$24,2,FALSE),"")</f>
        <v>7</v>
      </c>
      <c r="U2250" s="208" t="str">
        <f>IFERROR(VLOOKUP(T2250,'Tablas de calculos'!$AV$16:$AY$24,4),"")</f>
        <v>Débil</v>
      </c>
      <c r="V2250" s="207" t="s">
        <v>578</v>
      </c>
      <c r="W2250" s="207" t="s">
        <v>578</v>
      </c>
      <c r="X2250" s="123" t="str">
        <f t="shared" si="147"/>
        <v>DébilDirectamenteDirectamente</v>
      </c>
      <c r="Y2250" s="208" t="str">
        <f>IFERROR(VLOOKUP(X2250,'Tablas de calculos'!$AZ$4:$BE$11,5,FALSE),"")</f>
        <v/>
      </c>
      <c r="Z2250" s="208" t="str">
        <f>IFERROR(VLOOKUP(X2250,'Tablas de calculos'!$AZ$4:$BE$11,6,FALSE),"")</f>
        <v/>
      </c>
    </row>
    <row r="2251" spans="1:26" ht="90" x14ac:dyDescent="0.25">
      <c r="A2251" s="232" t="s">
        <v>109</v>
      </c>
      <c r="B2251" s="61">
        <v>4</v>
      </c>
      <c r="C2251" s="205" t="str">
        <f>+VLOOKUP(Tabla9[[#This Row],[Cod. Riesgo]],Tabla_Riesgos[[Número]:[Tipo de Riesgo]],6,FALSE)</f>
        <v>Corrupción</v>
      </c>
      <c r="D2251" s="119" t="s">
        <v>12</v>
      </c>
      <c r="E2251" s="120" t="s">
        <v>622</v>
      </c>
      <c r="F2251" s="121"/>
      <c r="G2251" s="125" t="s">
        <v>181</v>
      </c>
      <c r="H2251" s="472"/>
      <c r="I2251" s="207"/>
      <c r="J2251" s="207"/>
      <c r="K2251" s="207"/>
      <c r="L2251" s="207"/>
      <c r="M2251" s="207"/>
      <c r="N2251" s="207"/>
      <c r="O2251" s="207"/>
      <c r="P2251" s="123">
        <f t="shared" si="144"/>
        <v>0</v>
      </c>
      <c r="Q2251" s="208" t="str">
        <f t="shared" si="145"/>
        <v>Debil</v>
      </c>
      <c r="R2251" s="207" t="s">
        <v>516</v>
      </c>
      <c r="S2251" s="224" t="str">
        <f t="shared" si="146"/>
        <v>DebilFuerte</v>
      </c>
      <c r="T2251" s="224">
        <f>IFERROR(VLOOKUP(S2251,'Tablas de calculos'!$AU$16:$AV$24,2,FALSE),"")</f>
        <v>7</v>
      </c>
      <c r="U2251" s="208" t="str">
        <f>IFERROR(VLOOKUP(T2251,'Tablas de calculos'!$AV$16:$AY$24,4),"")</f>
        <v>Débil</v>
      </c>
      <c r="V2251" s="207" t="s">
        <v>578</v>
      </c>
      <c r="W2251" s="207" t="s">
        <v>578</v>
      </c>
      <c r="X2251" s="123" t="str">
        <f t="shared" si="147"/>
        <v>DébilDirectamenteDirectamente</v>
      </c>
      <c r="Y2251" s="208" t="str">
        <f>IFERROR(VLOOKUP(X2251,'Tablas de calculos'!$AZ$4:$BE$11,5,FALSE),"")</f>
        <v/>
      </c>
      <c r="Z2251" s="208" t="str">
        <f>IFERROR(VLOOKUP(X2251,'Tablas de calculos'!$AZ$4:$BE$11,6,FALSE),"")</f>
        <v/>
      </c>
    </row>
    <row r="2252" spans="1:26" ht="90" x14ac:dyDescent="0.25">
      <c r="A2252" s="232" t="s">
        <v>109</v>
      </c>
      <c r="B2252" s="61">
        <v>4</v>
      </c>
      <c r="C2252" s="205" t="str">
        <f>+VLOOKUP(Tabla9[[#This Row],[Cod. Riesgo]],Tabla_Riesgos[[Número]:[Tipo de Riesgo]],6,FALSE)</f>
        <v>Corrupción</v>
      </c>
      <c r="D2252" s="119" t="s">
        <v>12</v>
      </c>
      <c r="E2252" s="120" t="s">
        <v>622</v>
      </c>
      <c r="F2252" s="121"/>
      <c r="G2252" s="125" t="s">
        <v>182</v>
      </c>
      <c r="H2252" s="472"/>
      <c r="I2252" s="207"/>
      <c r="J2252" s="207"/>
      <c r="K2252" s="207"/>
      <c r="L2252" s="207"/>
      <c r="M2252" s="207"/>
      <c r="N2252" s="207"/>
      <c r="O2252" s="207"/>
      <c r="P2252" s="123">
        <f t="shared" si="144"/>
        <v>0</v>
      </c>
      <c r="Q2252" s="208" t="str">
        <f t="shared" si="145"/>
        <v>Debil</v>
      </c>
      <c r="R2252" s="207" t="s">
        <v>516</v>
      </c>
      <c r="S2252" s="224" t="str">
        <f t="shared" si="146"/>
        <v>DebilFuerte</v>
      </c>
      <c r="T2252" s="224">
        <f>IFERROR(VLOOKUP(S2252,'Tablas de calculos'!$AU$16:$AV$24,2,FALSE),"")</f>
        <v>7</v>
      </c>
      <c r="U2252" s="208" t="str">
        <f>IFERROR(VLOOKUP(T2252,'Tablas de calculos'!$AV$16:$AY$24,4),"")</f>
        <v>Débil</v>
      </c>
      <c r="V2252" s="207" t="s">
        <v>576</v>
      </c>
      <c r="W2252" s="207" t="s">
        <v>578</v>
      </c>
      <c r="X2252" s="123" t="str">
        <f t="shared" si="147"/>
        <v>DébilNo disminuyeDirectamente</v>
      </c>
      <c r="Y2252" s="208" t="str">
        <f>IFERROR(VLOOKUP(X2252,'Tablas de calculos'!$AZ$4:$BE$11,5,FALSE),"")</f>
        <v/>
      </c>
      <c r="Z2252" s="208" t="str">
        <f>IFERROR(VLOOKUP(X2252,'Tablas de calculos'!$AZ$4:$BE$11,6,FALSE),"")</f>
        <v/>
      </c>
    </row>
    <row r="2253" spans="1:26" ht="90" x14ac:dyDescent="0.25">
      <c r="A2253" s="232" t="s">
        <v>109</v>
      </c>
      <c r="B2253" s="61">
        <v>4</v>
      </c>
      <c r="C2253" s="205" t="str">
        <f>+VLOOKUP(Tabla9[[#This Row],[Cod. Riesgo]],Tabla_Riesgos[[Número]:[Tipo de Riesgo]],6,FALSE)</f>
        <v>Corrupción</v>
      </c>
      <c r="D2253" s="119" t="s">
        <v>12</v>
      </c>
      <c r="E2253" s="120" t="s">
        <v>622</v>
      </c>
      <c r="F2253" s="121"/>
      <c r="G2253" s="125" t="s">
        <v>183</v>
      </c>
      <c r="H2253" s="472"/>
      <c r="I2253" s="207"/>
      <c r="J2253" s="207"/>
      <c r="K2253" s="207"/>
      <c r="L2253" s="207"/>
      <c r="M2253" s="207"/>
      <c r="N2253" s="207"/>
      <c r="O2253" s="207"/>
      <c r="P2253" s="123">
        <f t="shared" si="144"/>
        <v>0</v>
      </c>
      <c r="Q2253" s="208" t="str">
        <f t="shared" si="145"/>
        <v>Debil</v>
      </c>
      <c r="R2253" s="207" t="s">
        <v>516</v>
      </c>
      <c r="S2253" s="224" t="str">
        <f t="shared" si="146"/>
        <v>DebilFuerte</v>
      </c>
      <c r="T2253" s="224">
        <f>IFERROR(VLOOKUP(S2253,'Tablas de calculos'!$AU$16:$AV$24,2,FALSE),"")</f>
        <v>7</v>
      </c>
      <c r="U2253" s="208" t="str">
        <f>IFERROR(VLOOKUP(T2253,'Tablas de calculos'!$AV$16:$AY$24,4),"")</f>
        <v>Débil</v>
      </c>
      <c r="V2253" s="207" t="s">
        <v>576</v>
      </c>
      <c r="W2253" s="207" t="s">
        <v>578</v>
      </c>
      <c r="X2253" s="123" t="str">
        <f t="shared" si="147"/>
        <v>DébilNo disminuyeDirectamente</v>
      </c>
      <c r="Y2253" s="208" t="str">
        <f>IFERROR(VLOOKUP(X2253,'Tablas de calculos'!$AZ$4:$BE$11,5,FALSE),"")</f>
        <v/>
      </c>
      <c r="Z2253" s="208" t="str">
        <f>IFERROR(VLOOKUP(X2253,'Tablas de calculos'!$AZ$4:$BE$11,6,FALSE),"")</f>
        <v/>
      </c>
    </row>
    <row r="2254" spans="1:26" ht="60" x14ac:dyDescent="0.25">
      <c r="A2254" s="232" t="s">
        <v>109</v>
      </c>
      <c r="B2254" s="61">
        <v>5</v>
      </c>
      <c r="C2254" s="205" t="str">
        <f>+VLOOKUP(Tabla9[[#This Row],[Cod. Riesgo]],Tabla_Riesgos[[Número]:[Tipo de Riesgo]],6,FALSE)</f>
        <v>Operativo</v>
      </c>
      <c r="D2254" s="119" t="s">
        <v>12</v>
      </c>
      <c r="E2254" s="120" t="s">
        <v>624</v>
      </c>
      <c r="F2254" s="121"/>
      <c r="G2254" s="125" t="s">
        <v>184</v>
      </c>
      <c r="H2254" s="472"/>
      <c r="I2254" s="207"/>
      <c r="J2254" s="207"/>
      <c r="K2254" s="207"/>
      <c r="L2254" s="207"/>
      <c r="M2254" s="207"/>
      <c r="N2254" s="207"/>
      <c r="O2254" s="207"/>
      <c r="P2254" s="123">
        <f t="shared" si="144"/>
        <v>0</v>
      </c>
      <c r="Q2254" s="208" t="str">
        <f t="shared" si="145"/>
        <v>Debil</v>
      </c>
      <c r="R2254" s="207" t="s">
        <v>516</v>
      </c>
      <c r="S2254" s="224" t="str">
        <f t="shared" si="146"/>
        <v>DebilFuerte</v>
      </c>
      <c r="T2254" s="224">
        <f>IFERROR(VLOOKUP(S2254,'Tablas de calculos'!$AU$16:$AV$24,2,FALSE),"")</f>
        <v>7</v>
      </c>
      <c r="U2254" s="208" t="str">
        <f>IFERROR(VLOOKUP(T2254,'Tablas de calculos'!$AV$16:$AY$24,4),"")</f>
        <v>Débil</v>
      </c>
      <c r="V2254" s="207" t="s">
        <v>576</v>
      </c>
      <c r="W2254" s="207" t="s">
        <v>578</v>
      </c>
      <c r="X2254" s="123" t="str">
        <f t="shared" si="147"/>
        <v>DébilNo disminuyeDirectamente</v>
      </c>
      <c r="Y2254" s="208" t="str">
        <f>IFERROR(VLOOKUP(X2254,'Tablas de calculos'!$AZ$4:$BE$11,5,FALSE),"")</f>
        <v/>
      </c>
      <c r="Z2254" s="208" t="str">
        <f>IFERROR(VLOOKUP(X2254,'Tablas de calculos'!$AZ$4:$BE$11,6,FALSE),"")</f>
        <v/>
      </c>
    </row>
    <row r="2255" spans="1:26" ht="75" x14ac:dyDescent="0.25">
      <c r="A2255" s="232" t="s">
        <v>109</v>
      </c>
      <c r="B2255" s="61">
        <v>6</v>
      </c>
      <c r="C2255" s="205" t="str">
        <f>+VLOOKUP(Tabla9[[#This Row],[Cod. Riesgo]],Tabla_Riesgos[[Número]:[Tipo de Riesgo]],6,FALSE)</f>
        <v>Corrupción</v>
      </c>
      <c r="D2255" s="119" t="s">
        <v>12</v>
      </c>
      <c r="E2255" s="120" t="s">
        <v>639</v>
      </c>
      <c r="F2255" s="121"/>
      <c r="G2255" s="125" t="s">
        <v>183</v>
      </c>
      <c r="H2255" s="472"/>
      <c r="I2255" s="207"/>
      <c r="J2255" s="207"/>
      <c r="K2255" s="207"/>
      <c r="L2255" s="207"/>
      <c r="M2255" s="207"/>
      <c r="N2255" s="207"/>
      <c r="O2255" s="207"/>
      <c r="P2255" s="123">
        <f t="shared" si="144"/>
        <v>0</v>
      </c>
      <c r="Q2255" s="208" t="str">
        <f t="shared" si="145"/>
        <v>Debil</v>
      </c>
      <c r="R2255" s="207" t="s">
        <v>516</v>
      </c>
      <c r="S2255" s="224" t="str">
        <f t="shared" si="146"/>
        <v>DebilFuerte</v>
      </c>
      <c r="T2255" s="224">
        <f>IFERROR(VLOOKUP(S2255,'Tablas de calculos'!$AU$16:$AV$24,2,FALSE),"")</f>
        <v>7</v>
      </c>
      <c r="U2255" s="208" t="str">
        <f>IFERROR(VLOOKUP(T2255,'Tablas de calculos'!$AV$16:$AY$24,4),"")</f>
        <v>Débil</v>
      </c>
      <c r="V2255" s="207" t="s">
        <v>576</v>
      </c>
      <c r="W2255" s="207" t="s">
        <v>578</v>
      </c>
      <c r="X2255" s="123" t="str">
        <f t="shared" si="147"/>
        <v>DébilNo disminuyeDirectamente</v>
      </c>
      <c r="Y2255" s="208" t="str">
        <f>IFERROR(VLOOKUP(X2255,'Tablas de calculos'!$AZ$4:$BE$11,5,FALSE),"")</f>
        <v/>
      </c>
      <c r="Z2255" s="208" t="str">
        <f>IFERROR(VLOOKUP(X2255,'Tablas de calculos'!$AZ$4:$BE$11,6,FALSE),"")</f>
        <v/>
      </c>
    </row>
    <row r="2256" spans="1:26" ht="60" x14ac:dyDescent="0.25">
      <c r="A2256" s="232" t="s">
        <v>109</v>
      </c>
      <c r="B2256" s="61">
        <v>6</v>
      </c>
      <c r="C2256" s="205" t="str">
        <f>+VLOOKUP(Tabla9[[#This Row],[Cod. Riesgo]],Tabla_Riesgos[[Número]:[Tipo de Riesgo]],6,FALSE)</f>
        <v>Corrupción</v>
      </c>
      <c r="D2256" s="119" t="s">
        <v>12</v>
      </c>
      <c r="E2256" s="120" t="s">
        <v>639</v>
      </c>
      <c r="F2256" s="121"/>
      <c r="G2256" s="125" t="s">
        <v>185</v>
      </c>
      <c r="H2256" s="472"/>
      <c r="I2256" s="207"/>
      <c r="J2256" s="207"/>
      <c r="K2256" s="207"/>
      <c r="L2256" s="207"/>
      <c r="M2256" s="207"/>
      <c r="N2256" s="207"/>
      <c r="O2256" s="207"/>
      <c r="P2256" s="123">
        <f t="shared" si="144"/>
        <v>0</v>
      </c>
      <c r="Q2256" s="208" t="str">
        <f t="shared" si="145"/>
        <v>Debil</v>
      </c>
      <c r="R2256" s="207" t="s">
        <v>516</v>
      </c>
      <c r="S2256" s="224" t="str">
        <f t="shared" si="146"/>
        <v>DebilFuerte</v>
      </c>
      <c r="T2256" s="224">
        <f>IFERROR(VLOOKUP(S2256,'Tablas de calculos'!$AU$16:$AV$24,2,FALSE),"")</f>
        <v>7</v>
      </c>
      <c r="U2256" s="208" t="str">
        <f>IFERROR(VLOOKUP(T2256,'Tablas de calculos'!$AV$16:$AY$24,4),"")</f>
        <v>Débil</v>
      </c>
      <c r="V2256" s="207" t="s">
        <v>576</v>
      </c>
      <c r="W2256" s="207" t="s">
        <v>578</v>
      </c>
      <c r="X2256" s="123" t="str">
        <f t="shared" si="147"/>
        <v>DébilNo disminuyeDirectamente</v>
      </c>
      <c r="Y2256" s="208" t="str">
        <f>IFERROR(VLOOKUP(X2256,'Tablas de calculos'!$AZ$4:$BE$11,5,FALSE),"")</f>
        <v/>
      </c>
      <c r="Z2256" s="208" t="str">
        <f>IFERROR(VLOOKUP(X2256,'Tablas de calculos'!$AZ$4:$BE$11,6,FALSE),"")</f>
        <v/>
      </c>
    </row>
    <row r="2257" spans="1:26" ht="60" x14ac:dyDescent="0.25">
      <c r="A2257" s="232" t="s">
        <v>109</v>
      </c>
      <c r="B2257" s="61">
        <v>6</v>
      </c>
      <c r="C2257" s="205" t="str">
        <f>+VLOOKUP(Tabla9[[#This Row],[Cod. Riesgo]],Tabla_Riesgos[[Número]:[Tipo de Riesgo]],6,FALSE)</f>
        <v>Corrupción</v>
      </c>
      <c r="D2257" s="119" t="s">
        <v>12</v>
      </c>
      <c r="E2257" s="120" t="s">
        <v>639</v>
      </c>
      <c r="F2257" s="121"/>
      <c r="G2257" s="125" t="s">
        <v>177</v>
      </c>
      <c r="H2257" s="472"/>
      <c r="I2257" s="207"/>
      <c r="J2257" s="207"/>
      <c r="K2257" s="207"/>
      <c r="L2257" s="207"/>
      <c r="M2257" s="207"/>
      <c r="N2257" s="207"/>
      <c r="O2257" s="207"/>
      <c r="P2257" s="123">
        <f t="shared" si="144"/>
        <v>0</v>
      </c>
      <c r="Q2257" s="208" t="str">
        <f t="shared" si="145"/>
        <v>Debil</v>
      </c>
      <c r="R2257" s="207" t="s">
        <v>516</v>
      </c>
      <c r="S2257" s="224" t="str">
        <f t="shared" si="146"/>
        <v>DebilFuerte</v>
      </c>
      <c r="T2257" s="224">
        <f>IFERROR(VLOOKUP(S2257,'Tablas de calculos'!$AU$16:$AV$24,2,FALSE),"")</f>
        <v>7</v>
      </c>
      <c r="U2257" s="208" t="str">
        <f>IFERROR(VLOOKUP(T2257,'Tablas de calculos'!$AV$16:$AY$24,4),"")</f>
        <v>Débil</v>
      </c>
      <c r="V2257" s="207" t="s">
        <v>576</v>
      </c>
      <c r="W2257" s="207" t="s">
        <v>578</v>
      </c>
      <c r="X2257" s="123" t="str">
        <f t="shared" si="147"/>
        <v>DébilNo disminuyeDirectamente</v>
      </c>
      <c r="Y2257" s="208" t="str">
        <f>IFERROR(VLOOKUP(X2257,'Tablas de calculos'!$AZ$4:$BE$11,5,FALSE),"")</f>
        <v/>
      </c>
      <c r="Z2257" s="208" t="str">
        <f>IFERROR(VLOOKUP(X2257,'Tablas de calculos'!$AZ$4:$BE$11,6,FALSE),"")</f>
        <v/>
      </c>
    </row>
    <row r="2258" spans="1:26" ht="60" x14ac:dyDescent="0.25">
      <c r="A2258" s="232" t="s">
        <v>109</v>
      </c>
      <c r="B2258" s="61">
        <v>6</v>
      </c>
      <c r="C2258" s="205" t="str">
        <f>+VLOOKUP(Tabla9[[#This Row],[Cod. Riesgo]],Tabla_Riesgos[[Número]:[Tipo de Riesgo]],6,FALSE)</f>
        <v>Corrupción</v>
      </c>
      <c r="D2258" s="119" t="s">
        <v>12</v>
      </c>
      <c r="E2258" s="120" t="s">
        <v>639</v>
      </c>
      <c r="F2258" s="121"/>
      <c r="G2258" s="125" t="s">
        <v>186</v>
      </c>
      <c r="H2258" s="472"/>
      <c r="I2258" s="207"/>
      <c r="J2258" s="207"/>
      <c r="K2258" s="207"/>
      <c r="L2258" s="207"/>
      <c r="M2258" s="207"/>
      <c r="N2258" s="207"/>
      <c r="O2258" s="207"/>
      <c r="P2258" s="123">
        <f t="shared" si="144"/>
        <v>0</v>
      </c>
      <c r="Q2258" s="208" t="str">
        <f t="shared" si="145"/>
        <v>Debil</v>
      </c>
      <c r="R2258" s="207" t="s">
        <v>516</v>
      </c>
      <c r="S2258" s="224" t="str">
        <f t="shared" si="146"/>
        <v>DebilFuerte</v>
      </c>
      <c r="T2258" s="224">
        <f>IFERROR(VLOOKUP(S2258,'Tablas de calculos'!$AU$16:$AV$24,2,FALSE),"")</f>
        <v>7</v>
      </c>
      <c r="U2258" s="208" t="str">
        <f>IFERROR(VLOOKUP(T2258,'Tablas de calculos'!$AV$16:$AY$24,4),"")</f>
        <v>Débil</v>
      </c>
      <c r="V2258" s="207" t="s">
        <v>576</v>
      </c>
      <c r="W2258" s="207" t="s">
        <v>578</v>
      </c>
      <c r="X2258" s="123" t="str">
        <f t="shared" si="147"/>
        <v>DébilNo disminuyeDirectamente</v>
      </c>
      <c r="Y2258" s="208" t="str">
        <f>IFERROR(VLOOKUP(X2258,'Tablas de calculos'!$AZ$4:$BE$11,5,FALSE),"")</f>
        <v/>
      </c>
      <c r="Z2258" s="208" t="str">
        <f>IFERROR(VLOOKUP(X2258,'Tablas de calculos'!$AZ$4:$BE$11,6,FALSE),"")</f>
        <v/>
      </c>
    </row>
    <row r="2259" spans="1:26" ht="75" x14ac:dyDescent="0.25">
      <c r="A2259" s="232" t="s">
        <v>109</v>
      </c>
      <c r="B2259" s="61">
        <v>7</v>
      </c>
      <c r="C2259" s="205" t="str">
        <f>+VLOOKUP(Tabla9[[#This Row],[Cod. Riesgo]],Tabla_Riesgos[[Número]:[Tipo de Riesgo]],6,FALSE)</f>
        <v>Corrupción</v>
      </c>
      <c r="D2259" s="119" t="s">
        <v>12</v>
      </c>
      <c r="E2259" s="120" t="s">
        <v>392</v>
      </c>
      <c r="F2259" s="121"/>
      <c r="G2259" s="125" t="s">
        <v>179</v>
      </c>
      <c r="H2259" s="472"/>
      <c r="I2259" s="207"/>
      <c r="J2259" s="207"/>
      <c r="K2259" s="207"/>
      <c r="L2259" s="207"/>
      <c r="M2259" s="207"/>
      <c r="N2259" s="207"/>
      <c r="O2259" s="207"/>
      <c r="P2259" s="123">
        <f t="shared" si="144"/>
        <v>0</v>
      </c>
      <c r="Q2259" s="208" t="str">
        <f t="shared" si="145"/>
        <v>Debil</v>
      </c>
      <c r="R2259" s="207" t="s">
        <v>516</v>
      </c>
      <c r="S2259" s="224" t="str">
        <f t="shared" si="146"/>
        <v>DebilFuerte</v>
      </c>
      <c r="T2259" s="224">
        <f>IFERROR(VLOOKUP(S2259,'Tablas de calculos'!$AU$16:$AV$24,2,FALSE),"")</f>
        <v>7</v>
      </c>
      <c r="U2259" s="208" t="str">
        <f>IFERROR(VLOOKUP(T2259,'Tablas de calculos'!$AV$16:$AY$24,4),"")</f>
        <v>Débil</v>
      </c>
      <c r="V2259" s="207" t="s">
        <v>576</v>
      </c>
      <c r="W2259" s="207" t="s">
        <v>578</v>
      </c>
      <c r="X2259" s="123" t="str">
        <f t="shared" si="147"/>
        <v>DébilNo disminuyeDirectamente</v>
      </c>
      <c r="Y2259" s="208" t="str">
        <f>IFERROR(VLOOKUP(X2259,'Tablas de calculos'!$AZ$4:$BE$11,5,FALSE),"")</f>
        <v/>
      </c>
      <c r="Z2259" s="208" t="str">
        <f>IFERROR(VLOOKUP(X2259,'Tablas de calculos'!$AZ$4:$BE$11,6,FALSE),"")</f>
        <v/>
      </c>
    </row>
    <row r="2260" spans="1:26" ht="60" x14ac:dyDescent="0.25">
      <c r="A2260" s="232" t="s">
        <v>109</v>
      </c>
      <c r="B2260" s="61">
        <v>7</v>
      </c>
      <c r="C2260" s="205" t="str">
        <f>+VLOOKUP(Tabla9[[#This Row],[Cod. Riesgo]],Tabla_Riesgos[[Número]:[Tipo de Riesgo]],6,FALSE)</f>
        <v>Corrupción</v>
      </c>
      <c r="D2260" s="119" t="s">
        <v>12</v>
      </c>
      <c r="E2260" s="120" t="s">
        <v>392</v>
      </c>
      <c r="F2260" s="121"/>
      <c r="G2260" s="125" t="s">
        <v>177</v>
      </c>
      <c r="H2260" s="472"/>
      <c r="I2260" s="207"/>
      <c r="J2260" s="207"/>
      <c r="K2260" s="207"/>
      <c r="L2260" s="207"/>
      <c r="M2260" s="207"/>
      <c r="N2260" s="207"/>
      <c r="O2260" s="207"/>
      <c r="P2260" s="123">
        <f t="shared" si="144"/>
        <v>0</v>
      </c>
      <c r="Q2260" s="208" t="str">
        <f t="shared" si="145"/>
        <v>Debil</v>
      </c>
      <c r="R2260" s="207" t="s">
        <v>516</v>
      </c>
      <c r="S2260" s="224" t="str">
        <f t="shared" si="146"/>
        <v>DebilFuerte</v>
      </c>
      <c r="T2260" s="224">
        <f>IFERROR(VLOOKUP(S2260,'Tablas de calculos'!$AU$16:$AV$24,2,FALSE),"")</f>
        <v>7</v>
      </c>
      <c r="U2260" s="208" t="str">
        <f>IFERROR(VLOOKUP(T2260,'Tablas de calculos'!$AV$16:$AY$24,4),"")</f>
        <v>Débil</v>
      </c>
      <c r="V2260" s="207" t="s">
        <v>576</v>
      </c>
      <c r="W2260" s="207" t="s">
        <v>578</v>
      </c>
      <c r="X2260" s="123" t="str">
        <f t="shared" si="147"/>
        <v>DébilNo disminuyeDirectamente</v>
      </c>
      <c r="Y2260" s="208" t="str">
        <f>IFERROR(VLOOKUP(X2260,'Tablas de calculos'!$AZ$4:$BE$11,5,FALSE),"")</f>
        <v/>
      </c>
      <c r="Z2260" s="208" t="str">
        <f>IFERROR(VLOOKUP(X2260,'Tablas de calculos'!$AZ$4:$BE$11,6,FALSE),"")</f>
        <v/>
      </c>
    </row>
    <row r="2261" spans="1:26" ht="60" x14ac:dyDescent="0.25">
      <c r="A2261" s="232" t="s">
        <v>109</v>
      </c>
      <c r="B2261" s="61">
        <v>7</v>
      </c>
      <c r="C2261" s="205" t="str">
        <f>+VLOOKUP(Tabla9[[#This Row],[Cod. Riesgo]],Tabla_Riesgos[[Número]:[Tipo de Riesgo]],6,FALSE)</f>
        <v>Corrupción</v>
      </c>
      <c r="D2261" s="119" t="s">
        <v>12</v>
      </c>
      <c r="E2261" s="120" t="s">
        <v>392</v>
      </c>
      <c r="F2261" s="121"/>
      <c r="G2261" s="125" t="s">
        <v>186</v>
      </c>
      <c r="H2261" s="472"/>
      <c r="I2261" s="207"/>
      <c r="J2261" s="207"/>
      <c r="K2261" s="207"/>
      <c r="L2261" s="207"/>
      <c r="M2261" s="207"/>
      <c r="N2261" s="207"/>
      <c r="O2261" s="207"/>
      <c r="P2261" s="123">
        <f t="shared" si="144"/>
        <v>0</v>
      </c>
      <c r="Q2261" s="208" t="str">
        <f t="shared" si="145"/>
        <v>Debil</v>
      </c>
      <c r="R2261" s="207" t="s">
        <v>516</v>
      </c>
      <c r="S2261" s="224" t="str">
        <f t="shared" si="146"/>
        <v>DebilFuerte</v>
      </c>
      <c r="T2261" s="224">
        <f>IFERROR(VLOOKUP(S2261,'Tablas de calculos'!$AU$16:$AV$24,2,FALSE),"")</f>
        <v>7</v>
      </c>
      <c r="U2261" s="208" t="str">
        <f>IFERROR(VLOOKUP(T2261,'Tablas de calculos'!$AV$16:$AY$24,4),"")</f>
        <v>Débil</v>
      </c>
      <c r="V2261" s="207" t="s">
        <v>576</v>
      </c>
      <c r="W2261" s="207" t="s">
        <v>578</v>
      </c>
      <c r="X2261" s="123" t="str">
        <f t="shared" si="147"/>
        <v>DébilNo disminuyeDirectamente</v>
      </c>
      <c r="Y2261" s="208" t="str">
        <f>IFERROR(VLOOKUP(X2261,'Tablas de calculos'!$AZ$4:$BE$11,5,FALSE),"")</f>
        <v/>
      </c>
      <c r="Z2261" s="208" t="str">
        <f>IFERROR(VLOOKUP(X2261,'Tablas de calculos'!$AZ$4:$BE$11,6,FALSE),"")</f>
        <v/>
      </c>
    </row>
    <row r="2262" spans="1:26" ht="75" x14ac:dyDescent="0.25">
      <c r="A2262" s="232" t="s">
        <v>109</v>
      </c>
      <c r="B2262" s="61">
        <v>8</v>
      </c>
      <c r="C2262" s="205" t="str">
        <f>+VLOOKUP(Tabla9[[#This Row],[Cod. Riesgo]],Tabla_Riesgos[[Número]:[Tipo de Riesgo]],6,FALSE)</f>
        <v>Corrupción</v>
      </c>
      <c r="D2262" s="119" t="s">
        <v>12</v>
      </c>
      <c r="E2262" s="120" t="s">
        <v>641</v>
      </c>
      <c r="F2262" s="121"/>
      <c r="G2262" s="125" t="s">
        <v>179</v>
      </c>
      <c r="H2262" s="472"/>
      <c r="I2262" s="207"/>
      <c r="J2262" s="207"/>
      <c r="K2262" s="207"/>
      <c r="L2262" s="207"/>
      <c r="M2262" s="207"/>
      <c r="N2262" s="207"/>
      <c r="O2262" s="207"/>
      <c r="P2262" s="123">
        <f t="shared" si="144"/>
        <v>0</v>
      </c>
      <c r="Q2262" s="208" t="str">
        <f t="shared" si="145"/>
        <v>Debil</v>
      </c>
      <c r="R2262" s="207" t="s">
        <v>516</v>
      </c>
      <c r="S2262" s="224" t="str">
        <f t="shared" si="146"/>
        <v>DebilFuerte</v>
      </c>
      <c r="T2262" s="224">
        <f>IFERROR(VLOOKUP(S2262,'Tablas de calculos'!$AU$16:$AV$24,2,FALSE),"")</f>
        <v>7</v>
      </c>
      <c r="U2262" s="208" t="str">
        <f>IFERROR(VLOOKUP(T2262,'Tablas de calculos'!$AV$16:$AY$24,4),"")</f>
        <v>Débil</v>
      </c>
      <c r="V2262" s="207" t="s">
        <v>578</v>
      </c>
      <c r="W2262" s="207" t="s">
        <v>578</v>
      </c>
      <c r="X2262" s="123" t="str">
        <f t="shared" si="147"/>
        <v>DébilDirectamenteDirectamente</v>
      </c>
      <c r="Y2262" s="208" t="str">
        <f>IFERROR(VLOOKUP(X2262,'Tablas de calculos'!$AZ$4:$BE$11,5,FALSE),"")</f>
        <v/>
      </c>
      <c r="Z2262" s="208" t="str">
        <f>IFERROR(VLOOKUP(X2262,'Tablas de calculos'!$AZ$4:$BE$11,6,FALSE),"")</f>
        <v/>
      </c>
    </row>
    <row r="2263" spans="1:26" ht="75" x14ac:dyDescent="0.25">
      <c r="A2263" s="232" t="s">
        <v>109</v>
      </c>
      <c r="B2263" s="61">
        <v>8</v>
      </c>
      <c r="C2263" s="205" t="str">
        <f>+VLOOKUP(Tabla9[[#This Row],[Cod. Riesgo]],Tabla_Riesgos[[Número]:[Tipo de Riesgo]],6,FALSE)</f>
        <v>Corrupción</v>
      </c>
      <c r="D2263" s="119" t="s">
        <v>12</v>
      </c>
      <c r="E2263" s="120" t="s">
        <v>641</v>
      </c>
      <c r="F2263" s="121"/>
      <c r="G2263" s="125" t="s">
        <v>185</v>
      </c>
      <c r="H2263" s="472"/>
      <c r="I2263" s="207"/>
      <c r="J2263" s="207"/>
      <c r="K2263" s="207"/>
      <c r="L2263" s="207"/>
      <c r="M2263" s="207"/>
      <c r="N2263" s="207"/>
      <c r="O2263" s="207"/>
      <c r="P2263" s="123">
        <f t="shared" si="144"/>
        <v>0</v>
      </c>
      <c r="Q2263" s="208" t="str">
        <f t="shared" si="145"/>
        <v>Debil</v>
      </c>
      <c r="R2263" s="207" t="s">
        <v>516</v>
      </c>
      <c r="S2263" s="224" t="str">
        <f t="shared" si="146"/>
        <v>DebilFuerte</v>
      </c>
      <c r="T2263" s="224">
        <f>IFERROR(VLOOKUP(S2263,'Tablas de calculos'!$AU$16:$AV$24,2,FALSE),"")</f>
        <v>7</v>
      </c>
      <c r="U2263" s="208" t="str">
        <f>IFERROR(VLOOKUP(T2263,'Tablas de calculos'!$AV$16:$AY$24,4),"")</f>
        <v>Débil</v>
      </c>
      <c r="V2263" s="207" t="s">
        <v>578</v>
      </c>
      <c r="W2263" s="207" t="s">
        <v>578</v>
      </c>
      <c r="X2263" s="123" t="str">
        <f t="shared" si="147"/>
        <v>DébilDirectamenteDirectamente</v>
      </c>
      <c r="Y2263" s="208" t="str">
        <f>IFERROR(VLOOKUP(X2263,'Tablas de calculos'!$AZ$4:$BE$11,5,FALSE),"")</f>
        <v/>
      </c>
      <c r="Z2263" s="208" t="str">
        <f>IFERROR(VLOOKUP(X2263,'Tablas de calculos'!$AZ$4:$BE$11,6,FALSE),"")</f>
        <v/>
      </c>
    </row>
    <row r="2264" spans="1:26" ht="75" x14ac:dyDescent="0.25">
      <c r="A2264" s="232" t="s">
        <v>109</v>
      </c>
      <c r="B2264" s="61">
        <v>8</v>
      </c>
      <c r="C2264" s="205" t="str">
        <f>+VLOOKUP(Tabla9[[#This Row],[Cod. Riesgo]],Tabla_Riesgos[[Número]:[Tipo de Riesgo]],6,FALSE)</f>
        <v>Corrupción</v>
      </c>
      <c r="D2264" s="119" t="s">
        <v>12</v>
      </c>
      <c r="E2264" s="120" t="s">
        <v>641</v>
      </c>
      <c r="F2264" s="121"/>
      <c r="G2264" s="125" t="s">
        <v>177</v>
      </c>
      <c r="H2264" s="472"/>
      <c r="I2264" s="207"/>
      <c r="J2264" s="207"/>
      <c r="K2264" s="207"/>
      <c r="L2264" s="207"/>
      <c r="M2264" s="207"/>
      <c r="N2264" s="207"/>
      <c r="O2264" s="207"/>
      <c r="P2264" s="123">
        <f t="shared" si="144"/>
        <v>0</v>
      </c>
      <c r="Q2264" s="208" t="str">
        <f t="shared" si="145"/>
        <v>Debil</v>
      </c>
      <c r="R2264" s="207" t="s">
        <v>516</v>
      </c>
      <c r="S2264" s="224" t="str">
        <f t="shared" si="146"/>
        <v>DebilFuerte</v>
      </c>
      <c r="T2264" s="224">
        <f>IFERROR(VLOOKUP(S2264,'Tablas de calculos'!$AU$16:$AV$24,2,FALSE),"")</f>
        <v>7</v>
      </c>
      <c r="U2264" s="208" t="str">
        <f>IFERROR(VLOOKUP(T2264,'Tablas de calculos'!$AV$16:$AY$24,4),"")</f>
        <v>Débil</v>
      </c>
      <c r="V2264" s="207" t="s">
        <v>578</v>
      </c>
      <c r="W2264" s="207" t="s">
        <v>575</v>
      </c>
      <c r="X2264" s="123" t="str">
        <f t="shared" si="147"/>
        <v>DébilDirectamenteIndirectamente</v>
      </c>
      <c r="Y2264" s="208" t="str">
        <f>IFERROR(VLOOKUP(X2264,'Tablas de calculos'!$AZ$4:$BE$11,5,FALSE),"")</f>
        <v/>
      </c>
      <c r="Z2264" s="208" t="str">
        <f>IFERROR(VLOOKUP(X2264,'Tablas de calculos'!$AZ$4:$BE$11,6,FALSE),"")</f>
        <v/>
      </c>
    </row>
    <row r="2265" spans="1:26" ht="75" x14ac:dyDescent="0.25">
      <c r="A2265" s="232" t="s">
        <v>109</v>
      </c>
      <c r="B2265" s="61">
        <v>8</v>
      </c>
      <c r="C2265" s="205" t="str">
        <f>+VLOOKUP(Tabla9[[#This Row],[Cod. Riesgo]],Tabla_Riesgos[[Número]:[Tipo de Riesgo]],6,FALSE)</f>
        <v>Corrupción</v>
      </c>
      <c r="D2265" s="119" t="s">
        <v>12</v>
      </c>
      <c r="E2265" s="120" t="s">
        <v>641</v>
      </c>
      <c r="F2265" s="121"/>
      <c r="G2265" s="125" t="s">
        <v>173</v>
      </c>
      <c r="H2265" s="472"/>
      <c r="I2265" s="207"/>
      <c r="J2265" s="207"/>
      <c r="K2265" s="207"/>
      <c r="L2265" s="207"/>
      <c r="M2265" s="207"/>
      <c r="N2265" s="207"/>
      <c r="O2265" s="207"/>
      <c r="P2265" s="123">
        <f t="shared" si="144"/>
        <v>0</v>
      </c>
      <c r="Q2265" s="208" t="str">
        <f t="shared" si="145"/>
        <v>Debil</v>
      </c>
      <c r="R2265" s="207" t="s">
        <v>516</v>
      </c>
      <c r="S2265" s="224" t="str">
        <f t="shared" si="146"/>
        <v>DebilFuerte</v>
      </c>
      <c r="T2265" s="224">
        <f>IFERROR(VLOOKUP(S2265,'Tablas de calculos'!$AU$16:$AV$24,2,FALSE),"")</f>
        <v>7</v>
      </c>
      <c r="U2265" s="208" t="str">
        <f>IFERROR(VLOOKUP(T2265,'Tablas de calculos'!$AV$16:$AY$24,4),"")</f>
        <v>Débil</v>
      </c>
      <c r="V2265" s="207" t="s">
        <v>578</v>
      </c>
      <c r="W2265" s="207" t="s">
        <v>575</v>
      </c>
      <c r="X2265" s="123" t="str">
        <f t="shared" si="147"/>
        <v>DébilDirectamenteIndirectamente</v>
      </c>
      <c r="Y2265" s="208" t="str">
        <f>IFERROR(VLOOKUP(X2265,'Tablas de calculos'!$AZ$4:$BE$11,5,FALSE),"")</f>
        <v/>
      </c>
      <c r="Z2265" s="208" t="str">
        <f>IFERROR(VLOOKUP(X2265,'Tablas de calculos'!$AZ$4:$BE$11,6,FALSE),"")</f>
        <v/>
      </c>
    </row>
    <row r="2266" spans="1:26" ht="75" x14ac:dyDescent="0.25">
      <c r="A2266" s="232" t="s">
        <v>109</v>
      </c>
      <c r="B2266" s="61">
        <v>8</v>
      </c>
      <c r="C2266" s="205" t="str">
        <f>+VLOOKUP(Tabla9[[#This Row],[Cod. Riesgo]],Tabla_Riesgos[[Número]:[Tipo de Riesgo]],6,FALSE)</f>
        <v>Corrupción</v>
      </c>
      <c r="D2266" s="119" t="s">
        <v>12</v>
      </c>
      <c r="E2266" s="120" t="s">
        <v>641</v>
      </c>
      <c r="F2266" s="121"/>
      <c r="G2266" s="125" t="s">
        <v>186</v>
      </c>
      <c r="H2266" s="472"/>
      <c r="I2266" s="207"/>
      <c r="J2266" s="207"/>
      <c r="K2266" s="207"/>
      <c r="L2266" s="207"/>
      <c r="M2266" s="207"/>
      <c r="N2266" s="207"/>
      <c r="O2266" s="207"/>
      <c r="P2266" s="123">
        <f t="shared" si="144"/>
        <v>0</v>
      </c>
      <c r="Q2266" s="208" t="str">
        <f t="shared" si="145"/>
        <v>Debil</v>
      </c>
      <c r="R2266" s="207" t="s">
        <v>516</v>
      </c>
      <c r="S2266" s="224" t="str">
        <f t="shared" si="146"/>
        <v>DebilFuerte</v>
      </c>
      <c r="T2266" s="224">
        <f>IFERROR(VLOOKUP(S2266,'Tablas de calculos'!$AU$16:$AV$24,2,FALSE),"")</f>
        <v>7</v>
      </c>
      <c r="U2266" s="208" t="str">
        <f>IFERROR(VLOOKUP(T2266,'Tablas de calculos'!$AV$16:$AY$24,4),"")</f>
        <v>Débil</v>
      </c>
      <c r="V2266" s="207" t="s">
        <v>576</v>
      </c>
      <c r="W2266" s="207" t="s">
        <v>578</v>
      </c>
      <c r="X2266" s="123" t="str">
        <f t="shared" si="147"/>
        <v>DébilNo disminuyeDirectamente</v>
      </c>
      <c r="Y2266" s="208" t="str">
        <f>IFERROR(VLOOKUP(X2266,'Tablas de calculos'!$AZ$4:$BE$11,5,FALSE),"")</f>
        <v/>
      </c>
      <c r="Z2266" s="208" t="str">
        <f>IFERROR(VLOOKUP(X2266,'Tablas de calculos'!$AZ$4:$BE$11,6,FALSE),"")</f>
        <v/>
      </c>
    </row>
    <row r="2267" spans="1:26" ht="75" x14ac:dyDescent="0.25">
      <c r="A2267" s="232" t="s">
        <v>109</v>
      </c>
      <c r="B2267" s="61">
        <v>9</v>
      </c>
      <c r="C2267" s="205" t="str">
        <f>+VLOOKUP(Tabla9[[#This Row],[Cod. Riesgo]],Tabla_Riesgos[[Número]:[Tipo de Riesgo]],6,FALSE)</f>
        <v>Corrupción</v>
      </c>
      <c r="D2267" s="119" t="s">
        <v>12</v>
      </c>
      <c r="E2267" s="120" t="s">
        <v>391</v>
      </c>
      <c r="F2267" s="121"/>
      <c r="G2267" s="125" t="s">
        <v>187</v>
      </c>
      <c r="H2267" s="472"/>
      <c r="I2267" s="207"/>
      <c r="J2267" s="207"/>
      <c r="K2267" s="207"/>
      <c r="L2267" s="207"/>
      <c r="M2267" s="207"/>
      <c r="N2267" s="207"/>
      <c r="O2267" s="207"/>
      <c r="P2267" s="123">
        <f t="shared" si="144"/>
        <v>0</v>
      </c>
      <c r="Q2267" s="208" t="str">
        <f t="shared" si="145"/>
        <v>Debil</v>
      </c>
      <c r="R2267" s="207" t="s">
        <v>516</v>
      </c>
      <c r="S2267" s="224" t="str">
        <f t="shared" si="146"/>
        <v>DebilFuerte</v>
      </c>
      <c r="T2267" s="224">
        <f>IFERROR(VLOOKUP(S2267,'Tablas de calculos'!$AU$16:$AV$24,2,FALSE),"")</f>
        <v>7</v>
      </c>
      <c r="U2267" s="208" t="str">
        <f>IFERROR(VLOOKUP(T2267,'Tablas de calculos'!$AV$16:$AY$24,4),"")</f>
        <v>Débil</v>
      </c>
      <c r="V2267" s="207" t="s">
        <v>576</v>
      </c>
      <c r="W2267" s="207" t="s">
        <v>578</v>
      </c>
      <c r="X2267" s="123" t="str">
        <f t="shared" si="147"/>
        <v>DébilNo disminuyeDirectamente</v>
      </c>
      <c r="Y2267" s="208" t="str">
        <f>IFERROR(VLOOKUP(X2267,'Tablas de calculos'!$AZ$4:$BE$11,5,FALSE),"")</f>
        <v/>
      </c>
      <c r="Z2267" s="208" t="str">
        <f>IFERROR(VLOOKUP(X2267,'Tablas de calculos'!$AZ$4:$BE$11,6,FALSE),"")</f>
        <v/>
      </c>
    </row>
    <row r="2268" spans="1:26" ht="75" x14ac:dyDescent="0.25">
      <c r="A2268" s="232" t="s">
        <v>109</v>
      </c>
      <c r="B2268" s="61">
        <v>9</v>
      </c>
      <c r="C2268" s="205" t="str">
        <f>+VLOOKUP(Tabla9[[#This Row],[Cod. Riesgo]],Tabla_Riesgos[[Número]:[Tipo de Riesgo]],6,FALSE)</f>
        <v>Corrupción</v>
      </c>
      <c r="D2268" s="119" t="s">
        <v>12</v>
      </c>
      <c r="E2268" s="120" t="s">
        <v>391</v>
      </c>
      <c r="F2268" s="121"/>
      <c r="G2268" s="125" t="s">
        <v>188</v>
      </c>
      <c r="H2268" s="472"/>
      <c r="I2268" s="207"/>
      <c r="J2268" s="207"/>
      <c r="K2268" s="207"/>
      <c r="L2268" s="207"/>
      <c r="M2268" s="207"/>
      <c r="N2268" s="207"/>
      <c r="O2268" s="207"/>
      <c r="P2268" s="123">
        <f t="shared" si="144"/>
        <v>0</v>
      </c>
      <c r="Q2268" s="208" t="str">
        <f t="shared" si="145"/>
        <v>Debil</v>
      </c>
      <c r="R2268" s="207" t="s">
        <v>516</v>
      </c>
      <c r="S2268" s="224" t="str">
        <f t="shared" si="146"/>
        <v>DebilFuerte</v>
      </c>
      <c r="T2268" s="224">
        <f>IFERROR(VLOOKUP(S2268,'Tablas de calculos'!$AU$16:$AV$24,2,FALSE),"")</f>
        <v>7</v>
      </c>
      <c r="U2268" s="208" t="str">
        <f>IFERROR(VLOOKUP(T2268,'Tablas de calculos'!$AV$16:$AY$24,4),"")</f>
        <v>Débil</v>
      </c>
      <c r="V2268" s="207" t="s">
        <v>576</v>
      </c>
      <c r="W2268" s="207" t="s">
        <v>578</v>
      </c>
      <c r="X2268" s="123" t="str">
        <f t="shared" si="147"/>
        <v>DébilNo disminuyeDirectamente</v>
      </c>
      <c r="Y2268" s="208" t="str">
        <f>IFERROR(VLOOKUP(X2268,'Tablas de calculos'!$AZ$4:$BE$11,5,FALSE),"")</f>
        <v/>
      </c>
      <c r="Z2268" s="208" t="str">
        <f>IFERROR(VLOOKUP(X2268,'Tablas de calculos'!$AZ$4:$BE$11,6,FALSE),"")</f>
        <v/>
      </c>
    </row>
    <row r="2269" spans="1:26" ht="75" x14ac:dyDescent="0.25">
      <c r="A2269" s="232" t="s">
        <v>109</v>
      </c>
      <c r="B2269" s="61">
        <v>9</v>
      </c>
      <c r="C2269" s="205" t="str">
        <f>+VLOOKUP(Tabla9[[#This Row],[Cod. Riesgo]],Tabla_Riesgos[[Número]:[Tipo de Riesgo]],6,FALSE)</f>
        <v>Corrupción</v>
      </c>
      <c r="D2269" s="119" t="s">
        <v>12</v>
      </c>
      <c r="E2269" s="120" t="s">
        <v>391</v>
      </c>
      <c r="F2269" s="121"/>
      <c r="G2269" s="125" t="s">
        <v>189</v>
      </c>
      <c r="H2269" s="472"/>
      <c r="I2269" s="207"/>
      <c r="J2269" s="207"/>
      <c r="K2269" s="207"/>
      <c r="L2269" s="207"/>
      <c r="M2269" s="207"/>
      <c r="N2269" s="207"/>
      <c r="O2269" s="207"/>
      <c r="P2269" s="123">
        <f t="shared" si="144"/>
        <v>0</v>
      </c>
      <c r="Q2269" s="208" t="str">
        <f t="shared" si="145"/>
        <v>Debil</v>
      </c>
      <c r="R2269" s="207" t="s">
        <v>516</v>
      </c>
      <c r="S2269" s="224" t="str">
        <f t="shared" si="146"/>
        <v>DebilFuerte</v>
      </c>
      <c r="T2269" s="224">
        <f>IFERROR(VLOOKUP(S2269,'Tablas de calculos'!$AU$16:$AV$24,2,FALSE),"")</f>
        <v>7</v>
      </c>
      <c r="U2269" s="208" t="str">
        <f>IFERROR(VLOOKUP(T2269,'Tablas de calculos'!$AV$16:$AY$24,4),"")</f>
        <v>Débil</v>
      </c>
      <c r="V2269" s="207" t="s">
        <v>576</v>
      </c>
      <c r="W2269" s="207" t="s">
        <v>578</v>
      </c>
      <c r="X2269" s="123" t="str">
        <f t="shared" si="147"/>
        <v>DébilNo disminuyeDirectamente</v>
      </c>
      <c r="Y2269" s="208" t="str">
        <f>IFERROR(VLOOKUP(X2269,'Tablas de calculos'!$AZ$4:$BE$11,5,FALSE),"")</f>
        <v/>
      </c>
      <c r="Z2269" s="208" t="str">
        <f>IFERROR(VLOOKUP(X2269,'Tablas de calculos'!$AZ$4:$BE$11,6,FALSE),"")</f>
        <v/>
      </c>
    </row>
    <row r="2270" spans="1:26" ht="75" x14ac:dyDescent="0.25">
      <c r="A2270" s="232" t="s">
        <v>109</v>
      </c>
      <c r="B2270" s="61">
        <v>9</v>
      </c>
      <c r="C2270" s="205" t="str">
        <f>+VLOOKUP(Tabla9[[#This Row],[Cod. Riesgo]],Tabla_Riesgos[[Número]:[Tipo de Riesgo]],6,FALSE)</f>
        <v>Corrupción</v>
      </c>
      <c r="D2270" s="119" t="s">
        <v>12</v>
      </c>
      <c r="E2270" s="120" t="s">
        <v>391</v>
      </c>
      <c r="F2270" s="121"/>
      <c r="G2270" s="125" t="s">
        <v>190</v>
      </c>
      <c r="H2270" s="472"/>
      <c r="I2270" s="207"/>
      <c r="J2270" s="207"/>
      <c r="K2270" s="207"/>
      <c r="L2270" s="207"/>
      <c r="M2270" s="207"/>
      <c r="N2270" s="207"/>
      <c r="O2270" s="207"/>
      <c r="P2270" s="123">
        <f t="shared" si="144"/>
        <v>0</v>
      </c>
      <c r="Q2270" s="208" t="str">
        <f t="shared" si="145"/>
        <v>Debil</v>
      </c>
      <c r="R2270" s="207" t="s">
        <v>516</v>
      </c>
      <c r="S2270" s="224" t="str">
        <f t="shared" si="146"/>
        <v>DebilFuerte</v>
      </c>
      <c r="T2270" s="224">
        <f>IFERROR(VLOOKUP(S2270,'Tablas de calculos'!$AU$16:$AV$24,2,FALSE),"")</f>
        <v>7</v>
      </c>
      <c r="U2270" s="208" t="str">
        <f>IFERROR(VLOOKUP(T2270,'Tablas de calculos'!$AV$16:$AY$24,4),"")</f>
        <v>Débil</v>
      </c>
      <c r="V2270" s="207" t="s">
        <v>576</v>
      </c>
      <c r="W2270" s="207" t="s">
        <v>578</v>
      </c>
      <c r="X2270" s="123" t="str">
        <f t="shared" si="147"/>
        <v>DébilNo disminuyeDirectamente</v>
      </c>
      <c r="Y2270" s="208" t="str">
        <f>IFERROR(VLOOKUP(X2270,'Tablas de calculos'!$AZ$4:$BE$11,5,FALSE),"")</f>
        <v/>
      </c>
      <c r="Z2270" s="208" t="str">
        <f>IFERROR(VLOOKUP(X2270,'Tablas de calculos'!$AZ$4:$BE$11,6,FALSE),"")</f>
        <v/>
      </c>
    </row>
    <row r="2271" spans="1:26" ht="75" x14ac:dyDescent="0.25">
      <c r="A2271" s="232" t="s">
        <v>109</v>
      </c>
      <c r="B2271" s="61">
        <v>9</v>
      </c>
      <c r="C2271" s="205" t="str">
        <f>+VLOOKUP(Tabla9[[#This Row],[Cod. Riesgo]],Tabla_Riesgos[[Número]:[Tipo de Riesgo]],6,FALSE)</f>
        <v>Corrupción</v>
      </c>
      <c r="D2271" s="119" t="s">
        <v>12</v>
      </c>
      <c r="E2271" s="120" t="s">
        <v>391</v>
      </c>
      <c r="F2271" s="121"/>
      <c r="G2271" s="125" t="s">
        <v>191</v>
      </c>
      <c r="H2271" s="472"/>
      <c r="I2271" s="207"/>
      <c r="J2271" s="207"/>
      <c r="K2271" s="207"/>
      <c r="L2271" s="207"/>
      <c r="M2271" s="207"/>
      <c r="N2271" s="207"/>
      <c r="O2271" s="207"/>
      <c r="P2271" s="123">
        <f t="shared" si="144"/>
        <v>0</v>
      </c>
      <c r="Q2271" s="208" t="str">
        <f t="shared" si="145"/>
        <v>Debil</v>
      </c>
      <c r="R2271" s="207" t="s">
        <v>516</v>
      </c>
      <c r="S2271" s="224" t="str">
        <f t="shared" si="146"/>
        <v>DebilFuerte</v>
      </c>
      <c r="T2271" s="224">
        <f>IFERROR(VLOOKUP(S2271,'Tablas de calculos'!$AU$16:$AV$24,2,FALSE),"")</f>
        <v>7</v>
      </c>
      <c r="U2271" s="208" t="str">
        <f>IFERROR(VLOOKUP(T2271,'Tablas de calculos'!$AV$16:$AY$24,4),"")</f>
        <v>Débil</v>
      </c>
      <c r="V2271" s="207" t="s">
        <v>576</v>
      </c>
      <c r="W2271" s="207" t="s">
        <v>578</v>
      </c>
      <c r="X2271" s="123" t="str">
        <f t="shared" si="147"/>
        <v>DébilNo disminuyeDirectamente</v>
      </c>
      <c r="Y2271" s="208" t="str">
        <f>IFERROR(VLOOKUP(X2271,'Tablas de calculos'!$AZ$4:$BE$11,5,FALSE),"")</f>
        <v/>
      </c>
      <c r="Z2271" s="208" t="str">
        <f>IFERROR(VLOOKUP(X2271,'Tablas de calculos'!$AZ$4:$BE$11,6,FALSE),"")</f>
        <v/>
      </c>
    </row>
    <row r="2272" spans="1:26" ht="75" x14ac:dyDescent="0.25">
      <c r="A2272" s="232" t="s">
        <v>109</v>
      </c>
      <c r="B2272" s="61">
        <v>9</v>
      </c>
      <c r="C2272" s="205" t="str">
        <f>+VLOOKUP(Tabla9[[#This Row],[Cod. Riesgo]],Tabla_Riesgos[[Número]:[Tipo de Riesgo]],6,FALSE)</f>
        <v>Corrupción</v>
      </c>
      <c r="D2272" s="119" t="s">
        <v>12</v>
      </c>
      <c r="E2272" s="120" t="s">
        <v>391</v>
      </c>
      <c r="F2272" s="121"/>
      <c r="G2272" s="125" t="s">
        <v>192</v>
      </c>
      <c r="H2272" s="472"/>
      <c r="I2272" s="207"/>
      <c r="J2272" s="207"/>
      <c r="K2272" s="207"/>
      <c r="L2272" s="207"/>
      <c r="M2272" s="207"/>
      <c r="N2272" s="207"/>
      <c r="O2272" s="207"/>
      <c r="P2272" s="123">
        <f t="shared" si="144"/>
        <v>0</v>
      </c>
      <c r="Q2272" s="208" t="str">
        <f t="shared" si="145"/>
        <v>Debil</v>
      </c>
      <c r="R2272" s="207" t="s">
        <v>516</v>
      </c>
      <c r="S2272" s="224" t="str">
        <f t="shared" si="146"/>
        <v>DebilFuerte</v>
      </c>
      <c r="T2272" s="224">
        <f>IFERROR(VLOOKUP(S2272,'Tablas de calculos'!$AU$16:$AV$24,2,FALSE),"")</f>
        <v>7</v>
      </c>
      <c r="U2272" s="208" t="str">
        <f>IFERROR(VLOOKUP(T2272,'Tablas de calculos'!$AV$16:$AY$24,4),"")</f>
        <v>Débil</v>
      </c>
      <c r="V2272" s="207" t="s">
        <v>576</v>
      </c>
      <c r="W2272" s="207" t="s">
        <v>578</v>
      </c>
      <c r="X2272" s="123" t="str">
        <f t="shared" si="147"/>
        <v>DébilNo disminuyeDirectamente</v>
      </c>
      <c r="Y2272" s="208" t="str">
        <f>IFERROR(VLOOKUP(X2272,'Tablas de calculos'!$AZ$4:$BE$11,5,FALSE),"")</f>
        <v/>
      </c>
      <c r="Z2272" s="208" t="str">
        <f>IFERROR(VLOOKUP(X2272,'Tablas de calculos'!$AZ$4:$BE$11,6,FALSE),"")</f>
        <v/>
      </c>
    </row>
    <row r="2273" spans="1:26" ht="90" x14ac:dyDescent="0.25">
      <c r="A2273" s="232" t="s">
        <v>109</v>
      </c>
      <c r="B2273" s="61">
        <v>10</v>
      </c>
      <c r="C2273" s="205" t="str">
        <f>+VLOOKUP(Tabla9[[#This Row],[Cod. Riesgo]],Tabla_Riesgos[[Número]:[Tipo de Riesgo]],6,FALSE)</f>
        <v>Corrupción</v>
      </c>
      <c r="D2273" s="119" t="s">
        <v>12</v>
      </c>
      <c r="E2273" s="120" t="s">
        <v>623</v>
      </c>
      <c r="F2273" s="121"/>
      <c r="G2273" s="125" t="s">
        <v>177</v>
      </c>
      <c r="H2273" s="472"/>
      <c r="I2273" s="207"/>
      <c r="J2273" s="207"/>
      <c r="K2273" s="207"/>
      <c r="L2273" s="207"/>
      <c r="M2273" s="207"/>
      <c r="N2273" s="207"/>
      <c r="O2273" s="207"/>
      <c r="P2273" s="123">
        <f t="shared" si="144"/>
        <v>0</v>
      </c>
      <c r="Q2273" s="208" t="str">
        <f t="shared" si="145"/>
        <v>Debil</v>
      </c>
      <c r="R2273" s="207" t="s">
        <v>516</v>
      </c>
      <c r="S2273" s="224" t="str">
        <f t="shared" si="146"/>
        <v>DebilFuerte</v>
      </c>
      <c r="T2273" s="224">
        <f>IFERROR(VLOOKUP(S2273,'Tablas de calculos'!$AU$16:$AV$24,2,FALSE),"")</f>
        <v>7</v>
      </c>
      <c r="U2273" s="208" t="str">
        <f>IFERROR(VLOOKUP(T2273,'Tablas de calculos'!$AV$16:$AY$24,4),"")</f>
        <v>Débil</v>
      </c>
      <c r="V2273" s="207" t="s">
        <v>576</v>
      </c>
      <c r="W2273" s="207" t="s">
        <v>578</v>
      </c>
      <c r="X2273" s="123" t="str">
        <f t="shared" si="147"/>
        <v>DébilNo disminuyeDirectamente</v>
      </c>
      <c r="Y2273" s="208" t="str">
        <f>IFERROR(VLOOKUP(X2273,'Tablas de calculos'!$AZ$4:$BE$11,5,FALSE),"")</f>
        <v/>
      </c>
      <c r="Z2273" s="208" t="str">
        <f>IFERROR(VLOOKUP(X2273,'Tablas de calculos'!$AZ$4:$BE$11,6,FALSE),"")</f>
        <v/>
      </c>
    </row>
    <row r="2274" spans="1:26" ht="60" x14ac:dyDescent="0.25">
      <c r="A2274" s="232" t="s">
        <v>109</v>
      </c>
      <c r="B2274" s="61">
        <v>74</v>
      </c>
      <c r="C2274" s="205" t="str">
        <f>+VLOOKUP(Tabla9[[#This Row],[Cod. Riesgo]],Tabla_Riesgos[[Número]:[Tipo de Riesgo]],6,FALSE)</f>
        <v>Seguridad de la Información</v>
      </c>
      <c r="D2274" s="119" t="s">
        <v>45</v>
      </c>
      <c r="E2274" s="120" t="s">
        <v>636</v>
      </c>
      <c r="F2274" s="121"/>
      <c r="G2274" s="125" t="s">
        <v>193</v>
      </c>
      <c r="H2274" s="472"/>
      <c r="I2274" s="207"/>
      <c r="J2274" s="207"/>
      <c r="K2274" s="207"/>
      <c r="L2274" s="207"/>
      <c r="M2274" s="207"/>
      <c r="N2274" s="207"/>
      <c r="O2274" s="207"/>
      <c r="P2274" s="123">
        <f t="shared" si="144"/>
        <v>0</v>
      </c>
      <c r="Q2274" s="208" t="str">
        <f t="shared" si="145"/>
        <v>Debil</v>
      </c>
      <c r="R2274" s="207" t="s">
        <v>516</v>
      </c>
      <c r="S2274" s="224" t="str">
        <f t="shared" si="146"/>
        <v>DebilFuerte</v>
      </c>
      <c r="T2274" s="224">
        <f>IFERROR(VLOOKUP(S2274,'Tablas de calculos'!$AU$16:$AV$24,2,FALSE),"")</f>
        <v>7</v>
      </c>
      <c r="U2274" s="208" t="str">
        <f>IFERROR(VLOOKUP(T2274,'Tablas de calculos'!$AV$16:$AY$24,4),"")</f>
        <v>Débil</v>
      </c>
      <c r="V2274" s="207" t="s">
        <v>576</v>
      </c>
      <c r="W2274" s="207" t="s">
        <v>578</v>
      </c>
      <c r="X2274" s="123" t="str">
        <f t="shared" si="147"/>
        <v>DébilNo disminuyeDirectamente</v>
      </c>
      <c r="Y2274" s="208" t="str">
        <f>IFERROR(VLOOKUP(X2274,'Tablas de calculos'!$AZ$4:$BE$11,5,FALSE),"")</f>
        <v/>
      </c>
      <c r="Z2274" s="208" t="str">
        <f>IFERROR(VLOOKUP(X2274,'Tablas de calculos'!$AZ$4:$BE$11,6,FALSE),"")</f>
        <v/>
      </c>
    </row>
    <row r="2275" spans="1:26" ht="60" x14ac:dyDescent="0.25">
      <c r="A2275" s="232" t="s">
        <v>109</v>
      </c>
      <c r="B2275" s="61">
        <v>74</v>
      </c>
      <c r="C2275" s="205" t="str">
        <f>+VLOOKUP(Tabla9[[#This Row],[Cod. Riesgo]],Tabla_Riesgos[[Número]:[Tipo de Riesgo]],6,FALSE)</f>
        <v>Seguridad de la Información</v>
      </c>
      <c r="D2275" s="119" t="s">
        <v>45</v>
      </c>
      <c r="E2275" s="120" t="s">
        <v>636</v>
      </c>
      <c r="F2275" s="121"/>
      <c r="G2275" s="125" t="s">
        <v>194</v>
      </c>
      <c r="H2275" s="472"/>
      <c r="I2275" s="207"/>
      <c r="J2275" s="207"/>
      <c r="K2275" s="207"/>
      <c r="L2275" s="207"/>
      <c r="M2275" s="207"/>
      <c r="N2275" s="207"/>
      <c r="O2275" s="207"/>
      <c r="P2275" s="123">
        <f t="shared" si="144"/>
        <v>0</v>
      </c>
      <c r="Q2275" s="208" t="str">
        <f t="shared" si="145"/>
        <v>Debil</v>
      </c>
      <c r="R2275" s="207" t="s">
        <v>516</v>
      </c>
      <c r="S2275" s="224" t="str">
        <f t="shared" si="146"/>
        <v>DebilFuerte</v>
      </c>
      <c r="T2275" s="224">
        <f>IFERROR(VLOOKUP(S2275,'Tablas de calculos'!$AU$16:$AV$24,2,FALSE),"")</f>
        <v>7</v>
      </c>
      <c r="U2275" s="208" t="str">
        <f>IFERROR(VLOOKUP(T2275,'Tablas de calculos'!$AV$16:$AY$24,4),"")</f>
        <v>Débil</v>
      </c>
      <c r="V2275" s="207" t="s">
        <v>576</v>
      </c>
      <c r="W2275" s="207" t="s">
        <v>578</v>
      </c>
      <c r="X2275" s="123" t="str">
        <f t="shared" si="147"/>
        <v>DébilNo disminuyeDirectamente</v>
      </c>
      <c r="Y2275" s="208" t="str">
        <f>IFERROR(VLOOKUP(X2275,'Tablas de calculos'!$AZ$4:$BE$11,5,FALSE),"")</f>
        <v/>
      </c>
      <c r="Z2275" s="208" t="str">
        <f>IFERROR(VLOOKUP(X2275,'Tablas de calculos'!$AZ$4:$BE$11,6,FALSE),"")</f>
        <v/>
      </c>
    </row>
    <row r="2276" spans="1:26" ht="60" x14ac:dyDescent="0.25">
      <c r="A2276" s="232" t="s">
        <v>109</v>
      </c>
      <c r="B2276" s="61">
        <v>74</v>
      </c>
      <c r="C2276" s="205" t="str">
        <f>+VLOOKUP(Tabla9[[#This Row],[Cod. Riesgo]],Tabla_Riesgos[[Número]:[Tipo de Riesgo]],6,FALSE)</f>
        <v>Seguridad de la Información</v>
      </c>
      <c r="D2276" s="119" t="s">
        <v>45</v>
      </c>
      <c r="E2276" s="120" t="s">
        <v>636</v>
      </c>
      <c r="F2276" s="121"/>
      <c r="G2276" s="125" t="s">
        <v>195</v>
      </c>
      <c r="H2276" s="472"/>
      <c r="I2276" s="207"/>
      <c r="J2276" s="207"/>
      <c r="K2276" s="207"/>
      <c r="L2276" s="207"/>
      <c r="M2276" s="207"/>
      <c r="N2276" s="207"/>
      <c r="O2276" s="207"/>
      <c r="P2276" s="123">
        <f t="shared" si="144"/>
        <v>0</v>
      </c>
      <c r="Q2276" s="208" t="str">
        <f t="shared" si="145"/>
        <v>Debil</v>
      </c>
      <c r="R2276" s="207" t="s">
        <v>516</v>
      </c>
      <c r="S2276" s="224" t="str">
        <f t="shared" si="146"/>
        <v>DebilFuerte</v>
      </c>
      <c r="T2276" s="224">
        <f>IFERROR(VLOOKUP(S2276,'Tablas de calculos'!$AU$16:$AV$24,2,FALSE),"")</f>
        <v>7</v>
      </c>
      <c r="U2276" s="208" t="str">
        <f>IFERROR(VLOOKUP(T2276,'Tablas de calculos'!$AV$16:$AY$24,4),"")</f>
        <v>Débil</v>
      </c>
      <c r="V2276" s="207" t="s">
        <v>576</v>
      </c>
      <c r="W2276" s="207" t="s">
        <v>578</v>
      </c>
      <c r="X2276" s="123" t="str">
        <f t="shared" si="147"/>
        <v>DébilNo disminuyeDirectamente</v>
      </c>
      <c r="Y2276" s="208" t="str">
        <f>IFERROR(VLOOKUP(X2276,'Tablas de calculos'!$AZ$4:$BE$11,5,FALSE),"")</f>
        <v/>
      </c>
      <c r="Z2276" s="208" t="str">
        <f>IFERROR(VLOOKUP(X2276,'Tablas de calculos'!$AZ$4:$BE$11,6,FALSE),"")</f>
        <v/>
      </c>
    </row>
    <row r="2277" spans="1:26" ht="60" x14ac:dyDescent="0.25">
      <c r="A2277" s="232" t="s">
        <v>109</v>
      </c>
      <c r="B2277" s="61">
        <v>74</v>
      </c>
      <c r="C2277" s="205" t="str">
        <f>+VLOOKUP(Tabla9[[#This Row],[Cod. Riesgo]],Tabla_Riesgos[[Número]:[Tipo de Riesgo]],6,FALSE)</f>
        <v>Seguridad de la Información</v>
      </c>
      <c r="D2277" s="119" t="s">
        <v>45</v>
      </c>
      <c r="E2277" s="120" t="s">
        <v>636</v>
      </c>
      <c r="F2277" s="121"/>
      <c r="G2277" s="125" t="s">
        <v>196</v>
      </c>
      <c r="H2277" s="472"/>
      <c r="I2277" s="207"/>
      <c r="J2277" s="207"/>
      <c r="K2277" s="207"/>
      <c r="L2277" s="207"/>
      <c r="M2277" s="207"/>
      <c r="N2277" s="207"/>
      <c r="O2277" s="207"/>
      <c r="P2277" s="123">
        <f t="shared" si="144"/>
        <v>0</v>
      </c>
      <c r="Q2277" s="208" t="str">
        <f t="shared" si="145"/>
        <v>Debil</v>
      </c>
      <c r="R2277" s="207" t="s">
        <v>516</v>
      </c>
      <c r="S2277" s="224" t="str">
        <f t="shared" si="146"/>
        <v>DebilFuerte</v>
      </c>
      <c r="T2277" s="224">
        <f>IFERROR(VLOOKUP(S2277,'Tablas de calculos'!$AU$16:$AV$24,2,FALSE),"")</f>
        <v>7</v>
      </c>
      <c r="U2277" s="208" t="str">
        <f>IFERROR(VLOOKUP(T2277,'Tablas de calculos'!$AV$16:$AY$24,4),"")</f>
        <v>Débil</v>
      </c>
      <c r="V2277" s="207" t="s">
        <v>576</v>
      </c>
      <c r="W2277" s="207" t="s">
        <v>578</v>
      </c>
      <c r="X2277" s="123" t="str">
        <f t="shared" si="147"/>
        <v>DébilNo disminuyeDirectamente</v>
      </c>
      <c r="Y2277" s="208" t="str">
        <f>IFERROR(VLOOKUP(X2277,'Tablas de calculos'!$AZ$4:$BE$11,5,FALSE),"")</f>
        <v/>
      </c>
      <c r="Z2277" s="208" t="str">
        <f>IFERROR(VLOOKUP(X2277,'Tablas de calculos'!$AZ$4:$BE$11,6,FALSE),"")</f>
        <v/>
      </c>
    </row>
    <row r="2278" spans="1:26" ht="75" x14ac:dyDescent="0.25">
      <c r="A2278" s="232" t="s">
        <v>109</v>
      </c>
      <c r="B2278" s="61">
        <v>11</v>
      </c>
      <c r="C2278" s="205" t="str">
        <f>+VLOOKUP(Tabla9[[#This Row],[Cod. Riesgo]],Tabla_Riesgos[[Número]:[Tipo de Riesgo]],6,FALSE)</f>
        <v>Corrupción</v>
      </c>
      <c r="D2278" s="119" t="s">
        <v>12</v>
      </c>
      <c r="E2278" s="120" t="s">
        <v>394</v>
      </c>
      <c r="F2278" s="121"/>
      <c r="G2278" s="125" t="s">
        <v>197</v>
      </c>
      <c r="H2278" s="472"/>
      <c r="I2278" s="207"/>
      <c r="J2278" s="207"/>
      <c r="K2278" s="207"/>
      <c r="L2278" s="207"/>
      <c r="M2278" s="207"/>
      <c r="N2278" s="207"/>
      <c r="O2278" s="207"/>
      <c r="P2278" s="123">
        <f t="shared" si="144"/>
        <v>0</v>
      </c>
      <c r="Q2278" s="208" t="str">
        <f t="shared" si="145"/>
        <v>Debil</v>
      </c>
      <c r="R2278" s="207" t="s">
        <v>516</v>
      </c>
      <c r="S2278" s="224" t="str">
        <f t="shared" si="146"/>
        <v>DebilFuerte</v>
      </c>
      <c r="T2278" s="224">
        <f>IFERROR(VLOOKUP(S2278,'Tablas de calculos'!$AU$16:$AV$24,2,FALSE),"")</f>
        <v>7</v>
      </c>
      <c r="U2278" s="208" t="str">
        <f>IFERROR(VLOOKUP(T2278,'Tablas de calculos'!$AV$16:$AY$24,4),"")</f>
        <v>Débil</v>
      </c>
      <c r="V2278" s="207" t="s">
        <v>576</v>
      </c>
      <c r="W2278" s="207" t="s">
        <v>578</v>
      </c>
      <c r="X2278" s="123" t="str">
        <f t="shared" si="147"/>
        <v>DébilNo disminuyeDirectamente</v>
      </c>
      <c r="Y2278" s="208" t="str">
        <f>IFERROR(VLOOKUP(X2278,'Tablas de calculos'!$AZ$4:$BE$11,5,FALSE),"")</f>
        <v/>
      </c>
      <c r="Z2278" s="208" t="str">
        <f>IFERROR(VLOOKUP(X2278,'Tablas de calculos'!$AZ$4:$BE$11,6,FALSE),"")</f>
        <v/>
      </c>
    </row>
    <row r="2279" spans="1:26" ht="75" x14ac:dyDescent="0.25">
      <c r="A2279" s="232" t="s">
        <v>109</v>
      </c>
      <c r="B2279" s="61">
        <v>11</v>
      </c>
      <c r="C2279" s="205" t="str">
        <f>+VLOOKUP(Tabla9[[#This Row],[Cod. Riesgo]],Tabla_Riesgos[[Número]:[Tipo de Riesgo]],6,FALSE)</f>
        <v>Corrupción</v>
      </c>
      <c r="D2279" s="119" t="s">
        <v>12</v>
      </c>
      <c r="E2279" s="120" t="s">
        <v>394</v>
      </c>
      <c r="F2279" s="121"/>
      <c r="G2279" s="125" t="s">
        <v>174</v>
      </c>
      <c r="H2279" s="472"/>
      <c r="I2279" s="207"/>
      <c r="J2279" s="207"/>
      <c r="K2279" s="207"/>
      <c r="L2279" s="207"/>
      <c r="M2279" s="207"/>
      <c r="N2279" s="207"/>
      <c r="O2279" s="207"/>
      <c r="P2279" s="123">
        <f t="shared" si="144"/>
        <v>0</v>
      </c>
      <c r="Q2279" s="208" t="str">
        <f t="shared" si="145"/>
        <v>Debil</v>
      </c>
      <c r="R2279" s="207" t="s">
        <v>516</v>
      </c>
      <c r="S2279" s="224" t="str">
        <f t="shared" si="146"/>
        <v>DebilFuerte</v>
      </c>
      <c r="T2279" s="224">
        <f>IFERROR(VLOOKUP(S2279,'Tablas de calculos'!$AU$16:$AV$24,2,FALSE),"")</f>
        <v>7</v>
      </c>
      <c r="U2279" s="208" t="str">
        <f>IFERROR(VLOOKUP(T2279,'Tablas de calculos'!$AV$16:$AY$24,4),"")</f>
        <v>Débil</v>
      </c>
      <c r="V2279" s="207" t="s">
        <v>576</v>
      </c>
      <c r="W2279" s="207" t="s">
        <v>578</v>
      </c>
      <c r="X2279" s="123" t="str">
        <f t="shared" si="147"/>
        <v>DébilNo disminuyeDirectamente</v>
      </c>
      <c r="Y2279" s="208" t="str">
        <f>IFERROR(VLOOKUP(X2279,'Tablas de calculos'!$AZ$4:$BE$11,5,FALSE),"")</f>
        <v/>
      </c>
      <c r="Z2279" s="208" t="str">
        <f>IFERROR(VLOOKUP(X2279,'Tablas de calculos'!$AZ$4:$BE$11,6,FALSE),"")</f>
        <v/>
      </c>
    </row>
    <row r="2280" spans="1:26" ht="75" x14ac:dyDescent="0.25">
      <c r="A2280" s="232" t="s">
        <v>109</v>
      </c>
      <c r="B2280" s="61">
        <v>11</v>
      </c>
      <c r="C2280" s="205" t="str">
        <f>+VLOOKUP(Tabla9[[#This Row],[Cod. Riesgo]],Tabla_Riesgos[[Número]:[Tipo de Riesgo]],6,FALSE)</f>
        <v>Corrupción</v>
      </c>
      <c r="D2280" s="119" t="s">
        <v>12</v>
      </c>
      <c r="E2280" s="120" t="s">
        <v>394</v>
      </c>
      <c r="F2280" s="121"/>
      <c r="G2280" s="125" t="s">
        <v>175</v>
      </c>
      <c r="H2280" s="472"/>
      <c r="I2280" s="207"/>
      <c r="J2280" s="207"/>
      <c r="K2280" s="207"/>
      <c r="L2280" s="207"/>
      <c r="M2280" s="207"/>
      <c r="N2280" s="207"/>
      <c r="O2280" s="207"/>
      <c r="P2280" s="123">
        <f t="shared" si="144"/>
        <v>0</v>
      </c>
      <c r="Q2280" s="208" t="str">
        <f t="shared" si="145"/>
        <v>Debil</v>
      </c>
      <c r="R2280" s="207" t="s">
        <v>516</v>
      </c>
      <c r="S2280" s="224" t="str">
        <f t="shared" si="146"/>
        <v>DebilFuerte</v>
      </c>
      <c r="T2280" s="224">
        <f>IFERROR(VLOOKUP(S2280,'Tablas de calculos'!$AU$16:$AV$24,2,FALSE),"")</f>
        <v>7</v>
      </c>
      <c r="U2280" s="208" t="str">
        <f>IFERROR(VLOOKUP(T2280,'Tablas de calculos'!$AV$16:$AY$24,4),"")</f>
        <v>Débil</v>
      </c>
      <c r="V2280" s="207" t="s">
        <v>576</v>
      </c>
      <c r="W2280" s="207" t="s">
        <v>578</v>
      </c>
      <c r="X2280" s="123" t="str">
        <f t="shared" si="147"/>
        <v>DébilNo disminuyeDirectamente</v>
      </c>
      <c r="Y2280" s="208" t="str">
        <f>IFERROR(VLOOKUP(X2280,'Tablas de calculos'!$AZ$4:$BE$11,5,FALSE),"")</f>
        <v/>
      </c>
      <c r="Z2280" s="208" t="str">
        <f>IFERROR(VLOOKUP(X2280,'Tablas de calculos'!$AZ$4:$BE$11,6,FALSE),"")</f>
        <v/>
      </c>
    </row>
    <row r="2281" spans="1:26" ht="75" x14ac:dyDescent="0.25">
      <c r="A2281" s="232" t="s">
        <v>109</v>
      </c>
      <c r="B2281" s="61">
        <v>11</v>
      </c>
      <c r="C2281" s="205" t="str">
        <f>+VLOOKUP(Tabla9[[#This Row],[Cod. Riesgo]],Tabla_Riesgos[[Número]:[Tipo de Riesgo]],6,FALSE)</f>
        <v>Corrupción</v>
      </c>
      <c r="D2281" s="119" t="s">
        <v>12</v>
      </c>
      <c r="E2281" s="120" t="s">
        <v>394</v>
      </c>
      <c r="F2281" s="121"/>
      <c r="G2281" s="125" t="s">
        <v>198</v>
      </c>
      <c r="H2281" s="472"/>
      <c r="I2281" s="207"/>
      <c r="J2281" s="207"/>
      <c r="K2281" s="207"/>
      <c r="L2281" s="207"/>
      <c r="M2281" s="207"/>
      <c r="N2281" s="207"/>
      <c r="O2281" s="207"/>
      <c r="P2281" s="123">
        <f t="shared" si="144"/>
        <v>0</v>
      </c>
      <c r="Q2281" s="208" t="str">
        <f t="shared" si="145"/>
        <v>Debil</v>
      </c>
      <c r="R2281" s="207" t="s">
        <v>516</v>
      </c>
      <c r="S2281" s="224" t="str">
        <f t="shared" si="146"/>
        <v>DebilFuerte</v>
      </c>
      <c r="T2281" s="224">
        <f>IFERROR(VLOOKUP(S2281,'Tablas de calculos'!$AU$16:$AV$24,2,FALSE),"")</f>
        <v>7</v>
      </c>
      <c r="U2281" s="208" t="str">
        <f>IFERROR(VLOOKUP(T2281,'Tablas de calculos'!$AV$16:$AY$24,4),"")</f>
        <v>Débil</v>
      </c>
      <c r="V2281" s="207" t="s">
        <v>576</v>
      </c>
      <c r="W2281" s="207" t="s">
        <v>578</v>
      </c>
      <c r="X2281" s="123" t="str">
        <f t="shared" si="147"/>
        <v>DébilNo disminuyeDirectamente</v>
      </c>
      <c r="Y2281" s="208" t="str">
        <f>IFERROR(VLOOKUP(X2281,'Tablas de calculos'!$AZ$4:$BE$11,5,FALSE),"")</f>
        <v/>
      </c>
      <c r="Z2281" s="208" t="str">
        <f>IFERROR(VLOOKUP(X2281,'Tablas de calculos'!$AZ$4:$BE$11,6,FALSE),"")</f>
        <v/>
      </c>
    </row>
    <row r="2282" spans="1:26" ht="75" x14ac:dyDescent="0.25">
      <c r="A2282" s="232" t="s">
        <v>109</v>
      </c>
      <c r="B2282" s="61">
        <v>11</v>
      </c>
      <c r="C2282" s="205" t="str">
        <f>+VLOOKUP(Tabla9[[#This Row],[Cod. Riesgo]],Tabla_Riesgos[[Número]:[Tipo de Riesgo]],6,FALSE)</f>
        <v>Corrupción</v>
      </c>
      <c r="D2282" s="119" t="s">
        <v>12</v>
      </c>
      <c r="E2282" s="120" t="s">
        <v>394</v>
      </c>
      <c r="F2282" s="121"/>
      <c r="G2282" s="125" t="s">
        <v>199</v>
      </c>
      <c r="H2282" s="472"/>
      <c r="I2282" s="207"/>
      <c r="J2282" s="207"/>
      <c r="K2282" s="207"/>
      <c r="L2282" s="207"/>
      <c r="M2282" s="207"/>
      <c r="N2282" s="207"/>
      <c r="O2282" s="207"/>
      <c r="P2282" s="123">
        <f t="shared" si="144"/>
        <v>0</v>
      </c>
      <c r="Q2282" s="208" t="str">
        <f t="shared" si="145"/>
        <v>Debil</v>
      </c>
      <c r="R2282" s="207" t="s">
        <v>516</v>
      </c>
      <c r="S2282" s="224" t="str">
        <f t="shared" si="146"/>
        <v>DebilFuerte</v>
      </c>
      <c r="T2282" s="224">
        <f>IFERROR(VLOOKUP(S2282,'Tablas de calculos'!$AU$16:$AV$24,2,FALSE),"")</f>
        <v>7</v>
      </c>
      <c r="U2282" s="208" t="str">
        <f>IFERROR(VLOOKUP(T2282,'Tablas de calculos'!$AV$16:$AY$24,4),"")</f>
        <v>Débil</v>
      </c>
      <c r="V2282" s="207" t="s">
        <v>576</v>
      </c>
      <c r="W2282" s="207" t="s">
        <v>578</v>
      </c>
      <c r="X2282" s="123" t="str">
        <f t="shared" si="147"/>
        <v>DébilNo disminuyeDirectamente</v>
      </c>
      <c r="Y2282" s="208" t="str">
        <f>IFERROR(VLOOKUP(X2282,'Tablas de calculos'!$AZ$4:$BE$11,5,FALSE),"")</f>
        <v/>
      </c>
      <c r="Z2282" s="208" t="str">
        <f>IFERROR(VLOOKUP(X2282,'Tablas de calculos'!$AZ$4:$BE$11,6,FALSE),"")</f>
        <v/>
      </c>
    </row>
    <row r="2283" spans="1:26" ht="75" x14ac:dyDescent="0.25">
      <c r="A2283" s="232" t="s">
        <v>109</v>
      </c>
      <c r="B2283" s="61">
        <v>12</v>
      </c>
      <c r="C2283" s="205" t="str">
        <f>+VLOOKUP(Tabla9[[#This Row],[Cod. Riesgo]],Tabla_Riesgos[[Número]:[Tipo de Riesgo]],6,FALSE)</f>
        <v>Estratégico</v>
      </c>
      <c r="D2283" s="119" t="s">
        <v>12</v>
      </c>
      <c r="E2283" s="120" t="s">
        <v>14</v>
      </c>
      <c r="F2283" s="121"/>
      <c r="G2283" s="125" t="s">
        <v>200</v>
      </c>
      <c r="H2283" s="472"/>
      <c r="I2283" s="207"/>
      <c r="J2283" s="207"/>
      <c r="K2283" s="207"/>
      <c r="L2283" s="207"/>
      <c r="M2283" s="207"/>
      <c r="N2283" s="207"/>
      <c r="O2283" s="207"/>
      <c r="P2283" s="123">
        <f t="shared" si="144"/>
        <v>0</v>
      </c>
      <c r="Q2283" s="208" t="str">
        <f t="shared" si="145"/>
        <v>Debil</v>
      </c>
      <c r="R2283" s="207" t="s">
        <v>516</v>
      </c>
      <c r="S2283" s="224" t="str">
        <f t="shared" si="146"/>
        <v>DebilFuerte</v>
      </c>
      <c r="T2283" s="224">
        <f>IFERROR(VLOOKUP(S2283,'Tablas de calculos'!$AU$16:$AV$24,2,FALSE),"")</f>
        <v>7</v>
      </c>
      <c r="U2283" s="208" t="str">
        <f>IFERROR(VLOOKUP(T2283,'Tablas de calculos'!$AV$16:$AY$24,4),"")</f>
        <v>Débil</v>
      </c>
      <c r="V2283" s="207" t="s">
        <v>576</v>
      </c>
      <c r="W2283" s="207" t="s">
        <v>578</v>
      </c>
      <c r="X2283" s="123" t="str">
        <f t="shared" si="147"/>
        <v>DébilNo disminuyeDirectamente</v>
      </c>
      <c r="Y2283" s="208" t="str">
        <f>IFERROR(VLOOKUP(X2283,'Tablas de calculos'!$AZ$4:$BE$11,5,FALSE),"")</f>
        <v/>
      </c>
      <c r="Z2283" s="208" t="str">
        <f>IFERROR(VLOOKUP(X2283,'Tablas de calculos'!$AZ$4:$BE$11,6,FALSE),"")</f>
        <v/>
      </c>
    </row>
    <row r="2284" spans="1:26" ht="75" x14ac:dyDescent="0.25">
      <c r="A2284" s="232" t="s">
        <v>109</v>
      </c>
      <c r="B2284" s="61">
        <v>12</v>
      </c>
      <c r="C2284" s="205" t="str">
        <f>+VLOOKUP(Tabla9[[#This Row],[Cod. Riesgo]],Tabla_Riesgos[[Número]:[Tipo de Riesgo]],6,FALSE)</f>
        <v>Estratégico</v>
      </c>
      <c r="D2284" s="119" t="s">
        <v>12</v>
      </c>
      <c r="E2284" s="120" t="s">
        <v>14</v>
      </c>
      <c r="F2284" s="121"/>
      <c r="G2284" s="125" t="s">
        <v>201</v>
      </c>
      <c r="H2284" s="472"/>
      <c r="I2284" s="207"/>
      <c r="J2284" s="207"/>
      <c r="K2284" s="207"/>
      <c r="L2284" s="207"/>
      <c r="M2284" s="207"/>
      <c r="N2284" s="207"/>
      <c r="O2284" s="207"/>
      <c r="P2284" s="123">
        <f t="shared" si="144"/>
        <v>0</v>
      </c>
      <c r="Q2284" s="208" t="str">
        <f t="shared" si="145"/>
        <v>Debil</v>
      </c>
      <c r="R2284" s="207" t="s">
        <v>516</v>
      </c>
      <c r="S2284" s="224" t="str">
        <f t="shared" si="146"/>
        <v>DebilFuerte</v>
      </c>
      <c r="T2284" s="224">
        <f>IFERROR(VLOOKUP(S2284,'Tablas de calculos'!$AU$16:$AV$24,2,FALSE),"")</f>
        <v>7</v>
      </c>
      <c r="U2284" s="208" t="str">
        <f>IFERROR(VLOOKUP(T2284,'Tablas de calculos'!$AV$16:$AY$24,4),"")</f>
        <v>Débil</v>
      </c>
      <c r="V2284" s="207" t="s">
        <v>576</v>
      </c>
      <c r="W2284" s="207" t="s">
        <v>578</v>
      </c>
      <c r="X2284" s="123" t="str">
        <f t="shared" si="147"/>
        <v>DébilNo disminuyeDirectamente</v>
      </c>
      <c r="Y2284" s="208" t="str">
        <f>IFERROR(VLOOKUP(X2284,'Tablas de calculos'!$AZ$4:$BE$11,5,FALSE),"")</f>
        <v/>
      </c>
      <c r="Z2284" s="208" t="str">
        <f>IFERROR(VLOOKUP(X2284,'Tablas de calculos'!$AZ$4:$BE$11,6,FALSE),"")</f>
        <v/>
      </c>
    </row>
    <row r="2285" spans="1:26" ht="75" x14ac:dyDescent="0.25">
      <c r="A2285" s="232" t="s">
        <v>109</v>
      </c>
      <c r="B2285" s="61">
        <v>12</v>
      </c>
      <c r="C2285" s="205" t="str">
        <f>+VLOOKUP(Tabla9[[#This Row],[Cod. Riesgo]],Tabla_Riesgos[[Número]:[Tipo de Riesgo]],6,FALSE)</f>
        <v>Estratégico</v>
      </c>
      <c r="D2285" s="119" t="s">
        <v>12</v>
      </c>
      <c r="E2285" s="120" t="s">
        <v>14</v>
      </c>
      <c r="F2285" s="121"/>
      <c r="G2285" s="125" t="s">
        <v>202</v>
      </c>
      <c r="H2285" s="472"/>
      <c r="I2285" s="207"/>
      <c r="J2285" s="207"/>
      <c r="K2285" s="207"/>
      <c r="L2285" s="207"/>
      <c r="M2285" s="207"/>
      <c r="N2285" s="207"/>
      <c r="O2285" s="207"/>
      <c r="P2285" s="123">
        <f t="shared" si="144"/>
        <v>0</v>
      </c>
      <c r="Q2285" s="208" t="str">
        <f t="shared" si="145"/>
        <v>Debil</v>
      </c>
      <c r="R2285" s="207" t="s">
        <v>516</v>
      </c>
      <c r="S2285" s="224" t="str">
        <f t="shared" si="146"/>
        <v>DebilFuerte</v>
      </c>
      <c r="T2285" s="224">
        <f>IFERROR(VLOOKUP(S2285,'Tablas de calculos'!$AU$16:$AV$24,2,FALSE),"")</f>
        <v>7</v>
      </c>
      <c r="U2285" s="208" t="str">
        <f>IFERROR(VLOOKUP(T2285,'Tablas de calculos'!$AV$16:$AY$24,4),"")</f>
        <v>Débil</v>
      </c>
      <c r="V2285" s="207" t="s">
        <v>576</v>
      </c>
      <c r="W2285" s="207" t="s">
        <v>578</v>
      </c>
      <c r="X2285" s="123" t="str">
        <f t="shared" si="147"/>
        <v>DébilNo disminuyeDirectamente</v>
      </c>
      <c r="Y2285" s="208" t="str">
        <f>IFERROR(VLOOKUP(X2285,'Tablas de calculos'!$AZ$4:$BE$11,5,FALSE),"")</f>
        <v/>
      </c>
      <c r="Z2285" s="208" t="str">
        <f>IFERROR(VLOOKUP(X2285,'Tablas de calculos'!$AZ$4:$BE$11,6,FALSE),"")</f>
        <v/>
      </c>
    </row>
    <row r="2286" spans="1:26" ht="45" x14ac:dyDescent="0.25">
      <c r="A2286" s="232" t="s">
        <v>109</v>
      </c>
      <c r="B2286" s="61">
        <v>13</v>
      </c>
      <c r="C2286" s="205" t="str">
        <f>+VLOOKUP(Tabla9[[#This Row],[Cod. Riesgo]],Tabla_Riesgos[[Número]:[Tipo de Riesgo]],6,FALSE)</f>
        <v>Corrupción</v>
      </c>
      <c r="D2286" s="119" t="s">
        <v>12</v>
      </c>
      <c r="E2286" s="120" t="s">
        <v>15</v>
      </c>
      <c r="F2286" s="121"/>
      <c r="G2286" s="125" t="s">
        <v>203</v>
      </c>
      <c r="H2286" s="472"/>
      <c r="I2286" s="207"/>
      <c r="J2286" s="207"/>
      <c r="K2286" s="207"/>
      <c r="L2286" s="207"/>
      <c r="M2286" s="207"/>
      <c r="N2286" s="207"/>
      <c r="O2286" s="207"/>
      <c r="P2286" s="123">
        <f t="shared" si="144"/>
        <v>0</v>
      </c>
      <c r="Q2286" s="208" t="str">
        <f t="shared" si="145"/>
        <v>Debil</v>
      </c>
      <c r="R2286" s="207" t="s">
        <v>516</v>
      </c>
      <c r="S2286" s="224" t="str">
        <f t="shared" si="146"/>
        <v>DebilFuerte</v>
      </c>
      <c r="T2286" s="224">
        <f>IFERROR(VLOOKUP(S2286,'Tablas de calculos'!$AU$16:$AV$24,2,FALSE),"")</f>
        <v>7</v>
      </c>
      <c r="U2286" s="208" t="str">
        <f>IFERROR(VLOOKUP(T2286,'Tablas de calculos'!$AV$16:$AY$24,4),"")</f>
        <v>Débil</v>
      </c>
      <c r="V2286" s="207" t="s">
        <v>576</v>
      </c>
      <c r="W2286" s="207" t="s">
        <v>578</v>
      </c>
      <c r="X2286" s="123" t="str">
        <f t="shared" si="147"/>
        <v>DébilNo disminuyeDirectamente</v>
      </c>
      <c r="Y2286" s="208" t="str">
        <f>IFERROR(VLOOKUP(X2286,'Tablas de calculos'!$AZ$4:$BE$11,5,FALSE),"")</f>
        <v/>
      </c>
      <c r="Z2286" s="208" t="str">
        <f>IFERROR(VLOOKUP(X2286,'Tablas de calculos'!$AZ$4:$BE$11,6,FALSE),"")</f>
        <v/>
      </c>
    </row>
    <row r="2287" spans="1:26" ht="45" x14ac:dyDescent="0.25">
      <c r="A2287" s="232" t="s">
        <v>109</v>
      </c>
      <c r="B2287" s="61">
        <v>13</v>
      </c>
      <c r="C2287" s="205" t="str">
        <f>+VLOOKUP(Tabla9[[#This Row],[Cod. Riesgo]],Tabla_Riesgos[[Número]:[Tipo de Riesgo]],6,FALSE)</f>
        <v>Corrupción</v>
      </c>
      <c r="D2287" s="119" t="s">
        <v>12</v>
      </c>
      <c r="E2287" s="120" t="s">
        <v>15</v>
      </c>
      <c r="F2287" s="121"/>
      <c r="G2287" s="125" t="s">
        <v>185</v>
      </c>
      <c r="H2287" s="472"/>
      <c r="I2287" s="207"/>
      <c r="J2287" s="207"/>
      <c r="K2287" s="207"/>
      <c r="L2287" s="207"/>
      <c r="M2287" s="207"/>
      <c r="N2287" s="207"/>
      <c r="O2287" s="207"/>
      <c r="P2287" s="123">
        <f t="shared" si="144"/>
        <v>0</v>
      </c>
      <c r="Q2287" s="208" t="str">
        <f t="shared" si="145"/>
        <v>Debil</v>
      </c>
      <c r="R2287" s="207" t="s">
        <v>516</v>
      </c>
      <c r="S2287" s="224" t="str">
        <f t="shared" si="146"/>
        <v>DebilFuerte</v>
      </c>
      <c r="T2287" s="224">
        <f>IFERROR(VLOOKUP(S2287,'Tablas de calculos'!$AU$16:$AV$24,2,FALSE),"")</f>
        <v>7</v>
      </c>
      <c r="U2287" s="208" t="str">
        <f>IFERROR(VLOOKUP(T2287,'Tablas de calculos'!$AV$16:$AY$24,4),"")</f>
        <v>Débil</v>
      </c>
      <c r="V2287" s="207" t="s">
        <v>576</v>
      </c>
      <c r="W2287" s="207" t="s">
        <v>578</v>
      </c>
      <c r="X2287" s="123" t="str">
        <f t="shared" si="147"/>
        <v>DébilNo disminuyeDirectamente</v>
      </c>
      <c r="Y2287" s="208" t="str">
        <f>IFERROR(VLOOKUP(X2287,'Tablas de calculos'!$AZ$4:$BE$11,5,FALSE),"")</f>
        <v/>
      </c>
      <c r="Z2287" s="208" t="str">
        <f>IFERROR(VLOOKUP(X2287,'Tablas de calculos'!$AZ$4:$BE$11,6,FALSE),"")</f>
        <v/>
      </c>
    </row>
    <row r="2288" spans="1:26" ht="45" x14ac:dyDescent="0.25">
      <c r="A2288" s="232" t="s">
        <v>109</v>
      </c>
      <c r="B2288" s="61">
        <v>13</v>
      </c>
      <c r="C2288" s="205" t="str">
        <f>+VLOOKUP(Tabla9[[#This Row],[Cod. Riesgo]],Tabla_Riesgos[[Número]:[Tipo de Riesgo]],6,FALSE)</f>
        <v>Corrupción</v>
      </c>
      <c r="D2288" s="119" t="s">
        <v>12</v>
      </c>
      <c r="E2288" s="120" t="s">
        <v>15</v>
      </c>
      <c r="F2288" s="121"/>
      <c r="G2288" s="125" t="s">
        <v>177</v>
      </c>
      <c r="H2288" s="472"/>
      <c r="I2288" s="207"/>
      <c r="J2288" s="207"/>
      <c r="K2288" s="207"/>
      <c r="L2288" s="207"/>
      <c r="M2288" s="207"/>
      <c r="N2288" s="207"/>
      <c r="O2288" s="207"/>
      <c r="P2288" s="123">
        <f t="shared" si="144"/>
        <v>0</v>
      </c>
      <c r="Q2288" s="208" t="str">
        <f t="shared" si="145"/>
        <v>Debil</v>
      </c>
      <c r="R2288" s="207" t="s">
        <v>516</v>
      </c>
      <c r="S2288" s="224" t="str">
        <f t="shared" si="146"/>
        <v>DebilFuerte</v>
      </c>
      <c r="T2288" s="224">
        <f>IFERROR(VLOOKUP(S2288,'Tablas de calculos'!$AU$16:$AV$24,2,FALSE),"")</f>
        <v>7</v>
      </c>
      <c r="U2288" s="208" t="str">
        <f>IFERROR(VLOOKUP(T2288,'Tablas de calculos'!$AV$16:$AY$24,4),"")</f>
        <v>Débil</v>
      </c>
      <c r="V2288" s="207" t="s">
        <v>576</v>
      </c>
      <c r="W2288" s="207" t="s">
        <v>578</v>
      </c>
      <c r="X2288" s="123" t="str">
        <f t="shared" si="147"/>
        <v>DébilNo disminuyeDirectamente</v>
      </c>
      <c r="Y2288" s="208" t="str">
        <f>IFERROR(VLOOKUP(X2288,'Tablas de calculos'!$AZ$4:$BE$11,5,FALSE),"")</f>
        <v/>
      </c>
      <c r="Z2288" s="208" t="str">
        <f>IFERROR(VLOOKUP(X2288,'Tablas de calculos'!$AZ$4:$BE$11,6,FALSE),"")</f>
        <v/>
      </c>
    </row>
    <row r="2289" spans="1:26" ht="60" x14ac:dyDescent="0.25">
      <c r="A2289" s="232" t="s">
        <v>109</v>
      </c>
      <c r="B2289" s="61">
        <v>14</v>
      </c>
      <c r="C2289" s="205" t="str">
        <f>+VLOOKUP(Tabla9[[#This Row],[Cod. Riesgo]],Tabla_Riesgos[[Número]:[Tipo de Riesgo]],6,FALSE)</f>
        <v>Operativo</v>
      </c>
      <c r="D2289" s="119" t="s">
        <v>35</v>
      </c>
      <c r="E2289" s="120" t="s">
        <v>626</v>
      </c>
      <c r="F2289" s="121"/>
      <c r="G2289" s="125" t="s">
        <v>204</v>
      </c>
      <c r="H2289" s="472"/>
      <c r="I2289" s="207"/>
      <c r="J2289" s="207"/>
      <c r="K2289" s="207"/>
      <c r="L2289" s="207"/>
      <c r="M2289" s="207"/>
      <c r="N2289" s="207"/>
      <c r="O2289" s="207"/>
      <c r="P2289" s="123">
        <f t="shared" si="144"/>
        <v>0</v>
      </c>
      <c r="Q2289" s="208" t="str">
        <f t="shared" si="145"/>
        <v>Debil</v>
      </c>
      <c r="R2289" s="207" t="s">
        <v>516</v>
      </c>
      <c r="S2289" s="224" t="str">
        <f t="shared" si="146"/>
        <v>DebilFuerte</v>
      </c>
      <c r="T2289" s="224">
        <f>IFERROR(VLOOKUP(S2289,'Tablas de calculos'!$AU$16:$AV$24,2,FALSE),"")</f>
        <v>7</v>
      </c>
      <c r="U2289" s="208" t="str">
        <f>IFERROR(VLOOKUP(T2289,'Tablas de calculos'!$AV$16:$AY$24,4),"")</f>
        <v>Débil</v>
      </c>
      <c r="V2289" s="207" t="s">
        <v>576</v>
      </c>
      <c r="W2289" s="207" t="s">
        <v>578</v>
      </c>
      <c r="X2289" s="123" t="str">
        <f t="shared" si="147"/>
        <v>DébilNo disminuyeDirectamente</v>
      </c>
      <c r="Y2289" s="208" t="str">
        <f>IFERROR(VLOOKUP(X2289,'Tablas de calculos'!$AZ$4:$BE$11,5,FALSE),"")</f>
        <v/>
      </c>
      <c r="Z2289" s="208" t="str">
        <f>IFERROR(VLOOKUP(X2289,'Tablas de calculos'!$AZ$4:$BE$11,6,FALSE),"")</f>
        <v/>
      </c>
    </row>
    <row r="2290" spans="1:26" ht="75" x14ac:dyDescent="0.25">
      <c r="A2290" s="232" t="s">
        <v>109</v>
      </c>
      <c r="B2290" s="61">
        <v>14</v>
      </c>
      <c r="C2290" s="205" t="str">
        <f>+VLOOKUP(Tabla9[[#This Row],[Cod. Riesgo]],Tabla_Riesgos[[Número]:[Tipo de Riesgo]],6,FALSE)</f>
        <v>Operativo</v>
      </c>
      <c r="D2290" s="199" t="s">
        <v>35</v>
      </c>
      <c r="E2290" s="200" t="s">
        <v>626</v>
      </c>
      <c r="F2290" s="201"/>
      <c r="G2290" s="202" t="s">
        <v>205</v>
      </c>
      <c r="H2290" s="472"/>
      <c r="I2290" s="207"/>
      <c r="J2290" s="207"/>
      <c r="K2290" s="207"/>
      <c r="L2290" s="207"/>
      <c r="M2290" s="207"/>
      <c r="N2290" s="207"/>
      <c r="O2290" s="207"/>
      <c r="P2290" s="123">
        <f t="shared" si="144"/>
        <v>0</v>
      </c>
      <c r="Q2290" s="208" t="str">
        <f t="shared" si="145"/>
        <v>Debil</v>
      </c>
      <c r="R2290" s="207" t="s">
        <v>516</v>
      </c>
      <c r="S2290" s="224" t="str">
        <f t="shared" si="146"/>
        <v>DebilFuerte</v>
      </c>
      <c r="T2290" s="224">
        <f>IFERROR(VLOOKUP(S2290,'Tablas de calculos'!$AU$16:$AV$24,2,FALSE),"")</f>
        <v>7</v>
      </c>
      <c r="U2290" s="208" t="str">
        <f>IFERROR(VLOOKUP(T2290,'Tablas de calculos'!$AV$16:$AY$24,4),"")</f>
        <v>Débil</v>
      </c>
      <c r="V2290" s="207" t="s">
        <v>576</v>
      </c>
      <c r="W2290" s="207" t="s">
        <v>578</v>
      </c>
      <c r="X2290" s="123" t="str">
        <f t="shared" si="147"/>
        <v>DébilNo disminuyeDirectamente</v>
      </c>
      <c r="Y2290" s="208" t="str">
        <f>IFERROR(VLOOKUP(X2290,'Tablas de calculos'!$AZ$4:$BE$11,5,FALSE),"")</f>
        <v/>
      </c>
      <c r="Z2290" s="208" t="str">
        <f>IFERROR(VLOOKUP(X2290,'Tablas de calculos'!$AZ$4:$BE$11,6,FALSE),"")</f>
        <v/>
      </c>
    </row>
    <row r="2291" spans="1:26" ht="45" x14ac:dyDescent="0.25">
      <c r="A2291" s="232" t="s">
        <v>109</v>
      </c>
      <c r="B2291" s="61">
        <v>14</v>
      </c>
      <c r="C2291" s="429" t="str">
        <f>+VLOOKUP(Tabla9[[#This Row],[Cod. Riesgo]],Tabla_Riesgos[[Número]:[Tipo de Riesgo]],6,FALSE)</f>
        <v>Operativo</v>
      </c>
      <c r="D2291" s="119" t="s">
        <v>35</v>
      </c>
      <c r="E2291" s="120" t="s">
        <v>626</v>
      </c>
      <c r="F2291" s="121"/>
      <c r="G2291" s="125" t="s">
        <v>206</v>
      </c>
      <c r="H2291" s="472"/>
      <c r="I2291" s="207"/>
      <c r="J2291" s="207"/>
      <c r="K2291" s="207"/>
      <c r="L2291" s="207"/>
      <c r="M2291" s="207"/>
      <c r="N2291" s="207"/>
      <c r="O2291" s="123"/>
      <c r="P2291" s="123">
        <f t="shared" si="144"/>
        <v>0</v>
      </c>
      <c r="Q2291" s="208" t="str">
        <f t="shared" si="145"/>
        <v>Debil</v>
      </c>
      <c r="R2291" s="224" t="s">
        <v>516</v>
      </c>
      <c r="S2291" s="224" t="str">
        <f t="shared" si="146"/>
        <v>DebilFuerte</v>
      </c>
      <c r="T2291" s="224">
        <f>IFERROR(VLOOKUP(S2291,'Tablas de calculos'!$AU$16:$AV$24,2,FALSE),"")</f>
        <v>7</v>
      </c>
      <c r="U2291" s="208" t="str">
        <f>IFERROR(VLOOKUP(T2291,'Tablas de calculos'!$AV$16:$AY$24,4),"")</f>
        <v>Débil</v>
      </c>
      <c r="V2291" s="207" t="s">
        <v>576</v>
      </c>
      <c r="W2291" s="123" t="s">
        <v>578</v>
      </c>
      <c r="X2291" s="123" t="str">
        <f t="shared" si="147"/>
        <v>DébilNo disminuyeDirectamente</v>
      </c>
      <c r="Y2291" s="208" t="str">
        <f>IFERROR(VLOOKUP(X2291,'Tablas de calculos'!$AZ$4:$BE$11,5,FALSE),"")</f>
        <v/>
      </c>
      <c r="Z2291" s="208" t="str">
        <f>IFERROR(VLOOKUP(X2291,'Tablas de calculos'!$AZ$4:$BE$11,6,FALSE),"")</f>
        <v/>
      </c>
    </row>
    <row r="2292" spans="1:26" ht="90" x14ac:dyDescent="0.25">
      <c r="A2292" s="232" t="s">
        <v>109</v>
      </c>
      <c r="B2292" s="61">
        <v>15</v>
      </c>
      <c r="C2292" s="429" t="str">
        <f>+VLOOKUP(Tabla9[[#This Row],[Cod. Riesgo]],Tabla_Riesgos[[Número]:[Tipo de Riesgo]],6,FALSE)</f>
        <v>Operativo</v>
      </c>
      <c r="D2292" s="119" t="s">
        <v>38</v>
      </c>
      <c r="E2292" s="120" t="s">
        <v>17</v>
      </c>
      <c r="F2292" s="121"/>
      <c r="G2292" s="125" t="s">
        <v>207</v>
      </c>
      <c r="H2292" s="472"/>
      <c r="I2292" s="207"/>
      <c r="J2292" s="207"/>
      <c r="K2292" s="207"/>
      <c r="L2292" s="207"/>
      <c r="M2292" s="207"/>
      <c r="N2292" s="207"/>
      <c r="O2292" s="123"/>
      <c r="P2292" s="123">
        <f t="shared" si="144"/>
        <v>0</v>
      </c>
      <c r="Q2292" s="208" t="str">
        <f t="shared" si="145"/>
        <v>Debil</v>
      </c>
      <c r="R2292" s="224" t="s">
        <v>516</v>
      </c>
      <c r="S2292" s="224" t="str">
        <f t="shared" si="146"/>
        <v>DebilFuerte</v>
      </c>
      <c r="T2292" s="224">
        <f>IFERROR(VLOOKUP(S2292,'Tablas de calculos'!$AU$16:$AV$24,2,FALSE),"")</f>
        <v>7</v>
      </c>
      <c r="U2292" s="208" t="str">
        <f>IFERROR(VLOOKUP(T2292,'Tablas de calculos'!$AV$16:$AY$24,4),"")</f>
        <v>Débil</v>
      </c>
      <c r="V2292" s="207" t="s">
        <v>576</v>
      </c>
      <c r="W2292" s="123" t="s">
        <v>578</v>
      </c>
      <c r="X2292" s="123" t="str">
        <f t="shared" si="147"/>
        <v>DébilNo disminuyeDirectamente</v>
      </c>
      <c r="Y2292" s="208" t="str">
        <f>IFERROR(VLOOKUP(X2292,'Tablas de calculos'!$AZ$4:$BE$11,5,FALSE),"")</f>
        <v/>
      </c>
      <c r="Z2292" s="208" t="str">
        <f>IFERROR(VLOOKUP(X2292,'Tablas de calculos'!$AZ$4:$BE$11,6,FALSE),"")</f>
        <v/>
      </c>
    </row>
    <row r="2293" spans="1:26" ht="60" x14ac:dyDescent="0.25">
      <c r="A2293" s="232" t="s">
        <v>109</v>
      </c>
      <c r="B2293" s="61">
        <v>15</v>
      </c>
      <c r="C2293" s="429" t="str">
        <f>+VLOOKUP(Tabla9[[#This Row],[Cod. Riesgo]],Tabla_Riesgos[[Número]:[Tipo de Riesgo]],6,FALSE)</f>
        <v>Operativo</v>
      </c>
      <c r="D2293" s="119" t="s">
        <v>38</v>
      </c>
      <c r="E2293" s="120" t="s">
        <v>17</v>
      </c>
      <c r="F2293" s="121"/>
      <c r="G2293" s="125" t="s">
        <v>208</v>
      </c>
      <c r="H2293" s="472"/>
      <c r="I2293" s="207"/>
      <c r="J2293" s="207"/>
      <c r="K2293" s="207"/>
      <c r="L2293" s="207"/>
      <c r="M2293" s="207"/>
      <c r="N2293" s="207"/>
      <c r="O2293" s="123"/>
      <c r="P2293" s="123">
        <f t="shared" si="144"/>
        <v>0</v>
      </c>
      <c r="Q2293" s="208" t="str">
        <f t="shared" si="145"/>
        <v>Debil</v>
      </c>
      <c r="R2293" s="224" t="s">
        <v>516</v>
      </c>
      <c r="S2293" s="224" t="str">
        <f t="shared" si="146"/>
        <v>DebilFuerte</v>
      </c>
      <c r="T2293" s="224">
        <f>IFERROR(VLOOKUP(S2293,'Tablas de calculos'!$AU$16:$AV$24,2,FALSE),"")</f>
        <v>7</v>
      </c>
      <c r="U2293" s="208" t="str">
        <f>IFERROR(VLOOKUP(T2293,'Tablas de calculos'!$AV$16:$AY$24,4),"")</f>
        <v>Débil</v>
      </c>
      <c r="V2293" s="207" t="s">
        <v>576</v>
      </c>
      <c r="W2293" s="123" t="s">
        <v>578</v>
      </c>
      <c r="X2293" s="123" t="str">
        <f t="shared" si="147"/>
        <v>DébilNo disminuyeDirectamente</v>
      </c>
      <c r="Y2293" s="208" t="str">
        <f>IFERROR(VLOOKUP(X2293,'Tablas de calculos'!$AZ$4:$BE$11,5,FALSE),"")</f>
        <v/>
      </c>
      <c r="Z2293" s="208" t="str">
        <f>IFERROR(VLOOKUP(X2293,'Tablas de calculos'!$AZ$4:$BE$11,6,FALSE),"")</f>
        <v/>
      </c>
    </row>
    <row r="2294" spans="1:26" ht="45" x14ac:dyDescent="0.25">
      <c r="A2294" s="232" t="s">
        <v>109</v>
      </c>
      <c r="B2294" s="61">
        <v>15</v>
      </c>
      <c r="C2294" s="429" t="str">
        <f>+VLOOKUP(Tabla9[[#This Row],[Cod. Riesgo]],Tabla_Riesgos[[Número]:[Tipo de Riesgo]],6,FALSE)</f>
        <v>Operativo</v>
      </c>
      <c r="D2294" s="119" t="s">
        <v>38</v>
      </c>
      <c r="E2294" s="120" t="s">
        <v>17</v>
      </c>
      <c r="F2294" s="121"/>
      <c r="G2294" s="125" t="s">
        <v>209</v>
      </c>
      <c r="H2294" s="472"/>
      <c r="I2294" s="207"/>
      <c r="J2294" s="207"/>
      <c r="K2294" s="207"/>
      <c r="L2294" s="207"/>
      <c r="M2294" s="207"/>
      <c r="N2294" s="207"/>
      <c r="O2294" s="123"/>
      <c r="P2294" s="123">
        <f t="shared" si="144"/>
        <v>0</v>
      </c>
      <c r="Q2294" s="208" t="str">
        <f t="shared" si="145"/>
        <v>Debil</v>
      </c>
      <c r="R2294" s="224" t="s">
        <v>516</v>
      </c>
      <c r="S2294" s="224" t="str">
        <f t="shared" si="146"/>
        <v>DebilFuerte</v>
      </c>
      <c r="T2294" s="224">
        <f>IFERROR(VLOOKUP(S2294,'Tablas de calculos'!$AU$16:$AV$24,2,FALSE),"")</f>
        <v>7</v>
      </c>
      <c r="U2294" s="208" t="str">
        <f>IFERROR(VLOOKUP(T2294,'Tablas de calculos'!$AV$16:$AY$24,4),"")</f>
        <v>Débil</v>
      </c>
      <c r="V2294" s="207" t="s">
        <v>576</v>
      </c>
      <c r="W2294" s="123" t="s">
        <v>578</v>
      </c>
      <c r="X2294" s="123" t="str">
        <f t="shared" si="147"/>
        <v>DébilNo disminuyeDirectamente</v>
      </c>
      <c r="Y2294" s="208" t="str">
        <f>IFERROR(VLOOKUP(X2294,'Tablas de calculos'!$AZ$4:$BE$11,5,FALSE),"")</f>
        <v/>
      </c>
      <c r="Z2294" s="208" t="str">
        <f>IFERROR(VLOOKUP(X2294,'Tablas de calculos'!$AZ$4:$BE$11,6,FALSE),"")</f>
        <v/>
      </c>
    </row>
    <row r="2295" spans="1:26" ht="45" x14ac:dyDescent="0.25">
      <c r="A2295" s="232" t="s">
        <v>109</v>
      </c>
      <c r="B2295" s="61">
        <v>16</v>
      </c>
      <c r="C2295" s="429" t="str">
        <f>+VLOOKUP(Tabla9[[#This Row],[Cod. Riesgo]],Tabla_Riesgos[[Número]:[Tipo de Riesgo]],6,FALSE)</f>
        <v>Estratégico</v>
      </c>
      <c r="D2295" s="119" t="s">
        <v>33</v>
      </c>
      <c r="E2295" s="120" t="s">
        <v>19</v>
      </c>
      <c r="F2295" s="121"/>
      <c r="G2295" s="125" t="s">
        <v>210</v>
      </c>
      <c r="H2295" s="472" t="s">
        <v>544</v>
      </c>
      <c r="I2295" s="207" t="s">
        <v>486</v>
      </c>
      <c r="J2295" s="207" t="s">
        <v>490</v>
      </c>
      <c r="K2295" s="207" t="s">
        <v>494</v>
      </c>
      <c r="L2295" s="207" t="s">
        <v>499</v>
      </c>
      <c r="M2295" s="207" t="s">
        <v>503</v>
      </c>
      <c r="N2295" s="207" t="s">
        <v>508</v>
      </c>
      <c r="O2295" s="123" t="s">
        <v>512</v>
      </c>
      <c r="P2295" s="123">
        <f t="shared" si="144"/>
        <v>95</v>
      </c>
      <c r="Q2295" s="208" t="str">
        <f t="shared" si="145"/>
        <v>Moderado</v>
      </c>
      <c r="R2295" s="224" t="s">
        <v>516</v>
      </c>
      <c r="S2295" s="224" t="str">
        <f t="shared" si="146"/>
        <v>ModeradoFuerte</v>
      </c>
      <c r="T2295" s="224">
        <f>IFERROR(VLOOKUP(S2295,'Tablas de calculos'!$AU$16:$AV$24,2,FALSE),"")</f>
        <v>4</v>
      </c>
      <c r="U2295" s="208" t="str">
        <f>IFERROR(VLOOKUP(T2295,'Tablas de calculos'!$AV$16:$AY$24,4),"")</f>
        <v>Moderado</v>
      </c>
      <c r="V2295" s="207" t="s">
        <v>576</v>
      </c>
      <c r="W2295" s="123" t="s">
        <v>578</v>
      </c>
      <c r="X2295" s="123" t="str">
        <f t="shared" si="147"/>
        <v>ModeradoNo disminuyeDirectamente</v>
      </c>
      <c r="Y2295" s="208">
        <f>IFERROR(VLOOKUP(X2295,'Tablas de calculos'!$AZ$4:$BE$11,5,FALSE),"")</f>
        <v>0</v>
      </c>
      <c r="Z2295" s="208">
        <f>IFERROR(VLOOKUP(X2295,'Tablas de calculos'!$AZ$4:$BE$11,6,FALSE),"")</f>
        <v>1</v>
      </c>
    </row>
    <row r="2296" spans="1:26" ht="60" x14ac:dyDescent="0.25">
      <c r="A2296" s="232" t="s">
        <v>109</v>
      </c>
      <c r="B2296" s="61">
        <v>16</v>
      </c>
      <c r="C2296" s="429" t="str">
        <f>+VLOOKUP(Tabla9[[#This Row],[Cod. Riesgo]],Tabla_Riesgos[[Número]:[Tipo de Riesgo]],6,FALSE)</f>
        <v>Estratégico</v>
      </c>
      <c r="D2296" s="119" t="s">
        <v>33</v>
      </c>
      <c r="E2296" s="120" t="s">
        <v>19</v>
      </c>
      <c r="F2296" s="121"/>
      <c r="G2296" s="125" t="s">
        <v>211</v>
      </c>
      <c r="H2296" s="472" t="s">
        <v>544</v>
      </c>
      <c r="I2296" s="207" t="s">
        <v>486</v>
      </c>
      <c r="J2296" s="207" t="s">
        <v>490</v>
      </c>
      <c r="K2296" s="207" t="s">
        <v>494</v>
      </c>
      <c r="L2296" s="207" t="s">
        <v>499</v>
      </c>
      <c r="M2296" s="207" t="s">
        <v>503</v>
      </c>
      <c r="N2296" s="207" t="s">
        <v>508</v>
      </c>
      <c r="O2296" s="123" t="s">
        <v>512</v>
      </c>
      <c r="P2296" s="123">
        <f t="shared" si="144"/>
        <v>95</v>
      </c>
      <c r="Q2296" s="208" t="str">
        <f t="shared" si="145"/>
        <v>Moderado</v>
      </c>
      <c r="R2296" s="224" t="s">
        <v>516</v>
      </c>
      <c r="S2296" s="224" t="str">
        <f t="shared" si="146"/>
        <v>ModeradoFuerte</v>
      </c>
      <c r="T2296" s="224">
        <f>IFERROR(VLOOKUP(S2296,'Tablas de calculos'!$AU$16:$AV$24,2,FALSE),"")</f>
        <v>4</v>
      </c>
      <c r="U2296" s="208" t="str">
        <f>IFERROR(VLOOKUP(T2296,'Tablas de calculos'!$AV$16:$AY$24,4),"")</f>
        <v>Moderado</v>
      </c>
      <c r="V2296" s="207" t="s">
        <v>576</v>
      </c>
      <c r="W2296" s="123" t="s">
        <v>578</v>
      </c>
      <c r="X2296" s="123" t="str">
        <f t="shared" si="147"/>
        <v>ModeradoNo disminuyeDirectamente</v>
      </c>
      <c r="Y2296" s="208">
        <f>IFERROR(VLOOKUP(X2296,'Tablas de calculos'!$AZ$4:$BE$11,5,FALSE),"")</f>
        <v>0</v>
      </c>
      <c r="Z2296" s="208">
        <f>IFERROR(VLOOKUP(X2296,'Tablas de calculos'!$AZ$4:$BE$11,6,FALSE),"")</f>
        <v>1</v>
      </c>
    </row>
    <row r="2297" spans="1:26" ht="45" x14ac:dyDescent="0.25">
      <c r="A2297" s="232" t="s">
        <v>109</v>
      </c>
      <c r="B2297" s="61">
        <v>16</v>
      </c>
      <c r="C2297" s="429" t="str">
        <f>+VLOOKUP(Tabla9[[#This Row],[Cod. Riesgo]],Tabla_Riesgos[[Número]:[Tipo de Riesgo]],6,FALSE)</f>
        <v>Estratégico</v>
      </c>
      <c r="D2297" s="119" t="s">
        <v>33</v>
      </c>
      <c r="E2297" s="120" t="s">
        <v>19</v>
      </c>
      <c r="F2297" s="121"/>
      <c r="G2297" s="125" t="s">
        <v>212</v>
      </c>
      <c r="H2297" s="472"/>
      <c r="I2297" s="207"/>
      <c r="J2297" s="207"/>
      <c r="K2297" s="207"/>
      <c r="L2297" s="207"/>
      <c r="M2297" s="207"/>
      <c r="N2297" s="207"/>
      <c r="O2297" s="123"/>
      <c r="P2297" s="123">
        <f t="shared" si="144"/>
        <v>0</v>
      </c>
      <c r="Q2297" s="208" t="str">
        <f t="shared" si="145"/>
        <v>Debil</v>
      </c>
      <c r="R2297" s="224" t="s">
        <v>516</v>
      </c>
      <c r="S2297" s="224" t="str">
        <f t="shared" si="146"/>
        <v>DebilFuerte</v>
      </c>
      <c r="T2297" s="224">
        <f>IFERROR(VLOOKUP(S2297,'Tablas de calculos'!$AU$16:$AV$24,2,FALSE),"")</f>
        <v>7</v>
      </c>
      <c r="U2297" s="208" t="str">
        <f>IFERROR(VLOOKUP(T2297,'Tablas de calculos'!$AV$16:$AY$24,4),"")</f>
        <v>Débil</v>
      </c>
      <c r="V2297" s="207" t="s">
        <v>576</v>
      </c>
      <c r="W2297" s="123" t="s">
        <v>578</v>
      </c>
      <c r="X2297" s="123" t="str">
        <f t="shared" si="147"/>
        <v>DébilNo disminuyeDirectamente</v>
      </c>
      <c r="Y2297" s="208" t="str">
        <f>IFERROR(VLOOKUP(X2297,'Tablas de calculos'!$AZ$4:$BE$11,5,FALSE),"")</f>
        <v/>
      </c>
      <c r="Z2297" s="208" t="str">
        <f>IFERROR(VLOOKUP(X2297,'Tablas de calculos'!$AZ$4:$BE$11,6,FALSE),"")</f>
        <v/>
      </c>
    </row>
    <row r="2298" spans="1:26" ht="45" x14ac:dyDescent="0.25">
      <c r="A2298" s="232" t="s">
        <v>109</v>
      </c>
      <c r="B2298" s="61">
        <v>17</v>
      </c>
      <c r="C2298" s="429" t="str">
        <f>+VLOOKUP(Tabla9[[#This Row],[Cod. Riesgo]],Tabla_Riesgos[[Número]:[Tipo de Riesgo]],6,FALSE)</f>
        <v>Operativo</v>
      </c>
      <c r="D2298" s="119" t="s">
        <v>43</v>
      </c>
      <c r="E2298" s="120" t="s">
        <v>20</v>
      </c>
      <c r="F2298" s="121"/>
      <c r="G2298" s="125" t="s">
        <v>213</v>
      </c>
      <c r="H2298" s="472"/>
      <c r="I2298" s="207"/>
      <c r="J2298" s="207"/>
      <c r="K2298" s="207"/>
      <c r="L2298" s="207"/>
      <c r="M2298" s="207"/>
      <c r="N2298" s="207"/>
      <c r="O2298" s="123"/>
      <c r="P2298" s="123">
        <f t="shared" si="144"/>
        <v>0</v>
      </c>
      <c r="Q2298" s="208" t="str">
        <f t="shared" si="145"/>
        <v>Debil</v>
      </c>
      <c r="R2298" s="224" t="s">
        <v>516</v>
      </c>
      <c r="S2298" s="224" t="str">
        <f t="shared" si="146"/>
        <v>DebilFuerte</v>
      </c>
      <c r="T2298" s="224">
        <f>IFERROR(VLOOKUP(S2298,'Tablas de calculos'!$AU$16:$AV$24,2,FALSE),"")</f>
        <v>7</v>
      </c>
      <c r="U2298" s="208" t="str">
        <f>IFERROR(VLOOKUP(T2298,'Tablas de calculos'!$AV$16:$AY$24,4),"")</f>
        <v>Débil</v>
      </c>
      <c r="V2298" s="207" t="s">
        <v>576</v>
      </c>
      <c r="W2298" s="123" t="s">
        <v>578</v>
      </c>
      <c r="X2298" s="123" t="str">
        <f t="shared" si="147"/>
        <v>DébilNo disminuyeDirectamente</v>
      </c>
      <c r="Y2298" s="208" t="str">
        <f>IFERROR(VLOOKUP(X2298,'Tablas de calculos'!$AZ$4:$BE$11,5,FALSE),"")</f>
        <v/>
      </c>
      <c r="Z2298" s="208" t="str">
        <f>IFERROR(VLOOKUP(X2298,'Tablas de calculos'!$AZ$4:$BE$11,6,FALSE),"")</f>
        <v/>
      </c>
    </row>
    <row r="2299" spans="1:26" ht="60" x14ac:dyDescent="0.25">
      <c r="A2299" s="232" t="s">
        <v>109</v>
      </c>
      <c r="B2299" s="61">
        <v>17</v>
      </c>
      <c r="C2299" s="429" t="str">
        <f>+VLOOKUP(Tabla9[[#This Row],[Cod. Riesgo]],Tabla_Riesgos[[Número]:[Tipo de Riesgo]],6,FALSE)</f>
        <v>Operativo</v>
      </c>
      <c r="D2299" s="119" t="s">
        <v>43</v>
      </c>
      <c r="E2299" s="120" t="s">
        <v>20</v>
      </c>
      <c r="F2299" s="121"/>
      <c r="G2299" s="125" t="s">
        <v>214</v>
      </c>
      <c r="H2299" s="472"/>
      <c r="I2299" s="207"/>
      <c r="J2299" s="207"/>
      <c r="K2299" s="207"/>
      <c r="L2299" s="207"/>
      <c r="M2299" s="207"/>
      <c r="N2299" s="207"/>
      <c r="O2299" s="123"/>
      <c r="P2299" s="123">
        <f t="shared" si="144"/>
        <v>0</v>
      </c>
      <c r="Q2299" s="208" t="str">
        <f t="shared" si="145"/>
        <v>Debil</v>
      </c>
      <c r="R2299" s="224" t="s">
        <v>516</v>
      </c>
      <c r="S2299" s="224" t="str">
        <f t="shared" si="146"/>
        <v>DebilFuerte</v>
      </c>
      <c r="T2299" s="224">
        <f>IFERROR(VLOOKUP(S2299,'Tablas de calculos'!$AU$16:$AV$24,2,FALSE),"")</f>
        <v>7</v>
      </c>
      <c r="U2299" s="208" t="str">
        <f>IFERROR(VLOOKUP(T2299,'Tablas de calculos'!$AV$16:$AY$24,4),"")</f>
        <v>Débil</v>
      </c>
      <c r="V2299" s="207" t="s">
        <v>576</v>
      </c>
      <c r="W2299" s="123" t="s">
        <v>578</v>
      </c>
      <c r="X2299" s="123" t="str">
        <f t="shared" si="147"/>
        <v>DébilNo disminuyeDirectamente</v>
      </c>
      <c r="Y2299" s="208" t="str">
        <f>IFERROR(VLOOKUP(X2299,'Tablas de calculos'!$AZ$4:$BE$11,5,FALSE),"")</f>
        <v/>
      </c>
      <c r="Z2299" s="208" t="str">
        <f>IFERROR(VLOOKUP(X2299,'Tablas de calculos'!$AZ$4:$BE$11,6,FALSE),"")</f>
        <v/>
      </c>
    </row>
    <row r="2300" spans="1:26" ht="60" x14ac:dyDescent="0.25">
      <c r="A2300" s="232" t="s">
        <v>109</v>
      </c>
      <c r="B2300" s="61">
        <v>18</v>
      </c>
      <c r="C2300" s="429" t="str">
        <f>+VLOOKUP(Tabla9[[#This Row],[Cod. Riesgo]],Tabla_Riesgos[[Número]:[Tipo de Riesgo]],6,FALSE)</f>
        <v>Estratégico</v>
      </c>
      <c r="D2300" s="119" t="s">
        <v>12</v>
      </c>
      <c r="E2300" s="120" t="s">
        <v>21</v>
      </c>
      <c r="F2300" s="121"/>
      <c r="G2300" s="125" t="s">
        <v>215</v>
      </c>
      <c r="H2300" s="472"/>
      <c r="I2300" s="207"/>
      <c r="J2300" s="207"/>
      <c r="K2300" s="207"/>
      <c r="L2300" s="207"/>
      <c r="M2300" s="207"/>
      <c r="N2300" s="207"/>
      <c r="O2300" s="123"/>
      <c r="P2300" s="123">
        <f t="shared" si="144"/>
        <v>0</v>
      </c>
      <c r="Q2300" s="208" t="str">
        <f t="shared" si="145"/>
        <v>Debil</v>
      </c>
      <c r="R2300" s="224" t="s">
        <v>516</v>
      </c>
      <c r="S2300" s="224" t="str">
        <f t="shared" si="146"/>
        <v>DebilFuerte</v>
      </c>
      <c r="T2300" s="224">
        <f>IFERROR(VLOOKUP(S2300,'Tablas de calculos'!$AU$16:$AV$24,2,FALSE),"")</f>
        <v>7</v>
      </c>
      <c r="U2300" s="208" t="str">
        <f>IFERROR(VLOOKUP(T2300,'Tablas de calculos'!$AV$16:$AY$24,4),"")</f>
        <v>Débil</v>
      </c>
      <c r="V2300" s="207" t="s">
        <v>576</v>
      </c>
      <c r="W2300" s="123" t="s">
        <v>578</v>
      </c>
      <c r="X2300" s="123" t="str">
        <f t="shared" si="147"/>
        <v>DébilNo disminuyeDirectamente</v>
      </c>
      <c r="Y2300" s="208" t="str">
        <f>IFERROR(VLOOKUP(X2300,'Tablas de calculos'!$AZ$4:$BE$11,5,FALSE),"")</f>
        <v/>
      </c>
      <c r="Z2300" s="208" t="str">
        <f>IFERROR(VLOOKUP(X2300,'Tablas de calculos'!$AZ$4:$BE$11,6,FALSE),"")</f>
        <v/>
      </c>
    </row>
    <row r="2301" spans="1:26" ht="60" x14ac:dyDescent="0.25">
      <c r="A2301" s="232" t="s">
        <v>109</v>
      </c>
      <c r="B2301" s="61">
        <v>18</v>
      </c>
      <c r="C2301" s="429" t="str">
        <f>+VLOOKUP(Tabla9[[#This Row],[Cod. Riesgo]],Tabla_Riesgos[[Número]:[Tipo de Riesgo]],6,FALSE)</f>
        <v>Estratégico</v>
      </c>
      <c r="D2301" s="119" t="s">
        <v>12</v>
      </c>
      <c r="E2301" s="120" t="s">
        <v>21</v>
      </c>
      <c r="F2301" s="121"/>
      <c r="G2301" s="125" t="s">
        <v>216</v>
      </c>
      <c r="H2301" s="472"/>
      <c r="I2301" s="207"/>
      <c r="J2301" s="207"/>
      <c r="K2301" s="207"/>
      <c r="L2301" s="207"/>
      <c r="M2301" s="207"/>
      <c r="N2301" s="207"/>
      <c r="O2301" s="123"/>
      <c r="P2301" s="123">
        <f t="shared" si="144"/>
        <v>0</v>
      </c>
      <c r="Q2301" s="208" t="str">
        <f t="shared" si="145"/>
        <v>Debil</v>
      </c>
      <c r="R2301" s="224" t="s">
        <v>516</v>
      </c>
      <c r="S2301" s="224" t="str">
        <f t="shared" si="146"/>
        <v>DebilFuerte</v>
      </c>
      <c r="T2301" s="224">
        <f>IFERROR(VLOOKUP(S2301,'Tablas de calculos'!$AU$16:$AV$24,2,FALSE),"")</f>
        <v>7</v>
      </c>
      <c r="U2301" s="208" t="str">
        <f>IFERROR(VLOOKUP(T2301,'Tablas de calculos'!$AV$16:$AY$24,4),"")</f>
        <v>Débil</v>
      </c>
      <c r="V2301" s="207" t="s">
        <v>576</v>
      </c>
      <c r="W2301" s="123" t="s">
        <v>578</v>
      </c>
      <c r="X2301" s="123" t="str">
        <f t="shared" si="147"/>
        <v>DébilNo disminuyeDirectamente</v>
      </c>
      <c r="Y2301" s="208" t="str">
        <f>IFERROR(VLOOKUP(X2301,'Tablas de calculos'!$AZ$4:$BE$11,5,FALSE),"")</f>
        <v/>
      </c>
      <c r="Z2301" s="208" t="str">
        <f>IFERROR(VLOOKUP(X2301,'Tablas de calculos'!$AZ$4:$BE$11,6,FALSE),"")</f>
        <v/>
      </c>
    </row>
    <row r="2302" spans="1:26" ht="45" x14ac:dyDescent="0.25">
      <c r="A2302" s="232" t="s">
        <v>109</v>
      </c>
      <c r="B2302" s="61">
        <v>18</v>
      </c>
      <c r="C2302" s="429" t="str">
        <f>+VLOOKUP(Tabla9[[#This Row],[Cod. Riesgo]],Tabla_Riesgos[[Número]:[Tipo de Riesgo]],6,FALSE)</f>
        <v>Estratégico</v>
      </c>
      <c r="D2302" s="119" t="s">
        <v>12</v>
      </c>
      <c r="E2302" s="120" t="s">
        <v>21</v>
      </c>
      <c r="F2302" s="121"/>
      <c r="G2302" s="125" t="s">
        <v>217</v>
      </c>
      <c r="H2302" s="472"/>
      <c r="I2302" s="207"/>
      <c r="J2302" s="207"/>
      <c r="K2302" s="207"/>
      <c r="L2302" s="207"/>
      <c r="M2302" s="207"/>
      <c r="N2302" s="207"/>
      <c r="O2302" s="123"/>
      <c r="P2302" s="123">
        <f t="shared" si="144"/>
        <v>0</v>
      </c>
      <c r="Q2302" s="208" t="str">
        <f t="shared" si="145"/>
        <v>Debil</v>
      </c>
      <c r="R2302" s="224" t="s">
        <v>516</v>
      </c>
      <c r="S2302" s="224" t="str">
        <f t="shared" si="146"/>
        <v>DebilFuerte</v>
      </c>
      <c r="T2302" s="224">
        <f>IFERROR(VLOOKUP(S2302,'Tablas de calculos'!$AU$16:$AV$24,2,FALSE),"")</f>
        <v>7</v>
      </c>
      <c r="U2302" s="208" t="str">
        <f>IFERROR(VLOOKUP(T2302,'Tablas de calculos'!$AV$16:$AY$24,4),"")</f>
        <v>Débil</v>
      </c>
      <c r="V2302" s="207" t="s">
        <v>576</v>
      </c>
      <c r="W2302" s="123" t="s">
        <v>578</v>
      </c>
      <c r="X2302" s="123" t="str">
        <f t="shared" si="147"/>
        <v>DébilNo disminuyeDirectamente</v>
      </c>
      <c r="Y2302" s="208" t="str">
        <f>IFERROR(VLOOKUP(X2302,'Tablas de calculos'!$AZ$4:$BE$11,5,FALSE),"")</f>
        <v/>
      </c>
      <c r="Z2302" s="208" t="str">
        <f>IFERROR(VLOOKUP(X2302,'Tablas de calculos'!$AZ$4:$BE$11,6,FALSE),"")</f>
        <v/>
      </c>
    </row>
    <row r="2303" spans="1:26" ht="60" x14ac:dyDescent="0.25">
      <c r="A2303" s="232" t="s">
        <v>109</v>
      </c>
      <c r="B2303" s="61">
        <v>19</v>
      </c>
      <c r="C2303" s="429" t="str">
        <f>+VLOOKUP(Tabla9[[#This Row],[Cod. Riesgo]],Tabla_Riesgos[[Número]:[Tipo de Riesgo]],6,FALSE)</f>
        <v>Operativo</v>
      </c>
      <c r="D2303" s="119" t="s">
        <v>12</v>
      </c>
      <c r="E2303" s="120" t="s">
        <v>22</v>
      </c>
      <c r="F2303" s="121"/>
      <c r="G2303" s="125" t="s">
        <v>218</v>
      </c>
      <c r="H2303" s="472"/>
      <c r="I2303" s="207"/>
      <c r="J2303" s="207"/>
      <c r="K2303" s="207"/>
      <c r="L2303" s="207"/>
      <c r="M2303" s="207"/>
      <c r="N2303" s="207"/>
      <c r="O2303" s="123"/>
      <c r="P2303" s="123">
        <f t="shared" si="144"/>
        <v>0</v>
      </c>
      <c r="Q2303" s="208" t="str">
        <f t="shared" si="145"/>
        <v>Debil</v>
      </c>
      <c r="R2303" s="224" t="s">
        <v>516</v>
      </c>
      <c r="S2303" s="224" t="str">
        <f t="shared" si="146"/>
        <v>DebilFuerte</v>
      </c>
      <c r="T2303" s="224">
        <f>IFERROR(VLOOKUP(S2303,'Tablas de calculos'!$AU$16:$AV$24,2,FALSE),"")</f>
        <v>7</v>
      </c>
      <c r="U2303" s="208" t="str">
        <f>IFERROR(VLOOKUP(T2303,'Tablas de calculos'!$AV$16:$AY$24,4),"")</f>
        <v>Débil</v>
      </c>
      <c r="V2303" s="207" t="s">
        <v>576</v>
      </c>
      <c r="W2303" s="123" t="s">
        <v>578</v>
      </c>
      <c r="X2303" s="123" t="str">
        <f t="shared" si="147"/>
        <v>DébilNo disminuyeDirectamente</v>
      </c>
      <c r="Y2303" s="208" t="str">
        <f>IFERROR(VLOOKUP(X2303,'Tablas de calculos'!$AZ$4:$BE$11,5,FALSE),"")</f>
        <v/>
      </c>
      <c r="Z2303" s="208" t="str">
        <f>IFERROR(VLOOKUP(X2303,'Tablas de calculos'!$AZ$4:$BE$11,6,FALSE),"")</f>
        <v/>
      </c>
    </row>
    <row r="2304" spans="1:26" ht="75" x14ac:dyDescent="0.25">
      <c r="A2304" s="232" t="s">
        <v>109</v>
      </c>
      <c r="B2304" s="61">
        <v>19</v>
      </c>
      <c r="C2304" s="429" t="str">
        <f>+VLOOKUP(Tabla9[[#This Row],[Cod. Riesgo]],Tabla_Riesgos[[Número]:[Tipo de Riesgo]],6,FALSE)</f>
        <v>Operativo</v>
      </c>
      <c r="D2304" s="119" t="s">
        <v>12</v>
      </c>
      <c r="E2304" s="120" t="s">
        <v>22</v>
      </c>
      <c r="F2304" s="121"/>
      <c r="G2304" s="125" t="s">
        <v>219</v>
      </c>
      <c r="H2304" s="472"/>
      <c r="I2304" s="207"/>
      <c r="J2304" s="207"/>
      <c r="K2304" s="207"/>
      <c r="L2304" s="207"/>
      <c r="M2304" s="207"/>
      <c r="N2304" s="207"/>
      <c r="O2304" s="123"/>
      <c r="P2304" s="123">
        <f t="shared" si="144"/>
        <v>0</v>
      </c>
      <c r="Q2304" s="208" t="str">
        <f t="shared" si="145"/>
        <v>Debil</v>
      </c>
      <c r="R2304" s="224" t="s">
        <v>516</v>
      </c>
      <c r="S2304" s="224" t="str">
        <f t="shared" si="146"/>
        <v>DebilFuerte</v>
      </c>
      <c r="T2304" s="224">
        <f>IFERROR(VLOOKUP(S2304,'Tablas de calculos'!$AU$16:$AV$24,2,FALSE),"")</f>
        <v>7</v>
      </c>
      <c r="U2304" s="208" t="str">
        <f>IFERROR(VLOOKUP(T2304,'Tablas de calculos'!$AV$16:$AY$24,4),"")</f>
        <v>Débil</v>
      </c>
      <c r="V2304" s="207" t="s">
        <v>576</v>
      </c>
      <c r="W2304" s="123" t="s">
        <v>578</v>
      </c>
      <c r="X2304" s="123" t="str">
        <f t="shared" si="147"/>
        <v>DébilNo disminuyeDirectamente</v>
      </c>
      <c r="Y2304" s="208" t="str">
        <f>IFERROR(VLOOKUP(X2304,'Tablas de calculos'!$AZ$4:$BE$11,5,FALSE),"")</f>
        <v/>
      </c>
      <c r="Z2304" s="208" t="str">
        <f>IFERROR(VLOOKUP(X2304,'Tablas de calculos'!$AZ$4:$BE$11,6,FALSE),"")</f>
        <v/>
      </c>
    </row>
    <row r="2305" spans="1:26" ht="45" x14ac:dyDescent="0.25">
      <c r="A2305" s="232" t="s">
        <v>109</v>
      </c>
      <c r="B2305" s="61">
        <v>20</v>
      </c>
      <c r="C2305" s="429" t="str">
        <f>+VLOOKUP(Tabla9[[#This Row],[Cod. Riesgo]],Tabla_Riesgos[[Número]:[Tipo de Riesgo]],6,FALSE)</f>
        <v>Seguridad de la Información</v>
      </c>
      <c r="D2305" s="119" t="s">
        <v>12</v>
      </c>
      <c r="E2305" s="120" t="s">
        <v>24</v>
      </c>
      <c r="F2305" s="121"/>
      <c r="G2305" s="125" t="s">
        <v>220</v>
      </c>
      <c r="H2305" s="472"/>
      <c r="I2305" s="207"/>
      <c r="J2305" s="207"/>
      <c r="K2305" s="207"/>
      <c r="L2305" s="207"/>
      <c r="M2305" s="207"/>
      <c r="N2305" s="207"/>
      <c r="O2305" s="123"/>
      <c r="P2305" s="123">
        <f t="shared" si="144"/>
        <v>0</v>
      </c>
      <c r="Q2305" s="208" t="str">
        <f t="shared" si="145"/>
        <v>Debil</v>
      </c>
      <c r="R2305" s="224" t="s">
        <v>516</v>
      </c>
      <c r="S2305" s="224" t="str">
        <f t="shared" si="146"/>
        <v>DebilFuerte</v>
      </c>
      <c r="T2305" s="224">
        <f>IFERROR(VLOOKUP(S2305,'Tablas de calculos'!$AU$16:$AV$24,2,FALSE),"")</f>
        <v>7</v>
      </c>
      <c r="U2305" s="208" t="str">
        <f>IFERROR(VLOOKUP(T2305,'Tablas de calculos'!$AV$16:$AY$24,4),"")</f>
        <v>Débil</v>
      </c>
      <c r="V2305" s="207" t="s">
        <v>576</v>
      </c>
      <c r="W2305" s="123" t="s">
        <v>578</v>
      </c>
      <c r="X2305" s="123" t="str">
        <f t="shared" si="147"/>
        <v>DébilNo disminuyeDirectamente</v>
      </c>
      <c r="Y2305" s="208" t="str">
        <f>IFERROR(VLOOKUP(X2305,'Tablas de calculos'!$AZ$4:$BE$11,5,FALSE),"")</f>
        <v/>
      </c>
      <c r="Z2305" s="208" t="str">
        <f>IFERROR(VLOOKUP(X2305,'Tablas de calculos'!$AZ$4:$BE$11,6,FALSE),"")</f>
        <v/>
      </c>
    </row>
    <row r="2306" spans="1:26" ht="60" x14ac:dyDescent="0.25">
      <c r="A2306" s="232" t="s">
        <v>109</v>
      </c>
      <c r="B2306" s="61">
        <v>21</v>
      </c>
      <c r="C2306" s="429" t="str">
        <f>+VLOOKUP(Tabla9[[#This Row],[Cod. Riesgo]],Tabla_Riesgos[[Número]:[Tipo de Riesgo]],6,FALSE)</f>
        <v>Estratégico</v>
      </c>
      <c r="D2306" s="119" t="s">
        <v>12</v>
      </c>
      <c r="E2306" s="120" t="s">
        <v>25</v>
      </c>
      <c r="F2306" s="121"/>
      <c r="G2306" s="125" t="s">
        <v>221</v>
      </c>
      <c r="H2306" s="472"/>
      <c r="I2306" s="207"/>
      <c r="J2306" s="207"/>
      <c r="K2306" s="207"/>
      <c r="L2306" s="207"/>
      <c r="M2306" s="207"/>
      <c r="N2306" s="207"/>
      <c r="O2306" s="123"/>
      <c r="P2306" s="123">
        <f t="shared" si="144"/>
        <v>0</v>
      </c>
      <c r="Q2306" s="208" t="str">
        <f t="shared" si="145"/>
        <v>Debil</v>
      </c>
      <c r="R2306" s="224" t="s">
        <v>516</v>
      </c>
      <c r="S2306" s="224" t="str">
        <f t="shared" si="146"/>
        <v>DebilFuerte</v>
      </c>
      <c r="T2306" s="224">
        <f>IFERROR(VLOOKUP(S2306,'Tablas de calculos'!$AU$16:$AV$24,2,FALSE),"")</f>
        <v>7</v>
      </c>
      <c r="U2306" s="208" t="str">
        <f>IFERROR(VLOOKUP(T2306,'Tablas de calculos'!$AV$16:$AY$24,4),"")</f>
        <v>Débil</v>
      </c>
      <c r="V2306" s="207" t="s">
        <v>576</v>
      </c>
      <c r="W2306" s="123" t="s">
        <v>578</v>
      </c>
      <c r="X2306" s="123" t="str">
        <f t="shared" si="147"/>
        <v>DébilNo disminuyeDirectamente</v>
      </c>
      <c r="Y2306" s="208" t="str">
        <f>IFERROR(VLOOKUP(X2306,'Tablas de calculos'!$AZ$4:$BE$11,5,FALSE),"")</f>
        <v/>
      </c>
      <c r="Z2306" s="208" t="str">
        <f>IFERROR(VLOOKUP(X2306,'Tablas de calculos'!$AZ$4:$BE$11,6,FALSE),"")</f>
        <v/>
      </c>
    </row>
    <row r="2307" spans="1:26" ht="60" x14ac:dyDescent="0.25">
      <c r="A2307" s="232" t="s">
        <v>109</v>
      </c>
      <c r="B2307" s="61">
        <v>21</v>
      </c>
      <c r="C2307" s="429" t="str">
        <f>+VLOOKUP(Tabla9[[#This Row],[Cod. Riesgo]],Tabla_Riesgos[[Número]:[Tipo de Riesgo]],6,FALSE)</f>
        <v>Estratégico</v>
      </c>
      <c r="D2307" s="119" t="s">
        <v>12</v>
      </c>
      <c r="E2307" s="120" t="s">
        <v>25</v>
      </c>
      <c r="F2307" s="121"/>
      <c r="G2307" s="125" t="s">
        <v>216</v>
      </c>
      <c r="H2307" s="472"/>
      <c r="I2307" s="207"/>
      <c r="J2307" s="207"/>
      <c r="K2307" s="207"/>
      <c r="L2307" s="207"/>
      <c r="M2307" s="207"/>
      <c r="N2307" s="207"/>
      <c r="O2307" s="123"/>
      <c r="P2307" s="123">
        <f t="shared" si="144"/>
        <v>0</v>
      </c>
      <c r="Q2307" s="208" t="str">
        <f t="shared" si="145"/>
        <v>Debil</v>
      </c>
      <c r="R2307" s="224" t="s">
        <v>516</v>
      </c>
      <c r="S2307" s="224" t="str">
        <f t="shared" si="146"/>
        <v>DebilFuerte</v>
      </c>
      <c r="T2307" s="224">
        <f>IFERROR(VLOOKUP(S2307,'Tablas de calculos'!$AU$16:$AV$24,2,FALSE),"")</f>
        <v>7</v>
      </c>
      <c r="U2307" s="208" t="str">
        <f>IFERROR(VLOOKUP(T2307,'Tablas de calculos'!$AV$16:$AY$24,4),"")</f>
        <v>Débil</v>
      </c>
      <c r="V2307" s="207" t="s">
        <v>576</v>
      </c>
      <c r="W2307" s="123" t="s">
        <v>578</v>
      </c>
      <c r="X2307" s="123" t="str">
        <f t="shared" si="147"/>
        <v>DébilNo disminuyeDirectamente</v>
      </c>
      <c r="Y2307" s="208" t="str">
        <f>IFERROR(VLOOKUP(X2307,'Tablas de calculos'!$AZ$4:$BE$11,5,FALSE),"")</f>
        <v/>
      </c>
      <c r="Z2307" s="208" t="str">
        <f>IFERROR(VLOOKUP(X2307,'Tablas de calculos'!$AZ$4:$BE$11,6,FALSE),"")</f>
        <v/>
      </c>
    </row>
    <row r="2308" spans="1:26" ht="45" x14ac:dyDescent="0.25">
      <c r="A2308" s="232" t="s">
        <v>109</v>
      </c>
      <c r="B2308" s="61">
        <v>21</v>
      </c>
      <c r="C2308" s="429" t="str">
        <f>+VLOOKUP(Tabla9[[#This Row],[Cod. Riesgo]],Tabla_Riesgos[[Número]:[Tipo de Riesgo]],6,FALSE)</f>
        <v>Estratégico</v>
      </c>
      <c r="D2308" s="119" t="s">
        <v>12</v>
      </c>
      <c r="E2308" s="120" t="s">
        <v>25</v>
      </c>
      <c r="F2308" s="121"/>
      <c r="G2308" s="125" t="s">
        <v>217</v>
      </c>
      <c r="H2308" s="472"/>
      <c r="I2308" s="207"/>
      <c r="J2308" s="207"/>
      <c r="K2308" s="207"/>
      <c r="L2308" s="207"/>
      <c r="M2308" s="207"/>
      <c r="N2308" s="207"/>
      <c r="O2308" s="123"/>
      <c r="P2308" s="123">
        <f t="shared" si="144"/>
        <v>0</v>
      </c>
      <c r="Q2308" s="208" t="str">
        <f t="shared" si="145"/>
        <v>Debil</v>
      </c>
      <c r="R2308" s="224" t="s">
        <v>516</v>
      </c>
      <c r="S2308" s="224" t="str">
        <f t="shared" si="146"/>
        <v>DebilFuerte</v>
      </c>
      <c r="T2308" s="224">
        <f>IFERROR(VLOOKUP(S2308,'Tablas de calculos'!$AU$16:$AV$24,2,FALSE),"")</f>
        <v>7</v>
      </c>
      <c r="U2308" s="208" t="str">
        <f>IFERROR(VLOOKUP(T2308,'Tablas de calculos'!$AV$16:$AY$24,4),"")</f>
        <v>Débil</v>
      </c>
      <c r="V2308" s="207" t="s">
        <v>576</v>
      </c>
      <c r="W2308" s="123" t="s">
        <v>578</v>
      </c>
      <c r="X2308" s="123" t="str">
        <f t="shared" si="147"/>
        <v>DébilNo disminuyeDirectamente</v>
      </c>
      <c r="Y2308" s="208" t="str">
        <f>IFERROR(VLOOKUP(X2308,'Tablas de calculos'!$AZ$4:$BE$11,5,FALSE),"")</f>
        <v/>
      </c>
      <c r="Z2308" s="208" t="str">
        <f>IFERROR(VLOOKUP(X2308,'Tablas de calculos'!$AZ$4:$BE$11,6,FALSE),"")</f>
        <v/>
      </c>
    </row>
    <row r="2309" spans="1:26" ht="105" x14ac:dyDescent="0.25">
      <c r="A2309" s="232" t="s">
        <v>109</v>
      </c>
      <c r="B2309" s="61">
        <v>22</v>
      </c>
      <c r="C2309" s="429" t="str">
        <f>+VLOOKUP(Tabla9[[#This Row],[Cod. Riesgo]],Tabla_Riesgos[[Número]:[Tipo de Riesgo]],6,FALSE)</f>
        <v>Estratégico</v>
      </c>
      <c r="D2309" s="119" t="s">
        <v>26</v>
      </c>
      <c r="E2309" s="120" t="s">
        <v>27</v>
      </c>
      <c r="F2309" s="121"/>
      <c r="G2309" s="125" t="s">
        <v>222</v>
      </c>
      <c r="H2309" s="472"/>
      <c r="I2309" s="207"/>
      <c r="J2309" s="207"/>
      <c r="K2309" s="207"/>
      <c r="L2309" s="207"/>
      <c r="M2309" s="207"/>
      <c r="N2309" s="207"/>
      <c r="O2309" s="123"/>
      <c r="P2309" s="123">
        <f t="shared" ref="P2309:P2372" si="148">IFERROR(IF(I2309="Asignado",15,0)+IF(J2309="Adecuado",15,0)+IF(K2309="Oportuna",15,0)+IF(L2309="Prevenir",15,0)+IF(L2309="Detectar",10,0)+IF(M2309="Confiable",15,0)+IF(N2309="Se investigan y resuelven oportunamente",15,0)+IF(O2309="Completa",10,0)+IF(O2309="Incompleta",5,0),"")</f>
        <v>0</v>
      </c>
      <c r="Q2309" s="208" t="str">
        <f t="shared" ref="Q2309:Q2372" si="149">IF(P2309&lt;86,"Debil",IF(P2309&lt;96,"Moderado","Fuerte"))</f>
        <v>Debil</v>
      </c>
      <c r="R2309" s="224" t="s">
        <v>516</v>
      </c>
      <c r="S2309" s="224" t="str">
        <f t="shared" ref="S2309:S2372" si="150">_xlfn.CONCAT(Q2309,R2309)</f>
        <v>DebilFuerte</v>
      </c>
      <c r="T2309" s="224">
        <f>IFERROR(VLOOKUP(S2309,'Tablas de calculos'!$AU$16:$AV$24,2,FALSE),"")</f>
        <v>7</v>
      </c>
      <c r="U2309" s="208" t="str">
        <f>IFERROR(VLOOKUP(T2309,'Tablas de calculos'!$AV$16:$AY$24,4),"")</f>
        <v>Débil</v>
      </c>
      <c r="V2309" s="207" t="s">
        <v>576</v>
      </c>
      <c r="W2309" s="123" t="s">
        <v>578</v>
      </c>
      <c r="X2309" s="123" t="str">
        <f t="shared" ref="X2309:X2372" si="151">CONCATENATE(U2309,V2309,W2309)</f>
        <v>DébilNo disminuyeDirectamente</v>
      </c>
      <c r="Y2309" s="208" t="str">
        <f>IFERROR(VLOOKUP(X2309,'Tablas de calculos'!$AZ$4:$BE$11,5,FALSE),"")</f>
        <v/>
      </c>
      <c r="Z2309" s="208" t="str">
        <f>IFERROR(VLOOKUP(X2309,'Tablas de calculos'!$AZ$4:$BE$11,6,FALSE),"")</f>
        <v/>
      </c>
    </row>
    <row r="2310" spans="1:26" ht="105" x14ac:dyDescent="0.25">
      <c r="A2310" s="232" t="s">
        <v>109</v>
      </c>
      <c r="B2310" s="61">
        <v>22</v>
      </c>
      <c r="C2310" s="429" t="str">
        <f>+VLOOKUP(Tabla9[[#This Row],[Cod. Riesgo]],Tabla_Riesgos[[Número]:[Tipo de Riesgo]],6,FALSE)</f>
        <v>Estratégico</v>
      </c>
      <c r="D2310" s="119" t="s">
        <v>26</v>
      </c>
      <c r="E2310" s="120" t="s">
        <v>27</v>
      </c>
      <c r="F2310" s="121"/>
      <c r="G2310" s="125" t="s">
        <v>223</v>
      </c>
      <c r="H2310" s="472"/>
      <c r="I2310" s="207"/>
      <c r="J2310" s="207"/>
      <c r="K2310" s="207"/>
      <c r="L2310" s="207"/>
      <c r="M2310" s="207"/>
      <c r="N2310" s="207"/>
      <c r="O2310" s="123"/>
      <c r="P2310" s="123">
        <f t="shared" si="148"/>
        <v>0</v>
      </c>
      <c r="Q2310" s="208" t="str">
        <f t="shared" si="149"/>
        <v>Debil</v>
      </c>
      <c r="R2310" s="224" t="s">
        <v>516</v>
      </c>
      <c r="S2310" s="224" t="str">
        <f t="shared" si="150"/>
        <v>DebilFuerte</v>
      </c>
      <c r="T2310" s="224">
        <f>IFERROR(VLOOKUP(S2310,'Tablas de calculos'!$AU$16:$AV$24,2,FALSE),"")</f>
        <v>7</v>
      </c>
      <c r="U2310" s="208" t="str">
        <f>IFERROR(VLOOKUP(T2310,'Tablas de calculos'!$AV$16:$AY$24,4),"")</f>
        <v>Débil</v>
      </c>
      <c r="V2310" s="207" t="s">
        <v>576</v>
      </c>
      <c r="W2310" s="123" t="s">
        <v>578</v>
      </c>
      <c r="X2310" s="123" t="str">
        <f t="shared" si="151"/>
        <v>DébilNo disminuyeDirectamente</v>
      </c>
      <c r="Y2310" s="208" t="str">
        <f>IFERROR(VLOOKUP(X2310,'Tablas de calculos'!$AZ$4:$BE$11,5,FALSE),"")</f>
        <v/>
      </c>
      <c r="Z2310" s="208" t="str">
        <f>IFERROR(VLOOKUP(X2310,'Tablas de calculos'!$AZ$4:$BE$11,6,FALSE),"")</f>
        <v/>
      </c>
    </row>
    <row r="2311" spans="1:26" ht="60" x14ac:dyDescent="0.25">
      <c r="A2311" s="232" t="s">
        <v>109</v>
      </c>
      <c r="B2311" s="61">
        <v>23</v>
      </c>
      <c r="C2311" s="429" t="str">
        <f>+VLOOKUP(Tabla9[[#This Row],[Cod. Riesgo]],Tabla_Riesgos[[Número]:[Tipo de Riesgo]],6,FALSE)</f>
        <v>Estratégico</v>
      </c>
      <c r="D2311" s="119" t="s">
        <v>26</v>
      </c>
      <c r="E2311" s="120" t="s">
        <v>28</v>
      </c>
      <c r="F2311" s="121"/>
      <c r="G2311" s="125" t="s">
        <v>224</v>
      </c>
      <c r="H2311" s="472"/>
      <c r="I2311" s="207"/>
      <c r="J2311" s="207"/>
      <c r="K2311" s="207"/>
      <c r="L2311" s="207"/>
      <c r="M2311" s="207"/>
      <c r="N2311" s="207"/>
      <c r="O2311" s="123"/>
      <c r="P2311" s="123">
        <f t="shared" si="148"/>
        <v>0</v>
      </c>
      <c r="Q2311" s="208" t="str">
        <f t="shared" si="149"/>
        <v>Debil</v>
      </c>
      <c r="R2311" s="224" t="s">
        <v>516</v>
      </c>
      <c r="S2311" s="224" t="str">
        <f t="shared" si="150"/>
        <v>DebilFuerte</v>
      </c>
      <c r="T2311" s="224">
        <f>IFERROR(VLOOKUP(S2311,'Tablas de calculos'!$AU$16:$AV$24,2,FALSE),"")</f>
        <v>7</v>
      </c>
      <c r="U2311" s="208" t="str">
        <f>IFERROR(VLOOKUP(T2311,'Tablas de calculos'!$AV$16:$AY$24,4),"")</f>
        <v>Débil</v>
      </c>
      <c r="V2311" s="207" t="s">
        <v>576</v>
      </c>
      <c r="W2311" s="123" t="s">
        <v>578</v>
      </c>
      <c r="X2311" s="123" t="str">
        <f t="shared" si="151"/>
        <v>DébilNo disminuyeDirectamente</v>
      </c>
      <c r="Y2311" s="208" t="str">
        <f>IFERROR(VLOOKUP(X2311,'Tablas de calculos'!$AZ$4:$BE$11,5,FALSE),"")</f>
        <v/>
      </c>
      <c r="Z2311" s="208" t="str">
        <f>IFERROR(VLOOKUP(X2311,'Tablas de calculos'!$AZ$4:$BE$11,6,FALSE),"")</f>
        <v/>
      </c>
    </row>
    <row r="2312" spans="1:26" ht="45" x14ac:dyDescent="0.25">
      <c r="A2312" s="232" t="s">
        <v>109</v>
      </c>
      <c r="B2312" s="61">
        <v>75</v>
      </c>
      <c r="C2312" s="429" t="str">
        <f>+VLOOKUP(Tabla9[[#This Row],[Cod. Riesgo]],Tabla_Riesgos[[Número]:[Tipo de Riesgo]],6,FALSE)</f>
        <v>Seguridad de la Información</v>
      </c>
      <c r="D2312" s="119" t="s">
        <v>26</v>
      </c>
      <c r="E2312" s="120" t="s">
        <v>681</v>
      </c>
      <c r="F2312" s="121"/>
      <c r="G2312" s="125" t="s">
        <v>225</v>
      </c>
      <c r="H2312" s="472"/>
      <c r="I2312" s="207"/>
      <c r="J2312" s="207"/>
      <c r="K2312" s="207"/>
      <c r="L2312" s="207"/>
      <c r="M2312" s="207"/>
      <c r="N2312" s="207"/>
      <c r="O2312" s="123"/>
      <c r="P2312" s="123">
        <f t="shared" si="148"/>
        <v>0</v>
      </c>
      <c r="Q2312" s="208" t="str">
        <f t="shared" si="149"/>
        <v>Debil</v>
      </c>
      <c r="R2312" s="224" t="s">
        <v>516</v>
      </c>
      <c r="S2312" s="224" t="str">
        <f t="shared" si="150"/>
        <v>DebilFuerte</v>
      </c>
      <c r="T2312" s="224">
        <f>IFERROR(VLOOKUP(S2312,'Tablas de calculos'!$AU$16:$AV$24,2,FALSE),"")</f>
        <v>7</v>
      </c>
      <c r="U2312" s="208" t="str">
        <f>IFERROR(VLOOKUP(T2312,'Tablas de calculos'!$AV$16:$AY$24,4),"")</f>
        <v>Débil</v>
      </c>
      <c r="V2312" s="207" t="s">
        <v>576</v>
      </c>
      <c r="W2312" s="123" t="s">
        <v>578</v>
      </c>
      <c r="X2312" s="123" t="str">
        <f t="shared" si="151"/>
        <v>DébilNo disminuyeDirectamente</v>
      </c>
      <c r="Y2312" s="208" t="str">
        <f>IFERROR(VLOOKUP(X2312,'Tablas de calculos'!$AZ$4:$BE$11,5,FALSE),"")</f>
        <v/>
      </c>
      <c r="Z2312" s="208" t="str">
        <f>IFERROR(VLOOKUP(X2312,'Tablas de calculos'!$AZ$4:$BE$11,6,FALSE),"")</f>
        <v/>
      </c>
    </row>
    <row r="2313" spans="1:26" ht="45" x14ac:dyDescent="0.25">
      <c r="A2313" s="232" t="s">
        <v>109</v>
      </c>
      <c r="B2313" s="61">
        <v>75</v>
      </c>
      <c r="C2313" s="429" t="str">
        <f>+VLOOKUP(Tabla9[[#This Row],[Cod. Riesgo]],Tabla_Riesgos[[Número]:[Tipo de Riesgo]],6,FALSE)</f>
        <v>Seguridad de la Información</v>
      </c>
      <c r="D2313" s="119" t="s">
        <v>26</v>
      </c>
      <c r="E2313" s="120" t="s">
        <v>681</v>
      </c>
      <c r="F2313" s="121"/>
      <c r="G2313" s="125" t="s">
        <v>226</v>
      </c>
      <c r="H2313" s="472"/>
      <c r="I2313" s="207"/>
      <c r="J2313" s="207"/>
      <c r="K2313" s="207"/>
      <c r="L2313" s="207"/>
      <c r="M2313" s="207"/>
      <c r="N2313" s="207"/>
      <c r="O2313" s="123"/>
      <c r="P2313" s="123">
        <f t="shared" si="148"/>
        <v>0</v>
      </c>
      <c r="Q2313" s="208" t="str">
        <f t="shared" si="149"/>
        <v>Debil</v>
      </c>
      <c r="R2313" s="224" t="s">
        <v>516</v>
      </c>
      <c r="S2313" s="224" t="str">
        <f t="shared" si="150"/>
        <v>DebilFuerte</v>
      </c>
      <c r="T2313" s="224">
        <f>IFERROR(VLOOKUP(S2313,'Tablas de calculos'!$AU$16:$AV$24,2,FALSE),"")</f>
        <v>7</v>
      </c>
      <c r="U2313" s="208" t="str">
        <f>IFERROR(VLOOKUP(T2313,'Tablas de calculos'!$AV$16:$AY$24,4),"")</f>
        <v>Débil</v>
      </c>
      <c r="V2313" s="207" t="s">
        <v>576</v>
      </c>
      <c r="W2313" s="123" t="s">
        <v>578</v>
      </c>
      <c r="X2313" s="123" t="str">
        <f t="shared" si="151"/>
        <v>DébilNo disminuyeDirectamente</v>
      </c>
      <c r="Y2313" s="208" t="str">
        <f>IFERROR(VLOOKUP(X2313,'Tablas de calculos'!$AZ$4:$BE$11,5,FALSE),"")</f>
        <v/>
      </c>
      <c r="Z2313" s="208" t="str">
        <f>IFERROR(VLOOKUP(X2313,'Tablas de calculos'!$AZ$4:$BE$11,6,FALSE),"")</f>
        <v/>
      </c>
    </row>
    <row r="2314" spans="1:26" ht="165" x14ac:dyDescent="0.25">
      <c r="A2314" s="232" t="s">
        <v>109</v>
      </c>
      <c r="B2314" s="61">
        <v>24</v>
      </c>
      <c r="C2314" s="429" t="str">
        <f>+VLOOKUP(Tabla9[[#This Row],[Cod. Riesgo]],Tabla_Riesgos[[Número]:[Tipo de Riesgo]],6,FALSE)</f>
        <v>Operativo</v>
      </c>
      <c r="D2314" s="119" t="s">
        <v>29</v>
      </c>
      <c r="E2314" s="120" t="s">
        <v>30</v>
      </c>
      <c r="F2314" s="121"/>
      <c r="G2314" s="125" t="s">
        <v>227</v>
      </c>
      <c r="H2314" s="472" t="s">
        <v>543</v>
      </c>
      <c r="I2314" s="207" t="s">
        <v>486</v>
      </c>
      <c r="J2314" s="207" t="s">
        <v>490</v>
      </c>
      <c r="K2314" s="207" t="s">
        <v>494</v>
      </c>
      <c r="L2314" s="207" t="s">
        <v>499</v>
      </c>
      <c r="M2314" s="207" t="s">
        <v>503</v>
      </c>
      <c r="N2314" s="207" t="s">
        <v>508</v>
      </c>
      <c r="O2314" s="123" t="s">
        <v>512</v>
      </c>
      <c r="P2314" s="123">
        <f t="shared" si="148"/>
        <v>95</v>
      </c>
      <c r="Q2314" s="208" t="str">
        <f t="shared" si="149"/>
        <v>Moderado</v>
      </c>
      <c r="R2314" s="224" t="s">
        <v>516</v>
      </c>
      <c r="S2314" s="224" t="str">
        <f t="shared" si="150"/>
        <v>ModeradoFuerte</v>
      </c>
      <c r="T2314" s="224">
        <f>IFERROR(VLOOKUP(S2314,'Tablas de calculos'!$AU$16:$AV$24,2,FALSE),"")</f>
        <v>4</v>
      </c>
      <c r="U2314" s="208" t="str">
        <f>IFERROR(VLOOKUP(T2314,'Tablas de calculos'!$AV$16:$AY$24,4),"")</f>
        <v>Moderado</v>
      </c>
      <c r="V2314" s="207" t="s">
        <v>576</v>
      </c>
      <c r="W2314" s="123" t="s">
        <v>578</v>
      </c>
      <c r="X2314" s="123" t="str">
        <f t="shared" si="151"/>
        <v>ModeradoNo disminuyeDirectamente</v>
      </c>
      <c r="Y2314" s="208">
        <f>IFERROR(VLOOKUP(X2314,'Tablas de calculos'!$AZ$4:$BE$11,5,FALSE),"")</f>
        <v>0</v>
      </c>
      <c r="Z2314" s="208">
        <f>IFERROR(VLOOKUP(X2314,'Tablas de calculos'!$AZ$4:$BE$11,6,FALSE),"")</f>
        <v>1</v>
      </c>
    </row>
    <row r="2315" spans="1:26" ht="60" x14ac:dyDescent="0.25">
      <c r="A2315" s="232" t="s">
        <v>109</v>
      </c>
      <c r="B2315" s="61">
        <v>24</v>
      </c>
      <c r="C2315" s="429" t="str">
        <f>+VLOOKUP(Tabla9[[#This Row],[Cod. Riesgo]],Tabla_Riesgos[[Número]:[Tipo de Riesgo]],6,FALSE)</f>
        <v>Operativo</v>
      </c>
      <c r="D2315" s="119" t="s">
        <v>29</v>
      </c>
      <c r="E2315" s="120" t="s">
        <v>30</v>
      </c>
      <c r="F2315" s="121"/>
      <c r="G2315" s="125" t="s">
        <v>228</v>
      </c>
      <c r="H2315" s="472" t="s">
        <v>543</v>
      </c>
      <c r="I2315" s="207" t="s">
        <v>486</v>
      </c>
      <c r="J2315" s="207" t="s">
        <v>490</v>
      </c>
      <c r="K2315" s="207" t="s">
        <v>494</v>
      </c>
      <c r="L2315" s="207" t="s">
        <v>499</v>
      </c>
      <c r="M2315" s="207" t="s">
        <v>503</v>
      </c>
      <c r="N2315" s="207" t="s">
        <v>508</v>
      </c>
      <c r="O2315" s="123" t="s">
        <v>512</v>
      </c>
      <c r="P2315" s="123">
        <f t="shared" si="148"/>
        <v>95</v>
      </c>
      <c r="Q2315" s="208" t="str">
        <f t="shared" si="149"/>
        <v>Moderado</v>
      </c>
      <c r="R2315" s="224" t="s">
        <v>516</v>
      </c>
      <c r="S2315" s="224" t="str">
        <f t="shared" si="150"/>
        <v>ModeradoFuerte</v>
      </c>
      <c r="T2315" s="224">
        <f>IFERROR(VLOOKUP(S2315,'Tablas de calculos'!$AU$16:$AV$24,2,FALSE),"")</f>
        <v>4</v>
      </c>
      <c r="U2315" s="208" t="str">
        <f>IFERROR(VLOOKUP(T2315,'Tablas de calculos'!$AV$16:$AY$24,4),"")</f>
        <v>Moderado</v>
      </c>
      <c r="V2315" s="207" t="s">
        <v>578</v>
      </c>
      <c r="W2315" s="123" t="s">
        <v>578</v>
      </c>
      <c r="X2315" s="123" t="str">
        <f t="shared" si="151"/>
        <v>ModeradoDirectamenteDirectamente</v>
      </c>
      <c r="Y2315" s="208">
        <f>IFERROR(VLOOKUP(X2315,'Tablas de calculos'!$AZ$4:$BE$11,5,FALSE),"")</f>
        <v>1</v>
      </c>
      <c r="Z2315" s="208">
        <f>IFERROR(VLOOKUP(X2315,'Tablas de calculos'!$AZ$4:$BE$11,6,FALSE),"")</f>
        <v>1</v>
      </c>
    </row>
    <row r="2316" spans="1:26" ht="30" x14ac:dyDescent="0.25">
      <c r="A2316" s="232" t="s">
        <v>109</v>
      </c>
      <c r="B2316" s="61">
        <v>25</v>
      </c>
      <c r="C2316" s="429" t="str">
        <f>+VLOOKUP(Tabla9[[#This Row],[Cod. Riesgo]],Tabla_Riesgos[[Número]:[Tipo de Riesgo]],6,FALSE)</f>
        <v>Operativo</v>
      </c>
      <c r="D2316" s="119" t="s">
        <v>12</v>
      </c>
      <c r="E2316" s="120" t="s">
        <v>31</v>
      </c>
      <c r="F2316" s="121"/>
      <c r="G2316" s="125" t="s">
        <v>229</v>
      </c>
      <c r="H2316" s="472"/>
      <c r="I2316" s="207"/>
      <c r="J2316" s="207"/>
      <c r="K2316" s="207"/>
      <c r="L2316" s="207"/>
      <c r="M2316" s="207"/>
      <c r="N2316" s="207"/>
      <c r="O2316" s="123"/>
      <c r="P2316" s="123">
        <f t="shared" si="148"/>
        <v>0</v>
      </c>
      <c r="Q2316" s="208" t="str">
        <f t="shared" si="149"/>
        <v>Debil</v>
      </c>
      <c r="R2316" s="224" t="s">
        <v>516</v>
      </c>
      <c r="S2316" s="224" t="str">
        <f t="shared" si="150"/>
        <v>DebilFuerte</v>
      </c>
      <c r="T2316" s="224">
        <f>IFERROR(VLOOKUP(S2316,'Tablas de calculos'!$AU$16:$AV$24,2,FALSE),"")</f>
        <v>7</v>
      </c>
      <c r="U2316" s="208" t="str">
        <f>IFERROR(VLOOKUP(T2316,'Tablas de calculos'!$AV$16:$AY$24,4),"")</f>
        <v>Débil</v>
      </c>
      <c r="V2316" s="207" t="s">
        <v>576</v>
      </c>
      <c r="W2316" s="123" t="s">
        <v>578</v>
      </c>
      <c r="X2316" s="123" t="str">
        <f t="shared" si="151"/>
        <v>DébilNo disminuyeDirectamente</v>
      </c>
      <c r="Y2316" s="208" t="str">
        <f>IFERROR(VLOOKUP(X2316,'Tablas de calculos'!$AZ$4:$BE$11,5,FALSE),"")</f>
        <v/>
      </c>
      <c r="Z2316" s="208" t="str">
        <f>IFERROR(VLOOKUP(X2316,'Tablas de calculos'!$AZ$4:$BE$11,6,FALSE),"")</f>
        <v/>
      </c>
    </row>
    <row r="2317" spans="1:26" ht="30" x14ac:dyDescent="0.25">
      <c r="A2317" s="232" t="s">
        <v>109</v>
      </c>
      <c r="B2317" s="61">
        <v>25</v>
      </c>
      <c r="C2317" s="429" t="str">
        <f>+VLOOKUP(Tabla9[[#This Row],[Cod. Riesgo]],Tabla_Riesgos[[Número]:[Tipo de Riesgo]],6,FALSE)</f>
        <v>Operativo</v>
      </c>
      <c r="D2317" s="119" t="s">
        <v>12</v>
      </c>
      <c r="E2317" s="120" t="s">
        <v>31</v>
      </c>
      <c r="F2317" s="121"/>
      <c r="G2317" s="125" t="s">
        <v>230</v>
      </c>
      <c r="H2317" s="472"/>
      <c r="I2317" s="207"/>
      <c r="J2317" s="207"/>
      <c r="K2317" s="207"/>
      <c r="L2317" s="207"/>
      <c r="M2317" s="207"/>
      <c r="N2317" s="207"/>
      <c r="O2317" s="123"/>
      <c r="P2317" s="123">
        <f t="shared" si="148"/>
        <v>0</v>
      </c>
      <c r="Q2317" s="208" t="str">
        <f t="shared" si="149"/>
        <v>Debil</v>
      </c>
      <c r="R2317" s="224" t="s">
        <v>516</v>
      </c>
      <c r="S2317" s="224" t="str">
        <f t="shared" si="150"/>
        <v>DebilFuerte</v>
      </c>
      <c r="T2317" s="224">
        <f>IFERROR(VLOOKUP(S2317,'Tablas de calculos'!$AU$16:$AV$24,2,FALSE),"")</f>
        <v>7</v>
      </c>
      <c r="U2317" s="208" t="str">
        <f>IFERROR(VLOOKUP(T2317,'Tablas de calculos'!$AV$16:$AY$24,4),"")</f>
        <v>Débil</v>
      </c>
      <c r="V2317" s="207" t="s">
        <v>576</v>
      </c>
      <c r="W2317" s="123" t="s">
        <v>578</v>
      </c>
      <c r="X2317" s="123" t="str">
        <f t="shared" si="151"/>
        <v>DébilNo disminuyeDirectamente</v>
      </c>
      <c r="Y2317" s="208" t="str">
        <f>IFERROR(VLOOKUP(X2317,'Tablas de calculos'!$AZ$4:$BE$11,5,FALSE),"")</f>
        <v/>
      </c>
      <c r="Z2317" s="208" t="str">
        <f>IFERROR(VLOOKUP(X2317,'Tablas de calculos'!$AZ$4:$BE$11,6,FALSE),"")</f>
        <v/>
      </c>
    </row>
    <row r="2318" spans="1:26" ht="45" x14ac:dyDescent="0.25">
      <c r="A2318" s="232" t="s">
        <v>109</v>
      </c>
      <c r="B2318" s="61">
        <v>25</v>
      </c>
      <c r="C2318" s="429" t="str">
        <f>+VLOOKUP(Tabla9[[#This Row],[Cod. Riesgo]],Tabla_Riesgos[[Número]:[Tipo de Riesgo]],6,FALSE)</f>
        <v>Operativo</v>
      </c>
      <c r="D2318" s="119" t="s">
        <v>12</v>
      </c>
      <c r="E2318" s="120" t="s">
        <v>31</v>
      </c>
      <c r="F2318" s="121"/>
      <c r="G2318" s="125" t="s">
        <v>231</v>
      </c>
      <c r="H2318" s="472"/>
      <c r="I2318" s="207"/>
      <c r="J2318" s="207"/>
      <c r="K2318" s="207"/>
      <c r="L2318" s="207"/>
      <c r="M2318" s="207"/>
      <c r="N2318" s="207"/>
      <c r="O2318" s="123"/>
      <c r="P2318" s="123">
        <f t="shared" si="148"/>
        <v>0</v>
      </c>
      <c r="Q2318" s="208" t="str">
        <f t="shared" si="149"/>
        <v>Debil</v>
      </c>
      <c r="R2318" s="224" t="s">
        <v>516</v>
      </c>
      <c r="S2318" s="224" t="str">
        <f t="shared" si="150"/>
        <v>DebilFuerte</v>
      </c>
      <c r="T2318" s="224">
        <f>IFERROR(VLOOKUP(S2318,'Tablas de calculos'!$AU$16:$AV$24,2,FALSE),"")</f>
        <v>7</v>
      </c>
      <c r="U2318" s="208" t="str">
        <f>IFERROR(VLOOKUP(T2318,'Tablas de calculos'!$AV$16:$AY$24,4),"")</f>
        <v>Débil</v>
      </c>
      <c r="V2318" s="207" t="s">
        <v>576</v>
      </c>
      <c r="W2318" s="123" t="s">
        <v>578</v>
      </c>
      <c r="X2318" s="123" t="str">
        <f t="shared" si="151"/>
        <v>DébilNo disminuyeDirectamente</v>
      </c>
      <c r="Y2318" s="208" t="str">
        <f>IFERROR(VLOOKUP(X2318,'Tablas de calculos'!$AZ$4:$BE$11,5,FALSE),"")</f>
        <v/>
      </c>
      <c r="Z2318" s="208" t="str">
        <f>IFERROR(VLOOKUP(X2318,'Tablas de calculos'!$AZ$4:$BE$11,6,FALSE),"")</f>
        <v/>
      </c>
    </row>
    <row r="2319" spans="1:26" ht="45" x14ac:dyDescent="0.25">
      <c r="A2319" s="232" t="s">
        <v>109</v>
      </c>
      <c r="B2319" s="61">
        <v>26</v>
      </c>
      <c r="C2319" s="429" t="str">
        <f>+VLOOKUP(Tabla9[[#This Row],[Cod. Riesgo]],Tabla_Riesgos[[Número]:[Tipo de Riesgo]],6,FALSE)</f>
        <v>Operativo</v>
      </c>
      <c r="D2319" s="119" t="s">
        <v>12</v>
      </c>
      <c r="E2319" s="120" t="s">
        <v>32</v>
      </c>
      <c r="F2319" s="121"/>
      <c r="G2319" s="125" t="s">
        <v>231</v>
      </c>
      <c r="H2319" s="472"/>
      <c r="I2319" s="207"/>
      <c r="J2319" s="207"/>
      <c r="K2319" s="207"/>
      <c r="L2319" s="207"/>
      <c r="M2319" s="207"/>
      <c r="N2319" s="207"/>
      <c r="O2319" s="123"/>
      <c r="P2319" s="123">
        <f t="shared" si="148"/>
        <v>0</v>
      </c>
      <c r="Q2319" s="208" t="str">
        <f t="shared" si="149"/>
        <v>Debil</v>
      </c>
      <c r="R2319" s="224" t="s">
        <v>516</v>
      </c>
      <c r="S2319" s="224" t="str">
        <f t="shared" si="150"/>
        <v>DebilFuerte</v>
      </c>
      <c r="T2319" s="224">
        <f>IFERROR(VLOOKUP(S2319,'Tablas de calculos'!$AU$16:$AV$24,2,FALSE),"")</f>
        <v>7</v>
      </c>
      <c r="U2319" s="208" t="str">
        <f>IFERROR(VLOOKUP(T2319,'Tablas de calculos'!$AV$16:$AY$24,4),"")</f>
        <v>Débil</v>
      </c>
      <c r="V2319" s="207" t="s">
        <v>576</v>
      </c>
      <c r="W2319" s="123" t="s">
        <v>578</v>
      </c>
      <c r="X2319" s="123" t="str">
        <f t="shared" si="151"/>
        <v>DébilNo disminuyeDirectamente</v>
      </c>
      <c r="Y2319" s="208" t="str">
        <f>IFERROR(VLOOKUP(X2319,'Tablas de calculos'!$AZ$4:$BE$11,5,FALSE),"")</f>
        <v/>
      </c>
      <c r="Z2319" s="208" t="str">
        <f>IFERROR(VLOOKUP(X2319,'Tablas de calculos'!$AZ$4:$BE$11,6,FALSE),"")</f>
        <v/>
      </c>
    </row>
    <row r="2320" spans="1:26" ht="60" x14ac:dyDescent="0.25">
      <c r="A2320" s="232" t="s">
        <v>109</v>
      </c>
      <c r="B2320" s="61">
        <v>26</v>
      </c>
      <c r="C2320" s="429" t="str">
        <f>+VLOOKUP(Tabla9[[#This Row],[Cod. Riesgo]],Tabla_Riesgos[[Número]:[Tipo de Riesgo]],6,FALSE)</f>
        <v>Operativo</v>
      </c>
      <c r="D2320" s="119" t="s">
        <v>12</v>
      </c>
      <c r="E2320" s="120" t="s">
        <v>32</v>
      </c>
      <c r="F2320" s="121"/>
      <c r="G2320" s="125" t="s">
        <v>232</v>
      </c>
      <c r="H2320" s="472"/>
      <c r="I2320" s="207"/>
      <c r="J2320" s="207"/>
      <c r="K2320" s="207"/>
      <c r="L2320" s="207"/>
      <c r="M2320" s="207"/>
      <c r="N2320" s="207"/>
      <c r="O2320" s="123"/>
      <c r="P2320" s="123">
        <f t="shared" si="148"/>
        <v>0</v>
      </c>
      <c r="Q2320" s="208" t="str">
        <f t="shared" si="149"/>
        <v>Debil</v>
      </c>
      <c r="R2320" s="224" t="s">
        <v>516</v>
      </c>
      <c r="S2320" s="224" t="str">
        <f t="shared" si="150"/>
        <v>DebilFuerte</v>
      </c>
      <c r="T2320" s="224">
        <f>IFERROR(VLOOKUP(S2320,'Tablas de calculos'!$AU$16:$AV$24,2,FALSE),"")</f>
        <v>7</v>
      </c>
      <c r="U2320" s="208" t="str">
        <f>IFERROR(VLOOKUP(T2320,'Tablas de calculos'!$AV$16:$AY$24,4),"")</f>
        <v>Débil</v>
      </c>
      <c r="V2320" s="207" t="s">
        <v>576</v>
      </c>
      <c r="W2320" s="123" t="s">
        <v>578</v>
      </c>
      <c r="X2320" s="123" t="str">
        <f t="shared" si="151"/>
        <v>DébilNo disminuyeDirectamente</v>
      </c>
      <c r="Y2320" s="208" t="str">
        <f>IFERROR(VLOOKUP(X2320,'Tablas de calculos'!$AZ$4:$BE$11,5,FALSE),"")</f>
        <v/>
      </c>
      <c r="Z2320" s="208" t="str">
        <f>IFERROR(VLOOKUP(X2320,'Tablas de calculos'!$AZ$4:$BE$11,6,FALSE),"")</f>
        <v/>
      </c>
    </row>
    <row r="2321" spans="1:26" ht="75" x14ac:dyDescent="0.25">
      <c r="A2321" s="232" t="s">
        <v>109</v>
      </c>
      <c r="B2321" s="61">
        <v>28</v>
      </c>
      <c r="C2321" s="429" t="str">
        <f>+VLOOKUP(Tabla9[[#This Row],[Cod. Riesgo]],Tabla_Riesgos[[Número]:[Tipo de Riesgo]],6,FALSE)</f>
        <v>Estratégico</v>
      </c>
      <c r="D2321" s="119" t="s">
        <v>26</v>
      </c>
      <c r="E2321" s="120" t="s">
        <v>1155</v>
      </c>
      <c r="F2321" s="121"/>
      <c r="G2321" s="125" t="s">
        <v>233</v>
      </c>
      <c r="H2321" s="472"/>
      <c r="I2321" s="207"/>
      <c r="J2321" s="207"/>
      <c r="K2321" s="207"/>
      <c r="L2321" s="207"/>
      <c r="M2321" s="207"/>
      <c r="N2321" s="207"/>
      <c r="O2321" s="123"/>
      <c r="P2321" s="123">
        <f t="shared" si="148"/>
        <v>0</v>
      </c>
      <c r="Q2321" s="208" t="str">
        <f t="shared" si="149"/>
        <v>Debil</v>
      </c>
      <c r="R2321" s="224" t="s">
        <v>516</v>
      </c>
      <c r="S2321" s="224" t="str">
        <f t="shared" si="150"/>
        <v>DebilFuerte</v>
      </c>
      <c r="T2321" s="224">
        <f>IFERROR(VLOOKUP(S2321,'Tablas de calculos'!$AU$16:$AV$24,2,FALSE),"")</f>
        <v>7</v>
      </c>
      <c r="U2321" s="208" t="str">
        <f>IFERROR(VLOOKUP(T2321,'Tablas de calculos'!$AV$16:$AY$24,4),"")</f>
        <v>Débil</v>
      </c>
      <c r="V2321" s="207" t="s">
        <v>576</v>
      </c>
      <c r="W2321" s="123" t="s">
        <v>578</v>
      </c>
      <c r="X2321" s="123" t="str">
        <f t="shared" si="151"/>
        <v>DébilNo disminuyeDirectamente</v>
      </c>
      <c r="Y2321" s="208" t="str">
        <f>IFERROR(VLOOKUP(X2321,'Tablas de calculos'!$AZ$4:$BE$11,5,FALSE),"")</f>
        <v/>
      </c>
      <c r="Z2321" s="208" t="str">
        <f>IFERROR(VLOOKUP(X2321,'Tablas de calculos'!$AZ$4:$BE$11,6,FALSE),"")</f>
        <v/>
      </c>
    </row>
    <row r="2322" spans="1:26" ht="75" x14ac:dyDescent="0.25">
      <c r="A2322" s="232" t="s">
        <v>109</v>
      </c>
      <c r="B2322" s="61">
        <v>28</v>
      </c>
      <c r="C2322" s="429" t="str">
        <f>+VLOOKUP(Tabla9[[#This Row],[Cod. Riesgo]],Tabla_Riesgos[[Número]:[Tipo de Riesgo]],6,FALSE)</f>
        <v>Estratégico</v>
      </c>
      <c r="D2322" s="119" t="s">
        <v>26</v>
      </c>
      <c r="E2322" s="120" t="s">
        <v>1155</v>
      </c>
      <c r="F2322" s="121"/>
      <c r="G2322" s="125" t="s">
        <v>234</v>
      </c>
      <c r="H2322" s="472"/>
      <c r="I2322" s="207"/>
      <c r="J2322" s="207"/>
      <c r="K2322" s="207"/>
      <c r="L2322" s="207"/>
      <c r="M2322" s="207"/>
      <c r="N2322" s="207"/>
      <c r="O2322" s="123"/>
      <c r="P2322" s="123">
        <f t="shared" si="148"/>
        <v>0</v>
      </c>
      <c r="Q2322" s="208" t="str">
        <f t="shared" si="149"/>
        <v>Debil</v>
      </c>
      <c r="R2322" s="224" t="s">
        <v>516</v>
      </c>
      <c r="S2322" s="224" t="str">
        <f t="shared" si="150"/>
        <v>DebilFuerte</v>
      </c>
      <c r="T2322" s="224">
        <f>IFERROR(VLOOKUP(S2322,'Tablas de calculos'!$AU$16:$AV$24,2,FALSE),"")</f>
        <v>7</v>
      </c>
      <c r="U2322" s="208" t="str">
        <f>IFERROR(VLOOKUP(T2322,'Tablas de calculos'!$AV$16:$AY$24,4),"")</f>
        <v>Débil</v>
      </c>
      <c r="V2322" s="207" t="s">
        <v>576</v>
      </c>
      <c r="W2322" s="123" t="s">
        <v>578</v>
      </c>
      <c r="X2322" s="123" t="str">
        <f t="shared" si="151"/>
        <v>DébilNo disminuyeDirectamente</v>
      </c>
      <c r="Y2322" s="208" t="str">
        <f>IFERROR(VLOOKUP(X2322,'Tablas de calculos'!$AZ$4:$BE$11,5,FALSE),"")</f>
        <v/>
      </c>
      <c r="Z2322" s="208" t="str">
        <f>IFERROR(VLOOKUP(X2322,'Tablas de calculos'!$AZ$4:$BE$11,6,FALSE),"")</f>
        <v/>
      </c>
    </row>
    <row r="2323" spans="1:26" ht="75" x14ac:dyDescent="0.25">
      <c r="A2323" s="232" t="s">
        <v>109</v>
      </c>
      <c r="B2323" s="61">
        <v>28</v>
      </c>
      <c r="C2323" s="429" t="str">
        <f>+VLOOKUP(Tabla9[[#This Row],[Cod. Riesgo]],Tabla_Riesgos[[Número]:[Tipo de Riesgo]],6,FALSE)</f>
        <v>Estratégico</v>
      </c>
      <c r="D2323" s="119" t="s">
        <v>26</v>
      </c>
      <c r="E2323" s="120" t="s">
        <v>1155</v>
      </c>
      <c r="F2323" s="121"/>
      <c r="G2323" s="125" t="s">
        <v>235</v>
      </c>
      <c r="H2323" s="472"/>
      <c r="I2323" s="207"/>
      <c r="J2323" s="207"/>
      <c r="K2323" s="207"/>
      <c r="L2323" s="207"/>
      <c r="M2323" s="207"/>
      <c r="N2323" s="207"/>
      <c r="O2323" s="123"/>
      <c r="P2323" s="123">
        <f t="shared" si="148"/>
        <v>0</v>
      </c>
      <c r="Q2323" s="208" t="str">
        <f t="shared" si="149"/>
        <v>Debil</v>
      </c>
      <c r="R2323" s="224" t="s">
        <v>516</v>
      </c>
      <c r="S2323" s="224" t="str">
        <f t="shared" si="150"/>
        <v>DebilFuerte</v>
      </c>
      <c r="T2323" s="224">
        <f>IFERROR(VLOOKUP(S2323,'Tablas de calculos'!$AU$16:$AV$24,2,FALSE),"")</f>
        <v>7</v>
      </c>
      <c r="U2323" s="208" t="str">
        <f>IFERROR(VLOOKUP(T2323,'Tablas de calculos'!$AV$16:$AY$24,4),"")</f>
        <v>Débil</v>
      </c>
      <c r="V2323" s="207" t="s">
        <v>576</v>
      </c>
      <c r="W2323" s="123" t="s">
        <v>578</v>
      </c>
      <c r="X2323" s="123" t="str">
        <f t="shared" si="151"/>
        <v>DébilNo disminuyeDirectamente</v>
      </c>
      <c r="Y2323" s="208" t="str">
        <f>IFERROR(VLOOKUP(X2323,'Tablas de calculos'!$AZ$4:$BE$11,5,FALSE),"")</f>
        <v/>
      </c>
      <c r="Z2323" s="208" t="str">
        <f>IFERROR(VLOOKUP(X2323,'Tablas de calculos'!$AZ$4:$BE$11,6,FALSE),"")</f>
        <v/>
      </c>
    </row>
    <row r="2324" spans="1:26" ht="75" x14ac:dyDescent="0.25">
      <c r="A2324" s="232" t="s">
        <v>109</v>
      </c>
      <c r="B2324" s="61">
        <v>28</v>
      </c>
      <c r="C2324" s="429" t="str">
        <f>+VLOOKUP(Tabla9[[#This Row],[Cod. Riesgo]],Tabla_Riesgos[[Número]:[Tipo de Riesgo]],6,FALSE)</f>
        <v>Estratégico</v>
      </c>
      <c r="D2324" s="119" t="s">
        <v>26</v>
      </c>
      <c r="E2324" s="120" t="s">
        <v>1155</v>
      </c>
      <c r="F2324" s="121"/>
      <c r="G2324" s="125" t="s">
        <v>236</v>
      </c>
      <c r="H2324" s="472"/>
      <c r="I2324" s="207"/>
      <c r="J2324" s="207"/>
      <c r="K2324" s="207"/>
      <c r="L2324" s="207"/>
      <c r="M2324" s="207"/>
      <c r="N2324" s="207"/>
      <c r="O2324" s="123"/>
      <c r="P2324" s="123">
        <f t="shared" si="148"/>
        <v>0</v>
      </c>
      <c r="Q2324" s="208" t="str">
        <f t="shared" si="149"/>
        <v>Debil</v>
      </c>
      <c r="R2324" s="224" t="s">
        <v>516</v>
      </c>
      <c r="S2324" s="224" t="str">
        <f t="shared" si="150"/>
        <v>DebilFuerte</v>
      </c>
      <c r="T2324" s="224">
        <f>IFERROR(VLOOKUP(S2324,'Tablas de calculos'!$AU$16:$AV$24,2,FALSE),"")</f>
        <v>7</v>
      </c>
      <c r="U2324" s="208" t="str">
        <f>IFERROR(VLOOKUP(T2324,'Tablas de calculos'!$AV$16:$AY$24,4),"")</f>
        <v>Débil</v>
      </c>
      <c r="V2324" s="207" t="s">
        <v>576</v>
      </c>
      <c r="W2324" s="123" t="s">
        <v>578</v>
      </c>
      <c r="X2324" s="123" t="str">
        <f t="shared" si="151"/>
        <v>DébilNo disminuyeDirectamente</v>
      </c>
      <c r="Y2324" s="208" t="str">
        <f>IFERROR(VLOOKUP(X2324,'Tablas de calculos'!$AZ$4:$BE$11,5,FALSE),"")</f>
        <v/>
      </c>
      <c r="Z2324" s="208" t="str">
        <f>IFERROR(VLOOKUP(X2324,'Tablas de calculos'!$AZ$4:$BE$11,6,FALSE),"")</f>
        <v/>
      </c>
    </row>
    <row r="2325" spans="1:26" ht="60" x14ac:dyDescent="0.25">
      <c r="A2325" s="232" t="s">
        <v>109</v>
      </c>
      <c r="B2325" s="61">
        <v>30</v>
      </c>
      <c r="C2325" s="429" t="str">
        <f>+VLOOKUP(Tabla9[[#This Row],[Cod. Riesgo]],Tabla_Riesgos[[Número]:[Tipo de Riesgo]],6,FALSE)</f>
        <v>Operativo</v>
      </c>
      <c r="D2325" s="119" t="s">
        <v>35</v>
      </c>
      <c r="E2325" s="120" t="s">
        <v>36</v>
      </c>
      <c r="F2325" s="121"/>
      <c r="G2325" s="125" t="s">
        <v>237</v>
      </c>
      <c r="H2325" s="472"/>
      <c r="I2325" s="207"/>
      <c r="J2325" s="207"/>
      <c r="K2325" s="207"/>
      <c r="L2325" s="207"/>
      <c r="M2325" s="207"/>
      <c r="N2325" s="207"/>
      <c r="O2325" s="123"/>
      <c r="P2325" s="123">
        <f t="shared" si="148"/>
        <v>0</v>
      </c>
      <c r="Q2325" s="208" t="str">
        <f t="shared" si="149"/>
        <v>Debil</v>
      </c>
      <c r="R2325" s="224" t="s">
        <v>516</v>
      </c>
      <c r="S2325" s="224" t="str">
        <f t="shared" si="150"/>
        <v>DebilFuerte</v>
      </c>
      <c r="T2325" s="224">
        <f>IFERROR(VLOOKUP(S2325,'Tablas de calculos'!$AU$16:$AV$24,2,FALSE),"")</f>
        <v>7</v>
      </c>
      <c r="U2325" s="208" t="str">
        <f>IFERROR(VLOOKUP(T2325,'Tablas de calculos'!$AV$16:$AY$24,4),"")</f>
        <v>Débil</v>
      </c>
      <c r="V2325" s="207" t="s">
        <v>576</v>
      </c>
      <c r="W2325" s="123" t="s">
        <v>578</v>
      </c>
      <c r="X2325" s="123" t="str">
        <f t="shared" si="151"/>
        <v>DébilNo disminuyeDirectamente</v>
      </c>
      <c r="Y2325" s="208" t="str">
        <f>IFERROR(VLOOKUP(X2325,'Tablas de calculos'!$AZ$4:$BE$11,5,FALSE),"")</f>
        <v/>
      </c>
      <c r="Z2325" s="208" t="str">
        <f>IFERROR(VLOOKUP(X2325,'Tablas de calculos'!$AZ$4:$BE$11,6,FALSE),"")</f>
        <v/>
      </c>
    </row>
    <row r="2326" spans="1:26" ht="60" x14ac:dyDescent="0.25">
      <c r="A2326" s="232" t="s">
        <v>109</v>
      </c>
      <c r="B2326" s="61">
        <v>30</v>
      </c>
      <c r="C2326" s="429" t="str">
        <f>+VLOOKUP(Tabla9[[#This Row],[Cod. Riesgo]],Tabla_Riesgos[[Número]:[Tipo de Riesgo]],6,FALSE)</f>
        <v>Operativo</v>
      </c>
      <c r="D2326" s="119" t="s">
        <v>35</v>
      </c>
      <c r="E2326" s="120" t="s">
        <v>36</v>
      </c>
      <c r="F2326" s="121"/>
      <c r="G2326" s="125" t="s">
        <v>238</v>
      </c>
      <c r="H2326" s="472"/>
      <c r="I2326" s="207"/>
      <c r="J2326" s="207"/>
      <c r="K2326" s="207"/>
      <c r="L2326" s="207"/>
      <c r="M2326" s="207"/>
      <c r="N2326" s="207"/>
      <c r="O2326" s="123"/>
      <c r="P2326" s="123">
        <f t="shared" si="148"/>
        <v>0</v>
      </c>
      <c r="Q2326" s="208" t="str">
        <f t="shared" si="149"/>
        <v>Debil</v>
      </c>
      <c r="R2326" s="224" t="s">
        <v>516</v>
      </c>
      <c r="S2326" s="224" t="str">
        <f t="shared" si="150"/>
        <v>DebilFuerte</v>
      </c>
      <c r="T2326" s="224">
        <f>IFERROR(VLOOKUP(S2326,'Tablas de calculos'!$AU$16:$AV$24,2,FALSE),"")</f>
        <v>7</v>
      </c>
      <c r="U2326" s="208" t="str">
        <f>IFERROR(VLOOKUP(T2326,'Tablas de calculos'!$AV$16:$AY$24,4),"")</f>
        <v>Débil</v>
      </c>
      <c r="V2326" s="207" t="s">
        <v>576</v>
      </c>
      <c r="W2326" s="123" t="s">
        <v>578</v>
      </c>
      <c r="X2326" s="123" t="str">
        <f t="shared" si="151"/>
        <v>DébilNo disminuyeDirectamente</v>
      </c>
      <c r="Y2326" s="208" t="str">
        <f>IFERROR(VLOOKUP(X2326,'Tablas de calculos'!$AZ$4:$BE$11,5,FALSE),"")</f>
        <v/>
      </c>
      <c r="Z2326" s="208" t="str">
        <f>IFERROR(VLOOKUP(X2326,'Tablas de calculos'!$AZ$4:$BE$11,6,FALSE),"")</f>
        <v/>
      </c>
    </row>
    <row r="2327" spans="1:26" ht="60" x14ac:dyDescent="0.25">
      <c r="A2327" s="232" t="s">
        <v>109</v>
      </c>
      <c r="B2327" s="61">
        <v>30</v>
      </c>
      <c r="C2327" s="429" t="str">
        <f>+VLOOKUP(Tabla9[[#This Row],[Cod. Riesgo]],Tabla_Riesgos[[Número]:[Tipo de Riesgo]],6,FALSE)</f>
        <v>Operativo</v>
      </c>
      <c r="D2327" s="119" t="s">
        <v>35</v>
      </c>
      <c r="E2327" s="120" t="s">
        <v>36</v>
      </c>
      <c r="F2327" s="121"/>
      <c r="G2327" s="125" t="s">
        <v>239</v>
      </c>
      <c r="H2327" s="472"/>
      <c r="I2327" s="207"/>
      <c r="J2327" s="207"/>
      <c r="K2327" s="207"/>
      <c r="L2327" s="207"/>
      <c r="M2327" s="207"/>
      <c r="N2327" s="207"/>
      <c r="O2327" s="123"/>
      <c r="P2327" s="123">
        <f t="shared" si="148"/>
        <v>0</v>
      </c>
      <c r="Q2327" s="208" t="str">
        <f t="shared" si="149"/>
        <v>Debil</v>
      </c>
      <c r="R2327" s="224" t="s">
        <v>516</v>
      </c>
      <c r="S2327" s="224" t="str">
        <f t="shared" si="150"/>
        <v>DebilFuerte</v>
      </c>
      <c r="T2327" s="224">
        <f>IFERROR(VLOOKUP(S2327,'Tablas de calculos'!$AU$16:$AV$24,2,FALSE),"")</f>
        <v>7</v>
      </c>
      <c r="U2327" s="208" t="str">
        <f>IFERROR(VLOOKUP(T2327,'Tablas de calculos'!$AV$16:$AY$24,4),"")</f>
        <v>Débil</v>
      </c>
      <c r="V2327" s="207" t="s">
        <v>576</v>
      </c>
      <c r="W2327" s="123" t="s">
        <v>578</v>
      </c>
      <c r="X2327" s="123" t="str">
        <f t="shared" si="151"/>
        <v>DébilNo disminuyeDirectamente</v>
      </c>
      <c r="Y2327" s="208" t="str">
        <f>IFERROR(VLOOKUP(X2327,'Tablas de calculos'!$AZ$4:$BE$11,5,FALSE),"")</f>
        <v/>
      </c>
      <c r="Z2327" s="208" t="str">
        <f>IFERROR(VLOOKUP(X2327,'Tablas de calculos'!$AZ$4:$BE$11,6,FALSE),"")</f>
        <v/>
      </c>
    </row>
    <row r="2328" spans="1:26" ht="60" x14ac:dyDescent="0.25">
      <c r="A2328" s="232" t="s">
        <v>109</v>
      </c>
      <c r="B2328" s="61">
        <v>30</v>
      </c>
      <c r="C2328" s="429" t="str">
        <f>+VLOOKUP(Tabla9[[#This Row],[Cod. Riesgo]],Tabla_Riesgos[[Número]:[Tipo de Riesgo]],6,FALSE)</f>
        <v>Operativo</v>
      </c>
      <c r="D2328" s="119" t="s">
        <v>35</v>
      </c>
      <c r="E2328" s="120" t="s">
        <v>36</v>
      </c>
      <c r="F2328" s="121"/>
      <c r="G2328" s="125" t="s">
        <v>240</v>
      </c>
      <c r="H2328" s="472"/>
      <c r="I2328" s="207"/>
      <c r="J2328" s="207"/>
      <c r="K2328" s="207"/>
      <c r="L2328" s="207"/>
      <c r="M2328" s="207"/>
      <c r="N2328" s="207"/>
      <c r="O2328" s="123"/>
      <c r="P2328" s="123">
        <f t="shared" si="148"/>
        <v>0</v>
      </c>
      <c r="Q2328" s="208" t="str">
        <f t="shared" si="149"/>
        <v>Debil</v>
      </c>
      <c r="R2328" s="224" t="s">
        <v>516</v>
      </c>
      <c r="S2328" s="224" t="str">
        <f t="shared" si="150"/>
        <v>DebilFuerte</v>
      </c>
      <c r="T2328" s="224">
        <f>IFERROR(VLOOKUP(S2328,'Tablas de calculos'!$AU$16:$AV$24,2,FALSE),"")</f>
        <v>7</v>
      </c>
      <c r="U2328" s="208" t="str">
        <f>IFERROR(VLOOKUP(T2328,'Tablas de calculos'!$AV$16:$AY$24,4),"")</f>
        <v>Débil</v>
      </c>
      <c r="V2328" s="207" t="s">
        <v>576</v>
      </c>
      <c r="W2328" s="123" t="s">
        <v>578</v>
      </c>
      <c r="X2328" s="123" t="str">
        <f t="shared" si="151"/>
        <v>DébilNo disminuyeDirectamente</v>
      </c>
      <c r="Y2328" s="208" t="str">
        <f>IFERROR(VLOOKUP(X2328,'Tablas de calculos'!$AZ$4:$BE$11,5,FALSE),"")</f>
        <v/>
      </c>
      <c r="Z2328" s="208" t="str">
        <f>IFERROR(VLOOKUP(X2328,'Tablas de calculos'!$AZ$4:$BE$11,6,FALSE),"")</f>
        <v/>
      </c>
    </row>
    <row r="2329" spans="1:26" ht="75" x14ac:dyDescent="0.25">
      <c r="A2329" s="232" t="s">
        <v>109</v>
      </c>
      <c r="B2329" s="61">
        <v>30</v>
      </c>
      <c r="C2329" s="429" t="str">
        <f>+VLOOKUP(Tabla9[[#This Row],[Cod. Riesgo]],Tabla_Riesgos[[Número]:[Tipo de Riesgo]],6,FALSE)</f>
        <v>Operativo</v>
      </c>
      <c r="D2329" s="119" t="s">
        <v>35</v>
      </c>
      <c r="E2329" s="120" t="s">
        <v>36</v>
      </c>
      <c r="F2329" s="121"/>
      <c r="G2329" s="125" t="s">
        <v>241</v>
      </c>
      <c r="H2329" s="472"/>
      <c r="I2329" s="207"/>
      <c r="J2329" s="207"/>
      <c r="K2329" s="207"/>
      <c r="L2329" s="207"/>
      <c r="M2329" s="207"/>
      <c r="N2329" s="207"/>
      <c r="O2329" s="123"/>
      <c r="P2329" s="123">
        <f t="shared" si="148"/>
        <v>0</v>
      </c>
      <c r="Q2329" s="208" t="str">
        <f t="shared" si="149"/>
        <v>Debil</v>
      </c>
      <c r="R2329" s="224" t="s">
        <v>516</v>
      </c>
      <c r="S2329" s="224" t="str">
        <f t="shared" si="150"/>
        <v>DebilFuerte</v>
      </c>
      <c r="T2329" s="224">
        <f>IFERROR(VLOOKUP(S2329,'Tablas de calculos'!$AU$16:$AV$24,2,FALSE),"")</f>
        <v>7</v>
      </c>
      <c r="U2329" s="208" t="str">
        <f>IFERROR(VLOOKUP(T2329,'Tablas de calculos'!$AV$16:$AY$24,4),"")</f>
        <v>Débil</v>
      </c>
      <c r="V2329" s="207" t="s">
        <v>576</v>
      </c>
      <c r="W2329" s="123" t="s">
        <v>578</v>
      </c>
      <c r="X2329" s="123" t="str">
        <f t="shared" si="151"/>
        <v>DébilNo disminuyeDirectamente</v>
      </c>
      <c r="Y2329" s="208" t="str">
        <f>IFERROR(VLOOKUP(X2329,'Tablas de calculos'!$AZ$4:$BE$11,5,FALSE),"")</f>
        <v/>
      </c>
      <c r="Z2329" s="208" t="str">
        <f>IFERROR(VLOOKUP(X2329,'Tablas de calculos'!$AZ$4:$BE$11,6,FALSE),"")</f>
        <v/>
      </c>
    </row>
    <row r="2330" spans="1:26" ht="60" x14ac:dyDescent="0.25">
      <c r="A2330" s="232" t="s">
        <v>109</v>
      </c>
      <c r="B2330" s="61">
        <v>30</v>
      </c>
      <c r="C2330" s="429" t="str">
        <f>+VLOOKUP(Tabla9[[#This Row],[Cod. Riesgo]],Tabla_Riesgos[[Número]:[Tipo de Riesgo]],6,FALSE)</f>
        <v>Operativo</v>
      </c>
      <c r="D2330" s="119" t="s">
        <v>35</v>
      </c>
      <c r="E2330" s="120" t="s">
        <v>36</v>
      </c>
      <c r="F2330" s="121"/>
      <c r="G2330" s="125" t="s">
        <v>242</v>
      </c>
      <c r="H2330" s="472"/>
      <c r="I2330" s="207"/>
      <c r="J2330" s="207"/>
      <c r="K2330" s="207"/>
      <c r="L2330" s="207"/>
      <c r="M2330" s="207"/>
      <c r="N2330" s="207"/>
      <c r="O2330" s="123"/>
      <c r="P2330" s="123">
        <f t="shared" si="148"/>
        <v>0</v>
      </c>
      <c r="Q2330" s="208" t="str">
        <f t="shared" si="149"/>
        <v>Debil</v>
      </c>
      <c r="R2330" s="224" t="s">
        <v>516</v>
      </c>
      <c r="S2330" s="224" t="str">
        <f t="shared" si="150"/>
        <v>DebilFuerte</v>
      </c>
      <c r="T2330" s="224">
        <f>IFERROR(VLOOKUP(S2330,'Tablas de calculos'!$AU$16:$AV$24,2,FALSE),"")</f>
        <v>7</v>
      </c>
      <c r="U2330" s="208" t="str">
        <f>IFERROR(VLOOKUP(T2330,'Tablas de calculos'!$AV$16:$AY$24,4),"")</f>
        <v>Débil</v>
      </c>
      <c r="V2330" s="207" t="s">
        <v>576</v>
      </c>
      <c r="W2330" s="123" t="s">
        <v>578</v>
      </c>
      <c r="X2330" s="123" t="str">
        <f t="shared" si="151"/>
        <v>DébilNo disminuyeDirectamente</v>
      </c>
      <c r="Y2330" s="208" t="str">
        <f>IFERROR(VLOOKUP(X2330,'Tablas de calculos'!$AZ$4:$BE$11,5,FALSE),"")</f>
        <v/>
      </c>
      <c r="Z2330" s="208" t="str">
        <f>IFERROR(VLOOKUP(X2330,'Tablas de calculos'!$AZ$4:$BE$11,6,FALSE),"")</f>
        <v/>
      </c>
    </row>
    <row r="2331" spans="1:26" ht="60" x14ac:dyDescent="0.25">
      <c r="A2331" s="232" t="s">
        <v>109</v>
      </c>
      <c r="B2331" s="61">
        <v>30</v>
      </c>
      <c r="C2331" s="429" t="str">
        <f>+VLOOKUP(Tabla9[[#This Row],[Cod. Riesgo]],Tabla_Riesgos[[Número]:[Tipo de Riesgo]],6,FALSE)</f>
        <v>Operativo</v>
      </c>
      <c r="D2331" s="119" t="s">
        <v>35</v>
      </c>
      <c r="E2331" s="120" t="s">
        <v>36</v>
      </c>
      <c r="F2331" s="121"/>
      <c r="G2331" s="125" t="s">
        <v>243</v>
      </c>
      <c r="H2331" s="472"/>
      <c r="I2331" s="207"/>
      <c r="J2331" s="207"/>
      <c r="K2331" s="207"/>
      <c r="L2331" s="207"/>
      <c r="M2331" s="207"/>
      <c r="N2331" s="207"/>
      <c r="O2331" s="123"/>
      <c r="P2331" s="123">
        <f t="shared" si="148"/>
        <v>0</v>
      </c>
      <c r="Q2331" s="208" t="str">
        <f t="shared" si="149"/>
        <v>Debil</v>
      </c>
      <c r="R2331" s="224" t="s">
        <v>516</v>
      </c>
      <c r="S2331" s="224" t="str">
        <f t="shared" si="150"/>
        <v>DebilFuerte</v>
      </c>
      <c r="T2331" s="224">
        <f>IFERROR(VLOOKUP(S2331,'Tablas de calculos'!$AU$16:$AV$24,2,FALSE),"")</f>
        <v>7</v>
      </c>
      <c r="U2331" s="208" t="str">
        <f>IFERROR(VLOOKUP(T2331,'Tablas de calculos'!$AV$16:$AY$24,4),"")</f>
        <v>Débil</v>
      </c>
      <c r="V2331" s="207" t="s">
        <v>576</v>
      </c>
      <c r="W2331" s="123" t="s">
        <v>578</v>
      </c>
      <c r="X2331" s="123" t="str">
        <f t="shared" si="151"/>
        <v>DébilNo disminuyeDirectamente</v>
      </c>
      <c r="Y2331" s="208" t="str">
        <f>IFERROR(VLOOKUP(X2331,'Tablas de calculos'!$AZ$4:$BE$11,5,FALSE),"")</f>
        <v/>
      </c>
      <c r="Z2331" s="208" t="str">
        <f>IFERROR(VLOOKUP(X2331,'Tablas de calculos'!$AZ$4:$BE$11,6,FALSE),"")</f>
        <v/>
      </c>
    </row>
    <row r="2332" spans="1:26" ht="60" x14ac:dyDescent="0.25">
      <c r="A2332" s="232" t="s">
        <v>109</v>
      </c>
      <c r="B2332" s="61">
        <v>30</v>
      </c>
      <c r="C2332" s="429" t="str">
        <f>+VLOOKUP(Tabla9[[#This Row],[Cod. Riesgo]],Tabla_Riesgos[[Número]:[Tipo de Riesgo]],6,FALSE)</f>
        <v>Operativo</v>
      </c>
      <c r="D2332" s="119" t="s">
        <v>35</v>
      </c>
      <c r="E2332" s="120" t="s">
        <v>36</v>
      </c>
      <c r="F2332" s="121"/>
      <c r="G2332" s="125" t="s">
        <v>244</v>
      </c>
      <c r="H2332" s="472"/>
      <c r="I2332" s="207"/>
      <c r="J2332" s="207"/>
      <c r="K2332" s="207"/>
      <c r="L2332" s="207"/>
      <c r="M2332" s="207"/>
      <c r="N2332" s="207"/>
      <c r="O2332" s="123"/>
      <c r="P2332" s="123">
        <f t="shared" si="148"/>
        <v>0</v>
      </c>
      <c r="Q2332" s="208" t="str">
        <f t="shared" si="149"/>
        <v>Debil</v>
      </c>
      <c r="R2332" s="224" t="s">
        <v>516</v>
      </c>
      <c r="S2332" s="224" t="str">
        <f t="shared" si="150"/>
        <v>DebilFuerte</v>
      </c>
      <c r="T2332" s="224">
        <f>IFERROR(VLOOKUP(S2332,'Tablas de calculos'!$AU$16:$AV$24,2,FALSE),"")</f>
        <v>7</v>
      </c>
      <c r="U2332" s="208" t="str">
        <f>IFERROR(VLOOKUP(T2332,'Tablas de calculos'!$AV$16:$AY$24,4),"")</f>
        <v>Débil</v>
      </c>
      <c r="V2332" s="207" t="s">
        <v>576</v>
      </c>
      <c r="W2332" s="123" t="s">
        <v>578</v>
      </c>
      <c r="X2332" s="123" t="str">
        <f t="shared" si="151"/>
        <v>DébilNo disminuyeDirectamente</v>
      </c>
      <c r="Y2332" s="208" t="str">
        <f>IFERROR(VLOOKUP(X2332,'Tablas de calculos'!$AZ$4:$BE$11,5,FALSE),"")</f>
        <v/>
      </c>
      <c r="Z2332" s="208" t="str">
        <f>IFERROR(VLOOKUP(X2332,'Tablas de calculos'!$AZ$4:$BE$11,6,FALSE),"")</f>
        <v/>
      </c>
    </row>
    <row r="2333" spans="1:26" ht="75" x14ac:dyDescent="0.25">
      <c r="A2333" s="232" t="s">
        <v>109</v>
      </c>
      <c r="B2333" s="61">
        <v>31</v>
      </c>
      <c r="C2333" s="429" t="str">
        <f>+VLOOKUP(Tabla9[[#This Row],[Cod. Riesgo]],Tabla_Riesgos[[Número]:[Tipo de Riesgo]],6,FALSE)</f>
        <v>Estratégico</v>
      </c>
      <c r="D2333" s="119" t="s">
        <v>35</v>
      </c>
      <c r="E2333" s="120" t="s">
        <v>734</v>
      </c>
      <c r="F2333" s="121"/>
      <c r="G2333" s="125" t="s">
        <v>245</v>
      </c>
      <c r="H2333" s="472"/>
      <c r="I2333" s="207"/>
      <c r="J2333" s="207"/>
      <c r="K2333" s="207"/>
      <c r="L2333" s="207"/>
      <c r="M2333" s="207"/>
      <c r="N2333" s="207"/>
      <c r="O2333" s="123"/>
      <c r="P2333" s="123">
        <f t="shared" si="148"/>
        <v>0</v>
      </c>
      <c r="Q2333" s="208" t="str">
        <f t="shared" si="149"/>
        <v>Debil</v>
      </c>
      <c r="R2333" s="224" t="s">
        <v>516</v>
      </c>
      <c r="S2333" s="224" t="str">
        <f t="shared" si="150"/>
        <v>DebilFuerte</v>
      </c>
      <c r="T2333" s="224">
        <f>IFERROR(VLOOKUP(S2333,'Tablas de calculos'!$AU$16:$AV$24,2,FALSE),"")</f>
        <v>7</v>
      </c>
      <c r="U2333" s="208" t="str">
        <f>IFERROR(VLOOKUP(T2333,'Tablas de calculos'!$AV$16:$AY$24,4),"")</f>
        <v>Débil</v>
      </c>
      <c r="V2333" s="207" t="s">
        <v>576</v>
      </c>
      <c r="W2333" s="123" t="s">
        <v>578</v>
      </c>
      <c r="X2333" s="123" t="str">
        <f t="shared" si="151"/>
        <v>DébilNo disminuyeDirectamente</v>
      </c>
      <c r="Y2333" s="208" t="str">
        <f>IFERROR(VLOOKUP(X2333,'Tablas de calculos'!$AZ$4:$BE$11,5,FALSE),"")</f>
        <v/>
      </c>
      <c r="Z2333" s="208" t="str">
        <f>IFERROR(VLOOKUP(X2333,'Tablas de calculos'!$AZ$4:$BE$11,6,FALSE),"")</f>
        <v/>
      </c>
    </row>
    <row r="2334" spans="1:26" ht="75" x14ac:dyDescent="0.25">
      <c r="A2334" s="232" t="s">
        <v>109</v>
      </c>
      <c r="B2334" s="61">
        <v>31</v>
      </c>
      <c r="C2334" s="429" t="str">
        <f>+VLOOKUP(Tabla9[[#This Row],[Cod. Riesgo]],Tabla_Riesgos[[Número]:[Tipo de Riesgo]],6,FALSE)</f>
        <v>Estratégico</v>
      </c>
      <c r="D2334" s="119" t="s">
        <v>35</v>
      </c>
      <c r="E2334" s="120" t="s">
        <v>734</v>
      </c>
      <c r="F2334" s="121"/>
      <c r="G2334" s="125" t="s">
        <v>246</v>
      </c>
      <c r="H2334" s="472"/>
      <c r="I2334" s="207"/>
      <c r="J2334" s="207"/>
      <c r="K2334" s="207"/>
      <c r="L2334" s="207"/>
      <c r="M2334" s="207"/>
      <c r="N2334" s="207"/>
      <c r="O2334" s="123"/>
      <c r="P2334" s="123">
        <f t="shared" si="148"/>
        <v>0</v>
      </c>
      <c r="Q2334" s="208" t="str">
        <f t="shared" si="149"/>
        <v>Debil</v>
      </c>
      <c r="R2334" s="224" t="s">
        <v>516</v>
      </c>
      <c r="S2334" s="224" t="str">
        <f t="shared" si="150"/>
        <v>DebilFuerte</v>
      </c>
      <c r="T2334" s="224">
        <f>IFERROR(VLOOKUP(S2334,'Tablas de calculos'!$AU$16:$AV$24,2,FALSE),"")</f>
        <v>7</v>
      </c>
      <c r="U2334" s="208" t="str">
        <f>IFERROR(VLOOKUP(T2334,'Tablas de calculos'!$AV$16:$AY$24,4),"")</f>
        <v>Débil</v>
      </c>
      <c r="V2334" s="207" t="s">
        <v>576</v>
      </c>
      <c r="W2334" s="123" t="s">
        <v>578</v>
      </c>
      <c r="X2334" s="123" t="str">
        <f t="shared" si="151"/>
        <v>DébilNo disminuyeDirectamente</v>
      </c>
      <c r="Y2334" s="208" t="str">
        <f>IFERROR(VLOOKUP(X2334,'Tablas de calculos'!$AZ$4:$BE$11,5,FALSE),"")</f>
        <v/>
      </c>
      <c r="Z2334" s="208" t="str">
        <f>IFERROR(VLOOKUP(X2334,'Tablas de calculos'!$AZ$4:$BE$11,6,FALSE),"")</f>
        <v/>
      </c>
    </row>
    <row r="2335" spans="1:26" ht="90" x14ac:dyDescent="0.25">
      <c r="A2335" s="232" t="s">
        <v>109</v>
      </c>
      <c r="B2335" s="61">
        <v>31</v>
      </c>
      <c r="C2335" s="429" t="str">
        <f>+VLOOKUP(Tabla9[[#This Row],[Cod. Riesgo]],Tabla_Riesgos[[Número]:[Tipo de Riesgo]],6,FALSE)</f>
        <v>Estratégico</v>
      </c>
      <c r="D2335" s="119" t="s">
        <v>35</v>
      </c>
      <c r="E2335" s="120" t="s">
        <v>734</v>
      </c>
      <c r="F2335" s="121"/>
      <c r="G2335" s="125" t="s">
        <v>247</v>
      </c>
      <c r="H2335" s="472"/>
      <c r="I2335" s="207"/>
      <c r="J2335" s="207"/>
      <c r="K2335" s="207"/>
      <c r="L2335" s="207"/>
      <c r="M2335" s="207"/>
      <c r="N2335" s="207"/>
      <c r="O2335" s="123"/>
      <c r="P2335" s="123">
        <f t="shared" si="148"/>
        <v>0</v>
      </c>
      <c r="Q2335" s="208" t="str">
        <f t="shared" si="149"/>
        <v>Debil</v>
      </c>
      <c r="R2335" s="224" t="s">
        <v>516</v>
      </c>
      <c r="S2335" s="224" t="str">
        <f t="shared" si="150"/>
        <v>DebilFuerte</v>
      </c>
      <c r="T2335" s="224">
        <f>IFERROR(VLOOKUP(S2335,'Tablas de calculos'!$AU$16:$AV$24,2,FALSE),"")</f>
        <v>7</v>
      </c>
      <c r="U2335" s="208" t="str">
        <f>IFERROR(VLOOKUP(T2335,'Tablas de calculos'!$AV$16:$AY$24,4),"")</f>
        <v>Débil</v>
      </c>
      <c r="V2335" s="207" t="s">
        <v>576</v>
      </c>
      <c r="W2335" s="123" t="s">
        <v>578</v>
      </c>
      <c r="X2335" s="123" t="str">
        <f t="shared" si="151"/>
        <v>DébilNo disminuyeDirectamente</v>
      </c>
      <c r="Y2335" s="208" t="str">
        <f>IFERROR(VLOOKUP(X2335,'Tablas de calculos'!$AZ$4:$BE$11,5,FALSE),"")</f>
        <v/>
      </c>
      <c r="Z2335" s="208" t="str">
        <f>IFERROR(VLOOKUP(X2335,'Tablas de calculos'!$AZ$4:$BE$11,6,FALSE),"")</f>
        <v/>
      </c>
    </row>
    <row r="2336" spans="1:26" ht="75" x14ac:dyDescent="0.25">
      <c r="A2336" s="232" t="s">
        <v>109</v>
      </c>
      <c r="B2336" s="61">
        <v>31</v>
      </c>
      <c r="C2336" s="429" t="str">
        <f>+VLOOKUP(Tabla9[[#This Row],[Cod. Riesgo]],Tabla_Riesgos[[Número]:[Tipo de Riesgo]],6,FALSE)</f>
        <v>Estratégico</v>
      </c>
      <c r="D2336" s="119" t="s">
        <v>35</v>
      </c>
      <c r="E2336" s="120" t="s">
        <v>734</v>
      </c>
      <c r="F2336" s="121"/>
      <c r="G2336" s="125" t="s">
        <v>248</v>
      </c>
      <c r="H2336" s="472"/>
      <c r="I2336" s="207"/>
      <c r="J2336" s="207"/>
      <c r="K2336" s="207"/>
      <c r="L2336" s="207"/>
      <c r="M2336" s="207"/>
      <c r="N2336" s="207"/>
      <c r="O2336" s="123"/>
      <c r="P2336" s="123">
        <f t="shared" si="148"/>
        <v>0</v>
      </c>
      <c r="Q2336" s="208" t="str">
        <f t="shared" si="149"/>
        <v>Debil</v>
      </c>
      <c r="R2336" s="224" t="s">
        <v>516</v>
      </c>
      <c r="S2336" s="224" t="str">
        <f t="shared" si="150"/>
        <v>DebilFuerte</v>
      </c>
      <c r="T2336" s="224">
        <f>IFERROR(VLOOKUP(S2336,'Tablas de calculos'!$AU$16:$AV$24,2,FALSE),"")</f>
        <v>7</v>
      </c>
      <c r="U2336" s="208" t="str">
        <f>IFERROR(VLOOKUP(T2336,'Tablas de calculos'!$AV$16:$AY$24,4),"")</f>
        <v>Débil</v>
      </c>
      <c r="V2336" s="207" t="s">
        <v>576</v>
      </c>
      <c r="W2336" s="123" t="s">
        <v>578</v>
      </c>
      <c r="X2336" s="123" t="str">
        <f t="shared" si="151"/>
        <v>DébilNo disminuyeDirectamente</v>
      </c>
      <c r="Y2336" s="208" t="str">
        <f>IFERROR(VLOOKUP(X2336,'Tablas de calculos'!$AZ$4:$BE$11,5,FALSE),"")</f>
        <v/>
      </c>
      <c r="Z2336" s="208" t="str">
        <f>IFERROR(VLOOKUP(X2336,'Tablas de calculos'!$AZ$4:$BE$11,6,FALSE),"")</f>
        <v/>
      </c>
    </row>
    <row r="2337" spans="1:26" ht="75" x14ac:dyDescent="0.25">
      <c r="A2337" s="232" t="s">
        <v>109</v>
      </c>
      <c r="B2337" s="61">
        <v>31</v>
      </c>
      <c r="C2337" s="429" t="str">
        <f>+VLOOKUP(Tabla9[[#This Row],[Cod. Riesgo]],Tabla_Riesgos[[Número]:[Tipo de Riesgo]],6,FALSE)</f>
        <v>Estratégico</v>
      </c>
      <c r="D2337" s="119" t="s">
        <v>35</v>
      </c>
      <c r="E2337" s="120" t="s">
        <v>734</v>
      </c>
      <c r="F2337" s="121"/>
      <c r="G2337" s="125" t="s">
        <v>249</v>
      </c>
      <c r="H2337" s="472"/>
      <c r="I2337" s="207"/>
      <c r="J2337" s="207"/>
      <c r="K2337" s="207"/>
      <c r="L2337" s="207"/>
      <c r="M2337" s="207"/>
      <c r="N2337" s="207"/>
      <c r="O2337" s="123"/>
      <c r="P2337" s="123">
        <f t="shared" si="148"/>
        <v>0</v>
      </c>
      <c r="Q2337" s="208" t="str">
        <f t="shared" si="149"/>
        <v>Debil</v>
      </c>
      <c r="R2337" s="224" t="s">
        <v>516</v>
      </c>
      <c r="S2337" s="224" t="str">
        <f t="shared" si="150"/>
        <v>DebilFuerte</v>
      </c>
      <c r="T2337" s="224">
        <f>IFERROR(VLOOKUP(S2337,'Tablas de calculos'!$AU$16:$AV$24,2,FALSE),"")</f>
        <v>7</v>
      </c>
      <c r="U2337" s="208" t="str">
        <f>IFERROR(VLOOKUP(T2337,'Tablas de calculos'!$AV$16:$AY$24,4),"")</f>
        <v>Débil</v>
      </c>
      <c r="V2337" s="207" t="s">
        <v>576</v>
      </c>
      <c r="W2337" s="123" t="s">
        <v>578</v>
      </c>
      <c r="X2337" s="123" t="str">
        <f t="shared" si="151"/>
        <v>DébilNo disminuyeDirectamente</v>
      </c>
      <c r="Y2337" s="208" t="str">
        <f>IFERROR(VLOOKUP(X2337,'Tablas de calculos'!$AZ$4:$BE$11,5,FALSE),"")</f>
        <v/>
      </c>
      <c r="Z2337" s="208" t="str">
        <f>IFERROR(VLOOKUP(X2337,'Tablas de calculos'!$AZ$4:$BE$11,6,FALSE),"")</f>
        <v/>
      </c>
    </row>
    <row r="2338" spans="1:26" ht="75" x14ac:dyDescent="0.25">
      <c r="A2338" s="232" t="s">
        <v>109</v>
      </c>
      <c r="B2338" s="61">
        <v>33</v>
      </c>
      <c r="C2338" s="429" t="str">
        <f>+VLOOKUP(Tabla9[[#This Row],[Cod. Riesgo]],Tabla_Riesgos[[Número]:[Tipo de Riesgo]],6,FALSE)</f>
        <v>Estratégico</v>
      </c>
      <c r="D2338" s="119" t="s">
        <v>38</v>
      </c>
      <c r="E2338" s="120" t="s">
        <v>39</v>
      </c>
      <c r="F2338" s="121"/>
      <c r="G2338" s="125" t="s">
        <v>250</v>
      </c>
      <c r="H2338" s="472"/>
      <c r="I2338" s="207"/>
      <c r="J2338" s="207"/>
      <c r="K2338" s="207"/>
      <c r="L2338" s="207"/>
      <c r="M2338" s="207"/>
      <c r="N2338" s="207"/>
      <c r="O2338" s="123"/>
      <c r="P2338" s="123">
        <f t="shared" si="148"/>
        <v>0</v>
      </c>
      <c r="Q2338" s="208" t="str">
        <f t="shared" si="149"/>
        <v>Debil</v>
      </c>
      <c r="R2338" s="224" t="s">
        <v>516</v>
      </c>
      <c r="S2338" s="224" t="str">
        <f t="shared" si="150"/>
        <v>DebilFuerte</v>
      </c>
      <c r="T2338" s="224">
        <f>IFERROR(VLOOKUP(S2338,'Tablas de calculos'!$AU$16:$AV$24,2,FALSE),"")</f>
        <v>7</v>
      </c>
      <c r="U2338" s="208" t="str">
        <f>IFERROR(VLOOKUP(T2338,'Tablas de calculos'!$AV$16:$AY$24,4),"")</f>
        <v>Débil</v>
      </c>
      <c r="V2338" s="207" t="s">
        <v>576</v>
      </c>
      <c r="W2338" s="123" t="s">
        <v>578</v>
      </c>
      <c r="X2338" s="123" t="str">
        <f t="shared" si="151"/>
        <v>DébilNo disminuyeDirectamente</v>
      </c>
      <c r="Y2338" s="208" t="str">
        <f>IFERROR(VLOOKUP(X2338,'Tablas de calculos'!$AZ$4:$BE$11,5,FALSE),"")</f>
        <v/>
      </c>
      <c r="Z2338" s="208" t="str">
        <f>IFERROR(VLOOKUP(X2338,'Tablas de calculos'!$AZ$4:$BE$11,6,FALSE),"")</f>
        <v/>
      </c>
    </row>
    <row r="2339" spans="1:26" ht="45" x14ac:dyDescent="0.25">
      <c r="A2339" s="232" t="s">
        <v>109</v>
      </c>
      <c r="B2339" s="61">
        <v>33</v>
      </c>
      <c r="C2339" s="429" t="str">
        <f>+VLOOKUP(Tabla9[[#This Row],[Cod. Riesgo]],Tabla_Riesgos[[Número]:[Tipo de Riesgo]],6,FALSE)</f>
        <v>Estratégico</v>
      </c>
      <c r="D2339" s="119" t="s">
        <v>38</v>
      </c>
      <c r="E2339" s="120" t="s">
        <v>39</v>
      </c>
      <c r="F2339" s="121"/>
      <c r="G2339" s="125" t="s">
        <v>251</v>
      </c>
      <c r="H2339" s="472"/>
      <c r="I2339" s="207"/>
      <c r="J2339" s="207"/>
      <c r="K2339" s="207"/>
      <c r="L2339" s="207"/>
      <c r="M2339" s="207"/>
      <c r="N2339" s="207"/>
      <c r="O2339" s="123"/>
      <c r="P2339" s="123">
        <f t="shared" si="148"/>
        <v>0</v>
      </c>
      <c r="Q2339" s="208" t="str">
        <f t="shared" si="149"/>
        <v>Debil</v>
      </c>
      <c r="R2339" s="224" t="s">
        <v>516</v>
      </c>
      <c r="S2339" s="224" t="str">
        <f t="shared" si="150"/>
        <v>DebilFuerte</v>
      </c>
      <c r="T2339" s="224">
        <f>IFERROR(VLOOKUP(S2339,'Tablas de calculos'!$AU$16:$AV$24,2,FALSE),"")</f>
        <v>7</v>
      </c>
      <c r="U2339" s="208" t="str">
        <f>IFERROR(VLOOKUP(T2339,'Tablas de calculos'!$AV$16:$AY$24,4),"")</f>
        <v>Débil</v>
      </c>
      <c r="V2339" s="207" t="s">
        <v>576</v>
      </c>
      <c r="W2339" s="123" t="s">
        <v>578</v>
      </c>
      <c r="X2339" s="123" t="str">
        <f t="shared" si="151"/>
        <v>DébilNo disminuyeDirectamente</v>
      </c>
      <c r="Y2339" s="208" t="str">
        <f>IFERROR(VLOOKUP(X2339,'Tablas de calculos'!$AZ$4:$BE$11,5,FALSE),"")</f>
        <v/>
      </c>
      <c r="Z2339" s="208" t="str">
        <f>IFERROR(VLOOKUP(X2339,'Tablas de calculos'!$AZ$4:$BE$11,6,FALSE),"")</f>
        <v/>
      </c>
    </row>
    <row r="2340" spans="1:26" ht="30" x14ac:dyDescent="0.25">
      <c r="A2340" s="232" t="s">
        <v>109</v>
      </c>
      <c r="B2340" s="61">
        <v>33</v>
      </c>
      <c r="C2340" s="429" t="str">
        <f>+VLOOKUP(Tabla9[[#This Row],[Cod. Riesgo]],Tabla_Riesgos[[Número]:[Tipo de Riesgo]],6,FALSE)</f>
        <v>Estratégico</v>
      </c>
      <c r="D2340" s="119" t="s">
        <v>38</v>
      </c>
      <c r="E2340" s="120" t="s">
        <v>39</v>
      </c>
      <c r="F2340" s="121"/>
      <c r="G2340" s="125" t="s">
        <v>252</v>
      </c>
      <c r="H2340" s="472"/>
      <c r="I2340" s="207"/>
      <c r="J2340" s="207"/>
      <c r="K2340" s="207"/>
      <c r="L2340" s="207"/>
      <c r="M2340" s="207"/>
      <c r="N2340" s="207"/>
      <c r="O2340" s="123"/>
      <c r="P2340" s="123">
        <f t="shared" si="148"/>
        <v>0</v>
      </c>
      <c r="Q2340" s="208" t="str">
        <f t="shared" si="149"/>
        <v>Debil</v>
      </c>
      <c r="R2340" s="224" t="s">
        <v>516</v>
      </c>
      <c r="S2340" s="224" t="str">
        <f t="shared" si="150"/>
        <v>DebilFuerte</v>
      </c>
      <c r="T2340" s="224">
        <f>IFERROR(VLOOKUP(S2340,'Tablas de calculos'!$AU$16:$AV$24,2,FALSE),"")</f>
        <v>7</v>
      </c>
      <c r="U2340" s="208" t="str">
        <f>IFERROR(VLOOKUP(T2340,'Tablas de calculos'!$AV$16:$AY$24,4),"")</f>
        <v>Débil</v>
      </c>
      <c r="V2340" s="207" t="s">
        <v>576</v>
      </c>
      <c r="W2340" s="123" t="s">
        <v>578</v>
      </c>
      <c r="X2340" s="123" t="str">
        <f t="shared" si="151"/>
        <v>DébilNo disminuyeDirectamente</v>
      </c>
      <c r="Y2340" s="208" t="str">
        <f>IFERROR(VLOOKUP(X2340,'Tablas de calculos'!$AZ$4:$BE$11,5,FALSE),"")</f>
        <v/>
      </c>
      <c r="Z2340" s="208" t="str">
        <f>IFERROR(VLOOKUP(X2340,'Tablas de calculos'!$AZ$4:$BE$11,6,FALSE),"")</f>
        <v/>
      </c>
    </row>
    <row r="2341" spans="1:26" ht="45" x14ac:dyDescent="0.25">
      <c r="A2341" s="232" t="s">
        <v>109</v>
      </c>
      <c r="B2341" s="61">
        <v>33</v>
      </c>
      <c r="C2341" s="429" t="str">
        <f>+VLOOKUP(Tabla9[[#This Row],[Cod. Riesgo]],Tabla_Riesgos[[Número]:[Tipo de Riesgo]],6,FALSE)</f>
        <v>Estratégico</v>
      </c>
      <c r="D2341" s="119" t="s">
        <v>38</v>
      </c>
      <c r="E2341" s="120" t="s">
        <v>39</v>
      </c>
      <c r="F2341" s="121"/>
      <c r="G2341" s="125" t="s">
        <v>253</v>
      </c>
      <c r="H2341" s="472"/>
      <c r="I2341" s="207"/>
      <c r="J2341" s="207"/>
      <c r="K2341" s="207"/>
      <c r="L2341" s="207"/>
      <c r="M2341" s="207"/>
      <c r="N2341" s="207"/>
      <c r="O2341" s="123"/>
      <c r="P2341" s="123">
        <f t="shared" si="148"/>
        <v>0</v>
      </c>
      <c r="Q2341" s="208" t="str">
        <f t="shared" si="149"/>
        <v>Debil</v>
      </c>
      <c r="R2341" s="224" t="s">
        <v>516</v>
      </c>
      <c r="S2341" s="224" t="str">
        <f t="shared" si="150"/>
        <v>DebilFuerte</v>
      </c>
      <c r="T2341" s="224">
        <f>IFERROR(VLOOKUP(S2341,'Tablas de calculos'!$AU$16:$AV$24,2,FALSE),"")</f>
        <v>7</v>
      </c>
      <c r="U2341" s="208" t="str">
        <f>IFERROR(VLOOKUP(T2341,'Tablas de calculos'!$AV$16:$AY$24,4),"")</f>
        <v>Débil</v>
      </c>
      <c r="V2341" s="207" t="s">
        <v>576</v>
      </c>
      <c r="W2341" s="123" t="s">
        <v>578</v>
      </c>
      <c r="X2341" s="123" t="str">
        <f t="shared" si="151"/>
        <v>DébilNo disminuyeDirectamente</v>
      </c>
      <c r="Y2341" s="208" t="str">
        <f>IFERROR(VLOOKUP(X2341,'Tablas de calculos'!$AZ$4:$BE$11,5,FALSE),"")</f>
        <v/>
      </c>
      <c r="Z2341" s="208" t="str">
        <f>IFERROR(VLOOKUP(X2341,'Tablas de calculos'!$AZ$4:$BE$11,6,FALSE),"")</f>
        <v/>
      </c>
    </row>
    <row r="2342" spans="1:26" ht="45" x14ac:dyDescent="0.25">
      <c r="A2342" s="232" t="s">
        <v>109</v>
      </c>
      <c r="B2342" s="61">
        <v>34</v>
      </c>
      <c r="C2342" s="429" t="str">
        <f>+VLOOKUP(Tabla9[[#This Row],[Cod. Riesgo]],Tabla_Riesgos[[Número]:[Tipo de Riesgo]],6,FALSE)</f>
        <v>Operativo</v>
      </c>
      <c r="D2342" s="119" t="s">
        <v>38</v>
      </c>
      <c r="E2342" s="120" t="s">
        <v>662</v>
      </c>
      <c r="F2342" s="121"/>
      <c r="G2342" s="125" t="s">
        <v>254</v>
      </c>
      <c r="H2342" s="472"/>
      <c r="I2342" s="207"/>
      <c r="J2342" s="207"/>
      <c r="K2342" s="207"/>
      <c r="L2342" s="207"/>
      <c r="M2342" s="207"/>
      <c r="N2342" s="207"/>
      <c r="O2342" s="123"/>
      <c r="P2342" s="123">
        <f t="shared" si="148"/>
        <v>0</v>
      </c>
      <c r="Q2342" s="208" t="str">
        <f t="shared" si="149"/>
        <v>Debil</v>
      </c>
      <c r="R2342" s="224" t="s">
        <v>516</v>
      </c>
      <c r="S2342" s="224" t="str">
        <f t="shared" si="150"/>
        <v>DebilFuerte</v>
      </c>
      <c r="T2342" s="224">
        <f>IFERROR(VLOOKUP(S2342,'Tablas de calculos'!$AU$16:$AV$24,2,FALSE),"")</f>
        <v>7</v>
      </c>
      <c r="U2342" s="208" t="str">
        <f>IFERROR(VLOOKUP(T2342,'Tablas de calculos'!$AV$16:$AY$24,4),"")</f>
        <v>Débil</v>
      </c>
      <c r="V2342" s="207" t="s">
        <v>576</v>
      </c>
      <c r="W2342" s="123" t="s">
        <v>578</v>
      </c>
      <c r="X2342" s="123" t="str">
        <f t="shared" si="151"/>
        <v>DébilNo disminuyeDirectamente</v>
      </c>
      <c r="Y2342" s="208" t="str">
        <f>IFERROR(VLOOKUP(X2342,'Tablas de calculos'!$AZ$4:$BE$11,5,FALSE),"")</f>
        <v/>
      </c>
      <c r="Z2342" s="208" t="str">
        <f>IFERROR(VLOOKUP(X2342,'Tablas de calculos'!$AZ$4:$BE$11,6,FALSE),"")</f>
        <v/>
      </c>
    </row>
    <row r="2343" spans="1:26" ht="45" x14ac:dyDescent="0.25">
      <c r="A2343" s="232" t="s">
        <v>109</v>
      </c>
      <c r="B2343" s="61">
        <v>34</v>
      </c>
      <c r="C2343" s="429" t="str">
        <f>+VLOOKUP(Tabla9[[#This Row],[Cod. Riesgo]],Tabla_Riesgos[[Número]:[Tipo de Riesgo]],6,FALSE)</f>
        <v>Operativo</v>
      </c>
      <c r="D2343" s="119" t="s">
        <v>38</v>
      </c>
      <c r="E2343" s="120" t="s">
        <v>662</v>
      </c>
      <c r="F2343" s="121"/>
      <c r="G2343" s="125" t="s">
        <v>255</v>
      </c>
      <c r="H2343" s="472"/>
      <c r="I2343" s="207"/>
      <c r="J2343" s="207"/>
      <c r="K2343" s="207"/>
      <c r="L2343" s="207"/>
      <c r="M2343" s="207"/>
      <c r="N2343" s="207"/>
      <c r="O2343" s="123"/>
      <c r="P2343" s="123">
        <f t="shared" si="148"/>
        <v>0</v>
      </c>
      <c r="Q2343" s="208" t="str">
        <f t="shared" si="149"/>
        <v>Debil</v>
      </c>
      <c r="R2343" s="224" t="s">
        <v>516</v>
      </c>
      <c r="S2343" s="224" t="str">
        <f t="shared" si="150"/>
        <v>DebilFuerte</v>
      </c>
      <c r="T2343" s="224">
        <f>IFERROR(VLOOKUP(S2343,'Tablas de calculos'!$AU$16:$AV$24,2,FALSE),"")</f>
        <v>7</v>
      </c>
      <c r="U2343" s="208" t="str">
        <f>IFERROR(VLOOKUP(T2343,'Tablas de calculos'!$AV$16:$AY$24,4),"")</f>
        <v>Débil</v>
      </c>
      <c r="V2343" s="207" t="s">
        <v>576</v>
      </c>
      <c r="W2343" s="123" t="s">
        <v>578</v>
      </c>
      <c r="X2343" s="123" t="str">
        <f t="shared" si="151"/>
        <v>DébilNo disminuyeDirectamente</v>
      </c>
      <c r="Y2343" s="208" t="str">
        <f>IFERROR(VLOOKUP(X2343,'Tablas de calculos'!$AZ$4:$BE$11,5,FALSE),"")</f>
        <v/>
      </c>
      <c r="Z2343" s="208" t="str">
        <f>IFERROR(VLOOKUP(X2343,'Tablas de calculos'!$AZ$4:$BE$11,6,FALSE),"")</f>
        <v/>
      </c>
    </row>
    <row r="2344" spans="1:26" ht="60" x14ac:dyDescent="0.25">
      <c r="A2344" s="232" t="s">
        <v>109</v>
      </c>
      <c r="B2344" s="61">
        <v>35</v>
      </c>
      <c r="C2344" s="429" t="str">
        <f>+VLOOKUP(Tabla9[[#This Row],[Cod. Riesgo]],Tabla_Riesgos[[Número]:[Tipo de Riesgo]],6,FALSE)</f>
        <v>Operativo</v>
      </c>
      <c r="D2344" s="119" t="s">
        <v>38</v>
      </c>
      <c r="E2344" s="120" t="s">
        <v>40</v>
      </c>
      <c r="F2344" s="121"/>
      <c r="G2344" s="125" t="s">
        <v>256</v>
      </c>
      <c r="H2344" s="472"/>
      <c r="I2344" s="207"/>
      <c r="J2344" s="207"/>
      <c r="K2344" s="207"/>
      <c r="L2344" s="207"/>
      <c r="M2344" s="207"/>
      <c r="N2344" s="207"/>
      <c r="O2344" s="123"/>
      <c r="P2344" s="123">
        <f t="shared" si="148"/>
        <v>0</v>
      </c>
      <c r="Q2344" s="208" t="str">
        <f t="shared" si="149"/>
        <v>Debil</v>
      </c>
      <c r="R2344" s="224" t="s">
        <v>516</v>
      </c>
      <c r="S2344" s="224" t="str">
        <f t="shared" si="150"/>
        <v>DebilFuerte</v>
      </c>
      <c r="T2344" s="224">
        <f>IFERROR(VLOOKUP(S2344,'Tablas de calculos'!$AU$16:$AV$24,2,FALSE),"")</f>
        <v>7</v>
      </c>
      <c r="U2344" s="208" t="str">
        <f>IFERROR(VLOOKUP(T2344,'Tablas de calculos'!$AV$16:$AY$24,4),"")</f>
        <v>Débil</v>
      </c>
      <c r="V2344" s="207" t="s">
        <v>576</v>
      </c>
      <c r="W2344" s="123" t="s">
        <v>578</v>
      </c>
      <c r="X2344" s="123" t="str">
        <f t="shared" si="151"/>
        <v>DébilNo disminuyeDirectamente</v>
      </c>
      <c r="Y2344" s="208" t="str">
        <f>IFERROR(VLOOKUP(X2344,'Tablas de calculos'!$AZ$4:$BE$11,5,FALSE),"")</f>
        <v/>
      </c>
      <c r="Z2344" s="208" t="str">
        <f>IFERROR(VLOOKUP(X2344,'Tablas de calculos'!$AZ$4:$BE$11,6,FALSE),"")</f>
        <v/>
      </c>
    </row>
    <row r="2345" spans="1:26" ht="45" x14ac:dyDescent="0.25">
      <c r="A2345" s="232" t="s">
        <v>109</v>
      </c>
      <c r="B2345" s="61">
        <v>35</v>
      </c>
      <c r="C2345" s="429" t="str">
        <f>+VLOOKUP(Tabla9[[#This Row],[Cod. Riesgo]],Tabla_Riesgos[[Número]:[Tipo de Riesgo]],6,FALSE)</f>
        <v>Operativo</v>
      </c>
      <c r="D2345" s="119" t="s">
        <v>38</v>
      </c>
      <c r="E2345" s="120" t="s">
        <v>40</v>
      </c>
      <c r="F2345" s="121"/>
      <c r="G2345" s="125" t="s">
        <v>257</v>
      </c>
      <c r="H2345" s="472"/>
      <c r="I2345" s="207"/>
      <c r="J2345" s="207"/>
      <c r="K2345" s="207"/>
      <c r="L2345" s="207"/>
      <c r="M2345" s="207"/>
      <c r="N2345" s="207"/>
      <c r="O2345" s="123"/>
      <c r="P2345" s="123">
        <f t="shared" si="148"/>
        <v>0</v>
      </c>
      <c r="Q2345" s="208" t="str">
        <f t="shared" si="149"/>
        <v>Debil</v>
      </c>
      <c r="R2345" s="224" t="s">
        <v>516</v>
      </c>
      <c r="S2345" s="224" t="str">
        <f t="shared" si="150"/>
        <v>DebilFuerte</v>
      </c>
      <c r="T2345" s="224">
        <f>IFERROR(VLOOKUP(S2345,'Tablas de calculos'!$AU$16:$AV$24,2,FALSE),"")</f>
        <v>7</v>
      </c>
      <c r="U2345" s="208" t="str">
        <f>IFERROR(VLOOKUP(T2345,'Tablas de calculos'!$AV$16:$AY$24,4),"")</f>
        <v>Débil</v>
      </c>
      <c r="V2345" s="207" t="s">
        <v>576</v>
      </c>
      <c r="W2345" s="123" t="s">
        <v>578</v>
      </c>
      <c r="X2345" s="123" t="str">
        <f t="shared" si="151"/>
        <v>DébilNo disminuyeDirectamente</v>
      </c>
      <c r="Y2345" s="208" t="str">
        <f>IFERROR(VLOOKUP(X2345,'Tablas de calculos'!$AZ$4:$BE$11,5,FALSE),"")</f>
        <v/>
      </c>
      <c r="Z2345" s="208" t="str">
        <f>IFERROR(VLOOKUP(X2345,'Tablas de calculos'!$AZ$4:$BE$11,6,FALSE),"")</f>
        <v/>
      </c>
    </row>
    <row r="2346" spans="1:26" ht="60" x14ac:dyDescent="0.25">
      <c r="A2346" s="232" t="s">
        <v>109</v>
      </c>
      <c r="B2346" s="61">
        <v>35</v>
      </c>
      <c r="C2346" s="429" t="str">
        <f>+VLOOKUP(Tabla9[[#This Row],[Cod. Riesgo]],Tabla_Riesgos[[Número]:[Tipo de Riesgo]],6,FALSE)</f>
        <v>Operativo</v>
      </c>
      <c r="D2346" s="119" t="s">
        <v>38</v>
      </c>
      <c r="E2346" s="120" t="s">
        <v>40</v>
      </c>
      <c r="F2346" s="121"/>
      <c r="G2346" s="125" t="s">
        <v>258</v>
      </c>
      <c r="H2346" s="472"/>
      <c r="I2346" s="207"/>
      <c r="J2346" s="207"/>
      <c r="K2346" s="207"/>
      <c r="L2346" s="207"/>
      <c r="M2346" s="207"/>
      <c r="N2346" s="207"/>
      <c r="O2346" s="123"/>
      <c r="P2346" s="123">
        <f t="shared" si="148"/>
        <v>0</v>
      </c>
      <c r="Q2346" s="208" t="str">
        <f t="shared" si="149"/>
        <v>Debil</v>
      </c>
      <c r="R2346" s="224" t="s">
        <v>516</v>
      </c>
      <c r="S2346" s="224" t="str">
        <f t="shared" si="150"/>
        <v>DebilFuerte</v>
      </c>
      <c r="T2346" s="224">
        <f>IFERROR(VLOOKUP(S2346,'Tablas de calculos'!$AU$16:$AV$24,2,FALSE),"")</f>
        <v>7</v>
      </c>
      <c r="U2346" s="208" t="str">
        <f>IFERROR(VLOOKUP(T2346,'Tablas de calculos'!$AV$16:$AY$24,4),"")</f>
        <v>Débil</v>
      </c>
      <c r="V2346" s="207" t="s">
        <v>576</v>
      </c>
      <c r="W2346" s="123" t="s">
        <v>578</v>
      </c>
      <c r="X2346" s="123" t="str">
        <f t="shared" si="151"/>
        <v>DébilNo disminuyeDirectamente</v>
      </c>
      <c r="Y2346" s="208" t="str">
        <f>IFERROR(VLOOKUP(X2346,'Tablas de calculos'!$AZ$4:$BE$11,5,FALSE),"")</f>
        <v/>
      </c>
      <c r="Z2346" s="208" t="str">
        <f>IFERROR(VLOOKUP(X2346,'Tablas de calculos'!$AZ$4:$BE$11,6,FALSE),"")</f>
        <v/>
      </c>
    </row>
    <row r="2347" spans="1:26" ht="135" x14ac:dyDescent="0.25">
      <c r="A2347" s="232" t="s">
        <v>109</v>
      </c>
      <c r="B2347" s="61">
        <v>37</v>
      </c>
      <c r="C2347" s="429" t="str">
        <f>+VLOOKUP(Tabla9[[#This Row],[Cod. Riesgo]],Tabla_Riesgos[[Número]:[Tipo de Riesgo]],6,FALSE)</f>
        <v>Estratégico</v>
      </c>
      <c r="D2347" s="119" t="s">
        <v>38</v>
      </c>
      <c r="E2347" s="120" t="s">
        <v>663</v>
      </c>
      <c r="F2347" s="121"/>
      <c r="G2347" s="125" t="s">
        <v>259</v>
      </c>
      <c r="H2347" s="472"/>
      <c r="I2347" s="207"/>
      <c r="J2347" s="207"/>
      <c r="K2347" s="207"/>
      <c r="L2347" s="207"/>
      <c r="M2347" s="207"/>
      <c r="N2347" s="207"/>
      <c r="O2347" s="123"/>
      <c r="P2347" s="123">
        <f t="shared" si="148"/>
        <v>0</v>
      </c>
      <c r="Q2347" s="208" t="str">
        <f t="shared" si="149"/>
        <v>Debil</v>
      </c>
      <c r="R2347" s="224" t="s">
        <v>516</v>
      </c>
      <c r="S2347" s="224" t="str">
        <f t="shared" si="150"/>
        <v>DebilFuerte</v>
      </c>
      <c r="T2347" s="224">
        <f>IFERROR(VLOOKUP(S2347,'Tablas de calculos'!$AU$16:$AV$24,2,FALSE),"")</f>
        <v>7</v>
      </c>
      <c r="U2347" s="208" t="str">
        <f>IFERROR(VLOOKUP(T2347,'Tablas de calculos'!$AV$16:$AY$24,4),"")</f>
        <v>Débil</v>
      </c>
      <c r="V2347" s="207" t="s">
        <v>576</v>
      </c>
      <c r="W2347" s="123" t="s">
        <v>578</v>
      </c>
      <c r="X2347" s="123" t="str">
        <f t="shared" si="151"/>
        <v>DébilNo disminuyeDirectamente</v>
      </c>
      <c r="Y2347" s="208" t="str">
        <f>IFERROR(VLOOKUP(X2347,'Tablas de calculos'!$AZ$4:$BE$11,5,FALSE),"")</f>
        <v/>
      </c>
      <c r="Z2347" s="208" t="str">
        <f>IFERROR(VLOOKUP(X2347,'Tablas de calculos'!$AZ$4:$BE$11,6,FALSE),"")</f>
        <v/>
      </c>
    </row>
    <row r="2348" spans="1:26" ht="45" x14ac:dyDescent="0.25">
      <c r="A2348" s="232" t="s">
        <v>109</v>
      </c>
      <c r="B2348" s="61">
        <v>38</v>
      </c>
      <c r="C2348" s="429" t="str">
        <f>+VLOOKUP(Tabla9[[#This Row],[Cod. Riesgo]],Tabla_Riesgos[[Número]:[Tipo de Riesgo]],6,FALSE)</f>
        <v>Operativo</v>
      </c>
      <c r="D2348" s="119" t="s">
        <v>43</v>
      </c>
      <c r="E2348" s="120" t="s">
        <v>664</v>
      </c>
      <c r="F2348" s="121"/>
      <c r="G2348" s="125" t="s">
        <v>260</v>
      </c>
      <c r="H2348" s="472"/>
      <c r="I2348" s="207"/>
      <c r="J2348" s="207"/>
      <c r="K2348" s="207"/>
      <c r="L2348" s="207"/>
      <c r="M2348" s="207"/>
      <c r="N2348" s="207"/>
      <c r="O2348" s="123"/>
      <c r="P2348" s="123">
        <f t="shared" si="148"/>
        <v>0</v>
      </c>
      <c r="Q2348" s="208" t="str">
        <f t="shared" si="149"/>
        <v>Debil</v>
      </c>
      <c r="R2348" s="224" t="s">
        <v>516</v>
      </c>
      <c r="S2348" s="224" t="str">
        <f t="shared" si="150"/>
        <v>DebilFuerte</v>
      </c>
      <c r="T2348" s="224">
        <f>IFERROR(VLOOKUP(S2348,'Tablas de calculos'!$AU$16:$AV$24,2,FALSE),"")</f>
        <v>7</v>
      </c>
      <c r="U2348" s="208" t="str">
        <f>IFERROR(VLOOKUP(T2348,'Tablas de calculos'!$AV$16:$AY$24,4),"")</f>
        <v>Débil</v>
      </c>
      <c r="V2348" s="207" t="s">
        <v>576</v>
      </c>
      <c r="W2348" s="123" t="s">
        <v>578</v>
      </c>
      <c r="X2348" s="123" t="str">
        <f t="shared" si="151"/>
        <v>DébilNo disminuyeDirectamente</v>
      </c>
      <c r="Y2348" s="208" t="str">
        <f>IFERROR(VLOOKUP(X2348,'Tablas de calculos'!$AZ$4:$BE$11,5,FALSE),"")</f>
        <v/>
      </c>
      <c r="Z2348" s="208" t="str">
        <f>IFERROR(VLOOKUP(X2348,'Tablas de calculos'!$AZ$4:$BE$11,6,FALSE),"")</f>
        <v/>
      </c>
    </row>
    <row r="2349" spans="1:26" ht="45" x14ac:dyDescent="0.25">
      <c r="A2349" s="232" t="s">
        <v>109</v>
      </c>
      <c r="B2349" s="61">
        <v>38</v>
      </c>
      <c r="C2349" s="429" t="str">
        <f>+VLOOKUP(Tabla9[[#This Row],[Cod. Riesgo]],Tabla_Riesgos[[Número]:[Tipo de Riesgo]],6,FALSE)</f>
        <v>Operativo</v>
      </c>
      <c r="D2349" s="119" t="s">
        <v>43</v>
      </c>
      <c r="E2349" s="120" t="s">
        <v>664</v>
      </c>
      <c r="F2349" s="121"/>
      <c r="G2349" s="125" t="s">
        <v>261</v>
      </c>
      <c r="H2349" s="472"/>
      <c r="I2349" s="207"/>
      <c r="J2349" s="207"/>
      <c r="K2349" s="207"/>
      <c r="L2349" s="207"/>
      <c r="M2349" s="207"/>
      <c r="N2349" s="207"/>
      <c r="O2349" s="123"/>
      <c r="P2349" s="123">
        <f t="shared" si="148"/>
        <v>0</v>
      </c>
      <c r="Q2349" s="208" t="str">
        <f t="shared" si="149"/>
        <v>Debil</v>
      </c>
      <c r="R2349" s="224" t="s">
        <v>516</v>
      </c>
      <c r="S2349" s="224" t="str">
        <f t="shared" si="150"/>
        <v>DebilFuerte</v>
      </c>
      <c r="T2349" s="224">
        <f>IFERROR(VLOOKUP(S2349,'Tablas de calculos'!$AU$16:$AV$24,2,FALSE),"")</f>
        <v>7</v>
      </c>
      <c r="U2349" s="208" t="str">
        <f>IFERROR(VLOOKUP(T2349,'Tablas de calculos'!$AV$16:$AY$24,4),"")</f>
        <v>Débil</v>
      </c>
      <c r="V2349" s="207" t="s">
        <v>576</v>
      </c>
      <c r="W2349" s="123" t="s">
        <v>578</v>
      </c>
      <c r="X2349" s="123" t="str">
        <f t="shared" si="151"/>
        <v>DébilNo disminuyeDirectamente</v>
      </c>
      <c r="Y2349" s="208" t="str">
        <f>IFERROR(VLOOKUP(X2349,'Tablas de calculos'!$AZ$4:$BE$11,5,FALSE),"")</f>
        <v/>
      </c>
      <c r="Z2349" s="208" t="str">
        <f>IFERROR(VLOOKUP(X2349,'Tablas de calculos'!$AZ$4:$BE$11,6,FALSE),"")</f>
        <v/>
      </c>
    </row>
    <row r="2350" spans="1:26" ht="60" x14ac:dyDescent="0.25">
      <c r="A2350" s="232" t="s">
        <v>109</v>
      </c>
      <c r="B2350" s="61">
        <v>39</v>
      </c>
      <c r="C2350" s="429" t="str">
        <f>+VLOOKUP(Tabla9[[#This Row],[Cod. Riesgo]],Tabla_Riesgos[[Número]:[Tipo de Riesgo]],6,FALSE)</f>
        <v>Estratégico</v>
      </c>
      <c r="D2350" s="119" t="s">
        <v>43</v>
      </c>
      <c r="E2350" s="120" t="s">
        <v>44</v>
      </c>
      <c r="F2350" s="121"/>
      <c r="G2350" s="125" t="s">
        <v>215</v>
      </c>
      <c r="H2350" s="472"/>
      <c r="I2350" s="207"/>
      <c r="J2350" s="207"/>
      <c r="K2350" s="207"/>
      <c r="L2350" s="207"/>
      <c r="M2350" s="207"/>
      <c r="N2350" s="207"/>
      <c r="O2350" s="123"/>
      <c r="P2350" s="123">
        <f t="shared" si="148"/>
        <v>0</v>
      </c>
      <c r="Q2350" s="208" t="str">
        <f t="shared" si="149"/>
        <v>Debil</v>
      </c>
      <c r="R2350" s="224" t="s">
        <v>516</v>
      </c>
      <c r="S2350" s="224" t="str">
        <f t="shared" si="150"/>
        <v>DebilFuerte</v>
      </c>
      <c r="T2350" s="224">
        <f>IFERROR(VLOOKUP(S2350,'Tablas de calculos'!$AU$16:$AV$24,2,FALSE),"")</f>
        <v>7</v>
      </c>
      <c r="U2350" s="208" t="str">
        <f>IFERROR(VLOOKUP(T2350,'Tablas de calculos'!$AV$16:$AY$24,4),"")</f>
        <v>Débil</v>
      </c>
      <c r="V2350" s="207" t="s">
        <v>576</v>
      </c>
      <c r="W2350" s="123" t="s">
        <v>578</v>
      </c>
      <c r="X2350" s="123" t="str">
        <f t="shared" si="151"/>
        <v>DébilNo disminuyeDirectamente</v>
      </c>
      <c r="Y2350" s="208" t="str">
        <f>IFERROR(VLOOKUP(X2350,'Tablas de calculos'!$AZ$4:$BE$11,5,FALSE),"")</f>
        <v/>
      </c>
      <c r="Z2350" s="208" t="str">
        <f>IFERROR(VLOOKUP(X2350,'Tablas de calculos'!$AZ$4:$BE$11,6,FALSE),"")</f>
        <v/>
      </c>
    </row>
    <row r="2351" spans="1:26" ht="60" x14ac:dyDescent="0.25">
      <c r="A2351" s="232" t="s">
        <v>109</v>
      </c>
      <c r="B2351" s="61">
        <v>39</v>
      </c>
      <c r="C2351" s="429" t="str">
        <f>+VLOOKUP(Tabla9[[#This Row],[Cod. Riesgo]],Tabla_Riesgos[[Número]:[Tipo de Riesgo]],6,FALSE)</f>
        <v>Estratégico</v>
      </c>
      <c r="D2351" s="119" t="s">
        <v>43</v>
      </c>
      <c r="E2351" s="120" t="s">
        <v>44</v>
      </c>
      <c r="F2351" s="121"/>
      <c r="G2351" s="125" t="s">
        <v>216</v>
      </c>
      <c r="H2351" s="472"/>
      <c r="I2351" s="207"/>
      <c r="J2351" s="207"/>
      <c r="K2351" s="207"/>
      <c r="L2351" s="207"/>
      <c r="M2351" s="207"/>
      <c r="N2351" s="207"/>
      <c r="O2351" s="123"/>
      <c r="P2351" s="123">
        <f t="shared" si="148"/>
        <v>0</v>
      </c>
      <c r="Q2351" s="208" t="str">
        <f t="shared" si="149"/>
        <v>Debil</v>
      </c>
      <c r="R2351" s="224" t="s">
        <v>516</v>
      </c>
      <c r="S2351" s="224" t="str">
        <f t="shared" si="150"/>
        <v>DebilFuerte</v>
      </c>
      <c r="T2351" s="224">
        <f>IFERROR(VLOOKUP(S2351,'Tablas de calculos'!$AU$16:$AV$24,2,FALSE),"")</f>
        <v>7</v>
      </c>
      <c r="U2351" s="208" t="str">
        <f>IFERROR(VLOOKUP(T2351,'Tablas de calculos'!$AV$16:$AY$24,4),"")</f>
        <v>Débil</v>
      </c>
      <c r="V2351" s="207" t="s">
        <v>576</v>
      </c>
      <c r="W2351" s="123" t="s">
        <v>578</v>
      </c>
      <c r="X2351" s="123" t="str">
        <f t="shared" si="151"/>
        <v>DébilNo disminuyeDirectamente</v>
      </c>
      <c r="Y2351" s="208" t="str">
        <f>IFERROR(VLOOKUP(X2351,'Tablas de calculos'!$AZ$4:$BE$11,5,FALSE),"")</f>
        <v/>
      </c>
      <c r="Z2351" s="208" t="str">
        <f>IFERROR(VLOOKUP(X2351,'Tablas de calculos'!$AZ$4:$BE$11,6,FALSE),"")</f>
        <v/>
      </c>
    </row>
    <row r="2352" spans="1:26" ht="30" x14ac:dyDescent="0.25">
      <c r="A2352" s="232" t="s">
        <v>109</v>
      </c>
      <c r="B2352" s="61">
        <v>39</v>
      </c>
      <c r="C2352" s="429" t="str">
        <f>+VLOOKUP(Tabla9[[#This Row],[Cod. Riesgo]],Tabla_Riesgos[[Número]:[Tipo de Riesgo]],6,FALSE)</f>
        <v>Estratégico</v>
      </c>
      <c r="D2352" s="119" t="s">
        <v>43</v>
      </c>
      <c r="E2352" s="120" t="s">
        <v>44</v>
      </c>
      <c r="F2352" s="121"/>
      <c r="G2352" s="125" t="s">
        <v>217</v>
      </c>
      <c r="H2352" s="472"/>
      <c r="I2352" s="207"/>
      <c r="J2352" s="207"/>
      <c r="K2352" s="207"/>
      <c r="L2352" s="207"/>
      <c r="M2352" s="207"/>
      <c r="N2352" s="207"/>
      <c r="O2352" s="123"/>
      <c r="P2352" s="123">
        <f t="shared" si="148"/>
        <v>0</v>
      </c>
      <c r="Q2352" s="208" t="str">
        <f t="shared" si="149"/>
        <v>Debil</v>
      </c>
      <c r="R2352" s="224" t="s">
        <v>516</v>
      </c>
      <c r="S2352" s="224" t="str">
        <f t="shared" si="150"/>
        <v>DebilFuerte</v>
      </c>
      <c r="T2352" s="224">
        <f>IFERROR(VLOOKUP(S2352,'Tablas de calculos'!$AU$16:$AV$24,2,FALSE),"")</f>
        <v>7</v>
      </c>
      <c r="U2352" s="208" t="str">
        <f>IFERROR(VLOOKUP(T2352,'Tablas de calculos'!$AV$16:$AY$24,4),"")</f>
        <v>Débil</v>
      </c>
      <c r="V2352" s="207" t="s">
        <v>576</v>
      </c>
      <c r="W2352" s="123" t="s">
        <v>578</v>
      </c>
      <c r="X2352" s="123" t="str">
        <f t="shared" si="151"/>
        <v>DébilNo disminuyeDirectamente</v>
      </c>
      <c r="Y2352" s="208" t="str">
        <f>IFERROR(VLOOKUP(X2352,'Tablas de calculos'!$AZ$4:$BE$11,5,FALSE),"")</f>
        <v/>
      </c>
      <c r="Z2352" s="208" t="str">
        <f>IFERROR(VLOOKUP(X2352,'Tablas de calculos'!$AZ$4:$BE$11,6,FALSE),"")</f>
        <v/>
      </c>
    </row>
    <row r="2353" spans="1:26" ht="60" x14ac:dyDescent="0.25">
      <c r="A2353" s="232" t="s">
        <v>109</v>
      </c>
      <c r="B2353" s="61">
        <v>40</v>
      </c>
      <c r="C2353" s="429" t="str">
        <f>+VLOOKUP(Tabla9[[#This Row],[Cod. Riesgo]],Tabla_Riesgos[[Número]:[Tipo de Riesgo]],6,FALSE)</f>
        <v>Operativo</v>
      </c>
      <c r="D2353" s="119" t="s">
        <v>43</v>
      </c>
      <c r="E2353" s="120" t="s">
        <v>743</v>
      </c>
      <c r="F2353" s="121"/>
      <c r="G2353" s="125" t="s">
        <v>262</v>
      </c>
      <c r="H2353" s="472"/>
      <c r="I2353" s="207"/>
      <c r="J2353" s="207"/>
      <c r="K2353" s="207"/>
      <c r="L2353" s="207"/>
      <c r="M2353" s="207"/>
      <c r="N2353" s="207"/>
      <c r="O2353" s="123"/>
      <c r="P2353" s="123">
        <f t="shared" si="148"/>
        <v>0</v>
      </c>
      <c r="Q2353" s="208" t="str">
        <f t="shared" si="149"/>
        <v>Debil</v>
      </c>
      <c r="R2353" s="224" t="s">
        <v>516</v>
      </c>
      <c r="S2353" s="224" t="str">
        <f t="shared" si="150"/>
        <v>DebilFuerte</v>
      </c>
      <c r="T2353" s="224">
        <f>IFERROR(VLOOKUP(S2353,'Tablas de calculos'!$AU$16:$AV$24,2,FALSE),"")</f>
        <v>7</v>
      </c>
      <c r="U2353" s="208" t="str">
        <f>IFERROR(VLOOKUP(T2353,'Tablas de calculos'!$AV$16:$AY$24,4),"")</f>
        <v>Débil</v>
      </c>
      <c r="V2353" s="207" t="s">
        <v>576</v>
      </c>
      <c r="W2353" s="123" t="s">
        <v>578</v>
      </c>
      <c r="X2353" s="123" t="str">
        <f t="shared" si="151"/>
        <v>DébilNo disminuyeDirectamente</v>
      </c>
      <c r="Y2353" s="208" t="str">
        <f>IFERROR(VLOOKUP(X2353,'Tablas de calculos'!$AZ$4:$BE$11,5,FALSE),"")</f>
        <v/>
      </c>
      <c r="Z2353" s="208" t="str">
        <f>IFERROR(VLOOKUP(X2353,'Tablas de calculos'!$AZ$4:$BE$11,6,FALSE),"")</f>
        <v/>
      </c>
    </row>
    <row r="2354" spans="1:26" ht="45" x14ac:dyDescent="0.25">
      <c r="A2354" s="232" t="s">
        <v>109</v>
      </c>
      <c r="B2354" s="61">
        <v>40</v>
      </c>
      <c r="C2354" s="429" t="str">
        <f>+VLOOKUP(Tabla9[[#This Row],[Cod. Riesgo]],Tabla_Riesgos[[Número]:[Tipo de Riesgo]],6,FALSE)</f>
        <v>Operativo</v>
      </c>
      <c r="D2354" s="119" t="s">
        <v>43</v>
      </c>
      <c r="E2354" s="120" t="s">
        <v>743</v>
      </c>
      <c r="F2354" s="121"/>
      <c r="G2354" s="125" t="s">
        <v>251</v>
      </c>
      <c r="H2354" s="472"/>
      <c r="I2354" s="207"/>
      <c r="J2354" s="207"/>
      <c r="K2354" s="207"/>
      <c r="L2354" s="207"/>
      <c r="M2354" s="207"/>
      <c r="N2354" s="207"/>
      <c r="O2354" s="123"/>
      <c r="P2354" s="123">
        <f t="shared" si="148"/>
        <v>0</v>
      </c>
      <c r="Q2354" s="208" t="str">
        <f t="shared" si="149"/>
        <v>Debil</v>
      </c>
      <c r="R2354" s="224" t="s">
        <v>516</v>
      </c>
      <c r="S2354" s="224" t="str">
        <f t="shared" si="150"/>
        <v>DebilFuerte</v>
      </c>
      <c r="T2354" s="224">
        <f>IFERROR(VLOOKUP(S2354,'Tablas de calculos'!$AU$16:$AV$24,2,FALSE),"")</f>
        <v>7</v>
      </c>
      <c r="U2354" s="208" t="str">
        <f>IFERROR(VLOOKUP(T2354,'Tablas de calculos'!$AV$16:$AY$24,4),"")</f>
        <v>Débil</v>
      </c>
      <c r="V2354" s="207" t="s">
        <v>576</v>
      </c>
      <c r="W2354" s="123" t="s">
        <v>578</v>
      </c>
      <c r="X2354" s="123" t="str">
        <f t="shared" si="151"/>
        <v>DébilNo disminuyeDirectamente</v>
      </c>
      <c r="Y2354" s="208" t="str">
        <f>IFERROR(VLOOKUP(X2354,'Tablas de calculos'!$AZ$4:$BE$11,5,FALSE),"")</f>
        <v/>
      </c>
      <c r="Z2354" s="208" t="str">
        <f>IFERROR(VLOOKUP(X2354,'Tablas de calculos'!$AZ$4:$BE$11,6,FALSE),"")</f>
        <v/>
      </c>
    </row>
    <row r="2355" spans="1:26" ht="45" x14ac:dyDescent="0.25">
      <c r="A2355" s="232" t="s">
        <v>109</v>
      </c>
      <c r="B2355" s="61">
        <v>41</v>
      </c>
      <c r="C2355" s="429" t="str">
        <f>+VLOOKUP(Tabla9[[#This Row],[Cod. Riesgo]],Tabla_Riesgos[[Número]:[Tipo de Riesgo]],6,FALSE)</f>
        <v>Estratégico</v>
      </c>
      <c r="D2355" s="119" t="s">
        <v>43</v>
      </c>
      <c r="E2355" s="120" t="s">
        <v>665</v>
      </c>
      <c r="F2355" s="121"/>
      <c r="G2355" s="125" t="s">
        <v>263</v>
      </c>
      <c r="H2355" s="472"/>
      <c r="I2355" s="207"/>
      <c r="J2355" s="207"/>
      <c r="K2355" s="207"/>
      <c r="L2355" s="207"/>
      <c r="M2355" s="207"/>
      <c r="N2355" s="207"/>
      <c r="O2355" s="123"/>
      <c r="P2355" s="123">
        <f t="shared" si="148"/>
        <v>0</v>
      </c>
      <c r="Q2355" s="208" t="str">
        <f t="shared" si="149"/>
        <v>Debil</v>
      </c>
      <c r="R2355" s="224" t="s">
        <v>516</v>
      </c>
      <c r="S2355" s="224" t="str">
        <f t="shared" si="150"/>
        <v>DebilFuerte</v>
      </c>
      <c r="T2355" s="224">
        <f>IFERROR(VLOOKUP(S2355,'Tablas de calculos'!$AU$16:$AV$24,2,FALSE),"")</f>
        <v>7</v>
      </c>
      <c r="U2355" s="208" t="str">
        <f>IFERROR(VLOOKUP(T2355,'Tablas de calculos'!$AV$16:$AY$24,4),"")</f>
        <v>Débil</v>
      </c>
      <c r="V2355" s="207" t="s">
        <v>576</v>
      </c>
      <c r="W2355" s="123" t="s">
        <v>578</v>
      </c>
      <c r="X2355" s="123" t="str">
        <f t="shared" si="151"/>
        <v>DébilNo disminuyeDirectamente</v>
      </c>
      <c r="Y2355" s="208" t="str">
        <f>IFERROR(VLOOKUP(X2355,'Tablas de calculos'!$AZ$4:$BE$11,5,FALSE),"")</f>
        <v/>
      </c>
      <c r="Z2355" s="208" t="str">
        <f>IFERROR(VLOOKUP(X2355,'Tablas de calculos'!$AZ$4:$BE$11,6,FALSE),"")</f>
        <v/>
      </c>
    </row>
    <row r="2356" spans="1:26" ht="60" x14ac:dyDescent="0.25">
      <c r="A2356" s="232" t="s">
        <v>109</v>
      </c>
      <c r="B2356" s="61">
        <v>42</v>
      </c>
      <c r="C2356" s="429" t="str">
        <f>+VLOOKUP(Tabla9[[#This Row],[Cod. Riesgo]],Tabla_Riesgos[[Número]:[Tipo de Riesgo]],6,FALSE)</f>
        <v>Operativo</v>
      </c>
      <c r="D2356" s="119" t="s">
        <v>43</v>
      </c>
      <c r="E2356" s="120" t="s">
        <v>666</v>
      </c>
      <c r="F2356" s="121"/>
      <c r="G2356" s="125" t="s">
        <v>264</v>
      </c>
      <c r="H2356" s="472"/>
      <c r="I2356" s="207"/>
      <c r="J2356" s="207"/>
      <c r="K2356" s="207"/>
      <c r="L2356" s="207"/>
      <c r="M2356" s="207"/>
      <c r="N2356" s="207"/>
      <c r="O2356" s="123"/>
      <c r="P2356" s="123">
        <f t="shared" si="148"/>
        <v>0</v>
      </c>
      <c r="Q2356" s="208" t="str">
        <f t="shared" si="149"/>
        <v>Debil</v>
      </c>
      <c r="R2356" s="224" t="s">
        <v>516</v>
      </c>
      <c r="S2356" s="224" t="str">
        <f t="shared" si="150"/>
        <v>DebilFuerte</v>
      </c>
      <c r="T2356" s="224">
        <f>IFERROR(VLOOKUP(S2356,'Tablas de calculos'!$AU$16:$AV$24,2,FALSE),"")</f>
        <v>7</v>
      </c>
      <c r="U2356" s="208" t="str">
        <f>IFERROR(VLOOKUP(T2356,'Tablas de calculos'!$AV$16:$AY$24,4),"")</f>
        <v>Débil</v>
      </c>
      <c r="V2356" s="207" t="s">
        <v>576</v>
      </c>
      <c r="W2356" s="123" t="s">
        <v>578</v>
      </c>
      <c r="X2356" s="123" t="str">
        <f t="shared" si="151"/>
        <v>DébilNo disminuyeDirectamente</v>
      </c>
      <c r="Y2356" s="208" t="str">
        <f>IFERROR(VLOOKUP(X2356,'Tablas de calculos'!$AZ$4:$BE$11,5,FALSE),"")</f>
        <v/>
      </c>
      <c r="Z2356" s="208" t="str">
        <f>IFERROR(VLOOKUP(X2356,'Tablas de calculos'!$AZ$4:$BE$11,6,FALSE),"")</f>
        <v/>
      </c>
    </row>
    <row r="2357" spans="1:26" ht="45" x14ac:dyDescent="0.25">
      <c r="A2357" s="232" t="s">
        <v>109</v>
      </c>
      <c r="B2357" s="61">
        <v>42</v>
      </c>
      <c r="C2357" s="429" t="str">
        <f>+VLOOKUP(Tabla9[[#This Row],[Cod. Riesgo]],Tabla_Riesgos[[Número]:[Tipo de Riesgo]],6,FALSE)</f>
        <v>Operativo</v>
      </c>
      <c r="D2357" s="119" t="s">
        <v>43</v>
      </c>
      <c r="E2357" s="120" t="s">
        <v>666</v>
      </c>
      <c r="F2357" s="121"/>
      <c r="G2357" s="125" t="s">
        <v>265</v>
      </c>
      <c r="H2357" s="472"/>
      <c r="I2357" s="207"/>
      <c r="J2357" s="207"/>
      <c r="K2357" s="207"/>
      <c r="L2357" s="207"/>
      <c r="M2357" s="207"/>
      <c r="N2357" s="207"/>
      <c r="O2357" s="123"/>
      <c r="P2357" s="123">
        <f t="shared" si="148"/>
        <v>0</v>
      </c>
      <c r="Q2357" s="208" t="str">
        <f t="shared" si="149"/>
        <v>Debil</v>
      </c>
      <c r="R2357" s="224" t="s">
        <v>516</v>
      </c>
      <c r="S2357" s="224" t="str">
        <f t="shared" si="150"/>
        <v>DebilFuerte</v>
      </c>
      <c r="T2357" s="224">
        <f>IFERROR(VLOOKUP(S2357,'Tablas de calculos'!$AU$16:$AV$24,2,FALSE),"")</f>
        <v>7</v>
      </c>
      <c r="U2357" s="208" t="str">
        <f>IFERROR(VLOOKUP(T2357,'Tablas de calculos'!$AV$16:$AY$24,4),"")</f>
        <v>Débil</v>
      </c>
      <c r="V2357" s="207" t="s">
        <v>576</v>
      </c>
      <c r="W2357" s="123" t="s">
        <v>578</v>
      </c>
      <c r="X2357" s="123" t="str">
        <f t="shared" si="151"/>
        <v>DébilNo disminuyeDirectamente</v>
      </c>
      <c r="Y2357" s="208" t="str">
        <f>IFERROR(VLOOKUP(X2357,'Tablas de calculos'!$AZ$4:$BE$11,5,FALSE),"")</f>
        <v/>
      </c>
      <c r="Z2357" s="208" t="str">
        <f>IFERROR(VLOOKUP(X2357,'Tablas de calculos'!$AZ$4:$BE$11,6,FALSE),"")</f>
        <v/>
      </c>
    </row>
    <row r="2358" spans="1:26" ht="60" x14ac:dyDescent="0.25">
      <c r="A2358" s="232" t="s">
        <v>109</v>
      </c>
      <c r="B2358" s="61">
        <v>43</v>
      </c>
      <c r="C2358" s="429" t="str">
        <f>+VLOOKUP(Tabla9[[#This Row],[Cod. Riesgo]],Tabla_Riesgos[[Número]:[Tipo de Riesgo]],6,FALSE)</f>
        <v>Operativo</v>
      </c>
      <c r="D2358" s="119" t="s">
        <v>45</v>
      </c>
      <c r="E2358" s="120" t="s">
        <v>667</v>
      </c>
      <c r="F2358" s="121"/>
      <c r="G2358" s="125" t="s">
        <v>266</v>
      </c>
      <c r="H2358" s="472"/>
      <c r="I2358" s="207"/>
      <c r="J2358" s="207"/>
      <c r="K2358" s="207"/>
      <c r="L2358" s="207"/>
      <c r="M2358" s="207"/>
      <c r="N2358" s="207"/>
      <c r="O2358" s="123"/>
      <c r="P2358" s="123">
        <f t="shared" si="148"/>
        <v>0</v>
      </c>
      <c r="Q2358" s="208" t="str">
        <f t="shared" si="149"/>
        <v>Debil</v>
      </c>
      <c r="R2358" s="224" t="s">
        <v>516</v>
      </c>
      <c r="S2358" s="224" t="str">
        <f t="shared" si="150"/>
        <v>DebilFuerte</v>
      </c>
      <c r="T2358" s="224">
        <f>IFERROR(VLOOKUP(S2358,'Tablas de calculos'!$AU$16:$AV$24,2,FALSE),"")</f>
        <v>7</v>
      </c>
      <c r="U2358" s="208" t="str">
        <f>IFERROR(VLOOKUP(T2358,'Tablas de calculos'!$AV$16:$AY$24,4),"")</f>
        <v>Débil</v>
      </c>
      <c r="V2358" s="207" t="s">
        <v>576</v>
      </c>
      <c r="W2358" s="123" t="s">
        <v>578</v>
      </c>
      <c r="X2358" s="123" t="str">
        <f t="shared" si="151"/>
        <v>DébilNo disminuyeDirectamente</v>
      </c>
      <c r="Y2358" s="208" t="str">
        <f>IFERROR(VLOOKUP(X2358,'Tablas de calculos'!$AZ$4:$BE$11,5,FALSE),"")</f>
        <v/>
      </c>
      <c r="Z2358" s="208" t="str">
        <f>IFERROR(VLOOKUP(X2358,'Tablas de calculos'!$AZ$4:$BE$11,6,FALSE),"")</f>
        <v/>
      </c>
    </row>
    <row r="2359" spans="1:26" ht="45" x14ac:dyDescent="0.25">
      <c r="A2359" s="232" t="s">
        <v>109</v>
      </c>
      <c r="B2359" s="61">
        <v>43</v>
      </c>
      <c r="C2359" s="429" t="str">
        <f>+VLOOKUP(Tabla9[[#This Row],[Cod. Riesgo]],Tabla_Riesgos[[Número]:[Tipo de Riesgo]],6,FALSE)</f>
        <v>Operativo</v>
      </c>
      <c r="D2359" s="119" t="s">
        <v>45</v>
      </c>
      <c r="E2359" s="120" t="s">
        <v>667</v>
      </c>
      <c r="F2359" s="121"/>
      <c r="G2359" s="125" t="s">
        <v>267</v>
      </c>
      <c r="H2359" s="472"/>
      <c r="I2359" s="207"/>
      <c r="J2359" s="207"/>
      <c r="K2359" s="207"/>
      <c r="L2359" s="207"/>
      <c r="M2359" s="207"/>
      <c r="N2359" s="207"/>
      <c r="O2359" s="123"/>
      <c r="P2359" s="123">
        <f t="shared" si="148"/>
        <v>0</v>
      </c>
      <c r="Q2359" s="208" t="str">
        <f t="shared" si="149"/>
        <v>Debil</v>
      </c>
      <c r="R2359" s="224" t="s">
        <v>516</v>
      </c>
      <c r="S2359" s="224" t="str">
        <f t="shared" si="150"/>
        <v>DebilFuerte</v>
      </c>
      <c r="T2359" s="224">
        <f>IFERROR(VLOOKUP(S2359,'Tablas de calculos'!$AU$16:$AV$24,2,FALSE),"")</f>
        <v>7</v>
      </c>
      <c r="U2359" s="208" t="str">
        <f>IFERROR(VLOOKUP(T2359,'Tablas de calculos'!$AV$16:$AY$24,4),"")</f>
        <v>Débil</v>
      </c>
      <c r="V2359" s="207" t="s">
        <v>576</v>
      </c>
      <c r="W2359" s="123" t="s">
        <v>578</v>
      </c>
      <c r="X2359" s="123" t="str">
        <f t="shared" si="151"/>
        <v>DébilNo disminuyeDirectamente</v>
      </c>
      <c r="Y2359" s="208" t="str">
        <f>IFERROR(VLOOKUP(X2359,'Tablas de calculos'!$AZ$4:$BE$11,5,FALSE),"")</f>
        <v/>
      </c>
      <c r="Z2359" s="208" t="str">
        <f>IFERROR(VLOOKUP(X2359,'Tablas de calculos'!$AZ$4:$BE$11,6,FALSE),"")</f>
        <v/>
      </c>
    </row>
    <row r="2360" spans="1:26" ht="45" x14ac:dyDescent="0.25">
      <c r="A2360" s="232" t="s">
        <v>109</v>
      </c>
      <c r="B2360" s="61">
        <v>43</v>
      </c>
      <c r="C2360" s="429" t="str">
        <f>+VLOOKUP(Tabla9[[#This Row],[Cod. Riesgo]],Tabla_Riesgos[[Número]:[Tipo de Riesgo]],6,FALSE)</f>
        <v>Operativo</v>
      </c>
      <c r="D2360" s="119" t="s">
        <v>45</v>
      </c>
      <c r="E2360" s="120" t="s">
        <v>667</v>
      </c>
      <c r="F2360" s="121"/>
      <c r="G2360" s="125" t="s">
        <v>268</v>
      </c>
      <c r="H2360" s="472"/>
      <c r="I2360" s="207"/>
      <c r="J2360" s="207"/>
      <c r="K2360" s="207"/>
      <c r="L2360" s="207"/>
      <c r="M2360" s="207"/>
      <c r="N2360" s="207"/>
      <c r="O2360" s="123"/>
      <c r="P2360" s="123">
        <f t="shared" si="148"/>
        <v>0</v>
      </c>
      <c r="Q2360" s="208" t="str">
        <f t="shared" si="149"/>
        <v>Debil</v>
      </c>
      <c r="R2360" s="224" t="s">
        <v>516</v>
      </c>
      <c r="S2360" s="224" t="str">
        <f t="shared" si="150"/>
        <v>DebilFuerte</v>
      </c>
      <c r="T2360" s="224">
        <f>IFERROR(VLOOKUP(S2360,'Tablas de calculos'!$AU$16:$AV$24,2,FALSE),"")</f>
        <v>7</v>
      </c>
      <c r="U2360" s="208" t="str">
        <f>IFERROR(VLOOKUP(T2360,'Tablas de calculos'!$AV$16:$AY$24,4),"")</f>
        <v>Débil</v>
      </c>
      <c r="V2360" s="207" t="s">
        <v>576</v>
      </c>
      <c r="W2360" s="123" t="s">
        <v>578</v>
      </c>
      <c r="X2360" s="123" t="str">
        <f t="shared" si="151"/>
        <v>DébilNo disminuyeDirectamente</v>
      </c>
      <c r="Y2360" s="208" t="str">
        <f>IFERROR(VLOOKUP(X2360,'Tablas de calculos'!$AZ$4:$BE$11,5,FALSE),"")</f>
        <v/>
      </c>
      <c r="Z2360" s="208" t="str">
        <f>IFERROR(VLOOKUP(X2360,'Tablas de calculos'!$AZ$4:$BE$11,6,FALSE),"")</f>
        <v/>
      </c>
    </row>
    <row r="2361" spans="1:26" ht="45" x14ac:dyDescent="0.25">
      <c r="A2361" s="232" t="s">
        <v>109</v>
      </c>
      <c r="B2361" s="61">
        <v>43</v>
      </c>
      <c r="C2361" s="429" t="str">
        <f>+VLOOKUP(Tabla9[[#This Row],[Cod. Riesgo]],Tabla_Riesgos[[Número]:[Tipo de Riesgo]],6,FALSE)</f>
        <v>Operativo</v>
      </c>
      <c r="D2361" s="119" t="s">
        <v>45</v>
      </c>
      <c r="E2361" s="120" t="s">
        <v>667</v>
      </c>
      <c r="F2361" s="121"/>
      <c r="G2361" s="125" t="s">
        <v>269</v>
      </c>
      <c r="H2361" s="472"/>
      <c r="I2361" s="207"/>
      <c r="J2361" s="207"/>
      <c r="K2361" s="207"/>
      <c r="L2361" s="207"/>
      <c r="M2361" s="207"/>
      <c r="N2361" s="207"/>
      <c r="O2361" s="123"/>
      <c r="P2361" s="123">
        <f t="shared" si="148"/>
        <v>0</v>
      </c>
      <c r="Q2361" s="208" t="str">
        <f t="shared" si="149"/>
        <v>Debil</v>
      </c>
      <c r="R2361" s="224" t="s">
        <v>516</v>
      </c>
      <c r="S2361" s="224" t="str">
        <f t="shared" si="150"/>
        <v>DebilFuerte</v>
      </c>
      <c r="T2361" s="224">
        <f>IFERROR(VLOOKUP(S2361,'Tablas de calculos'!$AU$16:$AV$24,2,FALSE),"")</f>
        <v>7</v>
      </c>
      <c r="U2361" s="208" t="str">
        <f>IFERROR(VLOOKUP(T2361,'Tablas de calculos'!$AV$16:$AY$24,4),"")</f>
        <v>Débil</v>
      </c>
      <c r="V2361" s="207" t="s">
        <v>576</v>
      </c>
      <c r="W2361" s="123" t="s">
        <v>578</v>
      </c>
      <c r="X2361" s="123" t="str">
        <f t="shared" si="151"/>
        <v>DébilNo disminuyeDirectamente</v>
      </c>
      <c r="Y2361" s="208" t="str">
        <f>IFERROR(VLOOKUP(X2361,'Tablas de calculos'!$AZ$4:$BE$11,5,FALSE),"")</f>
        <v/>
      </c>
      <c r="Z2361" s="208" t="str">
        <f>IFERROR(VLOOKUP(X2361,'Tablas de calculos'!$AZ$4:$BE$11,6,FALSE),"")</f>
        <v/>
      </c>
    </row>
    <row r="2362" spans="1:26" ht="90" x14ac:dyDescent="0.25">
      <c r="A2362" s="232" t="s">
        <v>109</v>
      </c>
      <c r="B2362" s="61">
        <v>43</v>
      </c>
      <c r="C2362" s="429" t="str">
        <f>+VLOOKUP(Tabla9[[#This Row],[Cod. Riesgo]],Tabla_Riesgos[[Número]:[Tipo de Riesgo]],6,FALSE)</f>
        <v>Operativo</v>
      </c>
      <c r="D2362" s="119" t="s">
        <v>45</v>
      </c>
      <c r="E2362" s="120" t="s">
        <v>667</v>
      </c>
      <c r="F2362" s="121"/>
      <c r="G2362" s="125" t="s">
        <v>270</v>
      </c>
      <c r="H2362" s="472"/>
      <c r="I2362" s="207"/>
      <c r="J2362" s="207"/>
      <c r="K2362" s="207"/>
      <c r="L2362" s="207"/>
      <c r="M2362" s="207"/>
      <c r="N2362" s="207"/>
      <c r="O2362" s="123"/>
      <c r="P2362" s="123">
        <f t="shared" si="148"/>
        <v>0</v>
      </c>
      <c r="Q2362" s="208" t="str">
        <f t="shared" si="149"/>
        <v>Debil</v>
      </c>
      <c r="R2362" s="224" t="s">
        <v>516</v>
      </c>
      <c r="S2362" s="224" t="str">
        <f t="shared" si="150"/>
        <v>DebilFuerte</v>
      </c>
      <c r="T2362" s="224">
        <f>IFERROR(VLOOKUP(S2362,'Tablas de calculos'!$AU$16:$AV$24,2,FALSE),"")</f>
        <v>7</v>
      </c>
      <c r="U2362" s="208" t="str">
        <f>IFERROR(VLOOKUP(T2362,'Tablas de calculos'!$AV$16:$AY$24,4),"")</f>
        <v>Débil</v>
      </c>
      <c r="V2362" s="207" t="s">
        <v>576</v>
      </c>
      <c r="W2362" s="123" t="s">
        <v>578</v>
      </c>
      <c r="X2362" s="123" t="str">
        <f t="shared" si="151"/>
        <v>DébilNo disminuyeDirectamente</v>
      </c>
      <c r="Y2362" s="208" t="str">
        <f>IFERROR(VLOOKUP(X2362,'Tablas de calculos'!$AZ$4:$BE$11,5,FALSE),"")</f>
        <v/>
      </c>
      <c r="Z2362" s="208" t="str">
        <f>IFERROR(VLOOKUP(X2362,'Tablas de calculos'!$AZ$4:$BE$11,6,FALSE),"")</f>
        <v/>
      </c>
    </row>
    <row r="2363" spans="1:26" ht="45" x14ac:dyDescent="0.25">
      <c r="A2363" s="232" t="s">
        <v>109</v>
      </c>
      <c r="B2363" s="61">
        <v>43</v>
      </c>
      <c r="C2363" s="429" t="str">
        <f>+VLOOKUP(Tabla9[[#This Row],[Cod. Riesgo]],Tabla_Riesgos[[Número]:[Tipo de Riesgo]],6,FALSE)</f>
        <v>Operativo</v>
      </c>
      <c r="D2363" s="119" t="s">
        <v>45</v>
      </c>
      <c r="E2363" s="120" t="s">
        <v>667</v>
      </c>
      <c r="F2363" s="121"/>
      <c r="G2363" s="125" t="s">
        <v>271</v>
      </c>
      <c r="H2363" s="472"/>
      <c r="I2363" s="207"/>
      <c r="J2363" s="207"/>
      <c r="K2363" s="207"/>
      <c r="L2363" s="207"/>
      <c r="M2363" s="207"/>
      <c r="N2363" s="207"/>
      <c r="O2363" s="123"/>
      <c r="P2363" s="123">
        <f t="shared" si="148"/>
        <v>0</v>
      </c>
      <c r="Q2363" s="208" t="str">
        <f t="shared" si="149"/>
        <v>Debil</v>
      </c>
      <c r="R2363" s="224" t="s">
        <v>516</v>
      </c>
      <c r="S2363" s="224" t="str">
        <f t="shared" si="150"/>
        <v>DebilFuerte</v>
      </c>
      <c r="T2363" s="224">
        <f>IFERROR(VLOOKUP(S2363,'Tablas de calculos'!$AU$16:$AV$24,2,FALSE),"")</f>
        <v>7</v>
      </c>
      <c r="U2363" s="208" t="str">
        <f>IFERROR(VLOOKUP(T2363,'Tablas de calculos'!$AV$16:$AY$24,4),"")</f>
        <v>Débil</v>
      </c>
      <c r="V2363" s="207" t="s">
        <v>576</v>
      </c>
      <c r="W2363" s="123" t="s">
        <v>578</v>
      </c>
      <c r="X2363" s="123" t="str">
        <f t="shared" si="151"/>
        <v>DébilNo disminuyeDirectamente</v>
      </c>
      <c r="Y2363" s="208" t="str">
        <f>IFERROR(VLOOKUP(X2363,'Tablas de calculos'!$AZ$4:$BE$11,5,FALSE),"")</f>
        <v/>
      </c>
      <c r="Z2363" s="208" t="str">
        <f>IFERROR(VLOOKUP(X2363,'Tablas de calculos'!$AZ$4:$BE$11,6,FALSE),"")</f>
        <v/>
      </c>
    </row>
    <row r="2364" spans="1:26" ht="60" x14ac:dyDescent="0.25">
      <c r="A2364" s="232" t="s">
        <v>109</v>
      </c>
      <c r="B2364" s="61">
        <v>44</v>
      </c>
      <c r="C2364" s="429" t="str">
        <f>+VLOOKUP(Tabla9[[#This Row],[Cod. Riesgo]],Tabla_Riesgos[[Número]:[Tipo de Riesgo]],6,FALSE)</f>
        <v>Operativo</v>
      </c>
      <c r="D2364" s="119" t="s">
        <v>45</v>
      </c>
      <c r="E2364" s="120" t="s">
        <v>668</v>
      </c>
      <c r="F2364" s="121"/>
      <c r="G2364" s="125" t="s">
        <v>272</v>
      </c>
      <c r="H2364" s="472"/>
      <c r="I2364" s="207"/>
      <c r="J2364" s="207"/>
      <c r="K2364" s="207"/>
      <c r="L2364" s="207"/>
      <c r="M2364" s="207"/>
      <c r="N2364" s="207"/>
      <c r="O2364" s="123"/>
      <c r="P2364" s="123">
        <f t="shared" si="148"/>
        <v>0</v>
      </c>
      <c r="Q2364" s="208" t="str">
        <f t="shared" si="149"/>
        <v>Debil</v>
      </c>
      <c r="R2364" s="224" t="s">
        <v>516</v>
      </c>
      <c r="S2364" s="224" t="str">
        <f t="shared" si="150"/>
        <v>DebilFuerte</v>
      </c>
      <c r="T2364" s="224">
        <f>IFERROR(VLOOKUP(S2364,'Tablas de calculos'!$AU$16:$AV$24,2,FALSE),"")</f>
        <v>7</v>
      </c>
      <c r="U2364" s="208" t="str">
        <f>IFERROR(VLOOKUP(T2364,'Tablas de calculos'!$AV$16:$AY$24,4),"")</f>
        <v>Débil</v>
      </c>
      <c r="V2364" s="207" t="s">
        <v>576</v>
      </c>
      <c r="W2364" s="123" t="s">
        <v>578</v>
      </c>
      <c r="X2364" s="123" t="str">
        <f t="shared" si="151"/>
        <v>DébilNo disminuyeDirectamente</v>
      </c>
      <c r="Y2364" s="208" t="str">
        <f>IFERROR(VLOOKUP(X2364,'Tablas de calculos'!$AZ$4:$BE$11,5,FALSE),"")</f>
        <v/>
      </c>
      <c r="Z2364" s="208" t="str">
        <f>IFERROR(VLOOKUP(X2364,'Tablas de calculos'!$AZ$4:$BE$11,6,FALSE),"")</f>
        <v/>
      </c>
    </row>
    <row r="2365" spans="1:26" ht="45" x14ac:dyDescent="0.25">
      <c r="A2365" s="232" t="s">
        <v>109</v>
      </c>
      <c r="B2365" s="61">
        <v>44</v>
      </c>
      <c r="C2365" s="429" t="str">
        <f>+VLOOKUP(Tabla9[[#This Row],[Cod. Riesgo]],Tabla_Riesgos[[Número]:[Tipo de Riesgo]],6,FALSE)</f>
        <v>Operativo</v>
      </c>
      <c r="D2365" s="119" t="s">
        <v>45</v>
      </c>
      <c r="E2365" s="120" t="s">
        <v>668</v>
      </c>
      <c r="F2365" s="121"/>
      <c r="G2365" s="125" t="s">
        <v>273</v>
      </c>
      <c r="H2365" s="472"/>
      <c r="I2365" s="207"/>
      <c r="J2365" s="207"/>
      <c r="K2365" s="207"/>
      <c r="L2365" s="207"/>
      <c r="M2365" s="207"/>
      <c r="N2365" s="207"/>
      <c r="O2365" s="123"/>
      <c r="P2365" s="123">
        <f t="shared" si="148"/>
        <v>0</v>
      </c>
      <c r="Q2365" s="208" t="str">
        <f t="shared" si="149"/>
        <v>Debil</v>
      </c>
      <c r="R2365" s="224" t="s">
        <v>516</v>
      </c>
      <c r="S2365" s="224" t="str">
        <f t="shared" si="150"/>
        <v>DebilFuerte</v>
      </c>
      <c r="T2365" s="224">
        <f>IFERROR(VLOOKUP(S2365,'Tablas de calculos'!$AU$16:$AV$24,2,FALSE),"")</f>
        <v>7</v>
      </c>
      <c r="U2365" s="208" t="str">
        <f>IFERROR(VLOOKUP(T2365,'Tablas de calculos'!$AV$16:$AY$24,4),"")</f>
        <v>Débil</v>
      </c>
      <c r="V2365" s="207" t="s">
        <v>576</v>
      </c>
      <c r="W2365" s="123" t="s">
        <v>578</v>
      </c>
      <c r="X2365" s="123" t="str">
        <f t="shared" si="151"/>
        <v>DébilNo disminuyeDirectamente</v>
      </c>
      <c r="Y2365" s="208" t="str">
        <f>IFERROR(VLOOKUP(X2365,'Tablas de calculos'!$AZ$4:$BE$11,5,FALSE),"")</f>
        <v/>
      </c>
      <c r="Z2365" s="208" t="str">
        <f>IFERROR(VLOOKUP(X2365,'Tablas de calculos'!$AZ$4:$BE$11,6,FALSE),"")</f>
        <v/>
      </c>
    </row>
    <row r="2366" spans="1:26" ht="90" x14ac:dyDescent="0.25">
      <c r="A2366" s="232" t="s">
        <v>109</v>
      </c>
      <c r="B2366" s="61">
        <v>44</v>
      </c>
      <c r="C2366" s="429" t="str">
        <f>+VLOOKUP(Tabla9[[#This Row],[Cod. Riesgo]],Tabla_Riesgos[[Número]:[Tipo de Riesgo]],6,FALSE)</f>
        <v>Operativo</v>
      </c>
      <c r="D2366" s="119" t="s">
        <v>45</v>
      </c>
      <c r="E2366" s="120" t="s">
        <v>668</v>
      </c>
      <c r="F2366" s="121"/>
      <c r="G2366" s="125" t="s">
        <v>274</v>
      </c>
      <c r="H2366" s="472"/>
      <c r="I2366" s="207"/>
      <c r="J2366" s="207"/>
      <c r="K2366" s="207"/>
      <c r="L2366" s="207"/>
      <c r="M2366" s="207"/>
      <c r="N2366" s="207"/>
      <c r="O2366" s="123"/>
      <c r="P2366" s="123">
        <f t="shared" si="148"/>
        <v>0</v>
      </c>
      <c r="Q2366" s="208" t="str">
        <f t="shared" si="149"/>
        <v>Debil</v>
      </c>
      <c r="R2366" s="224" t="s">
        <v>516</v>
      </c>
      <c r="S2366" s="224" t="str">
        <f t="shared" si="150"/>
        <v>DebilFuerte</v>
      </c>
      <c r="T2366" s="224">
        <f>IFERROR(VLOOKUP(S2366,'Tablas de calculos'!$AU$16:$AV$24,2,FALSE),"")</f>
        <v>7</v>
      </c>
      <c r="U2366" s="208" t="str">
        <f>IFERROR(VLOOKUP(T2366,'Tablas de calculos'!$AV$16:$AY$24,4),"")</f>
        <v>Débil</v>
      </c>
      <c r="V2366" s="207" t="s">
        <v>576</v>
      </c>
      <c r="W2366" s="123" t="s">
        <v>578</v>
      </c>
      <c r="X2366" s="123" t="str">
        <f t="shared" si="151"/>
        <v>DébilNo disminuyeDirectamente</v>
      </c>
      <c r="Y2366" s="208" t="str">
        <f>IFERROR(VLOOKUP(X2366,'Tablas de calculos'!$AZ$4:$BE$11,5,FALSE),"")</f>
        <v/>
      </c>
      <c r="Z2366" s="208" t="str">
        <f>IFERROR(VLOOKUP(X2366,'Tablas de calculos'!$AZ$4:$BE$11,6,FALSE),"")</f>
        <v/>
      </c>
    </row>
    <row r="2367" spans="1:26" ht="60" x14ac:dyDescent="0.25">
      <c r="A2367" s="232" t="s">
        <v>109</v>
      </c>
      <c r="B2367" s="61">
        <v>45</v>
      </c>
      <c r="C2367" s="429" t="str">
        <f>+VLOOKUP(Tabla9[[#This Row],[Cod. Riesgo]],Tabla_Riesgos[[Número]:[Tipo de Riesgo]],6,FALSE)</f>
        <v>Operativo</v>
      </c>
      <c r="D2367" s="119" t="s">
        <v>45</v>
      </c>
      <c r="E2367" s="120" t="s">
        <v>46</v>
      </c>
      <c r="F2367" s="121"/>
      <c r="G2367" s="125" t="s">
        <v>275</v>
      </c>
      <c r="H2367" s="472"/>
      <c r="I2367" s="207"/>
      <c r="J2367" s="207"/>
      <c r="K2367" s="207"/>
      <c r="L2367" s="207"/>
      <c r="M2367" s="207"/>
      <c r="N2367" s="207"/>
      <c r="O2367" s="123"/>
      <c r="P2367" s="123">
        <f t="shared" si="148"/>
        <v>0</v>
      </c>
      <c r="Q2367" s="208" t="str">
        <f t="shared" si="149"/>
        <v>Debil</v>
      </c>
      <c r="R2367" s="224" t="s">
        <v>516</v>
      </c>
      <c r="S2367" s="224" t="str">
        <f t="shared" si="150"/>
        <v>DebilFuerte</v>
      </c>
      <c r="T2367" s="224">
        <f>IFERROR(VLOOKUP(S2367,'Tablas de calculos'!$AU$16:$AV$24,2,FALSE),"")</f>
        <v>7</v>
      </c>
      <c r="U2367" s="208" t="str">
        <f>IFERROR(VLOOKUP(T2367,'Tablas de calculos'!$AV$16:$AY$24,4),"")</f>
        <v>Débil</v>
      </c>
      <c r="V2367" s="207" t="s">
        <v>576</v>
      </c>
      <c r="W2367" s="123" t="s">
        <v>578</v>
      </c>
      <c r="X2367" s="123" t="str">
        <f t="shared" si="151"/>
        <v>DébilNo disminuyeDirectamente</v>
      </c>
      <c r="Y2367" s="208" t="str">
        <f>IFERROR(VLOOKUP(X2367,'Tablas de calculos'!$AZ$4:$BE$11,5,FALSE),"")</f>
        <v/>
      </c>
      <c r="Z2367" s="208" t="str">
        <f>IFERROR(VLOOKUP(X2367,'Tablas de calculos'!$AZ$4:$BE$11,6,FALSE),"")</f>
        <v/>
      </c>
    </row>
    <row r="2368" spans="1:26" ht="45" x14ac:dyDescent="0.25">
      <c r="A2368" s="232" t="s">
        <v>109</v>
      </c>
      <c r="B2368" s="61">
        <v>45</v>
      </c>
      <c r="C2368" s="429" t="str">
        <f>+VLOOKUP(Tabla9[[#This Row],[Cod. Riesgo]],Tabla_Riesgos[[Número]:[Tipo de Riesgo]],6,FALSE)</f>
        <v>Operativo</v>
      </c>
      <c r="D2368" s="119" t="s">
        <v>45</v>
      </c>
      <c r="E2368" s="120" t="s">
        <v>46</v>
      </c>
      <c r="F2368" s="121"/>
      <c r="G2368" s="125" t="s">
        <v>276</v>
      </c>
      <c r="H2368" s="472"/>
      <c r="I2368" s="207"/>
      <c r="J2368" s="207"/>
      <c r="K2368" s="207"/>
      <c r="L2368" s="207"/>
      <c r="M2368" s="207"/>
      <c r="N2368" s="207"/>
      <c r="O2368" s="123"/>
      <c r="P2368" s="123">
        <f t="shared" si="148"/>
        <v>0</v>
      </c>
      <c r="Q2368" s="208" t="str">
        <f t="shared" si="149"/>
        <v>Debil</v>
      </c>
      <c r="R2368" s="224" t="s">
        <v>516</v>
      </c>
      <c r="S2368" s="224" t="str">
        <f t="shared" si="150"/>
        <v>DebilFuerte</v>
      </c>
      <c r="T2368" s="224">
        <f>IFERROR(VLOOKUP(S2368,'Tablas de calculos'!$AU$16:$AV$24,2,FALSE),"")</f>
        <v>7</v>
      </c>
      <c r="U2368" s="208" t="str">
        <f>IFERROR(VLOOKUP(T2368,'Tablas de calculos'!$AV$16:$AY$24,4),"")</f>
        <v>Débil</v>
      </c>
      <c r="V2368" s="207" t="s">
        <v>576</v>
      </c>
      <c r="W2368" s="123" t="s">
        <v>578</v>
      </c>
      <c r="X2368" s="123" t="str">
        <f t="shared" si="151"/>
        <v>DébilNo disminuyeDirectamente</v>
      </c>
      <c r="Y2368" s="208" t="str">
        <f>IFERROR(VLOOKUP(X2368,'Tablas de calculos'!$AZ$4:$BE$11,5,FALSE),"")</f>
        <v/>
      </c>
      <c r="Z2368" s="208" t="str">
        <f>IFERROR(VLOOKUP(X2368,'Tablas de calculos'!$AZ$4:$BE$11,6,FALSE),"")</f>
        <v/>
      </c>
    </row>
    <row r="2369" spans="1:26" ht="105" x14ac:dyDescent="0.25">
      <c r="A2369" s="232" t="s">
        <v>109</v>
      </c>
      <c r="B2369" s="61">
        <v>45</v>
      </c>
      <c r="C2369" s="429" t="str">
        <f>+VLOOKUP(Tabla9[[#This Row],[Cod. Riesgo]],Tabla_Riesgos[[Número]:[Tipo de Riesgo]],6,FALSE)</f>
        <v>Operativo</v>
      </c>
      <c r="D2369" s="119" t="s">
        <v>45</v>
      </c>
      <c r="E2369" s="120" t="s">
        <v>46</v>
      </c>
      <c r="F2369" s="121"/>
      <c r="G2369" s="125" t="s">
        <v>277</v>
      </c>
      <c r="H2369" s="472"/>
      <c r="I2369" s="207"/>
      <c r="J2369" s="207"/>
      <c r="K2369" s="207"/>
      <c r="L2369" s="207"/>
      <c r="M2369" s="207"/>
      <c r="N2369" s="207"/>
      <c r="O2369" s="123"/>
      <c r="P2369" s="123">
        <f t="shared" si="148"/>
        <v>0</v>
      </c>
      <c r="Q2369" s="208" t="str">
        <f t="shared" si="149"/>
        <v>Debil</v>
      </c>
      <c r="R2369" s="224" t="s">
        <v>516</v>
      </c>
      <c r="S2369" s="224" t="str">
        <f t="shared" si="150"/>
        <v>DebilFuerte</v>
      </c>
      <c r="T2369" s="224">
        <f>IFERROR(VLOOKUP(S2369,'Tablas de calculos'!$AU$16:$AV$24,2,FALSE),"")</f>
        <v>7</v>
      </c>
      <c r="U2369" s="208" t="str">
        <f>IFERROR(VLOOKUP(T2369,'Tablas de calculos'!$AV$16:$AY$24,4),"")</f>
        <v>Débil</v>
      </c>
      <c r="V2369" s="207" t="s">
        <v>576</v>
      </c>
      <c r="W2369" s="123" t="s">
        <v>578</v>
      </c>
      <c r="X2369" s="123" t="str">
        <f t="shared" si="151"/>
        <v>DébilNo disminuyeDirectamente</v>
      </c>
      <c r="Y2369" s="208" t="str">
        <f>IFERROR(VLOOKUP(X2369,'Tablas de calculos'!$AZ$4:$BE$11,5,FALSE),"")</f>
        <v/>
      </c>
      <c r="Z2369" s="208" t="str">
        <f>IFERROR(VLOOKUP(X2369,'Tablas de calculos'!$AZ$4:$BE$11,6,FALSE),"")</f>
        <v/>
      </c>
    </row>
    <row r="2370" spans="1:26" ht="165" x14ac:dyDescent="0.25">
      <c r="A2370" s="232" t="s">
        <v>109</v>
      </c>
      <c r="B2370" s="61">
        <v>45</v>
      </c>
      <c r="C2370" s="429" t="str">
        <f>+VLOOKUP(Tabla9[[#This Row],[Cod. Riesgo]],Tabla_Riesgos[[Número]:[Tipo de Riesgo]],6,FALSE)</f>
        <v>Operativo</v>
      </c>
      <c r="D2370" s="119" t="s">
        <v>45</v>
      </c>
      <c r="E2370" s="120" t="s">
        <v>46</v>
      </c>
      <c r="F2370" s="121"/>
      <c r="G2370" s="125" t="s">
        <v>278</v>
      </c>
      <c r="H2370" s="472"/>
      <c r="I2370" s="207"/>
      <c r="J2370" s="207"/>
      <c r="K2370" s="207"/>
      <c r="L2370" s="207"/>
      <c r="M2370" s="207"/>
      <c r="N2370" s="207"/>
      <c r="O2370" s="123"/>
      <c r="P2370" s="123">
        <f t="shared" si="148"/>
        <v>0</v>
      </c>
      <c r="Q2370" s="208" t="str">
        <f t="shared" si="149"/>
        <v>Debil</v>
      </c>
      <c r="R2370" s="224" t="s">
        <v>516</v>
      </c>
      <c r="S2370" s="224" t="str">
        <f t="shared" si="150"/>
        <v>DebilFuerte</v>
      </c>
      <c r="T2370" s="224">
        <f>IFERROR(VLOOKUP(S2370,'Tablas de calculos'!$AU$16:$AV$24,2,FALSE),"")</f>
        <v>7</v>
      </c>
      <c r="U2370" s="208" t="str">
        <f>IFERROR(VLOOKUP(T2370,'Tablas de calculos'!$AV$16:$AY$24,4),"")</f>
        <v>Débil</v>
      </c>
      <c r="V2370" s="207" t="s">
        <v>576</v>
      </c>
      <c r="W2370" s="123" t="s">
        <v>578</v>
      </c>
      <c r="X2370" s="123" t="str">
        <f t="shared" si="151"/>
        <v>DébilNo disminuyeDirectamente</v>
      </c>
      <c r="Y2370" s="208" t="str">
        <f>IFERROR(VLOOKUP(X2370,'Tablas de calculos'!$AZ$4:$BE$11,5,FALSE),"")</f>
        <v/>
      </c>
      <c r="Z2370" s="208" t="str">
        <f>IFERROR(VLOOKUP(X2370,'Tablas de calculos'!$AZ$4:$BE$11,6,FALSE),"")</f>
        <v/>
      </c>
    </row>
    <row r="2371" spans="1:26" ht="135" x14ac:dyDescent="0.25">
      <c r="A2371" s="232" t="s">
        <v>109</v>
      </c>
      <c r="B2371" s="61">
        <v>48</v>
      </c>
      <c r="C2371" s="429" t="str">
        <f>+VLOOKUP(Tabla9[[#This Row],[Cod. Riesgo]],Tabla_Riesgos[[Número]:[Tipo de Riesgo]],6,FALSE)</f>
        <v>Operativo</v>
      </c>
      <c r="D2371" s="119" t="s">
        <v>48</v>
      </c>
      <c r="E2371" s="120" t="s">
        <v>52</v>
      </c>
      <c r="F2371" s="121"/>
      <c r="G2371" s="125" t="s">
        <v>279</v>
      </c>
      <c r="H2371" s="472"/>
      <c r="I2371" s="207"/>
      <c r="J2371" s="207"/>
      <c r="K2371" s="207"/>
      <c r="L2371" s="207"/>
      <c r="M2371" s="207"/>
      <c r="N2371" s="207"/>
      <c r="O2371" s="123"/>
      <c r="P2371" s="123">
        <f t="shared" si="148"/>
        <v>0</v>
      </c>
      <c r="Q2371" s="208" t="str">
        <f t="shared" si="149"/>
        <v>Debil</v>
      </c>
      <c r="R2371" s="224" t="s">
        <v>516</v>
      </c>
      <c r="S2371" s="224" t="str">
        <f t="shared" si="150"/>
        <v>DebilFuerte</v>
      </c>
      <c r="T2371" s="224">
        <f>IFERROR(VLOOKUP(S2371,'Tablas de calculos'!$AU$16:$AV$24,2,FALSE),"")</f>
        <v>7</v>
      </c>
      <c r="U2371" s="208" t="str">
        <f>IFERROR(VLOOKUP(T2371,'Tablas de calculos'!$AV$16:$AY$24,4),"")</f>
        <v>Débil</v>
      </c>
      <c r="V2371" s="207" t="s">
        <v>576</v>
      </c>
      <c r="W2371" s="123" t="s">
        <v>578</v>
      </c>
      <c r="X2371" s="123" t="str">
        <f t="shared" si="151"/>
        <v>DébilNo disminuyeDirectamente</v>
      </c>
      <c r="Y2371" s="208" t="str">
        <f>IFERROR(VLOOKUP(X2371,'Tablas de calculos'!$AZ$4:$BE$11,5,FALSE),"")</f>
        <v/>
      </c>
      <c r="Z2371" s="208" t="str">
        <f>IFERROR(VLOOKUP(X2371,'Tablas de calculos'!$AZ$4:$BE$11,6,FALSE),"")</f>
        <v/>
      </c>
    </row>
    <row r="2372" spans="1:26" ht="45" x14ac:dyDescent="0.25">
      <c r="A2372" s="232" t="s">
        <v>109</v>
      </c>
      <c r="B2372" s="61">
        <v>48</v>
      </c>
      <c r="C2372" s="429" t="str">
        <f>+VLOOKUP(Tabla9[[#This Row],[Cod. Riesgo]],Tabla_Riesgos[[Número]:[Tipo de Riesgo]],6,FALSE)</f>
        <v>Operativo</v>
      </c>
      <c r="D2372" s="119" t="s">
        <v>48</v>
      </c>
      <c r="E2372" s="120" t="s">
        <v>52</v>
      </c>
      <c r="F2372" s="121"/>
      <c r="G2372" s="125" t="s">
        <v>280</v>
      </c>
      <c r="H2372" s="472"/>
      <c r="I2372" s="207"/>
      <c r="J2372" s="207"/>
      <c r="K2372" s="207"/>
      <c r="L2372" s="207"/>
      <c r="M2372" s="207"/>
      <c r="N2372" s="207"/>
      <c r="O2372" s="123"/>
      <c r="P2372" s="123">
        <f t="shared" si="148"/>
        <v>0</v>
      </c>
      <c r="Q2372" s="208" t="str">
        <f t="shared" si="149"/>
        <v>Debil</v>
      </c>
      <c r="R2372" s="224" t="s">
        <v>516</v>
      </c>
      <c r="S2372" s="224" t="str">
        <f t="shared" si="150"/>
        <v>DebilFuerte</v>
      </c>
      <c r="T2372" s="224">
        <f>IFERROR(VLOOKUP(S2372,'Tablas de calculos'!$AU$16:$AV$24,2,FALSE),"")</f>
        <v>7</v>
      </c>
      <c r="U2372" s="208" t="str">
        <f>IFERROR(VLOOKUP(T2372,'Tablas de calculos'!$AV$16:$AY$24,4),"")</f>
        <v>Débil</v>
      </c>
      <c r="V2372" s="207" t="s">
        <v>576</v>
      </c>
      <c r="W2372" s="123" t="s">
        <v>578</v>
      </c>
      <c r="X2372" s="123" t="str">
        <f t="shared" si="151"/>
        <v>DébilNo disminuyeDirectamente</v>
      </c>
      <c r="Y2372" s="208" t="str">
        <f>IFERROR(VLOOKUP(X2372,'Tablas de calculos'!$AZ$4:$BE$11,5,FALSE),"")</f>
        <v/>
      </c>
      <c r="Z2372" s="208" t="str">
        <f>IFERROR(VLOOKUP(X2372,'Tablas de calculos'!$AZ$4:$BE$11,6,FALSE),"")</f>
        <v/>
      </c>
    </row>
    <row r="2373" spans="1:26" ht="60" x14ac:dyDescent="0.25">
      <c r="A2373" s="232" t="s">
        <v>109</v>
      </c>
      <c r="B2373" s="61">
        <v>48</v>
      </c>
      <c r="C2373" s="429" t="str">
        <f>+VLOOKUP(Tabla9[[#This Row],[Cod. Riesgo]],Tabla_Riesgos[[Número]:[Tipo de Riesgo]],6,FALSE)</f>
        <v>Operativo</v>
      </c>
      <c r="D2373" s="119" t="s">
        <v>48</v>
      </c>
      <c r="E2373" s="120" t="s">
        <v>52</v>
      </c>
      <c r="F2373" s="121"/>
      <c r="G2373" s="125" t="s">
        <v>281</v>
      </c>
      <c r="H2373" s="472"/>
      <c r="I2373" s="207"/>
      <c r="J2373" s="207"/>
      <c r="K2373" s="207"/>
      <c r="L2373" s="207"/>
      <c r="M2373" s="207"/>
      <c r="N2373" s="207"/>
      <c r="O2373" s="123"/>
      <c r="P2373" s="123">
        <f t="shared" ref="P2373:P2436" si="152">IFERROR(IF(I2373="Asignado",15,0)+IF(J2373="Adecuado",15,0)+IF(K2373="Oportuna",15,0)+IF(L2373="Prevenir",15,0)+IF(L2373="Detectar",10,0)+IF(M2373="Confiable",15,0)+IF(N2373="Se investigan y resuelven oportunamente",15,0)+IF(O2373="Completa",10,0)+IF(O2373="Incompleta",5,0),"")</f>
        <v>0</v>
      </c>
      <c r="Q2373" s="208" t="str">
        <f t="shared" ref="Q2373:Q2436" si="153">IF(P2373&lt;86,"Debil",IF(P2373&lt;96,"Moderado","Fuerte"))</f>
        <v>Debil</v>
      </c>
      <c r="R2373" s="224" t="s">
        <v>516</v>
      </c>
      <c r="S2373" s="224" t="str">
        <f t="shared" ref="S2373:S2436" si="154">_xlfn.CONCAT(Q2373,R2373)</f>
        <v>DebilFuerte</v>
      </c>
      <c r="T2373" s="224">
        <f>IFERROR(VLOOKUP(S2373,'Tablas de calculos'!$AU$16:$AV$24,2,FALSE),"")</f>
        <v>7</v>
      </c>
      <c r="U2373" s="208" t="str">
        <f>IFERROR(VLOOKUP(T2373,'Tablas de calculos'!$AV$16:$AY$24,4),"")</f>
        <v>Débil</v>
      </c>
      <c r="V2373" s="207" t="s">
        <v>576</v>
      </c>
      <c r="W2373" s="123" t="s">
        <v>578</v>
      </c>
      <c r="X2373" s="123" t="str">
        <f t="shared" ref="X2373:X2436" si="155">CONCATENATE(U2373,V2373,W2373)</f>
        <v>DébilNo disminuyeDirectamente</v>
      </c>
      <c r="Y2373" s="208" t="str">
        <f>IFERROR(VLOOKUP(X2373,'Tablas de calculos'!$AZ$4:$BE$11,5,FALSE),"")</f>
        <v/>
      </c>
      <c r="Z2373" s="208" t="str">
        <f>IFERROR(VLOOKUP(X2373,'Tablas de calculos'!$AZ$4:$BE$11,6,FALSE),"")</f>
        <v/>
      </c>
    </row>
    <row r="2374" spans="1:26" ht="45" x14ac:dyDescent="0.25">
      <c r="A2374" s="232" t="s">
        <v>109</v>
      </c>
      <c r="B2374" s="61">
        <v>48</v>
      </c>
      <c r="C2374" s="429" t="str">
        <f>+VLOOKUP(Tabla9[[#This Row],[Cod. Riesgo]],Tabla_Riesgos[[Número]:[Tipo de Riesgo]],6,FALSE)</f>
        <v>Operativo</v>
      </c>
      <c r="D2374" s="119" t="s">
        <v>48</v>
      </c>
      <c r="E2374" s="120" t="s">
        <v>52</v>
      </c>
      <c r="F2374" s="121"/>
      <c r="G2374" s="125" t="s">
        <v>282</v>
      </c>
      <c r="H2374" s="472"/>
      <c r="I2374" s="207"/>
      <c r="J2374" s="207"/>
      <c r="K2374" s="207"/>
      <c r="L2374" s="207"/>
      <c r="M2374" s="207"/>
      <c r="N2374" s="207"/>
      <c r="O2374" s="123"/>
      <c r="P2374" s="123">
        <f t="shared" si="152"/>
        <v>0</v>
      </c>
      <c r="Q2374" s="208" t="str">
        <f t="shared" si="153"/>
        <v>Debil</v>
      </c>
      <c r="R2374" s="224" t="s">
        <v>516</v>
      </c>
      <c r="S2374" s="224" t="str">
        <f t="shared" si="154"/>
        <v>DebilFuerte</v>
      </c>
      <c r="T2374" s="224">
        <f>IFERROR(VLOOKUP(S2374,'Tablas de calculos'!$AU$16:$AV$24,2,FALSE),"")</f>
        <v>7</v>
      </c>
      <c r="U2374" s="208" t="str">
        <f>IFERROR(VLOOKUP(T2374,'Tablas de calculos'!$AV$16:$AY$24,4),"")</f>
        <v>Débil</v>
      </c>
      <c r="V2374" s="207" t="s">
        <v>576</v>
      </c>
      <c r="W2374" s="123" t="s">
        <v>578</v>
      </c>
      <c r="X2374" s="123" t="str">
        <f t="shared" si="155"/>
        <v>DébilNo disminuyeDirectamente</v>
      </c>
      <c r="Y2374" s="208" t="str">
        <f>IFERROR(VLOOKUP(X2374,'Tablas de calculos'!$AZ$4:$BE$11,5,FALSE),"")</f>
        <v/>
      </c>
      <c r="Z2374" s="208" t="str">
        <f>IFERROR(VLOOKUP(X2374,'Tablas de calculos'!$AZ$4:$BE$11,6,FALSE),"")</f>
        <v/>
      </c>
    </row>
    <row r="2375" spans="1:26" ht="60" x14ac:dyDescent="0.25">
      <c r="A2375" s="232" t="s">
        <v>109</v>
      </c>
      <c r="B2375" s="61">
        <v>49</v>
      </c>
      <c r="C2375" s="429" t="str">
        <f>+VLOOKUP(Tabla9[[#This Row],[Cod. Riesgo]],Tabla_Riesgos[[Número]:[Tipo de Riesgo]],6,FALSE)</f>
        <v>Operativo</v>
      </c>
      <c r="D2375" s="119" t="s">
        <v>48</v>
      </c>
      <c r="E2375" s="120" t="s">
        <v>54</v>
      </c>
      <c r="F2375" s="121"/>
      <c r="G2375" s="125" t="s">
        <v>283</v>
      </c>
      <c r="H2375" s="472"/>
      <c r="I2375" s="207"/>
      <c r="J2375" s="207"/>
      <c r="K2375" s="207"/>
      <c r="L2375" s="207"/>
      <c r="M2375" s="207"/>
      <c r="N2375" s="207"/>
      <c r="O2375" s="123"/>
      <c r="P2375" s="123">
        <f t="shared" si="152"/>
        <v>0</v>
      </c>
      <c r="Q2375" s="208" t="str">
        <f t="shared" si="153"/>
        <v>Debil</v>
      </c>
      <c r="R2375" s="224" t="s">
        <v>516</v>
      </c>
      <c r="S2375" s="224" t="str">
        <f t="shared" si="154"/>
        <v>DebilFuerte</v>
      </c>
      <c r="T2375" s="224">
        <f>IFERROR(VLOOKUP(S2375,'Tablas de calculos'!$AU$16:$AV$24,2,FALSE),"")</f>
        <v>7</v>
      </c>
      <c r="U2375" s="208" t="str">
        <f>IFERROR(VLOOKUP(T2375,'Tablas de calculos'!$AV$16:$AY$24,4),"")</f>
        <v>Débil</v>
      </c>
      <c r="V2375" s="207" t="s">
        <v>576</v>
      </c>
      <c r="W2375" s="123" t="s">
        <v>578</v>
      </c>
      <c r="X2375" s="123" t="str">
        <f t="shared" si="155"/>
        <v>DébilNo disminuyeDirectamente</v>
      </c>
      <c r="Y2375" s="208" t="str">
        <f>IFERROR(VLOOKUP(X2375,'Tablas de calculos'!$AZ$4:$BE$11,5,FALSE),"")</f>
        <v/>
      </c>
      <c r="Z2375" s="208" t="str">
        <f>IFERROR(VLOOKUP(X2375,'Tablas de calculos'!$AZ$4:$BE$11,6,FALSE),"")</f>
        <v/>
      </c>
    </row>
    <row r="2376" spans="1:26" ht="45" x14ac:dyDescent="0.25">
      <c r="A2376" s="232" t="s">
        <v>109</v>
      </c>
      <c r="B2376" s="61">
        <v>49</v>
      </c>
      <c r="C2376" s="429" t="str">
        <f>+VLOOKUP(Tabla9[[#This Row],[Cod. Riesgo]],Tabla_Riesgos[[Número]:[Tipo de Riesgo]],6,FALSE)</f>
        <v>Operativo</v>
      </c>
      <c r="D2376" s="119" t="s">
        <v>48</v>
      </c>
      <c r="E2376" s="120" t="s">
        <v>54</v>
      </c>
      <c r="F2376" s="121"/>
      <c r="G2376" s="125" t="s">
        <v>280</v>
      </c>
      <c r="H2376" s="472"/>
      <c r="I2376" s="207"/>
      <c r="J2376" s="207"/>
      <c r="K2376" s="207"/>
      <c r="L2376" s="207"/>
      <c r="M2376" s="207"/>
      <c r="N2376" s="207"/>
      <c r="O2376" s="123"/>
      <c r="P2376" s="123">
        <f t="shared" si="152"/>
        <v>0</v>
      </c>
      <c r="Q2376" s="208" t="str">
        <f t="shared" si="153"/>
        <v>Debil</v>
      </c>
      <c r="R2376" s="224" t="s">
        <v>516</v>
      </c>
      <c r="S2376" s="224" t="str">
        <f t="shared" si="154"/>
        <v>DebilFuerte</v>
      </c>
      <c r="T2376" s="224">
        <f>IFERROR(VLOOKUP(S2376,'Tablas de calculos'!$AU$16:$AV$24,2,FALSE),"")</f>
        <v>7</v>
      </c>
      <c r="U2376" s="208" t="str">
        <f>IFERROR(VLOOKUP(T2376,'Tablas de calculos'!$AV$16:$AY$24,4),"")</f>
        <v>Débil</v>
      </c>
      <c r="V2376" s="207" t="s">
        <v>576</v>
      </c>
      <c r="W2376" s="123" t="s">
        <v>578</v>
      </c>
      <c r="X2376" s="123" t="str">
        <f t="shared" si="155"/>
        <v>DébilNo disminuyeDirectamente</v>
      </c>
      <c r="Y2376" s="208" t="str">
        <f>IFERROR(VLOOKUP(X2376,'Tablas de calculos'!$AZ$4:$BE$11,5,FALSE),"")</f>
        <v/>
      </c>
      <c r="Z2376" s="208" t="str">
        <f>IFERROR(VLOOKUP(X2376,'Tablas de calculos'!$AZ$4:$BE$11,6,FALSE),"")</f>
        <v/>
      </c>
    </row>
    <row r="2377" spans="1:26" ht="60" x14ac:dyDescent="0.25">
      <c r="A2377" s="232" t="s">
        <v>109</v>
      </c>
      <c r="B2377" s="61">
        <v>49</v>
      </c>
      <c r="C2377" s="429" t="str">
        <f>+VLOOKUP(Tabla9[[#This Row],[Cod. Riesgo]],Tabla_Riesgos[[Número]:[Tipo de Riesgo]],6,FALSE)</f>
        <v>Operativo</v>
      </c>
      <c r="D2377" s="119" t="s">
        <v>48</v>
      </c>
      <c r="E2377" s="120" t="s">
        <v>54</v>
      </c>
      <c r="F2377" s="121"/>
      <c r="G2377" s="125" t="s">
        <v>284</v>
      </c>
      <c r="H2377" s="472"/>
      <c r="I2377" s="207"/>
      <c r="J2377" s="207"/>
      <c r="K2377" s="207"/>
      <c r="L2377" s="207"/>
      <c r="M2377" s="207"/>
      <c r="N2377" s="207"/>
      <c r="O2377" s="123"/>
      <c r="P2377" s="123">
        <f t="shared" si="152"/>
        <v>0</v>
      </c>
      <c r="Q2377" s="208" t="str">
        <f t="shared" si="153"/>
        <v>Debil</v>
      </c>
      <c r="R2377" s="224" t="s">
        <v>516</v>
      </c>
      <c r="S2377" s="224" t="str">
        <f t="shared" si="154"/>
        <v>DebilFuerte</v>
      </c>
      <c r="T2377" s="224">
        <f>IFERROR(VLOOKUP(S2377,'Tablas de calculos'!$AU$16:$AV$24,2,FALSE),"")</f>
        <v>7</v>
      </c>
      <c r="U2377" s="208" t="str">
        <f>IFERROR(VLOOKUP(T2377,'Tablas de calculos'!$AV$16:$AY$24,4),"")</f>
        <v>Débil</v>
      </c>
      <c r="V2377" s="207" t="s">
        <v>576</v>
      </c>
      <c r="W2377" s="123" t="s">
        <v>578</v>
      </c>
      <c r="X2377" s="123" t="str">
        <f t="shared" si="155"/>
        <v>DébilNo disminuyeDirectamente</v>
      </c>
      <c r="Y2377" s="208" t="str">
        <f>IFERROR(VLOOKUP(X2377,'Tablas de calculos'!$AZ$4:$BE$11,5,FALSE),"")</f>
        <v/>
      </c>
      <c r="Z2377" s="208" t="str">
        <f>IFERROR(VLOOKUP(X2377,'Tablas de calculos'!$AZ$4:$BE$11,6,FALSE),"")</f>
        <v/>
      </c>
    </row>
    <row r="2378" spans="1:26" ht="45" x14ac:dyDescent="0.25">
      <c r="A2378" s="232" t="s">
        <v>109</v>
      </c>
      <c r="B2378" s="61">
        <v>49</v>
      </c>
      <c r="C2378" s="429" t="str">
        <f>+VLOOKUP(Tabla9[[#This Row],[Cod. Riesgo]],Tabla_Riesgos[[Número]:[Tipo de Riesgo]],6,FALSE)</f>
        <v>Operativo</v>
      </c>
      <c r="D2378" s="119" t="s">
        <v>48</v>
      </c>
      <c r="E2378" s="120" t="s">
        <v>54</v>
      </c>
      <c r="F2378" s="121"/>
      <c r="G2378" s="125" t="s">
        <v>282</v>
      </c>
      <c r="H2378" s="472"/>
      <c r="I2378" s="207"/>
      <c r="J2378" s="207"/>
      <c r="K2378" s="207"/>
      <c r="L2378" s="207"/>
      <c r="M2378" s="207"/>
      <c r="N2378" s="207"/>
      <c r="O2378" s="123"/>
      <c r="P2378" s="123">
        <f t="shared" si="152"/>
        <v>0</v>
      </c>
      <c r="Q2378" s="208" t="str">
        <f t="shared" si="153"/>
        <v>Debil</v>
      </c>
      <c r="R2378" s="224" t="s">
        <v>516</v>
      </c>
      <c r="S2378" s="224" t="str">
        <f t="shared" si="154"/>
        <v>DebilFuerte</v>
      </c>
      <c r="T2378" s="224">
        <f>IFERROR(VLOOKUP(S2378,'Tablas de calculos'!$AU$16:$AV$24,2,FALSE),"")</f>
        <v>7</v>
      </c>
      <c r="U2378" s="208" t="str">
        <f>IFERROR(VLOOKUP(T2378,'Tablas de calculos'!$AV$16:$AY$24,4),"")</f>
        <v>Débil</v>
      </c>
      <c r="V2378" s="207" t="s">
        <v>576</v>
      </c>
      <c r="W2378" s="123" t="s">
        <v>578</v>
      </c>
      <c r="X2378" s="123" t="str">
        <f t="shared" si="155"/>
        <v>DébilNo disminuyeDirectamente</v>
      </c>
      <c r="Y2378" s="208" t="str">
        <f>IFERROR(VLOOKUP(X2378,'Tablas de calculos'!$AZ$4:$BE$11,5,FALSE),"")</f>
        <v/>
      </c>
      <c r="Z2378" s="208" t="str">
        <f>IFERROR(VLOOKUP(X2378,'Tablas de calculos'!$AZ$4:$BE$11,6,FALSE),"")</f>
        <v/>
      </c>
    </row>
    <row r="2379" spans="1:26" ht="135" x14ac:dyDescent="0.25">
      <c r="A2379" s="232" t="s">
        <v>109</v>
      </c>
      <c r="B2379" s="61">
        <v>50</v>
      </c>
      <c r="C2379" s="429" t="str">
        <f>+VLOOKUP(Tabla9[[#This Row],[Cod. Riesgo]],Tabla_Riesgos[[Número]:[Tipo de Riesgo]],6,FALSE)</f>
        <v>Operativo</v>
      </c>
      <c r="D2379" s="119" t="s">
        <v>55</v>
      </c>
      <c r="E2379" s="120" t="s">
        <v>670</v>
      </c>
      <c r="F2379" s="121"/>
      <c r="G2379" s="125" t="s">
        <v>285</v>
      </c>
      <c r="H2379" s="472"/>
      <c r="I2379" s="207"/>
      <c r="J2379" s="207"/>
      <c r="K2379" s="207"/>
      <c r="L2379" s="207"/>
      <c r="M2379" s="207"/>
      <c r="N2379" s="207"/>
      <c r="O2379" s="123"/>
      <c r="P2379" s="123">
        <f t="shared" si="152"/>
        <v>0</v>
      </c>
      <c r="Q2379" s="208" t="str">
        <f t="shared" si="153"/>
        <v>Debil</v>
      </c>
      <c r="R2379" s="224" t="s">
        <v>516</v>
      </c>
      <c r="S2379" s="224" t="str">
        <f t="shared" si="154"/>
        <v>DebilFuerte</v>
      </c>
      <c r="T2379" s="224">
        <f>IFERROR(VLOOKUP(S2379,'Tablas de calculos'!$AU$16:$AV$24,2,FALSE),"")</f>
        <v>7</v>
      </c>
      <c r="U2379" s="208" t="str">
        <f>IFERROR(VLOOKUP(T2379,'Tablas de calculos'!$AV$16:$AY$24,4),"")</f>
        <v>Débil</v>
      </c>
      <c r="V2379" s="207" t="s">
        <v>576</v>
      </c>
      <c r="W2379" s="123" t="s">
        <v>578</v>
      </c>
      <c r="X2379" s="123" t="str">
        <f t="shared" si="155"/>
        <v>DébilNo disminuyeDirectamente</v>
      </c>
      <c r="Y2379" s="208" t="str">
        <f>IFERROR(VLOOKUP(X2379,'Tablas de calculos'!$AZ$4:$BE$11,5,FALSE),"")</f>
        <v/>
      </c>
      <c r="Z2379" s="208" t="str">
        <f>IFERROR(VLOOKUP(X2379,'Tablas de calculos'!$AZ$4:$BE$11,6,FALSE),"")</f>
        <v/>
      </c>
    </row>
    <row r="2380" spans="1:26" ht="45" x14ac:dyDescent="0.25">
      <c r="A2380" s="232" t="s">
        <v>109</v>
      </c>
      <c r="B2380" s="61">
        <v>50</v>
      </c>
      <c r="C2380" s="429" t="str">
        <f>+VLOOKUP(Tabla9[[#This Row],[Cod. Riesgo]],Tabla_Riesgos[[Número]:[Tipo de Riesgo]],6,FALSE)</f>
        <v>Operativo</v>
      </c>
      <c r="D2380" s="119" t="s">
        <v>55</v>
      </c>
      <c r="E2380" s="120" t="s">
        <v>670</v>
      </c>
      <c r="F2380" s="121"/>
      <c r="G2380" s="125" t="s">
        <v>231</v>
      </c>
      <c r="H2380" s="472"/>
      <c r="I2380" s="207"/>
      <c r="J2380" s="207"/>
      <c r="K2380" s="207"/>
      <c r="L2380" s="207"/>
      <c r="M2380" s="207"/>
      <c r="N2380" s="207"/>
      <c r="O2380" s="123"/>
      <c r="P2380" s="123">
        <f t="shared" si="152"/>
        <v>0</v>
      </c>
      <c r="Q2380" s="208" t="str">
        <f t="shared" si="153"/>
        <v>Debil</v>
      </c>
      <c r="R2380" s="224" t="s">
        <v>516</v>
      </c>
      <c r="S2380" s="224" t="str">
        <f t="shared" si="154"/>
        <v>DebilFuerte</v>
      </c>
      <c r="T2380" s="224">
        <f>IFERROR(VLOOKUP(S2380,'Tablas de calculos'!$AU$16:$AV$24,2,FALSE),"")</f>
        <v>7</v>
      </c>
      <c r="U2380" s="208" t="str">
        <f>IFERROR(VLOOKUP(T2380,'Tablas de calculos'!$AV$16:$AY$24,4),"")</f>
        <v>Débil</v>
      </c>
      <c r="V2380" s="207" t="s">
        <v>576</v>
      </c>
      <c r="W2380" s="123" t="s">
        <v>578</v>
      </c>
      <c r="X2380" s="123" t="str">
        <f t="shared" si="155"/>
        <v>DébilNo disminuyeDirectamente</v>
      </c>
      <c r="Y2380" s="208" t="str">
        <f>IFERROR(VLOOKUP(X2380,'Tablas de calculos'!$AZ$4:$BE$11,5,FALSE),"")</f>
        <v/>
      </c>
      <c r="Z2380" s="208" t="str">
        <f>IFERROR(VLOOKUP(X2380,'Tablas de calculos'!$AZ$4:$BE$11,6,FALSE),"")</f>
        <v/>
      </c>
    </row>
    <row r="2381" spans="1:26" ht="45" x14ac:dyDescent="0.25">
      <c r="A2381" s="232" t="s">
        <v>109</v>
      </c>
      <c r="B2381" s="61">
        <v>50</v>
      </c>
      <c r="C2381" s="429" t="str">
        <f>+VLOOKUP(Tabla9[[#This Row],[Cod. Riesgo]],Tabla_Riesgos[[Número]:[Tipo de Riesgo]],6,FALSE)</f>
        <v>Operativo</v>
      </c>
      <c r="D2381" s="119" t="s">
        <v>55</v>
      </c>
      <c r="E2381" s="120" t="s">
        <v>670</v>
      </c>
      <c r="F2381" s="121"/>
      <c r="G2381" s="125" t="s">
        <v>189</v>
      </c>
      <c r="H2381" s="472"/>
      <c r="I2381" s="207"/>
      <c r="J2381" s="207"/>
      <c r="K2381" s="207"/>
      <c r="L2381" s="207"/>
      <c r="M2381" s="207"/>
      <c r="N2381" s="207"/>
      <c r="O2381" s="123"/>
      <c r="P2381" s="123">
        <f t="shared" si="152"/>
        <v>0</v>
      </c>
      <c r="Q2381" s="208" t="str">
        <f t="shared" si="153"/>
        <v>Debil</v>
      </c>
      <c r="R2381" s="224" t="s">
        <v>516</v>
      </c>
      <c r="S2381" s="224" t="str">
        <f t="shared" si="154"/>
        <v>DebilFuerte</v>
      </c>
      <c r="T2381" s="224">
        <f>IFERROR(VLOOKUP(S2381,'Tablas de calculos'!$AU$16:$AV$24,2,FALSE),"")</f>
        <v>7</v>
      </c>
      <c r="U2381" s="208" t="str">
        <f>IFERROR(VLOOKUP(T2381,'Tablas de calculos'!$AV$16:$AY$24,4),"")</f>
        <v>Débil</v>
      </c>
      <c r="V2381" s="207" t="s">
        <v>576</v>
      </c>
      <c r="W2381" s="123" t="s">
        <v>578</v>
      </c>
      <c r="X2381" s="123" t="str">
        <f t="shared" si="155"/>
        <v>DébilNo disminuyeDirectamente</v>
      </c>
      <c r="Y2381" s="208" t="str">
        <f>IFERROR(VLOOKUP(X2381,'Tablas de calculos'!$AZ$4:$BE$11,5,FALSE),"")</f>
        <v/>
      </c>
      <c r="Z2381" s="208" t="str">
        <f>IFERROR(VLOOKUP(X2381,'Tablas de calculos'!$AZ$4:$BE$11,6,FALSE),"")</f>
        <v/>
      </c>
    </row>
    <row r="2382" spans="1:26" ht="60" x14ac:dyDescent="0.25">
      <c r="A2382" s="232" t="s">
        <v>109</v>
      </c>
      <c r="B2382" s="61">
        <v>50</v>
      </c>
      <c r="C2382" s="429" t="str">
        <f>+VLOOKUP(Tabla9[[#This Row],[Cod. Riesgo]],Tabla_Riesgos[[Número]:[Tipo de Riesgo]],6,FALSE)</f>
        <v>Operativo</v>
      </c>
      <c r="D2382" s="119" t="s">
        <v>55</v>
      </c>
      <c r="E2382" s="120" t="s">
        <v>670</v>
      </c>
      <c r="F2382" s="121"/>
      <c r="G2382" s="125" t="s">
        <v>221</v>
      </c>
      <c r="H2382" s="472"/>
      <c r="I2382" s="207"/>
      <c r="J2382" s="207"/>
      <c r="K2382" s="207"/>
      <c r="L2382" s="207"/>
      <c r="M2382" s="207"/>
      <c r="N2382" s="207"/>
      <c r="O2382" s="123"/>
      <c r="P2382" s="123">
        <f t="shared" si="152"/>
        <v>0</v>
      </c>
      <c r="Q2382" s="208" t="str">
        <f t="shared" si="153"/>
        <v>Debil</v>
      </c>
      <c r="R2382" s="224" t="s">
        <v>516</v>
      </c>
      <c r="S2382" s="224" t="str">
        <f t="shared" si="154"/>
        <v>DebilFuerte</v>
      </c>
      <c r="T2382" s="224">
        <f>IFERROR(VLOOKUP(S2382,'Tablas de calculos'!$AU$16:$AV$24,2,FALSE),"")</f>
        <v>7</v>
      </c>
      <c r="U2382" s="208" t="str">
        <f>IFERROR(VLOOKUP(T2382,'Tablas de calculos'!$AV$16:$AY$24,4),"")</f>
        <v>Débil</v>
      </c>
      <c r="V2382" s="207" t="s">
        <v>576</v>
      </c>
      <c r="W2382" s="123" t="s">
        <v>578</v>
      </c>
      <c r="X2382" s="123" t="str">
        <f t="shared" si="155"/>
        <v>DébilNo disminuyeDirectamente</v>
      </c>
      <c r="Y2382" s="208" t="str">
        <f>IFERROR(VLOOKUP(X2382,'Tablas de calculos'!$AZ$4:$BE$11,5,FALSE),"")</f>
        <v/>
      </c>
      <c r="Z2382" s="208" t="str">
        <f>IFERROR(VLOOKUP(X2382,'Tablas de calculos'!$AZ$4:$BE$11,6,FALSE),"")</f>
        <v/>
      </c>
    </row>
    <row r="2383" spans="1:26" ht="60" x14ac:dyDescent="0.25">
      <c r="A2383" s="232" t="s">
        <v>109</v>
      </c>
      <c r="B2383" s="61">
        <v>51</v>
      </c>
      <c r="C2383" s="429" t="str">
        <f>+VLOOKUP(Tabla9[[#This Row],[Cod. Riesgo]],Tabla_Riesgos[[Número]:[Tipo de Riesgo]],6,FALSE)</f>
        <v>Operativo</v>
      </c>
      <c r="D2383" s="119" t="s">
        <v>55</v>
      </c>
      <c r="E2383" s="120" t="s">
        <v>671</v>
      </c>
      <c r="F2383" s="121"/>
      <c r="G2383" s="125" t="s">
        <v>286</v>
      </c>
      <c r="H2383" s="472"/>
      <c r="I2383" s="207"/>
      <c r="J2383" s="207"/>
      <c r="K2383" s="207"/>
      <c r="L2383" s="207"/>
      <c r="M2383" s="207"/>
      <c r="N2383" s="207"/>
      <c r="O2383" s="123"/>
      <c r="P2383" s="123">
        <f t="shared" si="152"/>
        <v>0</v>
      </c>
      <c r="Q2383" s="208" t="str">
        <f t="shared" si="153"/>
        <v>Debil</v>
      </c>
      <c r="R2383" s="224" t="s">
        <v>516</v>
      </c>
      <c r="S2383" s="224" t="str">
        <f t="shared" si="154"/>
        <v>DebilFuerte</v>
      </c>
      <c r="T2383" s="224">
        <f>IFERROR(VLOOKUP(S2383,'Tablas de calculos'!$AU$16:$AV$24,2,FALSE),"")</f>
        <v>7</v>
      </c>
      <c r="U2383" s="208" t="str">
        <f>IFERROR(VLOOKUP(T2383,'Tablas de calculos'!$AV$16:$AY$24,4),"")</f>
        <v>Débil</v>
      </c>
      <c r="V2383" s="207" t="s">
        <v>576</v>
      </c>
      <c r="W2383" s="123" t="s">
        <v>578</v>
      </c>
      <c r="X2383" s="123" t="str">
        <f t="shared" si="155"/>
        <v>DébilNo disminuyeDirectamente</v>
      </c>
      <c r="Y2383" s="208" t="str">
        <f>IFERROR(VLOOKUP(X2383,'Tablas de calculos'!$AZ$4:$BE$11,5,FALSE),"")</f>
        <v/>
      </c>
      <c r="Z2383" s="208" t="str">
        <f>IFERROR(VLOOKUP(X2383,'Tablas de calculos'!$AZ$4:$BE$11,6,FALSE),"")</f>
        <v/>
      </c>
    </row>
    <row r="2384" spans="1:26" ht="120" x14ac:dyDescent="0.25">
      <c r="A2384" s="232" t="s">
        <v>109</v>
      </c>
      <c r="B2384" s="61">
        <v>52</v>
      </c>
      <c r="C2384" s="429" t="str">
        <f>+VLOOKUP(Tabla9[[#This Row],[Cod. Riesgo]],Tabla_Riesgos[[Número]:[Tipo de Riesgo]],6,FALSE)</f>
        <v>Operativo</v>
      </c>
      <c r="D2384" s="119" t="s">
        <v>55</v>
      </c>
      <c r="E2384" s="120" t="s">
        <v>56</v>
      </c>
      <c r="F2384" s="121"/>
      <c r="G2384" s="125" t="s">
        <v>287</v>
      </c>
      <c r="H2384" s="472"/>
      <c r="I2384" s="207"/>
      <c r="J2384" s="207"/>
      <c r="K2384" s="207"/>
      <c r="L2384" s="207"/>
      <c r="M2384" s="207"/>
      <c r="N2384" s="207"/>
      <c r="O2384" s="123"/>
      <c r="P2384" s="123">
        <f t="shared" si="152"/>
        <v>0</v>
      </c>
      <c r="Q2384" s="208" t="str">
        <f t="shared" si="153"/>
        <v>Debil</v>
      </c>
      <c r="R2384" s="224" t="s">
        <v>516</v>
      </c>
      <c r="S2384" s="224" t="str">
        <f t="shared" si="154"/>
        <v>DebilFuerte</v>
      </c>
      <c r="T2384" s="224">
        <f>IFERROR(VLOOKUP(S2384,'Tablas de calculos'!$AU$16:$AV$24,2,FALSE),"")</f>
        <v>7</v>
      </c>
      <c r="U2384" s="208" t="str">
        <f>IFERROR(VLOOKUP(T2384,'Tablas de calculos'!$AV$16:$AY$24,4),"")</f>
        <v>Débil</v>
      </c>
      <c r="V2384" s="207" t="s">
        <v>576</v>
      </c>
      <c r="W2384" s="123" t="s">
        <v>578</v>
      </c>
      <c r="X2384" s="123" t="str">
        <f t="shared" si="155"/>
        <v>DébilNo disminuyeDirectamente</v>
      </c>
      <c r="Y2384" s="208" t="str">
        <f>IFERROR(VLOOKUP(X2384,'Tablas de calculos'!$AZ$4:$BE$11,5,FALSE),"")</f>
        <v/>
      </c>
      <c r="Z2384" s="208" t="str">
        <f>IFERROR(VLOOKUP(X2384,'Tablas de calculos'!$AZ$4:$BE$11,6,FALSE),"")</f>
        <v/>
      </c>
    </row>
    <row r="2385" spans="1:26" ht="105" x14ac:dyDescent="0.25">
      <c r="A2385" s="232" t="s">
        <v>109</v>
      </c>
      <c r="B2385" s="61">
        <v>53</v>
      </c>
      <c r="C2385" s="429" t="str">
        <f>+VLOOKUP(Tabla9[[#This Row],[Cod. Riesgo]],Tabla_Riesgos[[Número]:[Tipo de Riesgo]],6,FALSE)</f>
        <v>Seguridad de la Información</v>
      </c>
      <c r="D2385" s="119" t="s">
        <v>57</v>
      </c>
      <c r="E2385" s="120" t="s">
        <v>58</v>
      </c>
      <c r="F2385" s="121"/>
      <c r="G2385" s="125" t="s">
        <v>288</v>
      </c>
      <c r="H2385" s="472"/>
      <c r="I2385" s="207"/>
      <c r="J2385" s="207"/>
      <c r="K2385" s="207"/>
      <c r="L2385" s="207"/>
      <c r="M2385" s="207"/>
      <c r="N2385" s="207"/>
      <c r="O2385" s="123"/>
      <c r="P2385" s="123">
        <f t="shared" si="152"/>
        <v>0</v>
      </c>
      <c r="Q2385" s="208" t="str">
        <f t="shared" si="153"/>
        <v>Debil</v>
      </c>
      <c r="R2385" s="224" t="s">
        <v>516</v>
      </c>
      <c r="S2385" s="224" t="str">
        <f t="shared" si="154"/>
        <v>DebilFuerte</v>
      </c>
      <c r="T2385" s="224">
        <f>IFERROR(VLOOKUP(S2385,'Tablas de calculos'!$AU$16:$AV$24,2,FALSE),"")</f>
        <v>7</v>
      </c>
      <c r="U2385" s="208" t="str">
        <f>IFERROR(VLOOKUP(T2385,'Tablas de calculos'!$AV$16:$AY$24,4),"")</f>
        <v>Débil</v>
      </c>
      <c r="V2385" s="207" t="s">
        <v>576</v>
      </c>
      <c r="W2385" s="123" t="s">
        <v>578</v>
      </c>
      <c r="X2385" s="123" t="str">
        <f t="shared" si="155"/>
        <v>DébilNo disminuyeDirectamente</v>
      </c>
      <c r="Y2385" s="208" t="str">
        <f>IFERROR(VLOOKUP(X2385,'Tablas de calculos'!$AZ$4:$BE$11,5,FALSE),"")</f>
        <v/>
      </c>
      <c r="Z2385" s="208" t="str">
        <f>IFERROR(VLOOKUP(X2385,'Tablas de calculos'!$AZ$4:$BE$11,6,FALSE),"")</f>
        <v/>
      </c>
    </row>
    <row r="2386" spans="1:26" ht="165" x14ac:dyDescent="0.25">
      <c r="A2386" s="232" t="s">
        <v>109</v>
      </c>
      <c r="B2386" s="61">
        <v>54</v>
      </c>
      <c r="C2386" s="429" t="str">
        <f>+VLOOKUP(Tabla9[[#This Row],[Cod. Riesgo]],Tabla_Riesgos[[Número]:[Tipo de Riesgo]],6,FALSE)</f>
        <v>Operativo</v>
      </c>
      <c r="D2386" s="119" t="s">
        <v>57</v>
      </c>
      <c r="E2386" s="120" t="s">
        <v>59</v>
      </c>
      <c r="F2386" s="121"/>
      <c r="G2386" s="125" t="s">
        <v>289</v>
      </c>
      <c r="H2386" s="472"/>
      <c r="I2386" s="207"/>
      <c r="J2386" s="207"/>
      <c r="K2386" s="207"/>
      <c r="L2386" s="207"/>
      <c r="M2386" s="207"/>
      <c r="N2386" s="207"/>
      <c r="O2386" s="123"/>
      <c r="P2386" s="123">
        <f t="shared" si="152"/>
        <v>0</v>
      </c>
      <c r="Q2386" s="208" t="str">
        <f t="shared" si="153"/>
        <v>Debil</v>
      </c>
      <c r="R2386" s="224" t="s">
        <v>516</v>
      </c>
      <c r="S2386" s="224" t="str">
        <f t="shared" si="154"/>
        <v>DebilFuerte</v>
      </c>
      <c r="T2386" s="224">
        <f>IFERROR(VLOOKUP(S2386,'Tablas de calculos'!$AU$16:$AV$24,2,FALSE),"")</f>
        <v>7</v>
      </c>
      <c r="U2386" s="208" t="str">
        <f>IFERROR(VLOOKUP(T2386,'Tablas de calculos'!$AV$16:$AY$24,4),"")</f>
        <v>Débil</v>
      </c>
      <c r="V2386" s="207" t="s">
        <v>576</v>
      </c>
      <c r="W2386" s="123" t="s">
        <v>578</v>
      </c>
      <c r="X2386" s="123" t="str">
        <f t="shared" si="155"/>
        <v>DébilNo disminuyeDirectamente</v>
      </c>
      <c r="Y2386" s="208" t="str">
        <f>IFERROR(VLOOKUP(X2386,'Tablas de calculos'!$AZ$4:$BE$11,5,FALSE),"")</f>
        <v/>
      </c>
      <c r="Z2386" s="208" t="str">
        <f>IFERROR(VLOOKUP(X2386,'Tablas de calculos'!$AZ$4:$BE$11,6,FALSE),"")</f>
        <v/>
      </c>
    </row>
    <row r="2387" spans="1:26" ht="120" x14ac:dyDescent="0.25">
      <c r="A2387" s="232" t="s">
        <v>109</v>
      </c>
      <c r="B2387" s="61">
        <v>54</v>
      </c>
      <c r="C2387" s="429" t="str">
        <f>+VLOOKUP(Tabla9[[#This Row],[Cod. Riesgo]],Tabla_Riesgos[[Número]:[Tipo de Riesgo]],6,FALSE)</f>
        <v>Operativo</v>
      </c>
      <c r="D2387" s="119" t="s">
        <v>57</v>
      </c>
      <c r="E2387" s="120" t="s">
        <v>59</v>
      </c>
      <c r="F2387" s="121"/>
      <c r="G2387" s="125" t="s">
        <v>290</v>
      </c>
      <c r="H2387" s="472"/>
      <c r="I2387" s="207"/>
      <c r="J2387" s="207"/>
      <c r="K2387" s="207"/>
      <c r="L2387" s="207"/>
      <c r="M2387" s="207"/>
      <c r="N2387" s="207"/>
      <c r="O2387" s="123"/>
      <c r="P2387" s="123">
        <f t="shared" si="152"/>
        <v>0</v>
      </c>
      <c r="Q2387" s="208" t="str">
        <f t="shared" si="153"/>
        <v>Debil</v>
      </c>
      <c r="R2387" s="224" t="s">
        <v>516</v>
      </c>
      <c r="S2387" s="224" t="str">
        <f t="shared" si="154"/>
        <v>DebilFuerte</v>
      </c>
      <c r="T2387" s="224">
        <f>IFERROR(VLOOKUP(S2387,'Tablas de calculos'!$AU$16:$AV$24,2,FALSE),"")</f>
        <v>7</v>
      </c>
      <c r="U2387" s="208" t="str">
        <f>IFERROR(VLOOKUP(T2387,'Tablas de calculos'!$AV$16:$AY$24,4),"")</f>
        <v>Débil</v>
      </c>
      <c r="V2387" s="207" t="s">
        <v>576</v>
      </c>
      <c r="W2387" s="123" t="s">
        <v>578</v>
      </c>
      <c r="X2387" s="123" t="str">
        <f t="shared" si="155"/>
        <v>DébilNo disminuyeDirectamente</v>
      </c>
      <c r="Y2387" s="208" t="str">
        <f>IFERROR(VLOOKUP(X2387,'Tablas de calculos'!$AZ$4:$BE$11,5,FALSE),"")</f>
        <v/>
      </c>
      <c r="Z2387" s="208" t="str">
        <f>IFERROR(VLOOKUP(X2387,'Tablas de calculos'!$AZ$4:$BE$11,6,FALSE),"")</f>
        <v/>
      </c>
    </row>
    <row r="2388" spans="1:26" ht="75" x14ac:dyDescent="0.25">
      <c r="A2388" s="232" t="s">
        <v>109</v>
      </c>
      <c r="B2388" s="61">
        <v>55</v>
      </c>
      <c r="C2388" s="429" t="str">
        <f>+VLOOKUP(Tabla9[[#This Row],[Cod. Riesgo]],Tabla_Riesgos[[Número]:[Tipo de Riesgo]],6,FALSE)</f>
        <v>Operativo</v>
      </c>
      <c r="D2388" s="119" t="s">
        <v>60</v>
      </c>
      <c r="E2388" s="120" t="s">
        <v>61</v>
      </c>
      <c r="F2388" s="121"/>
      <c r="G2388" s="125" t="s">
        <v>291</v>
      </c>
      <c r="H2388" s="472"/>
      <c r="I2388" s="207"/>
      <c r="J2388" s="207"/>
      <c r="K2388" s="207"/>
      <c r="L2388" s="207"/>
      <c r="M2388" s="207"/>
      <c r="N2388" s="207"/>
      <c r="O2388" s="123"/>
      <c r="P2388" s="123">
        <f t="shared" si="152"/>
        <v>0</v>
      </c>
      <c r="Q2388" s="208" t="str">
        <f t="shared" si="153"/>
        <v>Debil</v>
      </c>
      <c r="R2388" s="224" t="s">
        <v>516</v>
      </c>
      <c r="S2388" s="224" t="str">
        <f t="shared" si="154"/>
        <v>DebilFuerte</v>
      </c>
      <c r="T2388" s="224">
        <f>IFERROR(VLOOKUP(S2388,'Tablas de calculos'!$AU$16:$AV$24,2,FALSE),"")</f>
        <v>7</v>
      </c>
      <c r="U2388" s="208" t="str">
        <f>IFERROR(VLOOKUP(T2388,'Tablas de calculos'!$AV$16:$AY$24,4),"")</f>
        <v>Débil</v>
      </c>
      <c r="V2388" s="207" t="s">
        <v>576</v>
      </c>
      <c r="W2388" s="123" t="s">
        <v>578</v>
      </c>
      <c r="X2388" s="123" t="str">
        <f t="shared" si="155"/>
        <v>DébilNo disminuyeDirectamente</v>
      </c>
      <c r="Y2388" s="208" t="str">
        <f>IFERROR(VLOOKUP(X2388,'Tablas de calculos'!$AZ$4:$BE$11,5,FALSE),"")</f>
        <v/>
      </c>
      <c r="Z2388" s="208" t="str">
        <f>IFERROR(VLOOKUP(X2388,'Tablas de calculos'!$AZ$4:$BE$11,6,FALSE),"")</f>
        <v/>
      </c>
    </row>
    <row r="2389" spans="1:26" ht="90" x14ac:dyDescent="0.25">
      <c r="A2389" s="232" t="s">
        <v>109</v>
      </c>
      <c r="B2389" s="61">
        <v>56</v>
      </c>
      <c r="C2389" s="429" t="str">
        <f>+VLOOKUP(Tabla9[[#This Row],[Cod. Riesgo]],Tabla_Riesgos[[Número]:[Tipo de Riesgo]],6,FALSE)</f>
        <v>Operativo</v>
      </c>
      <c r="D2389" s="119" t="s">
        <v>60</v>
      </c>
      <c r="E2389" s="120" t="s">
        <v>64</v>
      </c>
      <c r="F2389" s="121"/>
      <c r="G2389" s="125" t="s">
        <v>292</v>
      </c>
      <c r="H2389" s="472"/>
      <c r="I2389" s="207"/>
      <c r="J2389" s="207"/>
      <c r="K2389" s="207"/>
      <c r="L2389" s="207"/>
      <c r="M2389" s="207"/>
      <c r="N2389" s="207"/>
      <c r="O2389" s="123"/>
      <c r="P2389" s="123">
        <f t="shared" si="152"/>
        <v>0</v>
      </c>
      <c r="Q2389" s="208" t="str">
        <f t="shared" si="153"/>
        <v>Debil</v>
      </c>
      <c r="R2389" s="224" t="s">
        <v>516</v>
      </c>
      <c r="S2389" s="224" t="str">
        <f t="shared" si="154"/>
        <v>DebilFuerte</v>
      </c>
      <c r="T2389" s="224">
        <f>IFERROR(VLOOKUP(S2389,'Tablas de calculos'!$AU$16:$AV$24,2,FALSE),"")</f>
        <v>7</v>
      </c>
      <c r="U2389" s="208" t="str">
        <f>IFERROR(VLOOKUP(T2389,'Tablas de calculos'!$AV$16:$AY$24,4),"")</f>
        <v>Débil</v>
      </c>
      <c r="V2389" s="207" t="s">
        <v>576</v>
      </c>
      <c r="W2389" s="123" t="s">
        <v>578</v>
      </c>
      <c r="X2389" s="123" t="str">
        <f t="shared" si="155"/>
        <v>DébilNo disminuyeDirectamente</v>
      </c>
      <c r="Y2389" s="208" t="str">
        <f>IFERROR(VLOOKUP(X2389,'Tablas de calculos'!$AZ$4:$BE$11,5,FALSE),"")</f>
        <v/>
      </c>
      <c r="Z2389" s="208" t="str">
        <f>IFERROR(VLOOKUP(X2389,'Tablas de calculos'!$AZ$4:$BE$11,6,FALSE),"")</f>
        <v/>
      </c>
    </row>
    <row r="2390" spans="1:26" ht="105" x14ac:dyDescent="0.25">
      <c r="A2390" s="232" t="s">
        <v>109</v>
      </c>
      <c r="B2390" s="61">
        <v>57</v>
      </c>
      <c r="C2390" s="429" t="str">
        <f>+VLOOKUP(Tabla9[[#This Row],[Cod. Riesgo]],Tabla_Riesgos[[Número]:[Tipo de Riesgo]],6,FALSE)</f>
        <v>Operativo</v>
      </c>
      <c r="D2390" s="119" t="s">
        <v>66</v>
      </c>
      <c r="E2390" s="120" t="s">
        <v>67</v>
      </c>
      <c r="F2390" s="121"/>
      <c r="G2390" s="125" t="s">
        <v>293</v>
      </c>
      <c r="H2390" s="472"/>
      <c r="I2390" s="207"/>
      <c r="J2390" s="207"/>
      <c r="K2390" s="207"/>
      <c r="L2390" s="207"/>
      <c r="M2390" s="207"/>
      <c r="N2390" s="207"/>
      <c r="O2390" s="123"/>
      <c r="P2390" s="123">
        <f t="shared" si="152"/>
        <v>0</v>
      </c>
      <c r="Q2390" s="208" t="str">
        <f t="shared" si="153"/>
        <v>Debil</v>
      </c>
      <c r="R2390" s="224" t="s">
        <v>516</v>
      </c>
      <c r="S2390" s="224" t="str">
        <f t="shared" si="154"/>
        <v>DebilFuerte</v>
      </c>
      <c r="T2390" s="224">
        <f>IFERROR(VLOOKUP(S2390,'Tablas de calculos'!$AU$16:$AV$24,2,FALSE),"")</f>
        <v>7</v>
      </c>
      <c r="U2390" s="208" t="str">
        <f>IFERROR(VLOOKUP(T2390,'Tablas de calculos'!$AV$16:$AY$24,4),"")</f>
        <v>Débil</v>
      </c>
      <c r="V2390" s="207" t="s">
        <v>576</v>
      </c>
      <c r="W2390" s="123" t="s">
        <v>578</v>
      </c>
      <c r="X2390" s="123" t="str">
        <f t="shared" si="155"/>
        <v>DébilNo disminuyeDirectamente</v>
      </c>
      <c r="Y2390" s="208" t="str">
        <f>IFERROR(VLOOKUP(X2390,'Tablas de calculos'!$AZ$4:$BE$11,5,FALSE),"")</f>
        <v/>
      </c>
      <c r="Z2390" s="208" t="str">
        <f>IFERROR(VLOOKUP(X2390,'Tablas de calculos'!$AZ$4:$BE$11,6,FALSE),"")</f>
        <v/>
      </c>
    </row>
    <row r="2391" spans="1:26" ht="75" x14ac:dyDescent="0.25">
      <c r="A2391" s="232" t="s">
        <v>109</v>
      </c>
      <c r="B2391" s="61">
        <v>57</v>
      </c>
      <c r="C2391" s="429" t="str">
        <f>+VLOOKUP(Tabla9[[#This Row],[Cod. Riesgo]],Tabla_Riesgos[[Número]:[Tipo de Riesgo]],6,FALSE)</f>
        <v>Operativo</v>
      </c>
      <c r="D2391" s="119" t="s">
        <v>66</v>
      </c>
      <c r="E2391" s="120" t="s">
        <v>67</v>
      </c>
      <c r="F2391" s="121"/>
      <c r="G2391" s="125" t="s">
        <v>294</v>
      </c>
      <c r="H2391" s="472"/>
      <c r="I2391" s="207"/>
      <c r="J2391" s="207"/>
      <c r="K2391" s="207"/>
      <c r="L2391" s="207"/>
      <c r="M2391" s="207"/>
      <c r="N2391" s="207"/>
      <c r="O2391" s="123"/>
      <c r="P2391" s="123">
        <f t="shared" si="152"/>
        <v>0</v>
      </c>
      <c r="Q2391" s="208" t="str">
        <f t="shared" si="153"/>
        <v>Debil</v>
      </c>
      <c r="R2391" s="224" t="s">
        <v>516</v>
      </c>
      <c r="S2391" s="224" t="str">
        <f t="shared" si="154"/>
        <v>DebilFuerte</v>
      </c>
      <c r="T2391" s="224">
        <f>IFERROR(VLOOKUP(S2391,'Tablas de calculos'!$AU$16:$AV$24,2,FALSE),"")</f>
        <v>7</v>
      </c>
      <c r="U2391" s="208" t="str">
        <f>IFERROR(VLOOKUP(T2391,'Tablas de calculos'!$AV$16:$AY$24,4),"")</f>
        <v>Débil</v>
      </c>
      <c r="V2391" s="207" t="s">
        <v>576</v>
      </c>
      <c r="W2391" s="123" t="s">
        <v>578</v>
      </c>
      <c r="X2391" s="123" t="str">
        <f t="shared" si="155"/>
        <v>DébilNo disminuyeDirectamente</v>
      </c>
      <c r="Y2391" s="208" t="str">
        <f>IFERROR(VLOOKUP(X2391,'Tablas de calculos'!$AZ$4:$BE$11,5,FALSE),"")</f>
        <v/>
      </c>
      <c r="Z2391" s="208" t="str">
        <f>IFERROR(VLOOKUP(X2391,'Tablas de calculos'!$AZ$4:$BE$11,6,FALSE),"")</f>
        <v/>
      </c>
    </row>
    <row r="2392" spans="1:26" ht="45" x14ac:dyDescent="0.25">
      <c r="A2392" s="232" t="s">
        <v>109</v>
      </c>
      <c r="B2392" s="61">
        <v>57</v>
      </c>
      <c r="C2392" s="429" t="str">
        <f>+VLOOKUP(Tabla9[[#This Row],[Cod. Riesgo]],Tabla_Riesgos[[Número]:[Tipo de Riesgo]],6,FALSE)</f>
        <v>Operativo</v>
      </c>
      <c r="D2392" s="119" t="s">
        <v>66</v>
      </c>
      <c r="E2392" s="120" t="s">
        <v>67</v>
      </c>
      <c r="F2392" s="121"/>
      <c r="G2392" s="125" t="s">
        <v>295</v>
      </c>
      <c r="H2392" s="472"/>
      <c r="I2392" s="207"/>
      <c r="J2392" s="207"/>
      <c r="K2392" s="207"/>
      <c r="L2392" s="207"/>
      <c r="M2392" s="207"/>
      <c r="N2392" s="207"/>
      <c r="O2392" s="123"/>
      <c r="P2392" s="123">
        <f t="shared" si="152"/>
        <v>0</v>
      </c>
      <c r="Q2392" s="208" t="str">
        <f t="shared" si="153"/>
        <v>Debil</v>
      </c>
      <c r="R2392" s="224" t="s">
        <v>516</v>
      </c>
      <c r="S2392" s="224" t="str">
        <f t="shared" si="154"/>
        <v>DebilFuerte</v>
      </c>
      <c r="T2392" s="224">
        <f>IFERROR(VLOOKUP(S2392,'Tablas de calculos'!$AU$16:$AV$24,2,FALSE),"")</f>
        <v>7</v>
      </c>
      <c r="U2392" s="208" t="str">
        <f>IFERROR(VLOOKUP(T2392,'Tablas de calculos'!$AV$16:$AY$24,4),"")</f>
        <v>Débil</v>
      </c>
      <c r="V2392" s="207" t="s">
        <v>576</v>
      </c>
      <c r="W2392" s="123" t="s">
        <v>578</v>
      </c>
      <c r="X2392" s="123" t="str">
        <f t="shared" si="155"/>
        <v>DébilNo disminuyeDirectamente</v>
      </c>
      <c r="Y2392" s="208" t="str">
        <f>IFERROR(VLOOKUP(X2392,'Tablas de calculos'!$AZ$4:$BE$11,5,FALSE),"")</f>
        <v/>
      </c>
      <c r="Z2392" s="208" t="str">
        <f>IFERROR(VLOOKUP(X2392,'Tablas de calculos'!$AZ$4:$BE$11,6,FALSE),"")</f>
        <v/>
      </c>
    </row>
    <row r="2393" spans="1:26" ht="105" x14ac:dyDescent="0.25">
      <c r="A2393" s="232" t="s">
        <v>109</v>
      </c>
      <c r="B2393" s="61">
        <v>58</v>
      </c>
      <c r="C2393" s="429" t="str">
        <f>+VLOOKUP(Tabla9[[#This Row],[Cod. Riesgo]],Tabla_Riesgos[[Número]:[Tipo de Riesgo]],6,FALSE)</f>
        <v>Operativo</v>
      </c>
      <c r="D2393" s="119" t="s">
        <v>66</v>
      </c>
      <c r="E2393" s="120" t="s">
        <v>68</v>
      </c>
      <c r="F2393" s="121"/>
      <c r="G2393" s="125" t="s">
        <v>296</v>
      </c>
      <c r="H2393" s="472"/>
      <c r="I2393" s="207"/>
      <c r="J2393" s="207"/>
      <c r="K2393" s="207"/>
      <c r="L2393" s="207"/>
      <c r="M2393" s="207"/>
      <c r="N2393" s="207"/>
      <c r="O2393" s="123"/>
      <c r="P2393" s="123">
        <f t="shared" si="152"/>
        <v>0</v>
      </c>
      <c r="Q2393" s="208" t="str">
        <f t="shared" si="153"/>
        <v>Debil</v>
      </c>
      <c r="R2393" s="224" t="s">
        <v>516</v>
      </c>
      <c r="S2393" s="224" t="str">
        <f t="shared" si="154"/>
        <v>DebilFuerte</v>
      </c>
      <c r="T2393" s="224">
        <f>IFERROR(VLOOKUP(S2393,'Tablas de calculos'!$AU$16:$AV$24,2,FALSE),"")</f>
        <v>7</v>
      </c>
      <c r="U2393" s="208" t="str">
        <f>IFERROR(VLOOKUP(T2393,'Tablas de calculos'!$AV$16:$AY$24,4),"")</f>
        <v>Débil</v>
      </c>
      <c r="V2393" s="207" t="s">
        <v>576</v>
      </c>
      <c r="W2393" s="123" t="s">
        <v>578</v>
      </c>
      <c r="X2393" s="123" t="str">
        <f t="shared" si="155"/>
        <v>DébilNo disminuyeDirectamente</v>
      </c>
      <c r="Y2393" s="208" t="str">
        <f>IFERROR(VLOOKUP(X2393,'Tablas de calculos'!$AZ$4:$BE$11,5,FALSE),"")</f>
        <v/>
      </c>
      <c r="Z2393" s="208" t="str">
        <f>IFERROR(VLOOKUP(X2393,'Tablas de calculos'!$AZ$4:$BE$11,6,FALSE),"")</f>
        <v/>
      </c>
    </row>
    <row r="2394" spans="1:26" ht="75" x14ac:dyDescent="0.25">
      <c r="A2394" s="232" t="s">
        <v>109</v>
      </c>
      <c r="B2394" s="61">
        <v>59</v>
      </c>
      <c r="C2394" s="429" t="str">
        <f>+VLOOKUP(Tabla9[[#This Row],[Cod. Riesgo]],Tabla_Riesgos[[Número]:[Tipo de Riesgo]],6,FALSE)</f>
        <v>Operativo</v>
      </c>
      <c r="D2394" s="119" t="s">
        <v>66</v>
      </c>
      <c r="E2394" s="120" t="s">
        <v>71</v>
      </c>
      <c r="F2394" s="121"/>
      <c r="G2394" s="125" t="s">
        <v>297</v>
      </c>
      <c r="H2394" s="472"/>
      <c r="I2394" s="207"/>
      <c r="J2394" s="207"/>
      <c r="K2394" s="207"/>
      <c r="L2394" s="207"/>
      <c r="M2394" s="207"/>
      <c r="N2394" s="207"/>
      <c r="O2394" s="123"/>
      <c r="P2394" s="123">
        <f t="shared" si="152"/>
        <v>0</v>
      </c>
      <c r="Q2394" s="208" t="str">
        <f t="shared" si="153"/>
        <v>Debil</v>
      </c>
      <c r="R2394" s="224" t="s">
        <v>516</v>
      </c>
      <c r="S2394" s="224" t="str">
        <f t="shared" si="154"/>
        <v>DebilFuerte</v>
      </c>
      <c r="T2394" s="224">
        <f>IFERROR(VLOOKUP(S2394,'Tablas de calculos'!$AU$16:$AV$24,2,FALSE),"")</f>
        <v>7</v>
      </c>
      <c r="U2394" s="208" t="str">
        <f>IFERROR(VLOOKUP(T2394,'Tablas de calculos'!$AV$16:$AY$24,4),"")</f>
        <v>Débil</v>
      </c>
      <c r="V2394" s="207" t="s">
        <v>576</v>
      </c>
      <c r="W2394" s="123" t="s">
        <v>578</v>
      </c>
      <c r="X2394" s="123" t="str">
        <f t="shared" si="155"/>
        <v>DébilNo disminuyeDirectamente</v>
      </c>
      <c r="Y2394" s="208" t="str">
        <f>IFERROR(VLOOKUP(X2394,'Tablas de calculos'!$AZ$4:$BE$11,5,FALSE),"")</f>
        <v/>
      </c>
      <c r="Z2394" s="208" t="str">
        <f>IFERROR(VLOOKUP(X2394,'Tablas de calculos'!$AZ$4:$BE$11,6,FALSE),"")</f>
        <v/>
      </c>
    </row>
    <row r="2395" spans="1:26" ht="45" x14ac:dyDescent="0.25">
      <c r="A2395" s="232" t="s">
        <v>109</v>
      </c>
      <c r="B2395" s="61">
        <v>59</v>
      </c>
      <c r="C2395" s="429" t="str">
        <f>+VLOOKUP(Tabla9[[#This Row],[Cod. Riesgo]],Tabla_Riesgos[[Número]:[Tipo de Riesgo]],6,FALSE)</f>
        <v>Operativo</v>
      </c>
      <c r="D2395" s="119" t="s">
        <v>66</v>
      </c>
      <c r="E2395" s="120" t="s">
        <v>71</v>
      </c>
      <c r="F2395" s="121"/>
      <c r="G2395" s="125" t="s">
        <v>298</v>
      </c>
      <c r="H2395" s="472"/>
      <c r="I2395" s="207"/>
      <c r="J2395" s="207"/>
      <c r="K2395" s="207"/>
      <c r="L2395" s="207"/>
      <c r="M2395" s="207"/>
      <c r="N2395" s="207"/>
      <c r="O2395" s="123"/>
      <c r="P2395" s="123">
        <f t="shared" si="152"/>
        <v>0</v>
      </c>
      <c r="Q2395" s="208" t="str">
        <f t="shared" si="153"/>
        <v>Debil</v>
      </c>
      <c r="R2395" s="224" t="s">
        <v>516</v>
      </c>
      <c r="S2395" s="224" t="str">
        <f t="shared" si="154"/>
        <v>DebilFuerte</v>
      </c>
      <c r="T2395" s="224">
        <f>IFERROR(VLOOKUP(S2395,'Tablas de calculos'!$AU$16:$AV$24,2,FALSE),"")</f>
        <v>7</v>
      </c>
      <c r="U2395" s="208" t="str">
        <f>IFERROR(VLOOKUP(T2395,'Tablas de calculos'!$AV$16:$AY$24,4),"")</f>
        <v>Débil</v>
      </c>
      <c r="V2395" s="207" t="s">
        <v>576</v>
      </c>
      <c r="W2395" s="123" t="s">
        <v>578</v>
      </c>
      <c r="X2395" s="123" t="str">
        <f t="shared" si="155"/>
        <v>DébilNo disminuyeDirectamente</v>
      </c>
      <c r="Y2395" s="208" t="str">
        <f>IFERROR(VLOOKUP(X2395,'Tablas de calculos'!$AZ$4:$BE$11,5,FALSE),"")</f>
        <v/>
      </c>
      <c r="Z2395" s="208" t="str">
        <f>IFERROR(VLOOKUP(X2395,'Tablas de calculos'!$AZ$4:$BE$11,6,FALSE),"")</f>
        <v/>
      </c>
    </row>
    <row r="2396" spans="1:26" ht="105" x14ac:dyDescent="0.25">
      <c r="A2396" s="232" t="s">
        <v>109</v>
      </c>
      <c r="B2396" s="61">
        <v>59</v>
      </c>
      <c r="C2396" s="429" t="str">
        <f>+VLOOKUP(Tabla9[[#This Row],[Cod. Riesgo]],Tabla_Riesgos[[Número]:[Tipo de Riesgo]],6,FALSE)</f>
        <v>Operativo</v>
      </c>
      <c r="D2396" s="119" t="s">
        <v>66</v>
      </c>
      <c r="E2396" s="120" t="s">
        <v>71</v>
      </c>
      <c r="F2396" s="121"/>
      <c r="G2396" s="125" t="s">
        <v>299</v>
      </c>
      <c r="H2396" s="472"/>
      <c r="I2396" s="207"/>
      <c r="J2396" s="207"/>
      <c r="K2396" s="207"/>
      <c r="L2396" s="207"/>
      <c r="M2396" s="207"/>
      <c r="N2396" s="207"/>
      <c r="O2396" s="123"/>
      <c r="P2396" s="123">
        <f t="shared" si="152"/>
        <v>0</v>
      </c>
      <c r="Q2396" s="208" t="str">
        <f t="shared" si="153"/>
        <v>Debil</v>
      </c>
      <c r="R2396" s="224" t="s">
        <v>516</v>
      </c>
      <c r="S2396" s="224" t="str">
        <f t="shared" si="154"/>
        <v>DebilFuerte</v>
      </c>
      <c r="T2396" s="224">
        <f>IFERROR(VLOOKUP(S2396,'Tablas de calculos'!$AU$16:$AV$24,2,FALSE),"")</f>
        <v>7</v>
      </c>
      <c r="U2396" s="208" t="str">
        <f>IFERROR(VLOOKUP(T2396,'Tablas de calculos'!$AV$16:$AY$24,4),"")</f>
        <v>Débil</v>
      </c>
      <c r="V2396" s="207" t="s">
        <v>576</v>
      </c>
      <c r="W2396" s="123" t="s">
        <v>578</v>
      </c>
      <c r="X2396" s="123" t="str">
        <f t="shared" si="155"/>
        <v>DébilNo disminuyeDirectamente</v>
      </c>
      <c r="Y2396" s="208" t="str">
        <f>IFERROR(VLOOKUP(X2396,'Tablas de calculos'!$AZ$4:$BE$11,5,FALSE),"")</f>
        <v/>
      </c>
      <c r="Z2396" s="208" t="str">
        <f>IFERROR(VLOOKUP(X2396,'Tablas de calculos'!$AZ$4:$BE$11,6,FALSE),"")</f>
        <v/>
      </c>
    </row>
    <row r="2397" spans="1:26" ht="45" x14ac:dyDescent="0.25">
      <c r="A2397" s="232" t="s">
        <v>109</v>
      </c>
      <c r="B2397" s="61">
        <v>60</v>
      </c>
      <c r="C2397" s="429" t="str">
        <f>+VLOOKUP(Tabla9[[#This Row],[Cod. Riesgo]],Tabla_Riesgos[[Número]:[Tipo de Riesgo]],6,FALSE)</f>
        <v>Operativo</v>
      </c>
      <c r="D2397" s="119" t="s">
        <v>66</v>
      </c>
      <c r="E2397" s="120" t="s">
        <v>72</v>
      </c>
      <c r="F2397" s="121"/>
      <c r="G2397" s="125" t="s">
        <v>300</v>
      </c>
      <c r="H2397" s="472"/>
      <c r="I2397" s="207"/>
      <c r="J2397" s="207"/>
      <c r="K2397" s="207"/>
      <c r="L2397" s="207"/>
      <c r="M2397" s="207"/>
      <c r="N2397" s="207"/>
      <c r="O2397" s="123"/>
      <c r="P2397" s="123">
        <f t="shared" si="152"/>
        <v>0</v>
      </c>
      <c r="Q2397" s="208" t="str">
        <f t="shared" si="153"/>
        <v>Debil</v>
      </c>
      <c r="R2397" s="224" t="s">
        <v>516</v>
      </c>
      <c r="S2397" s="224" t="str">
        <f t="shared" si="154"/>
        <v>DebilFuerte</v>
      </c>
      <c r="T2397" s="224">
        <f>IFERROR(VLOOKUP(S2397,'Tablas de calculos'!$AU$16:$AV$24,2,FALSE),"")</f>
        <v>7</v>
      </c>
      <c r="U2397" s="208" t="str">
        <f>IFERROR(VLOOKUP(T2397,'Tablas de calculos'!$AV$16:$AY$24,4),"")</f>
        <v>Débil</v>
      </c>
      <c r="V2397" s="207" t="s">
        <v>576</v>
      </c>
      <c r="W2397" s="123" t="s">
        <v>578</v>
      </c>
      <c r="X2397" s="123" t="str">
        <f t="shared" si="155"/>
        <v>DébilNo disminuyeDirectamente</v>
      </c>
      <c r="Y2397" s="208" t="str">
        <f>IFERROR(VLOOKUP(X2397,'Tablas de calculos'!$AZ$4:$BE$11,5,FALSE),"")</f>
        <v/>
      </c>
      <c r="Z2397" s="208" t="str">
        <f>IFERROR(VLOOKUP(X2397,'Tablas de calculos'!$AZ$4:$BE$11,6,FALSE),"")</f>
        <v/>
      </c>
    </row>
    <row r="2398" spans="1:26" ht="60" x14ac:dyDescent="0.25">
      <c r="A2398" s="232" t="s">
        <v>109</v>
      </c>
      <c r="B2398" s="61">
        <v>61</v>
      </c>
      <c r="C2398" s="429" t="str">
        <f>+VLOOKUP(Tabla9[[#This Row],[Cod. Riesgo]],Tabla_Riesgos[[Número]:[Tipo de Riesgo]],6,FALSE)</f>
        <v>Operativo</v>
      </c>
      <c r="D2398" s="119" t="s">
        <v>101</v>
      </c>
      <c r="E2398" s="120" t="s">
        <v>674</v>
      </c>
      <c r="F2398" s="121"/>
      <c r="G2398" s="125" t="s">
        <v>301</v>
      </c>
      <c r="H2398" s="472"/>
      <c r="I2398" s="207"/>
      <c r="J2398" s="207"/>
      <c r="K2398" s="207"/>
      <c r="L2398" s="207"/>
      <c r="M2398" s="207"/>
      <c r="N2398" s="207"/>
      <c r="O2398" s="123"/>
      <c r="P2398" s="123">
        <f t="shared" si="152"/>
        <v>0</v>
      </c>
      <c r="Q2398" s="208" t="str">
        <f t="shared" si="153"/>
        <v>Debil</v>
      </c>
      <c r="R2398" s="224" t="s">
        <v>516</v>
      </c>
      <c r="S2398" s="224" t="str">
        <f t="shared" si="154"/>
        <v>DebilFuerte</v>
      </c>
      <c r="T2398" s="224">
        <f>IFERROR(VLOOKUP(S2398,'Tablas de calculos'!$AU$16:$AV$24,2,FALSE),"")</f>
        <v>7</v>
      </c>
      <c r="U2398" s="208" t="str">
        <f>IFERROR(VLOOKUP(T2398,'Tablas de calculos'!$AV$16:$AY$24,4),"")</f>
        <v>Débil</v>
      </c>
      <c r="V2398" s="207" t="s">
        <v>576</v>
      </c>
      <c r="W2398" s="123" t="s">
        <v>578</v>
      </c>
      <c r="X2398" s="123" t="str">
        <f t="shared" si="155"/>
        <v>DébilNo disminuyeDirectamente</v>
      </c>
      <c r="Y2398" s="208" t="str">
        <f>IFERROR(VLOOKUP(X2398,'Tablas de calculos'!$AZ$4:$BE$11,5,FALSE),"")</f>
        <v/>
      </c>
      <c r="Z2398" s="208" t="str">
        <f>IFERROR(VLOOKUP(X2398,'Tablas de calculos'!$AZ$4:$BE$11,6,FALSE),"")</f>
        <v/>
      </c>
    </row>
    <row r="2399" spans="1:26" ht="105" x14ac:dyDescent="0.25">
      <c r="A2399" s="232" t="s">
        <v>109</v>
      </c>
      <c r="B2399" s="61">
        <v>61</v>
      </c>
      <c r="C2399" s="429" t="str">
        <f>+VLOOKUP(Tabla9[[#This Row],[Cod. Riesgo]],Tabla_Riesgos[[Número]:[Tipo de Riesgo]],6,FALSE)</f>
        <v>Operativo</v>
      </c>
      <c r="D2399" s="119" t="s">
        <v>101</v>
      </c>
      <c r="E2399" s="120" t="s">
        <v>674</v>
      </c>
      <c r="F2399" s="121"/>
      <c r="G2399" s="125" t="s">
        <v>302</v>
      </c>
      <c r="H2399" s="472"/>
      <c r="I2399" s="207"/>
      <c r="J2399" s="207"/>
      <c r="K2399" s="207"/>
      <c r="L2399" s="207"/>
      <c r="M2399" s="207"/>
      <c r="N2399" s="207"/>
      <c r="O2399" s="123"/>
      <c r="P2399" s="123">
        <f t="shared" si="152"/>
        <v>0</v>
      </c>
      <c r="Q2399" s="208" t="str">
        <f t="shared" si="153"/>
        <v>Debil</v>
      </c>
      <c r="R2399" s="224" t="s">
        <v>516</v>
      </c>
      <c r="S2399" s="224" t="str">
        <f t="shared" si="154"/>
        <v>DebilFuerte</v>
      </c>
      <c r="T2399" s="224">
        <f>IFERROR(VLOOKUP(S2399,'Tablas de calculos'!$AU$16:$AV$24,2,FALSE),"")</f>
        <v>7</v>
      </c>
      <c r="U2399" s="208" t="str">
        <f>IFERROR(VLOOKUP(T2399,'Tablas de calculos'!$AV$16:$AY$24,4),"")</f>
        <v>Débil</v>
      </c>
      <c r="V2399" s="207" t="s">
        <v>576</v>
      </c>
      <c r="W2399" s="123" t="s">
        <v>578</v>
      </c>
      <c r="X2399" s="123" t="str">
        <f t="shared" si="155"/>
        <v>DébilNo disminuyeDirectamente</v>
      </c>
      <c r="Y2399" s="208" t="str">
        <f>IFERROR(VLOOKUP(X2399,'Tablas de calculos'!$AZ$4:$BE$11,5,FALSE),"")</f>
        <v/>
      </c>
      <c r="Z2399" s="208" t="str">
        <f>IFERROR(VLOOKUP(X2399,'Tablas de calculos'!$AZ$4:$BE$11,6,FALSE),"")</f>
        <v/>
      </c>
    </row>
    <row r="2400" spans="1:26" ht="75" x14ac:dyDescent="0.25">
      <c r="A2400" s="232" t="s">
        <v>109</v>
      </c>
      <c r="B2400" s="61">
        <v>61</v>
      </c>
      <c r="C2400" s="429" t="str">
        <f>+VLOOKUP(Tabla9[[#This Row],[Cod. Riesgo]],Tabla_Riesgos[[Número]:[Tipo de Riesgo]],6,FALSE)</f>
        <v>Operativo</v>
      </c>
      <c r="D2400" s="119" t="s">
        <v>101</v>
      </c>
      <c r="E2400" s="120" t="s">
        <v>674</v>
      </c>
      <c r="F2400" s="121"/>
      <c r="G2400" s="125" t="s">
        <v>303</v>
      </c>
      <c r="H2400" s="472"/>
      <c r="I2400" s="207"/>
      <c r="J2400" s="207"/>
      <c r="K2400" s="207"/>
      <c r="L2400" s="207"/>
      <c r="M2400" s="207"/>
      <c r="N2400" s="207"/>
      <c r="O2400" s="123"/>
      <c r="P2400" s="123">
        <f t="shared" si="152"/>
        <v>0</v>
      </c>
      <c r="Q2400" s="208" t="str">
        <f t="shared" si="153"/>
        <v>Debil</v>
      </c>
      <c r="R2400" s="224" t="s">
        <v>516</v>
      </c>
      <c r="S2400" s="224" t="str">
        <f t="shared" si="154"/>
        <v>DebilFuerte</v>
      </c>
      <c r="T2400" s="224">
        <f>IFERROR(VLOOKUP(S2400,'Tablas de calculos'!$AU$16:$AV$24,2,FALSE),"")</f>
        <v>7</v>
      </c>
      <c r="U2400" s="208" t="str">
        <f>IFERROR(VLOOKUP(T2400,'Tablas de calculos'!$AV$16:$AY$24,4),"")</f>
        <v>Débil</v>
      </c>
      <c r="V2400" s="207" t="s">
        <v>576</v>
      </c>
      <c r="W2400" s="123" t="s">
        <v>578</v>
      </c>
      <c r="X2400" s="123" t="str">
        <f t="shared" si="155"/>
        <v>DébilNo disminuyeDirectamente</v>
      </c>
      <c r="Y2400" s="208" t="str">
        <f>IFERROR(VLOOKUP(X2400,'Tablas de calculos'!$AZ$4:$BE$11,5,FALSE),"")</f>
        <v/>
      </c>
      <c r="Z2400" s="208" t="str">
        <f>IFERROR(VLOOKUP(X2400,'Tablas de calculos'!$AZ$4:$BE$11,6,FALSE),"")</f>
        <v/>
      </c>
    </row>
    <row r="2401" spans="1:26" ht="30" x14ac:dyDescent="0.25">
      <c r="A2401" s="232" t="s">
        <v>109</v>
      </c>
      <c r="B2401" s="61">
        <v>62</v>
      </c>
      <c r="C2401" s="429" t="str">
        <f>+VLOOKUP(Tabla9[[#This Row],[Cod. Riesgo]],Tabla_Riesgos[[Número]:[Tipo de Riesgo]],6,FALSE)</f>
        <v>Operativo</v>
      </c>
      <c r="D2401" s="119" t="s">
        <v>101</v>
      </c>
      <c r="E2401" s="120" t="s">
        <v>675</v>
      </c>
      <c r="F2401" s="121"/>
      <c r="G2401" s="125" t="s">
        <v>304</v>
      </c>
      <c r="H2401" s="472"/>
      <c r="I2401" s="207"/>
      <c r="J2401" s="207"/>
      <c r="K2401" s="207"/>
      <c r="L2401" s="207"/>
      <c r="M2401" s="207"/>
      <c r="N2401" s="207"/>
      <c r="O2401" s="123"/>
      <c r="P2401" s="123">
        <f t="shared" si="152"/>
        <v>0</v>
      </c>
      <c r="Q2401" s="208" t="str">
        <f t="shared" si="153"/>
        <v>Debil</v>
      </c>
      <c r="R2401" s="224" t="s">
        <v>516</v>
      </c>
      <c r="S2401" s="224" t="str">
        <f t="shared" si="154"/>
        <v>DebilFuerte</v>
      </c>
      <c r="T2401" s="224">
        <f>IFERROR(VLOOKUP(S2401,'Tablas de calculos'!$AU$16:$AV$24,2,FALSE),"")</f>
        <v>7</v>
      </c>
      <c r="U2401" s="208" t="str">
        <f>IFERROR(VLOOKUP(T2401,'Tablas de calculos'!$AV$16:$AY$24,4),"")</f>
        <v>Débil</v>
      </c>
      <c r="V2401" s="207" t="s">
        <v>576</v>
      </c>
      <c r="W2401" s="123" t="s">
        <v>578</v>
      </c>
      <c r="X2401" s="123" t="str">
        <f t="shared" si="155"/>
        <v>DébilNo disminuyeDirectamente</v>
      </c>
      <c r="Y2401" s="208" t="str">
        <f>IFERROR(VLOOKUP(X2401,'Tablas de calculos'!$AZ$4:$BE$11,5,FALSE),"")</f>
        <v/>
      </c>
      <c r="Z2401" s="208" t="str">
        <f>IFERROR(VLOOKUP(X2401,'Tablas de calculos'!$AZ$4:$BE$11,6,FALSE),"")</f>
        <v/>
      </c>
    </row>
    <row r="2402" spans="1:26" ht="45" x14ac:dyDescent="0.25">
      <c r="A2402" s="232" t="s">
        <v>109</v>
      </c>
      <c r="B2402" s="61">
        <v>63</v>
      </c>
      <c r="C2402" s="429" t="str">
        <f>+VLOOKUP(Tabla9[[#This Row],[Cod. Riesgo]],Tabla_Riesgos[[Número]:[Tipo de Riesgo]],6,FALSE)</f>
        <v>Operativo</v>
      </c>
      <c r="D2402" s="119" t="s">
        <v>101</v>
      </c>
      <c r="E2402" s="120" t="s">
        <v>73</v>
      </c>
      <c r="F2402" s="121"/>
      <c r="G2402" s="125" t="s">
        <v>305</v>
      </c>
      <c r="H2402" s="472"/>
      <c r="I2402" s="207"/>
      <c r="J2402" s="207"/>
      <c r="K2402" s="207"/>
      <c r="L2402" s="207"/>
      <c r="M2402" s="207"/>
      <c r="N2402" s="207"/>
      <c r="O2402" s="123"/>
      <c r="P2402" s="123">
        <f t="shared" si="152"/>
        <v>0</v>
      </c>
      <c r="Q2402" s="208" t="str">
        <f t="shared" si="153"/>
        <v>Debil</v>
      </c>
      <c r="R2402" s="224" t="s">
        <v>516</v>
      </c>
      <c r="S2402" s="224" t="str">
        <f t="shared" si="154"/>
        <v>DebilFuerte</v>
      </c>
      <c r="T2402" s="224">
        <f>IFERROR(VLOOKUP(S2402,'Tablas de calculos'!$AU$16:$AV$24,2,FALSE),"")</f>
        <v>7</v>
      </c>
      <c r="U2402" s="208" t="str">
        <f>IFERROR(VLOOKUP(T2402,'Tablas de calculos'!$AV$16:$AY$24,4),"")</f>
        <v>Débil</v>
      </c>
      <c r="V2402" s="207" t="s">
        <v>576</v>
      </c>
      <c r="W2402" s="123" t="s">
        <v>578</v>
      </c>
      <c r="X2402" s="123" t="str">
        <f t="shared" si="155"/>
        <v>DébilNo disminuyeDirectamente</v>
      </c>
      <c r="Y2402" s="208" t="str">
        <f>IFERROR(VLOOKUP(X2402,'Tablas de calculos'!$AZ$4:$BE$11,5,FALSE),"")</f>
        <v/>
      </c>
      <c r="Z2402" s="208" t="str">
        <f>IFERROR(VLOOKUP(X2402,'Tablas de calculos'!$AZ$4:$BE$11,6,FALSE),"")</f>
        <v/>
      </c>
    </row>
    <row r="2403" spans="1:26" ht="60" x14ac:dyDescent="0.25">
      <c r="A2403" s="232" t="s">
        <v>109</v>
      </c>
      <c r="B2403" s="61">
        <v>64</v>
      </c>
      <c r="C2403" s="429" t="str">
        <f>+VLOOKUP(Tabla9[[#This Row],[Cod. Riesgo]],Tabla_Riesgos[[Número]:[Tipo de Riesgo]],6,FALSE)</f>
        <v>Operativo</v>
      </c>
      <c r="D2403" s="119" t="s">
        <v>76</v>
      </c>
      <c r="E2403" s="120" t="s">
        <v>77</v>
      </c>
      <c r="F2403" s="121"/>
      <c r="G2403" s="125" t="s">
        <v>306</v>
      </c>
      <c r="H2403" s="472"/>
      <c r="I2403" s="207"/>
      <c r="J2403" s="207"/>
      <c r="K2403" s="207"/>
      <c r="L2403" s="207"/>
      <c r="M2403" s="207"/>
      <c r="N2403" s="207"/>
      <c r="O2403" s="123"/>
      <c r="P2403" s="123">
        <f t="shared" si="152"/>
        <v>0</v>
      </c>
      <c r="Q2403" s="208" t="str">
        <f t="shared" si="153"/>
        <v>Debil</v>
      </c>
      <c r="R2403" s="224" t="s">
        <v>516</v>
      </c>
      <c r="S2403" s="224" t="str">
        <f t="shared" si="154"/>
        <v>DebilFuerte</v>
      </c>
      <c r="T2403" s="224">
        <f>IFERROR(VLOOKUP(S2403,'Tablas de calculos'!$AU$16:$AV$24,2,FALSE),"")</f>
        <v>7</v>
      </c>
      <c r="U2403" s="208" t="str">
        <f>IFERROR(VLOOKUP(T2403,'Tablas de calculos'!$AV$16:$AY$24,4),"")</f>
        <v>Débil</v>
      </c>
      <c r="V2403" s="207" t="s">
        <v>576</v>
      </c>
      <c r="W2403" s="123" t="s">
        <v>578</v>
      </c>
      <c r="X2403" s="123" t="str">
        <f t="shared" si="155"/>
        <v>DébilNo disminuyeDirectamente</v>
      </c>
      <c r="Y2403" s="208" t="str">
        <f>IFERROR(VLOOKUP(X2403,'Tablas de calculos'!$AZ$4:$BE$11,5,FALSE),"")</f>
        <v/>
      </c>
      <c r="Z2403" s="208" t="str">
        <f>IFERROR(VLOOKUP(X2403,'Tablas de calculos'!$AZ$4:$BE$11,6,FALSE),"")</f>
        <v/>
      </c>
    </row>
    <row r="2404" spans="1:26" ht="75" x14ac:dyDescent="0.25">
      <c r="A2404" s="232" t="s">
        <v>109</v>
      </c>
      <c r="B2404" s="61">
        <v>65</v>
      </c>
      <c r="C2404" s="429" t="str">
        <f>+VLOOKUP(Tabla9[[#This Row],[Cod. Riesgo]],Tabla_Riesgos[[Número]:[Tipo de Riesgo]],6,FALSE)</f>
        <v>Operativo</v>
      </c>
      <c r="D2404" s="119" t="s">
        <v>76</v>
      </c>
      <c r="E2404" s="120" t="s">
        <v>78</v>
      </c>
      <c r="F2404" s="121"/>
      <c r="G2404" s="125" t="s">
        <v>307</v>
      </c>
      <c r="H2404" s="472"/>
      <c r="I2404" s="207"/>
      <c r="J2404" s="207"/>
      <c r="K2404" s="207"/>
      <c r="L2404" s="207"/>
      <c r="M2404" s="207"/>
      <c r="N2404" s="207"/>
      <c r="O2404" s="123"/>
      <c r="P2404" s="123">
        <f t="shared" si="152"/>
        <v>0</v>
      </c>
      <c r="Q2404" s="208" t="str">
        <f t="shared" si="153"/>
        <v>Debil</v>
      </c>
      <c r="R2404" s="224" t="s">
        <v>516</v>
      </c>
      <c r="S2404" s="224" t="str">
        <f t="shared" si="154"/>
        <v>DebilFuerte</v>
      </c>
      <c r="T2404" s="224">
        <f>IFERROR(VLOOKUP(S2404,'Tablas de calculos'!$AU$16:$AV$24,2,FALSE),"")</f>
        <v>7</v>
      </c>
      <c r="U2404" s="208" t="str">
        <f>IFERROR(VLOOKUP(T2404,'Tablas de calculos'!$AV$16:$AY$24,4),"")</f>
        <v>Débil</v>
      </c>
      <c r="V2404" s="207" t="s">
        <v>576</v>
      </c>
      <c r="W2404" s="123" t="s">
        <v>578</v>
      </c>
      <c r="X2404" s="123" t="str">
        <f t="shared" si="155"/>
        <v>DébilNo disminuyeDirectamente</v>
      </c>
      <c r="Y2404" s="208" t="str">
        <f>IFERROR(VLOOKUP(X2404,'Tablas de calculos'!$AZ$4:$BE$11,5,FALSE),"")</f>
        <v/>
      </c>
      <c r="Z2404" s="208" t="str">
        <f>IFERROR(VLOOKUP(X2404,'Tablas de calculos'!$AZ$4:$BE$11,6,FALSE),"")</f>
        <v/>
      </c>
    </row>
    <row r="2405" spans="1:26" ht="75" x14ac:dyDescent="0.25">
      <c r="A2405" s="232" t="s">
        <v>109</v>
      </c>
      <c r="B2405" s="61">
        <v>65</v>
      </c>
      <c r="C2405" s="429" t="str">
        <f>+VLOOKUP(Tabla9[[#This Row],[Cod. Riesgo]],Tabla_Riesgos[[Número]:[Tipo de Riesgo]],6,FALSE)</f>
        <v>Operativo</v>
      </c>
      <c r="D2405" s="119" t="s">
        <v>76</v>
      </c>
      <c r="E2405" s="120" t="s">
        <v>78</v>
      </c>
      <c r="F2405" s="121"/>
      <c r="G2405" s="125" t="s">
        <v>308</v>
      </c>
      <c r="H2405" s="472"/>
      <c r="I2405" s="207"/>
      <c r="J2405" s="207"/>
      <c r="K2405" s="207"/>
      <c r="L2405" s="207"/>
      <c r="M2405" s="207"/>
      <c r="N2405" s="207"/>
      <c r="O2405" s="123"/>
      <c r="P2405" s="123">
        <f t="shared" si="152"/>
        <v>0</v>
      </c>
      <c r="Q2405" s="208" t="str">
        <f t="shared" si="153"/>
        <v>Debil</v>
      </c>
      <c r="R2405" s="224" t="s">
        <v>516</v>
      </c>
      <c r="S2405" s="224" t="str">
        <f t="shared" si="154"/>
        <v>DebilFuerte</v>
      </c>
      <c r="T2405" s="224">
        <f>IFERROR(VLOOKUP(S2405,'Tablas de calculos'!$AU$16:$AV$24,2,FALSE),"")</f>
        <v>7</v>
      </c>
      <c r="U2405" s="208" t="str">
        <f>IFERROR(VLOOKUP(T2405,'Tablas de calculos'!$AV$16:$AY$24,4),"")</f>
        <v>Débil</v>
      </c>
      <c r="V2405" s="207" t="s">
        <v>576</v>
      </c>
      <c r="W2405" s="123" t="s">
        <v>578</v>
      </c>
      <c r="X2405" s="123" t="str">
        <f t="shared" si="155"/>
        <v>DébilNo disminuyeDirectamente</v>
      </c>
      <c r="Y2405" s="208" t="str">
        <f>IFERROR(VLOOKUP(X2405,'Tablas de calculos'!$AZ$4:$BE$11,5,FALSE),"")</f>
        <v/>
      </c>
      <c r="Z2405" s="208" t="str">
        <f>IFERROR(VLOOKUP(X2405,'Tablas de calculos'!$AZ$4:$BE$11,6,FALSE),"")</f>
        <v/>
      </c>
    </row>
    <row r="2406" spans="1:26" ht="60" x14ac:dyDescent="0.25">
      <c r="A2406" s="232" t="s">
        <v>109</v>
      </c>
      <c r="B2406" s="61">
        <v>65</v>
      </c>
      <c r="C2406" s="429" t="str">
        <f>+VLOOKUP(Tabla9[[#This Row],[Cod. Riesgo]],Tabla_Riesgos[[Número]:[Tipo de Riesgo]],6,FALSE)</f>
        <v>Operativo</v>
      </c>
      <c r="D2406" s="119" t="s">
        <v>76</v>
      </c>
      <c r="E2406" s="120" t="s">
        <v>78</v>
      </c>
      <c r="F2406" s="121"/>
      <c r="G2406" s="125" t="s">
        <v>309</v>
      </c>
      <c r="H2406" s="472"/>
      <c r="I2406" s="207"/>
      <c r="J2406" s="207"/>
      <c r="K2406" s="207"/>
      <c r="L2406" s="207"/>
      <c r="M2406" s="207"/>
      <c r="N2406" s="207"/>
      <c r="O2406" s="123"/>
      <c r="P2406" s="123">
        <f t="shared" si="152"/>
        <v>0</v>
      </c>
      <c r="Q2406" s="208" t="str">
        <f t="shared" si="153"/>
        <v>Debil</v>
      </c>
      <c r="R2406" s="224" t="s">
        <v>516</v>
      </c>
      <c r="S2406" s="224" t="str">
        <f t="shared" si="154"/>
        <v>DebilFuerte</v>
      </c>
      <c r="T2406" s="224">
        <f>IFERROR(VLOOKUP(S2406,'Tablas de calculos'!$AU$16:$AV$24,2,FALSE),"")</f>
        <v>7</v>
      </c>
      <c r="U2406" s="208" t="str">
        <f>IFERROR(VLOOKUP(T2406,'Tablas de calculos'!$AV$16:$AY$24,4),"")</f>
        <v>Débil</v>
      </c>
      <c r="V2406" s="207" t="s">
        <v>576</v>
      </c>
      <c r="W2406" s="123" t="s">
        <v>578</v>
      </c>
      <c r="X2406" s="123" t="str">
        <f t="shared" si="155"/>
        <v>DébilNo disminuyeDirectamente</v>
      </c>
      <c r="Y2406" s="208" t="str">
        <f>IFERROR(VLOOKUP(X2406,'Tablas de calculos'!$AZ$4:$BE$11,5,FALSE),"")</f>
        <v/>
      </c>
      <c r="Z2406" s="208" t="str">
        <f>IFERROR(VLOOKUP(X2406,'Tablas de calculos'!$AZ$4:$BE$11,6,FALSE),"")</f>
        <v/>
      </c>
    </row>
    <row r="2407" spans="1:26" ht="60" x14ac:dyDescent="0.25">
      <c r="A2407" s="232" t="s">
        <v>109</v>
      </c>
      <c r="B2407" s="61">
        <v>66</v>
      </c>
      <c r="C2407" s="429" t="str">
        <f>+VLOOKUP(Tabla9[[#This Row],[Cod. Riesgo]],Tabla_Riesgos[[Número]:[Tipo de Riesgo]],6,FALSE)</f>
        <v>Operativo</v>
      </c>
      <c r="D2407" s="119" t="s">
        <v>76</v>
      </c>
      <c r="E2407" s="120" t="s">
        <v>79</v>
      </c>
      <c r="F2407" s="121"/>
      <c r="G2407" s="125" t="s">
        <v>310</v>
      </c>
      <c r="H2407" s="472"/>
      <c r="I2407" s="207"/>
      <c r="J2407" s="207"/>
      <c r="K2407" s="207"/>
      <c r="L2407" s="207"/>
      <c r="M2407" s="207"/>
      <c r="N2407" s="207"/>
      <c r="O2407" s="123"/>
      <c r="P2407" s="123">
        <f t="shared" si="152"/>
        <v>0</v>
      </c>
      <c r="Q2407" s="208" t="str">
        <f t="shared" si="153"/>
        <v>Debil</v>
      </c>
      <c r="R2407" s="224" t="s">
        <v>516</v>
      </c>
      <c r="S2407" s="224" t="str">
        <f t="shared" si="154"/>
        <v>DebilFuerte</v>
      </c>
      <c r="T2407" s="224">
        <f>IFERROR(VLOOKUP(S2407,'Tablas de calculos'!$AU$16:$AV$24,2,FALSE),"")</f>
        <v>7</v>
      </c>
      <c r="U2407" s="208" t="str">
        <f>IFERROR(VLOOKUP(T2407,'Tablas de calculos'!$AV$16:$AY$24,4),"")</f>
        <v>Débil</v>
      </c>
      <c r="V2407" s="207" t="s">
        <v>576</v>
      </c>
      <c r="W2407" s="123" t="s">
        <v>578</v>
      </c>
      <c r="X2407" s="123" t="str">
        <f t="shared" si="155"/>
        <v>DébilNo disminuyeDirectamente</v>
      </c>
      <c r="Y2407" s="208" t="str">
        <f>IFERROR(VLOOKUP(X2407,'Tablas de calculos'!$AZ$4:$BE$11,5,FALSE),"")</f>
        <v/>
      </c>
      <c r="Z2407" s="208" t="str">
        <f>IFERROR(VLOOKUP(X2407,'Tablas de calculos'!$AZ$4:$BE$11,6,FALSE),"")</f>
        <v/>
      </c>
    </row>
    <row r="2408" spans="1:26" ht="105" x14ac:dyDescent="0.25">
      <c r="A2408" s="232" t="s">
        <v>109</v>
      </c>
      <c r="B2408" s="61">
        <v>67</v>
      </c>
      <c r="C2408" s="429" t="str">
        <f>+VLOOKUP(Tabla9[[#This Row],[Cod. Riesgo]],Tabla_Riesgos[[Número]:[Tipo de Riesgo]],6,FALSE)</f>
        <v>Seguridad de la Información</v>
      </c>
      <c r="D2408" s="119" t="s">
        <v>676</v>
      </c>
      <c r="E2408" s="120" t="s">
        <v>677</v>
      </c>
      <c r="F2408" s="121"/>
      <c r="G2408" s="125" t="s">
        <v>312</v>
      </c>
      <c r="H2408" s="472"/>
      <c r="I2408" s="207"/>
      <c r="J2408" s="207"/>
      <c r="K2408" s="207"/>
      <c r="L2408" s="207"/>
      <c r="M2408" s="207"/>
      <c r="N2408" s="207"/>
      <c r="O2408" s="123"/>
      <c r="P2408" s="123">
        <f t="shared" si="152"/>
        <v>0</v>
      </c>
      <c r="Q2408" s="208" t="str">
        <f t="shared" si="153"/>
        <v>Debil</v>
      </c>
      <c r="R2408" s="224" t="s">
        <v>516</v>
      </c>
      <c r="S2408" s="224" t="str">
        <f t="shared" si="154"/>
        <v>DebilFuerte</v>
      </c>
      <c r="T2408" s="224">
        <f>IFERROR(VLOOKUP(S2408,'Tablas de calculos'!$AU$16:$AV$24,2,FALSE),"")</f>
        <v>7</v>
      </c>
      <c r="U2408" s="208" t="str">
        <f>IFERROR(VLOOKUP(T2408,'Tablas de calculos'!$AV$16:$AY$24,4),"")</f>
        <v>Débil</v>
      </c>
      <c r="V2408" s="207" t="s">
        <v>576</v>
      </c>
      <c r="W2408" s="123" t="s">
        <v>578</v>
      </c>
      <c r="X2408" s="123" t="str">
        <f t="shared" si="155"/>
        <v>DébilNo disminuyeDirectamente</v>
      </c>
      <c r="Y2408" s="208" t="str">
        <f>IFERROR(VLOOKUP(X2408,'Tablas de calculos'!$AZ$4:$BE$11,5,FALSE),"")</f>
        <v/>
      </c>
      <c r="Z2408" s="208" t="str">
        <f>IFERROR(VLOOKUP(X2408,'Tablas de calculos'!$AZ$4:$BE$11,6,FALSE),"")</f>
        <v/>
      </c>
    </row>
    <row r="2409" spans="1:26" ht="60" x14ac:dyDescent="0.25">
      <c r="A2409" s="232" t="s">
        <v>109</v>
      </c>
      <c r="B2409" s="61">
        <v>67</v>
      </c>
      <c r="C2409" s="429" t="str">
        <f>+VLOOKUP(Tabla9[[#This Row],[Cod. Riesgo]],Tabla_Riesgos[[Número]:[Tipo de Riesgo]],6,FALSE)</f>
        <v>Seguridad de la Información</v>
      </c>
      <c r="D2409" s="119" t="s">
        <v>676</v>
      </c>
      <c r="E2409" s="120" t="s">
        <v>677</v>
      </c>
      <c r="F2409" s="121"/>
      <c r="G2409" s="125" t="s">
        <v>314</v>
      </c>
      <c r="H2409" s="472"/>
      <c r="I2409" s="207"/>
      <c r="J2409" s="207"/>
      <c r="K2409" s="207"/>
      <c r="L2409" s="207"/>
      <c r="M2409" s="207"/>
      <c r="N2409" s="207"/>
      <c r="O2409" s="123"/>
      <c r="P2409" s="123">
        <f t="shared" si="152"/>
        <v>0</v>
      </c>
      <c r="Q2409" s="208" t="str">
        <f t="shared" si="153"/>
        <v>Debil</v>
      </c>
      <c r="R2409" s="224" t="s">
        <v>516</v>
      </c>
      <c r="S2409" s="224" t="str">
        <f t="shared" si="154"/>
        <v>DebilFuerte</v>
      </c>
      <c r="T2409" s="224">
        <f>IFERROR(VLOOKUP(S2409,'Tablas de calculos'!$AU$16:$AV$24,2,FALSE),"")</f>
        <v>7</v>
      </c>
      <c r="U2409" s="208" t="str">
        <f>IFERROR(VLOOKUP(T2409,'Tablas de calculos'!$AV$16:$AY$24,4),"")</f>
        <v>Débil</v>
      </c>
      <c r="V2409" s="207" t="s">
        <v>576</v>
      </c>
      <c r="W2409" s="123" t="s">
        <v>578</v>
      </c>
      <c r="X2409" s="123" t="str">
        <f t="shared" si="155"/>
        <v>DébilNo disminuyeDirectamente</v>
      </c>
      <c r="Y2409" s="208" t="str">
        <f>IFERROR(VLOOKUP(X2409,'Tablas de calculos'!$AZ$4:$BE$11,5,FALSE),"")</f>
        <v/>
      </c>
      <c r="Z2409" s="208" t="str">
        <f>IFERROR(VLOOKUP(X2409,'Tablas de calculos'!$AZ$4:$BE$11,6,FALSE),"")</f>
        <v/>
      </c>
    </row>
    <row r="2410" spans="1:26" ht="60" x14ac:dyDescent="0.25">
      <c r="A2410" s="232" t="s">
        <v>109</v>
      </c>
      <c r="B2410" s="61">
        <v>67</v>
      </c>
      <c r="C2410" s="429" t="str">
        <f>+VLOOKUP(Tabla9[[#This Row],[Cod. Riesgo]],Tabla_Riesgos[[Número]:[Tipo de Riesgo]],6,FALSE)</f>
        <v>Seguridad de la Información</v>
      </c>
      <c r="D2410" s="119" t="s">
        <v>676</v>
      </c>
      <c r="E2410" s="120" t="s">
        <v>677</v>
      </c>
      <c r="F2410" s="121"/>
      <c r="G2410" s="125" t="s">
        <v>231</v>
      </c>
      <c r="H2410" s="472"/>
      <c r="I2410" s="207"/>
      <c r="J2410" s="207"/>
      <c r="K2410" s="207"/>
      <c r="L2410" s="207"/>
      <c r="M2410" s="207"/>
      <c r="N2410" s="207"/>
      <c r="O2410" s="123"/>
      <c r="P2410" s="123">
        <f t="shared" si="152"/>
        <v>0</v>
      </c>
      <c r="Q2410" s="208" t="str">
        <f t="shared" si="153"/>
        <v>Debil</v>
      </c>
      <c r="R2410" s="224" t="s">
        <v>516</v>
      </c>
      <c r="S2410" s="224" t="str">
        <f t="shared" si="154"/>
        <v>DebilFuerte</v>
      </c>
      <c r="T2410" s="224">
        <f>IFERROR(VLOOKUP(S2410,'Tablas de calculos'!$AU$16:$AV$24,2,FALSE),"")</f>
        <v>7</v>
      </c>
      <c r="U2410" s="208" t="str">
        <f>IFERROR(VLOOKUP(T2410,'Tablas de calculos'!$AV$16:$AY$24,4),"")</f>
        <v>Débil</v>
      </c>
      <c r="V2410" s="207" t="s">
        <v>576</v>
      </c>
      <c r="W2410" s="123" t="s">
        <v>578</v>
      </c>
      <c r="X2410" s="123" t="str">
        <f t="shared" si="155"/>
        <v>DébilNo disminuyeDirectamente</v>
      </c>
      <c r="Y2410" s="208" t="str">
        <f>IFERROR(VLOOKUP(X2410,'Tablas de calculos'!$AZ$4:$BE$11,5,FALSE),"")</f>
        <v/>
      </c>
      <c r="Z2410" s="208" t="str">
        <f>IFERROR(VLOOKUP(X2410,'Tablas de calculos'!$AZ$4:$BE$11,6,FALSE),"")</f>
        <v/>
      </c>
    </row>
    <row r="2411" spans="1:26" ht="75" x14ac:dyDescent="0.25">
      <c r="A2411" s="232" t="s">
        <v>109</v>
      </c>
      <c r="B2411" s="61">
        <v>67</v>
      </c>
      <c r="C2411" s="429" t="str">
        <f>+VLOOKUP(Tabla9[[#This Row],[Cod. Riesgo]],Tabla_Riesgos[[Número]:[Tipo de Riesgo]],6,FALSE)</f>
        <v>Seguridad de la Información</v>
      </c>
      <c r="D2411" s="119" t="s">
        <v>676</v>
      </c>
      <c r="E2411" s="120" t="s">
        <v>677</v>
      </c>
      <c r="F2411" s="121"/>
      <c r="G2411" s="125" t="s">
        <v>317</v>
      </c>
      <c r="H2411" s="472"/>
      <c r="I2411" s="207"/>
      <c r="J2411" s="207"/>
      <c r="K2411" s="207"/>
      <c r="L2411" s="207"/>
      <c r="M2411" s="207"/>
      <c r="N2411" s="207"/>
      <c r="O2411" s="123"/>
      <c r="P2411" s="123">
        <f t="shared" si="152"/>
        <v>0</v>
      </c>
      <c r="Q2411" s="208" t="str">
        <f t="shared" si="153"/>
        <v>Debil</v>
      </c>
      <c r="R2411" s="224" t="s">
        <v>516</v>
      </c>
      <c r="S2411" s="224" t="str">
        <f t="shared" si="154"/>
        <v>DebilFuerte</v>
      </c>
      <c r="T2411" s="224">
        <f>IFERROR(VLOOKUP(S2411,'Tablas de calculos'!$AU$16:$AV$24,2,FALSE),"")</f>
        <v>7</v>
      </c>
      <c r="U2411" s="208" t="str">
        <f>IFERROR(VLOOKUP(T2411,'Tablas de calculos'!$AV$16:$AY$24,4),"")</f>
        <v>Débil</v>
      </c>
      <c r="V2411" s="207" t="s">
        <v>576</v>
      </c>
      <c r="W2411" s="123" t="s">
        <v>578</v>
      </c>
      <c r="X2411" s="123" t="str">
        <f t="shared" si="155"/>
        <v>DébilNo disminuyeDirectamente</v>
      </c>
      <c r="Y2411" s="208" t="str">
        <f>IFERROR(VLOOKUP(X2411,'Tablas de calculos'!$AZ$4:$BE$11,5,FALSE),"")</f>
        <v/>
      </c>
      <c r="Z2411" s="208" t="str">
        <f>IFERROR(VLOOKUP(X2411,'Tablas de calculos'!$AZ$4:$BE$11,6,FALSE),"")</f>
        <v/>
      </c>
    </row>
    <row r="2412" spans="1:26" ht="45" x14ac:dyDescent="0.25">
      <c r="A2412" s="232" t="s">
        <v>109</v>
      </c>
      <c r="B2412" s="61">
        <v>68</v>
      </c>
      <c r="C2412" s="429" t="str">
        <f>+VLOOKUP(Tabla9[[#This Row],[Cod. Riesgo]],Tabla_Riesgos[[Número]:[Tipo de Riesgo]],6,FALSE)</f>
        <v>Seguridad de la Información</v>
      </c>
      <c r="D2412" s="119" t="s">
        <v>102</v>
      </c>
      <c r="E2412" s="120" t="s">
        <v>81</v>
      </c>
      <c r="F2412" s="121"/>
      <c r="G2412" s="125" t="s">
        <v>319</v>
      </c>
      <c r="H2412" s="472"/>
      <c r="I2412" s="207"/>
      <c r="J2412" s="207"/>
      <c r="K2412" s="207"/>
      <c r="L2412" s="207"/>
      <c r="M2412" s="207"/>
      <c r="N2412" s="207"/>
      <c r="O2412" s="123"/>
      <c r="P2412" s="123">
        <f t="shared" si="152"/>
        <v>0</v>
      </c>
      <c r="Q2412" s="208" t="str">
        <f t="shared" si="153"/>
        <v>Debil</v>
      </c>
      <c r="R2412" s="224" t="s">
        <v>516</v>
      </c>
      <c r="S2412" s="224" t="str">
        <f t="shared" si="154"/>
        <v>DebilFuerte</v>
      </c>
      <c r="T2412" s="224">
        <f>IFERROR(VLOOKUP(S2412,'Tablas de calculos'!$AU$16:$AV$24,2,FALSE),"")</f>
        <v>7</v>
      </c>
      <c r="U2412" s="208" t="str">
        <f>IFERROR(VLOOKUP(T2412,'Tablas de calculos'!$AV$16:$AY$24,4),"")</f>
        <v>Débil</v>
      </c>
      <c r="V2412" s="207" t="s">
        <v>576</v>
      </c>
      <c r="W2412" s="123" t="s">
        <v>578</v>
      </c>
      <c r="X2412" s="123" t="str">
        <f t="shared" si="155"/>
        <v>DébilNo disminuyeDirectamente</v>
      </c>
      <c r="Y2412" s="208" t="str">
        <f>IFERROR(VLOOKUP(X2412,'Tablas de calculos'!$AZ$4:$BE$11,5,FALSE),"")</f>
        <v/>
      </c>
      <c r="Z2412" s="208" t="str">
        <f>IFERROR(VLOOKUP(X2412,'Tablas de calculos'!$AZ$4:$BE$11,6,FALSE),"")</f>
        <v/>
      </c>
    </row>
    <row r="2413" spans="1:26" ht="90" x14ac:dyDescent="0.25">
      <c r="A2413" s="232" t="s">
        <v>109</v>
      </c>
      <c r="B2413" s="61">
        <v>70</v>
      </c>
      <c r="C2413" s="429" t="str">
        <f>+VLOOKUP(Tabla9[[#This Row],[Cod. Riesgo]],Tabla_Riesgos[[Número]:[Tipo de Riesgo]],6,FALSE)</f>
        <v>Seguridad de la Información</v>
      </c>
      <c r="D2413" s="119" t="s">
        <v>102</v>
      </c>
      <c r="E2413" s="120" t="s">
        <v>678</v>
      </c>
      <c r="F2413" s="121"/>
      <c r="G2413" s="125" t="s">
        <v>321</v>
      </c>
      <c r="H2413" s="472"/>
      <c r="I2413" s="207"/>
      <c r="J2413" s="207"/>
      <c r="K2413" s="207"/>
      <c r="L2413" s="207"/>
      <c r="M2413" s="207"/>
      <c r="N2413" s="207"/>
      <c r="O2413" s="123"/>
      <c r="P2413" s="123">
        <f t="shared" si="152"/>
        <v>0</v>
      </c>
      <c r="Q2413" s="208" t="str">
        <f t="shared" si="153"/>
        <v>Debil</v>
      </c>
      <c r="R2413" s="224" t="s">
        <v>516</v>
      </c>
      <c r="S2413" s="224" t="str">
        <f t="shared" si="154"/>
        <v>DebilFuerte</v>
      </c>
      <c r="T2413" s="224">
        <f>IFERROR(VLOOKUP(S2413,'Tablas de calculos'!$AU$16:$AV$24,2,FALSE),"")</f>
        <v>7</v>
      </c>
      <c r="U2413" s="208" t="str">
        <f>IFERROR(VLOOKUP(T2413,'Tablas de calculos'!$AV$16:$AY$24,4),"")</f>
        <v>Débil</v>
      </c>
      <c r="V2413" s="207" t="s">
        <v>576</v>
      </c>
      <c r="W2413" s="123" t="s">
        <v>578</v>
      </c>
      <c r="X2413" s="123" t="str">
        <f t="shared" si="155"/>
        <v>DébilNo disminuyeDirectamente</v>
      </c>
      <c r="Y2413" s="208" t="str">
        <f>IFERROR(VLOOKUP(X2413,'Tablas de calculos'!$AZ$4:$BE$11,5,FALSE),"")</f>
        <v/>
      </c>
      <c r="Z2413" s="208" t="str">
        <f>IFERROR(VLOOKUP(X2413,'Tablas de calculos'!$AZ$4:$BE$11,6,FALSE),"")</f>
        <v/>
      </c>
    </row>
    <row r="2414" spans="1:26" ht="60" x14ac:dyDescent="0.25">
      <c r="A2414" s="232" t="s">
        <v>109</v>
      </c>
      <c r="B2414" s="61">
        <v>70</v>
      </c>
      <c r="C2414" s="429" t="str">
        <f>+VLOOKUP(Tabla9[[#This Row],[Cod. Riesgo]],Tabla_Riesgos[[Número]:[Tipo de Riesgo]],6,FALSE)</f>
        <v>Seguridad de la Información</v>
      </c>
      <c r="D2414" s="119" t="s">
        <v>102</v>
      </c>
      <c r="E2414" s="120" t="s">
        <v>678</v>
      </c>
      <c r="F2414" s="121"/>
      <c r="G2414" s="125" t="s">
        <v>323</v>
      </c>
      <c r="H2414" s="472"/>
      <c r="I2414" s="207"/>
      <c r="J2414" s="207"/>
      <c r="K2414" s="207"/>
      <c r="L2414" s="207"/>
      <c r="M2414" s="207"/>
      <c r="N2414" s="207"/>
      <c r="O2414" s="123"/>
      <c r="P2414" s="123">
        <f t="shared" si="152"/>
        <v>0</v>
      </c>
      <c r="Q2414" s="208" t="str">
        <f t="shared" si="153"/>
        <v>Debil</v>
      </c>
      <c r="R2414" s="224" t="s">
        <v>516</v>
      </c>
      <c r="S2414" s="224" t="str">
        <f t="shared" si="154"/>
        <v>DebilFuerte</v>
      </c>
      <c r="T2414" s="224">
        <f>IFERROR(VLOOKUP(S2414,'Tablas de calculos'!$AU$16:$AV$24,2,FALSE),"")</f>
        <v>7</v>
      </c>
      <c r="U2414" s="208" t="str">
        <f>IFERROR(VLOOKUP(T2414,'Tablas de calculos'!$AV$16:$AY$24,4),"")</f>
        <v>Débil</v>
      </c>
      <c r="V2414" s="207" t="s">
        <v>576</v>
      </c>
      <c r="W2414" s="123" t="s">
        <v>578</v>
      </c>
      <c r="X2414" s="123" t="str">
        <f t="shared" si="155"/>
        <v>DébilNo disminuyeDirectamente</v>
      </c>
      <c r="Y2414" s="208" t="str">
        <f>IFERROR(VLOOKUP(X2414,'Tablas de calculos'!$AZ$4:$BE$11,5,FALSE),"")</f>
        <v/>
      </c>
      <c r="Z2414" s="208" t="str">
        <f>IFERROR(VLOOKUP(X2414,'Tablas de calculos'!$AZ$4:$BE$11,6,FALSE),"")</f>
        <v/>
      </c>
    </row>
    <row r="2415" spans="1:26" ht="30" x14ac:dyDescent="0.25">
      <c r="A2415" s="232" t="s">
        <v>109</v>
      </c>
      <c r="B2415" s="61">
        <v>70</v>
      </c>
      <c r="C2415" s="429" t="str">
        <f>+VLOOKUP(Tabla9[[#This Row],[Cod. Riesgo]],Tabla_Riesgos[[Número]:[Tipo de Riesgo]],6,FALSE)</f>
        <v>Seguridad de la Información</v>
      </c>
      <c r="D2415" s="119" t="s">
        <v>102</v>
      </c>
      <c r="E2415" s="120" t="s">
        <v>678</v>
      </c>
      <c r="F2415" s="121"/>
      <c r="G2415" s="125" t="s">
        <v>325</v>
      </c>
      <c r="H2415" s="472"/>
      <c r="I2415" s="207"/>
      <c r="J2415" s="207"/>
      <c r="K2415" s="207"/>
      <c r="L2415" s="207"/>
      <c r="M2415" s="207"/>
      <c r="N2415" s="207"/>
      <c r="O2415" s="123"/>
      <c r="P2415" s="123">
        <f t="shared" si="152"/>
        <v>0</v>
      </c>
      <c r="Q2415" s="208" t="str">
        <f t="shared" si="153"/>
        <v>Debil</v>
      </c>
      <c r="R2415" s="224" t="s">
        <v>516</v>
      </c>
      <c r="S2415" s="224" t="str">
        <f t="shared" si="154"/>
        <v>DebilFuerte</v>
      </c>
      <c r="T2415" s="224">
        <f>IFERROR(VLOOKUP(S2415,'Tablas de calculos'!$AU$16:$AV$24,2,FALSE),"")</f>
        <v>7</v>
      </c>
      <c r="U2415" s="208" t="str">
        <f>IFERROR(VLOOKUP(T2415,'Tablas de calculos'!$AV$16:$AY$24,4),"")</f>
        <v>Débil</v>
      </c>
      <c r="V2415" s="207" t="s">
        <v>576</v>
      </c>
      <c r="W2415" s="123" t="s">
        <v>578</v>
      </c>
      <c r="X2415" s="123" t="str">
        <f t="shared" si="155"/>
        <v>DébilNo disminuyeDirectamente</v>
      </c>
      <c r="Y2415" s="208" t="str">
        <f>IFERROR(VLOOKUP(X2415,'Tablas de calculos'!$AZ$4:$BE$11,5,FALSE),"")</f>
        <v/>
      </c>
      <c r="Z2415" s="208" t="str">
        <f>IFERROR(VLOOKUP(X2415,'Tablas de calculos'!$AZ$4:$BE$11,6,FALSE),"")</f>
        <v/>
      </c>
    </row>
    <row r="2416" spans="1:26" ht="30" x14ac:dyDescent="0.25">
      <c r="A2416" s="232" t="s">
        <v>109</v>
      </c>
      <c r="B2416" s="61">
        <v>70</v>
      </c>
      <c r="C2416" s="429" t="str">
        <f>+VLOOKUP(Tabla9[[#This Row],[Cod. Riesgo]],Tabla_Riesgos[[Número]:[Tipo de Riesgo]],6,FALSE)</f>
        <v>Seguridad de la Información</v>
      </c>
      <c r="D2416" s="119" t="s">
        <v>102</v>
      </c>
      <c r="E2416" s="120" t="s">
        <v>678</v>
      </c>
      <c r="F2416" s="121"/>
      <c r="G2416" s="125" t="s">
        <v>327</v>
      </c>
      <c r="H2416" s="472"/>
      <c r="I2416" s="207"/>
      <c r="J2416" s="207"/>
      <c r="K2416" s="207"/>
      <c r="L2416" s="207"/>
      <c r="M2416" s="207"/>
      <c r="N2416" s="207"/>
      <c r="O2416" s="123"/>
      <c r="P2416" s="123">
        <f t="shared" si="152"/>
        <v>0</v>
      </c>
      <c r="Q2416" s="208" t="str">
        <f t="shared" si="153"/>
        <v>Debil</v>
      </c>
      <c r="R2416" s="224" t="s">
        <v>516</v>
      </c>
      <c r="S2416" s="224" t="str">
        <f t="shared" si="154"/>
        <v>DebilFuerte</v>
      </c>
      <c r="T2416" s="224">
        <f>IFERROR(VLOOKUP(S2416,'Tablas de calculos'!$AU$16:$AV$24,2,FALSE),"")</f>
        <v>7</v>
      </c>
      <c r="U2416" s="208" t="str">
        <f>IFERROR(VLOOKUP(T2416,'Tablas de calculos'!$AV$16:$AY$24,4),"")</f>
        <v>Débil</v>
      </c>
      <c r="V2416" s="207" t="s">
        <v>576</v>
      </c>
      <c r="W2416" s="123" t="s">
        <v>578</v>
      </c>
      <c r="X2416" s="123" t="str">
        <f t="shared" si="155"/>
        <v>DébilNo disminuyeDirectamente</v>
      </c>
      <c r="Y2416" s="208" t="str">
        <f>IFERROR(VLOOKUP(X2416,'Tablas de calculos'!$AZ$4:$BE$11,5,FALSE),"")</f>
        <v/>
      </c>
      <c r="Z2416" s="208" t="str">
        <f>IFERROR(VLOOKUP(X2416,'Tablas de calculos'!$AZ$4:$BE$11,6,FALSE),"")</f>
        <v/>
      </c>
    </row>
    <row r="2417" spans="1:26" ht="30" x14ac:dyDescent="0.25">
      <c r="A2417" s="232" t="s">
        <v>109</v>
      </c>
      <c r="B2417" s="61">
        <v>71</v>
      </c>
      <c r="C2417" s="429" t="str">
        <f>+VLOOKUP(Tabla9[[#This Row],[Cod. Riesgo]],Tabla_Riesgos[[Número]:[Tipo de Riesgo]],6,FALSE)</f>
        <v>Operativo</v>
      </c>
      <c r="D2417" s="119" t="s">
        <v>82</v>
      </c>
      <c r="E2417" s="120" t="s">
        <v>83</v>
      </c>
      <c r="F2417" s="121"/>
      <c r="G2417" s="125" t="s">
        <v>329</v>
      </c>
      <c r="H2417" s="472"/>
      <c r="I2417" s="207"/>
      <c r="J2417" s="207"/>
      <c r="K2417" s="207"/>
      <c r="L2417" s="207"/>
      <c r="M2417" s="207"/>
      <c r="N2417" s="207"/>
      <c r="O2417" s="123"/>
      <c r="P2417" s="123">
        <f t="shared" si="152"/>
        <v>0</v>
      </c>
      <c r="Q2417" s="208" t="str">
        <f t="shared" si="153"/>
        <v>Debil</v>
      </c>
      <c r="R2417" s="224" t="s">
        <v>516</v>
      </c>
      <c r="S2417" s="224" t="str">
        <f t="shared" si="154"/>
        <v>DebilFuerte</v>
      </c>
      <c r="T2417" s="224">
        <f>IFERROR(VLOOKUP(S2417,'Tablas de calculos'!$AU$16:$AV$24,2,FALSE),"")</f>
        <v>7</v>
      </c>
      <c r="U2417" s="208" t="str">
        <f>IFERROR(VLOOKUP(T2417,'Tablas de calculos'!$AV$16:$AY$24,4),"")</f>
        <v>Débil</v>
      </c>
      <c r="V2417" s="207" t="s">
        <v>576</v>
      </c>
      <c r="W2417" s="123" t="s">
        <v>578</v>
      </c>
      <c r="X2417" s="123" t="str">
        <f t="shared" si="155"/>
        <v>DébilNo disminuyeDirectamente</v>
      </c>
      <c r="Y2417" s="208" t="str">
        <f>IFERROR(VLOOKUP(X2417,'Tablas de calculos'!$AZ$4:$BE$11,5,FALSE),"")</f>
        <v/>
      </c>
      <c r="Z2417" s="208" t="str">
        <f>IFERROR(VLOOKUP(X2417,'Tablas de calculos'!$AZ$4:$BE$11,6,FALSE),"")</f>
        <v/>
      </c>
    </row>
    <row r="2418" spans="1:26" x14ac:dyDescent="0.25">
      <c r="A2418" s="232" t="s">
        <v>109</v>
      </c>
      <c r="B2418" s="61">
        <v>71</v>
      </c>
      <c r="C2418" s="429" t="str">
        <f>+VLOOKUP(Tabla9[[#This Row],[Cod. Riesgo]],Tabla_Riesgos[[Número]:[Tipo de Riesgo]],6,FALSE)</f>
        <v>Operativo</v>
      </c>
      <c r="D2418" s="119" t="s">
        <v>82</v>
      </c>
      <c r="E2418" s="120" t="s">
        <v>83</v>
      </c>
      <c r="F2418" s="121"/>
      <c r="G2418" s="125" t="s">
        <v>331</v>
      </c>
      <c r="H2418" s="472"/>
      <c r="I2418" s="207"/>
      <c r="J2418" s="207"/>
      <c r="K2418" s="207"/>
      <c r="L2418" s="207"/>
      <c r="M2418" s="207"/>
      <c r="N2418" s="207"/>
      <c r="O2418" s="123"/>
      <c r="P2418" s="123">
        <f t="shared" si="152"/>
        <v>0</v>
      </c>
      <c r="Q2418" s="208" t="str">
        <f t="shared" si="153"/>
        <v>Debil</v>
      </c>
      <c r="R2418" s="224" t="s">
        <v>516</v>
      </c>
      <c r="S2418" s="224" t="str">
        <f t="shared" si="154"/>
        <v>DebilFuerte</v>
      </c>
      <c r="T2418" s="224">
        <f>IFERROR(VLOOKUP(S2418,'Tablas de calculos'!$AU$16:$AV$24,2,FALSE),"")</f>
        <v>7</v>
      </c>
      <c r="U2418" s="208" t="str">
        <f>IFERROR(VLOOKUP(T2418,'Tablas de calculos'!$AV$16:$AY$24,4),"")</f>
        <v>Débil</v>
      </c>
      <c r="V2418" s="207" t="s">
        <v>576</v>
      </c>
      <c r="W2418" s="123" t="s">
        <v>578</v>
      </c>
      <c r="X2418" s="123" t="str">
        <f t="shared" si="155"/>
        <v>DébilNo disminuyeDirectamente</v>
      </c>
      <c r="Y2418" s="208" t="str">
        <f>IFERROR(VLOOKUP(X2418,'Tablas de calculos'!$AZ$4:$BE$11,5,FALSE),"")</f>
        <v/>
      </c>
      <c r="Z2418" s="208" t="str">
        <f>IFERROR(VLOOKUP(X2418,'Tablas de calculos'!$AZ$4:$BE$11,6,FALSE),"")</f>
        <v/>
      </c>
    </row>
    <row r="2419" spans="1:26" ht="60" x14ac:dyDescent="0.25">
      <c r="A2419" s="232" t="s">
        <v>109</v>
      </c>
      <c r="B2419" s="61">
        <v>72</v>
      </c>
      <c r="C2419" s="429" t="str">
        <f>+VLOOKUP(Tabla9[[#This Row],[Cod. Riesgo]],Tabla_Riesgos[[Número]:[Tipo de Riesgo]],6,FALSE)</f>
        <v>Operativo</v>
      </c>
      <c r="D2419" s="119" t="s">
        <v>676</v>
      </c>
      <c r="E2419" s="120" t="s">
        <v>679</v>
      </c>
      <c r="F2419" s="121"/>
      <c r="G2419" s="125" t="s">
        <v>332</v>
      </c>
      <c r="H2419" s="472"/>
      <c r="I2419" s="207"/>
      <c r="J2419" s="207"/>
      <c r="K2419" s="207"/>
      <c r="L2419" s="207"/>
      <c r="M2419" s="207"/>
      <c r="N2419" s="207"/>
      <c r="O2419" s="123"/>
      <c r="P2419" s="123">
        <f t="shared" si="152"/>
        <v>0</v>
      </c>
      <c r="Q2419" s="208" t="str">
        <f t="shared" si="153"/>
        <v>Debil</v>
      </c>
      <c r="R2419" s="224" t="s">
        <v>516</v>
      </c>
      <c r="S2419" s="224" t="str">
        <f t="shared" si="154"/>
        <v>DebilFuerte</v>
      </c>
      <c r="T2419" s="224">
        <f>IFERROR(VLOOKUP(S2419,'Tablas de calculos'!$AU$16:$AV$24,2,FALSE),"")</f>
        <v>7</v>
      </c>
      <c r="U2419" s="208" t="str">
        <f>IFERROR(VLOOKUP(T2419,'Tablas de calculos'!$AV$16:$AY$24,4),"")</f>
        <v>Débil</v>
      </c>
      <c r="V2419" s="207" t="s">
        <v>576</v>
      </c>
      <c r="W2419" s="123" t="s">
        <v>578</v>
      </c>
      <c r="X2419" s="123" t="str">
        <f t="shared" si="155"/>
        <v>DébilNo disminuyeDirectamente</v>
      </c>
      <c r="Y2419" s="208" t="str">
        <f>IFERROR(VLOOKUP(X2419,'Tablas de calculos'!$AZ$4:$BE$11,5,FALSE),"")</f>
        <v/>
      </c>
      <c r="Z2419" s="208" t="str">
        <f>IFERROR(VLOOKUP(X2419,'Tablas de calculos'!$AZ$4:$BE$11,6,FALSE),"")</f>
        <v/>
      </c>
    </row>
    <row r="2420" spans="1:26" ht="45" x14ac:dyDescent="0.25">
      <c r="A2420" s="232" t="s">
        <v>109</v>
      </c>
      <c r="B2420" s="61">
        <v>73</v>
      </c>
      <c r="C2420" s="429" t="str">
        <f>+VLOOKUP(Tabla9[[#This Row],[Cod. Riesgo]],Tabla_Riesgos[[Número]:[Tipo de Riesgo]],6,FALSE)</f>
        <v>Seguridad de la Información</v>
      </c>
      <c r="D2420" s="119" t="s">
        <v>102</v>
      </c>
      <c r="E2420" s="120" t="s">
        <v>86</v>
      </c>
      <c r="F2420" s="121"/>
      <c r="G2420" s="125" t="s">
        <v>333</v>
      </c>
      <c r="H2420" s="472"/>
      <c r="I2420" s="207"/>
      <c r="J2420" s="207"/>
      <c r="K2420" s="207"/>
      <c r="L2420" s="207"/>
      <c r="M2420" s="207"/>
      <c r="N2420" s="207"/>
      <c r="O2420" s="123"/>
      <c r="P2420" s="123">
        <f t="shared" si="152"/>
        <v>0</v>
      </c>
      <c r="Q2420" s="208" t="str">
        <f t="shared" si="153"/>
        <v>Debil</v>
      </c>
      <c r="R2420" s="224" t="s">
        <v>516</v>
      </c>
      <c r="S2420" s="224" t="str">
        <f t="shared" si="154"/>
        <v>DebilFuerte</v>
      </c>
      <c r="T2420" s="224">
        <f>IFERROR(VLOOKUP(S2420,'Tablas de calculos'!$AU$16:$AV$24,2,FALSE),"")</f>
        <v>7</v>
      </c>
      <c r="U2420" s="208" t="str">
        <f>IFERROR(VLOOKUP(T2420,'Tablas de calculos'!$AV$16:$AY$24,4),"")</f>
        <v>Débil</v>
      </c>
      <c r="V2420" s="207" t="s">
        <v>576</v>
      </c>
      <c r="W2420" s="123" t="s">
        <v>578</v>
      </c>
      <c r="X2420" s="123" t="str">
        <f t="shared" si="155"/>
        <v>DébilNo disminuyeDirectamente</v>
      </c>
      <c r="Y2420" s="208" t="str">
        <f>IFERROR(VLOOKUP(X2420,'Tablas de calculos'!$AZ$4:$BE$11,5,FALSE),"")</f>
        <v/>
      </c>
      <c r="Z2420" s="208" t="str">
        <f>IFERROR(VLOOKUP(X2420,'Tablas de calculos'!$AZ$4:$BE$11,6,FALSE),"")</f>
        <v/>
      </c>
    </row>
    <row r="2421" spans="1:26" ht="60" x14ac:dyDescent="0.25">
      <c r="A2421" s="232" t="s">
        <v>109</v>
      </c>
      <c r="B2421" s="61">
        <v>76</v>
      </c>
      <c r="C2421" s="429" t="str">
        <f>+VLOOKUP(Tabla9[[#This Row],[Cod. Riesgo]],Tabla_Riesgos[[Número]:[Tipo de Riesgo]],6,FALSE)</f>
        <v>Operativo</v>
      </c>
      <c r="D2421" s="119" t="s">
        <v>26</v>
      </c>
      <c r="E2421" s="120" t="s">
        <v>747</v>
      </c>
      <c r="F2421" s="121"/>
      <c r="G2421" s="125"/>
      <c r="H2421" s="472"/>
      <c r="I2421" s="207"/>
      <c r="J2421" s="207"/>
      <c r="K2421" s="207"/>
      <c r="L2421" s="207"/>
      <c r="M2421" s="207"/>
      <c r="N2421" s="207"/>
      <c r="O2421" s="123"/>
      <c r="P2421" s="123">
        <f t="shared" si="152"/>
        <v>0</v>
      </c>
      <c r="Q2421" s="208" t="str">
        <f t="shared" si="153"/>
        <v>Debil</v>
      </c>
      <c r="R2421" s="224" t="s">
        <v>516</v>
      </c>
      <c r="S2421" s="224" t="str">
        <f t="shared" si="154"/>
        <v>DebilFuerte</v>
      </c>
      <c r="T2421" s="224">
        <f>IFERROR(VLOOKUP(S2421,'Tablas de calculos'!$AU$16:$AV$24,2,FALSE),"")</f>
        <v>7</v>
      </c>
      <c r="U2421" s="208" t="str">
        <f>IFERROR(VLOOKUP(T2421,'Tablas de calculos'!$AV$16:$AY$24,4),"")</f>
        <v>Débil</v>
      </c>
      <c r="V2421" s="207" t="s">
        <v>576</v>
      </c>
      <c r="W2421" s="123" t="s">
        <v>578</v>
      </c>
      <c r="X2421" s="123" t="str">
        <f t="shared" si="155"/>
        <v>DébilNo disminuyeDirectamente</v>
      </c>
      <c r="Y2421" s="208" t="str">
        <f>IFERROR(VLOOKUP(X2421,'Tablas de calculos'!$AZ$4:$BE$11,5,FALSE),"")</f>
        <v/>
      </c>
      <c r="Z2421" s="208" t="str">
        <f>IFERROR(VLOOKUP(X2421,'Tablas de calculos'!$AZ$4:$BE$11,6,FALSE),"")</f>
        <v/>
      </c>
    </row>
    <row r="2422" spans="1:26" ht="75" x14ac:dyDescent="0.25">
      <c r="A2422" s="232" t="s">
        <v>109</v>
      </c>
      <c r="B2422" s="61">
        <v>77</v>
      </c>
      <c r="C2422" s="429" t="str">
        <f>+VLOOKUP(Tabla9[[#This Row],[Cod. Riesgo]],Tabla_Riesgos[[Número]:[Tipo de Riesgo]],6,FALSE)</f>
        <v>Operativo</v>
      </c>
      <c r="D2422" s="119" t="s">
        <v>12</v>
      </c>
      <c r="E2422" s="120" t="s">
        <v>89</v>
      </c>
      <c r="F2422" s="121"/>
      <c r="G2422" s="125"/>
      <c r="H2422" s="472"/>
      <c r="I2422" s="207"/>
      <c r="J2422" s="207"/>
      <c r="K2422" s="207"/>
      <c r="L2422" s="207"/>
      <c r="M2422" s="207"/>
      <c r="N2422" s="207"/>
      <c r="O2422" s="123"/>
      <c r="P2422" s="123">
        <f t="shared" si="152"/>
        <v>0</v>
      </c>
      <c r="Q2422" s="208" t="str">
        <f t="shared" si="153"/>
        <v>Debil</v>
      </c>
      <c r="R2422" s="224" t="s">
        <v>516</v>
      </c>
      <c r="S2422" s="224" t="str">
        <f t="shared" si="154"/>
        <v>DebilFuerte</v>
      </c>
      <c r="T2422" s="224">
        <f>IFERROR(VLOOKUP(S2422,'Tablas de calculos'!$AU$16:$AV$24,2,FALSE),"")</f>
        <v>7</v>
      </c>
      <c r="U2422" s="208" t="str">
        <f>IFERROR(VLOOKUP(T2422,'Tablas de calculos'!$AV$16:$AY$24,4),"")</f>
        <v>Débil</v>
      </c>
      <c r="V2422" s="207" t="s">
        <v>576</v>
      </c>
      <c r="W2422" s="123" t="s">
        <v>578</v>
      </c>
      <c r="X2422" s="123" t="str">
        <f t="shared" si="155"/>
        <v>DébilNo disminuyeDirectamente</v>
      </c>
      <c r="Y2422" s="208" t="str">
        <f>IFERROR(VLOOKUP(X2422,'Tablas de calculos'!$AZ$4:$BE$11,5,FALSE),"")</f>
        <v/>
      </c>
      <c r="Z2422" s="208" t="str">
        <f>IFERROR(VLOOKUP(X2422,'Tablas de calculos'!$AZ$4:$BE$11,6,FALSE),"")</f>
        <v/>
      </c>
    </row>
    <row r="2423" spans="1:26" ht="60" x14ac:dyDescent="0.25">
      <c r="A2423" s="232" t="s">
        <v>109</v>
      </c>
      <c r="B2423" s="61">
        <v>78</v>
      </c>
      <c r="C2423" s="429" t="str">
        <f>+VLOOKUP(Tabla9[[#This Row],[Cod. Riesgo]],Tabla_Riesgos[[Número]:[Tipo de Riesgo]],6,FALSE)</f>
        <v>Seguridad de la Información</v>
      </c>
      <c r="D2423" s="119" t="s">
        <v>26</v>
      </c>
      <c r="E2423" s="120" t="s">
        <v>682</v>
      </c>
      <c r="F2423" s="121"/>
      <c r="G2423" s="125"/>
      <c r="H2423" s="472"/>
      <c r="I2423" s="207"/>
      <c r="J2423" s="207"/>
      <c r="K2423" s="207"/>
      <c r="L2423" s="207"/>
      <c r="M2423" s="207"/>
      <c r="N2423" s="207"/>
      <c r="O2423" s="123"/>
      <c r="P2423" s="123">
        <f t="shared" si="152"/>
        <v>0</v>
      </c>
      <c r="Q2423" s="208" t="str">
        <f t="shared" si="153"/>
        <v>Debil</v>
      </c>
      <c r="R2423" s="224" t="s">
        <v>516</v>
      </c>
      <c r="S2423" s="224" t="str">
        <f t="shared" si="154"/>
        <v>DebilFuerte</v>
      </c>
      <c r="T2423" s="224">
        <f>IFERROR(VLOOKUP(S2423,'Tablas de calculos'!$AU$16:$AV$24,2,FALSE),"")</f>
        <v>7</v>
      </c>
      <c r="U2423" s="208" t="str">
        <f>IFERROR(VLOOKUP(T2423,'Tablas de calculos'!$AV$16:$AY$24,4),"")</f>
        <v>Débil</v>
      </c>
      <c r="V2423" s="207" t="s">
        <v>576</v>
      </c>
      <c r="W2423" s="123" t="s">
        <v>578</v>
      </c>
      <c r="X2423" s="123" t="str">
        <f t="shared" si="155"/>
        <v>DébilNo disminuyeDirectamente</v>
      </c>
      <c r="Y2423" s="208" t="str">
        <f>IFERROR(VLOOKUP(X2423,'Tablas de calculos'!$AZ$4:$BE$11,5,FALSE),"")</f>
        <v/>
      </c>
      <c r="Z2423" s="208" t="str">
        <f>IFERROR(VLOOKUP(X2423,'Tablas de calculos'!$AZ$4:$BE$11,6,FALSE),"")</f>
        <v/>
      </c>
    </row>
    <row r="2424" spans="1:26" ht="45" x14ac:dyDescent="0.25">
      <c r="A2424" s="232" t="s">
        <v>109</v>
      </c>
      <c r="B2424" s="61">
        <v>79</v>
      </c>
      <c r="C2424" s="429" t="str">
        <f>+VLOOKUP(Tabla9[[#This Row],[Cod. Riesgo]],Tabla_Riesgos[[Número]:[Tipo de Riesgo]],6,FALSE)</f>
        <v>Operativo</v>
      </c>
      <c r="D2424" s="119" t="s">
        <v>12</v>
      </c>
      <c r="E2424" s="120" t="s">
        <v>637</v>
      </c>
      <c r="F2424" s="121"/>
      <c r="G2424" s="125"/>
      <c r="H2424" s="472"/>
      <c r="I2424" s="207"/>
      <c r="J2424" s="207"/>
      <c r="K2424" s="207"/>
      <c r="L2424" s="207"/>
      <c r="M2424" s="207"/>
      <c r="N2424" s="207"/>
      <c r="O2424" s="123"/>
      <c r="P2424" s="123">
        <f t="shared" si="152"/>
        <v>0</v>
      </c>
      <c r="Q2424" s="208" t="str">
        <f t="shared" si="153"/>
        <v>Debil</v>
      </c>
      <c r="R2424" s="224" t="s">
        <v>516</v>
      </c>
      <c r="S2424" s="224" t="str">
        <f t="shared" si="154"/>
        <v>DebilFuerte</v>
      </c>
      <c r="T2424" s="224">
        <f>IFERROR(VLOOKUP(S2424,'Tablas de calculos'!$AU$16:$AV$24,2,FALSE),"")</f>
        <v>7</v>
      </c>
      <c r="U2424" s="208" t="str">
        <f>IFERROR(VLOOKUP(T2424,'Tablas de calculos'!$AV$16:$AY$24,4),"")</f>
        <v>Débil</v>
      </c>
      <c r="V2424" s="207" t="s">
        <v>576</v>
      </c>
      <c r="W2424" s="123" t="s">
        <v>578</v>
      </c>
      <c r="X2424" s="123" t="str">
        <f t="shared" si="155"/>
        <v>DébilNo disminuyeDirectamente</v>
      </c>
      <c r="Y2424" s="208" t="str">
        <f>IFERROR(VLOOKUP(X2424,'Tablas de calculos'!$AZ$4:$BE$11,5,FALSE),"")</f>
        <v/>
      </c>
      <c r="Z2424" s="208" t="str">
        <f>IFERROR(VLOOKUP(X2424,'Tablas de calculos'!$AZ$4:$BE$11,6,FALSE),"")</f>
        <v/>
      </c>
    </row>
    <row r="2425" spans="1:26" ht="30" x14ac:dyDescent="0.25">
      <c r="A2425" s="232" t="s">
        <v>109</v>
      </c>
      <c r="B2425" s="61">
        <v>80</v>
      </c>
      <c r="C2425" s="429" t="str">
        <f>+VLOOKUP(Tabla9[[#This Row],[Cod. Riesgo]],Tabla_Riesgos[[Número]:[Tipo de Riesgo]],6,FALSE)</f>
        <v>Operativo</v>
      </c>
      <c r="D2425" s="119" t="s">
        <v>55</v>
      </c>
      <c r="E2425" s="120" t="s">
        <v>90</v>
      </c>
      <c r="F2425" s="121"/>
      <c r="G2425" s="125"/>
      <c r="H2425" s="472"/>
      <c r="I2425" s="207"/>
      <c r="J2425" s="207"/>
      <c r="K2425" s="207"/>
      <c r="L2425" s="207"/>
      <c r="M2425" s="207"/>
      <c r="N2425" s="207"/>
      <c r="O2425" s="123"/>
      <c r="P2425" s="123">
        <f t="shared" si="152"/>
        <v>0</v>
      </c>
      <c r="Q2425" s="208" t="str">
        <f t="shared" si="153"/>
        <v>Debil</v>
      </c>
      <c r="R2425" s="224" t="s">
        <v>516</v>
      </c>
      <c r="S2425" s="224" t="str">
        <f t="shared" si="154"/>
        <v>DebilFuerte</v>
      </c>
      <c r="T2425" s="224">
        <f>IFERROR(VLOOKUP(S2425,'Tablas de calculos'!$AU$16:$AV$24,2,FALSE),"")</f>
        <v>7</v>
      </c>
      <c r="U2425" s="208" t="str">
        <f>IFERROR(VLOOKUP(T2425,'Tablas de calculos'!$AV$16:$AY$24,4),"")</f>
        <v>Débil</v>
      </c>
      <c r="V2425" s="207" t="s">
        <v>576</v>
      </c>
      <c r="W2425" s="123" t="s">
        <v>578</v>
      </c>
      <c r="X2425" s="123" t="str">
        <f t="shared" si="155"/>
        <v>DébilNo disminuyeDirectamente</v>
      </c>
      <c r="Y2425" s="208" t="str">
        <f>IFERROR(VLOOKUP(X2425,'Tablas de calculos'!$AZ$4:$BE$11,5,FALSE),"")</f>
        <v/>
      </c>
      <c r="Z2425" s="208" t="str">
        <f>IFERROR(VLOOKUP(X2425,'Tablas de calculos'!$AZ$4:$BE$11,6,FALSE),"")</f>
        <v/>
      </c>
    </row>
    <row r="2426" spans="1:26" ht="45" x14ac:dyDescent="0.25">
      <c r="A2426" s="232" t="s">
        <v>109</v>
      </c>
      <c r="B2426" s="14">
        <v>81</v>
      </c>
      <c r="C2426" s="429" t="str">
        <f>+VLOOKUP(Tabla9[[#This Row],[Cod. Riesgo]],Tabla_Riesgos[[Número]:[Tipo de Riesgo]],6,FALSE)</f>
        <v>Operativo</v>
      </c>
      <c r="D2426" s="119" t="s">
        <v>26</v>
      </c>
      <c r="E2426" s="120" t="s">
        <v>751</v>
      </c>
      <c r="F2426" s="121"/>
      <c r="G2426" s="125" t="s">
        <v>334</v>
      </c>
      <c r="H2426" s="472"/>
      <c r="I2426" s="207"/>
      <c r="J2426" s="207"/>
      <c r="K2426" s="207"/>
      <c r="L2426" s="207"/>
      <c r="M2426" s="207"/>
      <c r="N2426" s="207"/>
      <c r="O2426" s="123"/>
      <c r="P2426" s="123">
        <f t="shared" si="152"/>
        <v>0</v>
      </c>
      <c r="Q2426" s="208" t="str">
        <f t="shared" si="153"/>
        <v>Debil</v>
      </c>
      <c r="R2426" s="224" t="s">
        <v>516</v>
      </c>
      <c r="S2426" s="224" t="str">
        <f t="shared" si="154"/>
        <v>DebilFuerte</v>
      </c>
      <c r="T2426" s="224">
        <f>IFERROR(VLOOKUP(S2426,'Tablas de calculos'!$AU$16:$AV$24,2,FALSE),"")</f>
        <v>7</v>
      </c>
      <c r="U2426" s="208" t="str">
        <f>IFERROR(VLOOKUP(T2426,'Tablas de calculos'!$AV$16:$AY$24,4),"")</f>
        <v>Débil</v>
      </c>
      <c r="V2426" s="207" t="s">
        <v>576</v>
      </c>
      <c r="W2426" s="123" t="s">
        <v>578</v>
      </c>
      <c r="X2426" s="123" t="str">
        <f t="shared" si="155"/>
        <v>DébilNo disminuyeDirectamente</v>
      </c>
      <c r="Y2426" s="208" t="str">
        <f>IFERROR(VLOOKUP(X2426,'Tablas de calculos'!$AZ$4:$BE$11,5,FALSE),"")</f>
        <v/>
      </c>
      <c r="Z2426" s="208" t="str">
        <f>IFERROR(VLOOKUP(X2426,'Tablas de calculos'!$AZ$4:$BE$11,6,FALSE),"")</f>
        <v/>
      </c>
    </row>
    <row r="2427" spans="1:26" ht="60" x14ac:dyDescent="0.25">
      <c r="A2427" s="232" t="s">
        <v>109</v>
      </c>
      <c r="B2427" s="14">
        <v>81</v>
      </c>
      <c r="C2427" s="429" t="str">
        <f>+VLOOKUP(Tabla9[[#This Row],[Cod. Riesgo]],Tabla_Riesgos[[Número]:[Tipo de Riesgo]],6,FALSE)</f>
        <v>Operativo</v>
      </c>
      <c r="D2427" s="119" t="s">
        <v>26</v>
      </c>
      <c r="E2427" s="120" t="s">
        <v>751</v>
      </c>
      <c r="F2427" s="121"/>
      <c r="G2427" s="125" t="s">
        <v>335</v>
      </c>
      <c r="H2427" s="472"/>
      <c r="I2427" s="207"/>
      <c r="J2427" s="207"/>
      <c r="K2427" s="207"/>
      <c r="L2427" s="207"/>
      <c r="M2427" s="207"/>
      <c r="N2427" s="207"/>
      <c r="O2427" s="123"/>
      <c r="P2427" s="123">
        <f t="shared" si="152"/>
        <v>0</v>
      </c>
      <c r="Q2427" s="208" t="str">
        <f t="shared" si="153"/>
        <v>Debil</v>
      </c>
      <c r="R2427" s="224" t="s">
        <v>516</v>
      </c>
      <c r="S2427" s="224" t="str">
        <f t="shared" si="154"/>
        <v>DebilFuerte</v>
      </c>
      <c r="T2427" s="224">
        <f>IFERROR(VLOOKUP(S2427,'Tablas de calculos'!$AU$16:$AV$24,2,FALSE),"")</f>
        <v>7</v>
      </c>
      <c r="U2427" s="208" t="str">
        <f>IFERROR(VLOOKUP(T2427,'Tablas de calculos'!$AV$16:$AY$24,4),"")</f>
        <v>Débil</v>
      </c>
      <c r="V2427" s="207" t="s">
        <v>576</v>
      </c>
      <c r="W2427" s="123" t="s">
        <v>578</v>
      </c>
      <c r="X2427" s="123" t="str">
        <f t="shared" si="155"/>
        <v>DébilNo disminuyeDirectamente</v>
      </c>
      <c r="Y2427" s="208" t="str">
        <f>IFERROR(VLOOKUP(X2427,'Tablas de calculos'!$AZ$4:$BE$11,5,FALSE),"")</f>
        <v/>
      </c>
      <c r="Z2427" s="208" t="str">
        <f>IFERROR(VLOOKUP(X2427,'Tablas de calculos'!$AZ$4:$BE$11,6,FALSE),"")</f>
        <v/>
      </c>
    </row>
    <row r="2428" spans="1:26" ht="75" x14ac:dyDescent="0.25">
      <c r="A2428" s="232" t="s">
        <v>109</v>
      </c>
      <c r="B2428" s="14">
        <v>81</v>
      </c>
      <c r="C2428" s="429" t="str">
        <f>+VLOOKUP(Tabla9[[#This Row],[Cod. Riesgo]],Tabla_Riesgos[[Número]:[Tipo de Riesgo]],6,FALSE)</f>
        <v>Operativo</v>
      </c>
      <c r="D2428" s="119" t="s">
        <v>26</v>
      </c>
      <c r="E2428" s="120" t="s">
        <v>751</v>
      </c>
      <c r="F2428" s="121"/>
      <c r="G2428" s="125" t="s">
        <v>336</v>
      </c>
      <c r="H2428" s="472"/>
      <c r="I2428" s="207"/>
      <c r="J2428" s="207"/>
      <c r="K2428" s="207"/>
      <c r="L2428" s="207"/>
      <c r="M2428" s="207"/>
      <c r="N2428" s="207"/>
      <c r="O2428" s="123"/>
      <c r="P2428" s="123">
        <f t="shared" si="152"/>
        <v>0</v>
      </c>
      <c r="Q2428" s="208" t="str">
        <f t="shared" si="153"/>
        <v>Debil</v>
      </c>
      <c r="R2428" s="224" t="s">
        <v>516</v>
      </c>
      <c r="S2428" s="224" t="str">
        <f t="shared" si="154"/>
        <v>DebilFuerte</v>
      </c>
      <c r="T2428" s="224">
        <f>IFERROR(VLOOKUP(S2428,'Tablas de calculos'!$AU$16:$AV$24,2,FALSE),"")</f>
        <v>7</v>
      </c>
      <c r="U2428" s="208" t="str">
        <f>IFERROR(VLOOKUP(T2428,'Tablas de calculos'!$AV$16:$AY$24,4),"")</f>
        <v>Débil</v>
      </c>
      <c r="V2428" s="207" t="s">
        <v>576</v>
      </c>
      <c r="W2428" s="123" t="s">
        <v>578</v>
      </c>
      <c r="X2428" s="123" t="str">
        <f t="shared" si="155"/>
        <v>DébilNo disminuyeDirectamente</v>
      </c>
      <c r="Y2428" s="208" t="str">
        <f>IFERROR(VLOOKUP(X2428,'Tablas de calculos'!$AZ$4:$BE$11,5,FALSE),"")</f>
        <v/>
      </c>
      <c r="Z2428" s="208" t="str">
        <f>IFERROR(VLOOKUP(X2428,'Tablas de calculos'!$AZ$4:$BE$11,6,FALSE),"")</f>
        <v/>
      </c>
    </row>
    <row r="2429" spans="1:26" ht="75" x14ac:dyDescent="0.25">
      <c r="A2429" s="232" t="s">
        <v>109</v>
      </c>
      <c r="B2429" s="14">
        <v>81</v>
      </c>
      <c r="C2429" s="429" t="str">
        <f>+VLOOKUP(Tabla9[[#This Row],[Cod. Riesgo]],Tabla_Riesgos[[Número]:[Tipo de Riesgo]],6,FALSE)</f>
        <v>Operativo</v>
      </c>
      <c r="D2429" s="119" t="s">
        <v>26</v>
      </c>
      <c r="E2429" s="120" t="s">
        <v>751</v>
      </c>
      <c r="F2429" s="121"/>
      <c r="G2429" s="125" t="s">
        <v>337</v>
      </c>
      <c r="H2429" s="472"/>
      <c r="I2429" s="207"/>
      <c r="J2429" s="207"/>
      <c r="K2429" s="207"/>
      <c r="L2429" s="207"/>
      <c r="M2429" s="207"/>
      <c r="N2429" s="207"/>
      <c r="O2429" s="123"/>
      <c r="P2429" s="123">
        <f t="shared" si="152"/>
        <v>0</v>
      </c>
      <c r="Q2429" s="208" t="str">
        <f t="shared" si="153"/>
        <v>Debil</v>
      </c>
      <c r="R2429" s="224" t="s">
        <v>516</v>
      </c>
      <c r="S2429" s="224" t="str">
        <f t="shared" si="154"/>
        <v>DebilFuerte</v>
      </c>
      <c r="T2429" s="224">
        <f>IFERROR(VLOOKUP(S2429,'Tablas de calculos'!$AU$16:$AV$24,2,FALSE),"")</f>
        <v>7</v>
      </c>
      <c r="U2429" s="208" t="str">
        <f>IFERROR(VLOOKUP(T2429,'Tablas de calculos'!$AV$16:$AY$24,4),"")</f>
        <v>Débil</v>
      </c>
      <c r="V2429" s="207" t="s">
        <v>576</v>
      </c>
      <c r="W2429" s="123" t="s">
        <v>578</v>
      </c>
      <c r="X2429" s="123" t="str">
        <f t="shared" si="155"/>
        <v>DébilNo disminuyeDirectamente</v>
      </c>
      <c r="Y2429" s="208" t="str">
        <f>IFERROR(VLOOKUP(X2429,'Tablas de calculos'!$AZ$4:$BE$11,5,FALSE),"")</f>
        <v/>
      </c>
      <c r="Z2429" s="208" t="str">
        <f>IFERROR(VLOOKUP(X2429,'Tablas de calculos'!$AZ$4:$BE$11,6,FALSE),"")</f>
        <v/>
      </c>
    </row>
    <row r="2430" spans="1:26" ht="60" x14ac:dyDescent="0.25">
      <c r="A2430" s="232" t="s">
        <v>109</v>
      </c>
      <c r="B2430" s="14">
        <v>82</v>
      </c>
      <c r="C2430" s="429" t="str">
        <f>+VLOOKUP(Tabla9[[#This Row],[Cod. Riesgo]],Tabla_Riesgos[[Número]:[Tipo de Riesgo]],6,FALSE)</f>
        <v>Operativo</v>
      </c>
      <c r="D2430" s="119" t="s">
        <v>26</v>
      </c>
      <c r="E2430" s="120" t="s">
        <v>1160</v>
      </c>
      <c r="F2430" s="121"/>
      <c r="G2430" s="125" t="s">
        <v>338</v>
      </c>
      <c r="H2430" s="472"/>
      <c r="I2430" s="207"/>
      <c r="J2430" s="207"/>
      <c r="K2430" s="207"/>
      <c r="L2430" s="207"/>
      <c r="M2430" s="207"/>
      <c r="N2430" s="207"/>
      <c r="O2430" s="123"/>
      <c r="P2430" s="123">
        <f t="shared" si="152"/>
        <v>0</v>
      </c>
      <c r="Q2430" s="208" t="str">
        <f t="shared" si="153"/>
        <v>Debil</v>
      </c>
      <c r="R2430" s="224" t="s">
        <v>516</v>
      </c>
      <c r="S2430" s="224" t="str">
        <f t="shared" si="154"/>
        <v>DebilFuerte</v>
      </c>
      <c r="T2430" s="224">
        <f>IFERROR(VLOOKUP(S2430,'Tablas de calculos'!$AU$16:$AV$24,2,FALSE),"")</f>
        <v>7</v>
      </c>
      <c r="U2430" s="208" t="str">
        <f>IFERROR(VLOOKUP(T2430,'Tablas de calculos'!$AV$16:$AY$24,4),"")</f>
        <v>Débil</v>
      </c>
      <c r="V2430" s="207" t="s">
        <v>576</v>
      </c>
      <c r="W2430" s="123" t="s">
        <v>578</v>
      </c>
      <c r="X2430" s="123" t="str">
        <f t="shared" si="155"/>
        <v>DébilNo disminuyeDirectamente</v>
      </c>
      <c r="Y2430" s="208" t="str">
        <f>IFERROR(VLOOKUP(X2430,'Tablas de calculos'!$AZ$4:$BE$11,5,FALSE),"")</f>
        <v/>
      </c>
      <c r="Z2430" s="208" t="str">
        <f>IFERROR(VLOOKUP(X2430,'Tablas de calculos'!$AZ$4:$BE$11,6,FALSE),"")</f>
        <v/>
      </c>
    </row>
    <row r="2431" spans="1:26" ht="60" x14ac:dyDescent="0.25">
      <c r="A2431" s="232" t="s">
        <v>109</v>
      </c>
      <c r="B2431" s="14">
        <v>82</v>
      </c>
      <c r="C2431" s="429" t="str">
        <f>+VLOOKUP(Tabla9[[#This Row],[Cod. Riesgo]],Tabla_Riesgos[[Número]:[Tipo de Riesgo]],6,FALSE)</f>
        <v>Operativo</v>
      </c>
      <c r="D2431" s="119" t="s">
        <v>26</v>
      </c>
      <c r="E2431" s="120" t="s">
        <v>1160</v>
      </c>
      <c r="F2431" s="121"/>
      <c r="G2431" s="125" t="s">
        <v>339</v>
      </c>
      <c r="H2431" s="472"/>
      <c r="I2431" s="207"/>
      <c r="J2431" s="207"/>
      <c r="K2431" s="207"/>
      <c r="L2431" s="207"/>
      <c r="M2431" s="207"/>
      <c r="N2431" s="207"/>
      <c r="O2431" s="123"/>
      <c r="P2431" s="123">
        <f t="shared" si="152"/>
        <v>0</v>
      </c>
      <c r="Q2431" s="208" t="str">
        <f t="shared" si="153"/>
        <v>Debil</v>
      </c>
      <c r="R2431" s="224" t="s">
        <v>516</v>
      </c>
      <c r="S2431" s="224" t="str">
        <f t="shared" si="154"/>
        <v>DebilFuerte</v>
      </c>
      <c r="T2431" s="224">
        <f>IFERROR(VLOOKUP(S2431,'Tablas de calculos'!$AU$16:$AV$24,2,FALSE),"")</f>
        <v>7</v>
      </c>
      <c r="U2431" s="208" t="str">
        <f>IFERROR(VLOOKUP(T2431,'Tablas de calculos'!$AV$16:$AY$24,4),"")</f>
        <v>Débil</v>
      </c>
      <c r="V2431" s="207" t="s">
        <v>576</v>
      </c>
      <c r="W2431" s="123" t="s">
        <v>578</v>
      </c>
      <c r="X2431" s="123" t="str">
        <f t="shared" si="155"/>
        <v>DébilNo disminuyeDirectamente</v>
      </c>
      <c r="Y2431" s="208" t="str">
        <f>IFERROR(VLOOKUP(X2431,'Tablas de calculos'!$AZ$4:$BE$11,5,FALSE),"")</f>
        <v/>
      </c>
      <c r="Z2431" s="208" t="str">
        <f>IFERROR(VLOOKUP(X2431,'Tablas de calculos'!$AZ$4:$BE$11,6,FALSE),"")</f>
        <v/>
      </c>
    </row>
    <row r="2432" spans="1:26" ht="60" x14ac:dyDescent="0.25">
      <c r="A2432" s="232" t="s">
        <v>109</v>
      </c>
      <c r="B2432" s="14">
        <v>82</v>
      </c>
      <c r="C2432" s="429" t="str">
        <f>+VLOOKUP(Tabla9[[#This Row],[Cod. Riesgo]],Tabla_Riesgos[[Número]:[Tipo de Riesgo]],6,FALSE)</f>
        <v>Operativo</v>
      </c>
      <c r="D2432" s="119" t="s">
        <v>26</v>
      </c>
      <c r="E2432" s="120" t="s">
        <v>1160</v>
      </c>
      <c r="F2432" s="121"/>
      <c r="G2432" s="125" t="s">
        <v>340</v>
      </c>
      <c r="H2432" s="472"/>
      <c r="I2432" s="207"/>
      <c r="J2432" s="207"/>
      <c r="K2432" s="207"/>
      <c r="L2432" s="207"/>
      <c r="M2432" s="207"/>
      <c r="N2432" s="207"/>
      <c r="O2432" s="123"/>
      <c r="P2432" s="123">
        <f t="shared" si="152"/>
        <v>0</v>
      </c>
      <c r="Q2432" s="208" t="str">
        <f t="shared" si="153"/>
        <v>Debil</v>
      </c>
      <c r="R2432" s="224" t="s">
        <v>516</v>
      </c>
      <c r="S2432" s="224" t="str">
        <f t="shared" si="154"/>
        <v>DebilFuerte</v>
      </c>
      <c r="T2432" s="224">
        <f>IFERROR(VLOOKUP(S2432,'Tablas de calculos'!$AU$16:$AV$24,2,FALSE),"")</f>
        <v>7</v>
      </c>
      <c r="U2432" s="208" t="str">
        <f>IFERROR(VLOOKUP(T2432,'Tablas de calculos'!$AV$16:$AY$24,4),"")</f>
        <v>Débil</v>
      </c>
      <c r="V2432" s="207" t="s">
        <v>576</v>
      </c>
      <c r="W2432" s="123" t="s">
        <v>578</v>
      </c>
      <c r="X2432" s="123" t="str">
        <f t="shared" si="155"/>
        <v>DébilNo disminuyeDirectamente</v>
      </c>
      <c r="Y2432" s="208" t="str">
        <f>IFERROR(VLOOKUP(X2432,'Tablas de calculos'!$AZ$4:$BE$11,5,FALSE),"")</f>
        <v/>
      </c>
      <c r="Z2432" s="208" t="str">
        <f>IFERROR(VLOOKUP(X2432,'Tablas de calculos'!$AZ$4:$BE$11,6,FALSE),"")</f>
        <v/>
      </c>
    </row>
    <row r="2433" spans="1:26" ht="60" x14ac:dyDescent="0.25">
      <c r="A2433" s="232" t="s">
        <v>109</v>
      </c>
      <c r="B2433" s="14">
        <v>82</v>
      </c>
      <c r="C2433" s="429" t="str">
        <f>+VLOOKUP(Tabla9[[#This Row],[Cod. Riesgo]],Tabla_Riesgos[[Número]:[Tipo de Riesgo]],6,FALSE)</f>
        <v>Operativo</v>
      </c>
      <c r="D2433" s="119" t="s">
        <v>26</v>
      </c>
      <c r="E2433" s="120" t="s">
        <v>1160</v>
      </c>
      <c r="F2433" s="121"/>
      <c r="G2433" s="125" t="s">
        <v>338</v>
      </c>
      <c r="H2433" s="472"/>
      <c r="I2433" s="207"/>
      <c r="J2433" s="207"/>
      <c r="K2433" s="207"/>
      <c r="L2433" s="207"/>
      <c r="M2433" s="207"/>
      <c r="N2433" s="207"/>
      <c r="O2433" s="123"/>
      <c r="P2433" s="123">
        <f t="shared" si="152"/>
        <v>0</v>
      </c>
      <c r="Q2433" s="208" t="str">
        <f t="shared" si="153"/>
        <v>Debil</v>
      </c>
      <c r="R2433" s="224" t="s">
        <v>516</v>
      </c>
      <c r="S2433" s="224" t="str">
        <f t="shared" si="154"/>
        <v>DebilFuerte</v>
      </c>
      <c r="T2433" s="224">
        <f>IFERROR(VLOOKUP(S2433,'Tablas de calculos'!$AU$16:$AV$24,2,FALSE),"")</f>
        <v>7</v>
      </c>
      <c r="U2433" s="208" t="str">
        <f>IFERROR(VLOOKUP(T2433,'Tablas de calculos'!$AV$16:$AY$24,4),"")</f>
        <v>Débil</v>
      </c>
      <c r="V2433" s="207" t="s">
        <v>576</v>
      </c>
      <c r="W2433" s="123" t="s">
        <v>578</v>
      </c>
      <c r="X2433" s="123" t="str">
        <f t="shared" si="155"/>
        <v>DébilNo disminuyeDirectamente</v>
      </c>
      <c r="Y2433" s="208" t="str">
        <f>IFERROR(VLOOKUP(X2433,'Tablas de calculos'!$AZ$4:$BE$11,5,FALSE),"")</f>
        <v/>
      </c>
      <c r="Z2433" s="208" t="str">
        <f>IFERROR(VLOOKUP(X2433,'Tablas de calculos'!$AZ$4:$BE$11,6,FALSE),"")</f>
        <v/>
      </c>
    </row>
    <row r="2434" spans="1:26" ht="60" x14ac:dyDescent="0.25">
      <c r="A2434" s="232" t="s">
        <v>109</v>
      </c>
      <c r="B2434" s="14">
        <v>83</v>
      </c>
      <c r="C2434" s="429" t="str">
        <f>+VLOOKUP(Tabla9[[#This Row],[Cod. Riesgo]],Tabla_Riesgos[[Número]:[Tipo de Riesgo]],6,FALSE)</f>
        <v>Operativo</v>
      </c>
      <c r="D2434" s="119" t="s">
        <v>26</v>
      </c>
      <c r="E2434" s="120" t="s">
        <v>833</v>
      </c>
      <c r="F2434" s="121"/>
      <c r="G2434" s="125" t="s">
        <v>341</v>
      </c>
      <c r="H2434" s="472"/>
      <c r="I2434" s="207"/>
      <c r="J2434" s="207"/>
      <c r="K2434" s="207"/>
      <c r="L2434" s="207"/>
      <c r="M2434" s="207"/>
      <c r="N2434" s="207"/>
      <c r="O2434" s="123"/>
      <c r="P2434" s="123">
        <f t="shared" si="152"/>
        <v>0</v>
      </c>
      <c r="Q2434" s="208" t="str">
        <f t="shared" si="153"/>
        <v>Debil</v>
      </c>
      <c r="R2434" s="224" t="s">
        <v>516</v>
      </c>
      <c r="S2434" s="224" t="str">
        <f t="shared" si="154"/>
        <v>DebilFuerte</v>
      </c>
      <c r="T2434" s="224">
        <f>IFERROR(VLOOKUP(S2434,'Tablas de calculos'!$AU$16:$AV$24,2,FALSE),"")</f>
        <v>7</v>
      </c>
      <c r="U2434" s="208" t="str">
        <f>IFERROR(VLOOKUP(T2434,'Tablas de calculos'!$AV$16:$AY$24,4),"")</f>
        <v>Débil</v>
      </c>
      <c r="V2434" s="207" t="s">
        <v>576</v>
      </c>
      <c r="W2434" s="123" t="s">
        <v>578</v>
      </c>
      <c r="X2434" s="123" t="str">
        <f t="shared" si="155"/>
        <v>DébilNo disminuyeDirectamente</v>
      </c>
      <c r="Y2434" s="208" t="str">
        <f>IFERROR(VLOOKUP(X2434,'Tablas de calculos'!$AZ$4:$BE$11,5,FALSE),"")</f>
        <v/>
      </c>
      <c r="Z2434" s="208" t="str">
        <f>IFERROR(VLOOKUP(X2434,'Tablas de calculos'!$AZ$4:$BE$11,6,FALSE),"")</f>
        <v/>
      </c>
    </row>
    <row r="2435" spans="1:26" ht="90" x14ac:dyDescent="0.25">
      <c r="A2435" s="232" t="s">
        <v>109</v>
      </c>
      <c r="B2435" s="14">
        <v>83</v>
      </c>
      <c r="C2435" s="429" t="str">
        <f>+VLOOKUP(Tabla9[[#This Row],[Cod. Riesgo]],Tabla_Riesgos[[Número]:[Tipo de Riesgo]],6,FALSE)</f>
        <v>Operativo</v>
      </c>
      <c r="D2435" s="119" t="s">
        <v>26</v>
      </c>
      <c r="E2435" s="120" t="s">
        <v>833</v>
      </c>
      <c r="F2435" s="121"/>
      <c r="G2435" s="125" t="s">
        <v>342</v>
      </c>
      <c r="H2435" s="472"/>
      <c r="I2435" s="207"/>
      <c r="J2435" s="207"/>
      <c r="K2435" s="207"/>
      <c r="L2435" s="207"/>
      <c r="M2435" s="207"/>
      <c r="N2435" s="207"/>
      <c r="O2435" s="123"/>
      <c r="P2435" s="123">
        <f t="shared" si="152"/>
        <v>0</v>
      </c>
      <c r="Q2435" s="208" t="str">
        <f t="shared" si="153"/>
        <v>Debil</v>
      </c>
      <c r="R2435" s="224" t="s">
        <v>516</v>
      </c>
      <c r="S2435" s="224" t="str">
        <f t="shared" si="154"/>
        <v>DebilFuerte</v>
      </c>
      <c r="T2435" s="224">
        <f>IFERROR(VLOOKUP(S2435,'Tablas de calculos'!$AU$16:$AV$24,2,FALSE),"")</f>
        <v>7</v>
      </c>
      <c r="U2435" s="208" t="str">
        <f>IFERROR(VLOOKUP(T2435,'Tablas de calculos'!$AV$16:$AY$24,4),"")</f>
        <v>Débil</v>
      </c>
      <c r="V2435" s="207" t="s">
        <v>576</v>
      </c>
      <c r="W2435" s="123" t="s">
        <v>578</v>
      </c>
      <c r="X2435" s="123" t="str">
        <f t="shared" si="155"/>
        <v>DébilNo disminuyeDirectamente</v>
      </c>
      <c r="Y2435" s="208" t="str">
        <f>IFERROR(VLOOKUP(X2435,'Tablas de calculos'!$AZ$4:$BE$11,5,FALSE),"")</f>
        <v/>
      </c>
      <c r="Z2435" s="208" t="str">
        <f>IFERROR(VLOOKUP(X2435,'Tablas de calculos'!$AZ$4:$BE$11,6,FALSE),"")</f>
        <v/>
      </c>
    </row>
    <row r="2436" spans="1:26" ht="105" x14ac:dyDescent="0.25">
      <c r="A2436" s="232" t="s">
        <v>109</v>
      </c>
      <c r="B2436" s="14">
        <v>83</v>
      </c>
      <c r="C2436" s="429" t="str">
        <f>+VLOOKUP(Tabla9[[#This Row],[Cod. Riesgo]],Tabla_Riesgos[[Número]:[Tipo de Riesgo]],6,FALSE)</f>
        <v>Operativo</v>
      </c>
      <c r="D2436" s="119" t="s">
        <v>26</v>
      </c>
      <c r="E2436" s="120" t="s">
        <v>833</v>
      </c>
      <c r="F2436" s="121"/>
      <c r="G2436" s="125" t="s">
        <v>343</v>
      </c>
      <c r="H2436" s="472"/>
      <c r="I2436" s="207"/>
      <c r="J2436" s="207"/>
      <c r="K2436" s="207"/>
      <c r="L2436" s="207"/>
      <c r="M2436" s="207"/>
      <c r="N2436" s="207"/>
      <c r="O2436" s="123"/>
      <c r="P2436" s="123">
        <f t="shared" si="152"/>
        <v>0</v>
      </c>
      <c r="Q2436" s="208" t="str">
        <f t="shared" si="153"/>
        <v>Debil</v>
      </c>
      <c r="R2436" s="224" t="s">
        <v>516</v>
      </c>
      <c r="S2436" s="224" t="str">
        <f t="shared" si="154"/>
        <v>DebilFuerte</v>
      </c>
      <c r="T2436" s="224">
        <f>IFERROR(VLOOKUP(S2436,'Tablas de calculos'!$AU$16:$AV$24,2,FALSE),"")</f>
        <v>7</v>
      </c>
      <c r="U2436" s="208" t="str">
        <f>IFERROR(VLOOKUP(T2436,'Tablas de calculos'!$AV$16:$AY$24,4),"")</f>
        <v>Débil</v>
      </c>
      <c r="V2436" s="207" t="s">
        <v>576</v>
      </c>
      <c r="W2436" s="123" t="s">
        <v>578</v>
      </c>
      <c r="X2436" s="123" t="str">
        <f t="shared" si="155"/>
        <v>DébilNo disminuyeDirectamente</v>
      </c>
      <c r="Y2436" s="208" t="str">
        <f>IFERROR(VLOOKUP(X2436,'Tablas de calculos'!$AZ$4:$BE$11,5,FALSE),"")</f>
        <v/>
      </c>
      <c r="Z2436" s="208" t="str">
        <f>IFERROR(VLOOKUP(X2436,'Tablas de calculos'!$AZ$4:$BE$11,6,FALSE),"")</f>
        <v/>
      </c>
    </row>
    <row r="2437" spans="1:26" ht="150" x14ac:dyDescent="0.25">
      <c r="A2437" s="232" t="s">
        <v>109</v>
      </c>
      <c r="B2437" s="14">
        <v>83</v>
      </c>
      <c r="C2437" s="429" t="str">
        <f>+VLOOKUP(Tabla9[[#This Row],[Cod. Riesgo]],Tabla_Riesgos[[Número]:[Tipo de Riesgo]],6,FALSE)</f>
        <v>Operativo</v>
      </c>
      <c r="D2437" s="119" t="s">
        <v>26</v>
      </c>
      <c r="E2437" s="120" t="s">
        <v>833</v>
      </c>
      <c r="F2437" s="121"/>
      <c r="G2437" s="125" t="s">
        <v>344</v>
      </c>
      <c r="H2437" s="472"/>
      <c r="I2437" s="207"/>
      <c r="J2437" s="207"/>
      <c r="K2437" s="207"/>
      <c r="L2437" s="207"/>
      <c r="M2437" s="207"/>
      <c r="N2437" s="207"/>
      <c r="O2437" s="123"/>
      <c r="P2437" s="123">
        <f t="shared" ref="P2437:P2500" si="156">IFERROR(IF(I2437="Asignado",15,0)+IF(J2437="Adecuado",15,0)+IF(K2437="Oportuna",15,0)+IF(L2437="Prevenir",15,0)+IF(L2437="Detectar",10,0)+IF(M2437="Confiable",15,0)+IF(N2437="Se investigan y resuelven oportunamente",15,0)+IF(O2437="Completa",10,0)+IF(O2437="Incompleta",5,0),"")</f>
        <v>0</v>
      </c>
      <c r="Q2437" s="208" t="str">
        <f t="shared" ref="Q2437:Q2500" si="157">IF(P2437&lt;86,"Debil",IF(P2437&lt;96,"Moderado","Fuerte"))</f>
        <v>Debil</v>
      </c>
      <c r="R2437" s="224" t="s">
        <v>516</v>
      </c>
      <c r="S2437" s="224" t="str">
        <f t="shared" ref="S2437:S2500" si="158">_xlfn.CONCAT(Q2437,R2437)</f>
        <v>DebilFuerte</v>
      </c>
      <c r="T2437" s="224">
        <f>IFERROR(VLOOKUP(S2437,'Tablas de calculos'!$AU$16:$AV$24,2,FALSE),"")</f>
        <v>7</v>
      </c>
      <c r="U2437" s="208" t="str">
        <f>IFERROR(VLOOKUP(T2437,'Tablas de calculos'!$AV$16:$AY$24,4),"")</f>
        <v>Débil</v>
      </c>
      <c r="V2437" s="207" t="s">
        <v>576</v>
      </c>
      <c r="W2437" s="123" t="s">
        <v>578</v>
      </c>
      <c r="X2437" s="123" t="str">
        <f t="shared" ref="X2437:X2500" si="159">CONCATENATE(U2437,V2437,W2437)</f>
        <v>DébilNo disminuyeDirectamente</v>
      </c>
      <c r="Y2437" s="208" t="str">
        <f>IFERROR(VLOOKUP(X2437,'Tablas de calculos'!$AZ$4:$BE$11,5,FALSE),"")</f>
        <v/>
      </c>
      <c r="Z2437" s="208" t="str">
        <f>IFERROR(VLOOKUP(X2437,'Tablas de calculos'!$AZ$4:$BE$11,6,FALSE),"")</f>
        <v/>
      </c>
    </row>
    <row r="2438" spans="1:26" ht="45" x14ac:dyDescent="0.25">
      <c r="A2438" s="232" t="s">
        <v>109</v>
      </c>
      <c r="B2438" s="14">
        <v>84</v>
      </c>
      <c r="C2438" s="429" t="str">
        <f>+VLOOKUP(Tabla9[[#This Row],[Cod. Riesgo]],Tabla_Riesgos[[Número]:[Tipo de Riesgo]],6,FALSE)</f>
        <v>Operativo</v>
      </c>
      <c r="D2438" s="119" t="s">
        <v>26</v>
      </c>
      <c r="E2438" s="120" t="s">
        <v>837</v>
      </c>
      <c r="F2438" s="121"/>
      <c r="G2438" s="125" t="s">
        <v>345</v>
      </c>
      <c r="H2438" s="472"/>
      <c r="I2438" s="207"/>
      <c r="J2438" s="207"/>
      <c r="K2438" s="207"/>
      <c r="L2438" s="207"/>
      <c r="M2438" s="207"/>
      <c r="N2438" s="207"/>
      <c r="O2438" s="123"/>
      <c r="P2438" s="123">
        <f t="shared" si="156"/>
        <v>0</v>
      </c>
      <c r="Q2438" s="208" t="str">
        <f t="shared" si="157"/>
        <v>Debil</v>
      </c>
      <c r="R2438" s="224" t="s">
        <v>516</v>
      </c>
      <c r="S2438" s="224" t="str">
        <f t="shared" si="158"/>
        <v>DebilFuerte</v>
      </c>
      <c r="T2438" s="224">
        <f>IFERROR(VLOOKUP(S2438,'Tablas de calculos'!$AU$16:$AV$24,2,FALSE),"")</f>
        <v>7</v>
      </c>
      <c r="U2438" s="208" t="str">
        <f>IFERROR(VLOOKUP(T2438,'Tablas de calculos'!$AV$16:$AY$24,4),"")</f>
        <v>Débil</v>
      </c>
      <c r="V2438" s="207" t="s">
        <v>576</v>
      </c>
      <c r="W2438" s="123" t="s">
        <v>578</v>
      </c>
      <c r="X2438" s="123" t="str">
        <f t="shared" si="159"/>
        <v>DébilNo disminuyeDirectamente</v>
      </c>
      <c r="Y2438" s="208" t="str">
        <f>IFERROR(VLOOKUP(X2438,'Tablas de calculos'!$AZ$4:$BE$11,5,FALSE),"")</f>
        <v/>
      </c>
      <c r="Z2438" s="208" t="str">
        <f>IFERROR(VLOOKUP(X2438,'Tablas de calculos'!$AZ$4:$BE$11,6,FALSE),"")</f>
        <v/>
      </c>
    </row>
    <row r="2439" spans="1:26" ht="135" x14ac:dyDescent="0.25">
      <c r="A2439" s="232" t="s">
        <v>109</v>
      </c>
      <c r="B2439" s="14">
        <v>84</v>
      </c>
      <c r="C2439" s="429" t="str">
        <f>+VLOOKUP(Tabla9[[#This Row],[Cod. Riesgo]],Tabla_Riesgos[[Número]:[Tipo de Riesgo]],6,FALSE)</f>
        <v>Operativo</v>
      </c>
      <c r="D2439" s="119" t="s">
        <v>26</v>
      </c>
      <c r="E2439" s="120" t="s">
        <v>837</v>
      </c>
      <c r="F2439" s="121"/>
      <c r="G2439" s="125" t="s">
        <v>346</v>
      </c>
      <c r="H2439" s="472"/>
      <c r="I2439" s="207"/>
      <c r="J2439" s="207"/>
      <c r="K2439" s="207"/>
      <c r="L2439" s="207"/>
      <c r="M2439" s="207"/>
      <c r="N2439" s="207"/>
      <c r="O2439" s="123"/>
      <c r="P2439" s="123">
        <f t="shared" si="156"/>
        <v>0</v>
      </c>
      <c r="Q2439" s="208" t="str">
        <f t="shared" si="157"/>
        <v>Debil</v>
      </c>
      <c r="R2439" s="224" t="s">
        <v>516</v>
      </c>
      <c r="S2439" s="224" t="str">
        <f t="shared" si="158"/>
        <v>DebilFuerte</v>
      </c>
      <c r="T2439" s="224">
        <f>IFERROR(VLOOKUP(S2439,'Tablas de calculos'!$AU$16:$AV$24,2,FALSE),"")</f>
        <v>7</v>
      </c>
      <c r="U2439" s="208" t="str">
        <f>IFERROR(VLOOKUP(T2439,'Tablas de calculos'!$AV$16:$AY$24,4),"")</f>
        <v>Débil</v>
      </c>
      <c r="V2439" s="207" t="s">
        <v>576</v>
      </c>
      <c r="W2439" s="123" t="s">
        <v>578</v>
      </c>
      <c r="X2439" s="123" t="str">
        <f t="shared" si="159"/>
        <v>DébilNo disminuyeDirectamente</v>
      </c>
      <c r="Y2439" s="208" t="str">
        <f>IFERROR(VLOOKUP(X2439,'Tablas de calculos'!$AZ$4:$BE$11,5,FALSE),"")</f>
        <v/>
      </c>
      <c r="Z2439" s="208" t="str">
        <f>IFERROR(VLOOKUP(X2439,'Tablas de calculos'!$AZ$4:$BE$11,6,FALSE),"")</f>
        <v/>
      </c>
    </row>
    <row r="2440" spans="1:26" ht="75" x14ac:dyDescent="0.25">
      <c r="A2440" s="232" t="s">
        <v>109</v>
      </c>
      <c r="B2440" s="14">
        <v>84</v>
      </c>
      <c r="C2440" s="429" t="str">
        <f>+VLOOKUP(Tabla9[[#This Row],[Cod. Riesgo]],Tabla_Riesgos[[Número]:[Tipo de Riesgo]],6,FALSE)</f>
        <v>Operativo</v>
      </c>
      <c r="D2440" s="119" t="s">
        <v>26</v>
      </c>
      <c r="E2440" s="120" t="s">
        <v>837</v>
      </c>
      <c r="F2440" s="121"/>
      <c r="G2440" s="125" t="s">
        <v>347</v>
      </c>
      <c r="H2440" s="472"/>
      <c r="I2440" s="207"/>
      <c r="J2440" s="207"/>
      <c r="K2440" s="207"/>
      <c r="L2440" s="207"/>
      <c r="M2440" s="207"/>
      <c r="N2440" s="207"/>
      <c r="O2440" s="123"/>
      <c r="P2440" s="123">
        <f t="shared" si="156"/>
        <v>0</v>
      </c>
      <c r="Q2440" s="208" t="str">
        <f t="shared" si="157"/>
        <v>Debil</v>
      </c>
      <c r="R2440" s="224" t="s">
        <v>516</v>
      </c>
      <c r="S2440" s="224" t="str">
        <f t="shared" si="158"/>
        <v>DebilFuerte</v>
      </c>
      <c r="T2440" s="224">
        <f>IFERROR(VLOOKUP(S2440,'Tablas de calculos'!$AU$16:$AV$24,2,FALSE),"")</f>
        <v>7</v>
      </c>
      <c r="U2440" s="208" t="str">
        <f>IFERROR(VLOOKUP(T2440,'Tablas de calculos'!$AV$16:$AY$24,4),"")</f>
        <v>Débil</v>
      </c>
      <c r="V2440" s="207" t="s">
        <v>576</v>
      </c>
      <c r="W2440" s="123" t="s">
        <v>578</v>
      </c>
      <c r="X2440" s="123" t="str">
        <f t="shared" si="159"/>
        <v>DébilNo disminuyeDirectamente</v>
      </c>
      <c r="Y2440" s="208" t="str">
        <f>IFERROR(VLOOKUP(X2440,'Tablas de calculos'!$AZ$4:$BE$11,5,FALSE),"")</f>
        <v/>
      </c>
      <c r="Z2440" s="208" t="str">
        <f>IFERROR(VLOOKUP(X2440,'Tablas de calculos'!$AZ$4:$BE$11,6,FALSE),"")</f>
        <v/>
      </c>
    </row>
    <row r="2441" spans="1:26" ht="45" x14ac:dyDescent="0.25">
      <c r="A2441" s="232" t="s">
        <v>109</v>
      </c>
      <c r="B2441" s="14">
        <v>84</v>
      </c>
      <c r="C2441" s="429" t="str">
        <f>+VLOOKUP(Tabla9[[#This Row],[Cod. Riesgo]],Tabla_Riesgos[[Número]:[Tipo de Riesgo]],6,FALSE)</f>
        <v>Operativo</v>
      </c>
      <c r="D2441" s="119" t="s">
        <v>26</v>
      </c>
      <c r="E2441" s="120" t="s">
        <v>837</v>
      </c>
      <c r="F2441" s="121"/>
      <c r="G2441" s="125" t="s">
        <v>348</v>
      </c>
      <c r="H2441" s="472"/>
      <c r="I2441" s="207"/>
      <c r="J2441" s="207"/>
      <c r="K2441" s="207"/>
      <c r="L2441" s="207"/>
      <c r="M2441" s="207"/>
      <c r="N2441" s="207"/>
      <c r="O2441" s="123"/>
      <c r="P2441" s="123">
        <f t="shared" si="156"/>
        <v>0</v>
      </c>
      <c r="Q2441" s="208" t="str">
        <f t="shared" si="157"/>
        <v>Debil</v>
      </c>
      <c r="R2441" s="224" t="s">
        <v>516</v>
      </c>
      <c r="S2441" s="224" t="str">
        <f t="shared" si="158"/>
        <v>DebilFuerte</v>
      </c>
      <c r="T2441" s="224">
        <f>IFERROR(VLOOKUP(S2441,'Tablas de calculos'!$AU$16:$AV$24,2,FALSE),"")</f>
        <v>7</v>
      </c>
      <c r="U2441" s="208" t="str">
        <f>IFERROR(VLOOKUP(T2441,'Tablas de calculos'!$AV$16:$AY$24,4),"")</f>
        <v>Débil</v>
      </c>
      <c r="V2441" s="207" t="s">
        <v>576</v>
      </c>
      <c r="W2441" s="123" t="s">
        <v>578</v>
      </c>
      <c r="X2441" s="123" t="str">
        <f t="shared" si="159"/>
        <v>DébilNo disminuyeDirectamente</v>
      </c>
      <c r="Y2441" s="208" t="str">
        <f>IFERROR(VLOOKUP(X2441,'Tablas de calculos'!$AZ$4:$BE$11,5,FALSE),"")</f>
        <v/>
      </c>
      <c r="Z2441" s="208" t="str">
        <f>IFERROR(VLOOKUP(X2441,'Tablas de calculos'!$AZ$4:$BE$11,6,FALSE),"")</f>
        <v/>
      </c>
    </row>
    <row r="2442" spans="1:26" ht="120" x14ac:dyDescent="0.25">
      <c r="A2442" s="232" t="s">
        <v>109</v>
      </c>
      <c r="B2442" s="14">
        <v>84</v>
      </c>
      <c r="C2442" s="429" t="str">
        <f>+VLOOKUP(Tabla9[[#This Row],[Cod. Riesgo]],Tabla_Riesgos[[Número]:[Tipo de Riesgo]],6,FALSE)</f>
        <v>Operativo</v>
      </c>
      <c r="D2442" s="119" t="s">
        <v>26</v>
      </c>
      <c r="E2442" s="120" t="s">
        <v>837</v>
      </c>
      <c r="F2442" s="121"/>
      <c r="G2442" s="125" t="s">
        <v>349</v>
      </c>
      <c r="H2442" s="472"/>
      <c r="I2442" s="207"/>
      <c r="J2442" s="207"/>
      <c r="K2442" s="207"/>
      <c r="L2442" s="207"/>
      <c r="M2442" s="207"/>
      <c r="N2442" s="207"/>
      <c r="O2442" s="123"/>
      <c r="P2442" s="123">
        <f t="shared" si="156"/>
        <v>0</v>
      </c>
      <c r="Q2442" s="208" t="str">
        <f t="shared" si="157"/>
        <v>Debil</v>
      </c>
      <c r="R2442" s="224" t="s">
        <v>516</v>
      </c>
      <c r="S2442" s="224" t="str">
        <f t="shared" si="158"/>
        <v>DebilFuerte</v>
      </c>
      <c r="T2442" s="224">
        <f>IFERROR(VLOOKUP(S2442,'Tablas de calculos'!$AU$16:$AV$24,2,FALSE),"")</f>
        <v>7</v>
      </c>
      <c r="U2442" s="208" t="str">
        <f>IFERROR(VLOOKUP(T2442,'Tablas de calculos'!$AV$16:$AY$24,4),"")</f>
        <v>Débil</v>
      </c>
      <c r="V2442" s="207" t="s">
        <v>576</v>
      </c>
      <c r="W2442" s="123" t="s">
        <v>578</v>
      </c>
      <c r="X2442" s="123" t="str">
        <f t="shared" si="159"/>
        <v>DébilNo disminuyeDirectamente</v>
      </c>
      <c r="Y2442" s="208" t="str">
        <f>IFERROR(VLOOKUP(X2442,'Tablas de calculos'!$AZ$4:$BE$11,5,FALSE),"")</f>
        <v/>
      </c>
      <c r="Z2442" s="208" t="str">
        <f>IFERROR(VLOOKUP(X2442,'Tablas de calculos'!$AZ$4:$BE$11,6,FALSE),"")</f>
        <v/>
      </c>
    </row>
    <row r="2443" spans="1:26" ht="120" x14ac:dyDescent="0.25">
      <c r="A2443" s="232" t="s">
        <v>109</v>
      </c>
      <c r="B2443" s="14">
        <v>85</v>
      </c>
      <c r="C2443" s="429" t="str">
        <f>+VLOOKUP(Tabla9[[#This Row],[Cod. Riesgo]],Tabla_Riesgos[[Número]:[Tipo de Riesgo]],6,FALSE)</f>
        <v>Operativo</v>
      </c>
      <c r="D2443" s="119" t="s">
        <v>26</v>
      </c>
      <c r="E2443" s="120" t="s">
        <v>842</v>
      </c>
      <c r="F2443" s="121"/>
      <c r="G2443" s="125" t="s">
        <v>350</v>
      </c>
      <c r="H2443" s="472"/>
      <c r="I2443" s="207"/>
      <c r="J2443" s="207"/>
      <c r="K2443" s="207"/>
      <c r="L2443" s="207"/>
      <c r="M2443" s="207"/>
      <c r="N2443" s="207"/>
      <c r="O2443" s="123"/>
      <c r="P2443" s="123">
        <f t="shared" si="156"/>
        <v>0</v>
      </c>
      <c r="Q2443" s="208" t="str">
        <f t="shared" si="157"/>
        <v>Debil</v>
      </c>
      <c r="R2443" s="224" t="s">
        <v>516</v>
      </c>
      <c r="S2443" s="224" t="str">
        <f t="shared" si="158"/>
        <v>DebilFuerte</v>
      </c>
      <c r="T2443" s="224">
        <f>IFERROR(VLOOKUP(S2443,'Tablas de calculos'!$AU$16:$AV$24,2,FALSE),"")</f>
        <v>7</v>
      </c>
      <c r="U2443" s="208" t="str">
        <f>IFERROR(VLOOKUP(T2443,'Tablas de calculos'!$AV$16:$AY$24,4),"")</f>
        <v>Débil</v>
      </c>
      <c r="V2443" s="207" t="s">
        <v>576</v>
      </c>
      <c r="W2443" s="123" t="s">
        <v>578</v>
      </c>
      <c r="X2443" s="123" t="str">
        <f t="shared" si="159"/>
        <v>DébilNo disminuyeDirectamente</v>
      </c>
      <c r="Y2443" s="208" t="str">
        <f>IFERROR(VLOOKUP(X2443,'Tablas de calculos'!$AZ$4:$BE$11,5,FALSE),"")</f>
        <v/>
      </c>
      <c r="Z2443" s="208" t="str">
        <f>IFERROR(VLOOKUP(X2443,'Tablas de calculos'!$AZ$4:$BE$11,6,FALSE),"")</f>
        <v/>
      </c>
    </row>
    <row r="2444" spans="1:26" ht="120" x14ac:dyDescent="0.25">
      <c r="A2444" s="232" t="s">
        <v>109</v>
      </c>
      <c r="B2444" s="14">
        <v>85</v>
      </c>
      <c r="C2444" s="429" t="str">
        <f>+VLOOKUP(Tabla9[[#This Row],[Cod. Riesgo]],Tabla_Riesgos[[Número]:[Tipo de Riesgo]],6,FALSE)</f>
        <v>Operativo</v>
      </c>
      <c r="D2444" s="119" t="s">
        <v>26</v>
      </c>
      <c r="E2444" s="120" t="s">
        <v>842</v>
      </c>
      <c r="F2444" s="121"/>
      <c r="G2444" s="125" t="s">
        <v>351</v>
      </c>
      <c r="H2444" s="472"/>
      <c r="I2444" s="207"/>
      <c r="J2444" s="207"/>
      <c r="K2444" s="207"/>
      <c r="L2444" s="207"/>
      <c r="M2444" s="207"/>
      <c r="N2444" s="207"/>
      <c r="O2444" s="123"/>
      <c r="P2444" s="123">
        <f t="shared" si="156"/>
        <v>0</v>
      </c>
      <c r="Q2444" s="208" t="str">
        <f t="shared" si="157"/>
        <v>Debil</v>
      </c>
      <c r="R2444" s="224" t="s">
        <v>516</v>
      </c>
      <c r="S2444" s="224" t="str">
        <f t="shared" si="158"/>
        <v>DebilFuerte</v>
      </c>
      <c r="T2444" s="224">
        <f>IFERROR(VLOOKUP(S2444,'Tablas de calculos'!$AU$16:$AV$24,2,FALSE),"")</f>
        <v>7</v>
      </c>
      <c r="U2444" s="208" t="str">
        <f>IFERROR(VLOOKUP(T2444,'Tablas de calculos'!$AV$16:$AY$24,4),"")</f>
        <v>Débil</v>
      </c>
      <c r="V2444" s="207" t="s">
        <v>576</v>
      </c>
      <c r="W2444" s="123" t="s">
        <v>578</v>
      </c>
      <c r="X2444" s="123" t="str">
        <f t="shared" si="159"/>
        <v>DébilNo disminuyeDirectamente</v>
      </c>
      <c r="Y2444" s="208" t="str">
        <f>IFERROR(VLOOKUP(X2444,'Tablas de calculos'!$AZ$4:$BE$11,5,FALSE),"")</f>
        <v/>
      </c>
      <c r="Z2444" s="208" t="str">
        <f>IFERROR(VLOOKUP(X2444,'Tablas de calculos'!$AZ$4:$BE$11,6,FALSE),"")</f>
        <v/>
      </c>
    </row>
    <row r="2445" spans="1:26" ht="165" x14ac:dyDescent="0.25">
      <c r="A2445" s="232" t="s">
        <v>109</v>
      </c>
      <c r="B2445" s="14">
        <v>85</v>
      </c>
      <c r="C2445" s="429" t="str">
        <f>+VLOOKUP(Tabla9[[#This Row],[Cod. Riesgo]],Tabla_Riesgos[[Número]:[Tipo de Riesgo]],6,FALSE)</f>
        <v>Operativo</v>
      </c>
      <c r="D2445" s="119" t="s">
        <v>26</v>
      </c>
      <c r="E2445" s="120" t="s">
        <v>842</v>
      </c>
      <c r="F2445" s="121"/>
      <c r="G2445" s="125" t="s">
        <v>352</v>
      </c>
      <c r="H2445" s="472"/>
      <c r="I2445" s="207"/>
      <c r="J2445" s="207"/>
      <c r="K2445" s="207"/>
      <c r="L2445" s="207"/>
      <c r="M2445" s="207"/>
      <c r="N2445" s="207"/>
      <c r="O2445" s="123"/>
      <c r="P2445" s="123">
        <f t="shared" si="156"/>
        <v>0</v>
      </c>
      <c r="Q2445" s="208" t="str">
        <f t="shared" si="157"/>
        <v>Debil</v>
      </c>
      <c r="R2445" s="224" t="s">
        <v>516</v>
      </c>
      <c r="S2445" s="224" t="str">
        <f t="shared" si="158"/>
        <v>DebilFuerte</v>
      </c>
      <c r="T2445" s="224">
        <f>IFERROR(VLOOKUP(S2445,'Tablas de calculos'!$AU$16:$AV$24,2,FALSE),"")</f>
        <v>7</v>
      </c>
      <c r="U2445" s="208" t="str">
        <f>IFERROR(VLOOKUP(T2445,'Tablas de calculos'!$AV$16:$AY$24,4),"")</f>
        <v>Débil</v>
      </c>
      <c r="V2445" s="207" t="s">
        <v>576</v>
      </c>
      <c r="W2445" s="123" t="s">
        <v>578</v>
      </c>
      <c r="X2445" s="123" t="str">
        <f t="shared" si="159"/>
        <v>DébilNo disminuyeDirectamente</v>
      </c>
      <c r="Y2445" s="208" t="str">
        <f>IFERROR(VLOOKUP(X2445,'Tablas de calculos'!$AZ$4:$BE$11,5,FALSE),"")</f>
        <v/>
      </c>
      <c r="Z2445" s="208" t="str">
        <f>IFERROR(VLOOKUP(X2445,'Tablas de calculos'!$AZ$4:$BE$11,6,FALSE),"")</f>
        <v/>
      </c>
    </row>
    <row r="2446" spans="1:26" ht="105" x14ac:dyDescent="0.25">
      <c r="A2446" s="232" t="s">
        <v>109</v>
      </c>
      <c r="B2446" s="14">
        <v>86</v>
      </c>
      <c r="C2446" s="429" t="str">
        <f>+VLOOKUP(Tabla9[[#This Row],[Cod. Riesgo]],Tabla_Riesgos[[Número]:[Tipo de Riesgo]],6,FALSE)</f>
        <v>Operativo</v>
      </c>
      <c r="D2446" s="119" t="s">
        <v>26</v>
      </c>
      <c r="E2446" s="120" t="s">
        <v>1161</v>
      </c>
      <c r="F2446" s="121"/>
      <c r="G2446" s="125" t="s">
        <v>353</v>
      </c>
      <c r="H2446" s="472"/>
      <c r="I2446" s="207"/>
      <c r="J2446" s="207"/>
      <c r="K2446" s="207"/>
      <c r="L2446" s="207"/>
      <c r="M2446" s="207"/>
      <c r="N2446" s="207"/>
      <c r="O2446" s="123"/>
      <c r="P2446" s="123">
        <f t="shared" si="156"/>
        <v>0</v>
      </c>
      <c r="Q2446" s="208" t="str">
        <f t="shared" si="157"/>
        <v>Debil</v>
      </c>
      <c r="R2446" s="224" t="s">
        <v>516</v>
      </c>
      <c r="S2446" s="224" t="str">
        <f t="shared" si="158"/>
        <v>DebilFuerte</v>
      </c>
      <c r="T2446" s="224">
        <f>IFERROR(VLOOKUP(S2446,'Tablas de calculos'!$AU$16:$AV$24,2,FALSE),"")</f>
        <v>7</v>
      </c>
      <c r="U2446" s="208" t="str">
        <f>IFERROR(VLOOKUP(T2446,'Tablas de calculos'!$AV$16:$AY$24,4),"")</f>
        <v>Débil</v>
      </c>
      <c r="V2446" s="207" t="s">
        <v>576</v>
      </c>
      <c r="W2446" s="123" t="s">
        <v>578</v>
      </c>
      <c r="X2446" s="123" t="str">
        <f t="shared" si="159"/>
        <v>DébilNo disminuyeDirectamente</v>
      </c>
      <c r="Y2446" s="208" t="str">
        <f>IFERROR(VLOOKUP(X2446,'Tablas de calculos'!$AZ$4:$BE$11,5,FALSE),"")</f>
        <v/>
      </c>
      <c r="Z2446" s="208" t="str">
        <f>IFERROR(VLOOKUP(X2446,'Tablas de calculos'!$AZ$4:$BE$11,6,FALSE),"")</f>
        <v/>
      </c>
    </row>
    <row r="2447" spans="1:26" ht="105" x14ac:dyDescent="0.25">
      <c r="A2447" s="232" t="s">
        <v>109</v>
      </c>
      <c r="B2447" s="14">
        <v>86</v>
      </c>
      <c r="C2447" s="429" t="str">
        <f>+VLOOKUP(Tabla9[[#This Row],[Cod. Riesgo]],Tabla_Riesgos[[Número]:[Tipo de Riesgo]],6,FALSE)</f>
        <v>Operativo</v>
      </c>
      <c r="D2447" s="119" t="s">
        <v>26</v>
      </c>
      <c r="E2447" s="120" t="s">
        <v>1161</v>
      </c>
      <c r="F2447" s="121"/>
      <c r="G2447" s="125" t="s">
        <v>353</v>
      </c>
      <c r="H2447" s="472"/>
      <c r="I2447" s="207"/>
      <c r="J2447" s="207"/>
      <c r="K2447" s="207"/>
      <c r="L2447" s="207"/>
      <c r="M2447" s="207"/>
      <c r="N2447" s="207"/>
      <c r="O2447" s="123"/>
      <c r="P2447" s="123">
        <f t="shared" si="156"/>
        <v>0</v>
      </c>
      <c r="Q2447" s="208" t="str">
        <f t="shared" si="157"/>
        <v>Debil</v>
      </c>
      <c r="R2447" s="224" t="s">
        <v>516</v>
      </c>
      <c r="S2447" s="224" t="str">
        <f t="shared" si="158"/>
        <v>DebilFuerte</v>
      </c>
      <c r="T2447" s="224">
        <f>IFERROR(VLOOKUP(S2447,'Tablas de calculos'!$AU$16:$AV$24,2,FALSE),"")</f>
        <v>7</v>
      </c>
      <c r="U2447" s="208" t="str">
        <f>IFERROR(VLOOKUP(T2447,'Tablas de calculos'!$AV$16:$AY$24,4),"")</f>
        <v>Débil</v>
      </c>
      <c r="V2447" s="207" t="s">
        <v>576</v>
      </c>
      <c r="W2447" s="123" t="s">
        <v>578</v>
      </c>
      <c r="X2447" s="123" t="str">
        <f t="shared" si="159"/>
        <v>DébilNo disminuyeDirectamente</v>
      </c>
      <c r="Y2447" s="208" t="str">
        <f>IFERROR(VLOOKUP(X2447,'Tablas de calculos'!$AZ$4:$BE$11,5,FALSE),"")</f>
        <v/>
      </c>
      <c r="Z2447" s="208" t="str">
        <f>IFERROR(VLOOKUP(X2447,'Tablas de calculos'!$AZ$4:$BE$11,6,FALSE),"")</f>
        <v/>
      </c>
    </row>
    <row r="2448" spans="1:26" ht="105" x14ac:dyDescent="0.25">
      <c r="A2448" s="232" t="s">
        <v>109</v>
      </c>
      <c r="B2448" s="14">
        <v>87</v>
      </c>
      <c r="C2448" s="429" t="str">
        <f>+VLOOKUP(Tabla9[[#This Row],[Cod. Riesgo]],Tabla_Riesgos[[Número]:[Tipo de Riesgo]],6,FALSE)</f>
        <v>Operativo</v>
      </c>
      <c r="D2448" s="119" t="s">
        <v>26</v>
      </c>
      <c r="E2448" s="120" t="s">
        <v>840</v>
      </c>
      <c r="F2448" s="121"/>
      <c r="G2448" s="125" t="s">
        <v>354</v>
      </c>
      <c r="H2448" s="472"/>
      <c r="I2448" s="207"/>
      <c r="J2448" s="207"/>
      <c r="K2448" s="207"/>
      <c r="L2448" s="207"/>
      <c r="M2448" s="207"/>
      <c r="N2448" s="207"/>
      <c r="O2448" s="123"/>
      <c r="P2448" s="123">
        <f t="shared" si="156"/>
        <v>0</v>
      </c>
      <c r="Q2448" s="208" t="str">
        <f t="shared" si="157"/>
        <v>Debil</v>
      </c>
      <c r="R2448" s="224" t="s">
        <v>516</v>
      </c>
      <c r="S2448" s="224" t="str">
        <f t="shared" si="158"/>
        <v>DebilFuerte</v>
      </c>
      <c r="T2448" s="224">
        <f>IFERROR(VLOOKUP(S2448,'Tablas de calculos'!$AU$16:$AV$24,2,FALSE),"")</f>
        <v>7</v>
      </c>
      <c r="U2448" s="208" t="str">
        <f>IFERROR(VLOOKUP(T2448,'Tablas de calculos'!$AV$16:$AY$24,4),"")</f>
        <v>Débil</v>
      </c>
      <c r="V2448" s="207" t="s">
        <v>576</v>
      </c>
      <c r="W2448" s="123" t="s">
        <v>578</v>
      </c>
      <c r="X2448" s="123" t="str">
        <f t="shared" si="159"/>
        <v>DébilNo disminuyeDirectamente</v>
      </c>
      <c r="Y2448" s="208" t="str">
        <f>IFERROR(VLOOKUP(X2448,'Tablas de calculos'!$AZ$4:$BE$11,5,FALSE),"")</f>
        <v/>
      </c>
      <c r="Z2448" s="208" t="str">
        <f>IFERROR(VLOOKUP(X2448,'Tablas de calculos'!$AZ$4:$BE$11,6,FALSE),"")</f>
        <v/>
      </c>
    </row>
    <row r="2449" spans="1:26" ht="45" x14ac:dyDescent="0.25">
      <c r="A2449" s="232" t="s">
        <v>109</v>
      </c>
      <c r="B2449" s="14">
        <v>87</v>
      </c>
      <c r="C2449" s="429" t="str">
        <f>+VLOOKUP(Tabla9[[#This Row],[Cod. Riesgo]],Tabla_Riesgos[[Número]:[Tipo de Riesgo]],6,FALSE)</f>
        <v>Operativo</v>
      </c>
      <c r="D2449" s="119" t="s">
        <v>26</v>
      </c>
      <c r="E2449" s="120" t="s">
        <v>840</v>
      </c>
      <c r="F2449" s="121"/>
      <c r="G2449" s="125" t="s">
        <v>348</v>
      </c>
      <c r="H2449" s="472"/>
      <c r="I2449" s="207"/>
      <c r="J2449" s="207"/>
      <c r="K2449" s="207"/>
      <c r="L2449" s="207"/>
      <c r="M2449" s="207"/>
      <c r="N2449" s="207"/>
      <c r="O2449" s="123"/>
      <c r="P2449" s="123">
        <f t="shared" si="156"/>
        <v>0</v>
      </c>
      <c r="Q2449" s="208" t="str">
        <f t="shared" si="157"/>
        <v>Debil</v>
      </c>
      <c r="R2449" s="224" t="s">
        <v>516</v>
      </c>
      <c r="S2449" s="224" t="str">
        <f t="shared" si="158"/>
        <v>DebilFuerte</v>
      </c>
      <c r="T2449" s="224">
        <f>IFERROR(VLOOKUP(S2449,'Tablas de calculos'!$AU$16:$AV$24,2,FALSE),"")</f>
        <v>7</v>
      </c>
      <c r="U2449" s="208" t="str">
        <f>IFERROR(VLOOKUP(T2449,'Tablas de calculos'!$AV$16:$AY$24,4),"")</f>
        <v>Débil</v>
      </c>
      <c r="V2449" s="207" t="s">
        <v>576</v>
      </c>
      <c r="W2449" s="123" t="s">
        <v>578</v>
      </c>
      <c r="X2449" s="123" t="str">
        <f t="shared" si="159"/>
        <v>DébilNo disminuyeDirectamente</v>
      </c>
      <c r="Y2449" s="208" t="str">
        <f>IFERROR(VLOOKUP(X2449,'Tablas de calculos'!$AZ$4:$BE$11,5,FALSE),"")</f>
        <v/>
      </c>
      <c r="Z2449" s="208" t="str">
        <f>IFERROR(VLOOKUP(X2449,'Tablas de calculos'!$AZ$4:$BE$11,6,FALSE),"")</f>
        <v/>
      </c>
    </row>
    <row r="2450" spans="1:26" ht="75" x14ac:dyDescent="0.25">
      <c r="A2450" s="232" t="s">
        <v>109</v>
      </c>
      <c r="B2450" s="14">
        <v>88</v>
      </c>
      <c r="C2450" s="429" t="str">
        <f>+VLOOKUP(Tabla9[[#This Row],[Cod. Riesgo]],Tabla_Riesgos[[Número]:[Tipo de Riesgo]],6,FALSE)</f>
        <v>Seguridad de la Información</v>
      </c>
      <c r="D2450" s="119" t="s">
        <v>26</v>
      </c>
      <c r="E2450" s="120" t="s">
        <v>1148</v>
      </c>
      <c r="F2450" s="121"/>
      <c r="G2450" s="125" t="s">
        <v>347</v>
      </c>
      <c r="H2450" s="472"/>
      <c r="I2450" s="207"/>
      <c r="J2450" s="207"/>
      <c r="K2450" s="207"/>
      <c r="L2450" s="207"/>
      <c r="M2450" s="207"/>
      <c r="N2450" s="207"/>
      <c r="O2450" s="123"/>
      <c r="P2450" s="123">
        <f t="shared" si="156"/>
        <v>0</v>
      </c>
      <c r="Q2450" s="208" t="str">
        <f t="shared" si="157"/>
        <v>Debil</v>
      </c>
      <c r="R2450" s="224" t="s">
        <v>516</v>
      </c>
      <c r="S2450" s="224" t="str">
        <f t="shared" si="158"/>
        <v>DebilFuerte</v>
      </c>
      <c r="T2450" s="224">
        <f>IFERROR(VLOOKUP(S2450,'Tablas de calculos'!$AU$16:$AV$24,2,FALSE),"")</f>
        <v>7</v>
      </c>
      <c r="U2450" s="208" t="str">
        <f>IFERROR(VLOOKUP(T2450,'Tablas de calculos'!$AV$16:$AY$24,4),"")</f>
        <v>Débil</v>
      </c>
      <c r="V2450" s="207" t="s">
        <v>576</v>
      </c>
      <c r="W2450" s="123" t="s">
        <v>578</v>
      </c>
      <c r="X2450" s="123" t="str">
        <f t="shared" si="159"/>
        <v>DébilNo disminuyeDirectamente</v>
      </c>
      <c r="Y2450" s="208" t="str">
        <f>IFERROR(VLOOKUP(X2450,'Tablas de calculos'!$AZ$4:$BE$11,5,FALSE),"")</f>
        <v/>
      </c>
      <c r="Z2450" s="208" t="str">
        <f>IFERROR(VLOOKUP(X2450,'Tablas de calculos'!$AZ$4:$BE$11,6,FALSE),"")</f>
        <v/>
      </c>
    </row>
    <row r="2451" spans="1:26" ht="75" x14ac:dyDescent="0.25">
      <c r="A2451" s="232" t="s">
        <v>109</v>
      </c>
      <c r="B2451" s="14">
        <v>88</v>
      </c>
      <c r="C2451" s="429" t="str">
        <f>+VLOOKUP(Tabla9[[#This Row],[Cod. Riesgo]],Tabla_Riesgos[[Número]:[Tipo de Riesgo]],6,FALSE)</f>
        <v>Seguridad de la Información</v>
      </c>
      <c r="D2451" s="119" t="s">
        <v>26</v>
      </c>
      <c r="E2451" s="120" t="s">
        <v>1148</v>
      </c>
      <c r="F2451" s="121"/>
      <c r="G2451" s="125" t="s">
        <v>347</v>
      </c>
      <c r="H2451" s="472"/>
      <c r="I2451" s="207"/>
      <c r="J2451" s="207"/>
      <c r="K2451" s="207"/>
      <c r="L2451" s="207"/>
      <c r="M2451" s="207"/>
      <c r="N2451" s="207"/>
      <c r="O2451" s="123"/>
      <c r="P2451" s="123">
        <f t="shared" si="156"/>
        <v>0</v>
      </c>
      <c r="Q2451" s="208" t="str">
        <f t="shared" si="157"/>
        <v>Debil</v>
      </c>
      <c r="R2451" s="224" t="s">
        <v>516</v>
      </c>
      <c r="S2451" s="224" t="str">
        <f t="shared" si="158"/>
        <v>DebilFuerte</v>
      </c>
      <c r="T2451" s="224">
        <f>IFERROR(VLOOKUP(S2451,'Tablas de calculos'!$AU$16:$AV$24,2,FALSE),"")</f>
        <v>7</v>
      </c>
      <c r="U2451" s="208" t="str">
        <f>IFERROR(VLOOKUP(T2451,'Tablas de calculos'!$AV$16:$AY$24,4),"")</f>
        <v>Débil</v>
      </c>
      <c r="V2451" s="207" t="s">
        <v>576</v>
      </c>
      <c r="W2451" s="123" t="s">
        <v>578</v>
      </c>
      <c r="X2451" s="123" t="str">
        <f t="shared" si="159"/>
        <v>DébilNo disminuyeDirectamente</v>
      </c>
      <c r="Y2451" s="208" t="str">
        <f>IFERROR(VLOOKUP(X2451,'Tablas de calculos'!$AZ$4:$BE$11,5,FALSE),"")</f>
        <v/>
      </c>
      <c r="Z2451" s="208" t="str">
        <f>IFERROR(VLOOKUP(X2451,'Tablas de calculos'!$AZ$4:$BE$11,6,FALSE),"")</f>
        <v/>
      </c>
    </row>
    <row r="2452" spans="1:26" ht="75" x14ac:dyDescent="0.25">
      <c r="A2452" s="232" t="s">
        <v>109</v>
      </c>
      <c r="B2452" s="14">
        <v>88</v>
      </c>
      <c r="C2452" s="429" t="str">
        <f>+VLOOKUP(Tabla9[[#This Row],[Cod. Riesgo]],Tabla_Riesgos[[Número]:[Tipo de Riesgo]],6,FALSE)</f>
        <v>Seguridad de la Información</v>
      </c>
      <c r="D2452" s="119" t="s">
        <v>26</v>
      </c>
      <c r="E2452" s="120" t="s">
        <v>1148</v>
      </c>
      <c r="F2452" s="121"/>
      <c r="G2452" s="125" t="s">
        <v>355</v>
      </c>
      <c r="H2452" s="472"/>
      <c r="I2452" s="207"/>
      <c r="J2452" s="207"/>
      <c r="K2452" s="207"/>
      <c r="L2452" s="207"/>
      <c r="M2452" s="207"/>
      <c r="N2452" s="207"/>
      <c r="O2452" s="123"/>
      <c r="P2452" s="123">
        <f t="shared" si="156"/>
        <v>0</v>
      </c>
      <c r="Q2452" s="208" t="str">
        <f t="shared" si="157"/>
        <v>Debil</v>
      </c>
      <c r="R2452" s="224" t="s">
        <v>516</v>
      </c>
      <c r="S2452" s="224" t="str">
        <f t="shared" si="158"/>
        <v>DebilFuerte</v>
      </c>
      <c r="T2452" s="224">
        <f>IFERROR(VLOOKUP(S2452,'Tablas de calculos'!$AU$16:$AV$24,2,FALSE),"")</f>
        <v>7</v>
      </c>
      <c r="U2452" s="208" t="str">
        <f>IFERROR(VLOOKUP(T2452,'Tablas de calculos'!$AV$16:$AY$24,4),"")</f>
        <v>Débil</v>
      </c>
      <c r="V2452" s="207" t="s">
        <v>576</v>
      </c>
      <c r="W2452" s="123" t="s">
        <v>578</v>
      </c>
      <c r="X2452" s="123" t="str">
        <f t="shared" si="159"/>
        <v>DébilNo disminuyeDirectamente</v>
      </c>
      <c r="Y2452" s="208" t="str">
        <f>IFERROR(VLOOKUP(X2452,'Tablas de calculos'!$AZ$4:$BE$11,5,FALSE),"")</f>
        <v/>
      </c>
      <c r="Z2452" s="208" t="str">
        <f>IFERROR(VLOOKUP(X2452,'Tablas de calculos'!$AZ$4:$BE$11,6,FALSE),"")</f>
        <v/>
      </c>
    </row>
    <row r="2453" spans="1:26" ht="45" x14ac:dyDescent="0.25">
      <c r="A2453" s="232" t="s">
        <v>109</v>
      </c>
      <c r="B2453" s="14">
        <v>89</v>
      </c>
      <c r="C2453" s="429" t="str">
        <f>+VLOOKUP(Tabla9[[#This Row],[Cod. Riesgo]],Tabla_Riesgos[[Número]:[Tipo de Riesgo]],6,FALSE)</f>
        <v>Operativo</v>
      </c>
      <c r="D2453" s="119" t="s">
        <v>26</v>
      </c>
      <c r="E2453" s="120" t="s">
        <v>1149</v>
      </c>
      <c r="F2453" s="121"/>
      <c r="G2453" s="125" t="s">
        <v>356</v>
      </c>
      <c r="H2453" s="472"/>
      <c r="I2453" s="207"/>
      <c r="J2453" s="207"/>
      <c r="K2453" s="207"/>
      <c r="L2453" s="207"/>
      <c r="M2453" s="207"/>
      <c r="N2453" s="207"/>
      <c r="O2453" s="123"/>
      <c r="P2453" s="123">
        <f t="shared" si="156"/>
        <v>0</v>
      </c>
      <c r="Q2453" s="208" t="str">
        <f t="shared" si="157"/>
        <v>Debil</v>
      </c>
      <c r="R2453" s="224" t="s">
        <v>516</v>
      </c>
      <c r="S2453" s="224" t="str">
        <f t="shared" si="158"/>
        <v>DebilFuerte</v>
      </c>
      <c r="T2453" s="224">
        <f>IFERROR(VLOOKUP(S2453,'Tablas de calculos'!$AU$16:$AV$24,2,FALSE),"")</f>
        <v>7</v>
      </c>
      <c r="U2453" s="208" t="str">
        <f>IFERROR(VLOOKUP(T2453,'Tablas de calculos'!$AV$16:$AY$24,4),"")</f>
        <v>Débil</v>
      </c>
      <c r="V2453" s="207" t="s">
        <v>576</v>
      </c>
      <c r="W2453" s="123" t="s">
        <v>578</v>
      </c>
      <c r="X2453" s="123" t="str">
        <f t="shared" si="159"/>
        <v>DébilNo disminuyeDirectamente</v>
      </c>
      <c r="Y2453" s="208" t="str">
        <f>IFERROR(VLOOKUP(X2453,'Tablas de calculos'!$AZ$4:$BE$11,5,FALSE),"")</f>
        <v/>
      </c>
      <c r="Z2453" s="208" t="str">
        <f>IFERROR(VLOOKUP(X2453,'Tablas de calculos'!$AZ$4:$BE$11,6,FALSE),"")</f>
        <v/>
      </c>
    </row>
    <row r="2454" spans="1:26" ht="135" x14ac:dyDescent="0.25">
      <c r="A2454" s="232" t="s">
        <v>109</v>
      </c>
      <c r="B2454" s="14">
        <v>89</v>
      </c>
      <c r="C2454" s="429" t="str">
        <f>+VLOOKUP(Tabla9[[#This Row],[Cod. Riesgo]],Tabla_Riesgos[[Número]:[Tipo de Riesgo]],6,FALSE)</f>
        <v>Operativo</v>
      </c>
      <c r="D2454" s="119" t="s">
        <v>26</v>
      </c>
      <c r="E2454" s="120" t="s">
        <v>1149</v>
      </c>
      <c r="F2454" s="121"/>
      <c r="G2454" s="125" t="s">
        <v>357</v>
      </c>
      <c r="H2454" s="472"/>
      <c r="I2454" s="207"/>
      <c r="J2454" s="207"/>
      <c r="K2454" s="207"/>
      <c r="L2454" s="207"/>
      <c r="M2454" s="207"/>
      <c r="N2454" s="207"/>
      <c r="O2454" s="123"/>
      <c r="P2454" s="123">
        <f t="shared" si="156"/>
        <v>0</v>
      </c>
      <c r="Q2454" s="208" t="str">
        <f t="shared" si="157"/>
        <v>Debil</v>
      </c>
      <c r="R2454" s="224" t="s">
        <v>516</v>
      </c>
      <c r="S2454" s="224" t="str">
        <f t="shared" si="158"/>
        <v>DebilFuerte</v>
      </c>
      <c r="T2454" s="224">
        <f>IFERROR(VLOOKUP(S2454,'Tablas de calculos'!$AU$16:$AV$24,2,FALSE),"")</f>
        <v>7</v>
      </c>
      <c r="U2454" s="208" t="str">
        <f>IFERROR(VLOOKUP(T2454,'Tablas de calculos'!$AV$16:$AY$24,4),"")</f>
        <v>Débil</v>
      </c>
      <c r="V2454" s="207" t="s">
        <v>576</v>
      </c>
      <c r="W2454" s="123" t="s">
        <v>578</v>
      </c>
      <c r="X2454" s="123" t="str">
        <f t="shared" si="159"/>
        <v>DébilNo disminuyeDirectamente</v>
      </c>
      <c r="Y2454" s="208" t="str">
        <f>IFERROR(VLOOKUP(X2454,'Tablas de calculos'!$AZ$4:$BE$11,5,FALSE),"")</f>
        <v/>
      </c>
      <c r="Z2454" s="208" t="str">
        <f>IFERROR(VLOOKUP(X2454,'Tablas de calculos'!$AZ$4:$BE$11,6,FALSE),"")</f>
        <v/>
      </c>
    </row>
    <row r="2455" spans="1:26" ht="45" x14ac:dyDescent="0.25">
      <c r="A2455" s="232" t="s">
        <v>109</v>
      </c>
      <c r="B2455" s="14">
        <v>89</v>
      </c>
      <c r="C2455" s="429" t="str">
        <f>+VLOOKUP(Tabla9[[#This Row],[Cod. Riesgo]],Tabla_Riesgos[[Número]:[Tipo de Riesgo]],6,FALSE)</f>
        <v>Operativo</v>
      </c>
      <c r="D2455" s="119" t="s">
        <v>26</v>
      </c>
      <c r="E2455" s="120" t="s">
        <v>1149</v>
      </c>
      <c r="F2455" s="121"/>
      <c r="G2455" s="125" t="s">
        <v>358</v>
      </c>
      <c r="H2455" s="472"/>
      <c r="I2455" s="207"/>
      <c r="J2455" s="207"/>
      <c r="K2455" s="207"/>
      <c r="L2455" s="207"/>
      <c r="M2455" s="207"/>
      <c r="N2455" s="207"/>
      <c r="O2455" s="123"/>
      <c r="P2455" s="123">
        <f t="shared" si="156"/>
        <v>0</v>
      </c>
      <c r="Q2455" s="208" t="str">
        <f t="shared" si="157"/>
        <v>Debil</v>
      </c>
      <c r="R2455" s="224" t="s">
        <v>516</v>
      </c>
      <c r="S2455" s="224" t="str">
        <f t="shared" si="158"/>
        <v>DebilFuerte</v>
      </c>
      <c r="T2455" s="224">
        <f>IFERROR(VLOOKUP(S2455,'Tablas de calculos'!$AU$16:$AV$24,2,FALSE),"")</f>
        <v>7</v>
      </c>
      <c r="U2455" s="208" t="str">
        <f>IFERROR(VLOOKUP(T2455,'Tablas de calculos'!$AV$16:$AY$24,4),"")</f>
        <v>Débil</v>
      </c>
      <c r="V2455" s="207" t="s">
        <v>576</v>
      </c>
      <c r="W2455" s="123" t="s">
        <v>578</v>
      </c>
      <c r="X2455" s="123" t="str">
        <f t="shared" si="159"/>
        <v>DébilNo disminuyeDirectamente</v>
      </c>
      <c r="Y2455" s="208" t="str">
        <f>IFERROR(VLOOKUP(X2455,'Tablas de calculos'!$AZ$4:$BE$11,5,FALSE),"")</f>
        <v/>
      </c>
      <c r="Z2455" s="208" t="str">
        <f>IFERROR(VLOOKUP(X2455,'Tablas de calculos'!$AZ$4:$BE$11,6,FALSE),"")</f>
        <v/>
      </c>
    </row>
    <row r="2456" spans="1:26" ht="120" x14ac:dyDescent="0.25">
      <c r="A2456" s="232" t="s">
        <v>109</v>
      </c>
      <c r="B2456" s="14">
        <v>89</v>
      </c>
      <c r="C2456" s="429" t="str">
        <f>+VLOOKUP(Tabla9[[#This Row],[Cod. Riesgo]],Tabla_Riesgos[[Número]:[Tipo de Riesgo]],6,FALSE)</f>
        <v>Operativo</v>
      </c>
      <c r="D2456" s="119" t="s">
        <v>26</v>
      </c>
      <c r="E2456" s="120" t="s">
        <v>1149</v>
      </c>
      <c r="F2456" s="121"/>
      <c r="G2456" s="125" t="s">
        <v>359</v>
      </c>
      <c r="H2456" s="472"/>
      <c r="I2456" s="207"/>
      <c r="J2456" s="207"/>
      <c r="K2456" s="207"/>
      <c r="L2456" s="207"/>
      <c r="M2456" s="207"/>
      <c r="N2456" s="207"/>
      <c r="O2456" s="123"/>
      <c r="P2456" s="123">
        <f t="shared" si="156"/>
        <v>0</v>
      </c>
      <c r="Q2456" s="208" t="str">
        <f t="shared" si="157"/>
        <v>Debil</v>
      </c>
      <c r="R2456" s="224" t="s">
        <v>516</v>
      </c>
      <c r="S2456" s="224" t="str">
        <f t="shared" si="158"/>
        <v>DebilFuerte</v>
      </c>
      <c r="T2456" s="224">
        <f>IFERROR(VLOOKUP(S2456,'Tablas de calculos'!$AU$16:$AV$24,2,FALSE),"")</f>
        <v>7</v>
      </c>
      <c r="U2456" s="208" t="str">
        <f>IFERROR(VLOOKUP(T2456,'Tablas de calculos'!$AV$16:$AY$24,4),"")</f>
        <v>Débil</v>
      </c>
      <c r="V2456" s="207" t="s">
        <v>576</v>
      </c>
      <c r="W2456" s="123" t="s">
        <v>578</v>
      </c>
      <c r="X2456" s="123" t="str">
        <f t="shared" si="159"/>
        <v>DébilNo disminuyeDirectamente</v>
      </c>
      <c r="Y2456" s="208" t="str">
        <f>IFERROR(VLOOKUP(X2456,'Tablas de calculos'!$AZ$4:$BE$11,5,FALSE),"")</f>
        <v/>
      </c>
      <c r="Z2456" s="208" t="str">
        <f>IFERROR(VLOOKUP(X2456,'Tablas de calculos'!$AZ$4:$BE$11,6,FALSE),"")</f>
        <v/>
      </c>
    </row>
    <row r="2457" spans="1:26" ht="30" x14ac:dyDescent="0.25">
      <c r="A2457" s="232" t="s">
        <v>109</v>
      </c>
      <c r="B2457" s="14">
        <v>27</v>
      </c>
      <c r="C2457" s="429" t="str">
        <f>+VLOOKUP(Tabla9[[#This Row],[Cod. Riesgo]],Tabla_Riesgos[[Número]:[Tipo de Riesgo]],6,FALSE)</f>
        <v>Seguridad de la Información</v>
      </c>
      <c r="D2457" s="119" t="s">
        <v>12</v>
      </c>
      <c r="E2457" s="120" t="s">
        <v>661</v>
      </c>
      <c r="F2457" s="121"/>
      <c r="G2457" s="125"/>
      <c r="H2457" s="472"/>
      <c r="I2457" s="207"/>
      <c r="J2457" s="207"/>
      <c r="K2457" s="207"/>
      <c r="L2457" s="207"/>
      <c r="M2457" s="207"/>
      <c r="N2457" s="207"/>
      <c r="O2457" s="123"/>
      <c r="P2457" s="123">
        <f t="shared" si="156"/>
        <v>0</v>
      </c>
      <c r="Q2457" s="208" t="str">
        <f t="shared" si="157"/>
        <v>Debil</v>
      </c>
      <c r="R2457" s="224" t="s">
        <v>516</v>
      </c>
      <c r="S2457" s="224" t="str">
        <f t="shared" si="158"/>
        <v>DebilFuerte</v>
      </c>
      <c r="T2457" s="224">
        <f>IFERROR(VLOOKUP(S2457,'Tablas de calculos'!$AU$16:$AV$24,2,FALSE),"")</f>
        <v>7</v>
      </c>
      <c r="U2457" s="208" t="str">
        <f>IFERROR(VLOOKUP(T2457,'Tablas de calculos'!$AV$16:$AY$24,4),"")</f>
        <v>Débil</v>
      </c>
      <c r="V2457" s="207" t="s">
        <v>576</v>
      </c>
      <c r="W2457" s="123" t="s">
        <v>578</v>
      </c>
      <c r="X2457" s="123" t="str">
        <f t="shared" si="159"/>
        <v>DébilNo disminuyeDirectamente</v>
      </c>
      <c r="Y2457" s="208" t="str">
        <f>IFERROR(VLOOKUP(X2457,'Tablas de calculos'!$AZ$4:$BE$11,5,FALSE),"")</f>
        <v/>
      </c>
      <c r="Z2457" s="208" t="str">
        <f>IFERROR(VLOOKUP(X2457,'Tablas de calculos'!$AZ$4:$BE$11,6,FALSE),"")</f>
        <v/>
      </c>
    </row>
    <row r="2458" spans="1:26" ht="45" x14ac:dyDescent="0.25">
      <c r="A2458" s="232" t="s">
        <v>109</v>
      </c>
      <c r="B2458" s="203">
        <v>132</v>
      </c>
      <c r="C2458" s="429" t="str">
        <f>+VLOOKUP(Tabla9[[#This Row],[Cod. Riesgo]],Tabla_Riesgos[[Número]:[Tipo de Riesgo]],6,FALSE)</f>
        <v xml:space="preserve">Continuidad del negocio </v>
      </c>
      <c r="D2458" s="119" t="s">
        <v>12</v>
      </c>
      <c r="E2458" s="120" t="s">
        <v>729</v>
      </c>
      <c r="F2458" s="121"/>
      <c r="G2458" s="125" t="s">
        <v>780</v>
      </c>
      <c r="H2458" s="472" t="s">
        <v>544</v>
      </c>
      <c r="I2458" s="207"/>
      <c r="J2458" s="207"/>
      <c r="K2458" s="207"/>
      <c r="L2458" s="207"/>
      <c r="M2458" s="207"/>
      <c r="N2458" s="207"/>
      <c r="O2458" s="123"/>
      <c r="P2458" s="123">
        <f t="shared" si="156"/>
        <v>0</v>
      </c>
      <c r="Q2458" s="208" t="str">
        <f t="shared" si="157"/>
        <v>Debil</v>
      </c>
      <c r="R2458" s="224" t="s">
        <v>516</v>
      </c>
      <c r="S2458" s="224" t="str">
        <f t="shared" si="158"/>
        <v>DebilFuerte</v>
      </c>
      <c r="T2458" s="224">
        <f>IFERROR(VLOOKUP(S2458,'Tablas de calculos'!$AU$16:$AV$24,2,FALSE),"")</f>
        <v>7</v>
      </c>
      <c r="U2458" s="208" t="str">
        <f>IFERROR(VLOOKUP(T2458,'Tablas de calculos'!$AV$16:$AY$24,4),"")</f>
        <v>Débil</v>
      </c>
      <c r="V2458" s="207" t="s">
        <v>576</v>
      </c>
      <c r="W2458" s="123" t="s">
        <v>578</v>
      </c>
      <c r="X2458" s="123" t="str">
        <f t="shared" si="159"/>
        <v>DébilNo disminuyeDirectamente</v>
      </c>
      <c r="Y2458" s="208" t="str">
        <f>IFERROR(VLOOKUP(X2458,'Tablas de calculos'!$AZ$4:$BE$11,5,FALSE),"")</f>
        <v/>
      </c>
      <c r="Z2458" s="208" t="str">
        <f>IFERROR(VLOOKUP(X2458,'Tablas de calculos'!$AZ$4:$BE$11,6,FALSE),"")</f>
        <v/>
      </c>
    </row>
    <row r="2459" spans="1:26" ht="45" x14ac:dyDescent="0.25">
      <c r="A2459" s="232" t="s">
        <v>109</v>
      </c>
      <c r="B2459" s="196">
        <v>133</v>
      </c>
      <c r="C2459" s="429" t="str">
        <f>+VLOOKUP(Tabla9[[#This Row],[Cod. Riesgo]],Tabla_Riesgos[[Número]:[Tipo de Riesgo]],6,FALSE)</f>
        <v xml:space="preserve">Continuidad del negocio </v>
      </c>
      <c r="D2459" s="119" t="s">
        <v>102</v>
      </c>
      <c r="E2459" s="120" t="s">
        <v>772</v>
      </c>
      <c r="F2459" s="121"/>
      <c r="G2459" s="125"/>
      <c r="H2459" s="472"/>
      <c r="I2459" s="207"/>
      <c r="J2459" s="207"/>
      <c r="K2459" s="207"/>
      <c r="L2459" s="207"/>
      <c r="M2459" s="207"/>
      <c r="N2459" s="207"/>
      <c r="O2459" s="123"/>
      <c r="P2459" s="123">
        <f t="shared" si="156"/>
        <v>0</v>
      </c>
      <c r="Q2459" s="208" t="str">
        <f t="shared" si="157"/>
        <v>Debil</v>
      </c>
      <c r="R2459" s="224" t="s">
        <v>516</v>
      </c>
      <c r="S2459" s="224" t="str">
        <f t="shared" si="158"/>
        <v>DebilFuerte</v>
      </c>
      <c r="T2459" s="224">
        <f>IFERROR(VLOOKUP(S2459,'Tablas de calculos'!$AU$16:$AV$24,2,FALSE),"")</f>
        <v>7</v>
      </c>
      <c r="U2459" s="208" t="str">
        <f>IFERROR(VLOOKUP(T2459,'Tablas de calculos'!$AV$16:$AY$24,4),"")</f>
        <v>Débil</v>
      </c>
      <c r="V2459" s="207" t="s">
        <v>576</v>
      </c>
      <c r="W2459" s="123" t="s">
        <v>578</v>
      </c>
      <c r="X2459" s="123" t="str">
        <f t="shared" si="159"/>
        <v>DébilNo disminuyeDirectamente</v>
      </c>
      <c r="Y2459" s="208" t="str">
        <f>IFERROR(VLOOKUP(X2459,'Tablas de calculos'!$AZ$4:$BE$11,5,FALSE),"")</f>
        <v/>
      </c>
      <c r="Z2459" s="208" t="str">
        <f>IFERROR(VLOOKUP(X2459,'Tablas de calculos'!$AZ$4:$BE$11,6,FALSE),"")</f>
        <v/>
      </c>
    </row>
    <row r="2460" spans="1:26" ht="30" x14ac:dyDescent="0.25">
      <c r="A2460" s="232" t="s">
        <v>109</v>
      </c>
      <c r="B2460" s="204">
        <v>134</v>
      </c>
      <c r="C2460" s="429" t="str">
        <f>+VLOOKUP(Tabla9[[#This Row],[Cod. Riesgo]],Tabla_Riesgos[[Número]:[Tipo de Riesgo]],6,FALSE)</f>
        <v xml:space="preserve">Continuidad del negocio </v>
      </c>
      <c r="D2460" s="119" t="s">
        <v>38</v>
      </c>
      <c r="E2460" s="120" t="s">
        <v>726</v>
      </c>
      <c r="F2460" s="121"/>
      <c r="G2460" s="125" t="s">
        <v>781</v>
      </c>
      <c r="H2460" s="472" t="s">
        <v>544</v>
      </c>
      <c r="I2460" s="207"/>
      <c r="J2460" s="207"/>
      <c r="K2460" s="207"/>
      <c r="L2460" s="207"/>
      <c r="M2460" s="207"/>
      <c r="N2460" s="207"/>
      <c r="O2460" s="123"/>
      <c r="P2460" s="123">
        <f t="shared" si="156"/>
        <v>0</v>
      </c>
      <c r="Q2460" s="208" t="str">
        <f t="shared" si="157"/>
        <v>Debil</v>
      </c>
      <c r="R2460" s="224" t="s">
        <v>516</v>
      </c>
      <c r="S2460" s="224" t="str">
        <f t="shared" si="158"/>
        <v>DebilFuerte</v>
      </c>
      <c r="T2460" s="224">
        <f>IFERROR(VLOOKUP(S2460,'Tablas de calculos'!$AU$16:$AV$24,2,FALSE),"")</f>
        <v>7</v>
      </c>
      <c r="U2460" s="208" t="str">
        <f>IFERROR(VLOOKUP(T2460,'Tablas de calculos'!$AV$16:$AY$24,4),"")</f>
        <v>Débil</v>
      </c>
      <c r="V2460" s="207" t="s">
        <v>576</v>
      </c>
      <c r="W2460" s="123" t="s">
        <v>578</v>
      </c>
      <c r="X2460" s="123" t="str">
        <f t="shared" si="159"/>
        <v>DébilNo disminuyeDirectamente</v>
      </c>
      <c r="Y2460" s="208" t="str">
        <f>IFERROR(VLOOKUP(X2460,'Tablas de calculos'!$AZ$4:$BE$11,5,FALSE),"")</f>
        <v/>
      </c>
      <c r="Z2460" s="208" t="str">
        <f>IFERROR(VLOOKUP(X2460,'Tablas de calculos'!$AZ$4:$BE$11,6,FALSE),"")</f>
        <v/>
      </c>
    </row>
    <row r="2461" spans="1:26" ht="30" x14ac:dyDescent="0.25">
      <c r="A2461" s="232" t="s">
        <v>109</v>
      </c>
      <c r="B2461" s="196">
        <v>135</v>
      </c>
      <c r="C2461" s="429" t="str">
        <f>+VLOOKUP(Tabla9[[#This Row],[Cod. Riesgo]],Tabla_Riesgos[[Número]:[Tipo de Riesgo]],6,FALSE)</f>
        <v xml:space="preserve">Continuidad del negocio </v>
      </c>
      <c r="D2461" s="119" t="s">
        <v>43</v>
      </c>
      <c r="E2461" s="120" t="s">
        <v>730</v>
      </c>
      <c r="F2461" s="121"/>
      <c r="G2461" s="125" t="s">
        <v>782</v>
      </c>
      <c r="H2461" s="472" t="s">
        <v>544</v>
      </c>
      <c r="I2461" s="207"/>
      <c r="J2461" s="207"/>
      <c r="K2461" s="207"/>
      <c r="L2461" s="207"/>
      <c r="M2461" s="207"/>
      <c r="N2461" s="207"/>
      <c r="O2461" s="123"/>
      <c r="P2461" s="123">
        <f t="shared" si="156"/>
        <v>0</v>
      </c>
      <c r="Q2461" s="208" t="str">
        <f t="shared" si="157"/>
        <v>Debil</v>
      </c>
      <c r="R2461" s="224" t="s">
        <v>516</v>
      </c>
      <c r="S2461" s="224" t="str">
        <f t="shared" si="158"/>
        <v>DebilFuerte</v>
      </c>
      <c r="T2461" s="224">
        <f>IFERROR(VLOOKUP(S2461,'Tablas de calculos'!$AU$16:$AV$24,2,FALSE),"")</f>
        <v>7</v>
      </c>
      <c r="U2461" s="208" t="str">
        <f>IFERROR(VLOOKUP(T2461,'Tablas de calculos'!$AV$16:$AY$24,4),"")</f>
        <v>Débil</v>
      </c>
      <c r="V2461" s="207" t="s">
        <v>576</v>
      </c>
      <c r="W2461" s="123" t="s">
        <v>578</v>
      </c>
      <c r="X2461" s="123" t="str">
        <f t="shared" si="159"/>
        <v>DébilNo disminuyeDirectamente</v>
      </c>
      <c r="Y2461" s="208" t="str">
        <f>IFERROR(VLOOKUP(X2461,'Tablas de calculos'!$AZ$4:$BE$11,5,FALSE),"")</f>
        <v/>
      </c>
      <c r="Z2461" s="208" t="str">
        <f>IFERROR(VLOOKUP(X2461,'Tablas de calculos'!$AZ$4:$BE$11,6,FALSE),"")</f>
        <v/>
      </c>
    </row>
    <row r="2462" spans="1:26" ht="30" x14ac:dyDescent="0.25">
      <c r="A2462" s="232" t="s">
        <v>109</v>
      </c>
      <c r="B2462" s="196">
        <v>135</v>
      </c>
      <c r="C2462" s="429" t="str">
        <f>+VLOOKUP(Tabla9[[#This Row],[Cod. Riesgo]],Tabla_Riesgos[[Número]:[Tipo de Riesgo]],6,FALSE)</f>
        <v xml:space="preserve">Continuidad del negocio </v>
      </c>
      <c r="D2462" s="119" t="s">
        <v>43</v>
      </c>
      <c r="E2462" s="120" t="s">
        <v>730</v>
      </c>
      <c r="F2462" s="121"/>
      <c r="G2462" s="125" t="s">
        <v>783</v>
      </c>
      <c r="H2462" s="472" t="s">
        <v>544</v>
      </c>
      <c r="I2462" s="207"/>
      <c r="J2462" s="207"/>
      <c r="K2462" s="207"/>
      <c r="L2462" s="207"/>
      <c r="M2462" s="207"/>
      <c r="N2462" s="207"/>
      <c r="O2462" s="123"/>
      <c r="P2462" s="123">
        <f t="shared" si="156"/>
        <v>0</v>
      </c>
      <c r="Q2462" s="208" t="str">
        <f t="shared" si="157"/>
        <v>Debil</v>
      </c>
      <c r="R2462" s="224" t="s">
        <v>516</v>
      </c>
      <c r="S2462" s="224" t="str">
        <f t="shared" si="158"/>
        <v>DebilFuerte</v>
      </c>
      <c r="T2462" s="224">
        <f>IFERROR(VLOOKUP(S2462,'Tablas de calculos'!$AU$16:$AV$24,2,FALSE),"")</f>
        <v>7</v>
      </c>
      <c r="U2462" s="208" t="str">
        <f>IFERROR(VLOOKUP(T2462,'Tablas de calculos'!$AV$16:$AY$24,4),"")</f>
        <v>Débil</v>
      </c>
      <c r="V2462" s="207" t="s">
        <v>576</v>
      </c>
      <c r="W2462" s="123" t="s">
        <v>578</v>
      </c>
      <c r="X2462" s="123" t="str">
        <f t="shared" si="159"/>
        <v>DébilNo disminuyeDirectamente</v>
      </c>
      <c r="Y2462" s="208" t="str">
        <f>IFERROR(VLOOKUP(X2462,'Tablas de calculos'!$AZ$4:$BE$11,5,FALSE),"")</f>
        <v/>
      </c>
      <c r="Z2462" s="208" t="str">
        <f>IFERROR(VLOOKUP(X2462,'Tablas de calculos'!$AZ$4:$BE$11,6,FALSE),"")</f>
        <v/>
      </c>
    </row>
    <row r="2463" spans="1:26" ht="30" x14ac:dyDescent="0.25">
      <c r="A2463" s="232" t="s">
        <v>109</v>
      </c>
      <c r="B2463" s="204">
        <v>136</v>
      </c>
      <c r="C2463" s="429" t="str">
        <f>+VLOOKUP(Tabla9[[#This Row],[Cod. Riesgo]],Tabla_Riesgos[[Número]:[Tipo de Riesgo]],6,FALSE)</f>
        <v xml:space="preserve">Continuidad del negocio </v>
      </c>
      <c r="D2463" s="119" t="s">
        <v>66</v>
      </c>
      <c r="E2463" s="120" t="s">
        <v>774</v>
      </c>
      <c r="F2463" s="121"/>
      <c r="G2463" s="125" t="s">
        <v>784</v>
      </c>
      <c r="H2463" s="472" t="s">
        <v>544</v>
      </c>
      <c r="I2463" s="207"/>
      <c r="J2463" s="207"/>
      <c r="K2463" s="207"/>
      <c r="L2463" s="207"/>
      <c r="M2463" s="207"/>
      <c r="N2463" s="207"/>
      <c r="O2463" s="123"/>
      <c r="P2463" s="123">
        <f t="shared" si="156"/>
        <v>0</v>
      </c>
      <c r="Q2463" s="208" t="str">
        <f t="shared" si="157"/>
        <v>Debil</v>
      </c>
      <c r="R2463" s="224" t="s">
        <v>516</v>
      </c>
      <c r="S2463" s="224" t="str">
        <f t="shared" si="158"/>
        <v>DebilFuerte</v>
      </c>
      <c r="T2463" s="224">
        <f>IFERROR(VLOOKUP(S2463,'Tablas de calculos'!$AU$16:$AV$24,2,FALSE),"")</f>
        <v>7</v>
      </c>
      <c r="U2463" s="208" t="str">
        <f>IFERROR(VLOOKUP(T2463,'Tablas de calculos'!$AV$16:$AY$24,4),"")</f>
        <v>Débil</v>
      </c>
      <c r="V2463" s="207" t="s">
        <v>576</v>
      </c>
      <c r="W2463" s="123" t="s">
        <v>578</v>
      </c>
      <c r="X2463" s="123" t="str">
        <f t="shared" si="159"/>
        <v>DébilNo disminuyeDirectamente</v>
      </c>
      <c r="Y2463" s="208" t="str">
        <f>IFERROR(VLOOKUP(X2463,'Tablas de calculos'!$AZ$4:$BE$11,5,FALSE),"")</f>
        <v/>
      </c>
      <c r="Z2463" s="208" t="str">
        <f>IFERROR(VLOOKUP(X2463,'Tablas de calculos'!$AZ$4:$BE$11,6,FALSE),"")</f>
        <v/>
      </c>
    </row>
    <row r="2464" spans="1:26" ht="30" x14ac:dyDescent="0.25">
      <c r="A2464" s="232" t="s">
        <v>109</v>
      </c>
      <c r="B2464" s="204">
        <v>136</v>
      </c>
      <c r="C2464" s="429" t="str">
        <f>+VLOOKUP(Tabla9[[#This Row],[Cod. Riesgo]],Tabla_Riesgos[[Número]:[Tipo de Riesgo]],6,FALSE)</f>
        <v xml:space="preserve">Continuidad del negocio </v>
      </c>
      <c r="D2464" s="119" t="s">
        <v>66</v>
      </c>
      <c r="E2464" s="120" t="s">
        <v>774</v>
      </c>
      <c r="F2464" s="121"/>
      <c r="G2464" s="125" t="s">
        <v>785</v>
      </c>
      <c r="H2464" s="472" t="s">
        <v>544</v>
      </c>
      <c r="I2464" s="207"/>
      <c r="J2464" s="207"/>
      <c r="K2464" s="207"/>
      <c r="L2464" s="207"/>
      <c r="M2464" s="207"/>
      <c r="N2464" s="207"/>
      <c r="O2464" s="123"/>
      <c r="P2464" s="123">
        <f t="shared" si="156"/>
        <v>0</v>
      </c>
      <c r="Q2464" s="208" t="str">
        <f t="shared" si="157"/>
        <v>Debil</v>
      </c>
      <c r="R2464" s="224" t="s">
        <v>516</v>
      </c>
      <c r="S2464" s="224" t="str">
        <f t="shared" si="158"/>
        <v>DebilFuerte</v>
      </c>
      <c r="T2464" s="224">
        <f>IFERROR(VLOOKUP(S2464,'Tablas de calculos'!$AU$16:$AV$24,2,FALSE),"")</f>
        <v>7</v>
      </c>
      <c r="U2464" s="208" t="str">
        <f>IFERROR(VLOOKUP(T2464,'Tablas de calculos'!$AV$16:$AY$24,4),"")</f>
        <v>Débil</v>
      </c>
      <c r="V2464" s="207" t="s">
        <v>576</v>
      </c>
      <c r="W2464" s="123" t="s">
        <v>578</v>
      </c>
      <c r="X2464" s="123" t="str">
        <f t="shared" si="159"/>
        <v>DébilNo disminuyeDirectamente</v>
      </c>
      <c r="Y2464" s="208" t="str">
        <f>IFERROR(VLOOKUP(X2464,'Tablas de calculos'!$AZ$4:$BE$11,5,FALSE),"")</f>
        <v/>
      </c>
      <c r="Z2464" s="208" t="str">
        <f>IFERROR(VLOOKUP(X2464,'Tablas de calculos'!$AZ$4:$BE$11,6,FALSE),"")</f>
        <v/>
      </c>
    </row>
    <row r="2465" spans="1:26" ht="30" x14ac:dyDescent="0.25">
      <c r="A2465" s="232" t="s">
        <v>109</v>
      </c>
      <c r="B2465" s="204">
        <v>136</v>
      </c>
      <c r="C2465" s="429" t="str">
        <f>+VLOOKUP(Tabla9[[#This Row],[Cod. Riesgo]],Tabla_Riesgos[[Número]:[Tipo de Riesgo]],6,FALSE)</f>
        <v xml:space="preserve">Continuidad del negocio </v>
      </c>
      <c r="D2465" s="119" t="s">
        <v>66</v>
      </c>
      <c r="E2465" s="120" t="s">
        <v>774</v>
      </c>
      <c r="F2465" s="121"/>
      <c r="G2465" s="125" t="s">
        <v>786</v>
      </c>
      <c r="H2465" s="472" t="s">
        <v>544</v>
      </c>
      <c r="I2465" s="207"/>
      <c r="J2465" s="207"/>
      <c r="K2465" s="207"/>
      <c r="L2465" s="207"/>
      <c r="M2465" s="207"/>
      <c r="N2465" s="207"/>
      <c r="O2465" s="123"/>
      <c r="P2465" s="123">
        <f t="shared" si="156"/>
        <v>0</v>
      </c>
      <c r="Q2465" s="208" t="str">
        <f t="shared" si="157"/>
        <v>Debil</v>
      </c>
      <c r="R2465" s="224" t="s">
        <v>516</v>
      </c>
      <c r="S2465" s="224" t="str">
        <f t="shared" si="158"/>
        <v>DebilFuerte</v>
      </c>
      <c r="T2465" s="224">
        <f>IFERROR(VLOOKUP(S2465,'Tablas de calculos'!$AU$16:$AV$24,2,FALSE),"")</f>
        <v>7</v>
      </c>
      <c r="U2465" s="208" t="str">
        <f>IFERROR(VLOOKUP(T2465,'Tablas de calculos'!$AV$16:$AY$24,4),"")</f>
        <v>Débil</v>
      </c>
      <c r="V2465" s="207" t="s">
        <v>576</v>
      </c>
      <c r="W2465" s="123" t="s">
        <v>578</v>
      </c>
      <c r="X2465" s="123" t="str">
        <f t="shared" si="159"/>
        <v>DébilNo disminuyeDirectamente</v>
      </c>
      <c r="Y2465" s="208" t="str">
        <f>IFERROR(VLOOKUP(X2465,'Tablas de calculos'!$AZ$4:$BE$11,5,FALSE),"")</f>
        <v/>
      </c>
      <c r="Z2465" s="208" t="str">
        <f>IFERROR(VLOOKUP(X2465,'Tablas de calculos'!$AZ$4:$BE$11,6,FALSE),"")</f>
        <v/>
      </c>
    </row>
    <row r="2466" spans="1:26" ht="30" x14ac:dyDescent="0.25">
      <c r="A2466" s="232" t="s">
        <v>109</v>
      </c>
      <c r="B2466" s="204">
        <v>136</v>
      </c>
      <c r="C2466" s="429" t="str">
        <f>+VLOOKUP(Tabla9[[#This Row],[Cod. Riesgo]],Tabla_Riesgos[[Número]:[Tipo de Riesgo]],6,FALSE)</f>
        <v xml:space="preserve">Continuidad del negocio </v>
      </c>
      <c r="D2466" s="119" t="s">
        <v>66</v>
      </c>
      <c r="E2466" s="120" t="s">
        <v>774</v>
      </c>
      <c r="F2466" s="121"/>
      <c r="G2466" s="125" t="s">
        <v>787</v>
      </c>
      <c r="H2466" s="472" t="s">
        <v>544</v>
      </c>
      <c r="I2466" s="207"/>
      <c r="J2466" s="207"/>
      <c r="K2466" s="207"/>
      <c r="L2466" s="207"/>
      <c r="M2466" s="207"/>
      <c r="N2466" s="207"/>
      <c r="O2466" s="123"/>
      <c r="P2466" s="123">
        <f t="shared" si="156"/>
        <v>0</v>
      </c>
      <c r="Q2466" s="208" t="str">
        <f t="shared" si="157"/>
        <v>Debil</v>
      </c>
      <c r="R2466" s="224" t="s">
        <v>516</v>
      </c>
      <c r="S2466" s="224" t="str">
        <f t="shared" si="158"/>
        <v>DebilFuerte</v>
      </c>
      <c r="T2466" s="224">
        <f>IFERROR(VLOOKUP(S2466,'Tablas de calculos'!$AU$16:$AV$24,2,FALSE),"")</f>
        <v>7</v>
      </c>
      <c r="U2466" s="208" t="str">
        <f>IFERROR(VLOOKUP(T2466,'Tablas de calculos'!$AV$16:$AY$24,4),"")</f>
        <v>Débil</v>
      </c>
      <c r="V2466" s="207" t="s">
        <v>576</v>
      </c>
      <c r="W2466" s="123" t="s">
        <v>578</v>
      </c>
      <c r="X2466" s="123" t="str">
        <f t="shared" si="159"/>
        <v>DébilNo disminuyeDirectamente</v>
      </c>
      <c r="Y2466" s="208" t="str">
        <f>IFERROR(VLOOKUP(X2466,'Tablas de calculos'!$AZ$4:$BE$11,5,FALSE),"")</f>
        <v/>
      </c>
      <c r="Z2466" s="208" t="str">
        <f>IFERROR(VLOOKUP(X2466,'Tablas de calculos'!$AZ$4:$BE$11,6,FALSE),"")</f>
        <v/>
      </c>
    </row>
    <row r="2467" spans="1:26" ht="30" x14ac:dyDescent="0.25">
      <c r="A2467" s="232" t="s">
        <v>109</v>
      </c>
      <c r="B2467" s="196">
        <v>137</v>
      </c>
      <c r="C2467" s="429" t="str">
        <f>+VLOOKUP(Tabla9[[#This Row],[Cod. Riesgo]],Tabla_Riesgos[[Número]:[Tipo de Riesgo]],6,FALSE)</f>
        <v xml:space="preserve">Continuidad del negocio </v>
      </c>
      <c r="D2467" s="119" t="s">
        <v>66</v>
      </c>
      <c r="E2467" s="120" t="s">
        <v>736</v>
      </c>
      <c r="F2467" s="121"/>
      <c r="G2467" s="125" t="s">
        <v>788</v>
      </c>
      <c r="H2467" s="472" t="s">
        <v>544</v>
      </c>
      <c r="I2467" s="207"/>
      <c r="J2467" s="207"/>
      <c r="K2467" s="207"/>
      <c r="L2467" s="207"/>
      <c r="M2467" s="207"/>
      <c r="N2467" s="207"/>
      <c r="O2467" s="123"/>
      <c r="P2467" s="123">
        <f t="shared" si="156"/>
        <v>0</v>
      </c>
      <c r="Q2467" s="208" t="str">
        <f t="shared" si="157"/>
        <v>Debil</v>
      </c>
      <c r="R2467" s="224" t="s">
        <v>516</v>
      </c>
      <c r="S2467" s="224" t="str">
        <f t="shared" si="158"/>
        <v>DebilFuerte</v>
      </c>
      <c r="T2467" s="224">
        <f>IFERROR(VLOOKUP(S2467,'Tablas de calculos'!$AU$16:$AV$24,2,FALSE),"")</f>
        <v>7</v>
      </c>
      <c r="U2467" s="208" t="str">
        <f>IFERROR(VLOOKUP(T2467,'Tablas de calculos'!$AV$16:$AY$24,4),"")</f>
        <v>Débil</v>
      </c>
      <c r="V2467" s="207" t="s">
        <v>576</v>
      </c>
      <c r="W2467" s="123" t="s">
        <v>578</v>
      </c>
      <c r="X2467" s="123" t="str">
        <f t="shared" si="159"/>
        <v>DébilNo disminuyeDirectamente</v>
      </c>
      <c r="Y2467" s="208" t="str">
        <f>IFERROR(VLOOKUP(X2467,'Tablas de calculos'!$AZ$4:$BE$11,5,FALSE),"")</f>
        <v/>
      </c>
      <c r="Z2467" s="208" t="str">
        <f>IFERROR(VLOOKUP(X2467,'Tablas de calculos'!$AZ$4:$BE$11,6,FALSE),"")</f>
        <v/>
      </c>
    </row>
    <row r="2468" spans="1:26" ht="30" x14ac:dyDescent="0.25">
      <c r="A2468" s="232" t="s">
        <v>109</v>
      </c>
      <c r="B2468" s="205">
        <v>138</v>
      </c>
      <c r="C2468" s="429" t="str">
        <f>+VLOOKUP(Tabla9[[#This Row],[Cod. Riesgo]],Tabla_Riesgos[[Número]:[Tipo de Riesgo]],6,FALSE)</f>
        <v xml:space="preserve">Continuidad del negocio </v>
      </c>
      <c r="D2468" s="119" t="s">
        <v>66</v>
      </c>
      <c r="E2468" s="120" t="s">
        <v>738</v>
      </c>
      <c r="F2468" s="121"/>
      <c r="G2468" s="125" t="s">
        <v>789</v>
      </c>
      <c r="H2468" s="472" t="s">
        <v>544</v>
      </c>
      <c r="I2468" s="207"/>
      <c r="J2468" s="207"/>
      <c r="K2468" s="207"/>
      <c r="L2468" s="207"/>
      <c r="M2468" s="207"/>
      <c r="N2468" s="207"/>
      <c r="O2468" s="123"/>
      <c r="P2468" s="123">
        <f t="shared" si="156"/>
        <v>0</v>
      </c>
      <c r="Q2468" s="208" t="str">
        <f t="shared" si="157"/>
        <v>Debil</v>
      </c>
      <c r="R2468" s="224" t="s">
        <v>516</v>
      </c>
      <c r="S2468" s="224" t="str">
        <f t="shared" si="158"/>
        <v>DebilFuerte</v>
      </c>
      <c r="T2468" s="224">
        <f>IFERROR(VLOOKUP(S2468,'Tablas de calculos'!$AU$16:$AV$24,2,FALSE),"")</f>
        <v>7</v>
      </c>
      <c r="U2468" s="208" t="str">
        <f>IFERROR(VLOOKUP(T2468,'Tablas de calculos'!$AV$16:$AY$24,4),"")</f>
        <v>Débil</v>
      </c>
      <c r="V2468" s="207" t="s">
        <v>576</v>
      </c>
      <c r="W2468" s="123" t="s">
        <v>578</v>
      </c>
      <c r="X2468" s="123" t="str">
        <f t="shared" si="159"/>
        <v>DébilNo disminuyeDirectamente</v>
      </c>
      <c r="Y2468" s="208" t="str">
        <f>IFERROR(VLOOKUP(X2468,'Tablas de calculos'!$AZ$4:$BE$11,5,FALSE),"")</f>
        <v/>
      </c>
      <c r="Z2468" s="208" t="str">
        <f>IFERROR(VLOOKUP(X2468,'Tablas de calculos'!$AZ$4:$BE$11,6,FALSE),"")</f>
        <v/>
      </c>
    </row>
    <row r="2469" spans="1:26" ht="60" x14ac:dyDescent="0.25">
      <c r="A2469" s="224" t="s">
        <v>1380</v>
      </c>
      <c r="B2469" s="137">
        <v>1</v>
      </c>
      <c r="C2469" s="429" t="str">
        <f>+VLOOKUP(Tabla9[[#This Row],[Cod. Riesgo]],Tabla_Riesgos[[Número]:[Tipo de Riesgo]],6,FALSE)</f>
        <v>Corrupción</v>
      </c>
      <c r="D2469" s="416" t="s">
        <v>12</v>
      </c>
      <c r="E2469" s="417" t="s">
        <v>386</v>
      </c>
      <c r="F2469" s="121"/>
      <c r="G2469" s="293" t="s">
        <v>173</v>
      </c>
      <c r="H2469" s="472" t="s">
        <v>544</v>
      </c>
      <c r="I2469" s="207" t="s">
        <v>486</v>
      </c>
      <c r="J2469" s="207" t="s">
        <v>490</v>
      </c>
      <c r="K2469" s="207" t="s">
        <v>494</v>
      </c>
      <c r="L2469" s="207" t="s">
        <v>498</v>
      </c>
      <c r="M2469" s="207" t="s">
        <v>503</v>
      </c>
      <c r="N2469" s="207" t="s">
        <v>508</v>
      </c>
      <c r="O2469" s="123" t="s">
        <v>512</v>
      </c>
      <c r="P2469" s="123">
        <f t="shared" si="156"/>
        <v>100</v>
      </c>
      <c r="Q2469" s="208" t="str">
        <f t="shared" si="157"/>
        <v>Fuerte</v>
      </c>
      <c r="R2469" s="224" t="s">
        <v>516</v>
      </c>
      <c r="S2469" s="224" t="str">
        <f t="shared" si="158"/>
        <v>FuerteFuerte</v>
      </c>
      <c r="T2469" s="224">
        <f>IFERROR(VLOOKUP(S2469,'Tablas de calculos'!$AU$16:$AV$24,2,FALSE),"")</f>
        <v>1</v>
      </c>
      <c r="U2469" s="208" t="str">
        <f>IFERROR(VLOOKUP(T2469,'Tablas de calculos'!$AV$16:$AY$24,4),"")</f>
        <v>Fuerte</v>
      </c>
      <c r="V2469" s="207" t="s">
        <v>578</v>
      </c>
      <c r="W2469" s="123" t="s">
        <v>575</v>
      </c>
      <c r="X2469" s="123" t="str">
        <f t="shared" si="159"/>
        <v>FuerteDirectamenteIndirectamente</v>
      </c>
      <c r="Y2469" s="208">
        <f>IFERROR(VLOOKUP(X2469,'Tablas de calculos'!$AZ$4:$BE$11,5,FALSE),"")</f>
        <v>2</v>
      </c>
      <c r="Z2469" s="208">
        <f>IFERROR(VLOOKUP(X2469,'Tablas de calculos'!$AZ$4:$BE$11,6,FALSE),"")</f>
        <v>1</v>
      </c>
    </row>
    <row r="2470" spans="1:26" ht="60" x14ac:dyDescent="0.25">
      <c r="A2470" s="224" t="s">
        <v>1380</v>
      </c>
      <c r="B2470" s="137">
        <v>1</v>
      </c>
      <c r="C2470" s="429" t="str">
        <f>+VLOOKUP(Tabla9[[#This Row],[Cod. Riesgo]],Tabla_Riesgos[[Número]:[Tipo de Riesgo]],6,FALSE)</f>
        <v>Corrupción</v>
      </c>
      <c r="D2470" s="418" t="s">
        <v>12</v>
      </c>
      <c r="E2470" s="419" t="s">
        <v>386</v>
      </c>
      <c r="F2470" s="121"/>
      <c r="G2470" s="293" t="s">
        <v>174</v>
      </c>
      <c r="H2470" s="472" t="s">
        <v>544</v>
      </c>
      <c r="I2470" s="207" t="s">
        <v>486</v>
      </c>
      <c r="J2470" s="207" t="s">
        <v>490</v>
      </c>
      <c r="K2470" s="207" t="s">
        <v>494</v>
      </c>
      <c r="L2470" s="207" t="s">
        <v>498</v>
      </c>
      <c r="M2470" s="207" t="s">
        <v>503</v>
      </c>
      <c r="N2470" s="207" t="s">
        <v>508</v>
      </c>
      <c r="O2470" s="123" t="s">
        <v>512</v>
      </c>
      <c r="P2470" s="123">
        <f t="shared" si="156"/>
        <v>100</v>
      </c>
      <c r="Q2470" s="208" t="str">
        <f t="shared" si="157"/>
        <v>Fuerte</v>
      </c>
      <c r="R2470" s="224" t="s">
        <v>516</v>
      </c>
      <c r="S2470" s="224" t="str">
        <f t="shared" si="158"/>
        <v>FuerteFuerte</v>
      </c>
      <c r="T2470" s="224">
        <f>IFERROR(VLOOKUP(S2470,'Tablas de calculos'!$AU$16:$AV$24,2,FALSE),"")</f>
        <v>1</v>
      </c>
      <c r="U2470" s="208" t="str">
        <f>IFERROR(VLOOKUP(T2470,'Tablas de calculos'!$AV$16:$AY$24,4),"")</f>
        <v>Fuerte</v>
      </c>
      <c r="V2470" s="207" t="s">
        <v>578</v>
      </c>
      <c r="W2470" s="123" t="s">
        <v>575</v>
      </c>
      <c r="X2470" s="123" t="str">
        <f t="shared" si="159"/>
        <v>FuerteDirectamenteIndirectamente</v>
      </c>
      <c r="Y2470" s="208">
        <f>IFERROR(VLOOKUP(X2470,'Tablas de calculos'!$AZ$4:$BE$11,5,FALSE),"")</f>
        <v>2</v>
      </c>
      <c r="Z2470" s="208">
        <f>IFERROR(VLOOKUP(X2470,'Tablas de calculos'!$AZ$4:$BE$11,6,FALSE),"")</f>
        <v>1</v>
      </c>
    </row>
    <row r="2471" spans="1:26" ht="60" x14ac:dyDescent="0.25">
      <c r="A2471" s="224" t="s">
        <v>1380</v>
      </c>
      <c r="B2471" s="137">
        <v>1</v>
      </c>
      <c r="C2471" s="429" t="str">
        <f>+VLOOKUP(Tabla9[[#This Row],[Cod. Riesgo]],Tabla_Riesgos[[Número]:[Tipo de Riesgo]],6,FALSE)</f>
        <v>Corrupción</v>
      </c>
      <c r="D2471" s="416" t="s">
        <v>12</v>
      </c>
      <c r="E2471" s="417" t="s">
        <v>386</v>
      </c>
      <c r="F2471" s="121"/>
      <c r="G2471" s="293" t="s">
        <v>175</v>
      </c>
      <c r="H2471" s="472" t="s">
        <v>544</v>
      </c>
      <c r="I2471" s="207" t="s">
        <v>486</v>
      </c>
      <c r="J2471" s="207" t="s">
        <v>490</v>
      </c>
      <c r="K2471" s="207" t="s">
        <v>494</v>
      </c>
      <c r="L2471" s="207" t="s">
        <v>498</v>
      </c>
      <c r="M2471" s="207" t="s">
        <v>503</v>
      </c>
      <c r="N2471" s="207" t="s">
        <v>508</v>
      </c>
      <c r="O2471" s="123" t="s">
        <v>512</v>
      </c>
      <c r="P2471" s="123">
        <f t="shared" si="156"/>
        <v>100</v>
      </c>
      <c r="Q2471" s="208" t="str">
        <f t="shared" si="157"/>
        <v>Fuerte</v>
      </c>
      <c r="R2471" s="224" t="s">
        <v>516</v>
      </c>
      <c r="S2471" s="224" t="str">
        <f t="shared" si="158"/>
        <v>FuerteFuerte</v>
      </c>
      <c r="T2471" s="224">
        <f>IFERROR(VLOOKUP(S2471,'Tablas de calculos'!$AU$16:$AV$24,2,FALSE),"")</f>
        <v>1</v>
      </c>
      <c r="U2471" s="208" t="str">
        <f>IFERROR(VLOOKUP(T2471,'Tablas de calculos'!$AV$16:$AY$24,4),"")</f>
        <v>Fuerte</v>
      </c>
      <c r="V2471" s="207" t="s">
        <v>576</v>
      </c>
      <c r="W2471" s="123" t="s">
        <v>578</v>
      </c>
      <c r="X2471" s="123" t="str">
        <f t="shared" si="159"/>
        <v>FuerteNo disminuyeDirectamente</v>
      </c>
      <c r="Y2471" s="208">
        <f>IFERROR(VLOOKUP(X2471,'Tablas de calculos'!$AZ$4:$BE$11,5,FALSE),"")</f>
        <v>0</v>
      </c>
      <c r="Z2471" s="208">
        <f>IFERROR(VLOOKUP(X2471,'Tablas de calculos'!$AZ$4:$BE$11,6,FALSE),"")</f>
        <v>2</v>
      </c>
    </row>
    <row r="2472" spans="1:26" ht="60" x14ac:dyDescent="0.25">
      <c r="A2472" s="224" t="s">
        <v>1380</v>
      </c>
      <c r="B2472" s="137">
        <v>1</v>
      </c>
      <c r="C2472" s="429" t="str">
        <f>+VLOOKUP(Tabla9[[#This Row],[Cod. Riesgo]],Tabla_Riesgos[[Número]:[Tipo de Riesgo]],6,FALSE)</f>
        <v>Corrupción</v>
      </c>
      <c r="D2472" s="418" t="s">
        <v>12</v>
      </c>
      <c r="E2472" s="419" t="s">
        <v>386</v>
      </c>
      <c r="F2472" s="121"/>
      <c r="G2472" s="293" t="s">
        <v>176</v>
      </c>
      <c r="H2472" s="472" t="s">
        <v>544</v>
      </c>
      <c r="I2472" s="207" t="s">
        <v>486</v>
      </c>
      <c r="J2472" s="207" t="s">
        <v>490</v>
      </c>
      <c r="K2472" s="207" t="s">
        <v>494</v>
      </c>
      <c r="L2472" s="207" t="s">
        <v>498</v>
      </c>
      <c r="M2472" s="207" t="s">
        <v>503</v>
      </c>
      <c r="N2472" s="207" t="s">
        <v>508</v>
      </c>
      <c r="O2472" s="123" t="s">
        <v>512</v>
      </c>
      <c r="P2472" s="123">
        <f t="shared" si="156"/>
        <v>100</v>
      </c>
      <c r="Q2472" s="208" t="str">
        <f t="shared" si="157"/>
        <v>Fuerte</v>
      </c>
      <c r="R2472" s="224" t="s">
        <v>516</v>
      </c>
      <c r="S2472" s="224" t="str">
        <f t="shared" si="158"/>
        <v>FuerteFuerte</v>
      </c>
      <c r="T2472" s="224">
        <f>IFERROR(VLOOKUP(S2472,'Tablas de calculos'!$AU$16:$AV$24,2,FALSE),"")</f>
        <v>1</v>
      </c>
      <c r="U2472" s="208" t="str">
        <f>IFERROR(VLOOKUP(T2472,'Tablas de calculos'!$AV$16:$AY$24,4),"")</f>
        <v>Fuerte</v>
      </c>
      <c r="V2472" s="207" t="s">
        <v>576</v>
      </c>
      <c r="W2472" s="123" t="s">
        <v>578</v>
      </c>
      <c r="X2472" s="123" t="str">
        <f t="shared" si="159"/>
        <v>FuerteNo disminuyeDirectamente</v>
      </c>
      <c r="Y2472" s="208">
        <f>IFERROR(VLOOKUP(X2472,'Tablas de calculos'!$AZ$4:$BE$11,5,FALSE),"")</f>
        <v>0</v>
      </c>
      <c r="Z2472" s="208">
        <f>IFERROR(VLOOKUP(X2472,'Tablas de calculos'!$AZ$4:$BE$11,6,FALSE),"")</f>
        <v>2</v>
      </c>
    </row>
    <row r="2473" spans="1:26" ht="60" x14ac:dyDescent="0.25">
      <c r="A2473" s="224" t="s">
        <v>1380</v>
      </c>
      <c r="B2473" s="137">
        <v>1</v>
      </c>
      <c r="C2473" s="429" t="str">
        <f>+VLOOKUP(Tabla9[[#This Row],[Cod. Riesgo]],Tabla_Riesgos[[Número]:[Tipo de Riesgo]],6,FALSE)</f>
        <v>Corrupción</v>
      </c>
      <c r="D2473" s="416" t="s">
        <v>12</v>
      </c>
      <c r="E2473" s="417" t="s">
        <v>386</v>
      </c>
      <c r="F2473" s="121"/>
      <c r="G2473" s="293" t="s">
        <v>177</v>
      </c>
      <c r="H2473" s="472" t="s">
        <v>544</v>
      </c>
      <c r="I2473" s="207" t="s">
        <v>486</v>
      </c>
      <c r="J2473" s="207" t="s">
        <v>490</v>
      </c>
      <c r="K2473" s="207" t="s">
        <v>494</v>
      </c>
      <c r="L2473" s="207" t="s">
        <v>498</v>
      </c>
      <c r="M2473" s="207" t="s">
        <v>503</v>
      </c>
      <c r="N2473" s="207" t="s">
        <v>508</v>
      </c>
      <c r="O2473" s="123" t="s">
        <v>512</v>
      </c>
      <c r="P2473" s="123">
        <f t="shared" si="156"/>
        <v>100</v>
      </c>
      <c r="Q2473" s="208" t="str">
        <f t="shared" si="157"/>
        <v>Fuerte</v>
      </c>
      <c r="R2473" s="224" t="s">
        <v>516</v>
      </c>
      <c r="S2473" s="224" t="str">
        <f t="shared" si="158"/>
        <v>FuerteFuerte</v>
      </c>
      <c r="T2473" s="224">
        <f>IFERROR(VLOOKUP(S2473,'Tablas de calculos'!$AU$16:$AV$24,2,FALSE),"")</f>
        <v>1</v>
      </c>
      <c r="U2473" s="208" t="str">
        <f>IFERROR(VLOOKUP(T2473,'Tablas de calculos'!$AV$16:$AY$24,4),"")</f>
        <v>Fuerte</v>
      </c>
      <c r="V2473" s="207" t="s">
        <v>578</v>
      </c>
      <c r="W2473" s="123" t="s">
        <v>575</v>
      </c>
      <c r="X2473" s="123" t="str">
        <f t="shared" si="159"/>
        <v>FuerteDirectamenteIndirectamente</v>
      </c>
      <c r="Y2473" s="208">
        <f>IFERROR(VLOOKUP(X2473,'Tablas de calculos'!$AZ$4:$BE$11,5,FALSE),"")</f>
        <v>2</v>
      </c>
      <c r="Z2473" s="208">
        <f>IFERROR(VLOOKUP(X2473,'Tablas de calculos'!$AZ$4:$BE$11,6,FALSE),"")</f>
        <v>1</v>
      </c>
    </row>
    <row r="2474" spans="1:26" ht="60" x14ac:dyDescent="0.25">
      <c r="A2474" s="224" t="s">
        <v>1380</v>
      </c>
      <c r="B2474" s="137">
        <v>1</v>
      </c>
      <c r="C2474" s="429" t="str">
        <f>+VLOOKUP(Tabla9[[#This Row],[Cod. Riesgo]],Tabla_Riesgos[[Número]:[Tipo de Riesgo]],6,FALSE)</f>
        <v>Corrupción</v>
      </c>
      <c r="D2474" s="418" t="s">
        <v>12</v>
      </c>
      <c r="E2474" s="419" t="s">
        <v>386</v>
      </c>
      <c r="F2474" s="121"/>
      <c r="G2474" s="293" t="s">
        <v>178</v>
      </c>
      <c r="H2474" s="472" t="s">
        <v>544</v>
      </c>
      <c r="I2474" s="207" t="s">
        <v>486</v>
      </c>
      <c r="J2474" s="207" t="s">
        <v>490</v>
      </c>
      <c r="K2474" s="207" t="s">
        <v>494</v>
      </c>
      <c r="L2474" s="207" t="s">
        <v>498</v>
      </c>
      <c r="M2474" s="207" t="s">
        <v>503</v>
      </c>
      <c r="N2474" s="207" t="s">
        <v>508</v>
      </c>
      <c r="O2474" s="123" t="s">
        <v>512</v>
      </c>
      <c r="P2474" s="123">
        <f t="shared" si="156"/>
        <v>100</v>
      </c>
      <c r="Q2474" s="208" t="str">
        <f t="shared" si="157"/>
        <v>Fuerte</v>
      </c>
      <c r="R2474" s="224" t="s">
        <v>516</v>
      </c>
      <c r="S2474" s="224" t="str">
        <f t="shared" si="158"/>
        <v>FuerteFuerte</v>
      </c>
      <c r="T2474" s="224">
        <f>IFERROR(VLOOKUP(S2474,'Tablas de calculos'!$AU$16:$AV$24,2,FALSE),"")</f>
        <v>1</v>
      </c>
      <c r="U2474" s="208" t="str">
        <f>IFERROR(VLOOKUP(T2474,'Tablas de calculos'!$AV$16:$AY$24,4),"")</f>
        <v>Fuerte</v>
      </c>
      <c r="V2474" s="207" t="s">
        <v>578</v>
      </c>
      <c r="W2474" s="123" t="s">
        <v>575</v>
      </c>
      <c r="X2474" s="123" t="str">
        <f t="shared" si="159"/>
        <v>FuerteDirectamenteIndirectamente</v>
      </c>
      <c r="Y2474" s="208">
        <f>IFERROR(VLOOKUP(X2474,'Tablas de calculos'!$AZ$4:$BE$11,5,FALSE),"")</f>
        <v>2</v>
      </c>
      <c r="Z2474" s="208">
        <f>IFERROR(VLOOKUP(X2474,'Tablas de calculos'!$AZ$4:$BE$11,6,FALSE),"")</f>
        <v>1</v>
      </c>
    </row>
    <row r="2475" spans="1:26" ht="75" x14ac:dyDescent="0.25">
      <c r="A2475" s="224" t="s">
        <v>1380</v>
      </c>
      <c r="B2475" s="137">
        <v>3</v>
      </c>
      <c r="C2475" s="429" t="str">
        <f>+VLOOKUP(Tabla9[[#This Row],[Cod. Riesgo]],Tabla_Riesgos[[Número]:[Tipo de Riesgo]],6,FALSE)</f>
        <v>Corrupción</v>
      </c>
      <c r="D2475" s="416" t="s">
        <v>12</v>
      </c>
      <c r="E2475" s="417" t="s">
        <v>390</v>
      </c>
      <c r="F2475" s="121"/>
      <c r="G2475" s="293" t="s">
        <v>177</v>
      </c>
      <c r="H2475" s="472" t="s">
        <v>544</v>
      </c>
      <c r="I2475" s="207" t="s">
        <v>486</v>
      </c>
      <c r="J2475" s="207" t="s">
        <v>490</v>
      </c>
      <c r="K2475" s="207" t="s">
        <v>494</v>
      </c>
      <c r="L2475" s="207" t="s">
        <v>498</v>
      </c>
      <c r="M2475" s="207" t="s">
        <v>503</v>
      </c>
      <c r="N2475" s="207" t="s">
        <v>508</v>
      </c>
      <c r="O2475" s="123" t="s">
        <v>512</v>
      </c>
      <c r="P2475" s="123">
        <f t="shared" si="156"/>
        <v>100</v>
      </c>
      <c r="Q2475" s="208" t="str">
        <f t="shared" si="157"/>
        <v>Fuerte</v>
      </c>
      <c r="R2475" s="224" t="s">
        <v>516</v>
      </c>
      <c r="S2475" s="224" t="str">
        <f t="shared" si="158"/>
        <v>FuerteFuerte</v>
      </c>
      <c r="T2475" s="224">
        <f>IFERROR(VLOOKUP(S2475,'Tablas de calculos'!$AU$16:$AV$24,2,FALSE),"")</f>
        <v>1</v>
      </c>
      <c r="U2475" s="208" t="str">
        <f>IFERROR(VLOOKUP(T2475,'Tablas de calculos'!$AV$16:$AY$24,4),"")</f>
        <v>Fuerte</v>
      </c>
      <c r="V2475" s="207" t="s">
        <v>576</v>
      </c>
      <c r="W2475" s="123" t="s">
        <v>578</v>
      </c>
      <c r="X2475" s="123" t="str">
        <f t="shared" si="159"/>
        <v>FuerteNo disminuyeDirectamente</v>
      </c>
      <c r="Y2475" s="208">
        <f>IFERROR(VLOOKUP(X2475,'Tablas de calculos'!$AZ$4:$BE$11,5,FALSE),"")</f>
        <v>0</v>
      </c>
      <c r="Z2475" s="208">
        <f>IFERROR(VLOOKUP(X2475,'Tablas de calculos'!$AZ$4:$BE$11,6,FALSE),"")</f>
        <v>2</v>
      </c>
    </row>
    <row r="2476" spans="1:26" ht="75" x14ac:dyDescent="0.25">
      <c r="A2476" s="224" t="s">
        <v>1380</v>
      </c>
      <c r="B2476" s="137">
        <v>3</v>
      </c>
      <c r="C2476" s="429" t="str">
        <f>+VLOOKUP(Tabla9[[#This Row],[Cod. Riesgo]],Tabla_Riesgos[[Número]:[Tipo de Riesgo]],6,FALSE)</f>
        <v>Corrupción</v>
      </c>
      <c r="D2476" s="418" t="s">
        <v>12</v>
      </c>
      <c r="E2476" s="419" t="s">
        <v>390</v>
      </c>
      <c r="F2476" s="121"/>
      <c r="G2476" s="293" t="s">
        <v>178</v>
      </c>
      <c r="H2476" s="472" t="s">
        <v>544</v>
      </c>
      <c r="I2476" s="207" t="s">
        <v>486</v>
      </c>
      <c r="J2476" s="207" t="s">
        <v>490</v>
      </c>
      <c r="K2476" s="207" t="s">
        <v>494</v>
      </c>
      <c r="L2476" s="207" t="s">
        <v>498</v>
      </c>
      <c r="M2476" s="207" t="s">
        <v>503</v>
      </c>
      <c r="N2476" s="207" t="s">
        <v>508</v>
      </c>
      <c r="O2476" s="123" t="s">
        <v>512</v>
      </c>
      <c r="P2476" s="123">
        <f t="shared" si="156"/>
        <v>100</v>
      </c>
      <c r="Q2476" s="208" t="str">
        <f t="shared" si="157"/>
        <v>Fuerte</v>
      </c>
      <c r="R2476" s="224" t="s">
        <v>516</v>
      </c>
      <c r="S2476" s="224" t="str">
        <f t="shared" si="158"/>
        <v>FuerteFuerte</v>
      </c>
      <c r="T2476" s="224">
        <f>IFERROR(VLOOKUP(S2476,'Tablas de calculos'!$AU$16:$AV$24,2,FALSE),"")</f>
        <v>1</v>
      </c>
      <c r="U2476" s="208" t="str">
        <f>IFERROR(VLOOKUP(T2476,'Tablas de calculos'!$AV$16:$AY$24,4),"")</f>
        <v>Fuerte</v>
      </c>
      <c r="V2476" s="207" t="s">
        <v>576</v>
      </c>
      <c r="W2476" s="123" t="s">
        <v>578</v>
      </c>
      <c r="X2476" s="123" t="str">
        <f t="shared" si="159"/>
        <v>FuerteNo disminuyeDirectamente</v>
      </c>
      <c r="Y2476" s="208">
        <f>IFERROR(VLOOKUP(X2476,'Tablas de calculos'!$AZ$4:$BE$11,5,FALSE),"")</f>
        <v>0</v>
      </c>
      <c r="Z2476" s="208">
        <f>IFERROR(VLOOKUP(X2476,'Tablas de calculos'!$AZ$4:$BE$11,6,FALSE),"")</f>
        <v>2</v>
      </c>
    </row>
    <row r="2477" spans="1:26" ht="75" x14ac:dyDescent="0.25">
      <c r="A2477" s="224" t="s">
        <v>1380</v>
      </c>
      <c r="B2477" s="137">
        <v>3</v>
      </c>
      <c r="C2477" s="429" t="str">
        <f>+VLOOKUP(Tabla9[[#This Row],[Cod. Riesgo]],Tabla_Riesgos[[Número]:[Tipo de Riesgo]],6,FALSE)</f>
        <v>Corrupción</v>
      </c>
      <c r="D2477" s="416" t="s">
        <v>12</v>
      </c>
      <c r="E2477" s="417" t="s">
        <v>390</v>
      </c>
      <c r="F2477" s="121"/>
      <c r="G2477" s="293" t="s">
        <v>179</v>
      </c>
      <c r="H2477" s="472" t="s">
        <v>544</v>
      </c>
      <c r="I2477" s="207" t="s">
        <v>486</v>
      </c>
      <c r="J2477" s="207" t="s">
        <v>490</v>
      </c>
      <c r="K2477" s="207" t="s">
        <v>494</v>
      </c>
      <c r="L2477" s="207" t="s">
        <v>498</v>
      </c>
      <c r="M2477" s="207" t="s">
        <v>503</v>
      </c>
      <c r="N2477" s="207" t="s">
        <v>1391</v>
      </c>
      <c r="O2477" s="123" t="s">
        <v>512</v>
      </c>
      <c r="P2477" s="123">
        <f t="shared" si="156"/>
        <v>100</v>
      </c>
      <c r="Q2477" s="208" t="str">
        <f t="shared" si="157"/>
        <v>Fuerte</v>
      </c>
      <c r="R2477" s="224" t="s">
        <v>516</v>
      </c>
      <c r="S2477" s="224" t="str">
        <f t="shared" si="158"/>
        <v>FuerteFuerte</v>
      </c>
      <c r="T2477" s="224">
        <f>IFERROR(VLOOKUP(S2477,'Tablas de calculos'!$AU$16:$AV$24,2,FALSE),"")</f>
        <v>1</v>
      </c>
      <c r="U2477" s="208" t="str">
        <f>IFERROR(VLOOKUP(T2477,'Tablas de calculos'!$AV$16:$AY$24,4),"")</f>
        <v>Fuerte</v>
      </c>
      <c r="V2477" s="207" t="s">
        <v>578</v>
      </c>
      <c r="W2477" s="123" t="s">
        <v>578</v>
      </c>
      <c r="X2477" s="123" t="str">
        <f t="shared" si="159"/>
        <v>FuerteDirectamenteDirectamente</v>
      </c>
      <c r="Y2477" s="208">
        <f>IFERROR(VLOOKUP(X2477,'Tablas de calculos'!$AZ$4:$BE$11,5,FALSE),"")</f>
        <v>2</v>
      </c>
      <c r="Z2477" s="208">
        <f>IFERROR(VLOOKUP(X2477,'Tablas de calculos'!$AZ$4:$BE$11,6,FALSE),"")</f>
        <v>2</v>
      </c>
    </row>
    <row r="2478" spans="1:26" ht="75" x14ac:dyDescent="0.25">
      <c r="A2478" s="224" t="s">
        <v>1380</v>
      </c>
      <c r="B2478" s="137">
        <v>3</v>
      </c>
      <c r="C2478" s="429" t="str">
        <f>+VLOOKUP(Tabla9[[#This Row],[Cod. Riesgo]],Tabla_Riesgos[[Número]:[Tipo de Riesgo]],6,FALSE)</f>
        <v>Corrupción</v>
      </c>
      <c r="D2478" s="418" t="s">
        <v>12</v>
      </c>
      <c r="E2478" s="419" t="s">
        <v>390</v>
      </c>
      <c r="F2478" s="121"/>
      <c r="G2478" s="293" t="s">
        <v>180</v>
      </c>
      <c r="H2478" s="472" t="s">
        <v>544</v>
      </c>
      <c r="I2478" s="207" t="s">
        <v>486</v>
      </c>
      <c r="J2478" s="207" t="s">
        <v>490</v>
      </c>
      <c r="K2478" s="207" t="s">
        <v>494</v>
      </c>
      <c r="L2478" s="207" t="s">
        <v>498</v>
      </c>
      <c r="M2478" s="207" t="s">
        <v>503</v>
      </c>
      <c r="N2478" s="207" t="s">
        <v>508</v>
      </c>
      <c r="O2478" s="123" t="s">
        <v>512</v>
      </c>
      <c r="P2478" s="123">
        <f t="shared" si="156"/>
        <v>100</v>
      </c>
      <c r="Q2478" s="208" t="str">
        <f t="shared" si="157"/>
        <v>Fuerte</v>
      </c>
      <c r="R2478" s="224" t="s">
        <v>516</v>
      </c>
      <c r="S2478" s="224" t="str">
        <f t="shared" si="158"/>
        <v>FuerteFuerte</v>
      </c>
      <c r="T2478" s="224">
        <f>IFERROR(VLOOKUP(S2478,'Tablas de calculos'!$AU$16:$AV$24,2,FALSE),"")</f>
        <v>1</v>
      </c>
      <c r="U2478" s="208" t="str">
        <f>IFERROR(VLOOKUP(T2478,'Tablas de calculos'!$AV$16:$AY$24,4),"")</f>
        <v>Fuerte</v>
      </c>
      <c r="V2478" s="207" t="s">
        <v>578</v>
      </c>
      <c r="W2478" s="123" t="s">
        <v>578</v>
      </c>
      <c r="X2478" s="123" t="str">
        <f t="shared" si="159"/>
        <v>FuerteDirectamenteDirectamente</v>
      </c>
      <c r="Y2478" s="208">
        <f>IFERROR(VLOOKUP(X2478,'Tablas de calculos'!$AZ$4:$BE$11,5,FALSE),"")</f>
        <v>2</v>
      </c>
      <c r="Z2478" s="208">
        <f>IFERROR(VLOOKUP(X2478,'Tablas de calculos'!$AZ$4:$BE$11,6,FALSE),"")</f>
        <v>2</v>
      </c>
    </row>
    <row r="2479" spans="1:26" ht="90" x14ac:dyDescent="0.25">
      <c r="A2479" s="224" t="s">
        <v>1380</v>
      </c>
      <c r="B2479" s="137">
        <v>4</v>
      </c>
      <c r="C2479" s="429" t="str">
        <f>+VLOOKUP(Tabla9[[#This Row],[Cod. Riesgo]],Tabla_Riesgos[[Número]:[Tipo de Riesgo]],6,FALSE)</f>
        <v>Corrupción</v>
      </c>
      <c r="D2479" s="416" t="s">
        <v>12</v>
      </c>
      <c r="E2479" s="417" t="s">
        <v>622</v>
      </c>
      <c r="F2479" s="121"/>
      <c r="G2479" s="293" t="s">
        <v>181</v>
      </c>
      <c r="H2479" s="472" t="s">
        <v>544</v>
      </c>
      <c r="I2479" s="207" t="s">
        <v>486</v>
      </c>
      <c r="J2479" s="207" t="s">
        <v>490</v>
      </c>
      <c r="K2479" s="207" t="s">
        <v>494</v>
      </c>
      <c r="L2479" s="207" t="s">
        <v>498</v>
      </c>
      <c r="M2479" s="207" t="s">
        <v>503</v>
      </c>
      <c r="N2479" s="207" t="s">
        <v>508</v>
      </c>
      <c r="O2479" s="123" t="s">
        <v>512</v>
      </c>
      <c r="P2479" s="123">
        <f t="shared" si="156"/>
        <v>100</v>
      </c>
      <c r="Q2479" s="208" t="str">
        <f t="shared" si="157"/>
        <v>Fuerte</v>
      </c>
      <c r="R2479" s="224" t="s">
        <v>516</v>
      </c>
      <c r="S2479" s="224" t="str">
        <f t="shared" si="158"/>
        <v>FuerteFuerte</v>
      </c>
      <c r="T2479" s="224">
        <f>IFERROR(VLOOKUP(S2479,'Tablas de calculos'!$AU$16:$AV$24,2,FALSE),"")</f>
        <v>1</v>
      </c>
      <c r="U2479" s="208" t="str">
        <f>IFERROR(VLOOKUP(T2479,'Tablas de calculos'!$AV$16:$AY$24,4),"")</f>
        <v>Fuerte</v>
      </c>
      <c r="V2479" s="207" t="s">
        <v>578</v>
      </c>
      <c r="W2479" s="123" t="s">
        <v>578</v>
      </c>
      <c r="X2479" s="123" t="str">
        <f t="shared" si="159"/>
        <v>FuerteDirectamenteDirectamente</v>
      </c>
      <c r="Y2479" s="208">
        <f>IFERROR(VLOOKUP(X2479,'Tablas de calculos'!$AZ$4:$BE$11,5,FALSE),"")</f>
        <v>2</v>
      </c>
      <c r="Z2479" s="208">
        <f>IFERROR(VLOOKUP(X2479,'Tablas de calculos'!$AZ$4:$BE$11,6,FALSE),"")</f>
        <v>2</v>
      </c>
    </row>
    <row r="2480" spans="1:26" ht="90" x14ac:dyDescent="0.25">
      <c r="A2480" s="224" t="s">
        <v>1380</v>
      </c>
      <c r="B2480" s="137">
        <v>4</v>
      </c>
      <c r="C2480" s="429" t="str">
        <f>+VLOOKUP(Tabla9[[#This Row],[Cod. Riesgo]],Tabla_Riesgos[[Número]:[Tipo de Riesgo]],6,FALSE)</f>
        <v>Corrupción</v>
      </c>
      <c r="D2480" s="418" t="s">
        <v>12</v>
      </c>
      <c r="E2480" s="419" t="s">
        <v>622</v>
      </c>
      <c r="F2480" s="121"/>
      <c r="G2480" s="293" t="s">
        <v>182</v>
      </c>
      <c r="H2480" s="472" t="s">
        <v>544</v>
      </c>
      <c r="I2480" s="207" t="s">
        <v>486</v>
      </c>
      <c r="J2480" s="207" t="s">
        <v>490</v>
      </c>
      <c r="K2480" s="207" t="s">
        <v>494</v>
      </c>
      <c r="L2480" s="207" t="s">
        <v>498</v>
      </c>
      <c r="M2480" s="207" t="s">
        <v>503</v>
      </c>
      <c r="N2480" s="207" t="s">
        <v>508</v>
      </c>
      <c r="O2480" s="123" t="s">
        <v>512</v>
      </c>
      <c r="P2480" s="123">
        <f t="shared" si="156"/>
        <v>100</v>
      </c>
      <c r="Q2480" s="208" t="str">
        <f t="shared" si="157"/>
        <v>Fuerte</v>
      </c>
      <c r="R2480" s="224" t="s">
        <v>516</v>
      </c>
      <c r="S2480" s="224" t="str">
        <f t="shared" si="158"/>
        <v>FuerteFuerte</v>
      </c>
      <c r="T2480" s="224">
        <f>IFERROR(VLOOKUP(S2480,'Tablas de calculos'!$AU$16:$AV$24,2,FALSE),"")</f>
        <v>1</v>
      </c>
      <c r="U2480" s="208" t="str">
        <f>IFERROR(VLOOKUP(T2480,'Tablas de calculos'!$AV$16:$AY$24,4),"")</f>
        <v>Fuerte</v>
      </c>
      <c r="V2480" s="207" t="s">
        <v>578</v>
      </c>
      <c r="W2480" s="123" t="s">
        <v>578</v>
      </c>
      <c r="X2480" s="123" t="str">
        <f t="shared" si="159"/>
        <v>FuerteDirectamenteDirectamente</v>
      </c>
      <c r="Y2480" s="208">
        <f>IFERROR(VLOOKUP(X2480,'Tablas de calculos'!$AZ$4:$BE$11,5,FALSE),"")</f>
        <v>2</v>
      </c>
      <c r="Z2480" s="208">
        <f>IFERROR(VLOOKUP(X2480,'Tablas de calculos'!$AZ$4:$BE$11,6,FALSE),"")</f>
        <v>2</v>
      </c>
    </row>
    <row r="2481" spans="1:26" ht="90" x14ac:dyDescent="0.25">
      <c r="A2481" s="224" t="s">
        <v>1380</v>
      </c>
      <c r="B2481" s="137">
        <v>4</v>
      </c>
      <c r="C2481" s="429" t="str">
        <f>+VLOOKUP(Tabla9[[#This Row],[Cod. Riesgo]],Tabla_Riesgos[[Número]:[Tipo de Riesgo]],6,FALSE)</f>
        <v>Corrupción</v>
      </c>
      <c r="D2481" s="416" t="s">
        <v>12</v>
      </c>
      <c r="E2481" s="417" t="s">
        <v>622</v>
      </c>
      <c r="F2481" s="121"/>
      <c r="G2481" s="293" t="s">
        <v>183</v>
      </c>
      <c r="H2481" s="472" t="s">
        <v>544</v>
      </c>
      <c r="I2481" s="207" t="s">
        <v>486</v>
      </c>
      <c r="J2481" s="207" t="s">
        <v>490</v>
      </c>
      <c r="K2481" s="207" t="s">
        <v>494</v>
      </c>
      <c r="L2481" s="207" t="s">
        <v>498</v>
      </c>
      <c r="M2481" s="207" t="s">
        <v>503</v>
      </c>
      <c r="N2481" s="207" t="s">
        <v>508</v>
      </c>
      <c r="O2481" s="123" t="s">
        <v>512</v>
      </c>
      <c r="P2481" s="123">
        <f t="shared" si="156"/>
        <v>100</v>
      </c>
      <c r="Q2481" s="208" t="str">
        <f t="shared" si="157"/>
        <v>Fuerte</v>
      </c>
      <c r="R2481" s="224" t="s">
        <v>516</v>
      </c>
      <c r="S2481" s="224" t="str">
        <f t="shared" si="158"/>
        <v>FuerteFuerte</v>
      </c>
      <c r="T2481" s="224">
        <f>IFERROR(VLOOKUP(S2481,'Tablas de calculos'!$AU$16:$AV$24,2,FALSE),"")</f>
        <v>1</v>
      </c>
      <c r="U2481" s="208" t="str">
        <f>IFERROR(VLOOKUP(T2481,'Tablas de calculos'!$AV$16:$AY$24,4),"")</f>
        <v>Fuerte</v>
      </c>
      <c r="V2481" s="207" t="s">
        <v>578</v>
      </c>
      <c r="W2481" s="123" t="s">
        <v>578</v>
      </c>
      <c r="X2481" s="123" t="str">
        <f t="shared" si="159"/>
        <v>FuerteDirectamenteDirectamente</v>
      </c>
      <c r="Y2481" s="208">
        <f>IFERROR(VLOOKUP(X2481,'Tablas de calculos'!$AZ$4:$BE$11,5,FALSE),"")</f>
        <v>2</v>
      </c>
      <c r="Z2481" s="208">
        <f>IFERROR(VLOOKUP(X2481,'Tablas de calculos'!$AZ$4:$BE$11,6,FALSE),"")</f>
        <v>2</v>
      </c>
    </row>
    <row r="2482" spans="1:26" ht="60" x14ac:dyDescent="0.25">
      <c r="A2482" s="224" t="s">
        <v>1380</v>
      </c>
      <c r="B2482" s="137">
        <v>5</v>
      </c>
      <c r="C2482" s="429" t="str">
        <f>+VLOOKUP(Tabla9[[#This Row],[Cod. Riesgo]],Tabla_Riesgos[[Número]:[Tipo de Riesgo]],6,FALSE)</f>
        <v>Operativo</v>
      </c>
      <c r="D2482" s="418" t="s">
        <v>12</v>
      </c>
      <c r="E2482" s="419" t="s">
        <v>624</v>
      </c>
      <c r="F2482" s="121"/>
      <c r="G2482" s="293" t="s">
        <v>184</v>
      </c>
      <c r="H2482" s="472" t="s">
        <v>544</v>
      </c>
      <c r="I2482" s="207" t="s">
        <v>486</v>
      </c>
      <c r="J2482" s="207" t="s">
        <v>490</v>
      </c>
      <c r="K2482" s="207" t="s">
        <v>494</v>
      </c>
      <c r="L2482" s="207" t="s">
        <v>498</v>
      </c>
      <c r="M2482" s="207" t="s">
        <v>503</v>
      </c>
      <c r="N2482" s="207" t="s">
        <v>508</v>
      </c>
      <c r="O2482" s="123" t="s">
        <v>512</v>
      </c>
      <c r="P2482" s="123">
        <f t="shared" si="156"/>
        <v>100</v>
      </c>
      <c r="Q2482" s="208" t="str">
        <f t="shared" si="157"/>
        <v>Fuerte</v>
      </c>
      <c r="R2482" s="224" t="s">
        <v>516</v>
      </c>
      <c r="S2482" s="224" t="str">
        <f t="shared" si="158"/>
        <v>FuerteFuerte</v>
      </c>
      <c r="T2482" s="224">
        <f>IFERROR(VLOOKUP(S2482,'Tablas de calculos'!$AU$16:$AV$24,2,FALSE),"")</f>
        <v>1</v>
      </c>
      <c r="U2482" s="208" t="str">
        <f>IFERROR(VLOOKUP(T2482,'Tablas de calculos'!$AV$16:$AY$24,4),"")</f>
        <v>Fuerte</v>
      </c>
      <c r="V2482" s="207" t="s">
        <v>576</v>
      </c>
      <c r="W2482" s="123" t="s">
        <v>578</v>
      </c>
      <c r="X2482" s="123" t="str">
        <f t="shared" si="159"/>
        <v>FuerteNo disminuyeDirectamente</v>
      </c>
      <c r="Y2482" s="208">
        <f>IFERROR(VLOOKUP(X2482,'Tablas de calculos'!$AZ$4:$BE$11,5,FALSE),"")</f>
        <v>0</v>
      </c>
      <c r="Z2482" s="208">
        <f>IFERROR(VLOOKUP(X2482,'Tablas de calculos'!$AZ$4:$BE$11,6,FALSE),"")</f>
        <v>2</v>
      </c>
    </row>
    <row r="2483" spans="1:26" ht="75" x14ac:dyDescent="0.25">
      <c r="A2483" s="224" t="s">
        <v>1380</v>
      </c>
      <c r="B2483" s="137">
        <v>6</v>
      </c>
      <c r="C2483" s="429" t="str">
        <f>+VLOOKUP(Tabla9[[#This Row],[Cod. Riesgo]],Tabla_Riesgos[[Número]:[Tipo de Riesgo]],6,FALSE)</f>
        <v>Corrupción</v>
      </c>
      <c r="D2483" s="416" t="s">
        <v>12</v>
      </c>
      <c r="E2483" s="417" t="s">
        <v>639</v>
      </c>
      <c r="F2483" s="121"/>
      <c r="G2483" s="293" t="s">
        <v>183</v>
      </c>
      <c r="H2483" s="472" t="s">
        <v>544</v>
      </c>
      <c r="I2483" s="207" t="s">
        <v>486</v>
      </c>
      <c r="J2483" s="207" t="s">
        <v>490</v>
      </c>
      <c r="K2483" s="207" t="s">
        <v>494</v>
      </c>
      <c r="L2483" s="207" t="s">
        <v>498</v>
      </c>
      <c r="M2483" s="207" t="s">
        <v>503</v>
      </c>
      <c r="N2483" s="207" t="s">
        <v>508</v>
      </c>
      <c r="O2483" s="123" t="s">
        <v>512</v>
      </c>
      <c r="P2483" s="123">
        <f t="shared" si="156"/>
        <v>100</v>
      </c>
      <c r="Q2483" s="208" t="str">
        <f t="shared" si="157"/>
        <v>Fuerte</v>
      </c>
      <c r="R2483" s="224" t="s">
        <v>516</v>
      </c>
      <c r="S2483" s="224" t="str">
        <f t="shared" si="158"/>
        <v>FuerteFuerte</v>
      </c>
      <c r="T2483" s="224">
        <f>IFERROR(VLOOKUP(S2483,'Tablas de calculos'!$AU$16:$AV$24,2,FALSE),"")</f>
        <v>1</v>
      </c>
      <c r="U2483" s="208" t="str">
        <f>IFERROR(VLOOKUP(T2483,'Tablas de calculos'!$AV$16:$AY$24,4),"")</f>
        <v>Fuerte</v>
      </c>
      <c r="V2483" s="207" t="s">
        <v>576</v>
      </c>
      <c r="W2483" s="123" t="s">
        <v>578</v>
      </c>
      <c r="X2483" s="123" t="str">
        <f t="shared" si="159"/>
        <v>FuerteNo disminuyeDirectamente</v>
      </c>
      <c r="Y2483" s="208">
        <f>IFERROR(VLOOKUP(X2483,'Tablas de calculos'!$AZ$4:$BE$11,5,FALSE),"")</f>
        <v>0</v>
      </c>
      <c r="Z2483" s="208">
        <f>IFERROR(VLOOKUP(X2483,'Tablas de calculos'!$AZ$4:$BE$11,6,FALSE),"")</f>
        <v>2</v>
      </c>
    </row>
    <row r="2484" spans="1:26" ht="60" x14ac:dyDescent="0.25">
      <c r="A2484" s="224" t="s">
        <v>1380</v>
      </c>
      <c r="B2484" s="137">
        <v>6</v>
      </c>
      <c r="C2484" s="429" t="str">
        <f>+VLOOKUP(Tabla9[[#This Row],[Cod. Riesgo]],Tabla_Riesgos[[Número]:[Tipo de Riesgo]],6,FALSE)</f>
        <v>Corrupción</v>
      </c>
      <c r="D2484" s="418" t="s">
        <v>12</v>
      </c>
      <c r="E2484" s="419" t="s">
        <v>639</v>
      </c>
      <c r="F2484" s="121"/>
      <c r="G2484" s="293" t="s">
        <v>185</v>
      </c>
      <c r="H2484" s="472" t="s">
        <v>544</v>
      </c>
      <c r="I2484" s="207" t="s">
        <v>486</v>
      </c>
      <c r="J2484" s="207" t="s">
        <v>490</v>
      </c>
      <c r="K2484" s="207" t="s">
        <v>494</v>
      </c>
      <c r="L2484" s="207" t="s">
        <v>498</v>
      </c>
      <c r="M2484" s="207" t="s">
        <v>503</v>
      </c>
      <c r="N2484" s="207" t="s">
        <v>508</v>
      </c>
      <c r="O2484" s="123" t="s">
        <v>512</v>
      </c>
      <c r="P2484" s="123">
        <f t="shared" si="156"/>
        <v>100</v>
      </c>
      <c r="Q2484" s="208" t="str">
        <f t="shared" si="157"/>
        <v>Fuerte</v>
      </c>
      <c r="R2484" s="224" t="s">
        <v>516</v>
      </c>
      <c r="S2484" s="224" t="str">
        <f t="shared" si="158"/>
        <v>FuerteFuerte</v>
      </c>
      <c r="T2484" s="224">
        <f>IFERROR(VLOOKUP(S2484,'Tablas de calculos'!$AU$16:$AV$24,2,FALSE),"")</f>
        <v>1</v>
      </c>
      <c r="U2484" s="208" t="str">
        <f>IFERROR(VLOOKUP(T2484,'Tablas de calculos'!$AV$16:$AY$24,4),"")</f>
        <v>Fuerte</v>
      </c>
      <c r="V2484" s="207" t="s">
        <v>576</v>
      </c>
      <c r="W2484" s="123" t="s">
        <v>578</v>
      </c>
      <c r="X2484" s="123" t="str">
        <f t="shared" si="159"/>
        <v>FuerteNo disminuyeDirectamente</v>
      </c>
      <c r="Y2484" s="208">
        <f>IFERROR(VLOOKUP(X2484,'Tablas de calculos'!$AZ$4:$BE$11,5,FALSE),"")</f>
        <v>0</v>
      </c>
      <c r="Z2484" s="208">
        <f>IFERROR(VLOOKUP(X2484,'Tablas de calculos'!$AZ$4:$BE$11,6,FALSE),"")</f>
        <v>2</v>
      </c>
    </row>
    <row r="2485" spans="1:26" ht="60" x14ac:dyDescent="0.25">
      <c r="A2485" s="224" t="s">
        <v>1380</v>
      </c>
      <c r="B2485" s="137">
        <v>6</v>
      </c>
      <c r="C2485" s="429" t="str">
        <f>+VLOOKUP(Tabla9[[#This Row],[Cod. Riesgo]],Tabla_Riesgos[[Número]:[Tipo de Riesgo]],6,FALSE)</f>
        <v>Corrupción</v>
      </c>
      <c r="D2485" s="416" t="s">
        <v>12</v>
      </c>
      <c r="E2485" s="417" t="s">
        <v>639</v>
      </c>
      <c r="F2485" s="121"/>
      <c r="G2485" s="293" t="s">
        <v>177</v>
      </c>
      <c r="H2485" s="472" t="s">
        <v>544</v>
      </c>
      <c r="I2485" s="207" t="s">
        <v>486</v>
      </c>
      <c r="J2485" s="207" t="s">
        <v>490</v>
      </c>
      <c r="K2485" s="207" t="s">
        <v>494</v>
      </c>
      <c r="L2485" s="207" t="s">
        <v>498</v>
      </c>
      <c r="M2485" s="207" t="s">
        <v>503</v>
      </c>
      <c r="N2485" s="207" t="s">
        <v>508</v>
      </c>
      <c r="O2485" s="123" t="s">
        <v>512</v>
      </c>
      <c r="P2485" s="123">
        <f t="shared" si="156"/>
        <v>100</v>
      </c>
      <c r="Q2485" s="208" t="str">
        <f t="shared" si="157"/>
        <v>Fuerte</v>
      </c>
      <c r="R2485" s="224" t="s">
        <v>516</v>
      </c>
      <c r="S2485" s="224" t="str">
        <f t="shared" si="158"/>
        <v>FuerteFuerte</v>
      </c>
      <c r="T2485" s="224">
        <f>IFERROR(VLOOKUP(S2485,'Tablas de calculos'!$AU$16:$AV$24,2,FALSE),"")</f>
        <v>1</v>
      </c>
      <c r="U2485" s="208" t="str">
        <f>IFERROR(VLOOKUP(T2485,'Tablas de calculos'!$AV$16:$AY$24,4),"")</f>
        <v>Fuerte</v>
      </c>
      <c r="V2485" s="207" t="s">
        <v>576</v>
      </c>
      <c r="W2485" s="123" t="s">
        <v>578</v>
      </c>
      <c r="X2485" s="123" t="str">
        <f t="shared" si="159"/>
        <v>FuerteNo disminuyeDirectamente</v>
      </c>
      <c r="Y2485" s="208">
        <f>IFERROR(VLOOKUP(X2485,'Tablas de calculos'!$AZ$4:$BE$11,5,FALSE),"")</f>
        <v>0</v>
      </c>
      <c r="Z2485" s="208">
        <f>IFERROR(VLOOKUP(X2485,'Tablas de calculos'!$AZ$4:$BE$11,6,FALSE),"")</f>
        <v>2</v>
      </c>
    </row>
    <row r="2486" spans="1:26" ht="60" x14ac:dyDescent="0.25">
      <c r="A2486" s="224" t="s">
        <v>1380</v>
      </c>
      <c r="B2486" s="137">
        <v>6</v>
      </c>
      <c r="C2486" s="429" t="str">
        <f>+VLOOKUP(Tabla9[[#This Row],[Cod. Riesgo]],Tabla_Riesgos[[Número]:[Tipo de Riesgo]],6,FALSE)</f>
        <v>Corrupción</v>
      </c>
      <c r="D2486" s="418" t="s">
        <v>12</v>
      </c>
      <c r="E2486" s="419" t="s">
        <v>639</v>
      </c>
      <c r="F2486" s="121"/>
      <c r="G2486" s="293" t="s">
        <v>186</v>
      </c>
      <c r="H2486" s="472" t="s">
        <v>544</v>
      </c>
      <c r="I2486" s="207" t="s">
        <v>486</v>
      </c>
      <c r="J2486" s="207" t="s">
        <v>490</v>
      </c>
      <c r="K2486" s="207" t="s">
        <v>494</v>
      </c>
      <c r="L2486" s="207" t="s">
        <v>498</v>
      </c>
      <c r="M2486" s="207" t="s">
        <v>503</v>
      </c>
      <c r="N2486" s="207" t="s">
        <v>508</v>
      </c>
      <c r="O2486" s="123" t="s">
        <v>512</v>
      </c>
      <c r="P2486" s="123">
        <f t="shared" si="156"/>
        <v>100</v>
      </c>
      <c r="Q2486" s="208" t="str">
        <f t="shared" si="157"/>
        <v>Fuerte</v>
      </c>
      <c r="R2486" s="224" t="s">
        <v>516</v>
      </c>
      <c r="S2486" s="224" t="str">
        <f t="shared" si="158"/>
        <v>FuerteFuerte</v>
      </c>
      <c r="T2486" s="224">
        <f>IFERROR(VLOOKUP(S2486,'Tablas de calculos'!$AU$16:$AV$24,2,FALSE),"")</f>
        <v>1</v>
      </c>
      <c r="U2486" s="208" t="str">
        <f>IFERROR(VLOOKUP(T2486,'Tablas de calculos'!$AV$16:$AY$24,4),"")</f>
        <v>Fuerte</v>
      </c>
      <c r="V2486" s="207" t="s">
        <v>576</v>
      </c>
      <c r="W2486" s="123" t="s">
        <v>578</v>
      </c>
      <c r="X2486" s="123" t="str">
        <f t="shared" si="159"/>
        <v>FuerteNo disminuyeDirectamente</v>
      </c>
      <c r="Y2486" s="208">
        <f>IFERROR(VLOOKUP(X2486,'Tablas de calculos'!$AZ$4:$BE$11,5,FALSE),"")</f>
        <v>0</v>
      </c>
      <c r="Z2486" s="208">
        <f>IFERROR(VLOOKUP(X2486,'Tablas de calculos'!$AZ$4:$BE$11,6,FALSE),"")</f>
        <v>2</v>
      </c>
    </row>
    <row r="2487" spans="1:26" ht="75" x14ac:dyDescent="0.25">
      <c r="A2487" s="224" t="s">
        <v>1380</v>
      </c>
      <c r="B2487" s="137">
        <v>7</v>
      </c>
      <c r="C2487" s="429" t="str">
        <f>+VLOOKUP(Tabla9[[#This Row],[Cod. Riesgo]],Tabla_Riesgos[[Número]:[Tipo de Riesgo]],6,FALSE)</f>
        <v>Corrupción</v>
      </c>
      <c r="D2487" s="416" t="s">
        <v>12</v>
      </c>
      <c r="E2487" s="417" t="s">
        <v>392</v>
      </c>
      <c r="F2487" s="121"/>
      <c r="G2487" s="293" t="s">
        <v>179</v>
      </c>
      <c r="H2487" s="472" t="s">
        <v>544</v>
      </c>
      <c r="I2487" s="207" t="s">
        <v>486</v>
      </c>
      <c r="J2487" s="207" t="s">
        <v>490</v>
      </c>
      <c r="K2487" s="207" t="s">
        <v>494</v>
      </c>
      <c r="L2487" s="207" t="s">
        <v>498</v>
      </c>
      <c r="M2487" s="207" t="s">
        <v>503</v>
      </c>
      <c r="N2487" s="207" t="s">
        <v>508</v>
      </c>
      <c r="O2487" s="123" t="s">
        <v>512</v>
      </c>
      <c r="P2487" s="123">
        <f t="shared" si="156"/>
        <v>100</v>
      </c>
      <c r="Q2487" s="208" t="str">
        <f t="shared" si="157"/>
        <v>Fuerte</v>
      </c>
      <c r="R2487" s="224" t="s">
        <v>516</v>
      </c>
      <c r="S2487" s="224" t="str">
        <f t="shared" si="158"/>
        <v>FuerteFuerte</v>
      </c>
      <c r="T2487" s="224">
        <f>IFERROR(VLOOKUP(S2487,'Tablas de calculos'!$AU$16:$AV$24,2,FALSE),"")</f>
        <v>1</v>
      </c>
      <c r="U2487" s="208" t="str">
        <f>IFERROR(VLOOKUP(T2487,'Tablas de calculos'!$AV$16:$AY$24,4),"")</f>
        <v>Fuerte</v>
      </c>
      <c r="V2487" s="207" t="s">
        <v>576</v>
      </c>
      <c r="W2487" s="123" t="s">
        <v>578</v>
      </c>
      <c r="X2487" s="123" t="str">
        <f t="shared" si="159"/>
        <v>FuerteNo disminuyeDirectamente</v>
      </c>
      <c r="Y2487" s="208">
        <f>IFERROR(VLOOKUP(X2487,'Tablas de calculos'!$AZ$4:$BE$11,5,FALSE),"")</f>
        <v>0</v>
      </c>
      <c r="Z2487" s="208">
        <f>IFERROR(VLOOKUP(X2487,'Tablas de calculos'!$AZ$4:$BE$11,6,FALSE),"")</f>
        <v>2</v>
      </c>
    </row>
    <row r="2488" spans="1:26" ht="60" x14ac:dyDescent="0.25">
      <c r="A2488" s="224" t="s">
        <v>1380</v>
      </c>
      <c r="B2488" s="137">
        <v>7</v>
      </c>
      <c r="C2488" s="429" t="str">
        <f>+VLOOKUP(Tabla9[[#This Row],[Cod. Riesgo]],Tabla_Riesgos[[Número]:[Tipo de Riesgo]],6,FALSE)</f>
        <v>Corrupción</v>
      </c>
      <c r="D2488" s="418" t="s">
        <v>12</v>
      </c>
      <c r="E2488" s="419" t="s">
        <v>392</v>
      </c>
      <c r="F2488" s="121"/>
      <c r="G2488" s="293" t="s">
        <v>177</v>
      </c>
      <c r="H2488" s="472" t="s">
        <v>544</v>
      </c>
      <c r="I2488" s="207" t="s">
        <v>486</v>
      </c>
      <c r="J2488" s="207" t="s">
        <v>490</v>
      </c>
      <c r="K2488" s="207" t="s">
        <v>494</v>
      </c>
      <c r="L2488" s="207" t="s">
        <v>498</v>
      </c>
      <c r="M2488" s="207" t="s">
        <v>503</v>
      </c>
      <c r="N2488" s="207" t="s">
        <v>508</v>
      </c>
      <c r="O2488" s="123" t="s">
        <v>512</v>
      </c>
      <c r="P2488" s="123">
        <f t="shared" si="156"/>
        <v>100</v>
      </c>
      <c r="Q2488" s="208" t="str">
        <f t="shared" si="157"/>
        <v>Fuerte</v>
      </c>
      <c r="R2488" s="224" t="s">
        <v>516</v>
      </c>
      <c r="S2488" s="224" t="str">
        <f t="shared" si="158"/>
        <v>FuerteFuerte</v>
      </c>
      <c r="T2488" s="224">
        <f>IFERROR(VLOOKUP(S2488,'Tablas de calculos'!$AU$16:$AV$24,2,FALSE),"")</f>
        <v>1</v>
      </c>
      <c r="U2488" s="208" t="str">
        <f>IFERROR(VLOOKUP(T2488,'Tablas de calculos'!$AV$16:$AY$24,4),"")</f>
        <v>Fuerte</v>
      </c>
      <c r="V2488" s="207" t="s">
        <v>576</v>
      </c>
      <c r="W2488" s="123" t="s">
        <v>578</v>
      </c>
      <c r="X2488" s="123" t="str">
        <f t="shared" si="159"/>
        <v>FuerteNo disminuyeDirectamente</v>
      </c>
      <c r="Y2488" s="208">
        <f>IFERROR(VLOOKUP(X2488,'Tablas de calculos'!$AZ$4:$BE$11,5,FALSE),"")</f>
        <v>0</v>
      </c>
      <c r="Z2488" s="208">
        <f>IFERROR(VLOOKUP(X2488,'Tablas de calculos'!$AZ$4:$BE$11,6,FALSE),"")</f>
        <v>2</v>
      </c>
    </row>
    <row r="2489" spans="1:26" ht="60" x14ac:dyDescent="0.25">
      <c r="A2489" s="224" t="s">
        <v>1380</v>
      </c>
      <c r="B2489" s="137">
        <v>7</v>
      </c>
      <c r="C2489" s="429" t="str">
        <f>+VLOOKUP(Tabla9[[#This Row],[Cod. Riesgo]],Tabla_Riesgos[[Número]:[Tipo de Riesgo]],6,FALSE)</f>
        <v>Corrupción</v>
      </c>
      <c r="D2489" s="416" t="s">
        <v>12</v>
      </c>
      <c r="E2489" s="417" t="s">
        <v>392</v>
      </c>
      <c r="F2489" s="121"/>
      <c r="G2489" s="293" t="s">
        <v>186</v>
      </c>
      <c r="H2489" s="472" t="s">
        <v>544</v>
      </c>
      <c r="I2489" s="207" t="s">
        <v>486</v>
      </c>
      <c r="J2489" s="207" t="s">
        <v>490</v>
      </c>
      <c r="K2489" s="207" t="s">
        <v>494</v>
      </c>
      <c r="L2489" s="207" t="s">
        <v>498</v>
      </c>
      <c r="M2489" s="207" t="s">
        <v>503</v>
      </c>
      <c r="N2489" s="207" t="s">
        <v>1391</v>
      </c>
      <c r="O2489" s="123" t="s">
        <v>512</v>
      </c>
      <c r="P2489" s="123">
        <f t="shared" si="156"/>
        <v>100</v>
      </c>
      <c r="Q2489" s="208" t="str">
        <f t="shared" si="157"/>
        <v>Fuerte</v>
      </c>
      <c r="R2489" s="224" t="s">
        <v>516</v>
      </c>
      <c r="S2489" s="224" t="str">
        <f t="shared" si="158"/>
        <v>FuerteFuerte</v>
      </c>
      <c r="T2489" s="224">
        <f>IFERROR(VLOOKUP(S2489,'Tablas de calculos'!$AU$16:$AV$24,2,FALSE),"")</f>
        <v>1</v>
      </c>
      <c r="U2489" s="208" t="str">
        <f>IFERROR(VLOOKUP(T2489,'Tablas de calculos'!$AV$16:$AY$24,4),"")</f>
        <v>Fuerte</v>
      </c>
      <c r="V2489" s="207" t="s">
        <v>576</v>
      </c>
      <c r="W2489" s="123" t="s">
        <v>578</v>
      </c>
      <c r="X2489" s="123" t="str">
        <f t="shared" si="159"/>
        <v>FuerteNo disminuyeDirectamente</v>
      </c>
      <c r="Y2489" s="208">
        <f>IFERROR(VLOOKUP(X2489,'Tablas de calculos'!$AZ$4:$BE$11,5,FALSE),"")</f>
        <v>0</v>
      </c>
      <c r="Z2489" s="208">
        <f>IFERROR(VLOOKUP(X2489,'Tablas de calculos'!$AZ$4:$BE$11,6,FALSE),"")</f>
        <v>2</v>
      </c>
    </row>
    <row r="2490" spans="1:26" ht="75" x14ac:dyDescent="0.25">
      <c r="A2490" s="224" t="s">
        <v>1380</v>
      </c>
      <c r="B2490" s="137">
        <v>8</v>
      </c>
      <c r="C2490" s="429" t="str">
        <f>+VLOOKUP(Tabla9[[#This Row],[Cod. Riesgo]],Tabla_Riesgos[[Número]:[Tipo de Riesgo]],6,FALSE)</f>
        <v>Corrupción</v>
      </c>
      <c r="D2490" s="418" t="s">
        <v>12</v>
      </c>
      <c r="E2490" s="419" t="s">
        <v>641</v>
      </c>
      <c r="F2490" s="121"/>
      <c r="G2490" s="293" t="s">
        <v>179</v>
      </c>
      <c r="H2490" s="472" t="s">
        <v>544</v>
      </c>
      <c r="I2490" s="207" t="s">
        <v>486</v>
      </c>
      <c r="J2490" s="207" t="s">
        <v>490</v>
      </c>
      <c r="K2490" s="207" t="s">
        <v>494</v>
      </c>
      <c r="L2490" s="207" t="s">
        <v>498</v>
      </c>
      <c r="M2490" s="207" t="s">
        <v>503</v>
      </c>
      <c r="N2490" s="207" t="s">
        <v>508</v>
      </c>
      <c r="O2490" s="123" t="s">
        <v>512</v>
      </c>
      <c r="P2490" s="123">
        <f t="shared" si="156"/>
        <v>100</v>
      </c>
      <c r="Q2490" s="208" t="str">
        <f t="shared" si="157"/>
        <v>Fuerte</v>
      </c>
      <c r="R2490" s="224" t="s">
        <v>516</v>
      </c>
      <c r="S2490" s="224" t="str">
        <f t="shared" si="158"/>
        <v>FuerteFuerte</v>
      </c>
      <c r="T2490" s="224">
        <f>IFERROR(VLOOKUP(S2490,'Tablas de calculos'!$AU$16:$AV$24,2,FALSE),"")</f>
        <v>1</v>
      </c>
      <c r="U2490" s="208" t="str">
        <f>IFERROR(VLOOKUP(T2490,'Tablas de calculos'!$AV$16:$AY$24,4),"")</f>
        <v>Fuerte</v>
      </c>
      <c r="V2490" s="207" t="s">
        <v>578</v>
      </c>
      <c r="W2490" s="123" t="s">
        <v>578</v>
      </c>
      <c r="X2490" s="123" t="str">
        <f t="shared" si="159"/>
        <v>FuerteDirectamenteDirectamente</v>
      </c>
      <c r="Y2490" s="208">
        <f>IFERROR(VLOOKUP(X2490,'Tablas de calculos'!$AZ$4:$BE$11,5,FALSE),"")</f>
        <v>2</v>
      </c>
      <c r="Z2490" s="208">
        <f>IFERROR(VLOOKUP(X2490,'Tablas de calculos'!$AZ$4:$BE$11,6,FALSE),"")</f>
        <v>2</v>
      </c>
    </row>
    <row r="2491" spans="1:26" ht="75" x14ac:dyDescent="0.25">
      <c r="A2491" s="224" t="s">
        <v>1380</v>
      </c>
      <c r="B2491" s="137">
        <v>8</v>
      </c>
      <c r="C2491" s="429" t="str">
        <f>+VLOOKUP(Tabla9[[#This Row],[Cod. Riesgo]],Tabla_Riesgos[[Número]:[Tipo de Riesgo]],6,FALSE)</f>
        <v>Corrupción</v>
      </c>
      <c r="D2491" s="416" t="s">
        <v>12</v>
      </c>
      <c r="E2491" s="417" t="s">
        <v>641</v>
      </c>
      <c r="F2491" s="121"/>
      <c r="G2491" s="293" t="s">
        <v>185</v>
      </c>
      <c r="H2491" s="472" t="s">
        <v>544</v>
      </c>
      <c r="I2491" s="207" t="s">
        <v>486</v>
      </c>
      <c r="J2491" s="207" t="s">
        <v>490</v>
      </c>
      <c r="K2491" s="207" t="s">
        <v>494</v>
      </c>
      <c r="L2491" s="207" t="s">
        <v>498</v>
      </c>
      <c r="M2491" s="207" t="s">
        <v>503</v>
      </c>
      <c r="N2491" s="207" t="s">
        <v>508</v>
      </c>
      <c r="O2491" s="123" t="s">
        <v>512</v>
      </c>
      <c r="P2491" s="123">
        <f t="shared" si="156"/>
        <v>100</v>
      </c>
      <c r="Q2491" s="208" t="str">
        <f t="shared" si="157"/>
        <v>Fuerte</v>
      </c>
      <c r="R2491" s="224" t="s">
        <v>516</v>
      </c>
      <c r="S2491" s="224" t="str">
        <f t="shared" si="158"/>
        <v>FuerteFuerte</v>
      </c>
      <c r="T2491" s="224">
        <f>IFERROR(VLOOKUP(S2491,'Tablas de calculos'!$AU$16:$AV$24,2,FALSE),"")</f>
        <v>1</v>
      </c>
      <c r="U2491" s="208" t="str">
        <f>IFERROR(VLOOKUP(T2491,'Tablas de calculos'!$AV$16:$AY$24,4),"")</f>
        <v>Fuerte</v>
      </c>
      <c r="V2491" s="207" t="s">
        <v>578</v>
      </c>
      <c r="W2491" s="123" t="s">
        <v>578</v>
      </c>
      <c r="X2491" s="123" t="str">
        <f t="shared" si="159"/>
        <v>FuerteDirectamenteDirectamente</v>
      </c>
      <c r="Y2491" s="208">
        <f>IFERROR(VLOOKUP(X2491,'Tablas de calculos'!$AZ$4:$BE$11,5,FALSE),"")</f>
        <v>2</v>
      </c>
      <c r="Z2491" s="208">
        <f>IFERROR(VLOOKUP(X2491,'Tablas de calculos'!$AZ$4:$BE$11,6,FALSE),"")</f>
        <v>2</v>
      </c>
    </row>
    <row r="2492" spans="1:26" ht="75" x14ac:dyDescent="0.25">
      <c r="A2492" s="224" t="s">
        <v>1380</v>
      </c>
      <c r="B2492" s="137">
        <v>8</v>
      </c>
      <c r="C2492" s="429" t="str">
        <f>+VLOOKUP(Tabla9[[#This Row],[Cod. Riesgo]],Tabla_Riesgos[[Número]:[Tipo de Riesgo]],6,FALSE)</f>
        <v>Corrupción</v>
      </c>
      <c r="D2492" s="418" t="s">
        <v>12</v>
      </c>
      <c r="E2492" s="419" t="s">
        <v>641</v>
      </c>
      <c r="F2492" s="121"/>
      <c r="G2492" s="293" t="s">
        <v>177</v>
      </c>
      <c r="H2492" s="472" t="s">
        <v>544</v>
      </c>
      <c r="I2492" s="207" t="s">
        <v>486</v>
      </c>
      <c r="J2492" s="207" t="s">
        <v>1392</v>
      </c>
      <c r="K2492" s="207" t="s">
        <v>494</v>
      </c>
      <c r="L2492" s="207" t="s">
        <v>498</v>
      </c>
      <c r="M2492" s="207" t="s">
        <v>503</v>
      </c>
      <c r="N2492" s="207" t="s">
        <v>508</v>
      </c>
      <c r="O2492" s="123" t="s">
        <v>512</v>
      </c>
      <c r="P2492" s="123">
        <f t="shared" si="156"/>
        <v>100</v>
      </c>
      <c r="Q2492" s="208" t="str">
        <f t="shared" si="157"/>
        <v>Fuerte</v>
      </c>
      <c r="R2492" s="224" t="s">
        <v>516</v>
      </c>
      <c r="S2492" s="224" t="str">
        <f t="shared" si="158"/>
        <v>FuerteFuerte</v>
      </c>
      <c r="T2492" s="224">
        <f>IFERROR(VLOOKUP(S2492,'Tablas de calculos'!$AU$16:$AV$24,2,FALSE),"")</f>
        <v>1</v>
      </c>
      <c r="U2492" s="208" t="str">
        <f>IFERROR(VLOOKUP(T2492,'Tablas de calculos'!$AV$16:$AY$24,4),"")</f>
        <v>Fuerte</v>
      </c>
      <c r="V2492" s="207" t="s">
        <v>578</v>
      </c>
      <c r="W2492" s="123" t="s">
        <v>575</v>
      </c>
      <c r="X2492" s="123" t="str">
        <f t="shared" si="159"/>
        <v>FuerteDirectamenteIndirectamente</v>
      </c>
      <c r="Y2492" s="208">
        <f>IFERROR(VLOOKUP(X2492,'Tablas de calculos'!$AZ$4:$BE$11,5,FALSE),"")</f>
        <v>2</v>
      </c>
      <c r="Z2492" s="208">
        <f>IFERROR(VLOOKUP(X2492,'Tablas de calculos'!$AZ$4:$BE$11,6,FALSE),"")</f>
        <v>1</v>
      </c>
    </row>
    <row r="2493" spans="1:26" ht="75" x14ac:dyDescent="0.25">
      <c r="A2493" s="224" t="s">
        <v>1380</v>
      </c>
      <c r="B2493" s="137">
        <v>8</v>
      </c>
      <c r="C2493" s="429" t="str">
        <f>+VLOOKUP(Tabla9[[#This Row],[Cod. Riesgo]],Tabla_Riesgos[[Número]:[Tipo de Riesgo]],6,FALSE)</f>
        <v>Corrupción</v>
      </c>
      <c r="D2493" s="416" t="s">
        <v>12</v>
      </c>
      <c r="E2493" s="417" t="s">
        <v>641</v>
      </c>
      <c r="F2493" s="121"/>
      <c r="G2493" s="293" t="s">
        <v>173</v>
      </c>
      <c r="H2493" s="472" t="s">
        <v>544</v>
      </c>
      <c r="I2493" s="207" t="s">
        <v>486</v>
      </c>
      <c r="J2493" s="207" t="s">
        <v>490</v>
      </c>
      <c r="K2493" s="207" t="s">
        <v>494</v>
      </c>
      <c r="L2493" s="207" t="s">
        <v>498</v>
      </c>
      <c r="M2493" s="207" t="s">
        <v>503</v>
      </c>
      <c r="N2493" s="207" t="s">
        <v>508</v>
      </c>
      <c r="O2493" s="123" t="s">
        <v>512</v>
      </c>
      <c r="P2493" s="123">
        <f t="shared" si="156"/>
        <v>100</v>
      </c>
      <c r="Q2493" s="208" t="str">
        <f t="shared" si="157"/>
        <v>Fuerte</v>
      </c>
      <c r="R2493" s="224" t="s">
        <v>516</v>
      </c>
      <c r="S2493" s="224" t="str">
        <f t="shared" si="158"/>
        <v>FuerteFuerte</v>
      </c>
      <c r="T2493" s="224">
        <f>IFERROR(VLOOKUP(S2493,'Tablas de calculos'!$AU$16:$AV$24,2,FALSE),"")</f>
        <v>1</v>
      </c>
      <c r="U2493" s="208" t="str">
        <f>IFERROR(VLOOKUP(T2493,'Tablas de calculos'!$AV$16:$AY$24,4),"")</f>
        <v>Fuerte</v>
      </c>
      <c r="V2493" s="207" t="s">
        <v>578</v>
      </c>
      <c r="W2493" s="123" t="s">
        <v>575</v>
      </c>
      <c r="X2493" s="123" t="str">
        <f t="shared" si="159"/>
        <v>FuerteDirectamenteIndirectamente</v>
      </c>
      <c r="Y2493" s="208">
        <f>IFERROR(VLOOKUP(X2493,'Tablas de calculos'!$AZ$4:$BE$11,5,FALSE),"")</f>
        <v>2</v>
      </c>
      <c r="Z2493" s="208">
        <f>IFERROR(VLOOKUP(X2493,'Tablas de calculos'!$AZ$4:$BE$11,6,FALSE),"")</f>
        <v>1</v>
      </c>
    </row>
    <row r="2494" spans="1:26" ht="75" x14ac:dyDescent="0.25">
      <c r="A2494" s="224" t="s">
        <v>1380</v>
      </c>
      <c r="B2494" s="137">
        <v>8</v>
      </c>
      <c r="C2494" s="429" t="str">
        <f>+VLOOKUP(Tabla9[[#This Row],[Cod. Riesgo]],Tabla_Riesgos[[Número]:[Tipo de Riesgo]],6,FALSE)</f>
        <v>Corrupción</v>
      </c>
      <c r="D2494" s="418" t="s">
        <v>12</v>
      </c>
      <c r="E2494" s="419" t="s">
        <v>641</v>
      </c>
      <c r="F2494" s="121"/>
      <c r="G2494" s="293" t="s">
        <v>186</v>
      </c>
      <c r="H2494" s="472" t="s">
        <v>544</v>
      </c>
      <c r="I2494" s="207" t="s">
        <v>486</v>
      </c>
      <c r="J2494" s="207" t="s">
        <v>490</v>
      </c>
      <c r="K2494" s="207" t="s">
        <v>494</v>
      </c>
      <c r="L2494" s="207" t="s">
        <v>498</v>
      </c>
      <c r="M2494" s="207" t="s">
        <v>503</v>
      </c>
      <c r="N2494" s="207" t="s">
        <v>508</v>
      </c>
      <c r="O2494" s="123" t="s">
        <v>512</v>
      </c>
      <c r="P2494" s="123">
        <f t="shared" si="156"/>
        <v>100</v>
      </c>
      <c r="Q2494" s="208" t="str">
        <f t="shared" si="157"/>
        <v>Fuerte</v>
      </c>
      <c r="R2494" s="224" t="s">
        <v>516</v>
      </c>
      <c r="S2494" s="224" t="str">
        <f t="shared" si="158"/>
        <v>FuerteFuerte</v>
      </c>
      <c r="T2494" s="224">
        <f>IFERROR(VLOOKUP(S2494,'Tablas de calculos'!$AU$16:$AV$24,2,FALSE),"")</f>
        <v>1</v>
      </c>
      <c r="U2494" s="208" t="str">
        <f>IFERROR(VLOOKUP(T2494,'Tablas de calculos'!$AV$16:$AY$24,4),"")</f>
        <v>Fuerte</v>
      </c>
      <c r="V2494" s="207" t="s">
        <v>576</v>
      </c>
      <c r="W2494" s="123" t="s">
        <v>578</v>
      </c>
      <c r="X2494" s="123" t="str">
        <f t="shared" si="159"/>
        <v>FuerteNo disminuyeDirectamente</v>
      </c>
      <c r="Y2494" s="208">
        <f>IFERROR(VLOOKUP(X2494,'Tablas de calculos'!$AZ$4:$BE$11,5,FALSE),"")</f>
        <v>0</v>
      </c>
      <c r="Z2494" s="208">
        <f>IFERROR(VLOOKUP(X2494,'Tablas de calculos'!$AZ$4:$BE$11,6,FALSE),"")</f>
        <v>2</v>
      </c>
    </row>
    <row r="2495" spans="1:26" ht="75" x14ac:dyDescent="0.25">
      <c r="A2495" s="224" t="s">
        <v>1380</v>
      </c>
      <c r="B2495" s="137">
        <v>9</v>
      </c>
      <c r="C2495" s="429" t="str">
        <f>+VLOOKUP(Tabla9[[#This Row],[Cod. Riesgo]],Tabla_Riesgos[[Número]:[Tipo de Riesgo]],6,FALSE)</f>
        <v>Corrupción</v>
      </c>
      <c r="D2495" s="416" t="s">
        <v>12</v>
      </c>
      <c r="E2495" s="417" t="s">
        <v>391</v>
      </c>
      <c r="F2495" s="121"/>
      <c r="G2495" s="293" t="s">
        <v>187</v>
      </c>
      <c r="H2495" s="472" t="s">
        <v>544</v>
      </c>
      <c r="I2495" s="207" t="s">
        <v>486</v>
      </c>
      <c r="J2495" s="207" t="s">
        <v>490</v>
      </c>
      <c r="K2495" s="207" t="s">
        <v>494</v>
      </c>
      <c r="L2495" s="207" t="s">
        <v>498</v>
      </c>
      <c r="M2495" s="207" t="s">
        <v>503</v>
      </c>
      <c r="N2495" s="207" t="s">
        <v>508</v>
      </c>
      <c r="O2495" s="123" t="s">
        <v>512</v>
      </c>
      <c r="P2495" s="123">
        <f t="shared" si="156"/>
        <v>100</v>
      </c>
      <c r="Q2495" s="208" t="str">
        <f t="shared" si="157"/>
        <v>Fuerte</v>
      </c>
      <c r="R2495" s="224" t="s">
        <v>516</v>
      </c>
      <c r="S2495" s="224" t="str">
        <f t="shared" si="158"/>
        <v>FuerteFuerte</v>
      </c>
      <c r="T2495" s="224">
        <f>IFERROR(VLOOKUP(S2495,'Tablas de calculos'!$AU$16:$AV$24,2,FALSE),"")</f>
        <v>1</v>
      </c>
      <c r="U2495" s="208" t="str">
        <f>IFERROR(VLOOKUP(T2495,'Tablas de calculos'!$AV$16:$AY$24,4),"")</f>
        <v>Fuerte</v>
      </c>
      <c r="V2495" s="207" t="s">
        <v>576</v>
      </c>
      <c r="W2495" s="123" t="s">
        <v>578</v>
      </c>
      <c r="X2495" s="123" t="str">
        <f t="shared" si="159"/>
        <v>FuerteNo disminuyeDirectamente</v>
      </c>
      <c r="Y2495" s="208">
        <f>IFERROR(VLOOKUP(X2495,'Tablas de calculos'!$AZ$4:$BE$11,5,FALSE),"")</f>
        <v>0</v>
      </c>
      <c r="Z2495" s="208">
        <f>IFERROR(VLOOKUP(X2495,'Tablas de calculos'!$AZ$4:$BE$11,6,FALSE),"")</f>
        <v>2</v>
      </c>
    </row>
    <row r="2496" spans="1:26" ht="75" x14ac:dyDescent="0.25">
      <c r="A2496" s="224" t="s">
        <v>1380</v>
      </c>
      <c r="B2496" s="137">
        <v>9</v>
      </c>
      <c r="C2496" s="429" t="str">
        <f>+VLOOKUP(Tabla9[[#This Row],[Cod. Riesgo]],Tabla_Riesgos[[Número]:[Tipo de Riesgo]],6,FALSE)</f>
        <v>Corrupción</v>
      </c>
      <c r="D2496" s="418" t="s">
        <v>12</v>
      </c>
      <c r="E2496" s="419" t="s">
        <v>391</v>
      </c>
      <c r="F2496" s="121"/>
      <c r="G2496" s="293" t="s">
        <v>188</v>
      </c>
      <c r="H2496" s="472" t="s">
        <v>544</v>
      </c>
      <c r="I2496" s="207" t="s">
        <v>486</v>
      </c>
      <c r="J2496" s="207" t="s">
        <v>490</v>
      </c>
      <c r="K2496" s="207" t="s">
        <v>494</v>
      </c>
      <c r="L2496" s="207" t="s">
        <v>498</v>
      </c>
      <c r="M2496" s="207" t="s">
        <v>503</v>
      </c>
      <c r="N2496" s="207" t="s">
        <v>508</v>
      </c>
      <c r="O2496" s="123" t="s">
        <v>512</v>
      </c>
      <c r="P2496" s="123">
        <f t="shared" si="156"/>
        <v>100</v>
      </c>
      <c r="Q2496" s="208" t="str">
        <f t="shared" si="157"/>
        <v>Fuerte</v>
      </c>
      <c r="R2496" s="224" t="s">
        <v>516</v>
      </c>
      <c r="S2496" s="224" t="str">
        <f t="shared" si="158"/>
        <v>FuerteFuerte</v>
      </c>
      <c r="T2496" s="224">
        <f>IFERROR(VLOOKUP(S2496,'Tablas de calculos'!$AU$16:$AV$24,2,FALSE),"")</f>
        <v>1</v>
      </c>
      <c r="U2496" s="208" t="str">
        <f>IFERROR(VLOOKUP(T2496,'Tablas de calculos'!$AV$16:$AY$24,4),"")</f>
        <v>Fuerte</v>
      </c>
      <c r="V2496" s="207" t="s">
        <v>576</v>
      </c>
      <c r="W2496" s="123" t="s">
        <v>578</v>
      </c>
      <c r="X2496" s="123" t="str">
        <f t="shared" si="159"/>
        <v>FuerteNo disminuyeDirectamente</v>
      </c>
      <c r="Y2496" s="208">
        <f>IFERROR(VLOOKUP(X2496,'Tablas de calculos'!$AZ$4:$BE$11,5,FALSE),"")</f>
        <v>0</v>
      </c>
      <c r="Z2496" s="208">
        <f>IFERROR(VLOOKUP(X2496,'Tablas de calculos'!$AZ$4:$BE$11,6,FALSE),"")</f>
        <v>2</v>
      </c>
    </row>
    <row r="2497" spans="1:26" ht="75" x14ac:dyDescent="0.25">
      <c r="A2497" s="224" t="s">
        <v>1380</v>
      </c>
      <c r="B2497" s="137">
        <v>9</v>
      </c>
      <c r="C2497" s="429" t="str">
        <f>+VLOOKUP(Tabla9[[#This Row],[Cod. Riesgo]],Tabla_Riesgos[[Número]:[Tipo de Riesgo]],6,FALSE)</f>
        <v>Corrupción</v>
      </c>
      <c r="D2497" s="416" t="s">
        <v>12</v>
      </c>
      <c r="E2497" s="417" t="s">
        <v>391</v>
      </c>
      <c r="F2497" s="121"/>
      <c r="G2497" s="293" t="s">
        <v>189</v>
      </c>
      <c r="H2497" s="472" t="s">
        <v>544</v>
      </c>
      <c r="I2497" s="207" t="s">
        <v>486</v>
      </c>
      <c r="J2497" s="207" t="s">
        <v>490</v>
      </c>
      <c r="K2497" s="207" t="s">
        <v>494</v>
      </c>
      <c r="L2497" s="207" t="s">
        <v>498</v>
      </c>
      <c r="M2497" s="207" t="s">
        <v>503</v>
      </c>
      <c r="N2497" s="207" t="s">
        <v>508</v>
      </c>
      <c r="O2497" s="123" t="s">
        <v>512</v>
      </c>
      <c r="P2497" s="123">
        <f t="shared" si="156"/>
        <v>100</v>
      </c>
      <c r="Q2497" s="208" t="str">
        <f t="shared" si="157"/>
        <v>Fuerte</v>
      </c>
      <c r="R2497" s="224" t="s">
        <v>516</v>
      </c>
      <c r="S2497" s="224" t="str">
        <f t="shared" si="158"/>
        <v>FuerteFuerte</v>
      </c>
      <c r="T2497" s="224">
        <f>IFERROR(VLOOKUP(S2497,'Tablas de calculos'!$AU$16:$AV$24,2,FALSE),"")</f>
        <v>1</v>
      </c>
      <c r="U2497" s="208" t="str">
        <f>IFERROR(VLOOKUP(T2497,'Tablas de calculos'!$AV$16:$AY$24,4),"")</f>
        <v>Fuerte</v>
      </c>
      <c r="V2497" s="207" t="s">
        <v>576</v>
      </c>
      <c r="W2497" s="123" t="s">
        <v>578</v>
      </c>
      <c r="X2497" s="123" t="str">
        <f t="shared" si="159"/>
        <v>FuerteNo disminuyeDirectamente</v>
      </c>
      <c r="Y2497" s="208">
        <f>IFERROR(VLOOKUP(X2497,'Tablas de calculos'!$AZ$4:$BE$11,5,FALSE),"")</f>
        <v>0</v>
      </c>
      <c r="Z2497" s="208">
        <f>IFERROR(VLOOKUP(X2497,'Tablas de calculos'!$AZ$4:$BE$11,6,FALSE),"")</f>
        <v>2</v>
      </c>
    </row>
    <row r="2498" spans="1:26" ht="75" x14ac:dyDescent="0.25">
      <c r="A2498" s="224" t="s">
        <v>1380</v>
      </c>
      <c r="B2498" s="137">
        <v>9</v>
      </c>
      <c r="C2498" s="429" t="str">
        <f>+VLOOKUP(Tabla9[[#This Row],[Cod. Riesgo]],Tabla_Riesgos[[Número]:[Tipo de Riesgo]],6,FALSE)</f>
        <v>Corrupción</v>
      </c>
      <c r="D2498" s="418" t="s">
        <v>12</v>
      </c>
      <c r="E2498" s="419" t="s">
        <v>391</v>
      </c>
      <c r="F2498" s="121"/>
      <c r="G2498" s="293" t="s">
        <v>190</v>
      </c>
      <c r="H2498" s="472" t="s">
        <v>544</v>
      </c>
      <c r="I2498" s="207" t="s">
        <v>486</v>
      </c>
      <c r="J2498" s="207" t="s">
        <v>490</v>
      </c>
      <c r="K2498" s="207" t="s">
        <v>494</v>
      </c>
      <c r="L2498" s="207" t="s">
        <v>498</v>
      </c>
      <c r="M2498" s="207" t="s">
        <v>503</v>
      </c>
      <c r="N2498" s="207" t="s">
        <v>508</v>
      </c>
      <c r="O2498" s="123" t="s">
        <v>512</v>
      </c>
      <c r="P2498" s="123">
        <f t="shared" si="156"/>
        <v>100</v>
      </c>
      <c r="Q2498" s="208" t="str">
        <f t="shared" si="157"/>
        <v>Fuerte</v>
      </c>
      <c r="R2498" s="224" t="s">
        <v>516</v>
      </c>
      <c r="S2498" s="224" t="str">
        <f t="shared" si="158"/>
        <v>FuerteFuerte</v>
      </c>
      <c r="T2498" s="224">
        <f>IFERROR(VLOOKUP(S2498,'Tablas de calculos'!$AU$16:$AV$24,2,FALSE),"")</f>
        <v>1</v>
      </c>
      <c r="U2498" s="208" t="str">
        <f>IFERROR(VLOOKUP(T2498,'Tablas de calculos'!$AV$16:$AY$24,4),"")</f>
        <v>Fuerte</v>
      </c>
      <c r="V2498" s="207" t="s">
        <v>576</v>
      </c>
      <c r="W2498" s="123" t="s">
        <v>578</v>
      </c>
      <c r="X2498" s="123" t="str">
        <f t="shared" si="159"/>
        <v>FuerteNo disminuyeDirectamente</v>
      </c>
      <c r="Y2498" s="208">
        <f>IFERROR(VLOOKUP(X2498,'Tablas de calculos'!$AZ$4:$BE$11,5,FALSE),"")</f>
        <v>0</v>
      </c>
      <c r="Z2498" s="208">
        <f>IFERROR(VLOOKUP(X2498,'Tablas de calculos'!$AZ$4:$BE$11,6,FALSE),"")</f>
        <v>2</v>
      </c>
    </row>
    <row r="2499" spans="1:26" ht="75" x14ac:dyDescent="0.25">
      <c r="A2499" s="224" t="s">
        <v>1380</v>
      </c>
      <c r="B2499" s="137">
        <v>9</v>
      </c>
      <c r="C2499" s="429" t="str">
        <f>+VLOOKUP(Tabla9[[#This Row],[Cod. Riesgo]],Tabla_Riesgos[[Número]:[Tipo de Riesgo]],6,FALSE)</f>
        <v>Corrupción</v>
      </c>
      <c r="D2499" s="416" t="s">
        <v>12</v>
      </c>
      <c r="E2499" s="417" t="s">
        <v>391</v>
      </c>
      <c r="F2499" s="121"/>
      <c r="G2499" s="293" t="s">
        <v>191</v>
      </c>
      <c r="H2499" s="472" t="s">
        <v>544</v>
      </c>
      <c r="I2499" s="207" t="s">
        <v>486</v>
      </c>
      <c r="J2499" s="207" t="s">
        <v>490</v>
      </c>
      <c r="K2499" s="207" t="s">
        <v>494</v>
      </c>
      <c r="L2499" s="207" t="s">
        <v>498</v>
      </c>
      <c r="M2499" s="207" t="s">
        <v>503</v>
      </c>
      <c r="N2499" s="207" t="s">
        <v>508</v>
      </c>
      <c r="O2499" s="123" t="s">
        <v>512</v>
      </c>
      <c r="P2499" s="123">
        <f t="shared" si="156"/>
        <v>100</v>
      </c>
      <c r="Q2499" s="208" t="str">
        <f t="shared" si="157"/>
        <v>Fuerte</v>
      </c>
      <c r="R2499" s="224" t="s">
        <v>516</v>
      </c>
      <c r="S2499" s="224" t="str">
        <f t="shared" si="158"/>
        <v>FuerteFuerte</v>
      </c>
      <c r="T2499" s="224">
        <f>IFERROR(VLOOKUP(S2499,'Tablas de calculos'!$AU$16:$AV$24,2,FALSE),"")</f>
        <v>1</v>
      </c>
      <c r="U2499" s="208" t="str">
        <f>IFERROR(VLOOKUP(T2499,'Tablas de calculos'!$AV$16:$AY$24,4),"")</f>
        <v>Fuerte</v>
      </c>
      <c r="V2499" s="207" t="s">
        <v>576</v>
      </c>
      <c r="W2499" s="123" t="s">
        <v>578</v>
      </c>
      <c r="X2499" s="123" t="str">
        <f t="shared" si="159"/>
        <v>FuerteNo disminuyeDirectamente</v>
      </c>
      <c r="Y2499" s="208">
        <f>IFERROR(VLOOKUP(X2499,'Tablas de calculos'!$AZ$4:$BE$11,5,FALSE),"")</f>
        <v>0</v>
      </c>
      <c r="Z2499" s="208">
        <f>IFERROR(VLOOKUP(X2499,'Tablas de calculos'!$AZ$4:$BE$11,6,FALSE),"")</f>
        <v>2</v>
      </c>
    </row>
    <row r="2500" spans="1:26" ht="75" x14ac:dyDescent="0.25">
      <c r="A2500" s="224" t="s">
        <v>1380</v>
      </c>
      <c r="B2500" s="137">
        <v>9</v>
      </c>
      <c r="C2500" s="429" t="str">
        <f>+VLOOKUP(Tabla9[[#This Row],[Cod. Riesgo]],Tabla_Riesgos[[Número]:[Tipo de Riesgo]],6,FALSE)</f>
        <v>Corrupción</v>
      </c>
      <c r="D2500" s="418" t="s">
        <v>12</v>
      </c>
      <c r="E2500" s="419" t="s">
        <v>391</v>
      </c>
      <c r="F2500" s="121"/>
      <c r="G2500" s="293" t="s">
        <v>192</v>
      </c>
      <c r="H2500" s="472" t="s">
        <v>544</v>
      </c>
      <c r="I2500" s="207" t="s">
        <v>486</v>
      </c>
      <c r="J2500" s="207" t="s">
        <v>490</v>
      </c>
      <c r="K2500" s="207" t="s">
        <v>494</v>
      </c>
      <c r="L2500" s="207" t="s">
        <v>498</v>
      </c>
      <c r="M2500" s="207" t="s">
        <v>503</v>
      </c>
      <c r="N2500" s="207" t="s">
        <v>508</v>
      </c>
      <c r="O2500" s="123" t="s">
        <v>512</v>
      </c>
      <c r="P2500" s="123">
        <f t="shared" si="156"/>
        <v>100</v>
      </c>
      <c r="Q2500" s="208" t="str">
        <f t="shared" si="157"/>
        <v>Fuerte</v>
      </c>
      <c r="R2500" s="224" t="s">
        <v>516</v>
      </c>
      <c r="S2500" s="224" t="str">
        <f t="shared" si="158"/>
        <v>FuerteFuerte</v>
      </c>
      <c r="T2500" s="224">
        <f>IFERROR(VLOOKUP(S2500,'Tablas de calculos'!$AU$16:$AV$24,2,FALSE),"")</f>
        <v>1</v>
      </c>
      <c r="U2500" s="208" t="str">
        <f>IFERROR(VLOOKUP(T2500,'Tablas de calculos'!$AV$16:$AY$24,4),"")</f>
        <v>Fuerte</v>
      </c>
      <c r="V2500" s="207" t="s">
        <v>576</v>
      </c>
      <c r="W2500" s="123" t="s">
        <v>578</v>
      </c>
      <c r="X2500" s="123" t="str">
        <f t="shared" si="159"/>
        <v>FuerteNo disminuyeDirectamente</v>
      </c>
      <c r="Y2500" s="208">
        <f>IFERROR(VLOOKUP(X2500,'Tablas de calculos'!$AZ$4:$BE$11,5,FALSE),"")</f>
        <v>0</v>
      </c>
      <c r="Z2500" s="208">
        <f>IFERROR(VLOOKUP(X2500,'Tablas de calculos'!$AZ$4:$BE$11,6,FALSE),"")</f>
        <v>2</v>
      </c>
    </row>
    <row r="2501" spans="1:26" ht="90" x14ac:dyDescent="0.25">
      <c r="A2501" s="224" t="s">
        <v>1380</v>
      </c>
      <c r="B2501" s="137">
        <v>10</v>
      </c>
      <c r="C2501" s="429" t="str">
        <f>+VLOOKUP(Tabla9[[#This Row],[Cod. Riesgo]],Tabla_Riesgos[[Número]:[Tipo de Riesgo]],6,FALSE)</f>
        <v>Corrupción</v>
      </c>
      <c r="D2501" s="416" t="s">
        <v>12</v>
      </c>
      <c r="E2501" s="417" t="s">
        <v>623</v>
      </c>
      <c r="F2501" s="121"/>
      <c r="G2501" s="293" t="s">
        <v>177</v>
      </c>
      <c r="H2501" s="472" t="s">
        <v>544</v>
      </c>
      <c r="I2501" s="207" t="s">
        <v>486</v>
      </c>
      <c r="J2501" s="207" t="s">
        <v>490</v>
      </c>
      <c r="K2501" s="207" t="s">
        <v>494</v>
      </c>
      <c r="L2501" s="207" t="s">
        <v>498</v>
      </c>
      <c r="M2501" s="207" t="s">
        <v>503</v>
      </c>
      <c r="N2501" s="207" t="s">
        <v>508</v>
      </c>
      <c r="O2501" s="123" t="s">
        <v>512</v>
      </c>
      <c r="P2501" s="123">
        <f t="shared" ref="P2501:P2564" si="160">IFERROR(IF(I2501="Asignado",15,0)+IF(J2501="Adecuado",15,0)+IF(K2501="Oportuna",15,0)+IF(L2501="Prevenir",15,0)+IF(L2501="Detectar",10,0)+IF(M2501="Confiable",15,0)+IF(N2501="Se investigan y resuelven oportunamente",15,0)+IF(O2501="Completa",10,0)+IF(O2501="Incompleta",5,0),"")</f>
        <v>100</v>
      </c>
      <c r="Q2501" s="208" t="str">
        <f t="shared" ref="Q2501:Q2564" si="161">IF(P2501&lt;86,"Debil",IF(P2501&lt;96,"Moderado","Fuerte"))</f>
        <v>Fuerte</v>
      </c>
      <c r="R2501" s="224" t="s">
        <v>516</v>
      </c>
      <c r="S2501" s="224" t="str">
        <f t="shared" ref="S2501:S2564" si="162">_xlfn.CONCAT(Q2501,R2501)</f>
        <v>FuerteFuerte</v>
      </c>
      <c r="T2501" s="224">
        <f>IFERROR(VLOOKUP(S2501,'Tablas de calculos'!$AU$16:$AV$24,2,FALSE),"")</f>
        <v>1</v>
      </c>
      <c r="U2501" s="208" t="str">
        <f>IFERROR(VLOOKUP(T2501,'Tablas de calculos'!$AV$16:$AY$24,4),"")</f>
        <v>Fuerte</v>
      </c>
      <c r="V2501" s="207" t="s">
        <v>576</v>
      </c>
      <c r="W2501" s="123" t="s">
        <v>578</v>
      </c>
      <c r="X2501" s="123" t="str">
        <f t="shared" ref="X2501:X2564" si="163">CONCATENATE(U2501,V2501,W2501)</f>
        <v>FuerteNo disminuyeDirectamente</v>
      </c>
      <c r="Y2501" s="208">
        <f>IFERROR(VLOOKUP(X2501,'Tablas de calculos'!$AZ$4:$BE$11,5,FALSE),"")</f>
        <v>0</v>
      </c>
      <c r="Z2501" s="208">
        <f>IFERROR(VLOOKUP(X2501,'Tablas de calculos'!$AZ$4:$BE$11,6,FALSE),"")</f>
        <v>2</v>
      </c>
    </row>
    <row r="2502" spans="1:26" ht="60" x14ac:dyDescent="0.25">
      <c r="A2502" s="224" t="s">
        <v>1380</v>
      </c>
      <c r="B2502" s="137">
        <v>74</v>
      </c>
      <c r="C2502" s="429" t="str">
        <f>+VLOOKUP(Tabla9[[#This Row],[Cod. Riesgo]],Tabla_Riesgos[[Número]:[Tipo de Riesgo]],6,FALSE)</f>
        <v>Seguridad de la Información</v>
      </c>
      <c r="D2502" s="418" t="s">
        <v>45</v>
      </c>
      <c r="E2502" s="419" t="s">
        <v>636</v>
      </c>
      <c r="F2502" s="121"/>
      <c r="G2502" s="293" t="s">
        <v>193</v>
      </c>
      <c r="H2502" s="472"/>
      <c r="I2502" s="207"/>
      <c r="J2502" s="207"/>
      <c r="K2502" s="207"/>
      <c r="L2502" s="207"/>
      <c r="M2502" s="207"/>
      <c r="N2502" s="207"/>
      <c r="O2502" s="123"/>
      <c r="P2502" s="123">
        <f t="shared" si="160"/>
        <v>0</v>
      </c>
      <c r="Q2502" s="208" t="str">
        <f t="shared" si="161"/>
        <v>Debil</v>
      </c>
      <c r="R2502" s="224" t="s">
        <v>516</v>
      </c>
      <c r="S2502" s="224" t="str">
        <f t="shared" si="162"/>
        <v>DebilFuerte</v>
      </c>
      <c r="T2502" s="224">
        <f>IFERROR(VLOOKUP(S2502,'Tablas de calculos'!$AU$16:$AV$24,2,FALSE),"")</f>
        <v>7</v>
      </c>
      <c r="U2502" s="208" t="str">
        <f>IFERROR(VLOOKUP(T2502,'Tablas de calculos'!$AV$16:$AY$24,4),"")</f>
        <v>Débil</v>
      </c>
      <c r="V2502" s="207" t="s">
        <v>576</v>
      </c>
      <c r="W2502" s="123" t="s">
        <v>578</v>
      </c>
      <c r="X2502" s="123" t="str">
        <f t="shared" si="163"/>
        <v>DébilNo disminuyeDirectamente</v>
      </c>
      <c r="Y2502" s="208" t="str">
        <f>IFERROR(VLOOKUP(X2502,'Tablas de calculos'!$AZ$4:$BE$11,5,FALSE),"")</f>
        <v/>
      </c>
      <c r="Z2502" s="208" t="str">
        <f>IFERROR(VLOOKUP(X2502,'Tablas de calculos'!$AZ$4:$BE$11,6,FALSE),"")</f>
        <v/>
      </c>
    </row>
    <row r="2503" spans="1:26" ht="60" x14ac:dyDescent="0.25">
      <c r="A2503" s="224" t="s">
        <v>1380</v>
      </c>
      <c r="B2503" s="137">
        <v>74</v>
      </c>
      <c r="C2503" s="429" t="str">
        <f>+VLOOKUP(Tabla9[[#This Row],[Cod. Riesgo]],Tabla_Riesgos[[Número]:[Tipo de Riesgo]],6,FALSE)</f>
        <v>Seguridad de la Información</v>
      </c>
      <c r="D2503" s="416" t="s">
        <v>45</v>
      </c>
      <c r="E2503" s="417" t="s">
        <v>636</v>
      </c>
      <c r="F2503" s="121"/>
      <c r="G2503" s="293" t="s">
        <v>194</v>
      </c>
      <c r="H2503" s="472"/>
      <c r="I2503" s="207"/>
      <c r="J2503" s="207"/>
      <c r="K2503" s="207"/>
      <c r="L2503" s="207"/>
      <c r="M2503" s="207"/>
      <c r="N2503" s="207"/>
      <c r="O2503" s="123"/>
      <c r="P2503" s="123">
        <f t="shared" si="160"/>
        <v>0</v>
      </c>
      <c r="Q2503" s="208" t="str">
        <f t="shared" si="161"/>
        <v>Debil</v>
      </c>
      <c r="R2503" s="224" t="s">
        <v>516</v>
      </c>
      <c r="S2503" s="224" t="str">
        <f t="shared" si="162"/>
        <v>DebilFuerte</v>
      </c>
      <c r="T2503" s="224">
        <f>IFERROR(VLOOKUP(S2503,'Tablas de calculos'!$AU$16:$AV$24,2,FALSE),"")</f>
        <v>7</v>
      </c>
      <c r="U2503" s="208" t="str">
        <f>IFERROR(VLOOKUP(T2503,'Tablas de calculos'!$AV$16:$AY$24,4),"")</f>
        <v>Débil</v>
      </c>
      <c r="V2503" s="207" t="s">
        <v>576</v>
      </c>
      <c r="W2503" s="123" t="s">
        <v>578</v>
      </c>
      <c r="X2503" s="123" t="str">
        <f t="shared" si="163"/>
        <v>DébilNo disminuyeDirectamente</v>
      </c>
      <c r="Y2503" s="208" t="str">
        <f>IFERROR(VLOOKUP(X2503,'Tablas de calculos'!$AZ$4:$BE$11,5,FALSE),"")</f>
        <v/>
      </c>
      <c r="Z2503" s="208" t="str">
        <f>IFERROR(VLOOKUP(X2503,'Tablas de calculos'!$AZ$4:$BE$11,6,FALSE),"")</f>
        <v/>
      </c>
    </row>
    <row r="2504" spans="1:26" ht="60" x14ac:dyDescent="0.25">
      <c r="A2504" s="224" t="s">
        <v>1380</v>
      </c>
      <c r="B2504" s="137">
        <v>74</v>
      </c>
      <c r="C2504" s="429" t="str">
        <f>+VLOOKUP(Tabla9[[#This Row],[Cod. Riesgo]],Tabla_Riesgos[[Número]:[Tipo de Riesgo]],6,FALSE)</f>
        <v>Seguridad de la Información</v>
      </c>
      <c r="D2504" s="418" t="s">
        <v>45</v>
      </c>
      <c r="E2504" s="419" t="s">
        <v>636</v>
      </c>
      <c r="F2504" s="121"/>
      <c r="G2504" s="293" t="s">
        <v>195</v>
      </c>
      <c r="H2504" s="472"/>
      <c r="I2504" s="207"/>
      <c r="J2504" s="207"/>
      <c r="K2504" s="207"/>
      <c r="L2504" s="207"/>
      <c r="M2504" s="207"/>
      <c r="N2504" s="207"/>
      <c r="O2504" s="123"/>
      <c r="P2504" s="123">
        <f t="shared" si="160"/>
        <v>0</v>
      </c>
      <c r="Q2504" s="208" t="str">
        <f t="shared" si="161"/>
        <v>Debil</v>
      </c>
      <c r="R2504" s="224" t="s">
        <v>516</v>
      </c>
      <c r="S2504" s="224" t="str">
        <f t="shared" si="162"/>
        <v>DebilFuerte</v>
      </c>
      <c r="T2504" s="224">
        <f>IFERROR(VLOOKUP(S2504,'Tablas de calculos'!$AU$16:$AV$24,2,FALSE),"")</f>
        <v>7</v>
      </c>
      <c r="U2504" s="208" t="str">
        <f>IFERROR(VLOOKUP(T2504,'Tablas de calculos'!$AV$16:$AY$24,4),"")</f>
        <v>Débil</v>
      </c>
      <c r="V2504" s="207" t="s">
        <v>576</v>
      </c>
      <c r="W2504" s="123" t="s">
        <v>578</v>
      </c>
      <c r="X2504" s="123" t="str">
        <f t="shared" si="163"/>
        <v>DébilNo disminuyeDirectamente</v>
      </c>
      <c r="Y2504" s="208" t="str">
        <f>IFERROR(VLOOKUP(X2504,'Tablas de calculos'!$AZ$4:$BE$11,5,FALSE),"")</f>
        <v/>
      </c>
      <c r="Z2504" s="208" t="str">
        <f>IFERROR(VLOOKUP(X2504,'Tablas de calculos'!$AZ$4:$BE$11,6,FALSE),"")</f>
        <v/>
      </c>
    </row>
    <row r="2505" spans="1:26" ht="60" x14ac:dyDescent="0.25">
      <c r="A2505" s="224" t="s">
        <v>1380</v>
      </c>
      <c r="B2505" s="137">
        <v>74</v>
      </c>
      <c r="C2505" s="429" t="str">
        <f>+VLOOKUP(Tabla9[[#This Row],[Cod. Riesgo]],Tabla_Riesgos[[Número]:[Tipo de Riesgo]],6,FALSE)</f>
        <v>Seguridad de la Información</v>
      </c>
      <c r="D2505" s="416" t="s">
        <v>45</v>
      </c>
      <c r="E2505" s="417" t="s">
        <v>636</v>
      </c>
      <c r="F2505" s="121"/>
      <c r="G2505" s="293" t="s">
        <v>196</v>
      </c>
      <c r="H2505" s="472"/>
      <c r="I2505" s="207"/>
      <c r="J2505" s="207"/>
      <c r="K2505" s="207"/>
      <c r="L2505" s="207"/>
      <c r="M2505" s="207"/>
      <c r="N2505" s="207"/>
      <c r="O2505" s="123"/>
      <c r="P2505" s="123">
        <f t="shared" si="160"/>
        <v>0</v>
      </c>
      <c r="Q2505" s="208" t="str">
        <f t="shared" si="161"/>
        <v>Debil</v>
      </c>
      <c r="R2505" s="224" t="s">
        <v>516</v>
      </c>
      <c r="S2505" s="224" t="str">
        <f t="shared" si="162"/>
        <v>DebilFuerte</v>
      </c>
      <c r="T2505" s="224">
        <f>IFERROR(VLOOKUP(S2505,'Tablas de calculos'!$AU$16:$AV$24,2,FALSE),"")</f>
        <v>7</v>
      </c>
      <c r="U2505" s="208" t="str">
        <f>IFERROR(VLOOKUP(T2505,'Tablas de calculos'!$AV$16:$AY$24,4),"")</f>
        <v>Débil</v>
      </c>
      <c r="V2505" s="207" t="s">
        <v>576</v>
      </c>
      <c r="W2505" s="123" t="s">
        <v>578</v>
      </c>
      <c r="X2505" s="123" t="str">
        <f t="shared" si="163"/>
        <v>DébilNo disminuyeDirectamente</v>
      </c>
      <c r="Y2505" s="208" t="str">
        <f>IFERROR(VLOOKUP(X2505,'Tablas de calculos'!$AZ$4:$BE$11,5,FALSE),"")</f>
        <v/>
      </c>
      <c r="Z2505" s="208" t="str">
        <f>IFERROR(VLOOKUP(X2505,'Tablas de calculos'!$AZ$4:$BE$11,6,FALSE),"")</f>
        <v/>
      </c>
    </row>
    <row r="2506" spans="1:26" ht="75" x14ac:dyDescent="0.25">
      <c r="A2506" s="224" t="s">
        <v>1380</v>
      </c>
      <c r="B2506" s="137">
        <v>11</v>
      </c>
      <c r="C2506" s="429" t="str">
        <f>+VLOOKUP(Tabla9[[#This Row],[Cod. Riesgo]],Tabla_Riesgos[[Número]:[Tipo de Riesgo]],6,FALSE)</f>
        <v>Corrupción</v>
      </c>
      <c r="D2506" s="418" t="s">
        <v>12</v>
      </c>
      <c r="E2506" s="419" t="s">
        <v>394</v>
      </c>
      <c r="F2506" s="121"/>
      <c r="G2506" s="293" t="s">
        <v>197</v>
      </c>
      <c r="H2506" s="472" t="s">
        <v>544</v>
      </c>
      <c r="I2506" s="207" t="s">
        <v>486</v>
      </c>
      <c r="J2506" s="207" t="s">
        <v>490</v>
      </c>
      <c r="K2506" s="207" t="s">
        <v>494</v>
      </c>
      <c r="L2506" s="207" t="s">
        <v>498</v>
      </c>
      <c r="M2506" s="207" t="s">
        <v>503</v>
      </c>
      <c r="N2506" s="207" t="s">
        <v>508</v>
      </c>
      <c r="O2506" s="123" t="s">
        <v>512</v>
      </c>
      <c r="P2506" s="123">
        <f t="shared" si="160"/>
        <v>100</v>
      </c>
      <c r="Q2506" s="208" t="str">
        <f t="shared" si="161"/>
        <v>Fuerte</v>
      </c>
      <c r="R2506" s="224" t="s">
        <v>516</v>
      </c>
      <c r="S2506" s="224" t="str">
        <f t="shared" si="162"/>
        <v>FuerteFuerte</v>
      </c>
      <c r="T2506" s="224">
        <f>IFERROR(VLOOKUP(S2506,'Tablas de calculos'!$AU$16:$AV$24,2,FALSE),"")</f>
        <v>1</v>
      </c>
      <c r="U2506" s="208" t="str">
        <f>IFERROR(VLOOKUP(T2506,'Tablas de calculos'!$AV$16:$AY$24,4),"")</f>
        <v>Fuerte</v>
      </c>
      <c r="V2506" s="207" t="s">
        <v>576</v>
      </c>
      <c r="W2506" s="123" t="s">
        <v>578</v>
      </c>
      <c r="X2506" s="123" t="str">
        <f t="shared" si="163"/>
        <v>FuerteNo disminuyeDirectamente</v>
      </c>
      <c r="Y2506" s="208">
        <f>IFERROR(VLOOKUP(X2506,'Tablas de calculos'!$AZ$4:$BE$11,5,FALSE),"")</f>
        <v>0</v>
      </c>
      <c r="Z2506" s="208">
        <f>IFERROR(VLOOKUP(X2506,'Tablas de calculos'!$AZ$4:$BE$11,6,FALSE),"")</f>
        <v>2</v>
      </c>
    </row>
    <row r="2507" spans="1:26" ht="75" x14ac:dyDescent="0.25">
      <c r="A2507" s="224" t="s">
        <v>1380</v>
      </c>
      <c r="B2507" s="137">
        <v>11</v>
      </c>
      <c r="C2507" s="429" t="str">
        <f>+VLOOKUP(Tabla9[[#This Row],[Cod. Riesgo]],Tabla_Riesgos[[Número]:[Tipo de Riesgo]],6,FALSE)</f>
        <v>Corrupción</v>
      </c>
      <c r="D2507" s="416" t="s">
        <v>12</v>
      </c>
      <c r="E2507" s="417" t="s">
        <v>394</v>
      </c>
      <c r="F2507" s="121"/>
      <c r="G2507" s="293" t="s">
        <v>174</v>
      </c>
      <c r="H2507" s="472" t="s">
        <v>544</v>
      </c>
      <c r="I2507" s="207" t="s">
        <v>486</v>
      </c>
      <c r="J2507" s="207" t="s">
        <v>490</v>
      </c>
      <c r="K2507" s="207" t="s">
        <v>494</v>
      </c>
      <c r="L2507" s="207" t="s">
        <v>498</v>
      </c>
      <c r="M2507" s="207" t="s">
        <v>503</v>
      </c>
      <c r="N2507" s="207" t="s">
        <v>508</v>
      </c>
      <c r="O2507" s="123" t="s">
        <v>512</v>
      </c>
      <c r="P2507" s="123">
        <f t="shared" si="160"/>
        <v>100</v>
      </c>
      <c r="Q2507" s="208" t="str">
        <f t="shared" si="161"/>
        <v>Fuerte</v>
      </c>
      <c r="R2507" s="224" t="s">
        <v>516</v>
      </c>
      <c r="S2507" s="224" t="str">
        <f t="shared" si="162"/>
        <v>FuerteFuerte</v>
      </c>
      <c r="T2507" s="224">
        <f>IFERROR(VLOOKUP(S2507,'Tablas de calculos'!$AU$16:$AV$24,2,FALSE),"")</f>
        <v>1</v>
      </c>
      <c r="U2507" s="208" t="str">
        <f>IFERROR(VLOOKUP(T2507,'Tablas de calculos'!$AV$16:$AY$24,4),"")</f>
        <v>Fuerte</v>
      </c>
      <c r="V2507" s="207" t="s">
        <v>576</v>
      </c>
      <c r="W2507" s="123" t="s">
        <v>578</v>
      </c>
      <c r="X2507" s="123" t="str">
        <f t="shared" si="163"/>
        <v>FuerteNo disminuyeDirectamente</v>
      </c>
      <c r="Y2507" s="208">
        <f>IFERROR(VLOOKUP(X2507,'Tablas de calculos'!$AZ$4:$BE$11,5,FALSE),"")</f>
        <v>0</v>
      </c>
      <c r="Z2507" s="208">
        <f>IFERROR(VLOOKUP(X2507,'Tablas de calculos'!$AZ$4:$BE$11,6,FALSE),"")</f>
        <v>2</v>
      </c>
    </row>
    <row r="2508" spans="1:26" ht="75" x14ac:dyDescent="0.25">
      <c r="A2508" s="224" t="s">
        <v>1380</v>
      </c>
      <c r="B2508" s="137">
        <v>11</v>
      </c>
      <c r="C2508" s="429" t="str">
        <f>+VLOOKUP(Tabla9[[#This Row],[Cod. Riesgo]],Tabla_Riesgos[[Número]:[Tipo de Riesgo]],6,FALSE)</f>
        <v>Corrupción</v>
      </c>
      <c r="D2508" s="418" t="s">
        <v>12</v>
      </c>
      <c r="E2508" s="419" t="s">
        <v>394</v>
      </c>
      <c r="F2508" s="121"/>
      <c r="G2508" s="293" t="s">
        <v>175</v>
      </c>
      <c r="H2508" s="472" t="s">
        <v>544</v>
      </c>
      <c r="I2508" s="207" t="s">
        <v>486</v>
      </c>
      <c r="J2508" s="207" t="s">
        <v>490</v>
      </c>
      <c r="K2508" s="207" t="s">
        <v>494</v>
      </c>
      <c r="L2508" s="207" t="s">
        <v>498</v>
      </c>
      <c r="M2508" s="207" t="s">
        <v>503</v>
      </c>
      <c r="N2508" s="207" t="s">
        <v>508</v>
      </c>
      <c r="O2508" s="123" t="s">
        <v>512</v>
      </c>
      <c r="P2508" s="123">
        <f t="shared" si="160"/>
        <v>100</v>
      </c>
      <c r="Q2508" s="208" t="str">
        <f t="shared" si="161"/>
        <v>Fuerte</v>
      </c>
      <c r="R2508" s="224" t="s">
        <v>516</v>
      </c>
      <c r="S2508" s="224" t="str">
        <f t="shared" si="162"/>
        <v>FuerteFuerte</v>
      </c>
      <c r="T2508" s="224">
        <f>IFERROR(VLOOKUP(S2508,'Tablas de calculos'!$AU$16:$AV$24,2,FALSE),"")</f>
        <v>1</v>
      </c>
      <c r="U2508" s="208" t="str">
        <f>IFERROR(VLOOKUP(T2508,'Tablas de calculos'!$AV$16:$AY$24,4),"")</f>
        <v>Fuerte</v>
      </c>
      <c r="V2508" s="207" t="s">
        <v>576</v>
      </c>
      <c r="W2508" s="123" t="s">
        <v>578</v>
      </c>
      <c r="X2508" s="123" t="str">
        <f t="shared" si="163"/>
        <v>FuerteNo disminuyeDirectamente</v>
      </c>
      <c r="Y2508" s="208">
        <f>IFERROR(VLOOKUP(X2508,'Tablas de calculos'!$AZ$4:$BE$11,5,FALSE),"")</f>
        <v>0</v>
      </c>
      <c r="Z2508" s="208">
        <f>IFERROR(VLOOKUP(X2508,'Tablas de calculos'!$AZ$4:$BE$11,6,FALSE),"")</f>
        <v>2</v>
      </c>
    </row>
    <row r="2509" spans="1:26" ht="75" x14ac:dyDescent="0.25">
      <c r="A2509" s="224" t="s">
        <v>1380</v>
      </c>
      <c r="B2509" s="137">
        <v>11</v>
      </c>
      <c r="C2509" s="429" t="str">
        <f>+VLOOKUP(Tabla9[[#This Row],[Cod. Riesgo]],Tabla_Riesgos[[Número]:[Tipo de Riesgo]],6,FALSE)</f>
        <v>Corrupción</v>
      </c>
      <c r="D2509" s="416" t="s">
        <v>12</v>
      </c>
      <c r="E2509" s="417" t="s">
        <v>394</v>
      </c>
      <c r="F2509" s="121"/>
      <c r="G2509" s="293" t="s">
        <v>198</v>
      </c>
      <c r="H2509" s="472" t="s">
        <v>544</v>
      </c>
      <c r="I2509" s="207" t="s">
        <v>486</v>
      </c>
      <c r="J2509" s="207" t="s">
        <v>490</v>
      </c>
      <c r="K2509" s="207" t="s">
        <v>494</v>
      </c>
      <c r="L2509" s="207" t="s">
        <v>498</v>
      </c>
      <c r="M2509" s="207" t="s">
        <v>503</v>
      </c>
      <c r="N2509" s="207" t="s">
        <v>508</v>
      </c>
      <c r="O2509" s="123" t="s">
        <v>512</v>
      </c>
      <c r="P2509" s="123">
        <f t="shared" si="160"/>
        <v>100</v>
      </c>
      <c r="Q2509" s="208" t="str">
        <f t="shared" si="161"/>
        <v>Fuerte</v>
      </c>
      <c r="R2509" s="224" t="s">
        <v>516</v>
      </c>
      <c r="S2509" s="224" t="str">
        <f t="shared" si="162"/>
        <v>FuerteFuerte</v>
      </c>
      <c r="T2509" s="224">
        <f>IFERROR(VLOOKUP(S2509,'Tablas de calculos'!$AU$16:$AV$24,2,FALSE),"")</f>
        <v>1</v>
      </c>
      <c r="U2509" s="208" t="str">
        <f>IFERROR(VLOOKUP(T2509,'Tablas de calculos'!$AV$16:$AY$24,4),"")</f>
        <v>Fuerte</v>
      </c>
      <c r="V2509" s="207" t="s">
        <v>576</v>
      </c>
      <c r="W2509" s="123" t="s">
        <v>578</v>
      </c>
      <c r="X2509" s="123" t="str">
        <f t="shared" si="163"/>
        <v>FuerteNo disminuyeDirectamente</v>
      </c>
      <c r="Y2509" s="208">
        <f>IFERROR(VLOOKUP(X2509,'Tablas de calculos'!$AZ$4:$BE$11,5,FALSE),"")</f>
        <v>0</v>
      </c>
      <c r="Z2509" s="208">
        <f>IFERROR(VLOOKUP(X2509,'Tablas de calculos'!$AZ$4:$BE$11,6,FALSE),"")</f>
        <v>2</v>
      </c>
    </row>
    <row r="2510" spans="1:26" ht="75" x14ac:dyDescent="0.25">
      <c r="A2510" s="224" t="s">
        <v>1380</v>
      </c>
      <c r="B2510" s="137">
        <v>11</v>
      </c>
      <c r="C2510" s="429" t="str">
        <f>+VLOOKUP(Tabla9[[#This Row],[Cod. Riesgo]],Tabla_Riesgos[[Número]:[Tipo de Riesgo]],6,FALSE)</f>
        <v>Corrupción</v>
      </c>
      <c r="D2510" s="418" t="s">
        <v>12</v>
      </c>
      <c r="E2510" s="419" t="s">
        <v>394</v>
      </c>
      <c r="F2510" s="121"/>
      <c r="G2510" s="293" t="s">
        <v>199</v>
      </c>
      <c r="H2510" s="472" t="s">
        <v>544</v>
      </c>
      <c r="I2510" s="207" t="s">
        <v>486</v>
      </c>
      <c r="J2510" s="207" t="s">
        <v>490</v>
      </c>
      <c r="K2510" s="207" t="s">
        <v>494</v>
      </c>
      <c r="L2510" s="207" t="s">
        <v>498</v>
      </c>
      <c r="M2510" s="207" t="s">
        <v>503</v>
      </c>
      <c r="N2510" s="207" t="s">
        <v>508</v>
      </c>
      <c r="O2510" s="123" t="s">
        <v>512</v>
      </c>
      <c r="P2510" s="123">
        <f t="shared" si="160"/>
        <v>100</v>
      </c>
      <c r="Q2510" s="208" t="str">
        <f t="shared" si="161"/>
        <v>Fuerte</v>
      </c>
      <c r="R2510" s="224" t="s">
        <v>516</v>
      </c>
      <c r="S2510" s="224" t="str">
        <f t="shared" si="162"/>
        <v>FuerteFuerte</v>
      </c>
      <c r="T2510" s="224">
        <f>IFERROR(VLOOKUP(S2510,'Tablas de calculos'!$AU$16:$AV$24,2,FALSE),"")</f>
        <v>1</v>
      </c>
      <c r="U2510" s="208" t="str">
        <f>IFERROR(VLOOKUP(T2510,'Tablas de calculos'!$AV$16:$AY$24,4),"")</f>
        <v>Fuerte</v>
      </c>
      <c r="V2510" s="207" t="s">
        <v>576</v>
      </c>
      <c r="W2510" s="123" t="s">
        <v>578</v>
      </c>
      <c r="X2510" s="123" t="str">
        <f t="shared" si="163"/>
        <v>FuerteNo disminuyeDirectamente</v>
      </c>
      <c r="Y2510" s="208">
        <f>IFERROR(VLOOKUP(X2510,'Tablas de calculos'!$AZ$4:$BE$11,5,FALSE),"")</f>
        <v>0</v>
      </c>
      <c r="Z2510" s="208">
        <f>IFERROR(VLOOKUP(X2510,'Tablas de calculos'!$AZ$4:$BE$11,6,FALSE),"")</f>
        <v>2</v>
      </c>
    </row>
    <row r="2511" spans="1:26" ht="75" x14ac:dyDescent="0.25">
      <c r="A2511" s="224" t="s">
        <v>1380</v>
      </c>
      <c r="B2511" s="137">
        <v>12</v>
      </c>
      <c r="C2511" s="429" t="str">
        <f>+VLOOKUP(Tabla9[[#This Row],[Cod. Riesgo]],Tabla_Riesgos[[Número]:[Tipo de Riesgo]],6,FALSE)</f>
        <v>Estratégico</v>
      </c>
      <c r="D2511" s="416" t="s">
        <v>12</v>
      </c>
      <c r="E2511" s="417" t="s">
        <v>14</v>
      </c>
      <c r="F2511" s="121"/>
      <c r="G2511" s="293" t="s">
        <v>200</v>
      </c>
      <c r="H2511" s="472" t="s">
        <v>544</v>
      </c>
      <c r="I2511" s="207" t="s">
        <v>486</v>
      </c>
      <c r="J2511" s="207" t="s">
        <v>490</v>
      </c>
      <c r="K2511" s="207" t="s">
        <v>494</v>
      </c>
      <c r="L2511" s="207" t="s">
        <v>498</v>
      </c>
      <c r="M2511" s="207" t="s">
        <v>503</v>
      </c>
      <c r="N2511" s="207" t="s">
        <v>508</v>
      </c>
      <c r="O2511" s="123" t="s">
        <v>512</v>
      </c>
      <c r="P2511" s="123">
        <f t="shared" si="160"/>
        <v>100</v>
      </c>
      <c r="Q2511" s="208" t="str">
        <f t="shared" si="161"/>
        <v>Fuerte</v>
      </c>
      <c r="R2511" s="224" t="s">
        <v>516</v>
      </c>
      <c r="S2511" s="224" t="str">
        <f t="shared" si="162"/>
        <v>FuerteFuerte</v>
      </c>
      <c r="T2511" s="224">
        <f>IFERROR(VLOOKUP(S2511,'Tablas de calculos'!$AU$16:$AV$24,2,FALSE),"")</f>
        <v>1</v>
      </c>
      <c r="U2511" s="208" t="str">
        <f>IFERROR(VLOOKUP(T2511,'Tablas de calculos'!$AV$16:$AY$24,4),"")</f>
        <v>Fuerte</v>
      </c>
      <c r="V2511" s="207" t="s">
        <v>576</v>
      </c>
      <c r="W2511" s="123" t="s">
        <v>578</v>
      </c>
      <c r="X2511" s="123" t="str">
        <f t="shared" si="163"/>
        <v>FuerteNo disminuyeDirectamente</v>
      </c>
      <c r="Y2511" s="208">
        <f>IFERROR(VLOOKUP(X2511,'Tablas de calculos'!$AZ$4:$BE$11,5,FALSE),"")</f>
        <v>0</v>
      </c>
      <c r="Z2511" s="208">
        <f>IFERROR(VLOOKUP(X2511,'Tablas de calculos'!$AZ$4:$BE$11,6,FALSE),"")</f>
        <v>2</v>
      </c>
    </row>
    <row r="2512" spans="1:26" ht="75" x14ac:dyDescent="0.25">
      <c r="A2512" s="224" t="s">
        <v>1380</v>
      </c>
      <c r="B2512" s="137">
        <v>12</v>
      </c>
      <c r="C2512" s="429" t="str">
        <f>+VLOOKUP(Tabla9[[#This Row],[Cod. Riesgo]],Tabla_Riesgos[[Número]:[Tipo de Riesgo]],6,FALSE)</f>
        <v>Estratégico</v>
      </c>
      <c r="D2512" s="418" t="s">
        <v>12</v>
      </c>
      <c r="E2512" s="419" t="s">
        <v>14</v>
      </c>
      <c r="F2512" s="121"/>
      <c r="G2512" s="293" t="s">
        <v>201</v>
      </c>
      <c r="H2512" s="472" t="s">
        <v>544</v>
      </c>
      <c r="I2512" s="207" t="s">
        <v>486</v>
      </c>
      <c r="J2512" s="207" t="s">
        <v>490</v>
      </c>
      <c r="K2512" s="207" t="s">
        <v>494</v>
      </c>
      <c r="L2512" s="207" t="s">
        <v>498</v>
      </c>
      <c r="M2512" s="207" t="s">
        <v>503</v>
      </c>
      <c r="N2512" s="207" t="s">
        <v>508</v>
      </c>
      <c r="O2512" s="123" t="s">
        <v>512</v>
      </c>
      <c r="P2512" s="123">
        <f t="shared" si="160"/>
        <v>100</v>
      </c>
      <c r="Q2512" s="208" t="str">
        <f t="shared" si="161"/>
        <v>Fuerte</v>
      </c>
      <c r="R2512" s="224" t="s">
        <v>516</v>
      </c>
      <c r="S2512" s="224" t="str">
        <f t="shared" si="162"/>
        <v>FuerteFuerte</v>
      </c>
      <c r="T2512" s="224">
        <f>IFERROR(VLOOKUP(S2512,'Tablas de calculos'!$AU$16:$AV$24,2,FALSE),"")</f>
        <v>1</v>
      </c>
      <c r="U2512" s="208" t="str">
        <f>IFERROR(VLOOKUP(T2512,'Tablas de calculos'!$AV$16:$AY$24,4),"")</f>
        <v>Fuerte</v>
      </c>
      <c r="V2512" s="207" t="s">
        <v>576</v>
      </c>
      <c r="W2512" s="123" t="s">
        <v>578</v>
      </c>
      <c r="X2512" s="123" t="str">
        <f t="shared" si="163"/>
        <v>FuerteNo disminuyeDirectamente</v>
      </c>
      <c r="Y2512" s="208">
        <f>IFERROR(VLOOKUP(X2512,'Tablas de calculos'!$AZ$4:$BE$11,5,FALSE),"")</f>
        <v>0</v>
      </c>
      <c r="Z2512" s="208">
        <f>IFERROR(VLOOKUP(X2512,'Tablas de calculos'!$AZ$4:$BE$11,6,FALSE),"")</f>
        <v>2</v>
      </c>
    </row>
    <row r="2513" spans="1:26" ht="75" x14ac:dyDescent="0.25">
      <c r="A2513" s="224" t="s">
        <v>1380</v>
      </c>
      <c r="B2513" s="137">
        <v>12</v>
      </c>
      <c r="C2513" s="429" t="str">
        <f>+VLOOKUP(Tabla9[[#This Row],[Cod. Riesgo]],Tabla_Riesgos[[Número]:[Tipo de Riesgo]],6,FALSE)</f>
        <v>Estratégico</v>
      </c>
      <c r="D2513" s="416" t="s">
        <v>12</v>
      </c>
      <c r="E2513" s="417" t="s">
        <v>14</v>
      </c>
      <c r="F2513" s="121"/>
      <c r="G2513" s="293" t="s">
        <v>202</v>
      </c>
      <c r="H2513" s="472" t="s">
        <v>544</v>
      </c>
      <c r="I2513" s="207" t="s">
        <v>486</v>
      </c>
      <c r="J2513" s="207" t="s">
        <v>490</v>
      </c>
      <c r="K2513" s="207" t="s">
        <v>494</v>
      </c>
      <c r="L2513" s="207" t="s">
        <v>498</v>
      </c>
      <c r="M2513" s="207" t="s">
        <v>503</v>
      </c>
      <c r="N2513" s="207" t="s">
        <v>508</v>
      </c>
      <c r="O2513" s="123" t="s">
        <v>512</v>
      </c>
      <c r="P2513" s="123">
        <f t="shared" si="160"/>
        <v>100</v>
      </c>
      <c r="Q2513" s="208" t="str">
        <f t="shared" si="161"/>
        <v>Fuerte</v>
      </c>
      <c r="R2513" s="224" t="s">
        <v>516</v>
      </c>
      <c r="S2513" s="224" t="str">
        <f t="shared" si="162"/>
        <v>FuerteFuerte</v>
      </c>
      <c r="T2513" s="224">
        <f>IFERROR(VLOOKUP(S2513,'Tablas de calculos'!$AU$16:$AV$24,2,FALSE),"")</f>
        <v>1</v>
      </c>
      <c r="U2513" s="208" t="str">
        <f>IFERROR(VLOOKUP(T2513,'Tablas de calculos'!$AV$16:$AY$24,4),"")</f>
        <v>Fuerte</v>
      </c>
      <c r="V2513" s="207" t="s">
        <v>576</v>
      </c>
      <c r="W2513" s="123" t="s">
        <v>578</v>
      </c>
      <c r="X2513" s="123" t="str">
        <f t="shared" si="163"/>
        <v>FuerteNo disminuyeDirectamente</v>
      </c>
      <c r="Y2513" s="208">
        <f>IFERROR(VLOOKUP(X2513,'Tablas de calculos'!$AZ$4:$BE$11,5,FALSE),"")</f>
        <v>0</v>
      </c>
      <c r="Z2513" s="208">
        <f>IFERROR(VLOOKUP(X2513,'Tablas de calculos'!$AZ$4:$BE$11,6,FALSE),"")</f>
        <v>2</v>
      </c>
    </row>
    <row r="2514" spans="1:26" ht="45" x14ac:dyDescent="0.25">
      <c r="A2514" s="224" t="s">
        <v>1380</v>
      </c>
      <c r="B2514" s="137">
        <v>13</v>
      </c>
      <c r="C2514" s="429" t="str">
        <f>+VLOOKUP(Tabla9[[#This Row],[Cod. Riesgo]],Tabla_Riesgos[[Número]:[Tipo de Riesgo]],6,FALSE)</f>
        <v>Corrupción</v>
      </c>
      <c r="D2514" s="418" t="s">
        <v>12</v>
      </c>
      <c r="E2514" s="419" t="s">
        <v>15</v>
      </c>
      <c r="F2514" s="121"/>
      <c r="G2514" s="293" t="s">
        <v>203</v>
      </c>
      <c r="H2514" s="472" t="s">
        <v>544</v>
      </c>
      <c r="I2514" s="207" t="s">
        <v>486</v>
      </c>
      <c r="J2514" s="207" t="s">
        <v>490</v>
      </c>
      <c r="K2514" s="207" t="s">
        <v>494</v>
      </c>
      <c r="L2514" s="207" t="s">
        <v>498</v>
      </c>
      <c r="M2514" s="207" t="s">
        <v>503</v>
      </c>
      <c r="N2514" s="207" t="s">
        <v>508</v>
      </c>
      <c r="O2514" s="123" t="s">
        <v>512</v>
      </c>
      <c r="P2514" s="123">
        <f t="shared" si="160"/>
        <v>100</v>
      </c>
      <c r="Q2514" s="208" t="str">
        <f t="shared" si="161"/>
        <v>Fuerte</v>
      </c>
      <c r="R2514" s="224" t="s">
        <v>516</v>
      </c>
      <c r="S2514" s="224" t="str">
        <f t="shared" si="162"/>
        <v>FuerteFuerte</v>
      </c>
      <c r="T2514" s="224">
        <f>IFERROR(VLOOKUP(S2514,'Tablas de calculos'!$AU$16:$AV$24,2,FALSE),"")</f>
        <v>1</v>
      </c>
      <c r="U2514" s="208" t="str">
        <f>IFERROR(VLOOKUP(T2514,'Tablas de calculos'!$AV$16:$AY$24,4),"")</f>
        <v>Fuerte</v>
      </c>
      <c r="V2514" s="207" t="s">
        <v>576</v>
      </c>
      <c r="W2514" s="123" t="s">
        <v>578</v>
      </c>
      <c r="X2514" s="123" t="str">
        <f t="shared" si="163"/>
        <v>FuerteNo disminuyeDirectamente</v>
      </c>
      <c r="Y2514" s="208">
        <f>IFERROR(VLOOKUP(X2514,'Tablas de calculos'!$AZ$4:$BE$11,5,FALSE),"")</f>
        <v>0</v>
      </c>
      <c r="Z2514" s="208">
        <f>IFERROR(VLOOKUP(X2514,'Tablas de calculos'!$AZ$4:$BE$11,6,FALSE),"")</f>
        <v>2</v>
      </c>
    </row>
    <row r="2515" spans="1:26" ht="45" x14ac:dyDescent="0.25">
      <c r="A2515" s="224" t="s">
        <v>1380</v>
      </c>
      <c r="B2515" s="137">
        <v>13</v>
      </c>
      <c r="C2515" s="429" t="str">
        <f>+VLOOKUP(Tabla9[[#This Row],[Cod. Riesgo]],Tabla_Riesgos[[Número]:[Tipo de Riesgo]],6,FALSE)</f>
        <v>Corrupción</v>
      </c>
      <c r="D2515" s="416" t="s">
        <v>12</v>
      </c>
      <c r="E2515" s="417" t="s">
        <v>15</v>
      </c>
      <c r="F2515" s="121"/>
      <c r="G2515" s="293" t="s">
        <v>185</v>
      </c>
      <c r="H2515" s="472" t="s">
        <v>544</v>
      </c>
      <c r="I2515" s="207" t="s">
        <v>486</v>
      </c>
      <c r="J2515" s="207" t="s">
        <v>490</v>
      </c>
      <c r="K2515" s="207" t="s">
        <v>494</v>
      </c>
      <c r="L2515" s="207" t="s">
        <v>498</v>
      </c>
      <c r="M2515" s="207" t="s">
        <v>503</v>
      </c>
      <c r="N2515" s="207" t="s">
        <v>508</v>
      </c>
      <c r="O2515" s="123" t="s">
        <v>512</v>
      </c>
      <c r="P2515" s="123">
        <f t="shared" si="160"/>
        <v>100</v>
      </c>
      <c r="Q2515" s="208" t="str">
        <f t="shared" si="161"/>
        <v>Fuerte</v>
      </c>
      <c r="R2515" s="224" t="s">
        <v>516</v>
      </c>
      <c r="S2515" s="224" t="str">
        <f t="shared" si="162"/>
        <v>FuerteFuerte</v>
      </c>
      <c r="T2515" s="224">
        <f>IFERROR(VLOOKUP(S2515,'Tablas de calculos'!$AU$16:$AV$24,2,FALSE),"")</f>
        <v>1</v>
      </c>
      <c r="U2515" s="208" t="str">
        <f>IFERROR(VLOOKUP(T2515,'Tablas de calculos'!$AV$16:$AY$24,4),"")</f>
        <v>Fuerte</v>
      </c>
      <c r="V2515" s="207" t="s">
        <v>576</v>
      </c>
      <c r="W2515" s="123" t="s">
        <v>578</v>
      </c>
      <c r="X2515" s="123" t="str">
        <f t="shared" si="163"/>
        <v>FuerteNo disminuyeDirectamente</v>
      </c>
      <c r="Y2515" s="208">
        <f>IFERROR(VLOOKUP(X2515,'Tablas de calculos'!$AZ$4:$BE$11,5,FALSE),"")</f>
        <v>0</v>
      </c>
      <c r="Z2515" s="208">
        <f>IFERROR(VLOOKUP(X2515,'Tablas de calculos'!$AZ$4:$BE$11,6,FALSE),"")</f>
        <v>2</v>
      </c>
    </row>
    <row r="2516" spans="1:26" ht="45" x14ac:dyDescent="0.25">
      <c r="A2516" s="224" t="s">
        <v>1380</v>
      </c>
      <c r="B2516" s="137">
        <v>13</v>
      </c>
      <c r="C2516" s="429" t="str">
        <f>+VLOOKUP(Tabla9[[#This Row],[Cod. Riesgo]],Tabla_Riesgos[[Número]:[Tipo de Riesgo]],6,FALSE)</f>
        <v>Corrupción</v>
      </c>
      <c r="D2516" s="418" t="s">
        <v>12</v>
      </c>
      <c r="E2516" s="419" t="s">
        <v>15</v>
      </c>
      <c r="F2516" s="121"/>
      <c r="G2516" s="293" t="s">
        <v>177</v>
      </c>
      <c r="H2516" s="472" t="s">
        <v>544</v>
      </c>
      <c r="I2516" s="207" t="s">
        <v>486</v>
      </c>
      <c r="J2516" s="207" t="s">
        <v>490</v>
      </c>
      <c r="K2516" s="207" t="s">
        <v>494</v>
      </c>
      <c r="L2516" s="207" t="s">
        <v>498</v>
      </c>
      <c r="M2516" s="207" t="s">
        <v>503</v>
      </c>
      <c r="N2516" s="207" t="s">
        <v>508</v>
      </c>
      <c r="O2516" s="123" t="s">
        <v>512</v>
      </c>
      <c r="P2516" s="123">
        <f t="shared" si="160"/>
        <v>100</v>
      </c>
      <c r="Q2516" s="208" t="str">
        <f t="shared" si="161"/>
        <v>Fuerte</v>
      </c>
      <c r="R2516" s="224" t="s">
        <v>516</v>
      </c>
      <c r="S2516" s="224" t="str">
        <f t="shared" si="162"/>
        <v>FuerteFuerte</v>
      </c>
      <c r="T2516" s="224">
        <f>IFERROR(VLOOKUP(S2516,'Tablas de calculos'!$AU$16:$AV$24,2,FALSE),"")</f>
        <v>1</v>
      </c>
      <c r="U2516" s="208" t="str">
        <f>IFERROR(VLOOKUP(T2516,'Tablas de calculos'!$AV$16:$AY$24,4),"")</f>
        <v>Fuerte</v>
      </c>
      <c r="V2516" s="207" t="s">
        <v>576</v>
      </c>
      <c r="W2516" s="123" t="s">
        <v>578</v>
      </c>
      <c r="X2516" s="123" t="str">
        <f t="shared" si="163"/>
        <v>FuerteNo disminuyeDirectamente</v>
      </c>
      <c r="Y2516" s="208">
        <f>IFERROR(VLOOKUP(X2516,'Tablas de calculos'!$AZ$4:$BE$11,5,FALSE),"")</f>
        <v>0</v>
      </c>
      <c r="Z2516" s="208">
        <f>IFERROR(VLOOKUP(X2516,'Tablas de calculos'!$AZ$4:$BE$11,6,FALSE),"")</f>
        <v>2</v>
      </c>
    </row>
    <row r="2517" spans="1:26" ht="60" x14ac:dyDescent="0.25">
      <c r="A2517" s="224" t="s">
        <v>1380</v>
      </c>
      <c r="B2517" s="137">
        <v>14</v>
      </c>
      <c r="C2517" s="429" t="str">
        <f>+VLOOKUP(Tabla9[[#This Row],[Cod. Riesgo]],Tabla_Riesgos[[Número]:[Tipo de Riesgo]],6,FALSE)</f>
        <v>Operativo</v>
      </c>
      <c r="D2517" s="416" t="s">
        <v>35</v>
      </c>
      <c r="E2517" s="417" t="s">
        <v>626</v>
      </c>
      <c r="F2517" s="121"/>
      <c r="G2517" s="293" t="s">
        <v>204</v>
      </c>
      <c r="H2517" s="472" t="s">
        <v>544</v>
      </c>
      <c r="I2517" s="207" t="s">
        <v>486</v>
      </c>
      <c r="J2517" s="207" t="s">
        <v>490</v>
      </c>
      <c r="K2517" s="207" t="s">
        <v>494</v>
      </c>
      <c r="L2517" s="207" t="s">
        <v>498</v>
      </c>
      <c r="M2517" s="207" t="s">
        <v>503</v>
      </c>
      <c r="N2517" s="207" t="s">
        <v>508</v>
      </c>
      <c r="O2517" s="123" t="s">
        <v>512</v>
      </c>
      <c r="P2517" s="123">
        <f t="shared" si="160"/>
        <v>100</v>
      </c>
      <c r="Q2517" s="208" t="str">
        <f t="shared" si="161"/>
        <v>Fuerte</v>
      </c>
      <c r="R2517" s="224" t="s">
        <v>516</v>
      </c>
      <c r="S2517" s="224" t="str">
        <f t="shared" si="162"/>
        <v>FuerteFuerte</v>
      </c>
      <c r="T2517" s="224">
        <f>IFERROR(VLOOKUP(S2517,'Tablas de calculos'!$AU$16:$AV$24,2,FALSE),"")</f>
        <v>1</v>
      </c>
      <c r="U2517" s="208" t="str">
        <f>IFERROR(VLOOKUP(T2517,'Tablas de calculos'!$AV$16:$AY$24,4),"")</f>
        <v>Fuerte</v>
      </c>
      <c r="V2517" s="207" t="s">
        <v>576</v>
      </c>
      <c r="W2517" s="123" t="s">
        <v>578</v>
      </c>
      <c r="X2517" s="123" t="str">
        <f t="shared" si="163"/>
        <v>FuerteNo disminuyeDirectamente</v>
      </c>
      <c r="Y2517" s="208">
        <f>IFERROR(VLOOKUP(X2517,'Tablas de calculos'!$AZ$4:$BE$11,5,FALSE),"")</f>
        <v>0</v>
      </c>
      <c r="Z2517" s="208">
        <f>IFERROR(VLOOKUP(X2517,'Tablas de calculos'!$AZ$4:$BE$11,6,FALSE),"")</f>
        <v>2</v>
      </c>
    </row>
    <row r="2518" spans="1:26" ht="45" x14ac:dyDescent="0.25">
      <c r="A2518" s="224" t="s">
        <v>1380</v>
      </c>
      <c r="B2518" s="137">
        <v>14</v>
      </c>
      <c r="C2518" s="429" t="str">
        <f>+VLOOKUP(Tabla9[[#This Row],[Cod. Riesgo]],Tabla_Riesgos[[Número]:[Tipo de Riesgo]],6,FALSE)</f>
        <v>Operativo</v>
      </c>
      <c r="D2518" s="418" t="s">
        <v>35</v>
      </c>
      <c r="E2518" s="419" t="s">
        <v>626</v>
      </c>
      <c r="F2518" s="121"/>
      <c r="G2518" s="293" t="s">
        <v>206</v>
      </c>
      <c r="H2518" s="472" t="s">
        <v>544</v>
      </c>
      <c r="I2518" s="207" t="s">
        <v>486</v>
      </c>
      <c r="J2518" s="207" t="s">
        <v>490</v>
      </c>
      <c r="K2518" s="207" t="s">
        <v>494</v>
      </c>
      <c r="L2518" s="207" t="s">
        <v>498</v>
      </c>
      <c r="M2518" s="207" t="s">
        <v>503</v>
      </c>
      <c r="N2518" s="207" t="s">
        <v>508</v>
      </c>
      <c r="O2518" s="123" t="s">
        <v>512</v>
      </c>
      <c r="P2518" s="123">
        <f t="shared" si="160"/>
        <v>100</v>
      </c>
      <c r="Q2518" s="208" t="str">
        <f t="shared" si="161"/>
        <v>Fuerte</v>
      </c>
      <c r="R2518" s="224" t="s">
        <v>516</v>
      </c>
      <c r="S2518" s="224" t="str">
        <f t="shared" si="162"/>
        <v>FuerteFuerte</v>
      </c>
      <c r="T2518" s="224">
        <f>IFERROR(VLOOKUP(S2518,'Tablas de calculos'!$AU$16:$AV$24,2,FALSE),"")</f>
        <v>1</v>
      </c>
      <c r="U2518" s="208" t="str">
        <f>IFERROR(VLOOKUP(T2518,'Tablas de calculos'!$AV$16:$AY$24,4),"")</f>
        <v>Fuerte</v>
      </c>
      <c r="V2518" s="207" t="s">
        <v>576</v>
      </c>
      <c r="W2518" s="123" t="s">
        <v>578</v>
      </c>
      <c r="X2518" s="123" t="str">
        <f t="shared" si="163"/>
        <v>FuerteNo disminuyeDirectamente</v>
      </c>
      <c r="Y2518" s="208">
        <f>IFERROR(VLOOKUP(X2518,'Tablas de calculos'!$AZ$4:$BE$11,5,FALSE),"")</f>
        <v>0</v>
      </c>
      <c r="Z2518" s="208">
        <f>IFERROR(VLOOKUP(X2518,'Tablas de calculos'!$AZ$4:$BE$11,6,FALSE),"")</f>
        <v>2</v>
      </c>
    </row>
    <row r="2519" spans="1:26" ht="90" x14ac:dyDescent="0.25">
      <c r="A2519" s="224" t="s">
        <v>1380</v>
      </c>
      <c r="B2519" s="137">
        <v>15</v>
      </c>
      <c r="C2519" s="429" t="str">
        <f>+VLOOKUP(Tabla9[[#This Row],[Cod. Riesgo]],Tabla_Riesgos[[Número]:[Tipo de Riesgo]],6,FALSE)</f>
        <v>Operativo</v>
      </c>
      <c r="D2519" s="416" t="s">
        <v>38</v>
      </c>
      <c r="E2519" s="417" t="s">
        <v>17</v>
      </c>
      <c r="F2519" s="121"/>
      <c r="G2519" s="293" t="s">
        <v>207</v>
      </c>
      <c r="H2519" s="472"/>
      <c r="I2519" s="207"/>
      <c r="J2519" s="207"/>
      <c r="K2519" s="207"/>
      <c r="L2519" s="207"/>
      <c r="M2519" s="207"/>
      <c r="N2519" s="207"/>
      <c r="O2519" s="123"/>
      <c r="P2519" s="123">
        <f t="shared" si="160"/>
        <v>0</v>
      </c>
      <c r="Q2519" s="208" t="str">
        <f t="shared" si="161"/>
        <v>Debil</v>
      </c>
      <c r="R2519" s="224" t="s">
        <v>516</v>
      </c>
      <c r="S2519" s="224" t="str">
        <f t="shared" si="162"/>
        <v>DebilFuerte</v>
      </c>
      <c r="T2519" s="224">
        <f>IFERROR(VLOOKUP(S2519,'Tablas de calculos'!$AU$16:$AV$24,2,FALSE),"")</f>
        <v>7</v>
      </c>
      <c r="U2519" s="208" t="str">
        <f>IFERROR(VLOOKUP(T2519,'Tablas de calculos'!$AV$16:$AY$24,4),"")</f>
        <v>Débil</v>
      </c>
      <c r="V2519" s="207" t="s">
        <v>576</v>
      </c>
      <c r="W2519" s="123" t="s">
        <v>578</v>
      </c>
      <c r="X2519" s="123" t="str">
        <f t="shared" si="163"/>
        <v>DébilNo disminuyeDirectamente</v>
      </c>
      <c r="Y2519" s="208" t="str">
        <f>IFERROR(VLOOKUP(X2519,'Tablas de calculos'!$AZ$4:$BE$11,5,FALSE),"")</f>
        <v/>
      </c>
      <c r="Z2519" s="208" t="str">
        <f>IFERROR(VLOOKUP(X2519,'Tablas de calculos'!$AZ$4:$BE$11,6,FALSE),"")</f>
        <v/>
      </c>
    </row>
    <row r="2520" spans="1:26" ht="60" x14ac:dyDescent="0.25">
      <c r="A2520" s="224" t="s">
        <v>1380</v>
      </c>
      <c r="B2520" s="137">
        <v>15</v>
      </c>
      <c r="C2520" s="429" t="str">
        <f>+VLOOKUP(Tabla9[[#This Row],[Cod. Riesgo]],Tabla_Riesgos[[Número]:[Tipo de Riesgo]],6,FALSE)</f>
        <v>Operativo</v>
      </c>
      <c r="D2520" s="418" t="s">
        <v>38</v>
      </c>
      <c r="E2520" s="419" t="s">
        <v>17</v>
      </c>
      <c r="F2520" s="121"/>
      <c r="G2520" s="293" t="s">
        <v>208</v>
      </c>
      <c r="H2520" s="472"/>
      <c r="I2520" s="207"/>
      <c r="J2520" s="207"/>
      <c r="K2520" s="207"/>
      <c r="L2520" s="207"/>
      <c r="M2520" s="207"/>
      <c r="N2520" s="207"/>
      <c r="O2520" s="123"/>
      <c r="P2520" s="123">
        <f t="shared" si="160"/>
        <v>0</v>
      </c>
      <c r="Q2520" s="208" t="str">
        <f t="shared" si="161"/>
        <v>Debil</v>
      </c>
      <c r="R2520" s="224" t="s">
        <v>516</v>
      </c>
      <c r="S2520" s="224" t="str">
        <f t="shared" si="162"/>
        <v>DebilFuerte</v>
      </c>
      <c r="T2520" s="224">
        <f>IFERROR(VLOOKUP(S2520,'Tablas de calculos'!$AU$16:$AV$24,2,FALSE),"")</f>
        <v>7</v>
      </c>
      <c r="U2520" s="208" t="str">
        <f>IFERROR(VLOOKUP(T2520,'Tablas de calculos'!$AV$16:$AY$24,4),"")</f>
        <v>Débil</v>
      </c>
      <c r="V2520" s="207" t="s">
        <v>576</v>
      </c>
      <c r="W2520" s="123" t="s">
        <v>578</v>
      </c>
      <c r="X2520" s="123" t="str">
        <f t="shared" si="163"/>
        <v>DébilNo disminuyeDirectamente</v>
      </c>
      <c r="Y2520" s="208" t="str">
        <f>IFERROR(VLOOKUP(X2520,'Tablas de calculos'!$AZ$4:$BE$11,5,FALSE),"")</f>
        <v/>
      </c>
      <c r="Z2520" s="208" t="str">
        <f>IFERROR(VLOOKUP(X2520,'Tablas de calculos'!$AZ$4:$BE$11,6,FALSE),"")</f>
        <v/>
      </c>
    </row>
    <row r="2521" spans="1:26" ht="45" x14ac:dyDescent="0.25">
      <c r="A2521" s="224" t="s">
        <v>1380</v>
      </c>
      <c r="B2521" s="137">
        <v>15</v>
      </c>
      <c r="C2521" s="429" t="str">
        <f>+VLOOKUP(Tabla9[[#This Row],[Cod. Riesgo]],Tabla_Riesgos[[Número]:[Tipo de Riesgo]],6,FALSE)</f>
        <v>Operativo</v>
      </c>
      <c r="D2521" s="416" t="s">
        <v>38</v>
      </c>
      <c r="E2521" s="417" t="s">
        <v>17</v>
      </c>
      <c r="F2521" s="121"/>
      <c r="G2521" s="293" t="s">
        <v>209</v>
      </c>
      <c r="H2521" s="472"/>
      <c r="I2521" s="207"/>
      <c r="J2521" s="207"/>
      <c r="K2521" s="207"/>
      <c r="L2521" s="207"/>
      <c r="M2521" s="207"/>
      <c r="N2521" s="207"/>
      <c r="O2521" s="123"/>
      <c r="P2521" s="123">
        <f t="shared" si="160"/>
        <v>0</v>
      </c>
      <c r="Q2521" s="208" t="str">
        <f t="shared" si="161"/>
        <v>Debil</v>
      </c>
      <c r="R2521" s="224" t="s">
        <v>516</v>
      </c>
      <c r="S2521" s="224" t="str">
        <f t="shared" si="162"/>
        <v>DebilFuerte</v>
      </c>
      <c r="T2521" s="224">
        <f>IFERROR(VLOOKUP(S2521,'Tablas de calculos'!$AU$16:$AV$24,2,FALSE),"")</f>
        <v>7</v>
      </c>
      <c r="U2521" s="208" t="str">
        <f>IFERROR(VLOOKUP(T2521,'Tablas de calculos'!$AV$16:$AY$24,4),"")</f>
        <v>Débil</v>
      </c>
      <c r="V2521" s="207" t="s">
        <v>576</v>
      </c>
      <c r="W2521" s="123" t="s">
        <v>578</v>
      </c>
      <c r="X2521" s="123" t="str">
        <f t="shared" si="163"/>
        <v>DébilNo disminuyeDirectamente</v>
      </c>
      <c r="Y2521" s="208" t="str">
        <f>IFERROR(VLOOKUP(X2521,'Tablas de calculos'!$AZ$4:$BE$11,5,FALSE),"")</f>
        <v/>
      </c>
      <c r="Z2521" s="208" t="str">
        <f>IFERROR(VLOOKUP(X2521,'Tablas de calculos'!$AZ$4:$BE$11,6,FALSE),"")</f>
        <v/>
      </c>
    </row>
    <row r="2522" spans="1:26" ht="45" x14ac:dyDescent="0.25">
      <c r="A2522" s="224" t="s">
        <v>1380</v>
      </c>
      <c r="B2522" s="137">
        <v>16</v>
      </c>
      <c r="C2522" s="429" t="str">
        <f>+VLOOKUP(Tabla9[[#This Row],[Cod. Riesgo]],Tabla_Riesgos[[Número]:[Tipo de Riesgo]],6,FALSE)</f>
        <v>Estratégico</v>
      </c>
      <c r="D2522" s="418" t="s">
        <v>33</v>
      </c>
      <c r="E2522" s="419" t="s">
        <v>19</v>
      </c>
      <c r="F2522" s="121"/>
      <c r="G2522" s="293" t="s">
        <v>210</v>
      </c>
      <c r="H2522" s="472"/>
      <c r="I2522" s="207"/>
      <c r="J2522" s="207"/>
      <c r="K2522" s="207"/>
      <c r="L2522" s="207"/>
      <c r="M2522" s="207"/>
      <c r="N2522" s="207"/>
      <c r="O2522" s="123"/>
      <c r="P2522" s="123">
        <f t="shared" si="160"/>
        <v>0</v>
      </c>
      <c r="Q2522" s="208" t="str">
        <f t="shared" si="161"/>
        <v>Debil</v>
      </c>
      <c r="R2522" s="224" t="s">
        <v>516</v>
      </c>
      <c r="S2522" s="224" t="str">
        <f t="shared" si="162"/>
        <v>DebilFuerte</v>
      </c>
      <c r="T2522" s="224">
        <f>IFERROR(VLOOKUP(S2522,'Tablas de calculos'!$AU$16:$AV$24,2,FALSE),"")</f>
        <v>7</v>
      </c>
      <c r="U2522" s="208" t="str">
        <f>IFERROR(VLOOKUP(T2522,'Tablas de calculos'!$AV$16:$AY$24,4),"")</f>
        <v>Débil</v>
      </c>
      <c r="V2522" s="207" t="s">
        <v>576</v>
      </c>
      <c r="W2522" s="123" t="s">
        <v>578</v>
      </c>
      <c r="X2522" s="123" t="str">
        <f t="shared" si="163"/>
        <v>DébilNo disminuyeDirectamente</v>
      </c>
      <c r="Y2522" s="208" t="str">
        <f>IFERROR(VLOOKUP(X2522,'Tablas de calculos'!$AZ$4:$BE$11,5,FALSE),"")</f>
        <v/>
      </c>
      <c r="Z2522" s="208" t="str">
        <f>IFERROR(VLOOKUP(X2522,'Tablas de calculos'!$AZ$4:$BE$11,6,FALSE),"")</f>
        <v/>
      </c>
    </row>
    <row r="2523" spans="1:26" ht="60" x14ac:dyDescent="0.25">
      <c r="A2523" s="224" t="s">
        <v>1380</v>
      </c>
      <c r="B2523" s="137">
        <v>16</v>
      </c>
      <c r="C2523" s="429" t="str">
        <f>+VLOOKUP(Tabla9[[#This Row],[Cod. Riesgo]],Tabla_Riesgos[[Número]:[Tipo de Riesgo]],6,FALSE)</f>
        <v>Estratégico</v>
      </c>
      <c r="D2523" s="416" t="s">
        <v>33</v>
      </c>
      <c r="E2523" s="417" t="s">
        <v>19</v>
      </c>
      <c r="F2523" s="121"/>
      <c r="G2523" s="293" t="s">
        <v>211</v>
      </c>
      <c r="H2523" s="472"/>
      <c r="I2523" s="207"/>
      <c r="J2523" s="207"/>
      <c r="K2523" s="207"/>
      <c r="L2523" s="207"/>
      <c r="M2523" s="207"/>
      <c r="N2523" s="207"/>
      <c r="O2523" s="123"/>
      <c r="P2523" s="123">
        <f t="shared" si="160"/>
        <v>0</v>
      </c>
      <c r="Q2523" s="208" t="str">
        <f t="shared" si="161"/>
        <v>Debil</v>
      </c>
      <c r="R2523" s="224" t="s">
        <v>516</v>
      </c>
      <c r="S2523" s="224" t="str">
        <f t="shared" si="162"/>
        <v>DebilFuerte</v>
      </c>
      <c r="T2523" s="224">
        <f>IFERROR(VLOOKUP(S2523,'Tablas de calculos'!$AU$16:$AV$24,2,FALSE),"")</f>
        <v>7</v>
      </c>
      <c r="U2523" s="208" t="str">
        <f>IFERROR(VLOOKUP(T2523,'Tablas de calculos'!$AV$16:$AY$24,4),"")</f>
        <v>Débil</v>
      </c>
      <c r="V2523" s="207" t="s">
        <v>576</v>
      </c>
      <c r="W2523" s="123" t="s">
        <v>578</v>
      </c>
      <c r="X2523" s="123" t="str">
        <f t="shared" si="163"/>
        <v>DébilNo disminuyeDirectamente</v>
      </c>
      <c r="Y2523" s="208" t="str">
        <f>IFERROR(VLOOKUP(X2523,'Tablas de calculos'!$AZ$4:$BE$11,5,FALSE),"")</f>
        <v/>
      </c>
      <c r="Z2523" s="208" t="str">
        <f>IFERROR(VLOOKUP(X2523,'Tablas de calculos'!$AZ$4:$BE$11,6,FALSE),"")</f>
        <v/>
      </c>
    </row>
    <row r="2524" spans="1:26" ht="45" x14ac:dyDescent="0.25">
      <c r="A2524" s="224" t="s">
        <v>1380</v>
      </c>
      <c r="B2524" s="137">
        <v>16</v>
      </c>
      <c r="C2524" s="429" t="str">
        <f>+VLOOKUP(Tabla9[[#This Row],[Cod. Riesgo]],Tabla_Riesgos[[Número]:[Tipo de Riesgo]],6,FALSE)</f>
        <v>Estratégico</v>
      </c>
      <c r="D2524" s="418" t="s">
        <v>33</v>
      </c>
      <c r="E2524" s="419" t="s">
        <v>19</v>
      </c>
      <c r="F2524" s="121"/>
      <c r="G2524" s="293" t="s">
        <v>212</v>
      </c>
      <c r="H2524" s="472"/>
      <c r="I2524" s="207"/>
      <c r="J2524" s="207"/>
      <c r="K2524" s="207"/>
      <c r="L2524" s="207"/>
      <c r="M2524" s="207"/>
      <c r="N2524" s="207"/>
      <c r="O2524" s="123"/>
      <c r="P2524" s="123">
        <f t="shared" si="160"/>
        <v>0</v>
      </c>
      <c r="Q2524" s="208" t="str">
        <f t="shared" si="161"/>
        <v>Debil</v>
      </c>
      <c r="R2524" s="224" t="s">
        <v>516</v>
      </c>
      <c r="S2524" s="224" t="str">
        <f t="shared" si="162"/>
        <v>DebilFuerte</v>
      </c>
      <c r="T2524" s="224">
        <f>IFERROR(VLOOKUP(S2524,'Tablas de calculos'!$AU$16:$AV$24,2,FALSE),"")</f>
        <v>7</v>
      </c>
      <c r="U2524" s="208" t="str">
        <f>IFERROR(VLOOKUP(T2524,'Tablas de calculos'!$AV$16:$AY$24,4),"")</f>
        <v>Débil</v>
      </c>
      <c r="V2524" s="207" t="s">
        <v>576</v>
      </c>
      <c r="W2524" s="123" t="s">
        <v>578</v>
      </c>
      <c r="X2524" s="123" t="str">
        <f t="shared" si="163"/>
        <v>DébilNo disminuyeDirectamente</v>
      </c>
      <c r="Y2524" s="208" t="str">
        <f>IFERROR(VLOOKUP(X2524,'Tablas de calculos'!$AZ$4:$BE$11,5,FALSE),"")</f>
        <v/>
      </c>
      <c r="Z2524" s="208" t="str">
        <f>IFERROR(VLOOKUP(X2524,'Tablas de calculos'!$AZ$4:$BE$11,6,FALSE),"")</f>
        <v/>
      </c>
    </row>
    <row r="2525" spans="1:26" ht="45" x14ac:dyDescent="0.25">
      <c r="A2525" s="224" t="s">
        <v>1380</v>
      </c>
      <c r="B2525" s="137">
        <v>17</v>
      </c>
      <c r="C2525" s="429" t="str">
        <f>+VLOOKUP(Tabla9[[#This Row],[Cod. Riesgo]],Tabla_Riesgos[[Número]:[Tipo de Riesgo]],6,FALSE)</f>
        <v>Operativo</v>
      </c>
      <c r="D2525" s="416" t="s">
        <v>43</v>
      </c>
      <c r="E2525" s="417" t="s">
        <v>20</v>
      </c>
      <c r="F2525" s="121"/>
      <c r="G2525" s="293" t="s">
        <v>213</v>
      </c>
      <c r="H2525" s="472"/>
      <c r="I2525" s="207"/>
      <c r="J2525" s="207"/>
      <c r="K2525" s="207"/>
      <c r="L2525" s="207"/>
      <c r="M2525" s="207"/>
      <c r="N2525" s="207"/>
      <c r="O2525" s="123"/>
      <c r="P2525" s="123">
        <f t="shared" si="160"/>
        <v>0</v>
      </c>
      <c r="Q2525" s="208" t="str">
        <f t="shared" si="161"/>
        <v>Debil</v>
      </c>
      <c r="R2525" s="224" t="s">
        <v>516</v>
      </c>
      <c r="S2525" s="224" t="str">
        <f t="shared" si="162"/>
        <v>DebilFuerte</v>
      </c>
      <c r="T2525" s="224">
        <f>IFERROR(VLOOKUP(S2525,'Tablas de calculos'!$AU$16:$AV$24,2,FALSE),"")</f>
        <v>7</v>
      </c>
      <c r="U2525" s="208" t="str">
        <f>IFERROR(VLOOKUP(T2525,'Tablas de calculos'!$AV$16:$AY$24,4),"")</f>
        <v>Débil</v>
      </c>
      <c r="V2525" s="207" t="s">
        <v>576</v>
      </c>
      <c r="W2525" s="123" t="s">
        <v>578</v>
      </c>
      <c r="X2525" s="123" t="str">
        <f t="shared" si="163"/>
        <v>DébilNo disminuyeDirectamente</v>
      </c>
      <c r="Y2525" s="208" t="str">
        <f>IFERROR(VLOOKUP(X2525,'Tablas de calculos'!$AZ$4:$BE$11,5,FALSE),"")</f>
        <v/>
      </c>
      <c r="Z2525" s="208" t="str">
        <f>IFERROR(VLOOKUP(X2525,'Tablas de calculos'!$AZ$4:$BE$11,6,FALSE),"")</f>
        <v/>
      </c>
    </row>
    <row r="2526" spans="1:26" ht="60" x14ac:dyDescent="0.25">
      <c r="A2526" s="224" t="s">
        <v>1380</v>
      </c>
      <c r="B2526" s="137">
        <v>17</v>
      </c>
      <c r="C2526" s="429" t="str">
        <f>+VLOOKUP(Tabla9[[#This Row],[Cod. Riesgo]],Tabla_Riesgos[[Número]:[Tipo de Riesgo]],6,FALSE)</f>
        <v>Operativo</v>
      </c>
      <c r="D2526" s="418" t="s">
        <v>43</v>
      </c>
      <c r="E2526" s="419" t="s">
        <v>20</v>
      </c>
      <c r="F2526" s="121"/>
      <c r="G2526" s="293" t="s">
        <v>214</v>
      </c>
      <c r="H2526" s="472"/>
      <c r="I2526" s="207"/>
      <c r="J2526" s="207"/>
      <c r="K2526" s="207"/>
      <c r="L2526" s="207"/>
      <c r="M2526" s="207"/>
      <c r="N2526" s="207"/>
      <c r="O2526" s="123"/>
      <c r="P2526" s="123">
        <f t="shared" si="160"/>
        <v>0</v>
      </c>
      <c r="Q2526" s="208" t="str">
        <f t="shared" si="161"/>
        <v>Debil</v>
      </c>
      <c r="R2526" s="224" t="s">
        <v>516</v>
      </c>
      <c r="S2526" s="224" t="str">
        <f t="shared" si="162"/>
        <v>DebilFuerte</v>
      </c>
      <c r="T2526" s="224">
        <f>IFERROR(VLOOKUP(S2526,'Tablas de calculos'!$AU$16:$AV$24,2,FALSE),"")</f>
        <v>7</v>
      </c>
      <c r="U2526" s="208" t="str">
        <f>IFERROR(VLOOKUP(T2526,'Tablas de calculos'!$AV$16:$AY$24,4),"")</f>
        <v>Débil</v>
      </c>
      <c r="V2526" s="207" t="s">
        <v>576</v>
      </c>
      <c r="W2526" s="123" t="s">
        <v>578</v>
      </c>
      <c r="X2526" s="123" t="str">
        <f t="shared" si="163"/>
        <v>DébilNo disminuyeDirectamente</v>
      </c>
      <c r="Y2526" s="208" t="str">
        <f>IFERROR(VLOOKUP(X2526,'Tablas de calculos'!$AZ$4:$BE$11,5,FALSE),"")</f>
        <v/>
      </c>
      <c r="Z2526" s="208" t="str">
        <f>IFERROR(VLOOKUP(X2526,'Tablas de calculos'!$AZ$4:$BE$11,6,FALSE),"")</f>
        <v/>
      </c>
    </row>
    <row r="2527" spans="1:26" ht="60" x14ac:dyDescent="0.25">
      <c r="A2527" s="224" t="s">
        <v>1380</v>
      </c>
      <c r="B2527" s="137">
        <v>18</v>
      </c>
      <c r="C2527" s="429" t="str">
        <f>+VLOOKUP(Tabla9[[#This Row],[Cod. Riesgo]],Tabla_Riesgos[[Número]:[Tipo de Riesgo]],6,FALSE)</f>
        <v>Estratégico</v>
      </c>
      <c r="D2527" s="416" t="s">
        <v>12</v>
      </c>
      <c r="E2527" s="417" t="s">
        <v>21</v>
      </c>
      <c r="F2527" s="121"/>
      <c r="G2527" s="293" t="s">
        <v>215</v>
      </c>
      <c r="H2527" s="472" t="s">
        <v>544</v>
      </c>
      <c r="I2527" s="207" t="s">
        <v>486</v>
      </c>
      <c r="J2527" s="207" t="s">
        <v>490</v>
      </c>
      <c r="K2527" s="207" t="s">
        <v>494</v>
      </c>
      <c r="L2527" s="207" t="s">
        <v>498</v>
      </c>
      <c r="M2527" s="207" t="s">
        <v>503</v>
      </c>
      <c r="N2527" s="207" t="s">
        <v>508</v>
      </c>
      <c r="O2527" s="123" t="s">
        <v>512</v>
      </c>
      <c r="P2527" s="123">
        <f t="shared" si="160"/>
        <v>100</v>
      </c>
      <c r="Q2527" s="208" t="str">
        <f t="shared" si="161"/>
        <v>Fuerte</v>
      </c>
      <c r="R2527" s="224" t="s">
        <v>516</v>
      </c>
      <c r="S2527" s="224" t="str">
        <f t="shared" si="162"/>
        <v>FuerteFuerte</v>
      </c>
      <c r="T2527" s="224">
        <f>IFERROR(VLOOKUP(S2527,'Tablas de calculos'!$AU$16:$AV$24,2,FALSE),"")</f>
        <v>1</v>
      </c>
      <c r="U2527" s="208" t="str">
        <f>IFERROR(VLOOKUP(T2527,'Tablas de calculos'!$AV$16:$AY$24,4),"")</f>
        <v>Fuerte</v>
      </c>
      <c r="V2527" s="207" t="s">
        <v>576</v>
      </c>
      <c r="W2527" s="123" t="s">
        <v>578</v>
      </c>
      <c r="X2527" s="123" t="str">
        <f t="shared" si="163"/>
        <v>FuerteNo disminuyeDirectamente</v>
      </c>
      <c r="Y2527" s="208">
        <f>IFERROR(VLOOKUP(X2527,'Tablas de calculos'!$AZ$4:$BE$11,5,FALSE),"")</f>
        <v>0</v>
      </c>
      <c r="Z2527" s="208">
        <f>IFERROR(VLOOKUP(X2527,'Tablas de calculos'!$AZ$4:$BE$11,6,FALSE),"")</f>
        <v>2</v>
      </c>
    </row>
    <row r="2528" spans="1:26" ht="60" x14ac:dyDescent="0.25">
      <c r="A2528" s="224" t="s">
        <v>1380</v>
      </c>
      <c r="B2528" s="137">
        <v>18</v>
      </c>
      <c r="C2528" s="429" t="str">
        <f>+VLOOKUP(Tabla9[[#This Row],[Cod. Riesgo]],Tabla_Riesgos[[Número]:[Tipo de Riesgo]],6,FALSE)</f>
        <v>Estratégico</v>
      </c>
      <c r="D2528" s="418" t="s">
        <v>12</v>
      </c>
      <c r="E2528" s="419" t="s">
        <v>21</v>
      </c>
      <c r="F2528" s="121"/>
      <c r="G2528" s="293" t="s">
        <v>216</v>
      </c>
      <c r="H2528" s="472" t="s">
        <v>544</v>
      </c>
      <c r="I2528" s="207" t="s">
        <v>486</v>
      </c>
      <c r="J2528" s="207" t="s">
        <v>490</v>
      </c>
      <c r="K2528" s="207" t="s">
        <v>494</v>
      </c>
      <c r="L2528" s="207" t="s">
        <v>498</v>
      </c>
      <c r="M2528" s="207" t="s">
        <v>503</v>
      </c>
      <c r="N2528" s="207" t="s">
        <v>508</v>
      </c>
      <c r="O2528" s="123" t="s">
        <v>512</v>
      </c>
      <c r="P2528" s="123">
        <f t="shared" si="160"/>
        <v>100</v>
      </c>
      <c r="Q2528" s="208" t="str">
        <f t="shared" si="161"/>
        <v>Fuerte</v>
      </c>
      <c r="R2528" s="224" t="s">
        <v>516</v>
      </c>
      <c r="S2528" s="224" t="str">
        <f t="shared" si="162"/>
        <v>FuerteFuerte</v>
      </c>
      <c r="T2528" s="224">
        <f>IFERROR(VLOOKUP(S2528,'Tablas de calculos'!$AU$16:$AV$24,2,FALSE),"")</f>
        <v>1</v>
      </c>
      <c r="U2528" s="208" t="str">
        <f>IFERROR(VLOOKUP(T2528,'Tablas de calculos'!$AV$16:$AY$24,4),"")</f>
        <v>Fuerte</v>
      </c>
      <c r="V2528" s="207" t="s">
        <v>576</v>
      </c>
      <c r="W2528" s="123" t="s">
        <v>578</v>
      </c>
      <c r="X2528" s="123" t="str">
        <f t="shared" si="163"/>
        <v>FuerteNo disminuyeDirectamente</v>
      </c>
      <c r="Y2528" s="208">
        <f>IFERROR(VLOOKUP(X2528,'Tablas de calculos'!$AZ$4:$BE$11,5,FALSE),"")</f>
        <v>0</v>
      </c>
      <c r="Z2528" s="208">
        <f>IFERROR(VLOOKUP(X2528,'Tablas de calculos'!$AZ$4:$BE$11,6,FALSE),"")</f>
        <v>2</v>
      </c>
    </row>
    <row r="2529" spans="1:26" ht="45" x14ac:dyDescent="0.25">
      <c r="A2529" s="224" t="s">
        <v>1380</v>
      </c>
      <c r="B2529" s="137">
        <v>18</v>
      </c>
      <c r="C2529" s="429" t="str">
        <f>+VLOOKUP(Tabla9[[#This Row],[Cod. Riesgo]],Tabla_Riesgos[[Número]:[Tipo de Riesgo]],6,FALSE)</f>
        <v>Estratégico</v>
      </c>
      <c r="D2529" s="416" t="s">
        <v>12</v>
      </c>
      <c r="E2529" s="417" t="s">
        <v>21</v>
      </c>
      <c r="F2529" s="121"/>
      <c r="G2529" s="293" t="s">
        <v>217</v>
      </c>
      <c r="H2529" s="472" t="s">
        <v>544</v>
      </c>
      <c r="I2529" s="207" t="s">
        <v>486</v>
      </c>
      <c r="J2529" s="207" t="s">
        <v>490</v>
      </c>
      <c r="K2529" s="207" t="s">
        <v>494</v>
      </c>
      <c r="L2529" s="207" t="s">
        <v>498</v>
      </c>
      <c r="M2529" s="207" t="s">
        <v>503</v>
      </c>
      <c r="N2529" s="207" t="s">
        <v>508</v>
      </c>
      <c r="O2529" s="123" t="s">
        <v>512</v>
      </c>
      <c r="P2529" s="123">
        <f t="shared" si="160"/>
        <v>100</v>
      </c>
      <c r="Q2529" s="208" t="str">
        <f t="shared" si="161"/>
        <v>Fuerte</v>
      </c>
      <c r="R2529" s="224" t="s">
        <v>516</v>
      </c>
      <c r="S2529" s="224" t="str">
        <f t="shared" si="162"/>
        <v>FuerteFuerte</v>
      </c>
      <c r="T2529" s="224">
        <f>IFERROR(VLOOKUP(S2529,'Tablas de calculos'!$AU$16:$AV$24,2,FALSE),"")</f>
        <v>1</v>
      </c>
      <c r="U2529" s="208" t="str">
        <f>IFERROR(VLOOKUP(T2529,'Tablas de calculos'!$AV$16:$AY$24,4),"")</f>
        <v>Fuerte</v>
      </c>
      <c r="V2529" s="207" t="s">
        <v>576</v>
      </c>
      <c r="W2529" s="123" t="s">
        <v>578</v>
      </c>
      <c r="X2529" s="123" t="str">
        <f t="shared" si="163"/>
        <v>FuerteNo disminuyeDirectamente</v>
      </c>
      <c r="Y2529" s="208">
        <f>IFERROR(VLOOKUP(X2529,'Tablas de calculos'!$AZ$4:$BE$11,5,FALSE),"")</f>
        <v>0</v>
      </c>
      <c r="Z2529" s="208">
        <f>IFERROR(VLOOKUP(X2529,'Tablas de calculos'!$AZ$4:$BE$11,6,FALSE),"")</f>
        <v>2</v>
      </c>
    </row>
    <row r="2530" spans="1:26" ht="60" x14ac:dyDescent="0.25">
      <c r="A2530" s="224" t="s">
        <v>1380</v>
      </c>
      <c r="B2530" s="137">
        <v>19</v>
      </c>
      <c r="C2530" s="429" t="str">
        <f>+VLOOKUP(Tabla9[[#This Row],[Cod. Riesgo]],Tabla_Riesgos[[Número]:[Tipo de Riesgo]],6,FALSE)</f>
        <v>Operativo</v>
      </c>
      <c r="D2530" s="418" t="s">
        <v>12</v>
      </c>
      <c r="E2530" s="419" t="s">
        <v>22</v>
      </c>
      <c r="F2530" s="121"/>
      <c r="G2530" s="293" t="s">
        <v>218</v>
      </c>
      <c r="H2530" s="472" t="s">
        <v>544</v>
      </c>
      <c r="I2530" s="207" t="s">
        <v>486</v>
      </c>
      <c r="J2530" s="207" t="s">
        <v>490</v>
      </c>
      <c r="K2530" s="207" t="s">
        <v>494</v>
      </c>
      <c r="L2530" s="207" t="s">
        <v>498</v>
      </c>
      <c r="M2530" s="207" t="s">
        <v>503</v>
      </c>
      <c r="N2530" s="207" t="s">
        <v>508</v>
      </c>
      <c r="O2530" s="123" t="s">
        <v>512</v>
      </c>
      <c r="P2530" s="123">
        <f t="shared" si="160"/>
        <v>100</v>
      </c>
      <c r="Q2530" s="208" t="str">
        <f t="shared" si="161"/>
        <v>Fuerte</v>
      </c>
      <c r="R2530" s="224" t="s">
        <v>516</v>
      </c>
      <c r="S2530" s="224" t="str">
        <f t="shared" si="162"/>
        <v>FuerteFuerte</v>
      </c>
      <c r="T2530" s="224">
        <f>IFERROR(VLOOKUP(S2530,'Tablas de calculos'!$AU$16:$AV$24,2,FALSE),"")</f>
        <v>1</v>
      </c>
      <c r="U2530" s="208" t="str">
        <f>IFERROR(VLOOKUP(T2530,'Tablas de calculos'!$AV$16:$AY$24,4),"")</f>
        <v>Fuerte</v>
      </c>
      <c r="V2530" s="207" t="s">
        <v>576</v>
      </c>
      <c r="W2530" s="123" t="s">
        <v>578</v>
      </c>
      <c r="X2530" s="123" t="str">
        <f t="shared" si="163"/>
        <v>FuerteNo disminuyeDirectamente</v>
      </c>
      <c r="Y2530" s="208">
        <f>IFERROR(VLOOKUP(X2530,'Tablas de calculos'!$AZ$4:$BE$11,5,FALSE),"")</f>
        <v>0</v>
      </c>
      <c r="Z2530" s="208">
        <f>IFERROR(VLOOKUP(X2530,'Tablas de calculos'!$AZ$4:$BE$11,6,FALSE),"")</f>
        <v>2</v>
      </c>
    </row>
    <row r="2531" spans="1:26" ht="75" x14ac:dyDescent="0.25">
      <c r="A2531" s="224" t="s">
        <v>1380</v>
      </c>
      <c r="B2531" s="137">
        <v>19</v>
      </c>
      <c r="C2531" s="429" t="str">
        <f>+VLOOKUP(Tabla9[[#This Row],[Cod. Riesgo]],Tabla_Riesgos[[Número]:[Tipo de Riesgo]],6,FALSE)</f>
        <v>Operativo</v>
      </c>
      <c r="D2531" s="416" t="s">
        <v>12</v>
      </c>
      <c r="E2531" s="417" t="s">
        <v>22</v>
      </c>
      <c r="F2531" s="121"/>
      <c r="G2531" s="293" t="s">
        <v>219</v>
      </c>
      <c r="H2531" s="472" t="s">
        <v>544</v>
      </c>
      <c r="I2531" s="207" t="s">
        <v>486</v>
      </c>
      <c r="J2531" s="207" t="s">
        <v>490</v>
      </c>
      <c r="K2531" s="207" t="s">
        <v>494</v>
      </c>
      <c r="L2531" s="207" t="s">
        <v>498</v>
      </c>
      <c r="M2531" s="207" t="s">
        <v>503</v>
      </c>
      <c r="N2531" s="207" t="s">
        <v>508</v>
      </c>
      <c r="O2531" s="123" t="s">
        <v>512</v>
      </c>
      <c r="P2531" s="123">
        <f t="shared" si="160"/>
        <v>100</v>
      </c>
      <c r="Q2531" s="208" t="str">
        <f t="shared" si="161"/>
        <v>Fuerte</v>
      </c>
      <c r="R2531" s="224" t="s">
        <v>516</v>
      </c>
      <c r="S2531" s="224" t="str">
        <f t="shared" si="162"/>
        <v>FuerteFuerte</v>
      </c>
      <c r="T2531" s="224">
        <f>IFERROR(VLOOKUP(S2531,'Tablas de calculos'!$AU$16:$AV$24,2,FALSE),"")</f>
        <v>1</v>
      </c>
      <c r="U2531" s="208" t="str">
        <f>IFERROR(VLOOKUP(T2531,'Tablas de calculos'!$AV$16:$AY$24,4),"")</f>
        <v>Fuerte</v>
      </c>
      <c r="V2531" s="207" t="s">
        <v>576</v>
      </c>
      <c r="W2531" s="123" t="s">
        <v>578</v>
      </c>
      <c r="X2531" s="123" t="str">
        <f t="shared" si="163"/>
        <v>FuerteNo disminuyeDirectamente</v>
      </c>
      <c r="Y2531" s="208">
        <f>IFERROR(VLOOKUP(X2531,'Tablas de calculos'!$AZ$4:$BE$11,5,FALSE),"")</f>
        <v>0</v>
      </c>
      <c r="Z2531" s="208">
        <f>IFERROR(VLOOKUP(X2531,'Tablas de calculos'!$AZ$4:$BE$11,6,FALSE),"")</f>
        <v>2</v>
      </c>
    </row>
    <row r="2532" spans="1:26" ht="45" x14ac:dyDescent="0.25">
      <c r="A2532" s="224" t="s">
        <v>1380</v>
      </c>
      <c r="B2532" s="137">
        <v>20</v>
      </c>
      <c r="C2532" s="429" t="str">
        <f>+VLOOKUP(Tabla9[[#This Row],[Cod. Riesgo]],Tabla_Riesgos[[Número]:[Tipo de Riesgo]],6,FALSE)</f>
        <v>Seguridad de la Información</v>
      </c>
      <c r="D2532" s="418" t="s">
        <v>12</v>
      </c>
      <c r="E2532" s="419" t="s">
        <v>24</v>
      </c>
      <c r="F2532" s="121"/>
      <c r="G2532" s="293" t="s">
        <v>220</v>
      </c>
      <c r="H2532" s="472" t="s">
        <v>544</v>
      </c>
      <c r="I2532" s="207" t="s">
        <v>486</v>
      </c>
      <c r="J2532" s="207" t="s">
        <v>490</v>
      </c>
      <c r="K2532" s="207" t="s">
        <v>494</v>
      </c>
      <c r="L2532" s="207" t="s">
        <v>498</v>
      </c>
      <c r="M2532" s="207" t="s">
        <v>503</v>
      </c>
      <c r="N2532" s="207" t="s">
        <v>508</v>
      </c>
      <c r="O2532" s="123" t="s">
        <v>512</v>
      </c>
      <c r="P2532" s="123">
        <f t="shared" si="160"/>
        <v>100</v>
      </c>
      <c r="Q2532" s="208" t="str">
        <f t="shared" si="161"/>
        <v>Fuerte</v>
      </c>
      <c r="R2532" s="224" t="s">
        <v>516</v>
      </c>
      <c r="S2532" s="224" t="str">
        <f t="shared" si="162"/>
        <v>FuerteFuerte</v>
      </c>
      <c r="T2532" s="224">
        <f>IFERROR(VLOOKUP(S2532,'Tablas de calculos'!$AU$16:$AV$24,2,FALSE),"")</f>
        <v>1</v>
      </c>
      <c r="U2532" s="208" t="str">
        <f>IFERROR(VLOOKUP(T2532,'Tablas de calculos'!$AV$16:$AY$24,4),"")</f>
        <v>Fuerte</v>
      </c>
      <c r="V2532" s="207" t="s">
        <v>576</v>
      </c>
      <c r="W2532" s="123" t="s">
        <v>578</v>
      </c>
      <c r="X2532" s="123" t="str">
        <f t="shared" si="163"/>
        <v>FuerteNo disminuyeDirectamente</v>
      </c>
      <c r="Y2532" s="208">
        <f>IFERROR(VLOOKUP(X2532,'Tablas de calculos'!$AZ$4:$BE$11,5,FALSE),"")</f>
        <v>0</v>
      </c>
      <c r="Z2532" s="208">
        <f>IFERROR(VLOOKUP(X2532,'Tablas de calculos'!$AZ$4:$BE$11,6,FALSE),"")</f>
        <v>2</v>
      </c>
    </row>
    <row r="2533" spans="1:26" ht="60" x14ac:dyDescent="0.25">
      <c r="A2533" s="224" t="s">
        <v>1380</v>
      </c>
      <c r="B2533" s="137">
        <v>21</v>
      </c>
      <c r="C2533" s="429" t="str">
        <f>+VLOOKUP(Tabla9[[#This Row],[Cod. Riesgo]],Tabla_Riesgos[[Número]:[Tipo de Riesgo]],6,FALSE)</f>
        <v>Estratégico</v>
      </c>
      <c r="D2533" s="416" t="s">
        <v>12</v>
      </c>
      <c r="E2533" s="417" t="s">
        <v>25</v>
      </c>
      <c r="F2533" s="121"/>
      <c r="G2533" s="293" t="s">
        <v>221</v>
      </c>
      <c r="H2533" s="472" t="s">
        <v>544</v>
      </c>
      <c r="I2533" s="207" t="s">
        <v>486</v>
      </c>
      <c r="J2533" s="207" t="s">
        <v>490</v>
      </c>
      <c r="K2533" s="207" t="s">
        <v>494</v>
      </c>
      <c r="L2533" s="207" t="s">
        <v>498</v>
      </c>
      <c r="M2533" s="207" t="s">
        <v>503</v>
      </c>
      <c r="N2533" s="207" t="s">
        <v>508</v>
      </c>
      <c r="O2533" s="123" t="s">
        <v>512</v>
      </c>
      <c r="P2533" s="123">
        <f t="shared" si="160"/>
        <v>100</v>
      </c>
      <c r="Q2533" s="208" t="str">
        <f t="shared" si="161"/>
        <v>Fuerte</v>
      </c>
      <c r="R2533" s="224" t="s">
        <v>516</v>
      </c>
      <c r="S2533" s="224" t="str">
        <f t="shared" si="162"/>
        <v>FuerteFuerte</v>
      </c>
      <c r="T2533" s="224">
        <f>IFERROR(VLOOKUP(S2533,'Tablas de calculos'!$AU$16:$AV$24,2,FALSE),"")</f>
        <v>1</v>
      </c>
      <c r="U2533" s="208" t="str">
        <f>IFERROR(VLOOKUP(T2533,'Tablas de calculos'!$AV$16:$AY$24,4),"")</f>
        <v>Fuerte</v>
      </c>
      <c r="V2533" s="207" t="s">
        <v>576</v>
      </c>
      <c r="W2533" s="123" t="s">
        <v>578</v>
      </c>
      <c r="X2533" s="123" t="str">
        <f t="shared" si="163"/>
        <v>FuerteNo disminuyeDirectamente</v>
      </c>
      <c r="Y2533" s="208">
        <f>IFERROR(VLOOKUP(X2533,'Tablas de calculos'!$AZ$4:$BE$11,5,FALSE),"")</f>
        <v>0</v>
      </c>
      <c r="Z2533" s="208">
        <f>IFERROR(VLOOKUP(X2533,'Tablas de calculos'!$AZ$4:$BE$11,6,FALSE),"")</f>
        <v>2</v>
      </c>
    </row>
    <row r="2534" spans="1:26" ht="60" x14ac:dyDescent="0.25">
      <c r="A2534" s="224" t="s">
        <v>1380</v>
      </c>
      <c r="B2534" s="137">
        <v>21</v>
      </c>
      <c r="C2534" s="429" t="str">
        <f>+VLOOKUP(Tabla9[[#This Row],[Cod. Riesgo]],Tabla_Riesgos[[Número]:[Tipo de Riesgo]],6,FALSE)</f>
        <v>Estratégico</v>
      </c>
      <c r="D2534" s="418" t="s">
        <v>12</v>
      </c>
      <c r="E2534" s="419" t="s">
        <v>25</v>
      </c>
      <c r="F2534" s="121"/>
      <c r="G2534" s="293" t="s">
        <v>216</v>
      </c>
      <c r="H2534" s="472" t="s">
        <v>544</v>
      </c>
      <c r="I2534" s="207" t="s">
        <v>486</v>
      </c>
      <c r="J2534" s="207" t="s">
        <v>490</v>
      </c>
      <c r="K2534" s="207" t="s">
        <v>494</v>
      </c>
      <c r="L2534" s="207" t="s">
        <v>498</v>
      </c>
      <c r="M2534" s="207" t="s">
        <v>503</v>
      </c>
      <c r="N2534" s="207" t="s">
        <v>508</v>
      </c>
      <c r="O2534" s="123" t="s">
        <v>512</v>
      </c>
      <c r="P2534" s="123">
        <f t="shared" si="160"/>
        <v>100</v>
      </c>
      <c r="Q2534" s="208" t="str">
        <f t="shared" si="161"/>
        <v>Fuerte</v>
      </c>
      <c r="R2534" s="224" t="s">
        <v>516</v>
      </c>
      <c r="S2534" s="224" t="str">
        <f t="shared" si="162"/>
        <v>FuerteFuerte</v>
      </c>
      <c r="T2534" s="224">
        <f>IFERROR(VLOOKUP(S2534,'Tablas de calculos'!$AU$16:$AV$24,2,FALSE),"")</f>
        <v>1</v>
      </c>
      <c r="U2534" s="208" t="str">
        <f>IFERROR(VLOOKUP(T2534,'Tablas de calculos'!$AV$16:$AY$24,4),"")</f>
        <v>Fuerte</v>
      </c>
      <c r="V2534" s="207" t="s">
        <v>576</v>
      </c>
      <c r="W2534" s="123" t="s">
        <v>578</v>
      </c>
      <c r="X2534" s="123" t="str">
        <f t="shared" si="163"/>
        <v>FuerteNo disminuyeDirectamente</v>
      </c>
      <c r="Y2534" s="208">
        <f>IFERROR(VLOOKUP(X2534,'Tablas de calculos'!$AZ$4:$BE$11,5,FALSE),"")</f>
        <v>0</v>
      </c>
      <c r="Z2534" s="208">
        <f>IFERROR(VLOOKUP(X2534,'Tablas de calculos'!$AZ$4:$BE$11,6,FALSE),"")</f>
        <v>2</v>
      </c>
    </row>
    <row r="2535" spans="1:26" ht="45" x14ac:dyDescent="0.25">
      <c r="A2535" s="224" t="s">
        <v>1380</v>
      </c>
      <c r="B2535" s="137">
        <v>21</v>
      </c>
      <c r="C2535" s="429" t="str">
        <f>+VLOOKUP(Tabla9[[#This Row],[Cod. Riesgo]],Tabla_Riesgos[[Número]:[Tipo de Riesgo]],6,FALSE)</f>
        <v>Estratégico</v>
      </c>
      <c r="D2535" s="416" t="s">
        <v>12</v>
      </c>
      <c r="E2535" s="417" t="s">
        <v>25</v>
      </c>
      <c r="F2535" s="121"/>
      <c r="G2535" s="293" t="s">
        <v>217</v>
      </c>
      <c r="H2535" s="472" t="s">
        <v>544</v>
      </c>
      <c r="I2535" s="207" t="s">
        <v>486</v>
      </c>
      <c r="J2535" s="207" t="s">
        <v>490</v>
      </c>
      <c r="K2535" s="207" t="s">
        <v>494</v>
      </c>
      <c r="L2535" s="207" t="s">
        <v>498</v>
      </c>
      <c r="M2535" s="207" t="s">
        <v>503</v>
      </c>
      <c r="N2535" s="207" t="s">
        <v>508</v>
      </c>
      <c r="O2535" s="123" t="s">
        <v>512</v>
      </c>
      <c r="P2535" s="123">
        <f t="shared" si="160"/>
        <v>100</v>
      </c>
      <c r="Q2535" s="208" t="str">
        <f t="shared" si="161"/>
        <v>Fuerte</v>
      </c>
      <c r="R2535" s="224" t="s">
        <v>516</v>
      </c>
      <c r="S2535" s="224" t="str">
        <f t="shared" si="162"/>
        <v>FuerteFuerte</v>
      </c>
      <c r="T2535" s="224">
        <f>IFERROR(VLOOKUP(S2535,'Tablas de calculos'!$AU$16:$AV$24,2,FALSE),"")</f>
        <v>1</v>
      </c>
      <c r="U2535" s="208" t="str">
        <f>IFERROR(VLOOKUP(T2535,'Tablas de calculos'!$AV$16:$AY$24,4),"")</f>
        <v>Fuerte</v>
      </c>
      <c r="V2535" s="207" t="s">
        <v>576</v>
      </c>
      <c r="W2535" s="123" t="s">
        <v>578</v>
      </c>
      <c r="X2535" s="123" t="str">
        <f t="shared" si="163"/>
        <v>FuerteNo disminuyeDirectamente</v>
      </c>
      <c r="Y2535" s="208">
        <f>IFERROR(VLOOKUP(X2535,'Tablas de calculos'!$AZ$4:$BE$11,5,FALSE),"")</f>
        <v>0</v>
      </c>
      <c r="Z2535" s="208">
        <f>IFERROR(VLOOKUP(X2535,'Tablas de calculos'!$AZ$4:$BE$11,6,FALSE),"")</f>
        <v>2</v>
      </c>
    </row>
    <row r="2536" spans="1:26" ht="105" x14ac:dyDescent="0.25">
      <c r="A2536" s="224" t="s">
        <v>1380</v>
      </c>
      <c r="B2536" s="137">
        <v>22</v>
      </c>
      <c r="C2536" s="429" t="str">
        <f>+VLOOKUP(Tabla9[[#This Row],[Cod. Riesgo]],Tabla_Riesgos[[Número]:[Tipo de Riesgo]],6,FALSE)</f>
        <v>Estratégico</v>
      </c>
      <c r="D2536" s="418" t="s">
        <v>26</v>
      </c>
      <c r="E2536" s="419" t="s">
        <v>27</v>
      </c>
      <c r="F2536" s="121"/>
      <c r="G2536" s="293" t="s">
        <v>222</v>
      </c>
      <c r="H2536" s="472"/>
      <c r="I2536" s="207"/>
      <c r="J2536" s="207"/>
      <c r="K2536" s="207"/>
      <c r="L2536" s="207"/>
      <c r="M2536" s="207"/>
      <c r="N2536" s="207"/>
      <c r="O2536" s="123"/>
      <c r="P2536" s="123">
        <f t="shared" si="160"/>
        <v>0</v>
      </c>
      <c r="Q2536" s="208" t="str">
        <f t="shared" si="161"/>
        <v>Debil</v>
      </c>
      <c r="R2536" s="224" t="s">
        <v>516</v>
      </c>
      <c r="S2536" s="224" t="str">
        <f t="shared" si="162"/>
        <v>DebilFuerte</v>
      </c>
      <c r="T2536" s="224">
        <f>IFERROR(VLOOKUP(S2536,'Tablas de calculos'!$AU$16:$AV$24,2,FALSE),"")</f>
        <v>7</v>
      </c>
      <c r="U2536" s="208" t="str">
        <f>IFERROR(VLOOKUP(T2536,'Tablas de calculos'!$AV$16:$AY$24,4),"")</f>
        <v>Débil</v>
      </c>
      <c r="V2536" s="207" t="s">
        <v>576</v>
      </c>
      <c r="W2536" s="123" t="s">
        <v>578</v>
      </c>
      <c r="X2536" s="123" t="str">
        <f t="shared" si="163"/>
        <v>DébilNo disminuyeDirectamente</v>
      </c>
      <c r="Y2536" s="208" t="str">
        <f>IFERROR(VLOOKUP(X2536,'Tablas de calculos'!$AZ$4:$BE$11,5,FALSE),"")</f>
        <v/>
      </c>
      <c r="Z2536" s="208" t="str">
        <f>IFERROR(VLOOKUP(X2536,'Tablas de calculos'!$AZ$4:$BE$11,6,FALSE),"")</f>
        <v/>
      </c>
    </row>
    <row r="2537" spans="1:26" ht="105" x14ac:dyDescent="0.25">
      <c r="A2537" s="224" t="s">
        <v>1380</v>
      </c>
      <c r="B2537" s="137">
        <v>22</v>
      </c>
      <c r="C2537" s="429" t="str">
        <f>+VLOOKUP(Tabla9[[#This Row],[Cod. Riesgo]],Tabla_Riesgos[[Número]:[Tipo de Riesgo]],6,FALSE)</f>
        <v>Estratégico</v>
      </c>
      <c r="D2537" s="416" t="s">
        <v>26</v>
      </c>
      <c r="E2537" s="417" t="s">
        <v>27</v>
      </c>
      <c r="F2537" s="121"/>
      <c r="G2537" s="293" t="s">
        <v>223</v>
      </c>
      <c r="H2537" s="472"/>
      <c r="I2537" s="207"/>
      <c r="J2537" s="207"/>
      <c r="K2537" s="207"/>
      <c r="L2537" s="207"/>
      <c r="M2537" s="207"/>
      <c r="N2537" s="207"/>
      <c r="O2537" s="123"/>
      <c r="P2537" s="123">
        <f t="shared" si="160"/>
        <v>0</v>
      </c>
      <c r="Q2537" s="208" t="str">
        <f t="shared" si="161"/>
        <v>Debil</v>
      </c>
      <c r="R2537" s="224" t="s">
        <v>516</v>
      </c>
      <c r="S2537" s="224" t="str">
        <f t="shared" si="162"/>
        <v>DebilFuerte</v>
      </c>
      <c r="T2537" s="224">
        <f>IFERROR(VLOOKUP(S2537,'Tablas de calculos'!$AU$16:$AV$24,2,FALSE),"")</f>
        <v>7</v>
      </c>
      <c r="U2537" s="208" t="str">
        <f>IFERROR(VLOOKUP(T2537,'Tablas de calculos'!$AV$16:$AY$24,4),"")</f>
        <v>Débil</v>
      </c>
      <c r="V2537" s="207" t="s">
        <v>576</v>
      </c>
      <c r="W2537" s="123" t="s">
        <v>578</v>
      </c>
      <c r="X2537" s="123" t="str">
        <f t="shared" si="163"/>
        <v>DébilNo disminuyeDirectamente</v>
      </c>
      <c r="Y2537" s="208" t="str">
        <f>IFERROR(VLOOKUP(X2537,'Tablas de calculos'!$AZ$4:$BE$11,5,FALSE),"")</f>
        <v/>
      </c>
      <c r="Z2537" s="208" t="str">
        <f>IFERROR(VLOOKUP(X2537,'Tablas de calculos'!$AZ$4:$BE$11,6,FALSE),"")</f>
        <v/>
      </c>
    </row>
    <row r="2538" spans="1:26" ht="60" x14ac:dyDescent="0.25">
      <c r="A2538" s="224" t="s">
        <v>1380</v>
      </c>
      <c r="B2538" s="137">
        <v>23</v>
      </c>
      <c r="C2538" s="429" t="str">
        <f>+VLOOKUP(Tabla9[[#This Row],[Cod. Riesgo]],Tabla_Riesgos[[Número]:[Tipo de Riesgo]],6,FALSE)</f>
        <v>Estratégico</v>
      </c>
      <c r="D2538" s="418" t="s">
        <v>26</v>
      </c>
      <c r="E2538" s="419" t="s">
        <v>28</v>
      </c>
      <c r="F2538" s="121"/>
      <c r="G2538" s="293" t="s">
        <v>224</v>
      </c>
      <c r="H2538" s="472"/>
      <c r="I2538" s="207"/>
      <c r="J2538" s="207"/>
      <c r="K2538" s="207"/>
      <c r="L2538" s="207"/>
      <c r="M2538" s="207"/>
      <c r="N2538" s="207"/>
      <c r="O2538" s="123"/>
      <c r="P2538" s="123">
        <f t="shared" si="160"/>
        <v>0</v>
      </c>
      <c r="Q2538" s="208" t="str">
        <f t="shared" si="161"/>
        <v>Debil</v>
      </c>
      <c r="R2538" s="224" t="s">
        <v>516</v>
      </c>
      <c r="S2538" s="224" t="str">
        <f t="shared" si="162"/>
        <v>DebilFuerte</v>
      </c>
      <c r="T2538" s="224">
        <f>IFERROR(VLOOKUP(S2538,'Tablas de calculos'!$AU$16:$AV$24,2,FALSE),"")</f>
        <v>7</v>
      </c>
      <c r="U2538" s="208" t="str">
        <f>IFERROR(VLOOKUP(T2538,'Tablas de calculos'!$AV$16:$AY$24,4),"")</f>
        <v>Débil</v>
      </c>
      <c r="V2538" s="207" t="s">
        <v>576</v>
      </c>
      <c r="W2538" s="123" t="s">
        <v>578</v>
      </c>
      <c r="X2538" s="123" t="str">
        <f t="shared" si="163"/>
        <v>DébilNo disminuyeDirectamente</v>
      </c>
      <c r="Y2538" s="208" t="str">
        <f>IFERROR(VLOOKUP(X2538,'Tablas de calculos'!$AZ$4:$BE$11,5,FALSE),"")</f>
        <v/>
      </c>
      <c r="Z2538" s="208" t="str">
        <f>IFERROR(VLOOKUP(X2538,'Tablas de calculos'!$AZ$4:$BE$11,6,FALSE),"")</f>
        <v/>
      </c>
    </row>
    <row r="2539" spans="1:26" ht="45" x14ac:dyDescent="0.25">
      <c r="A2539" s="224" t="s">
        <v>1380</v>
      </c>
      <c r="B2539" s="137">
        <v>75</v>
      </c>
      <c r="C2539" s="429" t="str">
        <f>+VLOOKUP(Tabla9[[#This Row],[Cod. Riesgo]],Tabla_Riesgos[[Número]:[Tipo de Riesgo]],6,FALSE)</f>
        <v>Seguridad de la Información</v>
      </c>
      <c r="D2539" s="416" t="s">
        <v>26</v>
      </c>
      <c r="E2539" s="417" t="s">
        <v>681</v>
      </c>
      <c r="F2539" s="121"/>
      <c r="G2539" s="293" t="s">
        <v>225</v>
      </c>
      <c r="H2539" s="472"/>
      <c r="I2539" s="207"/>
      <c r="J2539" s="207"/>
      <c r="K2539" s="207"/>
      <c r="L2539" s="207"/>
      <c r="M2539" s="207"/>
      <c r="N2539" s="207"/>
      <c r="O2539" s="123"/>
      <c r="P2539" s="123">
        <f t="shared" si="160"/>
        <v>0</v>
      </c>
      <c r="Q2539" s="208" t="str">
        <f t="shared" si="161"/>
        <v>Debil</v>
      </c>
      <c r="R2539" s="224" t="s">
        <v>516</v>
      </c>
      <c r="S2539" s="224" t="str">
        <f t="shared" si="162"/>
        <v>DebilFuerte</v>
      </c>
      <c r="T2539" s="224">
        <f>IFERROR(VLOOKUP(S2539,'Tablas de calculos'!$AU$16:$AV$24,2,FALSE),"")</f>
        <v>7</v>
      </c>
      <c r="U2539" s="208" t="str">
        <f>IFERROR(VLOOKUP(T2539,'Tablas de calculos'!$AV$16:$AY$24,4),"")</f>
        <v>Débil</v>
      </c>
      <c r="V2539" s="207" t="s">
        <v>576</v>
      </c>
      <c r="W2539" s="123" t="s">
        <v>578</v>
      </c>
      <c r="X2539" s="123" t="str">
        <f t="shared" si="163"/>
        <v>DébilNo disminuyeDirectamente</v>
      </c>
      <c r="Y2539" s="208" t="str">
        <f>IFERROR(VLOOKUP(X2539,'Tablas de calculos'!$AZ$4:$BE$11,5,FALSE),"")</f>
        <v/>
      </c>
      <c r="Z2539" s="208" t="str">
        <f>IFERROR(VLOOKUP(X2539,'Tablas de calculos'!$AZ$4:$BE$11,6,FALSE),"")</f>
        <v/>
      </c>
    </row>
    <row r="2540" spans="1:26" ht="45" x14ac:dyDescent="0.25">
      <c r="A2540" s="224" t="s">
        <v>1380</v>
      </c>
      <c r="B2540" s="137">
        <v>75</v>
      </c>
      <c r="C2540" s="429" t="str">
        <f>+VLOOKUP(Tabla9[[#This Row],[Cod. Riesgo]],Tabla_Riesgos[[Número]:[Tipo de Riesgo]],6,FALSE)</f>
        <v>Seguridad de la Información</v>
      </c>
      <c r="D2540" s="418" t="s">
        <v>26</v>
      </c>
      <c r="E2540" s="419" t="s">
        <v>681</v>
      </c>
      <c r="F2540" s="121"/>
      <c r="G2540" s="293" t="s">
        <v>226</v>
      </c>
      <c r="H2540" s="472"/>
      <c r="I2540" s="207"/>
      <c r="J2540" s="207"/>
      <c r="K2540" s="207"/>
      <c r="L2540" s="207"/>
      <c r="M2540" s="207"/>
      <c r="N2540" s="207"/>
      <c r="O2540" s="123"/>
      <c r="P2540" s="123">
        <f t="shared" si="160"/>
        <v>0</v>
      </c>
      <c r="Q2540" s="208" t="str">
        <f t="shared" si="161"/>
        <v>Debil</v>
      </c>
      <c r="R2540" s="224" t="s">
        <v>516</v>
      </c>
      <c r="S2540" s="224" t="str">
        <f t="shared" si="162"/>
        <v>DebilFuerte</v>
      </c>
      <c r="T2540" s="224">
        <f>IFERROR(VLOOKUP(S2540,'Tablas de calculos'!$AU$16:$AV$24,2,FALSE),"")</f>
        <v>7</v>
      </c>
      <c r="U2540" s="208" t="str">
        <f>IFERROR(VLOOKUP(T2540,'Tablas de calculos'!$AV$16:$AY$24,4),"")</f>
        <v>Débil</v>
      </c>
      <c r="V2540" s="207" t="s">
        <v>576</v>
      </c>
      <c r="W2540" s="123" t="s">
        <v>578</v>
      </c>
      <c r="X2540" s="123" t="str">
        <f t="shared" si="163"/>
        <v>DébilNo disminuyeDirectamente</v>
      </c>
      <c r="Y2540" s="208" t="str">
        <f>IFERROR(VLOOKUP(X2540,'Tablas de calculos'!$AZ$4:$BE$11,5,FALSE),"")</f>
        <v/>
      </c>
      <c r="Z2540" s="208" t="str">
        <f>IFERROR(VLOOKUP(X2540,'Tablas de calculos'!$AZ$4:$BE$11,6,FALSE),"")</f>
        <v/>
      </c>
    </row>
    <row r="2541" spans="1:26" ht="165" x14ac:dyDescent="0.25">
      <c r="A2541" s="224" t="s">
        <v>1380</v>
      </c>
      <c r="B2541" s="137">
        <v>24</v>
      </c>
      <c r="C2541" s="429" t="str">
        <f>+VLOOKUP(Tabla9[[#This Row],[Cod. Riesgo]],Tabla_Riesgos[[Número]:[Tipo de Riesgo]],6,FALSE)</f>
        <v>Operativo</v>
      </c>
      <c r="D2541" s="416" t="s">
        <v>29</v>
      </c>
      <c r="E2541" s="417" t="s">
        <v>30</v>
      </c>
      <c r="F2541" s="121"/>
      <c r="G2541" s="293" t="s">
        <v>227</v>
      </c>
      <c r="H2541" s="472"/>
      <c r="I2541" s="207"/>
      <c r="J2541" s="207"/>
      <c r="K2541" s="207"/>
      <c r="L2541" s="207"/>
      <c r="M2541" s="207"/>
      <c r="N2541" s="207"/>
      <c r="O2541" s="123"/>
      <c r="P2541" s="123">
        <f t="shared" si="160"/>
        <v>0</v>
      </c>
      <c r="Q2541" s="208" t="str">
        <f t="shared" si="161"/>
        <v>Debil</v>
      </c>
      <c r="R2541" s="224" t="s">
        <v>516</v>
      </c>
      <c r="S2541" s="224" t="str">
        <f t="shared" si="162"/>
        <v>DebilFuerte</v>
      </c>
      <c r="T2541" s="224">
        <f>IFERROR(VLOOKUP(S2541,'Tablas de calculos'!$AU$16:$AV$24,2,FALSE),"")</f>
        <v>7</v>
      </c>
      <c r="U2541" s="208" t="str">
        <f>IFERROR(VLOOKUP(T2541,'Tablas de calculos'!$AV$16:$AY$24,4),"")</f>
        <v>Débil</v>
      </c>
      <c r="V2541" s="207" t="s">
        <v>576</v>
      </c>
      <c r="W2541" s="123" t="s">
        <v>578</v>
      </c>
      <c r="X2541" s="123" t="str">
        <f t="shared" si="163"/>
        <v>DébilNo disminuyeDirectamente</v>
      </c>
      <c r="Y2541" s="208" t="str">
        <f>IFERROR(VLOOKUP(X2541,'Tablas de calculos'!$AZ$4:$BE$11,5,FALSE),"")</f>
        <v/>
      </c>
      <c r="Z2541" s="208" t="str">
        <f>IFERROR(VLOOKUP(X2541,'Tablas de calculos'!$AZ$4:$BE$11,6,FALSE),"")</f>
        <v/>
      </c>
    </row>
    <row r="2542" spans="1:26" ht="60" x14ac:dyDescent="0.25">
      <c r="A2542" s="224" t="s">
        <v>1380</v>
      </c>
      <c r="B2542" s="137">
        <v>24</v>
      </c>
      <c r="C2542" s="429" t="str">
        <f>+VLOOKUP(Tabla9[[#This Row],[Cod. Riesgo]],Tabla_Riesgos[[Número]:[Tipo de Riesgo]],6,FALSE)</f>
        <v>Operativo</v>
      </c>
      <c r="D2542" s="418" t="s">
        <v>29</v>
      </c>
      <c r="E2542" s="419" t="s">
        <v>30</v>
      </c>
      <c r="F2542" s="121"/>
      <c r="G2542" s="293" t="s">
        <v>228</v>
      </c>
      <c r="H2542" s="472"/>
      <c r="I2542" s="207"/>
      <c r="J2542" s="207"/>
      <c r="K2542" s="207"/>
      <c r="L2542" s="207"/>
      <c r="M2542" s="207"/>
      <c r="N2542" s="207"/>
      <c r="O2542" s="123"/>
      <c r="P2542" s="123">
        <f t="shared" si="160"/>
        <v>0</v>
      </c>
      <c r="Q2542" s="208" t="str">
        <f t="shared" si="161"/>
        <v>Debil</v>
      </c>
      <c r="R2542" s="224" t="s">
        <v>516</v>
      </c>
      <c r="S2542" s="224" t="str">
        <f t="shared" si="162"/>
        <v>DebilFuerte</v>
      </c>
      <c r="T2542" s="224">
        <f>IFERROR(VLOOKUP(S2542,'Tablas de calculos'!$AU$16:$AV$24,2,FALSE),"")</f>
        <v>7</v>
      </c>
      <c r="U2542" s="208" t="str">
        <f>IFERROR(VLOOKUP(T2542,'Tablas de calculos'!$AV$16:$AY$24,4),"")</f>
        <v>Débil</v>
      </c>
      <c r="V2542" s="207" t="s">
        <v>576</v>
      </c>
      <c r="W2542" s="123" t="s">
        <v>578</v>
      </c>
      <c r="X2542" s="123" t="str">
        <f t="shared" si="163"/>
        <v>DébilNo disminuyeDirectamente</v>
      </c>
      <c r="Y2542" s="208" t="str">
        <f>IFERROR(VLOOKUP(X2542,'Tablas de calculos'!$AZ$4:$BE$11,5,FALSE),"")</f>
        <v/>
      </c>
      <c r="Z2542" s="208" t="str">
        <f>IFERROR(VLOOKUP(X2542,'Tablas de calculos'!$AZ$4:$BE$11,6,FALSE),"")</f>
        <v/>
      </c>
    </row>
    <row r="2543" spans="1:26" ht="30" x14ac:dyDescent="0.25">
      <c r="A2543" s="224" t="s">
        <v>1380</v>
      </c>
      <c r="B2543" s="137">
        <v>25</v>
      </c>
      <c r="C2543" s="429" t="str">
        <f>+VLOOKUP(Tabla9[[#This Row],[Cod. Riesgo]],Tabla_Riesgos[[Número]:[Tipo de Riesgo]],6,FALSE)</f>
        <v>Operativo</v>
      </c>
      <c r="D2543" s="416" t="s">
        <v>12</v>
      </c>
      <c r="E2543" s="417" t="s">
        <v>31</v>
      </c>
      <c r="F2543" s="121"/>
      <c r="G2543" s="293" t="s">
        <v>229</v>
      </c>
      <c r="H2543" s="472" t="s">
        <v>544</v>
      </c>
      <c r="I2543" s="207" t="s">
        <v>486</v>
      </c>
      <c r="J2543" s="207" t="s">
        <v>490</v>
      </c>
      <c r="K2543" s="207" t="s">
        <v>494</v>
      </c>
      <c r="L2543" s="207" t="s">
        <v>498</v>
      </c>
      <c r="M2543" s="207" t="s">
        <v>503</v>
      </c>
      <c r="N2543" s="207" t="s">
        <v>508</v>
      </c>
      <c r="O2543" s="123" t="s">
        <v>512</v>
      </c>
      <c r="P2543" s="123">
        <f t="shared" si="160"/>
        <v>100</v>
      </c>
      <c r="Q2543" s="208" t="str">
        <f t="shared" si="161"/>
        <v>Fuerte</v>
      </c>
      <c r="R2543" s="224" t="s">
        <v>516</v>
      </c>
      <c r="S2543" s="224" t="str">
        <f t="shared" si="162"/>
        <v>FuerteFuerte</v>
      </c>
      <c r="T2543" s="224">
        <f>IFERROR(VLOOKUP(S2543,'Tablas de calculos'!$AU$16:$AV$24,2,FALSE),"")</f>
        <v>1</v>
      </c>
      <c r="U2543" s="208" t="str">
        <f>IFERROR(VLOOKUP(T2543,'Tablas de calculos'!$AV$16:$AY$24,4),"")</f>
        <v>Fuerte</v>
      </c>
      <c r="V2543" s="207" t="s">
        <v>576</v>
      </c>
      <c r="W2543" s="123" t="s">
        <v>578</v>
      </c>
      <c r="X2543" s="123" t="str">
        <f t="shared" si="163"/>
        <v>FuerteNo disminuyeDirectamente</v>
      </c>
      <c r="Y2543" s="208">
        <f>IFERROR(VLOOKUP(X2543,'Tablas de calculos'!$AZ$4:$BE$11,5,FALSE),"")</f>
        <v>0</v>
      </c>
      <c r="Z2543" s="208">
        <f>IFERROR(VLOOKUP(X2543,'Tablas de calculos'!$AZ$4:$BE$11,6,FALSE),"")</f>
        <v>2</v>
      </c>
    </row>
    <row r="2544" spans="1:26" ht="30" x14ac:dyDescent="0.25">
      <c r="A2544" s="224" t="s">
        <v>1380</v>
      </c>
      <c r="B2544" s="137">
        <v>25</v>
      </c>
      <c r="C2544" s="429" t="str">
        <f>+VLOOKUP(Tabla9[[#This Row],[Cod. Riesgo]],Tabla_Riesgos[[Número]:[Tipo de Riesgo]],6,FALSE)</f>
        <v>Operativo</v>
      </c>
      <c r="D2544" s="418" t="s">
        <v>12</v>
      </c>
      <c r="E2544" s="419" t="s">
        <v>31</v>
      </c>
      <c r="F2544" s="121"/>
      <c r="G2544" s="293" t="s">
        <v>230</v>
      </c>
      <c r="H2544" s="472" t="s">
        <v>544</v>
      </c>
      <c r="I2544" s="207" t="s">
        <v>486</v>
      </c>
      <c r="J2544" s="207" t="s">
        <v>490</v>
      </c>
      <c r="K2544" s="207" t="s">
        <v>494</v>
      </c>
      <c r="L2544" s="207" t="s">
        <v>498</v>
      </c>
      <c r="M2544" s="207" t="s">
        <v>503</v>
      </c>
      <c r="N2544" s="207" t="s">
        <v>508</v>
      </c>
      <c r="O2544" s="123" t="s">
        <v>512</v>
      </c>
      <c r="P2544" s="123">
        <f t="shared" si="160"/>
        <v>100</v>
      </c>
      <c r="Q2544" s="208" t="str">
        <f t="shared" si="161"/>
        <v>Fuerte</v>
      </c>
      <c r="R2544" s="224" t="s">
        <v>516</v>
      </c>
      <c r="S2544" s="224" t="str">
        <f t="shared" si="162"/>
        <v>FuerteFuerte</v>
      </c>
      <c r="T2544" s="224">
        <f>IFERROR(VLOOKUP(S2544,'Tablas de calculos'!$AU$16:$AV$24,2,FALSE),"")</f>
        <v>1</v>
      </c>
      <c r="U2544" s="208" t="str">
        <f>IFERROR(VLOOKUP(T2544,'Tablas de calculos'!$AV$16:$AY$24,4),"")</f>
        <v>Fuerte</v>
      </c>
      <c r="V2544" s="207" t="s">
        <v>576</v>
      </c>
      <c r="W2544" s="123" t="s">
        <v>578</v>
      </c>
      <c r="X2544" s="123" t="str">
        <f t="shared" si="163"/>
        <v>FuerteNo disminuyeDirectamente</v>
      </c>
      <c r="Y2544" s="208">
        <f>IFERROR(VLOOKUP(X2544,'Tablas de calculos'!$AZ$4:$BE$11,5,FALSE),"")</f>
        <v>0</v>
      </c>
      <c r="Z2544" s="208">
        <f>IFERROR(VLOOKUP(X2544,'Tablas de calculos'!$AZ$4:$BE$11,6,FALSE),"")</f>
        <v>2</v>
      </c>
    </row>
    <row r="2545" spans="1:26" ht="45" x14ac:dyDescent="0.25">
      <c r="A2545" s="224" t="s">
        <v>1380</v>
      </c>
      <c r="B2545" s="137">
        <v>25</v>
      </c>
      <c r="C2545" s="429" t="str">
        <f>+VLOOKUP(Tabla9[[#This Row],[Cod. Riesgo]],Tabla_Riesgos[[Número]:[Tipo de Riesgo]],6,FALSE)</f>
        <v>Operativo</v>
      </c>
      <c r="D2545" s="416" t="s">
        <v>12</v>
      </c>
      <c r="E2545" s="417" t="s">
        <v>31</v>
      </c>
      <c r="F2545" s="121"/>
      <c r="G2545" s="293" t="s">
        <v>231</v>
      </c>
      <c r="H2545" s="472" t="s">
        <v>544</v>
      </c>
      <c r="I2545" s="207" t="s">
        <v>486</v>
      </c>
      <c r="J2545" s="207" t="s">
        <v>490</v>
      </c>
      <c r="K2545" s="207" t="s">
        <v>494</v>
      </c>
      <c r="L2545" s="207" t="s">
        <v>498</v>
      </c>
      <c r="M2545" s="207" t="s">
        <v>503</v>
      </c>
      <c r="N2545" s="207" t="s">
        <v>508</v>
      </c>
      <c r="O2545" s="123" t="s">
        <v>512</v>
      </c>
      <c r="P2545" s="123">
        <f t="shared" si="160"/>
        <v>100</v>
      </c>
      <c r="Q2545" s="208" t="str">
        <f t="shared" si="161"/>
        <v>Fuerte</v>
      </c>
      <c r="R2545" s="224" t="s">
        <v>516</v>
      </c>
      <c r="S2545" s="224" t="str">
        <f t="shared" si="162"/>
        <v>FuerteFuerte</v>
      </c>
      <c r="T2545" s="224">
        <f>IFERROR(VLOOKUP(S2545,'Tablas de calculos'!$AU$16:$AV$24,2,FALSE),"")</f>
        <v>1</v>
      </c>
      <c r="U2545" s="208" t="str">
        <f>IFERROR(VLOOKUP(T2545,'Tablas de calculos'!$AV$16:$AY$24,4),"")</f>
        <v>Fuerte</v>
      </c>
      <c r="V2545" s="207" t="s">
        <v>576</v>
      </c>
      <c r="W2545" s="123" t="s">
        <v>578</v>
      </c>
      <c r="X2545" s="123" t="str">
        <f t="shared" si="163"/>
        <v>FuerteNo disminuyeDirectamente</v>
      </c>
      <c r="Y2545" s="208">
        <f>IFERROR(VLOOKUP(X2545,'Tablas de calculos'!$AZ$4:$BE$11,5,FALSE),"")</f>
        <v>0</v>
      </c>
      <c r="Z2545" s="208">
        <f>IFERROR(VLOOKUP(X2545,'Tablas de calculos'!$AZ$4:$BE$11,6,FALSE),"")</f>
        <v>2</v>
      </c>
    </row>
    <row r="2546" spans="1:26" ht="45" x14ac:dyDescent="0.25">
      <c r="A2546" s="224" t="s">
        <v>1380</v>
      </c>
      <c r="B2546" s="137">
        <v>26</v>
      </c>
      <c r="C2546" s="429" t="str">
        <f>+VLOOKUP(Tabla9[[#This Row],[Cod. Riesgo]],Tabla_Riesgos[[Número]:[Tipo de Riesgo]],6,FALSE)</f>
        <v>Operativo</v>
      </c>
      <c r="D2546" s="418" t="s">
        <v>12</v>
      </c>
      <c r="E2546" s="419" t="s">
        <v>32</v>
      </c>
      <c r="F2546" s="121"/>
      <c r="G2546" s="293" t="s">
        <v>231</v>
      </c>
      <c r="H2546" s="472" t="s">
        <v>544</v>
      </c>
      <c r="I2546" s="207" t="s">
        <v>486</v>
      </c>
      <c r="J2546" s="207" t="s">
        <v>490</v>
      </c>
      <c r="K2546" s="207" t="s">
        <v>494</v>
      </c>
      <c r="L2546" s="207" t="s">
        <v>498</v>
      </c>
      <c r="M2546" s="207" t="s">
        <v>503</v>
      </c>
      <c r="N2546" s="207" t="s">
        <v>508</v>
      </c>
      <c r="O2546" s="123" t="s">
        <v>512</v>
      </c>
      <c r="P2546" s="123">
        <f t="shared" si="160"/>
        <v>100</v>
      </c>
      <c r="Q2546" s="208" t="str">
        <f t="shared" si="161"/>
        <v>Fuerte</v>
      </c>
      <c r="R2546" s="224" t="s">
        <v>516</v>
      </c>
      <c r="S2546" s="224" t="str">
        <f t="shared" si="162"/>
        <v>FuerteFuerte</v>
      </c>
      <c r="T2546" s="224">
        <f>IFERROR(VLOOKUP(S2546,'Tablas de calculos'!$AU$16:$AV$24,2,FALSE),"")</f>
        <v>1</v>
      </c>
      <c r="U2546" s="208" t="str">
        <f>IFERROR(VLOOKUP(T2546,'Tablas de calculos'!$AV$16:$AY$24,4),"")</f>
        <v>Fuerte</v>
      </c>
      <c r="V2546" s="207" t="s">
        <v>576</v>
      </c>
      <c r="W2546" s="123" t="s">
        <v>578</v>
      </c>
      <c r="X2546" s="123" t="str">
        <f t="shared" si="163"/>
        <v>FuerteNo disminuyeDirectamente</v>
      </c>
      <c r="Y2546" s="208">
        <f>IFERROR(VLOOKUP(X2546,'Tablas de calculos'!$AZ$4:$BE$11,5,FALSE),"")</f>
        <v>0</v>
      </c>
      <c r="Z2546" s="208">
        <f>IFERROR(VLOOKUP(X2546,'Tablas de calculos'!$AZ$4:$BE$11,6,FALSE),"")</f>
        <v>2</v>
      </c>
    </row>
    <row r="2547" spans="1:26" ht="60" x14ac:dyDescent="0.25">
      <c r="A2547" s="224" t="s">
        <v>1380</v>
      </c>
      <c r="B2547" s="137">
        <v>26</v>
      </c>
      <c r="C2547" s="429" t="str">
        <f>+VLOOKUP(Tabla9[[#This Row],[Cod. Riesgo]],Tabla_Riesgos[[Número]:[Tipo de Riesgo]],6,FALSE)</f>
        <v>Operativo</v>
      </c>
      <c r="D2547" s="416" t="s">
        <v>12</v>
      </c>
      <c r="E2547" s="417" t="s">
        <v>32</v>
      </c>
      <c r="F2547" s="121"/>
      <c r="G2547" s="293" t="s">
        <v>232</v>
      </c>
      <c r="H2547" s="472" t="s">
        <v>544</v>
      </c>
      <c r="I2547" s="207" t="s">
        <v>486</v>
      </c>
      <c r="J2547" s="207" t="s">
        <v>490</v>
      </c>
      <c r="K2547" s="207" t="s">
        <v>494</v>
      </c>
      <c r="L2547" s="207" t="s">
        <v>498</v>
      </c>
      <c r="M2547" s="207" t="s">
        <v>503</v>
      </c>
      <c r="N2547" s="207" t="s">
        <v>508</v>
      </c>
      <c r="O2547" s="123" t="s">
        <v>512</v>
      </c>
      <c r="P2547" s="123">
        <f t="shared" si="160"/>
        <v>100</v>
      </c>
      <c r="Q2547" s="208" t="str">
        <f t="shared" si="161"/>
        <v>Fuerte</v>
      </c>
      <c r="R2547" s="224" t="s">
        <v>516</v>
      </c>
      <c r="S2547" s="224" t="str">
        <f t="shared" si="162"/>
        <v>FuerteFuerte</v>
      </c>
      <c r="T2547" s="224">
        <f>IFERROR(VLOOKUP(S2547,'Tablas de calculos'!$AU$16:$AV$24,2,FALSE),"")</f>
        <v>1</v>
      </c>
      <c r="U2547" s="208" t="str">
        <f>IFERROR(VLOOKUP(T2547,'Tablas de calculos'!$AV$16:$AY$24,4),"")</f>
        <v>Fuerte</v>
      </c>
      <c r="V2547" s="207" t="s">
        <v>576</v>
      </c>
      <c r="W2547" s="123" t="s">
        <v>578</v>
      </c>
      <c r="X2547" s="123" t="str">
        <f t="shared" si="163"/>
        <v>FuerteNo disminuyeDirectamente</v>
      </c>
      <c r="Y2547" s="208">
        <f>IFERROR(VLOOKUP(X2547,'Tablas de calculos'!$AZ$4:$BE$11,5,FALSE),"")</f>
        <v>0</v>
      </c>
      <c r="Z2547" s="208">
        <f>IFERROR(VLOOKUP(X2547,'Tablas de calculos'!$AZ$4:$BE$11,6,FALSE),"")</f>
        <v>2</v>
      </c>
    </row>
    <row r="2548" spans="1:26" ht="75" x14ac:dyDescent="0.25">
      <c r="A2548" s="224" t="s">
        <v>1380</v>
      </c>
      <c r="B2548" s="137">
        <v>28</v>
      </c>
      <c r="C2548" s="429" t="str">
        <f>+VLOOKUP(Tabla9[[#This Row],[Cod. Riesgo]],Tabla_Riesgos[[Número]:[Tipo de Riesgo]],6,FALSE)</f>
        <v>Estratégico</v>
      </c>
      <c r="D2548" s="418" t="s">
        <v>26</v>
      </c>
      <c r="E2548" s="419" t="s">
        <v>1155</v>
      </c>
      <c r="F2548" s="121"/>
      <c r="G2548" s="293" t="s">
        <v>233</v>
      </c>
      <c r="H2548" s="472"/>
      <c r="I2548" s="207"/>
      <c r="J2548" s="207"/>
      <c r="K2548" s="207"/>
      <c r="L2548" s="207"/>
      <c r="M2548" s="207"/>
      <c r="N2548" s="207"/>
      <c r="O2548" s="123"/>
      <c r="P2548" s="123">
        <f t="shared" si="160"/>
        <v>0</v>
      </c>
      <c r="Q2548" s="208" t="str">
        <f t="shared" si="161"/>
        <v>Debil</v>
      </c>
      <c r="R2548" s="224" t="s">
        <v>516</v>
      </c>
      <c r="S2548" s="224" t="str">
        <f t="shared" si="162"/>
        <v>DebilFuerte</v>
      </c>
      <c r="T2548" s="224">
        <f>IFERROR(VLOOKUP(S2548,'Tablas de calculos'!$AU$16:$AV$24,2,FALSE),"")</f>
        <v>7</v>
      </c>
      <c r="U2548" s="208" t="str">
        <f>IFERROR(VLOOKUP(T2548,'Tablas de calculos'!$AV$16:$AY$24,4),"")</f>
        <v>Débil</v>
      </c>
      <c r="V2548" s="207" t="s">
        <v>576</v>
      </c>
      <c r="W2548" s="123" t="s">
        <v>578</v>
      </c>
      <c r="X2548" s="123" t="str">
        <f t="shared" si="163"/>
        <v>DébilNo disminuyeDirectamente</v>
      </c>
      <c r="Y2548" s="208" t="str">
        <f>IFERROR(VLOOKUP(X2548,'Tablas de calculos'!$AZ$4:$BE$11,5,FALSE),"")</f>
        <v/>
      </c>
      <c r="Z2548" s="208" t="str">
        <f>IFERROR(VLOOKUP(X2548,'Tablas de calculos'!$AZ$4:$BE$11,6,FALSE),"")</f>
        <v/>
      </c>
    </row>
    <row r="2549" spans="1:26" ht="75" x14ac:dyDescent="0.25">
      <c r="A2549" s="224" t="s">
        <v>1380</v>
      </c>
      <c r="B2549" s="137">
        <v>28</v>
      </c>
      <c r="C2549" s="429" t="str">
        <f>+VLOOKUP(Tabla9[[#This Row],[Cod. Riesgo]],Tabla_Riesgos[[Número]:[Tipo de Riesgo]],6,FALSE)</f>
        <v>Estratégico</v>
      </c>
      <c r="D2549" s="416" t="s">
        <v>26</v>
      </c>
      <c r="E2549" s="417" t="s">
        <v>1155</v>
      </c>
      <c r="F2549" s="121"/>
      <c r="G2549" s="293" t="s">
        <v>234</v>
      </c>
      <c r="H2549" s="472"/>
      <c r="I2549" s="207"/>
      <c r="J2549" s="207"/>
      <c r="K2549" s="207"/>
      <c r="L2549" s="207"/>
      <c r="M2549" s="207"/>
      <c r="N2549" s="207"/>
      <c r="O2549" s="123"/>
      <c r="P2549" s="123">
        <f t="shared" si="160"/>
        <v>0</v>
      </c>
      <c r="Q2549" s="208" t="str">
        <f t="shared" si="161"/>
        <v>Debil</v>
      </c>
      <c r="R2549" s="224" t="s">
        <v>516</v>
      </c>
      <c r="S2549" s="224" t="str">
        <f t="shared" si="162"/>
        <v>DebilFuerte</v>
      </c>
      <c r="T2549" s="224">
        <f>IFERROR(VLOOKUP(S2549,'Tablas de calculos'!$AU$16:$AV$24,2,FALSE),"")</f>
        <v>7</v>
      </c>
      <c r="U2549" s="208" t="str">
        <f>IFERROR(VLOOKUP(T2549,'Tablas de calculos'!$AV$16:$AY$24,4),"")</f>
        <v>Débil</v>
      </c>
      <c r="V2549" s="207" t="s">
        <v>576</v>
      </c>
      <c r="W2549" s="123" t="s">
        <v>578</v>
      </c>
      <c r="X2549" s="123" t="str">
        <f t="shared" si="163"/>
        <v>DébilNo disminuyeDirectamente</v>
      </c>
      <c r="Y2549" s="208" t="str">
        <f>IFERROR(VLOOKUP(X2549,'Tablas de calculos'!$AZ$4:$BE$11,5,FALSE),"")</f>
        <v/>
      </c>
      <c r="Z2549" s="208" t="str">
        <f>IFERROR(VLOOKUP(X2549,'Tablas de calculos'!$AZ$4:$BE$11,6,FALSE),"")</f>
        <v/>
      </c>
    </row>
    <row r="2550" spans="1:26" ht="75" x14ac:dyDescent="0.25">
      <c r="A2550" s="224" t="s">
        <v>1380</v>
      </c>
      <c r="B2550" s="137">
        <v>28</v>
      </c>
      <c r="C2550" s="429" t="str">
        <f>+VLOOKUP(Tabla9[[#This Row],[Cod. Riesgo]],Tabla_Riesgos[[Número]:[Tipo de Riesgo]],6,FALSE)</f>
        <v>Estratégico</v>
      </c>
      <c r="D2550" s="418" t="s">
        <v>26</v>
      </c>
      <c r="E2550" s="419" t="s">
        <v>1155</v>
      </c>
      <c r="F2550" s="121"/>
      <c r="G2550" s="293" t="s">
        <v>235</v>
      </c>
      <c r="H2550" s="472"/>
      <c r="I2550" s="207"/>
      <c r="J2550" s="207"/>
      <c r="K2550" s="207"/>
      <c r="L2550" s="207"/>
      <c r="M2550" s="207"/>
      <c r="N2550" s="207"/>
      <c r="O2550" s="123"/>
      <c r="P2550" s="123">
        <f t="shared" si="160"/>
        <v>0</v>
      </c>
      <c r="Q2550" s="208" t="str">
        <f t="shared" si="161"/>
        <v>Debil</v>
      </c>
      <c r="R2550" s="224" t="s">
        <v>516</v>
      </c>
      <c r="S2550" s="224" t="str">
        <f t="shared" si="162"/>
        <v>DebilFuerte</v>
      </c>
      <c r="T2550" s="224">
        <f>IFERROR(VLOOKUP(S2550,'Tablas de calculos'!$AU$16:$AV$24,2,FALSE),"")</f>
        <v>7</v>
      </c>
      <c r="U2550" s="208" t="str">
        <f>IFERROR(VLOOKUP(T2550,'Tablas de calculos'!$AV$16:$AY$24,4),"")</f>
        <v>Débil</v>
      </c>
      <c r="V2550" s="207" t="s">
        <v>576</v>
      </c>
      <c r="W2550" s="123" t="s">
        <v>578</v>
      </c>
      <c r="X2550" s="123" t="str">
        <f t="shared" si="163"/>
        <v>DébilNo disminuyeDirectamente</v>
      </c>
      <c r="Y2550" s="208" t="str">
        <f>IFERROR(VLOOKUP(X2550,'Tablas de calculos'!$AZ$4:$BE$11,5,FALSE),"")</f>
        <v/>
      </c>
      <c r="Z2550" s="208" t="str">
        <f>IFERROR(VLOOKUP(X2550,'Tablas de calculos'!$AZ$4:$BE$11,6,FALSE),"")</f>
        <v/>
      </c>
    </row>
    <row r="2551" spans="1:26" ht="75" x14ac:dyDescent="0.25">
      <c r="A2551" s="224" t="s">
        <v>1380</v>
      </c>
      <c r="B2551" s="137">
        <v>28</v>
      </c>
      <c r="C2551" s="429" t="str">
        <f>+VLOOKUP(Tabla9[[#This Row],[Cod. Riesgo]],Tabla_Riesgos[[Número]:[Tipo de Riesgo]],6,FALSE)</f>
        <v>Estratégico</v>
      </c>
      <c r="D2551" s="416" t="s">
        <v>26</v>
      </c>
      <c r="E2551" s="417" t="s">
        <v>1155</v>
      </c>
      <c r="F2551" s="121"/>
      <c r="G2551" s="293" t="s">
        <v>236</v>
      </c>
      <c r="H2551" s="472"/>
      <c r="I2551" s="207"/>
      <c r="J2551" s="207"/>
      <c r="K2551" s="207"/>
      <c r="L2551" s="207"/>
      <c r="M2551" s="207"/>
      <c r="N2551" s="207"/>
      <c r="O2551" s="123"/>
      <c r="P2551" s="123">
        <f t="shared" si="160"/>
        <v>0</v>
      </c>
      <c r="Q2551" s="208" t="str">
        <f t="shared" si="161"/>
        <v>Debil</v>
      </c>
      <c r="R2551" s="224" t="s">
        <v>516</v>
      </c>
      <c r="S2551" s="224" t="str">
        <f t="shared" si="162"/>
        <v>DebilFuerte</v>
      </c>
      <c r="T2551" s="224">
        <f>IFERROR(VLOOKUP(S2551,'Tablas de calculos'!$AU$16:$AV$24,2,FALSE),"")</f>
        <v>7</v>
      </c>
      <c r="U2551" s="208" t="str">
        <f>IFERROR(VLOOKUP(T2551,'Tablas de calculos'!$AV$16:$AY$24,4),"")</f>
        <v>Débil</v>
      </c>
      <c r="V2551" s="207" t="s">
        <v>576</v>
      </c>
      <c r="W2551" s="123" t="s">
        <v>578</v>
      </c>
      <c r="X2551" s="123" t="str">
        <f t="shared" si="163"/>
        <v>DébilNo disminuyeDirectamente</v>
      </c>
      <c r="Y2551" s="208" t="str">
        <f>IFERROR(VLOOKUP(X2551,'Tablas de calculos'!$AZ$4:$BE$11,5,FALSE),"")</f>
        <v/>
      </c>
      <c r="Z2551" s="208" t="str">
        <f>IFERROR(VLOOKUP(X2551,'Tablas de calculos'!$AZ$4:$BE$11,6,FALSE),"")</f>
        <v/>
      </c>
    </row>
    <row r="2552" spans="1:26" ht="60" x14ac:dyDescent="0.25">
      <c r="A2552" s="224" t="s">
        <v>1380</v>
      </c>
      <c r="B2552" s="137">
        <v>30</v>
      </c>
      <c r="C2552" s="429" t="str">
        <f>+VLOOKUP(Tabla9[[#This Row],[Cod. Riesgo]],Tabla_Riesgos[[Número]:[Tipo de Riesgo]],6,FALSE)</f>
        <v>Operativo</v>
      </c>
      <c r="D2552" s="418" t="s">
        <v>35</v>
      </c>
      <c r="E2552" s="419" t="s">
        <v>36</v>
      </c>
      <c r="F2552" s="121"/>
      <c r="G2552" s="293" t="s">
        <v>237</v>
      </c>
      <c r="H2552" s="472"/>
      <c r="I2552" s="207"/>
      <c r="J2552" s="207"/>
      <c r="K2552" s="207"/>
      <c r="L2552" s="207"/>
      <c r="M2552" s="207"/>
      <c r="N2552" s="207"/>
      <c r="O2552" s="123"/>
      <c r="P2552" s="123">
        <f t="shared" si="160"/>
        <v>0</v>
      </c>
      <c r="Q2552" s="208" t="str">
        <f t="shared" si="161"/>
        <v>Debil</v>
      </c>
      <c r="R2552" s="224" t="s">
        <v>516</v>
      </c>
      <c r="S2552" s="224" t="str">
        <f t="shared" si="162"/>
        <v>DebilFuerte</v>
      </c>
      <c r="T2552" s="224">
        <f>IFERROR(VLOOKUP(S2552,'Tablas de calculos'!$AU$16:$AV$24,2,FALSE),"")</f>
        <v>7</v>
      </c>
      <c r="U2552" s="208" t="str">
        <f>IFERROR(VLOOKUP(T2552,'Tablas de calculos'!$AV$16:$AY$24,4),"")</f>
        <v>Débil</v>
      </c>
      <c r="V2552" s="207" t="s">
        <v>576</v>
      </c>
      <c r="W2552" s="123" t="s">
        <v>578</v>
      </c>
      <c r="X2552" s="123" t="str">
        <f t="shared" si="163"/>
        <v>DébilNo disminuyeDirectamente</v>
      </c>
      <c r="Y2552" s="208" t="str">
        <f>IFERROR(VLOOKUP(X2552,'Tablas de calculos'!$AZ$4:$BE$11,5,FALSE),"")</f>
        <v/>
      </c>
      <c r="Z2552" s="208" t="str">
        <f>IFERROR(VLOOKUP(X2552,'Tablas de calculos'!$AZ$4:$BE$11,6,FALSE),"")</f>
        <v/>
      </c>
    </row>
    <row r="2553" spans="1:26" ht="60" x14ac:dyDescent="0.25">
      <c r="A2553" s="224" t="s">
        <v>1380</v>
      </c>
      <c r="B2553" s="137">
        <v>30</v>
      </c>
      <c r="C2553" s="429" t="str">
        <f>+VLOOKUP(Tabla9[[#This Row],[Cod. Riesgo]],Tabla_Riesgos[[Número]:[Tipo de Riesgo]],6,FALSE)</f>
        <v>Operativo</v>
      </c>
      <c r="D2553" s="416" t="s">
        <v>35</v>
      </c>
      <c r="E2553" s="417" t="s">
        <v>36</v>
      </c>
      <c r="F2553" s="121"/>
      <c r="G2553" s="293" t="s">
        <v>238</v>
      </c>
      <c r="H2553" s="472"/>
      <c r="I2553" s="207"/>
      <c r="J2553" s="207"/>
      <c r="K2553" s="207"/>
      <c r="L2553" s="207"/>
      <c r="M2553" s="207"/>
      <c r="N2553" s="207"/>
      <c r="O2553" s="123"/>
      <c r="P2553" s="123">
        <f t="shared" si="160"/>
        <v>0</v>
      </c>
      <c r="Q2553" s="208" t="str">
        <f t="shared" si="161"/>
        <v>Debil</v>
      </c>
      <c r="R2553" s="224" t="s">
        <v>516</v>
      </c>
      <c r="S2553" s="224" t="str">
        <f t="shared" si="162"/>
        <v>DebilFuerte</v>
      </c>
      <c r="T2553" s="224">
        <f>IFERROR(VLOOKUP(S2553,'Tablas de calculos'!$AU$16:$AV$24,2,FALSE),"")</f>
        <v>7</v>
      </c>
      <c r="U2553" s="208" t="str">
        <f>IFERROR(VLOOKUP(T2553,'Tablas de calculos'!$AV$16:$AY$24,4),"")</f>
        <v>Débil</v>
      </c>
      <c r="V2553" s="207" t="s">
        <v>576</v>
      </c>
      <c r="W2553" s="123" t="s">
        <v>578</v>
      </c>
      <c r="X2553" s="123" t="str">
        <f t="shared" si="163"/>
        <v>DébilNo disminuyeDirectamente</v>
      </c>
      <c r="Y2553" s="208" t="str">
        <f>IFERROR(VLOOKUP(X2553,'Tablas de calculos'!$AZ$4:$BE$11,5,FALSE),"")</f>
        <v/>
      </c>
      <c r="Z2553" s="208" t="str">
        <f>IFERROR(VLOOKUP(X2553,'Tablas de calculos'!$AZ$4:$BE$11,6,FALSE),"")</f>
        <v/>
      </c>
    </row>
    <row r="2554" spans="1:26" ht="60" x14ac:dyDescent="0.25">
      <c r="A2554" s="224" t="s">
        <v>1380</v>
      </c>
      <c r="B2554" s="137">
        <v>30</v>
      </c>
      <c r="C2554" s="429" t="str">
        <f>+VLOOKUP(Tabla9[[#This Row],[Cod. Riesgo]],Tabla_Riesgos[[Número]:[Tipo de Riesgo]],6,FALSE)</f>
        <v>Operativo</v>
      </c>
      <c r="D2554" s="418" t="s">
        <v>35</v>
      </c>
      <c r="E2554" s="419" t="s">
        <v>36</v>
      </c>
      <c r="F2554" s="121"/>
      <c r="G2554" s="293" t="s">
        <v>239</v>
      </c>
      <c r="H2554" s="472"/>
      <c r="I2554" s="207"/>
      <c r="J2554" s="207"/>
      <c r="K2554" s="207"/>
      <c r="L2554" s="207"/>
      <c r="M2554" s="207"/>
      <c r="N2554" s="207"/>
      <c r="O2554" s="123"/>
      <c r="P2554" s="123">
        <f t="shared" si="160"/>
        <v>0</v>
      </c>
      <c r="Q2554" s="208" t="str">
        <f t="shared" si="161"/>
        <v>Debil</v>
      </c>
      <c r="R2554" s="224" t="s">
        <v>516</v>
      </c>
      <c r="S2554" s="224" t="str">
        <f t="shared" si="162"/>
        <v>DebilFuerte</v>
      </c>
      <c r="T2554" s="224">
        <f>IFERROR(VLOOKUP(S2554,'Tablas de calculos'!$AU$16:$AV$24,2,FALSE),"")</f>
        <v>7</v>
      </c>
      <c r="U2554" s="208" t="str">
        <f>IFERROR(VLOOKUP(T2554,'Tablas de calculos'!$AV$16:$AY$24,4),"")</f>
        <v>Débil</v>
      </c>
      <c r="V2554" s="207" t="s">
        <v>576</v>
      </c>
      <c r="W2554" s="123" t="s">
        <v>578</v>
      </c>
      <c r="X2554" s="123" t="str">
        <f t="shared" si="163"/>
        <v>DébilNo disminuyeDirectamente</v>
      </c>
      <c r="Y2554" s="208" t="str">
        <f>IFERROR(VLOOKUP(X2554,'Tablas de calculos'!$AZ$4:$BE$11,5,FALSE),"")</f>
        <v/>
      </c>
      <c r="Z2554" s="208" t="str">
        <f>IFERROR(VLOOKUP(X2554,'Tablas de calculos'!$AZ$4:$BE$11,6,FALSE),"")</f>
        <v/>
      </c>
    </row>
    <row r="2555" spans="1:26" ht="60" x14ac:dyDescent="0.25">
      <c r="A2555" s="224" t="s">
        <v>1380</v>
      </c>
      <c r="B2555" s="137">
        <v>30</v>
      </c>
      <c r="C2555" s="429" t="str">
        <f>+VLOOKUP(Tabla9[[#This Row],[Cod. Riesgo]],Tabla_Riesgos[[Número]:[Tipo de Riesgo]],6,FALSE)</f>
        <v>Operativo</v>
      </c>
      <c r="D2555" s="416" t="s">
        <v>35</v>
      </c>
      <c r="E2555" s="417" t="s">
        <v>36</v>
      </c>
      <c r="F2555" s="121"/>
      <c r="G2555" s="293" t="s">
        <v>240</v>
      </c>
      <c r="H2555" s="472"/>
      <c r="I2555" s="207"/>
      <c r="J2555" s="207"/>
      <c r="K2555" s="207"/>
      <c r="L2555" s="207"/>
      <c r="M2555" s="207"/>
      <c r="N2555" s="207"/>
      <c r="O2555" s="123"/>
      <c r="P2555" s="123">
        <f t="shared" si="160"/>
        <v>0</v>
      </c>
      <c r="Q2555" s="208" t="str">
        <f t="shared" si="161"/>
        <v>Debil</v>
      </c>
      <c r="R2555" s="224" t="s">
        <v>516</v>
      </c>
      <c r="S2555" s="224" t="str">
        <f t="shared" si="162"/>
        <v>DebilFuerte</v>
      </c>
      <c r="T2555" s="224">
        <f>IFERROR(VLOOKUP(S2555,'Tablas de calculos'!$AU$16:$AV$24,2,FALSE),"")</f>
        <v>7</v>
      </c>
      <c r="U2555" s="208" t="str">
        <f>IFERROR(VLOOKUP(T2555,'Tablas de calculos'!$AV$16:$AY$24,4),"")</f>
        <v>Débil</v>
      </c>
      <c r="V2555" s="207" t="s">
        <v>576</v>
      </c>
      <c r="W2555" s="123" t="s">
        <v>578</v>
      </c>
      <c r="X2555" s="123" t="str">
        <f t="shared" si="163"/>
        <v>DébilNo disminuyeDirectamente</v>
      </c>
      <c r="Y2555" s="208" t="str">
        <f>IFERROR(VLOOKUP(X2555,'Tablas de calculos'!$AZ$4:$BE$11,5,FALSE),"")</f>
        <v/>
      </c>
      <c r="Z2555" s="208" t="str">
        <f>IFERROR(VLOOKUP(X2555,'Tablas de calculos'!$AZ$4:$BE$11,6,FALSE),"")</f>
        <v/>
      </c>
    </row>
    <row r="2556" spans="1:26" ht="75" x14ac:dyDescent="0.25">
      <c r="A2556" s="224" t="s">
        <v>1380</v>
      </c>
      <c r="B2556" s="137">
        <v>30</v>
      </c>
      <c r="C2556" s="429" t="str">
        <f>+VLOOKUP(Tabla9[[#This Row],[Cod. Riesgo]],Tabla_Riesgos[[Número]:[Tipo de Riesgo]],6,FALSE)</f>
        <v>Operativo</v>
      </c>
      <c r="D2556" s="418" t="s">
        <v>35</v>
      </c>
      <c r="E2556" s="419" t="s">
        <v>36</v>
      </c>
      <c r="F2556" s="121"/>
      <c r="G2556" s="293" t="s">
        <v>241</v>
      </c>
      <c r="H2556" s="472"/>
      <c r="I2556" s="207"/>
      <c r="J2556" s="207"/>
      <c r="K2556" s="207"/>
      <c r="L2556" s="207"/>
      <c r="M2556" s="207"/>
      <c r="N2556" s="207"/>
      <c r="O2556" s="123"/>
      <c r="P2556" s="123">
        <f t="shared" si="160"/>
        <v>0</v>
      </c>
      <c r="Q2556" s="208" t="str">
        <f t="shared" si="161"/>
        <v>Debil</v>
      </c>
      <c r="R2556" s="224" t="s">
        <v>516</v>
      </c>
      <c r="S2556" s="224" t="str">
        <f t="shared" si="162"/>
        <v>DebilFuerte</v>
      </c>
      <c r="T2556" s="224">
        <f>IFERROR(VLOOKUP(S2556,'Tablas de calculos'!$AU$16:$AV$24,2,FALSE),"")</f>
        <v>7</v>
      </c>
      <c r="U2556" s="208" t="str">
        <f>IFERROR(VLOOKUP(T2556,'Tablas de calculos'!$AV$16:$AY$24,4),"")</f>
        <v>Débil</v>
      </c>
      <c r="V2556" s="207" t="s">
        <v>576</v>
      </c>
      <c r="W2556" s="123" t="s">
        <v>578</v>
      </c>
      <c r="X2556" s="123" t="str">
        <f t="shared" si="163"/>
        <v>DébilNo disminuyeDirectamente</v>
      </c>
      <c r="Y2556" s="208" t="str">
        <f>IFERROR(VLOOKUP(X2556,'Tablas de calculos'!$AZ$4:$BE$11,5,FALSE),"")</f>
        <v/>
      </c>
      <c r="Z2556" s="208" t="str">
        <f>IFERROR(VLOOKUP(X2556,'Tablas de calculos'!$AZ$4:$BE$11,6,FALSE),"")</f>
        <v/>
      </c>
    </row>
    <row r="2557" spans="1:26" ht="60" x14ac:dyDescent="0.25">
      <c r="A2557" s="224" t="s">
        <v>1380</v>
      </c>
      <c r="B2557" s="137">
        <v>30</v>
      </c>
      <c r="C2557" s="429" t="str">
        <f>+VLOOKUP(Tabla9[[#This Row],[Cod. Riesgo]],Tabla_Riesgos[[Número]:[Tipo de Riesgo]],6,FALSE)</f>
        <v>Operativo</v>
      </c>
      <c r="D2557" s="416" t="s">
        <v>35</v>
      </c>
      <c r="E2557" s="417" t="s">
        <v>36</v>
      </c>
      <c r="F2557" s="121"/>
      <c r="G2557" s="293" t="s">
        <v>242</v>
      </c>
      <c r="H2557" s="472"/>
      <c r="I2557" s="207"/>
      <c r="J2557" s="207"/>
      <c r="K2557" s="207"/>
      <c r="L2557" s="207"/>
      <c r="M2557" s="207"/>
      <c r="N2557" s="207"/>
      <c r="O2557" s="123"/>
      <c r="P2557" s="123">
        <f t="shared" si="160"/>
        <v>0</v>
      </c>
      <c r="Q2557" s="208" t="str">
        <f t="shared" si="161"/>
        <v>Debil</v>
      </c>
      <c r="R2557" s="224" t="s">
        <v>516</v>
      </c>
      <c r="S2557" s="224" t="str">
        <f t="shared" si="162"/>
        <v>DebilFuerte</v>
      </c>
      <c r="T2557" s="224">
        <f>IFERROR(VLOOKUP(S2557,'Tablas de calculos'!$AU$16:$AV$24,2,FALSE),"")</f>
        <v>7</v>
      </c>
      <c r="U2557" s="208" t="str">
        <f>IFERROR(VLOOKUP(T2557,'Tablas de calculos'!$AV$16:$AY$24,4),"")</f>
        <v>Débil</v>
      </c>
      <c r="V2557" s="207" t="s">
        <v>576</v>
      </c>
      <c r="W2557" s="123" t="s">
        <v>578</v>
      </c>
      <c r="X2557" s="123" t="str">
        <f t="shared" si="163"/>
        <v>DébilNo disminuyeDirectamente</v>
      </c>
      <c r="Y2557" s="208" t="str">
        <f>IFERROR(VLOOKUP(X2557,'Tablas de calculos'!$AZ$4:$BE$11,5,FALSE),"")</f>
        <v/>
      </c>
      <c r="Z2557" s="208" t="str">
        <f>IFERROR(VLOOKUP(X2557,'Tablas de calculos'!$AZ$4:$BE$11,6,FALSE),"")</f>
        <v/>
      </c>
    </row>
    <row r="2558" spans="1:26" ht="60" x14ac:dyDescent="0.25">
      <c r="A2558" s="224" t="s">
        <v>1380</v>
      </c>
      <c r="B2558" s="137">
        <v>30</v>
      </c>
      <c r="C2558" s="429" t="str">
        <f>+VLOOKUP(Tabla9[[#This Row],[Cod. Riesgo]],Tabla_Riesgos[[Número]:[Tipo de Riesgo]],6,FALSE)</f>
        <v>Operativo</v>
      </c>
      <c r="D2558" s="418" t="s">
        <v>35</v>
      </c>
      <c r="E2558" s="419" t="s">
        <v>36</v>
      </c>
      <c r="F2558" s="121"/>
      <c r="G2558" s="293" t="s">
        <v>243</v>
      </c>
      <c r="H2558" s="472"/>
      <c r="I2558" s="207"/>
      <c r="J2558" s="207"/>
      <c r="K2558" s="207"/>
      <c r="L2558" s="207"/>
      <c r="M2558" s="207"/>
      <c r="N2558" s="207"/>
      <c r="O2558" s="123"/>
      <c r="P2558" s="123">
        <f t="shared" si="160"/>
        <v>0</v>
      </c>
      <c r="Q2558" s="208" t="str">
        <f t="shared" si="161"/>
        <v>Debil</v>
      </c>
      <c r="R2558" s="224" t="s">
        <v>516</v>
      </c>
      <c r="S2558" s="224" t="str">
        <f t="shared" si="162"/>
        <v>DebilFuerte</v>
      </c>
      <c r="T2558" s="224">
        <f>IFERROR(VLOOKUP(S2558,'Tablas de calculos'!$AU$16:$AV$24,2,FALSE),"")</f>
        <v>7</v>
      </c>
      <c r="U2558" s="208" t="str">
        <f>IFERROR(VLOOKUP(T2558,'Tablas de calculos'!$AV$16:$AY$24,4),"")</f>
        <v>Débil</v>
      </c>
      <c r="V2558" s="207" t="s">
        <v>576</v>
      </c>
      <c r="W2558" s="123" t="s">
        <v>578</v>
      </c>
      <c r="X2558" s="123" t="str">
        <f t="shared" si="163"/>
        <v>DébilNo disminuyeDirectamente</v>
      </c>
      <c r="Y2558" s="208" t="str">
        <f>IFERROR(VLOOKUP(X2558,'Tablas de calculos'!$AZ$4:$BE$11,5,FALSE),"")</f>
        <v/>
      </c>
      <c r="Z2558" s="208" t="str">
        <f>IFERROR(VLOOKUP(X2558,'Tablas de calculos'!$AZ$4:$BE$11,6,FALSE),"")</f>
        <v/>
      </c>
    </row>
    <row r="2559" spans="1:26" ht="60" x14ac:dyDescent="0.25">
      <c r="A2559" s="224" t="s">
        <v>1380</v>
      </c>
      <c r="B2559" s="137">
        <v>30</v>
      </c>
      <c r="C2559" s="429" t="str">
        <f>+VLOOKUP(Tabla9[[#This Row],[Cod. Riesgo]],Tabla_Riesgos[[Número]:[Tipo de Riesgo]],6,FALSE)</f>
        <v>Operativo</v>
      </c>
      <c r="D2559" s="416" t="s">
        <v>35</v>
      </c>
      <c r="E2559" s="417" t="s">
        <v>36</v>
      </c>
      <c r="F2559" s="121"/>
      <c r="G2559" s="293" t="s">
        <v>244</v>
      </c>
      <c r="H2559" s="472"/>
      <c r="I2559" s="207"/>
      <c r="J2559" s="207"/>
      <c r="K2559" s="207"/>
      <c r="L2559" s="207"/>
      <c r="M2559" s="207"/>
      <c r="N2559" s="207"/>
      <c r="O2559" s="123"/>
      <c r="P2559" s="123">
        <f t="shared" si="160"/>
        <v>0</v>
      </c>
      <c r="Q2559" s="208" t="str">
        <f t="shared" si="161"/>
        <v>Debil</v>
      </c>
      <c r="R2559" s="224" t="s">
        <v>516</v>
      </c>
      <c r="S2559" s="224" t="str">
        <f t="shared" si="162"/>
        <v>DebilFuerte</v>
      </c>
      <c r="T2559" s="224">
        <f>IFERROR(VLOOKUP(S2559,'Tablas de calculos'!$AU$16:$AV$24,2,FALSE),"")</f>
        <v>7</v>
      </c>
      <c r="U2559" s="208" t="str">
        <f>IFERROR(VLOOKUP(T2559,'Tablas de calculos'!$AV$16:$AY$24,4),"")</f>
        <v>Débil</v>
      </c>
      <c r="V2559" s="207" t="s">
        <v>576</v>
      </c>
      <c r="W2559" s="123" t="s">
        <v>578</v>
      </c>
      <c r="X2559" s="123" t="str">
        <f t="shared" si="163"/>
        <v>DébilNo disminuyeDirectamente</v>
      </c>
      <c r="Y2559" s="208" t="str">
        <f>IFERROR(VLOOKUP(X2559,'Tablas de calculos'!$AZ$4:$BE$11,5,FALSE),"")</f>
        <v/>
      </c>
      <c r="Z2559" s="208" t="str">
        <f>IFERROR(VLOOKUP(X2559,'Tablas de calculos'!$AZ$4:$BE$11,6,FALSE),"")</f>
        <v/>
      </c>
    </row>
    <row r="2560" spans="1:26" ht="75" x14ac:dyDescent="0.25">
      <c r="A2560" s="224" t="s">
        <v>1380</v>
      </c>
      <c r="B2560" s="137">
        <v>31</v>
      </c>
      <c r="C2560" s="429" t="str">
        <f>+VLOOKUP(Tabla9[[#This Row],[Cod. Riesgo]],Tabla_Riesgos[[Número]:[Tipo de Riesgo]],6,FALSE)</f>
        <v>Estratégico</v>
      </c>
      <c r="D2560" s="418" t="s">
        <v>35</v>
      </c>
      <c r="E2560" s="419" t="s">
        <v>734</v>
      </c>
      <c r="F2560" s="121"/>
      <c r="G2560" s="293" t="s">
        <v>245</v>
      </c>
      <c r="H2560" s="472"/>
      <c r="I2560" s="207"/>
      <c r="J2560" s="207"/>
      <c r="K2560" s="207"/>
      <c r="L2560" s="207"/>
      <c r="M2560" s="207"/>
      <c r="N2560" s="207"/>
      <c r="O2560" s="123"/>
      <c r="P2560" s="123">
        <f t="shared" si="160"/>
        <v>0</v>
      </c>
      <c r="Q2560" s="208" t="str">
        <f t="shared" si="161"/>
        <v>Debil</v>
      </c>
      <c r="R2560" s="224" t="s">
        <v>516</v>
      </c>
      <c r="S2560" s="224" t="str">
        <f t="shared" si="162"/>
        <v>DebilFuerte</v>
      </c>
      <c r="T2560" s="224">
        <f>IFERROR(VLOOKUP(S2560,'Tablas de calculos'!$AU$16:$AV$24,2,FALSE),"")</f>
        <v>7</v>
      </c>
      <c r="U2560" s="208" t="str">
        <f>IFERROR(VLOOKUP(T2560,'Tablas de calculos'!$AV$16:$AY$24,4),"")</f>
        <v>Débil</v>
      </c>
      <c r="V2560" s="207" t="s">
        <v>576</v>
      </c>
      <c r="W2560" s="123" t="s">
        <v>578</v>
      </c>
      <c r="X2560" s="123" t="str">
        <f t="shared" si="163"/>
        <v>DébilNo disminuyeDirectamente</v>
      </c>
      <c r="Y2560" s="208" t="str">
        <f>IFERROR(VLOOKUP(X2560,'Tablas de calculos'!$AZ$4:$BE$11,5,FALSE),"")</f>
        <v/>
      </c>
      <c r="Z2560" s="208" t="str">
        <f>IFERROR(VLOOKUP(X2560,'Tablas de calculos'!$AZ$4:$BE$11,6,FALSE),"")</f>
        <v/>
      </c>
    </row>
    <row r="2561" spans="1:26" ht="75" x14ac:dyDescent="0.25">
      <c r="A2561" s="224" t="s">
        <v>1380</v>
      </c>
      <c r="B2561" s="137">
        <v>31</v>
      </c>
      <c r="C2561" s="429" t="str">
        <f>+VLOOKUP(Tabla9[[#This Row],[Cod. Riesgo]],Tabla_Riesgos[[Número]:[Tipo de Riesgo]],6,FALSE)</f>
        <v>Estratégico</v>
      </c>
      <c r="D2561" s="416" t="s">
        <v>35</v>
      </c>
      <c r="E2561" s="417" t="s">
        <v>734</v>
      </c>
      <c r="F2561" s="121"/>
      <c r="G2561" s="293" t="s">
        <v>246</v>
      </c>
      <c r="H2561" s="472"/>
      <c r="I2561" s="207"/>
      <c r="J2561" s="207"/>
      <c r="K2561" s="207"/>
      <c r="L2561" s="207"/>
      <c r="M2561" s="207"/>
      <c r="N2561" s="207"/>
      <c r="O2561" s="123"/>
      <c r="P2561" s="123">
        <f t="shared" si="160"/>
        <v>0</v>
      </c>
      <c r="Q2561" s="208" t="str">
        <f t="shared" si="161"/>
        <v>Debil</v>
      </c>
      <c r="R2561" s="224" t="s">
        <v>516</v>
      </c>
      <c r="S2561" s="224" t="str">
        <f t="shared" si="162"/>
        <v>DebilFuerte</v>
      </c>
      <c r="T2561" s="224">
        <f>IFERROR(VLOOKUP(S2561,'Tablas de calculos'!$AU$16:$AV$24,2,FALSE),"")</f>
        <v>7</v>
      </c>
      <c r="U2561" s="208" t="str">
        <f>IFERROR(VLOOKUP(T2561,'Tablas de calculos'!$AV$16:$AY$24,4),"")</f>
        <v>Débil</v>
      </c>
      <c r="V2561" s="207" t="s">
        <v>576</v>
      </c>
      <c r="W2561" s="123" t="s">
        <v>578</v>
      </c>
      <c r="X2561" s="123" t="str">
        <f t="shared" si="163"/>
        <v>DébilNo disminuyeDirectamente</v>
      </c>
      <c r="Y2561" s="208" t="str">
        <f>IFERROR(VLOOKUP(X2561,'Tablas de calculos'!$AZ$4:$BE$11,5,FALSE),"")</f>
        <v/>
      </c>
      <c r="Z2561" s="208" t="str">
        <f>IFERROR(VLOOKUP(X2561,'Tablas de calculos'!$AZ$4:$BE$11,6,FALSE),"")</f>
        <v/>
      </c>
    </row>
    <row r="2562" spans="1:26" ht="90" x14ac:dyDescent="0.25">
      <c r="A2562" s="224" t="s">
        <v>1380</v>
      </c>
      <c r="B2562" s="137">
        <v>31</v>
      </c>
      <c r="C2562" s="429" t="str">
        <f>+VLOOKUP(Tabla9[[#This Row],[Cod. Riesgo]],Tabla_Riesgos[[Número]:[Tipo de Riesgo]],6,FALSE)</f>
        <v>Estratégico</v>
      </c>
      <c r="D2562" s="418" t="s">
        <v>35</v>
      </c>
      <c r="E2562" s="419" t="s">
        <v>734</v>
      </c>
      <c r="F2562" s="121"/>
      <c r="G2562" s="293" t="s">
        <v>247</v>
      </c>
      <c r="H2562" s="472"/>
      <c r="I2562" s="207"/>
      <c r="J2562" s="207"/>
      <c r="K2562" s="207"/>
      <c r="L2562" s="207"/>
      <c r="M2562" s="207"/>
      <c r="N2562" s="207"/>
      <c r="O2562" s="123"/>
      <c r="P2562" s="123">
        <f t="shared" si="160"/>
        <v>0</v>
      </c>
      <c r="Q2562" s="208" t="str">
        <f t="shared" si="161"/>
        <v>Debil</v>
      </c>
      <c r="R2562" s="224" t="s">
        <v>516</v>
      </c>
      <c r="S2562" s="224" t="str">
        <f t="shared" si="162"/>
        <v>DebilFuerte</v>
      </c>
      <c r="T2562" s="224">
        <f>IFERROR(VLOOKUP(S2562,'Tablas de calculos'!$AU$16:$AV$24,2,FALSE),"")</f>
        <v>7</v>
      </c>
      <c r="U2562" s="208" t="str">
        <f>IFERROR(VLOOKUP(T2562,'Tablas de calculos'!$AV$16:$AY$24,4),"")</f>
        <v>Débil</v>
      </c>
      <c r="V2562" s="207" t="s">
        <v>576</v>
      </c>
      <c r="W2562" s="123" t="s">
        <v>578</v>
      </c>
      <c r="X2562" s="123" t="str">
        <f t="shared" si="163"/>
        <v>DébilNo disminuyeDirectamente</v>
      </c>
      <c r="Y2562" s="208" t="str">
        <f>IFERROR(VLOOKUP(X2562,'Tablas de calculos'!$AZ$4:$BE$11,5,FALSE),"")</f>
        <v/>
      </c>
      <c r="Z2562" s="208" t="str">
        <f>IFERROR(VLOOKUP(X2562,'Tablas de calculos'!$AZ$4:$BE$11,6,FALSE),"")</f>
        <v/>
      </c>
    </row>
    <row r="2563" spans="1:26" ht="75" x14ac:dyDescent="0.25">
      <c r="A2563" s="224" t="s">
        <v>1380</v>
      </c>
      <c r="B2563" s="137">
        <v>31</v>
      </c>
      <c r="C2563" s="429" t="str">
        <f>+VLOOKUP(Tabla9[[#This Row],[Cod. Riesgo]],Tabla_Riesgos[[Número]:[Tipo de Riesgo]],6,FALSE)</f>
        <v>Estratégico</v>
      </c>
      <c r="D2563" s="416" t="s">
        <v>35</v>
      </c>
      <c r="E2563" s="417" t="s">
        <v>734</v>
      </c>
      <c r="F2563" s="121"/>
      <c r="G2563" s="293" t="s">
        <v>248</v>
      </c>
      <c r="H2563" s="472"/>
      <c r="I2563" s="207"/>
      <c r="J2563" s="207"/>
      <c r="K2563" s="207"/>
      <c r="L2563" s="207"/>
      <c r="M2563" s="207"/>
      <c r="N2563" s="207"/>
      <c r="O2563" s="123"/>
      <c r="P2563" s="123">
        <f t="shared" si="160"/>
        <v>0</v>
      </c>
      <c r="Q2563" s="208" t="str">
        <f t="shared" si="161"/>
        <v>Debil</v>
      </c>
      <c r="R2563" s="224" t="s">
        <v>516</v>
      </c>
      <c r="S2563" s="224" t="str">
        <f t="shared" si="162"/>
        <v>DebilFuerte</v>
      </c>
      <c r="T2563" s="224">
        <f>IFERROR(VLOOKUP(S2563,'Tablas de calculos'!$AU$16:$AV$24,2,FALSE),"")</f>
        <v>7</v>
      </c>
      <c r="U2563" s="208" t="str">
        <f>IFERROR(VLOOKUP(T2563,'Tablas de calculos'!$AV$16:$AY$24,4),"")</f>
        <v>Débil</v>
      </c>
      <c r="V2563" s="207" t="s">
        <v>576</v>
      </c>
      <c r="W2563" s="123" t="s">
        <v>578</v>
      </c>
      <c r="X2563" s="123" t="str">
        <f t="shared" si="163"/>
        <v>DébilNo disminuyeDirectamente</v>
      </c>
      <c r="Y2563" s="208" t="str">
        <f>IFERROR(VLOOKUP(X2563,'Tablas de calculos'!$AZ$4:$BE$11,5,FALSE),"")</f>
        <v/>
      </c>
      <c r="Z2563" s="208" t="str">
        <f>IFERROR(VLOOKUP(X2563,'Tablas de calculos'!$AZ$4:$BE$11,6,FALSE),"")</f>
        <v/>
      </c>
    </row>
    <row r="2564" spans="1:26" ht="75" x14ac:dyDescent="0.25">
      <c r="A2564" s="224" t="s">
        <v>1380</v>
      </c>
      <c r="B2564" s="137">
        <v>31</v>
      </c>
      <c r="C2564" s="429" t="str">
        <f>+VLOOKUP(Tabla9[[#This Row],[Cod. Riesgo]],Tabla_Riesgos[[Número]:[Tipo de Riesgo]],6,FALSE)</f>
        <v>Estratégico</v>
      </c>
      <c r="D2564" s="418" t="s">
        <v>35</v>
      </c>
      <c r="E2564" s="419" t="s">
        <v>734</v>
      </c>
      <c r="F2564" s="121"/>
      <c r="G2564" s="293" t="s">
        <v>249</v>
      </c>
      <c r="H2564" s="472"/>
      <c r="I2564" s="207"/>
      <c r="J2564" s="207"/>
      <c r="K2564" s="207"/>
      <c r="L2564" s="207"/>
      <c r="M2564" s="207"/>
      <c r="N2564" s="207"/>
      <c r="O2564" s="123"/>
      <c r="P2564" s="123">
        <f t="shared" si="160"/>
        <v>0</v>
      </c>
      <c r="Q2564" s="208" t="str">
        <f t="shared" si="161"/>
        <v>Debil</v>
      </c>
      <c r="R2564" s="224" t="s">
        <v>516</v>
      </c>
      <c r="S2564" s="224" t="str">
        <f t="shared" si="162"/>
        <v>DebilFuerte</v>
      </c>
      <c r="T2564" s="224">
        <f>IFERROR(VLOOKUP(S2564,'Tablas de calculos'!$AU$16:$AV$24,2,FALSE),"")</f>
        <v>7</v>
      </c>
      <c r="U2564" s="208" t="str">
        <f>IFERROR(VLOOKUP(T2564,'Tablas de calculos'!$AV$16:$AY$24,4),"")</f>
        <v>Débil</v>
      </c>
      <c r="V2564" s="207" t="s">
        <v>576</v>
      </c>
      <c r="W2564" s="123" t="s">
        <v>578</v>
      </c>
      <c r="X2564" s="123" t="str">
        <f t="shared" si="163"/>
        <v>DébilNo disminuyeDirectamente</v>
      </c>
      <c r="Y2564" s="208" t="str">
        <f>IFERROR(VLOOKUP(X2564,'Tablas de calculos'!$AZ$4:$BE$11,5,FALSE),"")</f>
        <v/>
      </c>
      <c r="Z2564" s="208" t="str">
        <f>IFERROR(VLOOKUP(X2564,'Tablas de calculos'!$AZ$4:$BE$11,6,FALSE),"")</f>
        <v/>
      </c>
    </row>
    <row r="2565" spans="1:26" ht="75" x14ac:dyDescent="0.25">
      <c r="A2565" s="224" t="s">
        <v>1380</v>
      </c>
      <c r="B2565" s="137">
        <v>33</v>
      </c>
      <c r="C2565" s="429" t="str">
        <f>+VLOOKUP(Tabla9[[#This Row],[Cod. Riesgo]],Tabla_Riesgos[[Número]:[Tipo de Riesgo]],6,FALSE)</f>
        <v>Estratégico</v>
      </c>
      <c r="D2565" s="416" t="s">
        <v>38</v>
      </c>
      <c r="E2565" s="417" t="s">
        <v>39</v>
      </c>
      <c r="F2565" s="121"/>
      <c r="G2565" s="293" t="s">
        <v>250</v>
      </c>
      <c r="H2565" s="472"/>
      <c r="I2565" s="207"/>
      <c r="J2565" s="207"/>
      <c r="K2565" s="207"/>
      <c r="L2565" s="207"/>
      <c r="M2565" s="207"/>
      <c r="N2565" s="207"/>
      <c r="O2565" s="123"/>
      <c r="P2565" s="123">
        <f t="shared" ref="P2565:P2628" si="164">IFERROR(IF(I2565="Asignado",15,0)+IF(J2565="Adecuado",15,0)+IF(K2565="Oportuna",15,0)+IF(L2565="Prevenir",15,0)+IF(L2565="Detectar",10,0)+IF(M2565="Confiable",15,0)+IF(N2565="Se investigan y resuelven oportunamente",15,0)+IF(O2565="Completa",10,0)+IF(O2565="Incompleta",5,0),"")</f>
        <v>0</v>
      </c>
      <c r="Q2565" s="208" t="str">
        <f t="shared" ref="Q2565:Q2628" si="165">IF(P2565&lt;86,"Debil",IF(P2565&lt;96,"Moderado","Fuerte"))</f>
        <v>Debil</v>
      </c>
      <c r="R2565" s="224" t="s">
        <v>516</v>
      </c>
      <c r="S2565" s="224" t="str">
        <f t="shared" ref="S2565:S2628" si="166">_xlfn.CONCAT(Q2565,R2565)</f>
        <v>DebilFuerte</v>
      </c>
      <c r="T2565" s="224">
        <f>IFERROR(VLOOKUP(S2565,'Tablas de calculos'!$AU$16:$AV$24,2,FALSE),"")</f>
        <v>7</v>
      </c>
      <c r="U2565" s="208" t="str">
        <f>IFERROR(VLOOKUP(T2565,'Tablas de calculos'!$AV$16:$AY$24,4),"")</f>
        <v>Débil</v>
      </c>
      <c r="V2565" s="207" t="s">
        <v>576</v>
      </c>
      <c r="W2565" s="123" t="s">
        <v>578</v>
      </c>
      <c r="X2565" s="123" t="str">
        <f t="shared" ref="X2565:X2628" si="167">CONCATENATE(U2565,V2565,W2565)</f>
        <v>DébilNo disminuyeDirectamente</v>
      </c>
      <c r="Y2565" s="208" t="str">
        <f>IFERROR(VLOOKUP(X2565,'Tablas de calculos'!$AZ$4:$BE$11,5,FALSE),"")</f>
        <v/>
      </c>
      <c r="Z2565" s="208" t="str">
        <f>IFERROR(VLOOKUP(X2565,'Tablas de calculos'!$AZ$4:$BE$11,6,FALSE),"")</f>
        <v/>
      </c>
    </row>
    <row r="2566" spans="1:26" ht="45" x14ac:dyDescent="0.25">
      <c r="A2566" s="224" t="s">
        <v>1380</v>
      </c>
      <c r="B2566" s="137">
        <v>33</v>
      </c>
      <c r="C2566" s="429" t="str">
        <f>+VLOOKUP(Tabla9[[#This Row],[Cod. Riesgo]],Tabla_Riesgos[[Número]:[Tipo de Riesgo]],6,FALSE)</f>
        <v>Estratégico</v>
      </c>
      <c r="D2566" s="418" t="s">
        <v>38</v>
      </c>
      <c r="E2566" s="419" t="s">
        <v>39</v>
      </c>
      <c r="F2566" s="121"/>
      <c r="G2566" s="293" t="s">
        <v>251</v>
      </c>
      <c r="H2566" s="472"/>
      <c r="I2566" s="207"/>
      <c r="J2566" s="207"/>
      <c r="K2566" s="207"/>
      <c r="L2566" s="207"/>
      <c r="M2566" s="207"/>
      <c r="N2566" s="207"/>
      <c r="O2566" s="123"/>
      <c r="P2566" s="123">
        <f t="shared" si="164"/>
        <v>0</v>
      </c>
      <c r="Q2566" s="208" t="str">
        <f t="shared" si="165"/>
        <v>Debil</v>
      </c>
      <c r="R2566" s="224" t="s">
        <v>516</v>
      </c>
      <c r="S2566" s="224" t="str">
        <f t="shared" si="166"/>
        <v>DebilFuerte</v>
      </c>
      <c r="T2566" s="224">
        <f>IFERROR(VLOOKUP(S2566,'Tablas de calculos'!$AU$16:$AV$24,2,FALSE),"")</f>
        <v>7</v>
      </c>
      <c r="U2566" s="208" t="str">
        <f>IFERROR(VLOOKUP(T2566,'Tablas de calculos'!$AV$16:$AY$24,4),"")</f>
        <v>Débil</v>
      </c>
      <c r="V2566" s="207" t="s">
        <v>576</v>
      </c>
      <c r="W2566" s="123" t="s">
        <v>578</v>
      </c>
      <c r="X2566" s="123" t="str">
        <f t="shared" si="167"/>
        <v>DébilNo disminuyeDirectamente</v>
      </c>
      <c r="Y2566" s="208" t="str">
        <f>IFERROR(VLOOKUP(X2566,'Tablas de calculos'!$AZ$4:$BE$11,5,FALSE),"")</f>
        <v/>
      </c>
      <c r="Z2566" s="208" t="str">
        <f>IFERROR(VLOOKUP(X2566,'Tablas de calculos'!$AZ$4:$BE$11,6,FALSE),"")</f>
        <v/>
      </c>
    </row>
    <row r="2567" spans="1:26" ht="30" x14ac:dyDescent="0.25">
      <c r="A2567" s="224" t="s">
        <v>1380</v>
      </c>
      <c r="B2567" s="137">
        <v>33</v>
      </c>
      <c r="C2567" s="429" t="str">
        <f>+VLOOKUP(Tabla9[[#This Row],[Cod. Riesgo]],Tabla_Riesgos[[Número]:[Tipo de Riesgo]],6,FALSE)</f>
        <v>Estratégico</v>
      </c>
      <c r="D2567" s="416" t="s">
        <v>38</v>
      </c>
      <c r="E2567" s="417" t="s">
        <v>39</v>
      </c>
      <c r="F2567" s="121"/>
      <c r="G2567" s="293" t="s">
        <v>252</v>
      </c>
      <c r="H2567" s="472"/>
      <c r="I2567" s="207"/>
      <c r="J2567" s="207"/>
      <c r="K2567" s="207"/>
      <c r="L2567" s="207"/>
      <c r="M2567" s="207"/>
      <c r="N2567" s="207"/>
      <c r="O2567" s="123"/>
      <c r="P2567" s="123">
        <f t="shared" si="164"/>
        <v>0</v>
      </c>
      <c r="Q2567" s="208" t="str">
        <f t="shared" si="165"/>
        <v>Debil</v>
      </c>
      <c r="R2567" s="224" t="s">
        <v>516</v>
      </c>
      <c r="S2567" s="224" t="str">
        <f t="shared" si="166"/>
        <v>DebilFuerte</v>
      </c>
      <c r="T2567" s="224">
        <f>IFERROR(VLOOKUP(S2567,'Tablas de calculos'!$AU$16:$AV$24,2,FALSE),"")</f>
        <v>7</v>
      </c>
      <c r="U2567" s="208" t="str">
        <f>IFERROR(VLOOKUP(T2567,'Tablas de calculos'!$AV$16:$AY$24,4),"")</f>
        <v>Débil</v>
      </c>
      <c r="V2567" s="207" t="s">
        <v>576</v>
      </c>
      <c r="W2567" s="123" t="s">
        <v>578</v>
      </c>
      <c r="X2567" s="123" t="str">
        <f t="shared" si="167"/>
        <v>DébilNo disminuyeDirectamente</v>
      </c>
      <c r="Y2567" s="208" t="str">
        <f>IFERROR(VLOOKUP(X2567,'Tablas de calculos'!$AZ$4:$BE$11,5,FALSE),"")</f>
        <v/>
      </c>
      <c r="Z2567" s="208" t="str">
        <f>IFERROR(VLOOKUP(X2567,'Tablas de calculos'!$AZ$4:$BE$11,6,FALSE),"")</f>
        <v/>
      </c>
    </row>
    <row r="2568" spans="1:26" ht="45" x14ac:dyDescent="0.25">
      <c r="A2568" s="224" t="s">
        <v>1380</v>
      </c>
      <c r="B2568" s="137">
        <v>33</v>
      </c>
      <c r="C2568" s="429" t="str">
        <f>+VLOOKUP(Tabla9[[#This Row],[Cod. Riesgo]],Tabla_Riesgos[[Número]:[Tipo de Riesgo]],6,FALSE)</f>
        <v>Estratégico</v>
      </c>
      <c r="D2568" s="418" t="s">
        <v>38</v>
      </c>
      <c r="E2568" s="419" t="s">
        <v>39</v>
      </c>
      <c r="F2568" s="121"/>
      <c r="G2568" s="293" t="s">
        <v>253</v>
      </c>
      <c r="H2568" s="472"/>
      <c r="I2568" s="207"/>
      <c r="J2568" s="207"/>
      <c r="K2568" s="207"/>
      <c r="L2568" s="207"/>
      <c r="M2568" s="207"/>
      <c r="N2568" s="207"/>
      <c r="O2568" s="123"/>
      <c r="P2568" s="123">
        <f t="shared" si="164"/>
        <v>0</v>
      </c>
      <c r="Q2568" s="208" t="str">
        <f t="shared" si="165"/>
        <v>Debil</v>
      </c>
      <c r="R2568" s="224" t="s">
        <v>516</v>
      </c>
      <c r="S2568" s="224" t="str">
        <f t="shared" si="166"/>
        <v>DebilFuerte</v>
      </c>
      <c r="T2568" s="224">
        <f>IFERROR(VLOOKUP(S2568,'Tablas de calculos'!$AU$16:$AV$24,2,FALSE),"")</f>
        <v>7</v>
      </c>
      <c r="U2568" s="208" t="str">
        <f>IFERROR(VLOOKUP(T2568,'Tablas de calculos'!$AV$16:$AY$24,4),"")</f>
        <v>Débil</v>
      </c>
      <c r="V2568" s="207" t="s">
        <v>576</v>
      </c>
      <c r="W2568" s="123" t="s">
        <v>578</v>
      </c>
      <c r="X2568" s="123" t="str">
        <f t="shared" si="167"/>
        <v>DébilNo disminuyeDirectamente</v>
      </c>
      <c r="Y2568" s="208" t="str">
        <f>IFERROR(VLOOKUP(X2568,'Tablas de calculos'!$AZ$4:$BE$11,5,FALSE),"")</f>
        <v/>
      </c>
      <c r="Z2568" s="208" t="str">
        <f>IFERROR(VLOOKUP(X2568,'Tablas de calculos'!$AZ$4:$BE$11,6,FALSE),"")</f>
        <v/>
      </c>
    </row>
    <row r="2569" spans="1:26" ht="45" x14ac:dyDescent="0.25">
      <c r="A2569" s="224" t="s">
        <v>1380</v>
      </c>
      <c r="B2569" s="137">
        <v>34</v>
      </c>
      <c r="C2569" s="429" t="str">
        <f>+VLOOKUP(Tabla9[[#This Row],[Cod. Riesgo]],Tabla_Riesgos[[Número]:[Tipo de Riesgo]],6,FALSE)</f>
        <v>Operativo</v>
      </c>
      <c r="D2569" s="416" t="s">
        <v>38</v>
      </c>
      <c r="E2569" s="417" t="s">
        <v>662</v>
      </c>
      <c r="F2569" s="121"/>
      <c r="G2569" s="293" t="s">
        <v>254</v>
      </c>
      <c r="H2569" s="472" t="s">
        <v>544</v>
      </c>
      <c r="I2569" s="207" t="s">
        <v>486</v>
      </c>
      <c r="J2569" s="207" t="s">
        <v>490</v>
      </c>
      <c r="K2569" s="207" t="s">
        <v>494</v>
      </c>
      <c r="L2569" s="207" t="s">
        <v>498</v>
      </c>
      <c r="M2569" s="207" t="s">
        <v>503</v>
      </c>
      <c r="N2569" s="207" t="s">
        <v>508</v>
      </c>
      <c r="O2569" s="123" t="s">
        <v>512</v>
      </c>
      <c r="P2569" s="123">
        <f t="shared" si="164"/>
        <v>100</v>
      </c>
      <c r="Q2569" s="208" t="str">
        <f t="shared" si="165"/>
        <v>Fuerte</v>
      </c>
      <c r="R2569" s="224" t="s">
        <v>516</v>
      </c>
      <c r="S2569" s="224" t="str">
        <f t="shared" si="166"/>
        <v>FuerteFuerte</v>
      </c>
      <c r="T2569" s="224">
        <f>IFERROR(VLOOKUP(S2569,'Tablas de calculos'!$AU$16:$AV$24,2,FALSE),"")</f>
        <v>1</v>
      </c>
      <c r="U2569" s="208" t="str">
        <f>IFERROR(VLOOKUP(T2569,'Tablas de calculos'!$AV$16:$AY$24,4),"")</f>
        <v>Fuerte</v>
      </c>
      <c r="V2569" s="207" t="s">
        <v>576</v>
      </c>
      <c r="W2569" s="123" t="s">
        <v>578</v>
      </c>
      <c r="X2569" s="123" t="str">
        <f t="shared" si="167"/>
        <v>FuerteNo disminuyeDirectamente</v>
      </c>
      <c r="Y2569" s="208">
        <f>IFERROR(VLOOKUP(X2569,'Tablas de calculos'!$AZ$4:$BE$11,5,FALSE),"")</f>
        <v>0</v>
      </c>
      <c r="Z2569" s="208">
        <f>IFERROR(VLOOKUP(X2569,'Tablas de calculos'!$AZ$4:$BE$11,6,FALSE),"")</f>
        <v>2</v>
      </c>
    </row>
    <row r="2570" spans="1:26" ht="45" x14ac:dyDescent="0.25">
      <c r="A2570" s="224" t="s">
        <v>1380</v>
      </c>
      <c r="B2570" s="137">
        <v>34</v>
      </c>
      <c r="C2570" s="429" t="str">
        <f>+VLOOKUP(Tabla9[[#This Row],[Cod. Riesgo]],Tabla_Riesgos[[Número]:[Tipo de Riesgo]],6,FALSE)</f>
        <v>Operativo</v>
      </c>
      <c r="D2570" s="418" t="s">
        <v>38</v>
      </c>
      <c r="E2570" s="419" t="s">
        <v>662</v>
      </c>
      <c r="F2570" s="121"/>
      <c r="G2570" s="293" t="s">
        <v>255</v>
      </c>
      <c r="H2570" s="472"/>
      <c r="I2570" s="207"/>
      <c r="J2570" s="207"/>
      <c r="K2570" s="207"/>
      <c r="L2570" s="207"/>
      <c r="M2570" s="207"/>
      <c r="N2570" s="207"/>
      <c r="O2570" s="123"/>
      <c r="P2570" s="123">
        <f t="shared" si="164"/>
        <v>0</v>
      </c>
      <c r="Q2570" s="208" t="str">
        <f t="shared" si="165"/>
        <v>Debil</v>
      </c>
      <c r="R2570" s="224" t="s">
        <v>516</v>
      </c>
      <c r="S2570" s="224" t="str">
        <f t="shared" si="166"/>
        <v>DebilFuerte</v>
      </c>
      <c r="T2570" s="224">
        <f>IFERROR(VLOOKUP(S2570,'Tablas de calculos'!$AU$16:$AV$24,2,FALSE),"")</f>
        <v>7</v>
      </c>
      <c r="U2570" s="208" t="str">
        <f>IFERROR(VLOOKUP(T2570,'Tablas de calculos'!$AV$16:$AY$24,4),"")</f>
        <v>Débil</v>
      </c>
      <c r="V2570" s="207" t="s">
        <v>576</v>
      </c>
      <c r="W2570" s="123" t="s">
        <v>578</v>
      </c>
      <c r="X2570" s="123" t="str">
        <f t="shared" si="167"/>
        <v>DébilNo disminuyeDirectamente</v>
      </c>
      <c r="Y2570" s="208" t="str">
        <f>IFERROR(VLOOKUP(X2570,'Tablas de calculos'!$AZ$4:$BE$11,5,FALSE),"")</f>
        <v/>
      </c>
      <c r="Z2570" s="208" t="str">
        <f>IFERROR(VLOOKUP(X2570,'Tablas de calculos'!$AZ$4:$BE$11,6,FALSE),"")</f>
        <v/>
      </c>
    </row>
    <row r="2571" spans="1:26" ht="60" x14ac:dyDescent="0.25">
      <c r="A2571" s="224" t="s">
        <v>1380</v>
      </c>
      <c r="B2571" s="137">
        <v>35</v>
      </c>
      <c r="C2571" s="429" t="str">
        <f>+VLOOKUP(Tabla9[[#This Row],[Cod. Riesgo]],Tabla_Riesgos[[Número]:[Tipo de Riesgo]],6,FALSE)</f>
        <v>Operativo</v>
      </c>
      <c r="D2571" s="416" t="s">
        <v>38</v>
      </c>
      <c r="E2571" s="417" t="s">
        <v>40</v>
      </c>
      <c r="F2571" s="121"/>
      <c r="G2571" s="293" t="s">
        <v>256</v>
      </c>
      <c r="H2571" s="472"/>
      <c r="I2571" s="207"/>
      <c r="J2571" s="207"/>
      <c r="K2571" s="207"/>
      <c r="L2571" s="207"/>
      <c r="M2571" s="207"/>
      <c r="N2571" s="207"/>
      <c r="O2571" s="123"/>
      <c r="P2571" s="123">
        <f t="shared" si="164"/>
        <v>0</v>
      </c>
      <c r="Q2571" s="208" t="str">
        <f t="shared" si="165"/>
        <v>Debil</v>
      </c>
      <c r="R2571" s="224" t="s">
        <v>516</v>
      </c>
      <c r="S2571" s="224" t="str">
        <f t="shared" si="166"/>
        <v>DebilFuerte</v>
      </c>
      <c r="T2571" s="224">
        <f>IFERROR(VLOOKUP(S2571,'Tablas de calculos'!$AU$16:$AV$24,2,FALSE),"")</f>
        <v>7</v>
      </c>
      <c r="U2571" s="208" t="str">
        <f>IFERROR(VLOOKUP(T2571,'Tablas de calculos'!$AV$16:$AY$24,4),"")</f>
        <v>Débil</v>
      </c>
      <c r="V2571" s="207" t="s">
        <v>576</v>
      </c>
      <c r="W2571" s="123" t="s">
        <v>578</v>
      </c>
      <c r="X2571" s="123" t="str">
        <f t="shared" si="167"/>
        <v>DébilNo disminuyeDirectamente</v>
      </c>
      <c r="Y2571" s="208" t="str">
        <f>IFERROR(VLOOKUP(X2571,'Tablas de calculos'!$AZ$4:$BE$11,5,FALSE),"")</f>
        <v/>
      </c>
      <c r="Z2571" s="208" t="str">
        <f>IFERROR(VLOOKUP(X2571,'Tablas de calculos'!$AZ$4:$BE$11,6,FALSE),"")</f>
        <v/>
      </c>
    </row>
    <row r="2572" spans="1:26" ht="45" x14ac:dyDescent="0.25">
      <c r="A2572" s="224" t="s">
        <v>1380</v>
      </c>
      <c r="B2572" s="137">
        <v>35</v>
      </c>
      <c r="C2572" s="429" t="str">
        <f>+VLOOKUP(Tabla9[[#This Row],[Cod. Riesgo]],Tabla_Riesgos[[Número]:[Tipo de Riesgo]],6,FALSE)</f>
        <v>Operativo</v>
      </c>
      <c r="D2572" s="418" t="s">
        <v>38</v>
      </c>
      <c r="E2572" s="419" t="s">
        <v>40</v>
      </c>
      <c r="F2572" s="121"/>
      <c r="G2572" s="293" t="s">
        <v>257</v>
      </c>
      <c r="H2572" s="472"/>
      <c r="I2572" s="207"/>
      <c r="J2572" s="207"/>
      <c r="K2572" s="207"/>
      <c r="L2572" s="207"/>
      <c r="M2572" s="207"/>
      <c r="N2572" s="207"/>
      <c r="O2572" s="123"/>
      <c r="P2572" s="123">
        <f t="shared" si="164"/>
        <v>0</v>
      </c>
      <c r="Q2572" s="208" t="str">
        <f t="shared" si="165"/>
        <v>Debil</v>
      </c>
      <c r="R2572" s="224" t="s">
        <v>516</v>
      </c>
      <c r="S2572" s="224" t="str">
        <f t="shared" si="166"/>
        <v>DebilFuerte</v>
      </c>
      <c r="T2572" s="224">
        <f>IFERROR(VLOOKUP(S2572,'Tablas de calculos'!$AU$16:$AV$24,2,FALSE),"")</f>
        <v>7</v>
      </c>
      <c r="U2572" s="208" t="str">
        <f>IFERROR(VLOOKUP(T2572,'Tablas de calculos'!$AV$16:$AY$24,4),"")</f>
        <v>Débil</v>
      </c>
      <c r="V2572" s="207" t="s">
        <v>576</v>
      </c>
      <c r="W2572" s="123" t="s">
        <v>578</v>
      </c>
      <c r="X2572" s="123" t="str">
        <f t="shared" si="167"/>
        <v>DébilNo disminuyeDirectamente</v>
      </c>
      <c r="Y2572" s="208" t="str">
        <f>IFERROR(VLOOKUP(X2572,'Tablas de calculos'!$AZ$4:$BE$11,5,FALSE),"")</f>
        <v/>
      </c>
      <c r="Z2572" s="208" t="str">
        <f>IFERROR(VLOOKUP(X2572,'Tablas de calculos'!$AZ$4:$BE$11,6,FALSE),"")</f>
        <v/>
      </c>
    </row>
    <row r="2573" spans="1:26" ht="60" x14ac:dyDescent="0.25">
      <c r="A2573" s="224" t="s">
        <v>1380</v>
      </c>
      <c r="B2573" s="137">
        <v>35</v>
      </c>
      <c r="C2573" s="429" t="str">
        <f>+VLOOKUP(Tabla9[[#This Row],[Cod. Riesgo]],Tabla_Riesgos[[Número]:[Tipo de Riesgo]],6,FALSE)</f>
        <v>Operativo</v>
      </c>
      <c r="D2573" s="416" t="s">
        <v>38</v>
      </c>
      <c r="E2573" s="417" t="s">
        <v>40</v>
      </c>
      <c r="F2573" s="121"/>
      <c r="G2573" s="293" t="s">
        <v>258</v>
      </c>
      <c r="H2573" s="472"/>
      <c r="I2573" s="207"/>
      <c r="J2573" s="207"/>
      <c r="K2573" s="207"/>
      <c r="L2573" s="207"/>
      <c r="M2573" s="207"/>
      <c r="N2573" s="207"/>
      <c r="O2573" s="123"/>
      <c r="P2573" s="123">
        <f t="shared" si="164"/>
        <v>0</v>
      </c>
      <c r="Q2573" s="208" t="str">
        <f t="shared" si="165"/>
        <v>Debil</v>
      </c>
      <c r="R2573" s="224" t="s">
        <v>516</v>
      </c>
      <c r="S2573" s="224" t="str">
        <f t="shared" si="166"/>
        <v>DebilFuerte</v>
      </c>
      <c r="T2573" s="224">
        <f>IFERROR(VLOOKUP(S2573,'Tablas de calculos'!$AU$16:$AV$24,2,FALSE),"")</f>
        <v>7</v>
      </c>
      <c r="U2573" s="208" t="str">
        <f>IFERROR(VLOOKUP(T2573,'Tablas de calculos'!$AV$16:$AY$24,4),"")</f>
        <v>Débil</v>
      </c>
      <c r="V2573" s="207" t="s">
        <v>576</v>
      </c>
      <c r="W2573" s="123" t="s">
        <v>578</v>
      </c>
      <c r="X2573" s="123" t="str">
        <f t="shared" si="167"/>
        <v>DébilNo disminuyeDirectamente</v>
      </c>
      <c r="Y2573" s="208" t="str">
        <f>IFERROR(VLOOKUP(X2573,'Tablas de calculos'!$AZ$4:$BE$11,5,FALSE),"")</f>
        <v/>
      </c>
      <c r="Z2573" s="208" t="str">
        <f>IFERROR(VLOOKUP(X2573,'Tablas de calculos'!$AZ$4:$BE$11,6,FALSE),"")</f>
        <v/>
      </c>
    </row>
    <row r="2574" spans="1:26" ht="135" x14ac:dyDescent="0.25">
      <c r="A2574" s="224" t="s">
        <v>1380</v>
      </c>
      <c r="B2574" s="137">
        <v>37</v>
      </c>
      <c r="C2574" s="429" t="str">
        <f>+VLOOKUP(Tabla9[[#This Row],[Cod. Riesgo]],Tabla_Riesgos[[Número]:[Tipo de Riesgo]],6,FALSE)</f>
        <v>Estratégico</v>
      </c>
      <c r="D2574" s="418" t="s">
        <v>38</v>
      </c>
      <c r="E2574" s="419" t="s">
        <v>663</v>
      </c>
      <c r="F2574" s="121"/>
      <c r="G2574" s="293" t="s">
        <v>259</v>
      </c>
      <c r="H2574" s="472"/>
      <c r="I2574" s="207"/>
      <c r="J2574" s="207"/>
      <c r="K2574" s="207"/>
      <c r="L2574" s="207"/>
      <c r="M2574" s="207"/>
      <c r="N2574" s="207"/>
      <c r="O2574" s="123"/>
      <c r="P2574" s="123">
        <f t="shared" si="164"/>
        <v>0</v>
      </c>
      <c r="Q2574" s="208" t="str">
        <f t="shared" si="165"/>
        <v>Debil</v>
      </c>
      <c r="R2574" s="224" t="s">
        <v>516</v>
      </c>
      <c r="S2574" s="224" t="str">
        <f t="shared" si="166"/>
        <v>DebilFuerte</v>
      </c>
      <c r="T2574" s="224">
        <f>IFERROR(VLOOKUP(S2574,'Tablas de calculos'!$AU$16:$AV$24,2,FALSE),"")</f>
        <v>7</v>
      </c>
      <c r="U2574" s="208" t="str">
        <f>IFERROR(VLOOKUP(T2574,'Tablas de calculos'!$AV$16:$AY$24,4),"")</f>
        <v>Débil</v>
      </c>
      <c r="V2574" s="207" t="s">
        <v>576</v>
      </c>
      <c r="W2574" s="123" t="s">
        <v>578</v>
      </c>
      <c r="X2574" s="123" t="str">
        <f t="shared" si="167"/>
        <v>DébilNo disminuyeDirectamente</v>
      </c>
      <c r="Y2574" s="208" t="str">
        <f>IFERROR(VLOOKUP(X2574,'Tablas de calculos'!$AZ$4:$BE$11,5,FALSE),"")</f>
        <v/>
      </c>
      <c r="Z2574" s="208" t="str">
        <f>IFERROR(VLOOKUP(X2574,'Tablas de calculos'!$AZ$4:$BE$11,6,FALSE),"")</f>
        <v/>
      </c>
    </row>
    <row r="2575" spans="1:26" ht="45" x14ac:dyDescent="0.25">
      <c r="A2575" s="224" t="s">
        <v>1380</v>
      </c>
      <c r="B2575" s="137">
        <v>38</v>
      </c>
      <c r="C2575" s="429" t="str">
        <f>+VLOOKUP(Tabla9[[#This Row],[Cod. Riesgo]],Tabla_Riesgos[[Número]:[Tipo de Riesgo]],6,FALSE)</f>
        <v>Operativo</v>
      </c>
      <c r="D2575" s="416" t="s">
        <v>43</v>
      </c>
      <c r="E2575" s="417" t="s">
        <v>664</v>
      </c>
      <c r="F2575" s="121"/>
      <c r="G2575" s="293" t="s">
        <v>260</v>
      </c>
      <c r="H2575" s="472"/>
      <c r="I2575" s="207"/>
      <c r="J2575" s="207"/>
      <c r="K2575" s="207"/>
      <c r="L2575" s="207"/>
      <c r="M2575" s="207"/>
      <c r="N2575" s="207"/>
      <c r="O2575" s="123"/>
      <c r="P2575" s="123">
        <f t="shared" si="164"/>
        <v>0</v>
      </c>
      <c r="Q2575" s="208" t="str">
        <f t="shared" si="165"/>
        <v>Debil</v>
      </c>
      <c r="R2575" s="224" t="s">
        <v>516</v>
      </c>
      <c r="S2575" s="224" t="str">
        <f t="shared" si="166"/>
        <v>DebilFuerte</v>
      </c>
      <c r="T2575" s="224">
        <f>IFERROR(VLOOKUP(S2575,'Tablas de calculos'!$AU$16:$AV$24,2,FALSE),"")</f>
        <v>7</v>
      </c>
      <c r="U2575" s="208" t="str">
        <f>IFERROR(VLOOKUP(T2575,'Tablas de calculos'!$AV$16:$AY$24,4),"")</f>
        <v>Débil</v>
      </c>
      <c r="V2575" s="207" t="s">
        <v>576</v>
      </c>
      <c r="W2575" s="123" t="s">
        <v>578</v>
      </c>
      <c r="X2575" s="123" t="str">
        <f t="shared" si="167"/>
        <v>DébilNo disminuyeDirectamente</v>
      </c>
      <c r="Y2575" s="208" t="str">
        <f>IFERROR(VLOOKUP(X2575,'Tablas de calculos'!$AZ$4:$BE$11,5,FALSE),"")</f>
        <v/>
      </c>
      <c r="Z2575" s="208" t="str">
        <f>IFERROR(VLOOKUP(X2575,'Tablas de calculos'!$AZ$4:$BE$11,6,FALSE),"")</f>
        <v/>
      </c>
    </row>
    <row r="2576" spans="1:26" ht="45" x14ac:dyDescent="0.25">
      <c r="A2576" s="224" t="s">
        <v>1380</v>
      </c>
      <c r="B2576" s="137">
        <v>38</v>
      </c>
      <c r="C2576" s="429" t="str">
        <f>+VLOOKUP(Tabla9[[#This Row],[Cod. Riesgo]],Tabla_Riesgos[[Número]:[Tipo de Riesgo]],6,FALSE)</f>
        <v>Operativo</v>
      </c>
      <c r="D2576" s="418" t="s">
        <v>43</v>
      </c>
      <c r="E2576" s="419" t="s">
        <v>664</v>
      </c>
      <c r="F2576" s="121"/>
      <c r="G2576" s="293" t="s">
        <v>261</v>
      </c>
      <c r="H2576" s="472"/>
      <c r="I2576" s="207"/>
      <c r="J2576" s="207"/>
      <c r="K2576" s="207"/>
      <c r="L2576" s="207"/>
      <c r="M2576" s="207"/>
      <c r="N2576" s="207"/>
      <c r="O2576" s="123"/>
      <c r="P2576" s="123">
        <f t="shared" si="164"/>
        <v>0</v>
      </c>
      <c r="Q2576" s="208" t="str">
        <f t="shared" si="165"/>
        <v>Debil</v>
      </c>
      <c r="R2576" s="224" t="s">
        <v>516</v>
      </c>
      <c r="S2576" s="224" t="str">
        <f t="shared" si="166"/>
        <v>DebilFuerte</v>
      </c>
      <c r="T2576" s="224">
        <f>IFERROR(VLOOKUP(S2576,'Tablas de calculos'!$AU$16:$AV$24,2,FALSE),"")</f>
        <v>7</v>
      </c>
      <c r="U2576" s="208" t="str">
        <f>IFERROR(VLOOKUP(T2576,'Tablas de calculos'!$AV$16:$AY$24,4),"")</f>
        <v>Débil</v>
      </c>
      <c r="V2576" s="207" t="s">
        <v>576</v>
      </c>
      <c r="W2576" s="123" t="s">
        <v>578</v>
      </c>
      <c r="X2576" s="123" t="str">
        <f t="shared" si="167"/>
        <v>DébilNo disminuyeDirectamente</v>
      </c>
      <c r="Y2576" s="208" t="str">
        <f>IFERROR(VLOOKUP(X2576,'Tablas de calculos'!$AZ$4:$BE$11,5,FALSE),"")</f>
        <v/>
      </c>
      <c r="Z2576" s="208" t="str">
        <f>IFERROR(VLOOKUP(X2576,'Tablas de calculos'!$AZ$4:$BE$11,6,FALSE),"")</f>
        <v/>
      </c>
    </row>
    <row r="2577" spans="1:26" ht="60" x14ac:dyDescent="0.25">
      <c r="A2577" s="224" t="s">
        <v>1380</v>
      </c>
      <c r="B2577" s="137">
        <v>39</v>
      </c>
      <c r="C2577" s="429" t="str">
        <f>+VLOOKUP(Tabla9[[#This Row],[Cod. Riesgo]],Tabla_Riesgos[[Número]:[Tipo de Riesgo]],6,FALSE)</f>
        <v>Estratégico</v>
      </c>
      <c r="D2577" s="416" t="s">
        <v>43</v>
      </c>
      <c r="E2577" s="417" t="s">
        <v>44</v>
      </c>
      <c r="F2577" s="121"/>
      <c r="G2577" s="293" t="s">
        <v>215</v>
      </c>
      <c r="H2577" s="472"/>
      <c r="I2577" s="207"/>
      <c r="J2577" s="207"/>
      <c r="K2577" s="207"/>
      <c r="L2577" s="207"/>
      <c r="M2577" s="207"/>
      <c r="N2577" s="207"/>
      <c r="O2577" s="123"/>
      <c r="P2577" s="123">
        <f t="shared" si="164"/>
        <v>0</v>
      </c>
      <c r="Q2577" s="208" t="str">
        <f t="shared" si="165"/>
        <v>Debil</v>
      </c>
      <c r="R2577" s="224" t="s">
        <v>516</v>
      </c>
      <c r="S2577" s="224" t="str">
        <f t="shared" si="166"/>
        <v>DebilFuerte</v>
      </c>
      <c r="T2577" s="224">
        <f>IFERROR(VLOOKUP(S2577,'Tablas de calculos'!$AU$16:$AV$24,2,FALSE),"")</f>
        <v>7</v>
      </c>
      <c r="U2577" s="208" t="str">
        <f>IFERROR(VLOOKUP(T2577,'Tablas de calculos'!$AV$16:$AY$24,4),"")</f>
        <v>Débil</v>
      </c>
      <c r="V2577" s="207" t="s">
        <v>576</v>
      </c>
      <c r="W2577" s="123" t="s">
        <v>578</v>
      </c>
      <c r="X2577" s="123" t="str">
        <f t="shared" si="167"/>
        <v>DébilNo disminuyeDirectamente</v>
      </c>
      <c r="Y2577" s="208" t="str">
        <f>IFERROR(VLOOKUP(X2577,'Tablas de calculos'!$AZ$4:$BE$11,5,FALSE),"")</f>
        <v/>
      </c>
      <c r="Z2577" s="208" t="str">
        <f>IFERROR(VLOOKUP(X2577,'Tablas de calculos'!$AZ$4:$BE$11,6,FALSE),"")</f>
        <v/>
      </c>
    </row>
    <row r="2578" spans="1:26" ht="60" x14ac:dyDescent="0.25">
      <c r="A2578" s="224" t="s">
        <v>1380</v>
      </c>
      <c r="B2578" s="137">
        <v>39</v>
      </c>
      <c r="C2578" s="429" t="str">
        <f>+VLOOKUP(Tabla9[[#This Row],[Cod. Riesgo]],Tabla_Riesgos[[Número]:[Tipo de Riesgo]],6,FALSE)</f>
        <v>Estratégico</v>
      </c>
      <c r="D2578" s="418" t="s">
        <v>43</v>
      </c>
      <c r="E2578" s="419" t="s">
        <v>44</v>
      </c>
      <c r="F2578" s="121"/>
      <c r="G2578" s="293" t="s">
        <v>216</v>
      </c>
      <c r="H2578" s="472"/>
      <c r="I2578" s="207"/>
      <c r="J2578" s="207"/>
      <c r="K2578" s="207"/>
      <c r="L2578" s="207"/>
      <c r="M2578" s="207"/>
      <c r="N2578" s="207"/>
      <c r="O2578" s="123"/>
      <c r="P2578" s="123">
        <f t="shared" si="164"/>
        <v>0</v>
      </c>
      <c r="Q2578" s="208" t="str">
        <f t="shared" si="165"/>
        <v>Debil</v>
      </c>
      <c r="R2578" s="224" t="s">
        <v>516</v>
      </c>
      <c r="S2578" s="224" t="str">
        <f t="shared" si="166"/>
        <v>DebilFuerte</v>
      </c>
      <c r="T2578" s="224">
        <f>IFERROR(VLOOKUP(S2578,'Tablas de calculos'!$AU$16:$AV$24,2,FALSE),"")</f>
        <v>7</v>
      </c>
      <c r="U2578" s="208" t="str">
        <f>IFERROR(VLOOKUP(T2578,'Tablas de calculos'!$AV$16:$AY$24,4),"")</f>
        <v>Débil</v>
      </c>
      <c r="V2578" s="207" t="s">
        <v>576</v>
      </c>
      <c r="W2578" s="123" t="s">
        <v>578</v>
      </c>
      <c r="X2578" s="123" t="str">
        <f t="shared" si="167"/>
        <v>DébilNo disminuyeDirectamente</v>
      </c>
      <c r="Y2578" s="208" t="str">
        <f>IFERROR(VLOOKUP(X2578,'Tablas de calculos'!$AZ$4:$BE$11,5,FALSE),"")</f>
        <v/>
      </c>
      <c r="Z2578" s="208" t="str">
        <f>IFERROR(VLOOKUP(X2578,'Tablas de calculos'!$AZ$4:$BE$11,6,FALSE),"")</f>
        <v/>
      </c>
    </row>
    <row r="2579" spans="1:26" ht="30" x14ac:dyDescent="0.25">
      <c r="A2579" s="224" t="s">
        <v>1380</v>
      </c>
      <c r="B2579" s="137">
        <v>39</v>
      </c>
      <c r="C2579" s="429" t="str">
        <f>+VLOOKUP(Tabla9[[#This Row],[Cod. Riesgo]],Tabla_Riesgos[[Número]:[Tipo de Riesgo]],6,FALSE)</f>
        <v>Estratégico</v>
      </c>
      <c r="D2579" s="416" t="s">
        <v>43</v>
      </c>
      <c r="E2579" s="417" t="s">
        <v>44</v>
      </c>
      <c r="F2579" s="121"/>
      <c r="G2579" s="293" t="s">
        <v>217</v>
      </c>
      <c r="H2579" s="472"/>
      <c r="I2579" s="207"/>
      <c r="J2579" s="207"/>
      <c r="K2579" s="207"/>
      <c r="L2579" s="207"/>
      <c r="M2579" s="207"/>
      <c r="N2579" s="207"/>
      <c r="O2579" s="123"/>
      <c r="P2579" s="123">
        <f t="shared" si="164"/>
        <v>0</v>
      </c>
      <c r="Q2579" s="208" t="str">
        <f t="shared" si="165"/>
        <v>Debil</v>
      </c>
      <c r="R2579" s="224" t="s">
        <v>516</v>
      </c>
      <c r="S2579" s="224" t="str">
        <f t="shared" si="166"/>
        <v>DebilFuerte</v>
      </c>
      <c r="T2579" s="224">
        <f>IFERROR(VLOOKUP(S2579,'Tablas de calculos'!$AU$16:$AV$24,2,FALSE),"")</f>
        <v>7</v>
      </c>
      <c r="U2579" s="208" t="str">
        <f>IFERROR(VLOOKUP(T2579,'Tablas de calculos'!$AV$16:$AY$24,4),"")</f>
        <v>Débil</v>
      </c>
      <c r="V2579" s="207" t="s">
        <v>576</v>
      </c>
      <c r="W2579" s="123" t="s">
        <v>578</v>
      </c>
      <c r="X2579" s="123" t="str">
        <f t="shared" si="167"/>
        <v>DébilNo disminuyeDirectamente</v>
      </c>
      <c r="Y2579" s="208" t="str">
        <f>IFERROR(VLOOKUP(X2579,'Tablas de calculos'!$AZ$4:$BE$11,5,FALSE),"")</f>
        <v/>
      </c>
      <c r="Z2579" s="208" t="str">
        <f>IFERROR(VLOOKUP(X2579,'Tablas de calculos'!$AZ$4:$BE$11,6,FALSE),"")</f>
        <v/>
      </c>
    </row>
    <row r="2580" spans="1:26" ht="60" x14ac:dyDescent="0.25">
      <c r="A2580" s="224" t="s">
        <v>1380</v>
      </c>
      <c r="B2580" s="137">
        <v>40</v>
      </c>
      <c r="C2580" s="429" t="str">
        <f>+VLOOKUP(Tabla9[[#This Row],[Cod. Riesgo]],Tabla_Riesgos[[Número]:[Tipo de Riesgo]],6,FALSE)</f>
        <v>Operativo</v>
      </c>
      <c r="D2580" s="418" t="s">
        <v>43</v>
      </c>
      <c r="E2580" s="419" t="s">
        <v>743</v>
      </c>
      <c r="F2580" s="121"/>
      <c r="G2580" s="293" t="s">
        <v>262</v>
      </c>
      <c r="H2580" s="472"/>
      <c r="I2580" s="207"/>
      <c r="J2580" s="207"/>
      <c r="K2580" s="207"/>
      <c r="L2580" s="207"/>
      <c r="M2580" s="207"/>
      <c r="N2580" s="207"/>
      <c r="O2580" s="123"/>
      <c r="P2580" s="123">
        <f t="shared" si="164"/>
        <v>0</v>
      </c>
      <c r="Q2580" s="208" t="str">
        <f t="shared" si="165"/>
        <v>Debil</v>
      </c>
      <c r="R2580" s="224" t="s">
        <v>516</v>
      </c>
      <c r="S2580" s="224" t="str">
        <f t="shared" si="166"/>
        <v>DebilFuerte</v>
      </c>
      <c r="T2580" s="224">
        <f>IFERROR(VLOOKUP(S2580,'Tablas de calculos'!$AU$16:$AV$24,2,FALSE),"")</f>
        <v>7</v>
      </c>
      <c r="U2580" s="208" t="str">
        <f>IFERROR(VLOOKUP(T2580,'Tablas de calculos'!$AV$16:$AY$24,4),"")</f>
        <v>Débil</v>
      </c>
      <c r="V2580" s="207" t="s">
        <v>576</v>
      </c>
      <c r="W2580" s="123" t="s">
        <v>578</v>
      </c>
      <c r="X2580" s="123" t="str">
        <f t="shared" si="167"/>
        <v>DébilNo disminuyeDirectamente</v>
      </c>
      <c r="Y2580" s="208" t="str">
        <f>IFERROR(VLOOKUP(X2580,'Tablas de calculos'!$AZ$4:$BE$11,5,FALSE),"")</f>
        <v/>
      </c>
      <c r="Z2580" s="208" t="str">
        <f>IFERROR(VLOOKUP(X2580,'Tablas de calculos'!$AZ$4:$BE$11,6,FALSE),"")</f>
        <v/>
      </c>
    </row>
    <row r="2581" spans="1:26" ht="45" x14ac:dyDescent="0.25">
      <c r="A2581" s="224" t="s">
        <v>1380</v>
      </c>
      <c r="B2581" s="137">
        <v>40</v>
      </c>
      <c r="C2581" s="429" t="str">
        <f>+VLOOKUP(Tabla9[[#This Row],[Cod. Riesgo]],Tabla_Riesgos[[Número]:[Tipo de Riesgo]],6,FALSE)</f>
        <v>Operativo</v>
      </c>
      <c r="D2581" s="416" t="s">
        <v>43</v>
      </c>
      <c r="E2581" s="417" t="s">
        <v>743</v>
      </c>
      <c r="F2581" s="121"/>
      <c r="G2581" s="293" t="s">
        <v>251</v>
      </c>
      <c r="H2581" s="472"/>
      <c r="I2581" s="207"/>
      <c r="J2581" s="207"/>
      <c r="K2581" s="207"/>
      <c r="L2581" s="207"/>
      <c r="M2581" s="207"/>
      <c r="N2581" s="207"/>
      <c r="O2581" s="123"/>
      <c r="P2581" s="123">
        <f t="shared" si="164"/>
        <v>0</v>
      </c>
      <c r="Q2581" s="208" t="str">
        <f t="shared" si="165"/>
        <v>Debil</v>
      </c>
      <c r="R2581" s="224" t="s">
        <v>516</v>
      </c>
      <c r="S2581" s="224" t="str">
        <f t="shared" si="166"/>
        <v>DebilFuerte</v>
      </c>
      <c r="T2581" s="224">
        <f>IFERROR(VLOOKUP(S2581,'Tablas de calculos'!$AU$16:$AV$24,2,FALSE),"")</f>
        <v>7</v>
      </c>
      <c r="U2581" s="208" t="str">
        <f>IFERROR(VLOOKUP(T2581,'Tablas de calculos'!$AV$16:$AY$24,4),"")</f>
        <v>Débil</v>
      </c>
      <c r="V2581" s="207" t="s">
        <v>576</v>
      </c>
      <c r="W2581" s="123" t="s">
        <v>578</v>
      </c>
      <c r="X2581" s="123" t="str">
        <f t="shared" si="167"/>
        <v>DébilNo disminuyeDirectamente</v>
      </c>
      <c r="Y2581" s="208" t="str">
        <f>IFERROR(VLOOKUP(X2581,'Tablas de calculos'!$AZ$4:$BE$11,5,FALSE),"")</f>
        <v/>
      </c>
      <c r="Z2581" s="208" t="str">
        <f>IFERROR(VLOOKUP(X2581,'Tablas de calculos'!$AZ$4:$BE$11,6,FALSE),"")</f>
        <v/>
      </c>
    </row>
    <row r="2582" spans="1:26" ht="45" x14ac:dyDescent="0.25">
      <c r="A2582" s="224" t="s">
        <v>1380</v>
      </c>
      <c r="B2582" s="137">
        <v>41</v>
      </c>
      <c r="C2582" s="429" t="str">
        <f>+VLOOKUP(Tabla9[[#This Row],[Cod. Riesgo]],Tabla_Riesgos[[Número]:[Tipo de Riesgo]],6,FALSE)</f>
        <v>Estratégico</v>
      </c>
      <c r="D2582" s="418" t="s">
        <v>43</v>
      </c>
      <c r="E2582" s="419" t="s">
        <v>665</v>
      </c>
      <c r="F2582" s="121"/>
      <c r="G2582" s="293" t="s">
        <v>263</v>
      </c>
      <c r="H2582" s="472"/>
      <c r="I2582" s="207"/>
      <c r="J2582" s="207"/>
      <c r="K2582" s="207"/>
      <c r="L2582" s="207"/>
      <c r="M2582" s="207"/>
      <c r="N2582" s="207"/>
      <c r="O2582" s="123"/>
      <c r="P2582" s="123">
        <f t="shared" si="164"/>
        <v>0</v>
      </c>
      <c r="Q2582" s="208" t="str">
        <f t="shared" si="165"/>
        <v>Debil</v>
      </c>
      <c r="R2582" s="224" t="s">
        <v>516</v>
      </c>
      <c r="S2582" s="224" t="str">
        <f t="shared" si="166"/>
        <v>DebilFuerte</v>
      </c>
      <c r="T2582" s="224">
        <f>IFERROR(VLOOKUP(S2582,'Tablas de calculos'!$AU$16:$AV$24,2,FALSE),"")</f>
        <v>7</v>
      </c>
      <c r="U2582" s="208" t="str">
        <f>IFERROR(VLOOKUP(T2582,'Tablas de calculos'!$AV$16:$AY$24,4),"")</f>
        <v>Débil</v>
      </c>
      <c r="V2582" s="207" t="s">
        <v>576</v>
      </c>
      <c r="W2582" s="123" t="s">
        <v>578</v>
      </c>
      <c r="X2582" s="123" t="str">
        <f t="shared" si="167"/>
        <v>DébilNo disminuyeDirectamente</v>
      </c>
      <c r="Y2582" s="208" t="str">
        <f>IFERROR(VLOOKUP(X2582,'Tablas de calculos'!$AZ$4:$BE$11,5,FALSE),"")</f>
        <v/>
      </c>
      <c r="Z2582" s="208" t="str">
        <f>IFERROR(VLOOKUP(X2582,'Tablas de calculos'!$AZ$4:$BE$11,6,FALSE),"")</f>
        <v/>
      </c>
    </row>
    <row r="2583" spans="1:26" ht="60" x14ac:dyDescent="0.25">
      <c r="A2583" s="224" t="s">
        <v>1380</v>
      </c>
      <c r="B2583" s="137">
        <v>42</v>
      </c>
      <c r="C2583" s="429" t="str">
        <f>+VLOOKUP(Tabla9[[#This Row],[Cod. Riesgo]],Tabla_Riesgos[[Número]:[Tipo de Riesgo]],6,FALSE)</f>
        <v>Operativo</v>
      </c>
      <c r="D2583" s="416" t="s">
        <v>43</v>
      </c>
      <c r="E2583" s="417" t="s">
        <v>666</v>
      </c>
      <c r="F2583" s="121"/>
      <c r="G2583" s="293" t="s">
        <v>264</v>
      </c>
      <c r="H2583" s="472"/>
      <c r="I2583" s="207"/>
      <c r="J2583" s="207"/>
      <c r="K2583" s="207"/>
      <c r="L2583" s="207"/>
      <c r="M2583" s="207"/>
      <c r="N2583" s="207"/>
      <c r="O2583" s="123"/>
      <c r="P2583" s="123">
        <f t="shared" si="164"/>
        <v>0</v>
      </c>
      <c r="Q2583" s="208" t="str">
        <f t="shared" si="165"/>
        <v>Debil</v>
      </c>
      <c r="R2583" s="224" t="s">
        <v>516</v>
      </c>
      <c r="S2583" s="224" t="str">
        <f t="shared" si="166"/>
        <v>DebilFuerte</v>
      </c>
      <c r="T2583" s="224">
        <f>IFERROR(VLOOKUP(S2583,'Tablas de calculos'!$AU$16:$AV$24,2,FALSE),"")</f>
        <v>7</v>
      </c>
      <c r="U2583" s="208" t="str">
        <f>IFERROR(VLOOKUP(T2583,'Tablas de calculos'!$AV$16:$AY$24,4),"")</f>
        <v>Débil</v>
      </c>
      <c r="V2583" s="207" t="s">
        <v>576</v>
      </c>
      <c r="W2583" s="123" t="s">
        <v>578</v>
      </c>
      <c r="X2583" s="123" t="str">
        <f t="shared" si="167"/>
        <v>DébilNo disminuyeDirectamente</v>
      </c>
      <c r="Y2583" s="208" t="str">
        <f>IFERROR(VLOOKUP(X2583,'Tablas de calculos'!$AZ$4:$BE$11,5,FALSE),"")</f>
        <v/>
      </c>
      <c r="Z2583" s="208" t="str">
        <f>IFERROR(VLOOKUP(X2583,'Tablas de calculos'!$AZ$4:$BE$11,6,FALSE),"")</f>
        <v/>
      </c>
    </row>
    <row r="2584" spans="1:26" ht="45" x14ac:dyDescent="0.25">
      <c r="A2584" s="224" t="s">
        <v>1380</v>
      </c>
      <c r="B2584" s="137">
        <v>42</v>
      </c>
      <c r="C2584" s="429" t="str">
        <f>+VLOOKUP(Tabla9[[#This Row],[Cod. Riesgo]],Tabla_Riesgos[[Número]:[Tipo de Riesgo]],6,FALSE)</f>
        <v>Operativo</v>
      </c>
      <c r="D2584" s="418" t="s">
        <v>43</v>
      </c>
      <c r="E2584" s="419" t="s">
        <v>666</v>
      </c>
      <c r="F2584" s="121"/>
      <c r="G2584" s="293" t="s">
        <v>265</v>
      </c>
      <c r="H2584" s="472"/>
      <c r="I2584" s="207"/>
      <c r="J2584" s="207"/>
      <c r="K2584" s="207"/>
      <c r="L2584" s="207"/>
      <c r="M2584" s="207"/>
      <c r="N2584" s="207"/>
      <c r="O2584" s="123"/>
      <c r="P2584" s="123">
        <f t="shared" si="164"/>
        <v>0</v>
      </c>
      <c r="Q2584" s="208" t="str">
        <f t="shared" si="165"/>
        <v>Debil</v>
      </c>
      <c r="R2584" s="224" t="s">
        <v>516</v>
      </c>
      <c r="S2584" s="224" t="str">
        <f t="shared" si="166"/>
        <v>DebilFuerte</v>
      </c>
      <c r="T2584" s="224">
        <f>IFERROR(VLOOKUP(S2584,'Tablas de calculos'!$AU$16:$AV$24,2,FALSE),"")</f>
        <v>7</v>
      </c>
      <c r="U2584" s="208" t="str">
        <f>IFERROR(VLOOKUP(T2584,'Tablas de calculos'!$AV$16:$AY$24,4),"")</f>
        <v>Débil</v>
      </c>
      <c r="V2584" s="207" t="s">
        <v>576</v>
      </c>
      <c r="W2584" s="123" t="s">
        <v>578</v>
      </c>
      <c r="X2584" s="123" t="str">
        <f t="shared" si="167"/>
        <v>DébilNo disminuyeDirectamente</v>
      </c>
      <c r="Y2584" s="208" t="str">
        <f>IFERROR(VLOOKUP(X2584,'Tablas de calculos'!$AZ$4:$BE$11,5,FALSE),"")</f>
        <v/>
      </c>
      <c r="Z2584" s="208" t="str">
        <f>IFERROR(VLOOKUP(X2584,'Tablas de calculos'!$AZ$4:$BE$11,6,FALSE),"")</f>
        <v/>
      </c>
    </row>
    <row r="2585" spans="1:26" ht="60" x14ac:dyDescent="0.25">
      <c r="A2585" s="224" t="s">
        <v>1380</v>
      </c>
      <c r="B2585" s="137">
        <v>43</v>
      </c>
      <c r="C2585" s="429" t="str">
        <f>+VLOOKUP(Tabla9[[#This Row],[Cod. Riesgo]],Tabla_Riesgos[[Número]:[Tipo de Riesgo]],6,FALSE)</f>
        <v>Operativo</v>
      </c>
      <c r="D2585" s="416" t="s">
        <v>45</v>
      </c>
      <c r="E2585" s="417" t="s">
        <v>667</v>
      </c>
      <c r="F2585" s="121"/>
      <c r="G2585" s="293" t="s">
        <v>266</v>
      </c>
      <c r="H2585" s="472"/>
      <c r="I2585" s="207"/>
      <c r="J2585" s="207"/>
      <c r="K2585" s="207"/>
      <c r="L2585" s="207"/>
      <c r="M2585" s="207"/>
      <c r="N2585" s="207"/>
      <c r="O2585" s="123"/>
      <c r="P2585" s="123">
        <f t="shared" si="164"/>
        <v>0</v>
      </c>
      <c r="Q2585" s="208" t="str">
        <f t="shared" si="165"/>
        <v>Debil</v>
      </c>
      <c r="R2585" s="224" t="s">
        <v>516</v>
      </c>
      <c r="S2585" s="224" t="str">
        <f t="shared" si="166"/>
        <v>DebilFuerte</v>
      </c>
      <c r="T2585" s="224">
        <f>IFERROR(VLOOKUP(S2585,'Tablas de calculos'!$AU$16:$AV$24,2,FALSE),"")</f>
        <v>7</v>
      </c>
      <c r="U2585" s="208" t="str">
        <f>IFERROR(VLOOKUP(T2585,'Tablas de calculos'!$AV$16:$AY$24,4),"")</f>
        <v>Débil</v>
      </c>
      <c r="V2585" s="207" t="s">
        <v>576</v>
      </c>
      <c r="W2585" s="123" t="s">
        <v>578</v>
      </c>
      <c r="X2585" s="123" t="str">
        <f t="shared" si="167"/>
        <v>DébilNo disminuyeDirectamente</v>
      </c>
      <c r="Y2585" s="208" t="str">
        <f>IFERROR(VLOOKUP(X2585,'Tablas de calculos'!$AZ$4:$BE$11,5,FALSE),"")</f>
        <v/>
      </c>
      <c r="Z2585" s="208" t="str">
        <f>IFERROR(VLOOKUP(X2585,'Tablas de calculos'!$AZ$4:$BE$11,6,FALSE),"")</f>
        <v/>
      </c>
    </row>
    <row r="2586" spans="1:26" ht="45" x14ac:dyDescent="0.25">
      <c r="A2586" s="224" t="s">
        <v>1380</v>
      </c>
      <c r="B2586" s="137">
        <v>43</v>
      </c>
      <c r="C2586" s="429" t="str">
        <f>+VLOOKUP(Tabla9[[#This Row],[Cod. Riesgo]],Tabla_Riesgos[[Número]:[Tipo de Riesgo]],6,FALSE)</f>
        <v>Operativo</v>
      </c>
      <c r="D2586" s="418" t="s">
        <v>45</v>
      </c>
      <c r="E2586" s="419" t="s">
        <v>667</v>
      </c>
      <c r="F2586" s="121"/>
      <c r="G2586" s="293" t="s">
        <v>267</v>
      </c>
      <c r="H2586" s="472"/>
      <c r="I2586" s="207"/>
      <c r="J2586" s="207"/>
      <c r="K2586" s="207"/>
      <c r="L2586" s="207"/>
      <c r="M2586" s="207"/>
      <c r="N2586" s="207"/>
      <c r="O2586" s="123"/>
      <c r="P2586" s="123">
        <f t="shared" si="164"/>
        <v>0</v>
      </c>
      <c r="Q2586" s="208" t="str">
        <f t="shared" si="165"/>
        <v>Debil</v>
      </c>
      <c r="R2586" s="224" t="s">
        <v>516</v>
      </c>
      <c r="S2586" s="224" t="str">
        <f t="shared" si="166"/>
        <v>DebilFuerte</v>
      </c>
      <c r="T2586" s="224">
        <f>IFERROR(VLOOKUP(S2586,'Tablas de calculos'!$AU$16:$AV$24,2,FALSE),"")</f>
        <v>7</v>
      </c>
      <c r="U2586" s="208" t="str">
        <f>IFERROR(VLOOKUP(T2586,'Tablas de calculos'!$AV$16:$AY$24,4),"")</f>
        <v>Débil</v>
      </c>
      <c r="V2586" s="207" t="s">
        <v>576</v>
      </c>
      <c r="W2586" s="123" t="s">
        <v>578</v>
      </c>
      <c r="X2586" s="123" t="str">
        <f t="shared" si="167"/>
        <v>DébilNo disminuyeDirectamente</v>
      </c>
      <c r="Y2586" s="208" t="str">
        <f>IFERROR(VLOOKUP(X2586,'Tablas de calculos'!$AZ$4:$BE$11,5,FALSE),"")</f>
        <v/>
      </c>
      <c r="Z2586" s="208" t="str">
        <f>IFERROR(VLOOKUP(X2586,'Tablas de calculos'!$AZ$4:$BE$11,6,FALSE),"")</f>
        <v/>
      </c>
    </row>
    <row r="2587" spans="1:26" ht="45" x14ac:dyDescent="0.25">
      <c r="A2587" s="224" t="s">
        <v>1380</v>
      </c>
      <c r="B2587" s="137">
        <v>43</v>
      </c>
      <c r="C2587" s="429" t="str">
        <f>+VLOOKUP(Tabla9[[#This Row],[Cod. Riesgo]],Tabla_Riesgos[[Número]:[Tipo de Riesgo]],6,FALSE)</f>
        <v>Operativo</v>
      </c>
      <c r="D2587" s="416" t="s">
        <v>45</v>
      </c>
      <c r="E2587" s="417" t="s">
        <v>667</v>
      </c>
      <c r="F2587" s="121"/>
      <c r="G2587" s="293" t="s">
        <v>268</v>
      </c>
      <c r="H2587" s="472"/>
      <c r="I2587" s="207"/>
      <c r="J2587" s="207"/>
      <c r="K2587" s="207"/>
      <c r="L2587" s="207"/>
      <c r="M2587" s="207"/>
      <c r="N2587" s="207"/>
      <c r="O2587" s="123"/>
      <c r="P2587" s="123">
        <f t="shared" si="164"/>
        <v>0</v>
      </c>
      <c r="Q2587" s="208" t="str">
        <f t="shared" si="165"/>
        <v>Debil</v>
      </c>
      <c r="R2587" s="224" t="s">
        <v>516</v>
      </c>
      <c r="S2587" s="224" t="str">
        <f t="shared" si="166"/>
        <v>DebilFuerte</v>
      </c>
      <c r="T2587" s="224">
        <f>IFERROR(VLOOKUP(S2587,'Tablas de calculos'!$AU$16:$AV$24,2,FALSE),"")</f>
        <v>7</v>
      </c>
      <c r="U2587" s="208" t="str">
        <f>IFERROR(VLOOKUP(T2587,'Tablas de calculos'!$AV$16:$AY$24,4),"")</f>
        <v>Débil</v>
      </c>
      <c r="V2587" s="207" t="s">
        <v>576</v>
      </c>
      <c r="W2587" s="123" t="s">
        <v>578</v>
      </c>
      <c r="X2587" s="123" t="str">
        <f t="shared" si="167"/>
        <v>DébilNo disminuyeDirectamente</v>
      </c>
      <c r="Y2587" s="208" t="str">
        <f>IFERROR(VLOOKUP(X2587,'Tablas de calculos'!$AZ$4:$BE$11,5,FALSE),"")</f>
        <v/>
      </c>
      <c r="Z2587" s="208" t="str">
        <f>IFERROR(VLOOKUP(X2587,'Tablas de calculos'!$AZ$4:$BE$11,6,FALSE),"")</f>
        <v/>
      </c>
    </row>
    <row r="2588" spans="1:26" ht="45" x14ac:dyDescent="0.25">
      <c r="A2588" s="224" t="s">
        <v>1380</v>
      </c>
      <c r="B2588" s="137">
        <v>43</v>
      </c>
      <c r="C2588" s="429" t="str">
        <f>+VLOOKUP(Tabla9[[#This Row],[Cod. Riesgo]],Tabla_Riesgos[[Número]:[Tipo de Riesgo]],6,FALSE)</f>
        <v>Operativo</v>
      </c>
      <c r="D2588" s="418" t="s">
        <v>45</v>
      </c>
      <c r="E2588" s="419" t="s">
        <v>667</v>
      </c>
      <c r="F2588" s="121"/>
      <c r="G2588" s="293" t="s">
        <v>269</v>
      </c>
      <c r="H2588" s="472"/>
      <c r="I2588" s="207"/>
      <c r="J2588" s="207"/>
      <c r="K2588" s="207"/>
      <c r="L2588" s="207"/>
      <c r="M2588" s="207"/>
      <c r="N2588" s="207"/>
      <c r="O2588" s="123"/>
      <c r="P2588" s="123">
        <f t="shared" si="164"/>
        <v>0</v>
      </c>
      <c r="Q2588" s="208" t="str">
        <f t="shared" si="165"/>
        <v>Debil</v>
      </c>
      <c r="R2588" s="224" t="s">
        <v>516</v>
      </c>
      <c r="S2588" s="224" t="str">
        <f t="shared" si="166"/>
        <v>DebilFuerte</v>
      </c>
      <c r="T2588" s="224">
        <f>IFERROR(VLOOKUP(S2588,'Tablas de calculos'!$AU$16:$AV$24,2,FALSE),"")</f>
        <v>7</v>
      </c>
      <c r="U2588" s="208" t="str">
        <f>IFERROR(VLOOKUP(T2588,'Tablas de calculos'!$AV$16:$AY$24,4),"")</f>
        <v>Débil</v>
      </c>
      <c r="V2588" s="207" t="s">
        <v>576</v>
      </c>
      <c r="W2588" s="123" t="s">
        <v>578</v>
      </c>
      <c r="X2588" s="123" t="str">
        <f t="shared" si="167"/>
        <v>DébilNo disminuyeDirectamente</v>
      </c>
      <c r="Y2588" s="208" t="str">
        <f>IFERROR(VLOOKUP(X2588,'Tablas de calculos'!$AZ$4:$BE$11,5,FALSE),"")</f>
        <v/>
      </c>
      <c r="Z2588" s="208" t="str">
        <f>IFERROR(VLOOKUP(X2588,'Tablas de calculos'!$AZ$4:$BE$11,6,FALSE),"")</f>
        <v/>
      </c>
    </row>
    <row r="2589" spans="1:26" ht="90" x14ac:dyDescent="0.25">
      <c r="A2589" s="224" t="s">
        <v>1380</v>
      </c>
      <c r="B2589" s="137">
        <v>43</v>
      </c>
      <c r="C2589" s="429" t="str">
        <f>+VLOOKUP(Tabla9[[#This Row],[Cod. Riesgo]],Tabla_Riesgos[[Número]:[Tipo de Riesgo]],6,FALSE)</f>
        <v>Operativo</v>
      </c>
      <c r="D2589" s="416" t="s">
        <v>45</v>
      </c>
      <c r="E2589" s="417" t="s">
        <v>667</v>
      </c>
      <c r="F2589" s="121"/>
      <c r="G2589" s="293" t="s">
        <v>270</v>
      </c>
      <c r="H2589" s="472"/>
      <c r="I2589" s="207"/>
      <c r="J2589" s="207"/>
      <c r="K2589" s="207"/>
      <c r="L2589" s="207"/>
      <c r="M2589" s="207"/>
      <c r="N2589" s="207"/>
      <c r="O2589" s="123"/>
      <c r="P2589" s="123">
        <f t="shared" si="164"/>
        <v>0</v>
      </c>
      <c r="Q2589" s="208" t="str">
        <f t="shared" si="165"/>
        <v>Debil</v>
      </c>
      <c r="R2589" s="224" t="s">
        <v>516</v>
      </c>
      <c r="S2589" s="224" t="str">
        <f t="shared" si="166"/>
        <v>DebilFuerte</v>
      </c>
      <c r="T2589" s="224">
        <f>IFERROR(VLOOKUP(S2589,'Tablas de calculos'!$AU$16:$AV$24,2,FALSE),"")</f>
        <v>7</v>
      </c>
      <c r="U2589" s="208" t="str">
        <f>IFERROR(VLOOKUP(T2589,'Tablas de calculos'!$AV$16:$AY$24,4),"")</f>
        <v>Débil</v>
      </c>
      <c r="V2589" s="207" t="s">
        <v>576</v>
      </c>
      <c r="W2589" s="123" t="s">
        <v>578</v>
      </c>
      <c r="X2589" s="123" t="str">
        <f t="shared" si="167"/>
        <v>DébilNo disminuyeDirectamente</v>
      </c>
      <c r="Y2589" s="208" t="str">
        <f>IFERROR(VLOOKUP(X2589,'Tablas de calculos'!$AZ$4:$BE$11,5,FALSE),"")</f>
        <v/>
      </c>
      <c r="Z2589" s="208" t="str">
        <f>IFERROR(VLOOKUP(X2589,'Tablas de calculos'!$AZ$4:$BE$11,6,FALSE),"")</f>
        <v/>
      </c>
    </row>
    <row r="2590" spans="1:26" ht="45" x14ac:dyDescent="0.25">
      <c r="A2590" s="224" t="s">
        <v>1380</v>
      </c>
      <c r="B2590" s="137">
        <v>43</v>
      </c>
      <c r="C2590" s="429" t="str">
        <f>+VLOOKUP(Tabla9[[#This Row],[Cod. Riesgo]],Tabla_Riesgos[[Número]:[Tipo de Riesgo]],6,FALSE)</f>
        <v>Operativo</v>
      </c>
      <c r="D2590" s="418" t="s">
        <v>45</v>
      </c>
      <c r="E2590" s="419" t="s">
        <v>667</v>
      </c>
      <c r="F2590" s="121"/>
      <c r="G2590" s="293" t="s">
        <v>271</v>
      </c>
      <c r="H2590" s="472"/>
      <c r="I2590" s="207"/>
      <c r="J2590" s="207"/>
      <c r="K2590" s="207"/>
      <c r="L2590" s="207"/>
      <c r="M2590" s="207"/>
      <c r="N2590" s="207"/>
      <c r="O2590" s="123"/>
      <c r="P2590" s="123">
        <f t="shared" si="164"/>
        <v>0</v>
      </c>
      <c r="Q2590" s="208" t="str">
        <f t="shared" si="165"/>
        <v>Debil</v>
      </c>
      <c r="R2590" s="224" t="s">
        <v>516</v>
      </c>
      <c r="S2590" s="224" t="str">
        <f t="shared" si="166"/>
        <v>DebilFuerte</v>
      </c>
      <c r="T2590" s="224">
        <f>IFERROR(VLOOKUP(S2590,'Tablas de calculos'!$AU$16:$AV$24,2,FALSE),"")</f>
        <v>7</v>
      </c>
      <c r="U2590" s="208" t="str">
        <f>IFERROR(VLOOKUP(T2590,'Tablas de calculos'!$AV$16:$AY$24,4),"")</f>
        <v>Débil</v>
      </c>
      <c r="V2590" s="207" t="s">
        <v>576</v>
      </c>
      <c r="W2590" s="123" t="s">
        <v>578</v>
      </c>
      <c r="X2590" s="123" t="str">
        <f t="shared" si="167"/>
        <v>DébilNo disminuyeDirectamente</v>
      </c>
      <c r="Y2590" s="208" t="str">
        <f>IFERROR(VLOOKUP(X2590,'Tablas de calculos'!$AZ$4:$BE$11,5,FALSE),"")</f>
        <v/>
      </c>
      <c r="Z2590" s="208" t="str">
        <f>IFERROR(VLOOKUP(X2590,'Tablas de calculos'!$AZ$4:$BE$11,6,FALSE),"")</f>
        <v/>
      </c>
    </row>
    <row r="2591" spans="1:26" ht="60" x14ac:dyDescent="0.25">
      <c r="A2591" s="224" t="s">
        <v>1380</v>
      </c>
      <c r="B2591" s="137">
        <v>44</v>
      </c>
      <c r="C2591" s="429" t="str">
        <f>+VLOOKUP(Tabla9[[#This Row],[Cod. Riesgo]],Tabla_Riesgos[[Número]:[Tipo de Riesgo]],6,FALSE)</f>
        <v>Operativo</v>
      </c>
      <c r="D2591" s="416" t="s">
        <v>45</v>
      </c>
      <c r="E2591" s="417" t="s">
        <v>668</v>
      </c>
      <c r="F2591" s="121"/>
      <c r="G2591" s="293" t="s">
        <v>272</v>
      </c>
      <c r="H2591" s="472"/>
      <c r="I2591" s="207"/>
      <c r="J2591" s="207"/>
      <c r="K2591" s="207"/>
      <c r="L2591" s="207"/>
      <c r="M2591" s="207"/>
      <c r="N2591" s="207"/>
      <c r="O2591" s="123"/>
      <c r="P2591" s="123">
        <f t="shared" si="164"/>
        <v>0</v>
      </c>
      <c r="Q2591" s="208" t="str">
        <f t="shared" si="165"/>
        <v>Debil</v>
      </c>
      <c r="R2591" s="224" t="s">
        <v>516</v>
      </c>
      <c r="S2591" s="224" t="str">
        <f t="shared" si="166"/>
        <v>DebilFuerte</v>
      </c>
      <c r="T2591" s="224">
        <f>IFERROR(VLOOKUP(S2591,'Tablas de calculos'!$AU$16:$AV$24,2,FALSE),"")</f>
        <v>7</v>
      </c>
      <c r="U2591" s="208" t="str">
        <f>IFERROR(VLOOKUP(T2591,'Tablas de calculos'!$AV$16:$AY$24,4),"")</f>
        <v>Débil</v>
      </c>
      <c r="V2591" s="207" t="s">
        <v>576</v>
      </c>
      <c r="W2591" s="123" t="s">
        <v>578</v>
      </c>
      <c r="X2591" s="123" t="str">
        <f t="shared" si="167"/>
        <v>DébilNo disminuyeDirectamente</v>
      </c>
      <c r="Y2591" s="208" t="str">
        <f>IFERROR(VLOOKUP(X2591,'Tablas de calculos'!$AZ$4:$BE$11,5,FALSE),"")</f>
        <v/>
      </c>
      <c r="Z2591" s="208" t="str">
        <f>IFERROR(VLOOKUP(X2591,'Tablas de calculos'!$AZ$4:$BE$11,6,FALSE),"")</f>
        <v/>
      </c>
    </row>
    <row r="2592" spans="1:26" ht="45" x14ac:dyDescent="0.25">
      <c r="A2592" s="224" t="s">
        <v>1380</v>
      </c>
      <c r="B2592" s="137">
        <v>44</v>
      </c>
      <c r="C2592" s="429" t="str">
        <f>+VLOOKUP(Tabla9[[#This Row],[Cod. Riesgo]],Tabla_Riesgos[[Número]:[Tipo de Riesgo]],6,FALSE)</f>
        <v>Operativo</v>
      </c>
      <c r="D2592" s="418" t="s">
        <v>45</v>
      </c>
      <c r="E2592" s="419" t="s">
        <v>668</v>
      </c>
      <c r="F2592" s="121"/>
      <c r="G2592" s="293" t="s">
        <v>273</v>
      </c>
      <c r="H2592" s="472"/>
      <c r="I2592" s="207"/>
      <c r="J2592" s="207"/>
      <c r="K2592" s="207"/>
      <c r="L2592" s="207"/>
      <c r="M2592" s="207"/>
      <c r="N2592" s="207"/>
      <c r="O2592" s="123"/>
      <c r="P2592" s="123">
        <f t="shared" si="164"/>
        <v>0</v>
      </c>
      <c r="Q2592" s="208" t="str">
        <f t="shared" si="165"/>
        <v>Debil</v>
      </c>
      <c r="R2592" s="224" t="s">
        <v>516</v>
      </c>
      <c r="S2592" s="224" t="str">
        <f t="shared" si="166"/>
        <v>DebilFuerte</v>
      </c>
      <c r="T2592" s="224">
        <f>IFERROR(VLOOKUP(S2592,'Tablas de calculos'!$AU$16:$AV$24,2,FALSE),"")</f>
        <v>7</v>
      </c>
      <c r="U2592" s="208" t="str">
        <f>IFERROR(VLOOKUP(T2592,'Tablas de calculos'!$AV$16:$AY$24,4),"")</f>
        <v>Débil</v>
      </c>
      <c r="V2592" s="207" t="s">
        <v>576</v>
      </c>
      <c r="W2592" s="123" t="s">
        <v>578</v>
      </c>
      <c r="X2592" s="123" t="str">
        <f t="shared" si="167"/>
        <v>DébilNo disminuyeDirectamente</v>
      </c>
      <c r="Y2592" s="208" t="str">
        <f>IFERROR(VLOOKUP(X2592,'Tablas de calculos'!$AZ$4:$BE$11,5,FALSE),"")</f>
        <v/>
      </c>
      <c r="Z2592" s="208" t="str">
        <f>IFERROR(VLOOKUP(X2592,'Tablas de calculos'!$AZ$4:$BE$11,6,FALSE),"")</f>
        <v/>
      </c>
    </row>
    <row r="2593" spans="1:26" ht="90" x14ac:dyDescent="0.25">
      <c r="A2593" s="224" t="s">
        <v>1380</v>
      </c>
      <c r="B2593" s="137">
        <v>44</v>
      </c>
      <c r="C2593" s="429" t="str">
        <f>+VLOOKUP(Tabla9[[#This Row],[Cod. Riesgo]],Tabla_Riesgos[[Número]:[Tipo de Riesgo]],6,FALSE)</f>
        <v>Operativo</v>
      </c>
      <c r="D2593" s="416" t="s">
        <v>45</v>
      </c>
      <c r="E2593" s="417" t="s">
        <v>668</v>
      </c>
      <c r="F2593" s="121"/>
      <c r="G2593" s="293" t="s">
        <v>274</v>
      </c>
      <c r="H2593" s="472"/>
      <c r="I2593" s="207"/>
      <c r="J2593" s="207"/>
      <c r="K2593" s="207"/>
      <c r="L2593" s="207"/>
      <c r="M2593" s="207"/>
      <c r="N2593" s="207"/>
      <c r="O2593" s="123"/>
      <c r="P2593" s="123">
        <f t="shared" si="164"/>
        <v>0</v>
      </c>
      <c r="Q2593" s="208" t="str">
        <f t="shared" si="165"/>
        <v>Debil</v>
      </c>
      <c r="R2593" s="224" t="s">
        <v>516</v>
      </c>
      <c r="S2593" s="224" t="str">
        <f t="shared" si="166"/>
        <v>DebilFuerte</v>
      </c>
      <c r="T2593" s="224">
        <f>IFERROR(VLOOKUP(S2593,'Tablas de calculos'!$AU$16:$AV$24,2,FALSE),"")</f>
        <v>7</v>
      </c>
      <c r="U2593" s="208" t="str">
        <f>IFERROR(VLOOKUP(T2593,'Tablas de calculos'!$AV$16:$AY$24,4),"")</f>
        <v>Débil</v>
      </c>
      <c r="V2593" s="207" t="s">
        <v>576</v>
      </c>
      <c r="W2593" s="123" t="s">
        <v>578</v>
      </c>
      <c r="X2593" s="123" t="str">
        <f t="shared" si="167"/>
        <v>DébilNo disminuyeDirectamente</v>
      </c>
      <c r="Y2593" s="208" t="str">
        <f>IFERROR(VLOOKUP(X2593,'Tablas de calculos'!$AZ$4:$BE$11,5,FALSE),"")</f>
        <v/>
      </c>
      <c r="Z2593" s="208" t="str">
        <f>IFERROR(VLOOKUP(X2593,'Tablas de calculos'!$AZ$4:$BE$11,6,FALSE),"")</f>
        <v/>
      </c>
    </row>
    <row r="2594" spans="1:26" ht="60" x14ac:dyDescent="0.25">
      <c r="A2594" s="224" t="s">
        <v>1380</v>
      </c>
      <c r="B2594" s="137">
        <v>45</v>
      </c>
      <c r="C2594" s="429" t="str">
        <f>+VLOOKUP(Tabla9[[#This Row],[Cod. Riesgo]],Tabla_Riesgos[[Número]:[Tipo de Riesgo]],6,FALSE)</f>
        <v>Operativo</v>
      </c>
      <c r="D2594" s="418" t="s">
        <v>45</v>
      </c>
      <c r="E2594" s="419" t="s">
        <v>46</v>
      </c>
      <c r="F2594" s="121"/>
      <c r="G2594" s="293" t="s">
        <v>275</v>
      </c>
      <c r="H2594" s="472"/>
      <c r="I2594" s="207"/>
      <c r="J2594" s="207"/>
      <c r="K2594" s="207"/>
      <c r="L2594" s="207"/>
      <c r="M2594" s="207"/>
      <c r="N2594" s="207"/>
      <c r="O2594" s="123"/>
      <c r="P2594" s="123">
        <f t="shared" si="164"/>
        <v>0</v>
      </c>
      <c r="Q2594" s="208" t="str">
        <f t="shared" si="165"/>
        <v>Debil</v>
      </c>
      <c r="R2594" s="224" t="s">
        <v>516</v>
      </c>
      <c r="S2594" s="224" t="str">
        <f t="shared" si="166"/>
        <v>DebilFuerte</v>
      </c>
      <c r="T2594" s="224">
        <f>IFERROR(VLOOKUP(S2594,'Tablas de calculos'!$AU$16:$AV$24,2,FALSE),"")</f>
        <v>7</v>
      </c>
      <c r="U2594" s="208" t="str">
        <f>IFERROR(VLOOKUP(T2594,'Tablas de calculos'!$AV$16:$AY$24,4),"")</f>
        <v>Débil</v>
      </c>
      <c r="V2594" s="207" t="s">
        <v>576</v>
      </c>
      <c r="W2594" s="123" t="s">
        <v>578</v>
      </c>
      <c r="X2594" s="123" t="str">
        <f t="shared" si="167"/>
        <v>DébilNo disminuyeDirectamente</v>
      </c>
      <c r="Y2594" s="208" t="str">
        <f>IFERROR(VLOOKUP(X2594,'Tablas de calculos'!$AZ$4:$BE$11,5,FALSE),"")</f>
        <v/>
      </c>
      <c r="Z2594" s="208" t="str">
        <f>IFERROR(VLOOKUP(X2594,'Tablas de calculos'!$AZ$4:$BE$11,6,FALSE),"")</f>
        <v/>
      </c>
    </row>
    <row r="2595" spans="1:26" ht="45" x14ac:dyDescent="0.25">
      <c r="A2595" s="224" t="s">
        <v>1380</v>
      </c>
      <c r="B2595" s="137">
        <v>45</v>
      </c>
      <c r="C2595" s="429" t="str">
        <f>+VLOOKUP(Tabla9[[#This Row],[Cod. Riesgo]],Tabla_Riesgos[[Número]:[Tipo de Riesgo]],6,FALSE)</f>
        <v>Operativo</v>
      </c>
      <c r="D2595" s="416" t="s">
        <v>45</v>
      </c>
      <c r="E2595" s="417" t="s">
        <v>46</v>
      </c>
      <c r="F2595" s="121"/>
      <c r="G2595" s="293" t="s">
        <v>276</v>
      </c>
      <c r="H2595" s="472"/>
      <c r="I2595" s="207"/>
      <c r="J2595" s="207"/>
      <c r="K2595" s="207"/>
      <c r="L2595" s="207"/>
      <c r="M2595" s="207"/>
      <c r="N2595" s="207"/>
      <c r="O2595" s="123"/>
      <c r="P2595" s="123">
        <f t="shared" si="164"/>
        <v>0</v>
      </c>
      <c r="Q2595" s="208" t="str">
        <f t="shared" si="165"/>
        <v>Debil</v>
      </c>
      <c r="R2595" s="224" t="s">
        <v>516</v>
      </c>
      <c r="S2595" s="224" t="str">
        <f t="shared" si="166"/>
        <v>DebilFuerte</v>
      </c>
      <c r="T2595" s="224">
        <f>IFERROR(VLOOKUP(S2595,'Tablas de calculos'!$AU$16:$AV$24,2,FALSE),"")</f>
        <v>7</v>
      </c>
      <c r="U2595" s="208" t="str">
        <f>IFERROR(VLOOKUP(T2595,'Tablas de calculos'!$AV$16:$AY$24,4),"")</f>
        <v>Débil</v>
      </c>
      <c r="V2595" s="207" t="s">
        <v>576</v>
      </c>
      <c r="W2595" s="123" t="s">
        <v>578</v>
      </c>
      <c r="X2595" s="123" t="str">
        <f t="shared" si="167"/>
        <v>DébilNo disminuyeDirectamente</v>
      </c>
      <c r="Y2595" s="208" t="str">
        <f>IFERROR(VLOOKUP(X2595,'Tablas de calculos'!$AZ$4:$BE$11,5,FALSE),"")</f>
        <v/>
      </c>
      <c r="Z2595" s="208" t="str">
        <f>IFERROR(VLOOKUP(X2595,'Tablas de calculos'!$AZ$4:$BE$11,6,FALSE),"")</f>
        <v/>
      </c>
    </row>
    <row r="2596" spans="1:26" ht="105" x14ac:dyDescent="0.25">
      <c r="A2596" s="224" t="s">
        <v>1380</v>
      </c>
      <c r="B2596" s="137">
        <v>45</v>
      </c>
      <c r="C2596" s="429" t="str">
        <f>+VLOOKUP(Tabla9[[#This Row],[Cod. Riesgo]],Tabla_Riesgos[[Número]:[Tipo de Riesgo]],6,FALSE)</f>
        <v>Operativo</v>
      </c>
      <c r="D2596" s="418" t="s">
        <v>45</v>
      </c>
      <c r="E2596" s="419" t="s">
        <v>46</v>
      </c>
      <c r="F2596" s="121"/>
      <c r="G2596" s="293" t="s">
        <v>277</v>
      </c>
      <c r="H2596" s="472"/>
      <c r="I2596" s="207"/>
      <c r="J2596" s="207"/>
      <c r="K2596" s="207"/>
      <c r="L2596" s="207"/>
      <c r="M2596" s="207"/>
      <c r="N2596" s="207"/>
      <c r="O2596" s="123"/>
      <c r="P2596" s="123">
        <f t="shared" si="164"/>
        <v>0</v>
      </c>
      <c r="Q2596" s="208" t="str">
        <f t="shared" si="165"/>
        <v>Debil</v>
      </c>
      <c r="R2596" s="224" t="s">
        <v>516</v>
      </c>
      <c r="S2596" s="224" t="str">
        <f t="shared" si="166"/>
        <v>DebilFuerte</v>
      </c>
      <c r="T2596" s="224">
        <f>IFERROR(VLOOKUP(S2596,'Tablas de calculos'!$AU$16:$AV$24,2,FALSE),"")</f>
        <v>7</v>
      </c>
      <c r="U2596" s="208" t="str">
        <f>IFERROR(VLOOKUP(T2596,'Tablas de calculos'!$AV$16:$AY$24,4),"")</f>
        <v>Débil</v>
      </c>
      <c r="V2596" s="207" t="s">
        <v>576</v>
      </c>
      <c r="W2596" s="123" t="s">
        <v>578</v>
      </c>
      <c r="X2596" s="123" t="str">
        <f t="shared" si="167"/>
        <v>DébilNo disminuyeDirectamente</v>
      </c>
      <c r="Y2596" s="208" t="str">
        <f>IFERROR(VLOOKUP(X2596,'Tablas de calculos'!$AZ$4:$BE$11,5,FALSE),"")</f>
        <v/>
      </c>
      <c r="Z2596" s="208" t="str">
        <f>IFERROR(VLOOKUP(X2596,'Tablas de calculos'!$AZ$4:$BE$11,6,FALSE),"")</f>
        <v/>
      </c>
    </row>
    <row r="2597" spans="1:26" ht="165" x14ac:dyDescent="0.25">
      <c r="A2597" s="224" t="s">
        <v>1380</v>
      </c>
      <c r="B2597" s="137">
        <v>45</v>
      </c>
      <c r="C2597" s="429" t="str">
        <f>+VLOOKUP(Tabla9[[#This Row],[Cod. Riesgo]],Tabla_Riesgos[[Número]:[Tipo de Riesgo]],6,FALSE)</f>
        <v>Operativo</v>
      </c>
      <c r="D2597" s="416" t="s">
        <v>45</v>
      </c>
      <c r="E2597" s="417" t="s">
        <v>46</v>
      </c>
      <c r="F2597" s="121"/>
      <c r="G2597" s="293" t="s">
        <v>278</v>
      </c>
      <c r="H2597" s="472"/>
      <c r="I2597" s="207"/>
      <c r="J2597" s="207"/>
      <c r="K2597" s="207"/>
      <c r="L2597" s="207"/>
      <c r="M2597" s="207"/>
      <c r="N2597" s="207"/>
      <c r="O2597" s="123"/>
      <c r="P2597" s="123">
        <f t="shared" si="164"/>
        <v>0</v>
      </c>
      <c r="Q2597" s="208" t="str">
        <f t="shared" si="165"/>
        <v>Debil</v>
      </c>
      <c r="R2597" s="224" t="s">
        <v>516</v>
      </c>
      <c r="S2597" s="224" t="str">
        <f t="shared" si="166"/>
        <v>DebilFuerte</v>
      </c>
      <c r="T2597" s="224">
        <f>IFERROR(VLOOKUP(S2597,'Tablas de calculos'!$AU$16:$AV$24,2,FALSE),"")</f>
        <v>7</v>
      </c>
      <c r="U2597" s="208" t="str">
        <f>IFERROR(VLOOKUP(T2597,'Tablas de calculos'!$AV$16:$AY$24,4),"")</f>
        <v>Débil</v>
      </c>
      <c r="V2597" s="207" t="s">
        <v>576</v>
      </c>
      <c r="W2597" s="123" t="s">
        <v>578</v>
      </c>
      <c r="X2597" s="123" t="str">
        <f t="shared" si="167"/>
        <v>DébilNo disminuyeDirectamente</v>
      </c>
      <c r="Y2597" s="208" t="str">
        <f>IFERROR(VLOOKUP(X2597,'Tablas de calculos'!$AZ$4:$BE$11,5,FALSE),"")</f>
        <v/>
      </c>
      <c r="Z2597" s="208" t="str">
        <f>IFERROR(VLOOKUP(X2597,'Tablas de calculos'!$AZ$4:$BE$11,6,FALSE),"")</f>
        <v/>
      </c>
    </row>
    <row r="2598" spans="1:26" ht="135" x14ac:dyDescent="0.25">
      <c r="A2598" s="224" t="s">
        <v>1380</v>
      </c>
      <c r="B2598" s="137">
        <v>48</v>
      </c>
      <c r="C2598" s="429" t="str">
        <f>+VLOOKUP(Tabla9[[#This Row],[Cod. Riesgo]],Tabla_Riesgos[[Número]:[Tipo de Riesgo]],6,FALSE)</f>
        <v>Operativo</v>
      </c>
      <c r="D2598" s="418" t="s">
        <v>48</v>
      </c>
      <c r="E2598" s="419" t="s">
        <v>52</v>
      </c>
      <c r="F2598" s="121"/>
      <c r="G2598" s="293" t="s">
        <v>279</v>
      </c>
      <c r="H2598" s="472"/>
      <c r="I2598" s="207"/>
      <c r="J2598" s="207"/>
      <c r="K2598" s="207"/>
      <c r="L2598" s="207"/>
      <c r="M2598" s="207"/>
      <c r="N2598" s="207"/>
      <c r="O2598" s="123"/>
      <c r="P2598" s="123">
        <f t="shared" si="164"/>
        <v>0</v>
      </c>
      <c r="Q2598" s="208" t="str">
        <f t="shared" si="165"/>
        <v>Debil</v>
      </c>
      <c r="R2598" s="224" t="s">
        <v>516</v>
      </c>
      <c r="S2598" s="224" t="str">
        <f t="shared" si="166"/>
        <v>DebilFuerte</v>
      </c>
      <c r="T2598" s="224">
        <f>IFERROR(VLOOKUP(S2598,'Tablas de calculos'!$AU$16:$AV$24,2,FALSE),"")</f>
        <v>7</v>
      </c>
      <c r="U2598" s="208" t="str">
        <f>IFERROR(VLOOKUP(T2598,'Tablas de calculos'!$AV$16:$AY$24,4),"")</f>
        <v>Débil</v>
      </c>
      <c r="V2598" s="207" t="s">
        <v>576</v>
      </c>
      <c r="W2598" s="123" t="s">
        <v>578</v>
      </c>
      <c r="X2598" s="123" t="str">
        <f t="shared" si="167"/>
        <v>DébilNo disminuyeDirectamente</v>
      </c>
      <c r="Y2598" s="208" t="str">
        <f>IFERROR(VLOOKUP(X2598,'Tablas de calculos'!$AZ$4:$BE$11,5,FALSE),"")</f>
        <v/>
      </c>
      <c r="Z2598" s="208" t="str">
        <f>IFERROR(VLOOKUP(X2598,'Tablas de calculos'!$AZ$4:$BE$11,6,FALSE),"")</f>
        <v/>
      </c>
    </row>
    <row r="2599" spans="1:26" ht="45" x14ac:dyDescent="0.25">
      <c r="A2599" s="224" t="s">
        <v>1380</v>
      </c>
      <c r="B2599" s="137">
        <v>48</v>
      </c>
      <c r="C2599" s="429" t="str">
        <f>+VLOOKUP(Tabla9[[#This Row],[Cod. Riesgo]],Tabla_Riesgos[[Número]:[Tipo de Riesgo]],6,FALSE)</f>
        <v>Operativo</v>
      </c>
      <c r="D2599" s="416" t="s">
        <v>48</v>
      </c>
      <c r="E2599" s="417" t="s">
        <v>52</v>
      </c>
      <c r="F2599" s="121"/>
      <c r="G2599" s="293" t="s">
        <v>280</v>
      </c>
      <c r="H2599" s="472"/>
      <c r="I2599" s="207"/>
      <c r="J2599" s="207"/>
      <c r="K2599" s="207"/>
      <c r="L2599" s="207"/>
      <c r="M2599" s="207"/>
      <c r="N2599" s="207"/>
      <c r="O2599" s="123"/>
      <c r="P2599" s="123">
        <f t="shared" si="164"/>
        <v>0</v>
      </c>
      <c r="Q2599" s="208" t="str">
        <f t="shared" si="165"/>
        <v>Debil</v>
      </c>
      <c r="R2599" s="224" t="s">
        <v>516</v>
      </c>
      <c r="S2599" s="224" t="str">
        <f t="shared" si="166"/>
        <v>DebilFuerte</v>
      </c>
      <c r="T2599" s="224">
        <f>IFERROR(VLOOKUP(S2599,'Tablas de calculos'!$AU$16:$AV$24,2,FALSE),"")</f>
        <v>7</v>
      </c>
      <c r="U2599" s="208" t="str">
        <f>IFERROR(VLOOKUP(T2599,'Tablas de calculos'!$AV$16:$AY$24,4),"")</f>
        <v>Débil</v>
      </c>
      <c r="V2599" s="207" t="s">
        <v>576</v>
      </c>
      <c r="W2599" s="123" t="s">
        <v>578</v>
      </c>
      <c r="X2599" s="123" t="str">
        <f t="shared" si="167"/>
        <v>DébilNo disminuyeDirectamente</v>
      </c>
      <c r="Y2599" s="208" t="str">
        <f>IFERROR(VLOOKUP(X2599,'Tablas de calculos'!$AZ$4:$BE$11,5,FALSE),"")</f>
        <v/>
      </c>
      <c r="Z2599" s="208" t="str">
        <f>IFERROR(VLOOKUP(X2599,'Tablas de calculos'!$AZ$4:$BE$11,6,FALSE),"")</f>
        <v/>
      </c>
    </row>
    <row r="2600" spans="1:26" ht="60" x14ac:dyDescent="0.25">
      <c r="A2600" s="224" t="s">
        <v>1380</v>
      </c>
      <c r="B2600" s="137">
        <v>48</v>
      </c>
      <c r="C2600" s="429" t="str">
        <f>+VLOOKUP(Tabla9[[#This Row],[Cod. Riesgo]],Tabla_Riesgos[[Número]:[Tipo de Riesgo]],6,FALSE)</f>
        <v>Operativo</v>
      </c>
      <c r="D2600" s="418" t="s">
        <v>48</v>
      </c>
      <c r="E2600" s="419" t="s">
        <v>52</v>
      </c>
      <c r="F2600" s="121"/>
      <c r="G2600" s="293" t="s">
        <v>281</v>
      </c>
      <c r="H2600" s="472"/>
      <c r="I2600" s="207"/>
      <c r="J2600" s="207"/>
      <c r="K2600" s="207"/>
      <c r="L2600" s="207"/>
      <c r="M2600" s="207"/>
      <c r="N2600" s="207"/>
      <c r="O2600" s="123"/>
      <c r="P2600" s="123">
        <f t="shared" si="164"/>
        <v>0</v>
      </c>
      <c r="Q2600" s="208" t="str">
        <f t="shared" si="165"/>
        <v>Debil</v>
      </c>
      <c r="R2600" s="224" t="s">
        <v>516</v>
      </c>
      <c r="S2600" s="224" t="str">
        <f t="shared" si="166"/>
        <v>DebilFuerte</v>
      </c>
      <c r="T2600" s="224">
        <f>IFERROR(VLOOKUP(S2600,'Tablas de calculos'!$AU$16:$AV$24,2,FALSE),"")</f>
        <v>7</v>
      </c>
      <c r="U2600" s="208" t="str">
        <f>IFERROR(VLOOKUP(T2600,'Tablas de calculos'!$AV$16:$AY$24,4),"")</f>
        <v>Débil</v>
      </c>
      <c r="V2600" s="207" t="s">
        <v>576</v>
      </c>
      <c r="W2600" s="123" t="s">
        <v>578</v>
      </c>
      <c r="X2600" s="123" t="str">
        <f t="shared" si="167"/>
        <v>DébilNo disminuyeDirectamente</v>
      </c>
      <c r="Y2600" s="208" t="str">
        <f>IFERROR(VLOOKUP(X2600,'Tablas de calculos'!$AZ$4:$BE$11,5,FALSE),"")</f>
        <v/>
      </c>
      <c r="Z2600" s="208" t="str">
        <f>IFERROR(VLOOKUP(X2600,'Tablas de calculos'!$AZ$4:$BE$11,6,FALSE),"")</f>
        <v/>
      </c>
    </row>
    <row r="2601" spans="1:26" ht="45" x14ac:dyDescent="0.25">
      <c r="A2601" s="224" t="s">
        <v>1380</v>
      </c>
      <c r="B2601" s="137">
        <v>48</v>
      </c>
      <c r="C2601" s="429" t="str">
        <f>+VLOOKUP(Tabla9[[#This Row],[Cod. Riesgo]],Tabla_Riesgos[[Número]:[Tipo de Riesgo]],6,FALSE)</f>
        <v>Operativo</v>
      </c>
      <c r="D2601" s="416" t="s">
        <v>48</v>
      </c>
      <c r="E2601" s="417" t="s">
        <v>52</v>
      </c>
      <c r="F2601" s="121"/>
      <c r="G2601" s="293" t="s">
        <v>282</v>
      </c>
      <c r="H2601" s="472"/>
      <c r="I2601" s="207"/>
      <c r="J2601" s="207"/>
      <c r="K2601" s="207"/>
      <c r="L2601" s="207"/>
      <c r="M2601" s="207"/>
      <c r="N2601" s="207"/>
      <c r="O2601" s="123"/>
      <c r="P2601" s="123">
        <f t="shared" si="164"/>
        <v>0</v>
      </c>
      <c r="Q2601" s="208" t="str">
        <f t="shared" si="165"/>
        <v>Debil</v>
      </c>
      <c r="R2601" s="224" t="s">
        <v>516</v>
      </c>
      <c r="S2601" s="224" t="str">
        <f t="shared" si="166"/>
        <v>DebilFuerte</v>
      </c>
      <c r="T2601" s="224">
        <f>IFERROR(VLOOKUP(S2601,'Tablas de calculos'!$AU$16:$AV$24,2,FALSE),"")</f>
        <v>7</v>
      </c>
      <c r="U2601" s="208" t="str">
        <f>IFERROR(VLOOKUP(T2601,'Tablas de calculos'!$AV$16:$AY$24,4),"")</f>
        <v>Débil</v>
      </c>
      <c r="V2601" s="207" t="s">
        <v>576</v>
      </c>
      <c r="W2601" s="123" t="s">
        <v>578</v>
      </c>
      <c r="X2601" s="123" t="str">
        <f t="shared" si="167"/>
        <v>DébilNo disminuyeDirectamente</v>
      </c>
      <c r="Y2601" s="208" t="str">
        <f>IFERROR(VLOOKUP(X2601,'Tablas de calculos'!$AZ$4:$BE$11,5,FALSE),"")</f>
        <v/>
      </c>
      <c r="Z2601" s="208" t="str">
        <f>IFERROR(VLOOKUP(X2601,'Tablas de calculos'!$AZ$4:$BE$11,6,FALSE),"")</f>
        <v/>
      </c>
    </row>
    <row r="2602" spans="1:26" ht="60" x14ac:dyDescent="0.25">
      <c r="A2602" s="224" t="s">
        <v>1380</v>
      </c>
      <c r="B2602" s="137">
        <v>49</v>
      </c>
      <c r="C2602" s="429" t="str">
        <f>+VLOOKUP(Tabla9[[#This Row],[Cod. Riesgo]],Tabla_Riesgos[[Número]:[Tipo de Riesgo]],6,FALSE)</f>
        <v>Operativo</v>
      </c>
      <c r="D2602" s="418" t="s">
        <v>48</v>
      </c>
      <c r="E2602" s="419" t="s">
        <v>54</v>
      </c>
      <c r="F2602" s="121"/>
      <c r="G2602" s="293" t="s">
        <v>283</v>
      </c>
      <c r="H2602" s="472" t="s">
        <v>544</v>
      </c>
      <c r="I2602" s="207" t="s">
        <v>486</v>
      </c>
      <c r="J2602" s="207" t="s">
        <v>490</v>
      </c>
      <c r="K2602" s="207" t="s">
        <v>494</v>
      </c>
      <c r="L2602" s="207" t="s">
        <v>498</v>
      </c>
      <c r="M2602" s="207" t="s">
        <v>503</v>
      </c>
      <c r="N2602" s="207" t="s">
        <v>508</v>
      </c>
      <c r="O2602" s="123" t="s">
        <v>512</v>
      </c>
      <c r="P2602" s="123">
        <f t="shared" si="164"/>
        <v>100</v>
      </c>
      <c r="Q2602" s="208" t="str">
        <f t="shared" si="165"/>
        <v>Fuerte</v>
      </c>
      <c r="R2602" s="224" t="s">
        <v>516</v>
      </c>
      <c r="S2602" s="224" t="str">
        <f t="shared" si="166"/>
        <v>FuerteFuerte</v>
      </c>
      <c r="T2602" s="224">
        <f>IFERROR(VLOOKUP(S2602,'Tablas de calculos'!$AU$16:$AV$24,2,FALSE),"")</f>
        <v>1</v>
      </c>
      <c r="U2602" s="208" t="str">
        <f>IFERROR(VLOOKUP(T2602,'Tablas de calculos'!$AV$16:$AY$24,4),"")</f>
        <v>Fuerte</v>
      </c>
      <c r="V2602" s="207" t="s">
        <v>576</v>
      </c>
      <c r="W2602" s="123" t="s">
        <v>578</v>
      </c>
      <c r="X2602" s="123" t="str">
        <f t="shared" si="167"/>
        <v>FuerteNo disminuyeDirectamente</v>
      </c>
      <c r="Y2602" s="208">
        <f>IFERROR(VLOOKUP(X2602,'Tablas de calculos'!$AZ$4:$BE$11,5,FALSE),"")</f>
        <v>0</v>
      </c>
      <c r="Z2602" s="208">
        <f>IFERROR(VLOOKUP(X2602,'Tablas de calculos'!$AZ$4:$BE$11,6,FALSE),"")</f>
        <v>2</v>
      </c>
    </row>
    <row r="2603" spans="1:26" ht="45" x14ac:dyDescent="0.25">
      <c r="A2603" s="224" t="s">
        <v>1380</v>
      </c>
      <c r="B2603" s="137">
        <v>49</v>
      </c>
      <c r="C2603" s="429" t="str">
        <f>+VLOOKUP(Tabla9[[#This Row],[Cod. Riesgo]],Tabla_Riesgos[[Número]:[Tipo de Riesgo]],6,FALSE)</f>
        <v>Operativo</v>
      </c>
      <c r="D2603" s="416" t="s">
        <v>48</v>
      </c>
      <c r="E2603" s="417" t="s">
        <v>54</v>
      </c>
      <c r="F2603" s="121"/>
      <c r="G2603" s="293" t="s">
        <v>280</v>
      </c>
      <c r="H2603" s="472" t="s">
        <v>544</v>
      </c>
      <c r="I2603" s="207" t="s">
        <v>486</v>
      </c>
      <c r="J2603" s="207" t="s">
        <v>490</v>
      </c>
      <c r="K2603" s="207" t="s">
        <v>494</v>
      </c>
      <c r="L2603" s="207" t="s">
        <v>498</v>
      </c>
      <c r="M2603" s="207" t="s">
        <v>503</v>
      </c>
      <c r="N2603" s="207" t="s">
        <v>508</v>
      </c>
      <c r="O2603" s="123" t="s">
        <v>512</v>
      </c>
      <c r="P2603" s="123">
        <f t="shared" si="164"/>
        <v>100</v>
      </c>
      <c r="Q2603" s="208" t="str">
        <f t="shared" si="165"/>
        <v>Fuerte</v>
      </c>
      <c r="R2603" s="224" t="s">
        <v>516</v>
      </c>
      <c r="S2603" s="224" t="str">
        <f t="shared" si="166"/>
        <v>FuerteFuerte</v>
      </c>
      <c r="T2603" s="224">
        <f>IFERROR(VLOOKUP(S2603,'Tablas de calculos'!$AU$16:$AV$24,2,FALSE),"")</f>
        <v>1</v>
      </c>
      <c r="U2603" s="208" t="str">
        <f>IFERROR(VLOOKUP(T2603,'Tablas de calculos'!$AV$16:$AY$24,4),"")</f>
        <v>Fuerte</v>
      </c>
      <c r="V2603" s="207" t="s">
        <v>576</v>
      </c>
      <c r="W2603" s="123" t="s">
        <v>578</v>
      </c>
      <c r="X2603" s="123" t="str">
        <f t="shared" si="167"/>
        <v>FuerteNo disminuyeDirectamente</v>
      </c>
      <c r="Y2603" s="208">
        <f>IFERROR(VLOOKUP(X2603,'Tablas de calculos'!$AZ$4:$BE$11,5,FALSE),"")</f>
        <v>0</v>
      </c>
      <c r="Z2603" s="208">
        <f>IFERROR(VLOOKUP(X2603,'Tablas de calculos'!$AZ$4:$BE$11,6,FALSE),"")</f>
        <v>2</v>
      </c>
    </row>
    <row r="2604" spans="1:26" ht="60" x14ac:dyDescent="0.25">
      <c r="A2604" s="224" t="s">
        <v>1380</v>
      </c>
      <c r="B2604" s="137">
        <v>49</v>
      </c>
      <c r="C2604" s="429" t="str">
        <f>+VLOOKUP(Tabla9[[#This Row],[Cod. Riesgo]],Tabla_Riesgos[[Número]:[Tipo de Riesgo]],6,FALSE)</f>
        <v>Operativo</v>
      </c>
      <c r="D2604" s="418" t="s">
        <v>48</v>
      </c>
      <c r="E2604" s="419" t="s">
        <v>54</v>
      </c>
      <c r="F2604" s="121"/>
      <c r="G2604" s="293" t="s">
        <v>284</v>
      </c>
      <c r="H2604" s="472" t="s">
        <v>544</v>
      </c>
      <c r="I2604" s="207" t="s">
        <v>486</v>
      </c>
      <c r="J2604" s="207" t="s">
        <v>490</v>
      </c>
      <c r="K2604" s="207" t="s">
        <v>494</v>
      </c>
      <c r="L2604" s="207" t="s">
        <v>498</v>
      </c>
      <c r="M2604" s="207" t="s">
        <v>503</v>
      </c>
      <c r="N2604" s="207" t="s">
        <v>508</v>
      </c>
      <c r="O2604" s="123" t="s">
        <v>512</v>
      </c>
      <c r="P2604" s="123">
        <f t="shared" si="164"/>
        <v>100</v>
      </c>
      <c r="Q2604" s="208" t="str">
        <f t="shared" si="165"/>
        <v>Fuerte</v>
      </c>
      <c r="R2604" s="224" t="s">
        <v>516</v>
      </c>
      <c r="S2604" s="224" t="str">
        <f t="shared" si="166"/>
        <v>FuerteFuerte</v>
      </c>
      <c r="T2604" s="224">
        <f>IFERROR(VLOOKUP(S2604,'Tablas de calculos'!$AU$16:$AV$24,2,FALSE),"")</f>
        <v>1</v>
      </c>
      <c r="U2604" s="208" t="str">
        <f>IFERROR(VLOOKUP(T2604,'Tablas de calculos'!$AV$16:$AY$24,4),"")</f>
        <v>Fuerte</v>
      </c>
      <c r="V2604" s="207" t="s">
        <v>576</v>
      </c>
      <c r="W2604" s="123" t="s">
        <v>578</v>
      </c>
      <c r="X2604" s="123" t="str">
        <f t="shared" si="167"/>
        <v>FuerteNo disminuyeDirectamente</v>
      </c>
      <c r="Y2604" s="208">
        <f>IFERROR(VLOOKUP(X2604,'Tablas de calculos'!$AZ$4:$BE$11,5,FALSE),"")</f>
        <v>0</v>
      </c>
      <c r="Z2604" s="208">
        <f>IFERROR(VLOOKUP(X2604,'Tablas de calculos'!$AZ$4:$BE$11,6,FALSE),"")</f>
        <v>2</v>
      </c>
    </row>
    <row r="2605" spans="1:26" ht="45" x14ac:dyDescent="0.25">
      <c r="A2605" s="224" t="s">
        <v>1380</v>
      </c>
      <c r="B2605" s="137">
        <v>49</v>
      </c>
      <c r="C2605" s="429" t="str">
        <f>+VLOOKUP(Tabla9[[#This Row],[Cod. Riesgo]],Tabla_Riesgos[[Número]:[Tipo de Riesgo]],6,FALSE)</f>
        <v>Operativo</v>
      </c>
      <c r="D2605" s="416" t="s">
        <v>48</v>
      </c>
      <c r="E2605" s="417" t="s">
        <v>54</v>
      </c>
      <c r="F2605" s="121"/>
      <c r="G2605" s="293" t="s">
        <v>282</v>
      </c>
      <c r="H2605" s="472" t="s">
        <v>544</v>
      </c>
      <c r="I2605" s="207" t="s">
        <v>486</v>
      </c>
      <c r="J2605" s="207" t="s">
        <v>490</v>
      </c>
      <c r="K2605" s="207" t="s">
        <v>494</v>
      </c>
      <c r="L2605" s="207" t="s">
        <v>498</v>
      </c>
      <c r="M2605" s="207" t="s">
        <v>503</v>
      </c>
      <c r="N2605" s="207" t="s">
        <v>508</v>
      </c>
      <c r="O2605" s="123" t="s">
        <v>512</v>
      </c>
      <c r="P2605" s="123">
        <f t="shared" si="164"/>
        <v>100</v>
      </c>
      <c r="Q2605" s="208" t="str">
        <f t="shared" si="165"/>
        <v>Fuerte</v>
      </c>
      <c r="R2605" s="224" t="s">
        <v>516</v>
      </c>
      <c r="S2605" s="224" t="str">
        <f t="shared" si="166"/>
        <v>FuerteFuerte</v>
      </c>
      <c r="T2605" s="224">
        <f>IFERROR(VLOOKUP(S2605,'Tablas de calculos'!$AU$16:$AV$24,2,FALSE),"")</f>
        <v>1</v>
      </c>
      <c r="U2605" s="208" t="str">
        <f>IFERROR(VLOOKUP(T2605,'Tablas de calculos'!$AV$16:$AY$24,4),"")</f>
        <v>Fuerte</v>
      </c>
      <c r="V2605" s="207" t="s">
        <v>576</v>
      </c>
      <c r="W2605" s="123" t="s">
        <v>578</v>
      </c>
      <c r="X2605" s="123" t="str">
        <f t="shared" si="167"/>
        <v>FuerteNo disminuyeDirectamente</v>
      </c>
      <c r="Y2605" s="208">
        <f>IFERROR(VLOOKUP(X2605,'Tablas de calculos'!$AZ$4:$BE$11,5,FALSE),"")</f>
        <v>0</v>
      </c>
      <c r="Z2605" s="208">
        <f>IFERROR(VLOOKUP(X2605,'Tablas de calculos'!$AZ$4:$BE$11,6,FALSE),"")</f>
        <v>2</v>
      </c>
    </row>
    <row r="2606" spans="1:26" ht="135" x14ac:dyDescent="0.25">
      <c r="A2606" s="224" t="s">
        <v>1380</v>
      </c>
      <c r="B2606" s="137">
        <v>50</v>
      </c>
      <c r="C2606" s="429" t="str">
        <f>+VLOOKUP(Tabla9[[#This Row],[Cod. Riesgo]],Tabla_Riesgos[[Número]:[Tipo de Riesgo]],6,FALSE)</f>
        <v>Operativo</v>
      </c>
      <c r="D2606" s="418" t="s">
        <v>55</v>
      </c>
      <c r="E2606" s="419" t="s">
        <v>670</v>
      </c>
      <c r="F2606" s="121"/>
      <c r="G2606" s="293" t="s">
        <v>285</v>
      </c>
      <c r="H2606" s="472"/>
      <c r="I2606" s="207"/>
      <c r="J2606" s="207"/>
      <c r="K2606" s="207"/>
      <c r="L2606" s="207"/>
      <c r="M2606" s="207"/>
      <c r="N2606" s="207"/>
      <c r="O2606" s="123"/>
      <c r="P2606" s="123">
        <f t="shared" si="164"/>
        <v>0</v>
      </c>
      <c r="Q2606" s="208" t="str">
        <f t="shared" si="165"/>
        <v>Debil</v>
      </c>
      <c r="R2606" s="224" t="s">
        <v>516</v>
      </c>
      <c r="S2606" s="224" t="str">
        <f t="shared" si="166"/>
        <v>DebilFuerte</v>
      </c>
      <c r="T2606" s="224">
        <f>IFERROR(VLOOKUP(S2606,'Tablas de calculos'!$AU$16:$AV$24,2,FALSE),"")</f>
        <v>7</v>
      </c>
      <c r="U2606" s="208" t="str">
        <f>IFERROR(VLOOKUP(T2606,'Tablas de calculos'!$AV$16:$AY$24,4),"")</f>
        <v>Débil</v>
      </c>
      <c r="V2606" s="207" t="s">
        <v>576</v>
      </c>
      <c r="W2606" s="123" t="s">
        <v>578</v>
      </c>
      <c r="X2606" s="123" t="str">
        <f t="shared" si="167"/>
        <v>DébilNo disminuyeDirectamente</v>
      </c>
      <c r="Y2606" s="208" t="str">
        <f>IFERROR(VLOOKUP(X2606,'Tablas de calculos'!$AZ$4:$BE$11,5,FALSE),"")</f>
        <v/>
      </c>
      <c r="Z2606" s="208" t="str">
        <f>IFERROR(VLOOKUP(X2606,'Tablas de calculos'!$AZ$4:$BE$11,6,FALSE),"")</f>
        <v/>
      </c>
    </row>
    <row r="2607" spans="1:26" ht="45" x14ac:dyDescent="0.25">
      <c r="A2607" s="224" t="s">
        <v>1380</v>
      </c>
      <c r="B2607" s="137">
        <v>50</v>
      </c>
      <c r="C2607" s="429" t="str">
        <f>+VLOOKUP(Tabla9[[#This Row],[Cod. Riesgo]],Tabla_Riesgos[[Número]:[Tipo de Riesgo]],6,FALSE)</f>
        <v>Operativo</v>
      </c>
      <c r="D2607" s="416" t="s">
        <v>55</v>
      </c>
      <c r="E2607" s="417" t="s">
        <v>670</v>
      </c>
      <c r="F2607" s="121"/>
      <c r="G2607" s="293" t="s">
        <v>231</v>
      </c>
      <c r="H2607" s="472"/>
      <c r="I2607" s="207"/>
      <c r="J2607" s="207"/>
      <c r="K2607" s="207"/>
      <c r="L2607" s="207"/>
      <c r="M2607" s="207"/>
      <c r="N2607" s="207"/>
      <c r="O2607" s="123"/>
      <c r="P2607" s="123">
        <f t="shared" si="164"/>
        <v>0</v>
      </c>
      <c r="Q2607" s="208" t="str">
        <f t="shared" si="165"/>
        <v>Debil</v>
      </c>
      <c r="R2607" s="224" t="s">
        <v>516</v>
      </c>
      <c r="S2607" s="224" t="str">
        <f t="shared" si="166"/>
        <v>DebilFuerte</v>
      </c>
      <c r="T2607" s="224">
        <f>IFERROR(VLOOKUP(S2607,'Tablas de calculos'!$AU$16:$AV$24,2,FALSE),"")</f>
        <v>7</v>
      </c>
      <c r="U2607" s="208" t="str">
        <f>IFERROR(VLOOKUP(T2607,'Tablas de calculos'!$AV$16:$AY$24,4),"")</f>
        <v>Débil</v>
      </c>
      <c r="V2607" s="207" t="s">
        <v>576</v>
      </c>
      <c r="W2607" s="123" t="s">
        <v>578</v>
      </c>
      <c r="X2607" s="123" t="str">
        <f t="shared" si="167"/>
        <v>DébilNo disminuyeDirectamente</v>
      </c>
      <c r="Y2607" s="208" t="str">
        <f>IFERROR(VLOOKUP(X2607,'Tablas de calculos'!$AZ$4:$BE$11,5,FALSE),"")</f>
        <v/>
      </c>
      <c r="Z2607" s="208" t="str">
        <f>IFERROR(VLOOKUP(X2607,'Tablas de calculos'!$AZ$4:$BE$11,6,FALSE),"")</f>
        <v/>
      </c>
    </row>
    <row r="2608" spans="1:26" ht="45" x14ac:dyDescent="0.25">
      <c r="A2608" s="224" t="s">
        <v>1380</v>
      </c>
      <c r="B2608" s="137">
        <v>50</v>
      </c>
      <c r="C2608" s="429" t="str">
        <f>+VLOOKUP(Tabla9[[#This Row],[Cod. Riesgo]],Tabla_Riesgos[[Número]:[Tipo de Riesgo]],6,FALSE)</f>
        <v>Operativo</v>
      </c>
      <c r="D2608" s="418" t="s">
        <v>55</v>
      </c>
      <c r="E2608" s="419" t="s">
        <v>670</v>
      </c>
      <c r="F2608" s="121"/>
      <c r="G2608" s="293" t="s">
        <v>189</v>
      </c>
      <c r="H2608" s="472"/>
      <c r="I2608" s="207"/>
      <c r="J2608" s="207"/>
      <c r="K2608" s="207"/>
      <c r="L2608" s="207"/>
      <c r="M2608" s="207"/>
      <c r="N2608" s="207"/>
      <c r="O2608" s="123"/>
      <c r="P2608" s="123">
        <f t="shared" si="164"/>
        <v>0</v>
      </c>
      <c r="Q2608" s="208" t="str">
        <f t="shared" si="165"/>
        <v>Debil</v>
      </c>
      <c r="R2608" s="224" t="s">
        <v>516</v>
      </c>
      <c r="S2608" s="224" t="str">
        <f t="shared" si="166"/>
        <v>DebilFuerte</v>
      </c>
      <c r="T2608" s="224">
        <f>IFERROR(VLOOKUP(S2608,'Tablas de calculos'!$AU$16:$AV$24,2,FALSE),"")</f>
        <v>7</v>
      </c>
      <c r="U2608" s="208" t="str">
        <f>IFERROR(VLOOKUP(T2608,'Tablas de calculos'!$AV$16:$AY$24,4),"")</f>
        <v>Débil</v>
      </c>
      <c r="V2608" s="207" t="s">
        <v>576</v>
      </c>
      <c r="W2608" s="123" t="s">
        <v>578</v>
      </c>
      <c r="X2608" s="123" t="str">
        <f t="shared" si="167"/>
        <v>DébilNo disminuyeDirectamente</v>
      </c>
      <c r="Y2608" s="208" t="str">
        <f>IFERROR(VLOOKUP(X2608,'Tablas de calculos'!$AZ$4:$BE$11,5,FALSE),"")</f>
        <v/>
      </c>
      <c r="Z2608" s="208" t="str">
        <f>IFERROR(VLOOKUP(X2608,'Tablas de calculos'!$AZ$4:$BE$11,6,FALSE),"")</f>
        <v/>
      </c>
    </row>
    <row r="2609" spans="1:26" ht="60" x14ac:dyDescent="0.25">
      <c r="A2609" s="224" t="s">
        <v>1380</v>
      </c>
      <c r="B2609" s="137">
        <v>50</v>
      </c>
      <c r="C2609" s="429" t="str">
        <f>+VLOOKUP(Tabla9[[#This Row],[Cod. Riesgo]],Tabla_Riesgos[[Número]:[Tipo de Riesgo]],6,FALSE)</f>
        <v>Operativo</v>
      </c>
      <c r="D2609" s="416" t="s">
        <v>55</v>
      </c>
      <c r="E2609" s="417" t="s">
        <v>670</v>
      </c>
      <c r="F2609" s="121"/>
      <c r="G2609" s="293" t="s">
        <v>221</v>
      </c>
      <c r="H2609" s="472"/>
      <c r="I2609" s="207"/>
      <c r="J2609" s="207"/>
      <c r="K2609" s="207"/>
      <c r="L2609" s="207"/>
      <c r="M2609" s="207"/>
      <c r="N2609" s="207"/>
      <c r="O2609" s="123"/>
      <c r="P2609" s="123">
        <f t="shared" si="164"/>
        <v>0</v>
      </c>
      <c r="Q2609" s="208" t="str">
        <f t="shared" si="165"/>
        <v>Debil</v>
      </c>
      <c r="R2609" s="224" t="s">
        <v>516</v>
      </c>
      <c r="S2609" s="224" t="str">
        <f t="shared" si="166"/>
        <v>DebilFuerte</v>
      </c>
      <c r="T2609" s="224">
        <f>IFERROR(VLOOKUP(S2609,'Tablas de calculos'!$AU$16:$AV$24,2,FALSE),"")</f>
        <v>7</v>
      </c>
      <c r="U2609" s="208" t="str">
        <f>IFERROR(VLOOKUP(T2609,'Tablas de calculos'!$AV$16:$AY$24,4),"")</f>
        <v>Débil</v>
      </c>
      <c r="V2609" s="207" t="s">
        <v>576</v>
      </c>
      <c r="W2609" s="123" t="s">
        <v>578</v>
      </c>
      <c r="X2609" s="123" t="str">
        <f t="shared" si="167"/>
        <v>DébilNo disminuyeDirectamente</v>
      </c>
      <c r="Y2609" s="208" t="str">
        <f>IFERROR(VLOOKUP(X2609,'Tablas de calculos'!$AZ$4:$BE$11,5,FALSE),"")</f>
        <v/>
      </c>
      <c r="Z2609" s="208" t="str">
        <f>IFERROR(VLOOKUP(X2609,'Tablas de calculos'!$AZ$4:$BE$11,6,FALSE),"")</f>
        <v/>
      </c>
    </row>
    <row r="2610" spans="1:26" ht="60" x14ac:dyDescent="0.25">
      <c r="A2610" s="224" t="s">
        <v>1380</v>
      </c>
      <c r="B2610" s="137">
        <v>51</v>
      </c>
      <c r="C2610" s="429" t="str">
        <f>+VLOOKUP(Tabla9[[#This Row],[Cod. Riesgo]],Tabla_Riesgos[[Número]:[Tipo de Riesgo]],6,FALSE)</f>
        <v>Operativo</v>
      </c>
      <c r="D2610" s="418" t="s">
        <v>55</v>
      </c>
      <c r="E2610" s="419" t="s">
        <v>671</v>
      </c>
      <c r="F2610" s="121"/>
      <c r="G2610" s="293" t="s">
        <v>286</v>
      </c>
      <c r="H2610" s="472"/>
      <c r="I2610" s="207"/>
      <c r="J2610" s="207"/>
      <c r="K2610" s="207"/>
      <c r="L2610" s="207"/>
      <c r="M2610" s="207"/>
      <c r="N2610" s="207"/>
      <c r="O2610" s="123"/>
      <c r="P2610" s="123">
        <f t="shared" si="164"/>
        <v>0</v>
      </c>
      <c r="Q2610" s="208" t="str">
        <f t="shared" si="165"/>
        <v>Debil</v>
      </c>
      <c r="R2610" s="224" t="s">
        <v>516</v>
      </c>
      <c r="S2610" s="224" t="str">
        <f t="shared" si="166"/>
        <v>DebilFuerte</v>
      </c>
      <c r="T2610" s="224">
        <f>IFERROR(VLOOKUP(S2610,'Tablas de calculos'!$AU$16:$AV$24,2,FALSE),"")</f>
        <v>7</v>
      </c>
      <c r="U2610" s="208" t="str">
        <f>IFERROR(VLOOKUP(T2610,'Tablas de calculos'!$AV$16:$AY$24,4),"")</f>
        <v>Débil</v>
      </c>
      <c r="V2610" s="207" t="s">
        <v>576</v>
      </c>
      <c r="W2610" s="123" t="s">
        <v>578</v>
      </c>
      <c r="X2610" s="123" t="str">
        <f t="shared" si="167"/>
        <v>DébilNo disminuyeDirectamente</v>
      </c>
      <c r="Y2610" s="208" t="str">
        <f>IFERROR(VLOOKUP(X2610,'Tablas de calculos'!$AZ$4:$BE$11,5,FALSE),"")</f>
        <v/>
      </c>
      <c r="Z2610" s="208" t="str">
        <f>IFERROR(VLOOKUP(X2610,'Tablas de calculos'!$AZ$4:$BE$11,6,FALSE),"")</f>
        <v/>
      </c>
    </row>
    <row r="2611" spans="1:26" ht="120" x14ac:dyDescent="0.25">
      <c r="A2611" s="224" t="s">
        <v>1380</v>
      </c>
      <c r="B2611" s="137">
        <v>52</v>
      </c>
      <c r="C2611" s="429" t="str">
        <f>+VLOOKUP(Tabla9[[#This Row],[Cod. Riesgo]],Tabla_Riesgos[[Número]:[Tipo de Riesgo]],6,FALSE)</f>
        <v>Operativo</v>
      </c>
      <c r="D2611" s="416" t="s">
        <v>55</v>
      </c>
      <c r="E2611" s="417" t="s">
        <v>56</v>
      </c>
      <c r="F2611" s="121"/>
      <c r="G2611" s="293" t="s">
        <v>287</v>
      </c>
      <c r="H2611" s="472"/>
      <c r="I2611" s="207"/>
      <c r="J2611" s="207"/>
      <c r="K2611" s="207"/>
      <c r="L2611" s="207"/>
      <c r="M2611" s="207"/>
      <c r="N2611" s="207"/>
      <c r="O2611" s="123"/>
      <c r="P2611" s="123">
        <f t="shared" si="164"/>
        <v>0</v>
      </c>
      <c r="Q2611" s="208" t="str">
        <f t="shared" si="165"/>
        <v>Debil</v>
      </c>
      <c r="R2611" s="224" t="s">
        <v>516</v>
      </c>
      <c r="S2611" s="224" t="str">
        <f t="shared" si="166"/>
        <v>DebilFuerte</v>
      </c>
      <c r="T2611" s="224">
        <f>IFERROR(VLOOKUP(S2611,'Tablas de calculos'!$AU$16:$AV$24,2,FALSE),"")</f>
        <v>7</v>
      </c>
      <c r="U2611" s="208" t="str">
        <f>IFERROR(VLOOKUP(T2611,'Tablas de calculos'!$AV$16:$AY$24,4),"")</f>
        <v>Débil</v>
      </c>
      <c r="V2611" s="207" t="s">
        <v>576</v>
      </c>
      <c r="W2611" s="123" t="s">
        <v>578</v>
      </c>
      <c r="X2611" s="123" t="str">
        <f t="shared" si="167"/>
        <v>DébilNo disminuyeDirectamente</v>
      </c>
      <c r="Y2611" s="208" t="str">
        <f>IFERROR(VLOOKUP(X2611,'Tablas de calculos'!$AZ$4:$BE$11,5,FALSE),"")</f>
        <v/>
      </c>
      <c r="Z2611" s="208" t="str">
        <f>IFERROR(VLOOKUP(X2611,'Tablas de calculos'!$AZ$4:$BE$11,6,FALSE),"")</f>
        <v/>
      </c>
    </row>
    <row r="2612" spans="1:26" ht="105" x14ac:dyDescent="0.25">
      <c r="A2612" s="224" t="s">
        <v>1380</v>
      </c>
      <c r="B2612" s="137">
        <v>53</v>
      </c>
      <c r="C2612" s="429" t="str">
        <f>+VLOOKUP(Tabla9[[#This Row],[Cod. Riesgo]],Tabla_Riesgos[[Número]:[Tipo de Riesgo]],6,FALSE)</f>
        <v>Seguridad de la Información</v>
      </c>
      <c r="D2612" s="418" t="s">
        <v>57</v>
      </c>
      <c r="E2612" s="419" t="s">
        <v>58</v>
      </c>
      <c r="F2612" s="121"/>
      <c r="G2612" s="293" t="s">
        <v>288</v>
      </c>
      <c r="H2612" s="472"/>
      <c r="I2612" s="207"/>
      <c r="J2612" s="207"/>
      <c r="K2612" s="207"/>
      <c r="L2612" s="207"/>
      <c r="M2612" s="207"/>
      <c r="N2612" s="207"/>
      <c r="O2612" s="123"/>
      <c r="P2612" s="123">
        <f t="shared" si="164"/>
        <v>0</v>
      </c>
      <c r="Q2612" s="208" t="str">
        <f t="shared" si="165"/>
        <v>Debil</v>
      </c>
      <c r="R2612" s="224" t="s">
        <v>516</v>
      </c>
      <c r="S2612" s="224" t="str">
        <f t="shared" si="166"/>
        <v>DebilFuerte</v>
      </c>
      <c r="T2612" s="224">
        <f>IFERROR(VLOOKUP(S2612,'Tablas de calculos'!$AU$16:$AV$24,2,FALSE),"")</f>
        <v>7</v>
      </c>
      <c r="U2612" s="208" t="str">
        <f>IFERROR(VLOOKUP(T2612,'Tablas de calculos'!$AV$16:$AY$24,4),"")</f>
        <v>Débil</v>
      </c>
      <c r="V2612" s="207" t="s">
        <v>576</v>
      </c>
      <c r="W2612" s="123" t="s">
        <v>578</v>
      </c>
      <c r="X2612" s="123" t="str">
        <f t="shared" si="167"/>
        <v>DébilNo disminuyeDirectamente</v>
      </c>
      <c r="Y2612" s="208" t="str">
        <f>IFERROR(VLOOKUP(X2612,'Tablas de calculos'!$AZ$4:$BE$11,5,FALSE),"")</f>
        <v/>
      </c>
      <c r="Z2612" s="208" t="str">
        <f>IFERROR(VLOOKUP(X2612,'Tablas de calculos'!$AZ$4:$BE$11,6,FALSE),"")</f>
        <v/>
      </c>
    </row>
    <row r="2613" spans="1:26" ht="165" x14ac:dyDescent="0.25">
      <c r="A2613" s="224" t="s">
        <v>1380</v>
      </c>
      <c r="B2613" s="137">
        <v>54</v>
      </c>
      <c r="C2613" s="429" t="str">
        <f>+VLOOKUP(Tabla9[[#This Row],[Cod. Riesgo]],Tabla_Riesgos[[Número]:[Tipo de Riesgo]],6,FALSE)</f>
        <v>Operativo</v>
      </c>
      <c r="D2613" s="416" t="s">
        <v>57</v>
      </c>
      <c r="E2613" s="417" t="s">
        <v>59</v>
      </c>
      <c r="F2613" s="121"/>
      <c r="G2613" s="293" t="s">
        <v>289</v>
      </c>
      <c r="H2613" s="472" t="s">
        <v>544</v>
      </c>
      <c r="I2613" s="207" t="s">
        <v>486</v>
      </c>
      <c r="J2613" s="207" t="s">
        <v>490</v>
      </c>
      <c r="K2613" s="207" t="s">
        <v>494</v>
      </c>
      <c r="L2613" s="207" t="s">
        <v>498</v>
      </c>
      <c r="M2613" s="207" t="s">
        <v>503</v>
      </c>
      <c r="N2613" s="207" t="s">
        <v>508</v>
      </c>
      <c r="O2613" s="123" t="s">
        <v>512</v>
      </c>
      <c r="P2613" s="123">
        <f t="shared" si="164"/>
        <v>100</v>
      </c>
      <c r="Q2613" s="208" t="str">
        <f t="shared" si="165"/>
        <v>Fuerte</v>
      </c>
      <c r="R2613" s="224" t="s">
        <v>516</v>
      </c>
      <c r="S2613" s="224" t="str">
        <f t="shared" si="166"/>
        <v>FuerteFuerte</v>
      </c>
      <c r="T2613" s="224">
        <f>IFERROR(VLOOKUP(S2613,'Tablas de calculos'!$AU$16:$AV$24,2,FALSE),"")</f>
        <v>1</v>
      </c>
      <c r="U2613" s="208" t="str">
        <f>IFERROR(VLOOKUP(T2613,'Tablas de calculos'!$AV$16:$AY$24,4),"")</f>
        <v>Fuerte</v>
      </c>
      <c r="V2613" s="207" t="s">
        <v>576</v>
      </c>
      <c r="W2613" s="123" t="s">
        <v>578</v>
      </c>
      <c r="X2613" s="123" t="str">
        <f t="shared" si="167"/>
        <v>FuerteNo disminuyeDirectamente</v>
      </c>
      <c r="Y2613" s="208">
        <f>IFERROR(VLOOKUP(X2613,'Tablas de calculos'!$AZ$4:$BE$11,5,FALSE),"")</f>
        <v>0</v>
      </c>
      <c r="Z2613" s="208">
        <f>IFERROR(VLOOKUP(X2613,'Tablas de calculos'!$AZ$4:$BE$11,6,FALSE),"")</f>
        <v>2</v>
      </c>
    </row>
    <row r="2614" spans="1:26" ht="120" x14ac:dyDescent="0.25">
      <c r="A2614" s="224" t="s">
        <v>1380</v>
      </c>
      <c r="B2614" s="137">
        <v>54</v>
      </c>
      <c r="C2614" s="429" t="str">
        <f>+VLOOKUP(Tabla9[[#This Row],[Cod. Riesgo]],Tabla_Riesgos[[Número]:[Tipo de Riesgo]],6,FALSE)</f>
        <v>Operativo</v>
      </c>
      <c r="D2614" s="418" t="s">
        <v>57</v>
      </c>
      <c r="E2614" s="419" t="s">
        <v>59</v>
      </c>
      <c r="F2614" s="121"/>
      <c r="G2614" s="293" t="s">
        <v>290</v>
      </c>
      <c r="H2614" s="472"/>
      <c r="I2614" s="207"/>
      <c r="J2614" s="207"/>
      <c r="K2614" s="207"/>
      <c r="L2614" s="207"/>
      <c r="M2614" s="207"/>
      <c r="N2614" s="207"/>
      <c r="O2614" s="123"/>
      <c r="P2614" s="123">
        <f t="shared" si="164"/>
        <v>0</v>
      </c>
      <c r="Q2614" s="208" t="str">
        <f t="shared" si="165"/>
        <v>Debil</v>
      </c>
      <c r="R2614" s="224" t="s">
        <v>516</v>
      </c>
      <c r="S2614" s="224" t="str">
        <f t="shared" si="166"/>
        <v>DebilFuerte</v>
      </c>
      <c r="T2614" s="224">
        <f>IFERROR(VLOOKUP(S2614,'Tablas de calculos'!$AU$16:$AV$24,2,FALSE),"")</f>
        <v>7</v>
      </c>
      <c r="U2614" s="208" t="str">
        <f>IFERROR(VLOOKUP(T2614,'Tablas de calculos'!$AV$16:$AY$24,4),"")</f>
        <v>Débil</v>
      </c>
      <c r="V2614" s="207" t="s">
        <v>576</v>
      </c>
      <c r="W2614" s="123" t="s">
        <v>578</v>
      </c>
      <c r="X2614" s="123" t="str">
        <f t="shared" si="167"/>
        <v>DébilNo disminuyeDirectamente</v>
      </c>
      <c r="Y2614" s="208" t="str">
        <f>IFERROR(VLOOKUP(X2614,'Tablas de calculos'!$AZ$4:$BE$11,5,FALSE),"")</f>
        <v/>
      </c>
      <c r="Z2614" s="208" t="str">
        <f>IFERROR(VLOOKUP(X2614,'Tablas de calculos'!$AZ$4:$BE$11,6,FALSE),"")</f>
        <v/>
      </c>
    </row>
    <row r="2615" spans="1:26" ht="75" x14ac:dyDescent="0.25">
      <c r="A2615" s="224" t="s">
        <v>1380</v>
      </c>
      <c r="B2615" s="137">
        <v>55</v>
      </c>
      <c r="C2615" s="429" t="str">
        <f>+VLOOKUP(Tabla9[[#This Row],[Cod. Riesgo]],Tabla_Riesgos[[Número]:[Tipo de Riesgo]],6,FALSE)</f>
        <v>Operativo</v>
      </c>
      <c r="D2615" s="416" t="s">
        <v>60</v>
      </c>
      <c r="E2615" s="417" t="s">
        <v>61</v>
      </c>
      <c r="F2615" s="121"/>
      <c r="G2615" s="293" t="s">
        <v>291</v>
      </c>
      <c r="H2615" s="472"/>
      <c r="I2615" s="207"/>
      <c r="J2615" s="207"/>
      <c r="K2615" s="207"/>
      <c r="L2615" s="207"/>
      <c r="M2615" s="207"/>
      <c r="N2615" s="207"/>
      <c r="O2615" s="123"/>
      <c r="P2615" s="123">
        <f t="shared" si="164"/>
        <v>0</v>
      </c>
      <c r="Q2615" s="208" t="str">
        <f t="shared" si="165"/>
        <v>Debil</v>
      </c>
      <c r="R2615" s="224" t="s">
        <v>516</v>
      </c>
      <c r="S2615" s="224" t="str">
        <f t="shared" si="166"/>
        <v>DebilFuerte</v>
      </c>
      <c r="T2615" s="224">
        <f>IFERROR(VLOOKUP(S2615,'Tablas de calculos'!$AU$16:$AV$24,2,FALSE),"")</f>
        <v>7</v>
      </c>
      <c r="U2615" s="208" t="str">
        <f>IFERROR(VLOOKUP(T2615,'Tablas de calculos'!$AV$16:$AY$24,4),"")</f>
        <v>Débil</v>
      </c>
      <c r="V2615" s="207" t="s">
        <v>576</v>
      </c>
      <c r="W2615" s="123" t="s">
        <v>578</v>
      </c>
      <c r="X2615" s="123" t="str">
        <f t="shared" si="167"/>
        <v>DébilNo disminuyeDirectamente</v>
      </c>
      <c r="Y2615" s="208" t="str">
        <f>IFERROR(VLOOKUP(X2615,'Tablas de calculos'!$AZ$4:$BE$11,5,FALSE),"")</f>
        <v/>
      </c>
      <c r="Z2615" s="208" t="str">
        <f>IFERROR(VLOOKUP(X2615,'Tablas de calculos'!$AZ$4:$BE$11,6,FALSE),"")</f>
        <v/>
      </c>
    </row>
    <row r="2616" spans="1:26" ht="90" x14ac:dyDescent="0.25">
      <c r="A2616" s="224" t="s">
        <v>1380</v>
      </c>
      <c r="B2616" s="137">
        <v>56</v>
      </c>
      <c r="C2616" s="429" t="str">
        <f>+VLOOKUP(Tabla9[[#This Row],[Cod. Riesgo]],Tabla_Riesgos[[Número]:[Tipo de Riesgo]],6,FALSE)</f>
        <v>Operativo</v>
      </c>
      <c r="D2616" s="418" t="s">
        <v>60</v>
      </c>
      <c r="E2616" s="419" t="s">
        <v>64</v>
      </c>
      <c r="F2616" s="121"/>
      <c r="G2616" s="293" t="s">
        <v>292</v>
      </c>
      <c r="H2616" s="472"/>
      <c r="I2616" s="207"/>
      <c r="J2616" s="207"/>
      <c r="K2616" s="207"/>
      <c r="L2616" s="207"/>
      <c r="M2616" s="207"/>
      <c r="N2616" s="207"/>
      <c r="O2616" s="123"/>
      <c r="P2616" s="123">
        <f t="shared" si="164"/>
        <v>0</v>
      </c>
      <c r="Q2616" s="208" t="str">
        <f t="shared" si="165"/>
        <v>Debil</v>
      </c>
      <c r="R2616" s="224" t="s">
        <v>516</v>
      </c>
      <c r="S2616" s="224" t="str">
        <f t="shared" si="166"/>
        <v>DebilFuerte</v>
      </c>
      <c r="T2616" s="224">
        <f>IFERROR(VLOOKUP(S2616,'Tablas de calculos'!$AU$16:$AV$24,2,FALSE),"")</f>
        <v>7</v>
      </c>
      <c r="U2616" s="208" t="str">
        <f>IFERROR(VLOOKUP(T2616,'Tablas de calculos'!$AV$16:$AY$24,4),"")</f>
        <v>Débil</v>
      </c>
      <c r="V2616" s="207" t="s">
        <v>576</v>
      </c>
      <c r="W2616" s="123" t="s">
        <v>578</v>
      </c>
      <c r="X2616" s="123" t="str">
        <f t="shared" si="167"/>
        <v>DébilNo disminuyeDirectamente</v>
      </c>
      <c r="Y2616" s="208" t="str">
        <f>IFERROR(VLOOKUP(X2616,'Tablas de calculos'!$AZ$4:$BE$11,5,FALSE),"")</f>
        <v/>
      </c>
      <c r="Z2616" s="208" t="str">
        <f>IFERROR(VLOOKUP(X2616,'Tablas de calculos'!$AZ$4:$BE$11,6,FALSE),"")</f>
        <v/>
      </c>
    </row>
    <row r="2617" spans="1:26" ht="105" x14ac:dyDescent="0.25">
      <c r="A2617" s="224" t="s">
        <v>1380</v>
      </c>
      <c r="B2617" s="137">
        <v>57</v>
      </c>
      <c r="C2617" s="429" t="str">
        <f>+VLOOKUP(Tabla9[[#This Row],[Cod. Riesgo]],Tabla_Riesgos[[Número]:[Tipo de Riesgo]],6,FALSE)</f>
        <v>Operativo</v>
      </c>
      <c r="D2617" s="416" t="s">
        <v>66</v>
      </c>
      <c r="E2617" s="417" t="s">
        <v>67</v>
      </c>
      <c r="F2617" s="121"/>
      <c r="G2617" s="293" t="s">
        <v>293</v>
      </c>
      <c r="H2617" s="472"/>
      <c r="I2617" s="207"/>
      <c r="J2617" s="207"/>
      <c r="K2617" s="207"/>
      <c r="L2617" s="207"/>
      <c r="M2617" s="207"/>
      <c r="N2617" s="207"/>
      <c r="O2617" s="123"/>
      <c r="P2617" s="123">
        <f t="shared" si="164"/>
        <v>0</v>
      </c>
      <c r="Q2617" s="208" t="str">
        <f t="shared" si="165"/>
        <v>Debil</v>
      </c>
      <c r="R2617" s="224" t="s">
        <v>516</v>
      </c>
      <c r="S2617" s="224" t="str">
        <f t="shared" si="166"/>
        <v>DebilFuerte</v>
      </c>
      <c r="T2617" s="224">
        <f>IFERROR(VLOOKUP(S2617,'Tablas de calculos'!$AU$16:$AV$24,2,FALSE),"")</f>
        <v>7</v>
      </c>
      <c r="U2617" s="208" t="str">
        <f>IFERROR(VLOOKUP(T2617,'Tablas de calculos'!$AV$16:$AY$24,4),"")</f>
        <v>Débil</v>
      </c>
      <c r="V2617" s="207" t="s">
        <v>576</v>
      </c>
      <c r="W2617" s="123" t="s">
        <v>578</v>
      </c>
      <c r="X2617" s="123" t="str">
        <f t="shared" si="167"/>
        <v>DébilNo disminuyeDirectamente</v>
      </c>
      <c r="Y2617" s="208" t="str">
        <f>IFERROR(VLOOKUP(X2617,'Tablas de calculos'!$AZ$4:$BE$11,5,FALSE),"")</f>
        <v/>
      </c>
      <c r="Z2617" s="208" t="str">
        <f>IFERROR(VLOOKUP(X2617,'Tablas de calculos'!$AZ$4:$BE$11,6,FALSE),"")</f>
        <v/>
      </c>
    </row>
    <row r="2618" spans="1:26" ht="75" x14ac:dyDescent="0.25">
      <c r="A2618" s="224" t="s">
        <v>1380</v>
      </c>
      <c r="B2618" s="137">
        <v>57</v>
      </c>
      <c r="C2618" s="429" t="str">
        <f>+VLOOKUP(Tabla9[[#This Row],[Cod. Riesgo]],Tabla_Riesgos[[Número]:[Tipo de Riesgo]],6,FALSE)</f>
        <v>Operativo</v>
      </c>
      <c r="D2618" s="418" t="s">
        <v>66</v>
      </c>
      <c r="E2618" s="419" t="s">
        <v>67</v>
      </c>
      <c r="F2618" s="121"/>
      <c r="G2618" s="293" t="s">
        <v>294</v>
      </c>
      <c r="H2618" s="472"/>
      <c r="I2618" s="207"/>
      <c r="J2618" s="207"/>
      <c r="K2618" s="207"/>
      <c r="L2618" s="207"/>
      <c r="M2618" s="207"/>
      <c r="N2618" s="207"/>
      <c r="O2618" s="123"/>
      <c r="P2618" s="123">
        <f t="shared" si="164"/>
        <v>0</v>
      </c>
      <c r="Q2618" s="208" t="str">
        <f t="shared" si="165"/>
        <v>Debil</v>
      </c>
      <c r="R2618" s="224" t="s">
        <v>516</v>
      </c>
      <c r="S2618" s="224" t="str">
        <f t="shared" si="166"/>
        <v>DebilFuerte</v>
      </c>
      <c r="T2618" s="224">
        <f>IFERROR(VLOOKUP(S2618,'Tablas de calculos'!$AU$16:$AV$24,2,FALSE),"")</f>
        <v>7</v>
      </c>
      <c r="U2618" s="208" t="str">
        <f>IFERROR(VLOOKUP(T2618,'Tablas de calculos'!$AV$16:$AY$24,4),"")</f>
        <v>Débil</v>
      </c>
      <c r="V2618" s="207" t="s">
        <v>576</v>
      </c>
      <c r="W2618" s="123" t="s">
        <v>578</v>
      </c>
      <c r="X2618" s="123" t="str">
        <f t="shared" si="167"/>
        <v>DébilNo disminuyeDirectamente</v>
      </c>
      <c r="Y2618" s="208" t="str">
        <f>IFERROR(VLOOKUP(X2618,'Tablas de calculos'!$AZ$4:$BE$11,5,FALSE),"")</f>
        <v/>
      </c>
      <c r="Z2618" s="208" t="str">
        <f>IFERROR(VLOOKUP(X2618,'Tablas de calculos'!$AZ$4:$BE$11,6,FALSE),"")</f>
        <v/>
      </c>
    </row>
    <row r="2619" spans="1:26" ht="45" x14ac:dyDescent="0.25">
      <c r="A2619" s="224" t="s">
        <v>1380</v>
      </c>
      <c r="B2619" s="137">
        <v>57</v>
      </c>
      <c r="C2619" s="429" t="str">
        <f>+VLOOKUP(Tabla9[[#This Row],[Cod. Riesgo]],Tabla_Riesgos[[Número]:[Tipo de Riesgo]],6,FALSE)</f>
        <v>Operativo</v>
      </c>
      <c r="D2619" s="416" t="s">
        <v>66</v>
      </c>
      <c r="E2619" s="417" t="s">
        <v>67</v>
      </c>
      <c r="F2619" s="121"/>
      <c r="G2619" s="293" t="s">
        <v>295</v>
      </c>
      <c r="H2619" s="472"/>
      <c r="I2619" s="207"/>
      <c r="J2619" s="207"/>
      <c r="K2619" s="207"/>
      <c r="L2619" s="207"/>
      <c r="M2619" s="207"/>
      <c r="N2619" s="207"/>
      <c r="O2619" s="123"/>
      <c r="P2619" s="123">
        <f t="shared" si="164"/>
        <v>0</v>
      </c>
      <c r="Q2619" s="208" t="str">
        <f t="shared" si="165"/>
        <v>Debil</v>
      </c>
      <c r="R2619" s="224" t="s">
        <v>516</v>
      </c>
      <c r="S2619" s="224" t="str">
        <f t="shared" si="166"/>
        <v>DebilFuerte</v>
      </c>
      <c r="T2619" s="224">
        <f>IFERROR(VLOOKUP(S2619,'Tablas de calculos'!$AU$16:$AV$24,2,FALSE),"")</f>
        <v>7</v>
      </c>
      <c r="U2619" s="208" t="str">
        <f>IFERROR(VLOOKUP(T2619,'Tablas de calculos'!$AV$16:$AY$24,4),"")</f>
        <v>Débil</v>
      </c>
      <c r="V2619" s="207" t="s">
        <v>576</v>
      </c>
      <c r="W2619" s="123" t="s">
        <v>578</v>
      </c>
      <c r="X2619" s="123" t="str">
        <f t="shared" si="167"/>
        <v>DébilNo disminuyeDirectamente</v>
      </c>
      <c r="Y2619" s="208" t="str">
        <f>IFERROR(VLOOKUP(X2619,'Tablas de calculos'!$AZ$4:$BE$11,5,FALSE),"")</f>
        <v/>
      </c>
      <c r="Z2619" s="208" t="str">
        <f>IFERROR(VLOOKUP(X2619,'Tablas de calculos'!$AZ$4:$BE$11,6,FALSE),"")</f>
        <v/>
      </c>
    </row>
    <row r="2620" spans="1:26" ht="105" x14ac:dyDescent="0.25">
      <c r="A2620" s="224" t="s">
        <v>1380</v>
      </c>
      <c r="B2620" s="137">
        <v>58</v>
      </c>
      <c r="C2620" s="429" t="str">
        <f>+VLOOKUP(Tabla9[[#This Row],[Cod. Riesgo]],Tabla_Riesgos[[Número]:[Tipo de Riesgo]],6,FALSE)</f>
        <v>Operativo</v>
      </c>
      <c r="D2620" s="418" t="s">
        <v>66</v>
      </c>
      <c r="E2620" s="419" t="s">
        <v>68</v>
      </c>
      <c r="F2620" s="121"/>
      <c r="G2620" s="293" t="s">
        <v>296</v>
      </c>
      <c r="H2620" s="472"/>
      <c r="I2620" s="207"/>
      <c r="J2620" s="207"/>
      <c r="K2620" s="207"/>
      <c r="L2620" s="207"/>
      <c r="M2620" s="207"/>
      <c r="N2620" s="207"/>
      <c r="O2620" s="123"/>
      <c r="P2620" s="123">
        <f t="shared" si="164"/>
        <v>0</v>
      </c>
      <c r="Q2620" s="208" t="str">
        <f t="shared" si="165"/>
        <v>Debil</v>
      </c>
      <c r="R2620" s="224" t="s">
        <v>516</v>
      </c>
      <c r="S2620" s="224" t="str">
        <f t="shared" si="166"/>
        <v>DebilFuerte</v>
      </c>
      <c r="T2620" s="224">
        <f>IFERROR(VLOOKUP(S2620,'Tablas de calculos'!$AU$16:$AV$24,2,FALSE),"")</f>
        <v>7</v>
      </c>
      <c r="U2620" s="208" t="str">
        <f>IFERROR(VLOOKUP(T2620,'Tablas de calculos'!$AV$16:$AY$24,4),"")</f>
        <v>Débil</v>
      </c>
      <c r="V2620" s="207" t="s">
        <v>576</v>
      </c>
      <c r="W2620" s="123" t="s">
        <v>578</v>
      </c>
      <c r="X2620" s="123" t="str">
        <f t="shared" si="167"/>
        <v>DébilNo disminuyeDirectamente</v>
      </c>
      <c r="Y2620" s="208" t="str">
        <f>IFERROR(VLOOKUP(X2620,'Tablas de calculos'!$AZ$4:$BE$11,5,FALSE),"")</f>
        <v/>
      </c>
      <c r="Z2620" s="208" t="str">
        <f>IFERROR(VLOOKUP(X2620,'Tablas de calculos'!$AZ$4:$BE$11,6,FALSE),"")</f>
        <v/>
      </c>
    </row>
    <row r="2621" spans="1:26" ht="75" x14ac:dyDescent="0.25">
      <c r="A2621" s="224" t="s">
        <v>1380</v>
      </c>
      <c r="B2621" s="137">
        <v>59</v>
      </c>
      <c r="C2621" s="429" t="str">
        <f>+VLOOKUP(Tabla9[[#This Row],[Cod. Riesgo]],Tabla_Riesgos[[Número]:[Tipo de Riesgo]],6,FALSE)</f>
        <v>Operativo</v>
      </c>
      <c r="D2621" s="416" t="s">
        <v>66</v>
      </c>
      <c r="E2621" s="417" t="s">
        <v>71</v>
      </c>
      <c r="F2621" s="121"/>
      <c r="G2621" s="293" t="s">
        <v>297</v>
      </c>
      <c r="H2621" s="472"/>
      <c r="I2621" s="207"/>
      <c r="J2621" s="207"/>
      <c r="K2621" s="207"/>
      <c r="L2621" s="207"/>
      <c r="M2621" s="207"/>
      <c r="N2621" s="207"/>
      <c r="O2621" s="123"/>
      <c r="P2621" s="123">
        <f t="shared" si="164"/>
        <v>0</v>
      </c>
      <c r="Q2621" s="208" t="str">
        <f t="shared" si="165"/>
        <v>Debil</v>
      </c>
      <c r="R2621" s="224" t="s">
        <v>516</v>
      </c>
      <c r="S2621" s="224" t="str">
        <f t="shared" si="166"/>
        <v>DebilFuerte</v>
      </c>
      <c r="T2621" s="224">
        <f>IFERROR(VLOOKUP(S2621,'Tablas de calculos'!$AU$16:$AV$24,2,FALSE),"")</f>
        <v>7</v>
      </c>
      <c r="U2621" s="208" t="str">
        <f>IFERROR(VLOOKUP(T2621,'Tablas de calculos'!$AV$16:$AY$24,4),"")</f>
        <v>Débil</v>
      </c>
      <c r="V2621" s="207" t="s">
        <v>576</v>
      </c>
      <c r="W2621" s="123" t="s">
        <v>578</v>
      </c>
      <c r="X2621" s="123" t="str">
        <f t="shared" si="167"/>
        <v>DébilNo disminuyeDirectamente</v>
      </c>
      <c r="Y2621" s="208" t="str">
        <f>IFERROR(VLOOKUP(X2621,'Tablas de calculos'!$AZ$4:$BE$11,5,FALSE),"")</f>
        <v/>
      </c>
      <c r="Z2621" s="208" t="str">
        <f>IFERROR(VLOOKUP(X2621,'Tablas de calculos'!$AZ$4:$BE$11,6,FALSE),"")</f>
        <v/>
      </c>
    </row>
    <row r="2622" spans="1:26" ht="45" x14ac:dyDescent="0.25">
      <c r="A2622" s="224" t="s">
        <v>1380</v>
      </c>
      <c r="B2622" s="137">
        <v>59</v>
      </c>
      <c r="C2622" s="429" t="str">
        <f>+VLOOKUP(Tabla9[[#This Row],[Cod. Riesgo]],Tabla_Riesgos[[Número]:[Tipo de Riesgo]],6,FALSE)</f>
        <v>Operativo</v>
      </c>
      <c r="D2622" s="418" t="s">
        <v>66</v>
      </c>
      <c r="E2622" s="419" t="s">
        <v>71</v>
      </c>
      <c r="F2622" s="121"/>
      <c r="G2622" s="293" t="s">
        <v>298</v>
      </c>
      <c r="H2622" s="472"/>
      <c r="I2622" s="207"/>
      <c r="J2622" s="207"/>
      <c r="K2622" s="207"/>
      <c r="L2622" s="207"/>
      <c r="M2622" s="207"/>
      <c r="N2622" s="207"/>
      <c r="O2622" s="123"/>
      <c r="P2622" s="123">
        <f t="shared" si="164"/>
        <v>0</v>
      </c>
      <c r="Q2622" s="208" t="str">
        <f t="shared" si="165"/>
        <v>Debil</v>
      </c>
      <c r="R2622" s="224" t="s">
        <v>516</v>
      </c>
      <c r="S2622" s="224" t="str">
        <f t="shared" si="166"/>
        <v>DebilFuerte</v>
      </c>
      <c r="T2622" s="224">
        <f>IFERROR(VLOOKUP(S2622,'Tablas de calculos'!$AU$16:$AV$24,2,FALSE),"")</f>
        <v>7</v>
      </c>
      <c r="U2622" s="208" t="str">
        <f>IFERROR(VLOOKUP(T2622,'Tablas de calculos'!$AV$16:$AY$24,4),"")</f>
        <v>Débil</v>
      </c>
      <c r="V2622" s="207" t="s">
        <v>576</v>
      </c>
      <c r="W2622" s="123" t="s">
        <v>578</v>
      </c>
      <c r="X2622" s="123" t="str">
        <f t="shared" si="167"/>
        <v>DébilNo disminuyeDirectamente</v>
      </c>
      <c r="Y2622" s="208" t="str">
        <f>IFERROR(VLOOKUP(X2622,'Tablas de calculos'!$AZ$4:$BE$11,5,FALSE),"")</f>
        <v/>
      </c>
      <c r="Z2622" s="208" t="str">
        <f>IFERROR(VLOOKUP(X2622,'Tablas de calculos'!$AZ$4:$BE$11,6,FALSE),"")</f>
        <v/>
      </c>
    </row>
    <row r="2623" spans="1:26" ht="105" x14ac:dyDescent="0.25">
      <c r="A2623" s="224" t="s">
        <v>1380</v>
      </c>
      <c r="B2623" s="137">
        <v>59</v>
      </c>
      <c r="C2623" s="429" t="str">
        <f>+VLOOKUP(Tabla9[[#This Row],[Cod. Riesgo]],Tabla_Riesgos[[Número]:[Tipo de Riesgo]],6,FALSE)</f>
        <v>Operativo</v>
      </c>
      <c r="D2623" s="416" t="s">
        <v>66</v>
      </c>
      <c r="E2623" s="417" t="s">
        <v>71</v>
      </c>
      <c r="F2623" s="121"/>
      <c r="G2623" s="293" t="s">
        <v>299</v>
      </c>
      <c r="H2623" s="472"/>
      <c r="I2623" s="207"/>
      <c r="J2623" s="207"/>
      <c r="K2623" s="207"/>
      <c r="L2623" s="207"/>
      <c r="M2623" s="207"/>
      <c r="N2623" s="207"/>
      <c r="O2623" s="123"/>
      <c r="P2623" s="123">
        <f t="shared" si="164"/>
        <v>0</v>
      </c>
      <c r="Q2623" s="208" t="str">
        <f t="shared" si="165"/>
        <v>Debil</v>
      </c>
      <c r="R2623" s="224" t="s">
        <v>516</v>
      </c>
      <c r="S2623" s="224" t="str">
        <f t="shared" si="166"/>
        <v>DebilFuerte</v>
      </c>
      <c r="T2623" s="224">
        <f>IFERROR(VLOOKUP(S2623,'Tablas de calculos'!$AU$16:$AV$24,2,FALSE),"")</f>
        <v>7</v>
      </c>
      <c r="U2623" s="208" t="str">
        <f>IFERROR(VLOOKUP(T2623,'Tablas de calculos'!$AV$16:$AY$24,4),"")</f>
        <v>Débil</v>
      </c>
      <c r="V2623" s="207" t="s">
        <v>576</v>
      </c>
      <c r="W2623" s="123" t="s">
        <v>578</v>
      </c>
      <c r="X2623" s="123" t="str">
        <f t="shared" si="167"/>
        <v>DébilNo disminuyeDirectamente</v>
      </c>
      <c r="Y2623" s="208" t="str">
        <f>IFERROR(VLOOKUP(X2623,'Tablas de calculos'!$AZ$4:$BE$11,5,FALSE),"")</f>
        <v/>
      </c>
      <c r="Z2623" s="208" t="str">
        <f>IFERROR(VLOOKUP(X2623,'Tablas de calculos'!$AZ$4:$BE$11,6,FALSE),"")</f>
        <v/>
      </c>
    </row>
    <row r="2624" spans="1:26" ht="45" x14ac:dyDescent="0.25">
      <c r="A2624" s="224" t="s">
        <v>1380</v>
      </c>
      <c r="B2624" s="137">
        <v>60</v>
      </c>
      <c r="C2624" s="429" t="str">
        <f>+VLOOKUP(Tabla9[[#This Row],[Cod. Riesgo]],Tabla_Riesgos[[Número]:[Tipo de Riesgo]],6,FALSE)</f>
        <v>Operativo</v>
      </c>
      <c r="D2624" s="418" t="s">
        <v>66</v>
      </c>
      <c r="E2624" s="419" t="s">
        <v>72</v>
      </c>
      <c r="F2624" s="121"/>
      <c r="G2624" s="293" t="s">
        <v>300</v>
      </c>
      <c r="H2624" s="472"/>
      <c r="I2624" s="207"/>
      <c r="J2624" s="207"/>
      <c r="K2624" s="207"/>
      <c r="L2624" s="207"/>
      <c r="M2624" s="207"/>
      <c r="N2624" s="207"/>
      <c r="O2624" s="123"/>
      <c r="P2624" s="123">
        <f t="shared" si="164"/>
        <v>0</v>
      </c>
      <c r="Q2624" s="208" t="str">
        <f t="shared" si="165"/>
        <v>Debil</v>
      </c>
      <c r="R2624" s="224" t="s">
        <v>516</v>
      </c>
      <c r="S2624" s="224" t="str">
        <f t="shared" si="166"/>
        <v>DebilFuerte</v>
      </c>
      <c r="T2624" s="224">
        <f>IFERROR(VLOOKUP(S2624,'Tablas de calculos'!$AU$16:$AV$24,2,FALSE),"")</f>
        <v>7</v>
      </c>
      <c r="U2624" s="208" t="str">
        <f>IFERROR(VLOOKUP(T2624,'Tablas de calculos'!$AV$16:$AY$24,4),"")</f>
        <v>Débil</v>
      </c>
      <c r="V2624" s="207" t="s">
        <v>576</v>
      </c>
      <c r="W2624" s="123" t="s">
        <v>578</v>
      </c>
      <c r="X2624" s="123" t="str">
        <f t="shared" si="167"/>
        <v>DébilNo disminuyeDirectamente</v>
      </c>
      <c r="Y2624" s="208" t="str">
        <f>IFERROR(VLOOKUP(X2624,'Tablas de calculos'!$AZ$4:$BE$11,5,FALSE),"")</f>
        <v/>
      </c>
      <c r="Z2624" s="208" t="str">
        <f>IFERROR(VLOOKUP(X2624,'Tablas de calculos'!$AZ$4:$BE$11,6,FALSE),"")</f>
        <v/>
      </c>
    </row>
    <row r="2625" spans="1:26" ht="60" x14ac:dyDescent="0.25">
      <c r="A2625" s="224" t="s">
        <v>1380</v>
      </c>
      <c r="B2625" s="137">
        <v>61</v>
      </c>
      <c r="C2625" s="429" t="str">
        <f>+VLOOKUP(Tabla9[[#This Row],[Cod. Riesgo]],Tabla_Riesgos[[Número]:[Tipo de Riesgo]],6,FALSE)</f>
        <v>Operativo</v>
      </c>
      <c r="D2625" s="416" t="s">
        <v>101</v>
      </c>
      <c r="E2625" s="417" t="s">
        <v>674</v>
      </c>
      <c r="F2625" s="121"/>
      <c r="G2625" s="293" t="s">
        <v>301</v>
      </c>
      <c r="H2625" s="472"/>
      <c r="I2625" s="207"/>
      <c r="J2625" s="207"/>
      <c r="K2625" s="207"/>
      <c r="L2625" s="207"/>
      <c r="M2625" s="207"/>
      <c r="N2625" s="207"/>
      <c r="O2625" s="123"/>
      <c r="P2625" s="123">
        <f t="shared" si="164"/>
        <v>0</v>
      </c>
      <c r="Q2625" s="208" t="str">
        <f t="shared" si="165"/>
        <v>Debil</v>
      </c>
      <c r="R2625" s="224" t="s">
        <v>516</v>
      </c>
      <c r="S2625" s="224" t="str">
        <f t="shared" si="166"/>
        <v>DebilFuerte</v>
      </c>
      <c r="T2625" s="224">
        <f>IFERROR(VLOOKUP(S2625,'Tablas de calculos'!$AU$16:$AV$24,2,FALSE),"")</f>
        <v>7</v>
      </c>
      <c r="U2625" s="208" t="str">
        <f>IFERROR(VLOOKUP(T2625,'Tablas de calculos'!$AV$16:$AY$24,4),"")</f>
        <v>Débil</v>
      </c>
      <c r="V2625" s="207" t="s">
        <v>576</v>
      </c>
      <c r="W2625" s="123" t="s">
        <v>578</v>
      </c>
      <c r="X2625" s="123" t="str">
        <f t="shared" si="167"/>
        <v>DébilNo disminuyeDirectamente</v>
      </c>
      <c r="Y2625" s="208" t="str">
        <f>IFERROR(VLOOKUP(X2625,'Tablas de calculos'!$AZ$4:$BE$11,5,FALSE),"")</f>
        <v/>
      </c>
      <c r="Z2625" s="208" t="str">
        <f>IFERROR(VLOOKUP(X2625,'Tablas de calculos'!$AZ$4:$BE$11,6,FALSE),"")</f>
        <v/>
      </c>
    </row>
    <row r="2626" spans="1:26" ht="105" x14ac:dyDescent="0.25">
      <c r="A2626" s="224" t="s">
        <v>1380</v>
      </c>
      <c r="B2626" s="137">
        <v>61</v>
      </c>
      <c r="C2626" s="429" t="str">
        <f>+VLOOKUP(Tabla9[[#This Row],[Cod. Riesgo]],Tabla_Riesgos[[Número]:[Tipo de Riesgo]],6,FALSE)</f>
        <v>Operativo</v>
      </c>
      <c r="D2626" s="418" t="s">
        <v>101</v>
      </c>
      <c r="E2626" s="419" t="s">
        <v>674</v>
      </c>
      <c r="F2626" s="121"/>
      <c r="G2626" s="293" t="s">
        <v>302</v>
      </c>
      <c r="H2626" s="472"/>
      <c r="I2626" s="207"/>
      <c r="J2626" s="207"/>
      <c r="K2626" s="207"/>
      <c r="L2626" s="207"/>
      <c r="M2626" s="207"/>
      <c r="N2626" s="207"/>
      <c r="O2626" s="123"/>
      <c r="P2626" s="123">
        <f t="shared" si="164"/>
        <v>0</v>
      </c>
      <c r="Q2626" s="208" t="str">
        <f t="shared" si="165"/>
        <v>Debil</v>
      </c>
      <c r="R2626" s="224" t="s">
        <v>516</v>
      </c>
      <c r="S2626" s="224" t="str">
        <f t="shared" si="166"/>
        <v>DebilFuerte</v>
      </c>
      <c r="T2626" s="224">
        <f>IFERROR(VLOOKUP(S2626,'Tablas de calculos'!$AU$16:$AV$24,2,FALSE),"")</f>
        <v>7</v>
      </c>
      <c r="U2626" s="208" t="str">
        <f>IFERROR(VLOOKUP(T2626,'Tablas de calculos'!$AV$16:$AY$24,4),"")</f>
        <v>Débil</v>
      </c>
      <c r="V2626" s="207" t="s">
        <v>576</v>
      </c>
      <c r="W2626" s="123" t="s">
        <v>578</v>
      </c>
      <c r="X2626" s="123" t="str">
        <f t="shared" si="167"/>
        <v>DébilNo disminuyeDirectamente</v>
      </c>
      <c r="Y2626" s="208" t="str">
        <f>IFERROR(VLOOKUP(X2626,'Tablas de calculos'!$AZ$4:$BE$11,5,FALSE),"")</f>
        <v/>
      </c>
      <c r="Z2626" s="208" t="str">
        <f>IFERROR(VLOOKUP(X2626,'Tablas de calculos'!$AZ$4:$BE$11,6,FALSE),"")</f>
        <v/>
      </c>
    </row>
    <row r="2627" spans="1:26" ht="75" x14ac:dyDescent="0.25">
      <c r="A2627" s="224" t="s">
        <v>1380</v>
      </c>
      <c r="B2627" s="137">
        <v>61</v>
      </c>
      <c r="C2627" s="429" t="str">
        <f>+VLOOKUP(Tabla9[[#This Row],[Cod. Riesgo]],Tabla_Riesgos[[Número]:[Tipo de Riesgo]],6,FALSE)</f>
        <v>Operativo</v>
      </c>
      <c r="D2627" s="416" t="s">
        <v>101</v>
      </c>
      <c r="E2627" s="417" t="s">
        <v>674</v>
      </c>
      <c r="F2627" s="121"/>
      <c r="G2627" s="293" t="s">
        <v>303</v>
      </c>
      <c r="H2627" s="472"/>
      <c r="I2627" s="207"/>
      <c r="J2627" s="207"/>
      <c r="K2627" s="207"/>
      <c r="L2627" s="207"/>
      <c r="M2627" s="207"/>
      <c r="N2627" s="207"/>
      <c r="O2627" s="123"/>
      <c r="P2627" s="123">
        <f t="shared" si="164"/>
        <v>0</v>
      </c>
      <c r="Q2627" s="208" t="str">
        <f t="shared" si="165"/>
        <v>Debil</v>
      </c>
      <c r="R2627" s="224" t="s">
        <v>516</v>
      </c>
      <c r="S2627" s="224" t="str">
        <f t="shared" si="166"/>
        <v>DebilFuerte</v>
      </c>
      <c r="T2627" s="224">
        <f>IFERROR(VLOOKUP(S2627,'Tablas de calculos'!$AU$16:$AV$24,2,FALSE),"")</f>
        <v>7</v>
      </c>
      <c r="U2627" s="208" t="str">
        <f>IFERROR(VLOOKUP(T2627,'Tablas de calculos'!$AV$16:$AY$24,4),"")</f>
        <v>Débil</v>
      </c>
      <c r="V2627" s="207" t="s">
        <v>576</v>
      </c>
      <c r="W2627" s="123" t="s">
        <v>578</v>
      </c>
      <c r="X2627" s="123" t="str">
        <f t="shared" si="167"/>
        <v>DébilNo disminuyeDirectamente</v>
      </c>
      <c r="Y2627" s="208" t="str">
        <f>IFERROR(VLOOKUP(X2627,'Tablas de calculos'!$AZ$4:$BE$11,5,FALSE),"")</f>
        <v/>
      </c>
      <c r="Z2627" s="208" t="str">
        <f>IFERROR(VLOOKUP(X2627,'Tablas de calculos'!$AZ$4:$BE$11,6,FALSE),"")</f>
        <v/>
      </c>
    </row>
    <row r="2628" spans="1:26" ht="30" x14ac:dyDescent="0.25">
      <c r="A2628" s="224" t="s">
        <v>1380</v>
      </c>
      <c r="B2628" s="137">
        <v>62</v>
      </c>
      <c r="C2628" s="429" t="str">
        <f>+VLOOKUP(Tabla9[[#This Row],[Cod. Riesgo]],Tabla_Riesgos[[Número]:[Tipo de Riesgo]],6,FALSE)</f>
        <v>Operativo</v>
      </c>
      <c r="D2628" s="418" t="s">
        <v>101</v>
      </c>
      <c r="E2628" s="419" t="s">
        <v>675</v>
      </c>
      <c r="F2628" s="121"/>
      <c r="G2628" s="293" t="s">
        <v>304</v>
      </c>
      <c r="H2628" s="472"/>
      <c r="I2628" s="207"/>
      <c r="J2628" s="207"/>
      <c r="K2628" s="207"/>
      <c r="L2628" s="207"/>
      <c r="M2628" s="207"/>
      <c r="N2628" s="207"/>
      <c r="O2628" s="123"/>
      <c r="P2628" s="123">
        <f t="shared" si="164"/>
        <v>0</v>
      </c>
      <c r="Q2628" s="208" t="str">
        <f t="shared" si="165"/>
        <v>Debil</v>
      </c>
      <c r="R2628" s="224" t="s">
        <v>516</v>
      </c>
      <c r="S2628" s="224" t="str">
        <f t="shared" si="166"/>
        <v>DebilFuerte</v>
      </c>
      <c r="T2628" s="224">
        <f>IFERROR(VLOOKUP(S2628,'Tablas de calculos'!$AU$16:$AV$24,2,FALSE),"")</f>
        <v>7</v>
      </c>
      <c r="U2628" s="208" t="str">
        <f>IFERROR(VLOOKUP(T2628,'Tablas de calculos'!$AV$16:$AY$24,4),"")</f>
        <v>Débil</v>
      </c>
      <c r="V2628" s="207" t="s">
        <v>576</v>
      </c>
      <c r="W2628" s="123" t="s">
        <v>578</v>
      </c>
      <c r="X2628" s="123" t="str">
        <f t="shared" si="167"/>
        <v>DébilNo disminuyeDirectamente</v>
      </c>
      <c r="Y2628" s="208" t="str">
        <f>IFERROR(VLOOKUP(X2628,'Tablas de calculos'!$AZ$4:$BE$11,5,FALSE),"")</f>
        <v/>
      </c>
      <c r="Z2628" s="208" t="str">
        <f>IFERROR(VLOOKUP(X2628,'Tablas de calculos'!$AZ$4:$BE$11,6,FALSE),"")</f>
        <v/>
      </c>
    </row>
    <row r="2629" spans="1:26" ht="45" x14ac:dyDescent="0.25">
      <c r="A2629" s="224" t="s">
        <v>1380</v>
      </c>
      <c r="B2629" s="137">
        <v>63</v>
      </c>
      <c r="C2629" s="429" t="str">
        <f>+VLOOKUP(Tabla9[[#This Row],[Cod. Riesgo]],Tabla_Riesgos[[Número]:[Tipo de Riesgo]],6,FALSE)</f>
        <v>Operativo</v>
      </c>
      <c r="D2629" s="416" t="s">
        <v>101</v>
      </c>
      <c r="E2629" s="417" t="s">
        <v>73</v>
      </c>
      <c r="F2629" s="121"/>
      <c r="G2629" s="293" t="s">
        <v>305</v>
      </c>
      <c r="H2629" s="472"/>
      <c r="I2629" s="207"/>
      <c r="J2629" s="207"/>
      <c r="K2629" s="207"/>
      <c r="L2629" s="207"/>
      <c r="M2629" s="207"/>
      <c r="N2629" s="207"/>
      <c r="O2629" s="123"/>
      <c r="P2629" s="123">
        <f t="shared" ref="P2629:P2692" si="168">IFERROR(IF(I2629="Asignado",15,0)+IF(J2629="Adecuado",15,0)+IF(K2629="Oportuna",15,0)+IF(L2629="Prevenir",15,0)+IF(L2629="Detectar",10,0)+IF(M2629="Confiable",15,0)+IF(N2629="Se investigan y resuelven oportunamente",15,0)+IF(O2629="Completa",10,0)+IF(O2629="Incompleta",5,0),"")</f>
        <v>0</v>
      </c>
      <c r="Q2629" s="208" t="str">
        <f t="shared" ref="Q2629:Q2692" si="169">IF(P2629&lt;86,"Debil",IF(P2629&lt;96,"Moderado","Fuerte"))</f>
        <v>Debil</v>
      </c>
      <c r="R2629" s="224" t="s">
        <v>516</v>
      </c>
      <c r="S2629" s="224" t="str">
        <f t="shared" ref="S2629:S2692" si="170">_xlfn.CONCAT(Q2629,R2629)</f>
        <v>DebilFuerte</v>
      </c>
      <c r="T2629" s="224">
        <f>IFERROR(VLOOKUP(S2629,'Tablas de calculos'!$AU$16:$AV$24,2,FALSE),"")</f>
        <v>7</v>
      </c>
      <c r="U2629" s="208" t="str">
        <f>IFERROR(VLOOKUP(T2629,'Tablas de calculos'!$AV$16:$AY$24,4),"")</f>
        <v>Débil</v>
      </c>
      <c r="V2629" s="207" t="s">
        <v>576</v>
      </c>
      <c r="W2629" s="123" t="s">
        <v>578</v>
      </c>
      <c r="X2629" s="123" t="str">
        <f t="shared" ref="X2629:X2692" si="171">CONCATENATE(U2629,V2629,W2629)</f>
        <v>DébilNo disminuyeDirectamente</v>
      </c>
      <c r="Y2629" s="208" t="str">
        <f>IFERROR(VLOOKUP(X2629,'Tablas de calculos'!$AZ$4:$BE$11,5,FALSE),"")</f>
        <v/>
      </c>
      <c r="Z2629" s="208" t="str">
        <f>IFERROR(VLOOKUP(X2629,'Tablas de calculos'!$AZ$4:$BE$11,6,FALSE),"")</f>
        <v/>
      </c>
    </row>
    <row r="2630" spans="1:26" ht="60" x14ac:dyDescent="0.25">
      <c r="A2630" s="224" t="s">
        <v>1380</v>
      </c>
      <c r="B2630" s="137">
        <v>64</v>
      </c>
      <c r="C2630" s="429" t="str">
        <f>+VLOOKUP(Tabla9[[#This Row],[Cod. Riesgo]],Tabla_Riesgos[[Número]:[Tipo de Riesgo]],6,FALSE)</f>
        <v>Operativo</v>
      </c>
      <c r="D2630" s="418" t="s">
        <v>76</v>
      </c>
      <c r="E2630" s="419" t="s">
        <v>77</v>
      </c>
      <c r="F2630" s="121"/>
      <c r="G2630" s="293" t="s">
        <v>306</v>
      </c>
      <c r="H2630" s="472"/>
      <c r="I2630" s="207"/>
      <c r="J2630" s="207"/>
      <c r="K2630" s="207"/>
      <c r="L2630" s="207"/>
      <c r="M2630" s="207"/>
      <c r="N2630" s="207"/>
      <c r="O2630" s="123"/>
      <c r="P2630" s="123">
        <f t="shared" si="168"/>
        <v>0</v>
      </c>
      <c r="Q2630" s="208" t="str">
        <f t="shared" si="169"/>
        <v>Debil</v>
      </c>
      <c r="R2630" s="224" t="s">
        <v>516</v>
      </c>
      <c r="S2630" s="224" t="str">
        <f t="shared" si="170"/>
        <v>DebilFuerte</v>
      </c>
      <c r="T2630" s="224">
        <f>IFERROR(VLOOKUP(S2630,'Tablas de calculos'!$AU$16:$AV$24,2,FALSE),"")</f>
        <v>7</v>
      </c>
      <c r="U2630" s="208" t="str">
        <f>IFERROR(VLOOKUP(T2630,'Tablas de calculos'!$AV$16:$AY$24,4),"")</f>
        <v>Débil</v>
      </c>
      <c r="V2630" s="207" t="s">
        <v>576</v>
      </c>
      <c r="W2630" s="123" t="s">
        <v>578</v>
      </c>
      <c r="X2630" s="123" t="str">
        <f t="shared" si="171"/>
        <v>DébilNo disminuyeDirectamente</v>
      </c>
      <c r="Y2630" s="208" t="str">
        <f>IFERROR(VLOOKUP(X2630,'Tablas de calculos'!$AZ$4:$BE$11,5,FALSE),"")</f>
        <v/>
      </c>
      <c r="Z2630" s="208" t="str">
        <f>IFERROR(VLOOKUP(X2630,'Tablas de calculos'!$AZ$4:$BE$11,6,FALSE),"")</f>
        <v/>
      </c>
    </row>
    <row r="2631" spans="1:26" ht="75" x14ac:dyDescent="0.25">
      <c r="A2631" s="224" t="s">
        <v>1380</v>
      </c>
      <c r="B2631" s="137">
        <v>65</v>
      </c>
      <c r="C2631" s="429" t="str">
        <f>+VLOOKUP(Tabla9[[#This Row],[Cod. Riesgo]],Tabla_Riesgos[[Número]:[Tipo de Riesgo]],6,FALSE)</f>
        <v>Operativo</v>
      </c>
      <c r="D2631" s="416" t="s">
        <v>76</v>
      </c>
      <c r="E2631" s="417" t="s">
        <v>78</v>
      </c>
      <c r="F2631" s="121"/>
      <c r="G2631" s="293" t="s">
        <v>307</v>
      </c>
      <c r="H2631" s="472"/>
      <c r="I2631" s="207"/>
      <c r="J2631" s="207"/>
      <c r="K2631" s="207"/>
      <c r="L2631" s="207"/>
      <c r="M2631" s="207"/>
      <c r="N2631" s="207"/>
      <c r="O2631" s="123"/>
      <c r="P2631" s="123">
        <f t="shared" si="168"/>
        <v>0</v>
      </c>
      <c r="Q2631" s="208" t="str">
        <f t="shared" si="169"/>
        <v>Debil</v>
      </c>
      <c r="R2631" s="224" t="s">
        <v>516</v>
      </c>
      <c r="S2631" s="224" t="str">
        <f t="shared" si="170"/>
        <v>DebilFuerte</v>
      </c>
      <c r="T2631" s="224">
        <f>IFERROR(VLOOKUP(S2631,'Tablas de calculos'!$AU$16:$AV$24,2,FALSE),"")</f>
        <v>7</v>
      </c>
      <c r="U2631" s="208" t="str">
        <f>IFERROR(VLOOKUP(T2631,'Tablas de calculos'!$AV$16:$AY$24,4),"")</f>
        <v>Débil</v>
      </c>
      <c r="V2631" s="207" t="s">
        <v>576</v>
      </c>
      <c r="W2631" s="123" t="s">
        <v>578</v>
      </c>
      <c r="X2631" s="123" t="str">
        <f t="shared" si="171"/>
        <v>DébilNo disminuyeDirectamente</v>
      </c>
      <c r="Y2631" s="208" t="str">
        <f>IFERROR(VLOOKUP(X2631,'Tablas de calculos'!$AZ$4:$BE$11,5,FALSE),"")</f>
        <v/>
      </c>
      <c r="Z2631" s="208" t="str">
        <f>IFERROR(VLOOKUP(X2631,'Tablas de calculos'!$AZ$4:$BE$11,6,FALSE),"")</f>
        <v/>
      </c>
    </row>
    <row r="2632" spans="1:26" ht="75" x14ac:dyDescent="0.25">
      <c r="A2632" s="224" t="s">
        <v>1380</v>
      </c>
      <c r="B2632" s="137">
        <v>65</v>
      </c>
      <c r="C2632" s="429" t="str">
        <f>+VLOOKUP(Tabla9[[#This Row],[Cod. Riesgo]],Tabla_Riesgos[[Número]:[Tipo de Riesgo]],6,FALSE)</f>
        <v>Operativo</v>
      </c>
      <c r="D2632" s="418" t="s">
        <v>76</v>
      </c>
      <c r="E2632" s="419" t="s">
        <v>78</v>
      </c>
      <c r="F2632" s="121"/>
      <c r="G2632" s="293" t="s">
        <v>308</v>
      </c>
      <c r="H2632" s="472"/>
      <c r="I2632" s="207"/>
      <c r="J2632" s="207"/>
      <c r="K2632" s="207"/>
      <c r="L2632" s="207"/>
      <c r="M2632" s="207"/>
      <c r="N2632" s="207"/>
      <c r="O2632" s="123"/>
      <c r="P2632" s="123">
        <f t="shared" si="168"/>
        <v>0</v>
      </c>
      <c r="Q2632" s="208" t="str">
        <f t="shared" si="169"/>
        <v>Debil</v>
      </c>
      <c r="R2632" s="224" t="s">
        <v>516</v>
      </c>
      <c r="S2632" s="224" t="str">
        <f t="shared" si="170"/>
        <v>DebilFuerte</v>
      </c>
      <c r="T2632" s="224">
        <f>IFERROR(VLOOKUP(S2632,'Tablas de calculos'!$AU$16:$AV$24,2,FALSE),"")</f>
        <v>7</v>
      </c>
      <c r="U2632" s="208" t="str">
        <f>IFERROR(VLOOKUP(T2632,'Tablas de calculos'!$AV$16:$AY$24,4),"")</f>
        <v>Débil</v>
      </c>
      <c r="V2632" s="207" t="s">
        <v>576</v>
      </c>
      <c r="W2632" s="123" t="s">
        <v>578</v>
      </c>
      <c r="X2632" s="123" t="str">
        <f t="shared" si="171"/>
        <v>DébilNo disminuyeDirectamente</v>
      </c>
      <c r="Y2632" s="208" t="str">
        <f>IFERROR(VLOOKUP(X2632,'Tablas de calculos'!$AZ$4:$BE$11,5,FALSE),"")</f>
        <v/>
      </c>
      <c r="Z2632" s="208" t="str">
        <f>IFERROR(VLOOKUP(X2632,'Tablas de calculos'!$AZ$4:$BE$11,6,FALSE),"")</f>
        <v/>
      </c>
    </row>
    <row r="2633" spans="1:26" ht="60" x14ac:dyDescent="0.25">
      <c r="A2633" s="224" t="s">
        <v>1380</v>
      </c>
      <c r="B2633" s="137">
        <v>65</v>
      </c>
      <c r="C2633" s="429" t="str">
        <f>+VLOOKUP(Tabla9[[#This Row],[Cod. Riesgo]],Tabla_Riesgos[[Número]:[Tipo de Riesgo]],6,FALSE)</f>
        <v>Operativo</v>
      </c>
      <c r="D2633" s="416" t="s">
        <v>76</v>
      </c>
      <c r="E2633" s="417" t="s">
        <v>78</v>
      </c>
      <c r="F2633" s="121"/>
      <c r="G2633" s="293" t="s">
        <v>309</v>
      </c>
      <c r="H2633" s="472"/>
      <c r="I2633" s="207"/>
      <c r="J2633" s="207"/>
      <c r="K2633" s="207"/>
      <c r="L2633" s="207"/>
      <c r="M2633" s="207"/>
      <c r="N2633" s="207"/>
      <c r="O2633" s="123"/>
      <c r="P2633" s="123">
        <f t="shared" si="168"/>
        <v>0</v>
      </c>
      <c r="Q2633" s="208" t="str">
        <f t="shared" si="169"/>
        <v>Debil</v>
      </c>
      <c r="R2633" s="224" t="s">
        <v>516</v>
      </c>
      <c r="S2633" s="224" t="str">
        <f t="shared" si="170"/>
        <v>DebilFuerte</v>
      </c>
      <c r="T2633" s="224">
        <f>IFERROR(VLOOKUP(S2633,'Tablas de calculos'!$AU$16:$AV$24,2,FALSE),"")</f>
        <v>7</v>
      </c>
      <c r="U2633" s="208" t="str">
        <f>IFERROR(VLOOKUP(T2633,'Tablas de calculos'!$AV$16:$AY$24,4),"")</f>
        <v>Débil</v>
      </c>
      <c r="V2633" s="207" t="s">
        <v>576</v>
      </c>
      <c r="W2633" s="123" t="s">
        <v>578</v>
      </c>
      <c r="X2633" s="123" t="str">
        <f t="shared" si="171"/>
        <v>DébilNo disminuyeDirectamente</v>
      </c>
      <c r="Y2633" s="208" t="str">
        <f>IFERROR(VLOOKUP(X2633,'Tablas de calculos'!$AZ$4:$BE$11,5,FALSE),"")</f>
        <v/>
      </c>
      <c r="Z2633" s="208" t="str">
        <f>IFERROR(VLOOKUP(X2633,'Tablas de calculos'!$AZ$4:$BE$11,6,FALSE),"")</f>
        <v/>
      </c>
    </row>
    <row r="2634" spans="1:26" ht="60" x14ac:dyDescent="0.25">
      <c r="A2634" s="224" t="s">
        <v>1380</v>
      </c>
      <c r="B2634" s="137">
        <v>66</v>
      </c>
      <c r="C2634" s="429" t="str">
        <f>+VLOOKUP(Tabla9[[#This Row],[Cod. Riesgo]],Tabla_Riesgos[[Número]:[Tipo de Riesgo]],6,FALSE)</f>
        <v>Operativo</v>
      </c>
      <c r="D2634" s="418" t="s">
        <v>76</v>
      </c>
      <c r="E2634" s="419" t="s">
        <v>79</v>
      </c>
      <c r="F2634" s="121"/>
      <c r="G2634" s="293" t="s">
        <v>310</v>
      </c>
      <c r="H2634" s="472"/>
      <c r="I2634" s="207"/>
      <c r="J2634" s="207"/>
      <c r="K2634" s="207"/>
      <c r="L2634" s="207"/>
      <c r="M2634" s="207"/>
      <c r="N2634" s="207"/>
      <c r="O2634" s="123"/>
      <c r="P2634" s="123">
        <f t="shared" si="168"/>
        <v>0</v>
      </c>
      <c r="Q2634" s="208" t="str">
        <f t="shared" si="169"/>
        <v>Debil</v>
      </c>
      <c r="R2634" s="224" t="s">
        <v>516</v>
      </c>
      <c r="S2634" s="224" t="str">
        <f t="shared" si="170"/>
        <v>DebilFuerte</v>
      </c>
      <c r="T2634" s="224">
        <f>IFERROR(VLOOKUP(S2634,'Tablas de calculos'!$AU$16:$AV$24,2,FALSE),"")</f>
        <v>7</v>
      </c>
      <c r="U2634" s="208" t="str">
        <f>IFERROR(VLOOKUP(T2634,'Tablas de calculos'!$AV$16:$AY$24,4),"")</f>
        <v>Débil</v>
      </c>
      <c r="V2634" s="207" t="s">
        <v>576</v>
      </c>
      <c r="W2634" s="123" t="s">
        <v>578</v>
      </c>
      <c r="X2634" s="123" t="str">
        <f t="shared" si="171"/>
        <v>DébilNo disminuyeDirectamente</v>
      </c>
      <c r="Y2634" s="208" t="str">
        <f>IFERROR(VLOOKUP(X2634,'Tablas de calculos'!$AZ$4:$BE$11,5,FALSE),"")</f>
        <v/>
      </c>
      <c r="Z2634" s="208" t="str">
        <f>IFERROR(VLOOKUP(X2634,'Tablas de calculos'!$AZ$4:$BE$11,6,FALSE),"")</f>
        <v/>
      </c>
    </row>
    <row r="2635" spans="1:26" ht="105" x14ac:dyDescent="0.25">
      <c r="A2635" s="224" t="s">
        <v>1380</v>
      </c>
      <c r="B2635" s="137">
        <v>67</v>
      </c>
      <c r="C2635" s="429" t="str">
        <f>+VLOOKUP(Tabla9[[#This Row],[Cod. Riesgo]],Tabla_Riesgos[[Número]:[Tipo de Riesgo]],6,FALSE)</f>
        <v>Seguridad de la Información</v>
      </c>
      <c r="D2635" s="416" t="s">
        <v>676</v>
      </c>
      <c r="E2635" s="417" t="s">
        <v>677</v>
      </c>
      <c r="F2635" s="121"/>
      <c r="G2635" s="293" t="s">
        <v>312</v>
      </c>
      <c r="H2635" s="472"/>
      <c r="I2635" s="207"/>
      <c r="J2635" s="207"/>
      <c r="K2635" s="207"/>
      <c r="L2635" s="207"/>
      <c r="M2635" s="207"/>
      <c r="N2635" s="207"/>
      <c r="O2635" s="123"/>
      <c r="P2635" s="123">
        <f t="shared" si="168"/>
        <v>0</v>
      </c>
      <c r="Q2635" s="208" t="str">
        <f t="shared" si="169"/>
        <v>Debil</v>
      </c>
      <c r="R2635" s="224" t="s">
        <v>516</v>
      </c>
      <c r="S2635" s="224" t="str">
        <f t="shared" si="170"/>
        <v>DebilFuerte</v>
      </c>
      <c r="T2635" s="224">
        <f>IFERROR(VLOOKUP(S2635,'Tablas de calculos'!$AU$16:$AV$24,2,FALSE),"")</f>
        <v>7</v>
      </c>
      <c r="U2635" s="208" t="str">
        <f>IFERROR(VLOOKUP(T2635,'Tablas de calculos'!$AV$16:$AY$24,4),"")</f>
        <v>Débil</v>
      </c>
      <c r="V2635" s="207" t="s">
        <v>576</v>
      </c>
      <c r="W2635" s="123" t="s">
        <v>578</v>
      </c>
      <c r="X2635" s="123" t="str">
        <f t="shared" si="171"/>
        <v>DébilNo disminuyeDirectamente</v>
      </c>
      <c r="Y2635" s="208" t="str">
        <f>IFERROR(VLOOKUP(X2635,'Tablas de calculos'!$AZ$4:$BE$11,5,FALSE),"")</f>
        <v/>
      </c>
      <c r="Z2635" s="208" t="str">
        <f>IFERROR(VLOOKUP(X2635,'Tablas de calculos'!$AZ$4:$BE$11,6,FALSE),"")</f>
        <v/>
      </c>
    </row>
    <row r="2636" spans="1:26" ht="60" x14ac:dyDescent="0.25">
      <c r="A2636" s="224" t="s">
        <v>1380</v>
      </c>
      <c r="B2636" s="137">
        <v>67</v>
      </c>
      <c r="C2636" s="429" t="str">
        <f>+VLOOKUP(Tabla9[[#This Row],[Cod. Riesgo]],Tabla_Riesgos[[Número]:[Tipo de Riesgo]],6,FALSE)</f>
        <v>Seguridad de la Información</v>
      </c>
      <c r="D2636" s="418" t="s">
        <v>676</v>
      </c>
      <c r="E2636" s="419" t="s">
        <v>677</v>
      </c>
      <c r="F2636" s="121"/>
      <c r="G2636" s="293" t="s">
        <v>314</v>
      </c>
      <c r="H2636" s="472"/>
      <c r="I2636" s="207"/>
      <c r="J2636" s="207"/>
      <c r="K2636" s="207"/>
      <c r="L2636" s="207"/>
      <c r="M2636" s="207"/>
      <c r="N2636" s="207"/>
      <c r="O2636" s="123"/>
      <c r="P2636" s="123">
        <f t="shared" si="168"/>
        <v>0</v>
      </c>
      <c r="Q2636" s="208" t="str">
        <f t="shared" si="169"/>
        <v>Debil</v>
      </c>
      <c r="R2636" s="224" t="s">
        <v>516</v>
      </c>
      <c r="S2636" s="224" t="str">
        <f t="shared" si="170"/>
        <v>DebilFuerte</v>
      </c>
      <c r="T2636" s="224">
        <f>IFERROR(VLOOKUP(S2636,'Tablas de calculos'!$AU$16:$AV$24,2,FALSE),"")</f>
        <v>7</v>
      </c>
      <c r="U2636" s="208" t="str">
        <f>IFERROR(VLOOKUP(T2636,'Tablas de calculos'!$AV$16:$AY$24,4),"")</f>
        <v>Débil</v>
      </c>
      <c r="V2636" s="207" t="s">
        <v>576</v>
      </c>
      <c r="W2636" s="123" t="s">
        <v>578</v>
      </c>
      <c r="X2636" s="123" t="str">
        <f t="shared" si="171"/>
        <v>DébilNo disminuyeDirectamente</v>
      </c>
      <c r="Y2636" s="208" t="str">
        <f>IFERROR(VLOOKUP(X2636,'Tablas de calculos'!$AZ$4:$BE$11,5,FALSE),"")</f>
        <v/>
      </c>
      <c r="Z2636" s="208" t="str">
        <f>IFERROR(VLOOKUP(X2636,'Tablas de calculos'!$AZ$4:$BE$11,6,FALSE),"")</f>
        <v/>
      </c>
    </row>
    <row r="2637" spans="1:26" ht="60" x14ac:dyDescent="0.25">
      <c r="A2637" s="224" t="s">
        <v>1380</v>
      </c>
      <c r="B2637" s="137">
        <v>67</v>
      </c>
      <c r="C2637" s="429" t="str">
        <f>+VLOOKUP(Tabla9[[#This Row],[Cod. Riesgo]],Tabla_Riesgos[[Número]:[Tipo de Riesgo]],6,FALSE)</f>
        <v>Seguridad de la Información</v>
      </c>
      <c r="D2637" s="416" t="s">
        <v>676</v>
      </c>
      <c r="E2637" s="417" t="s">
        <v>677</v>
      </c>
      <c r="F2637" s="121"/>
      <c r="G2637" s="293" t="s">
        <v>231</v>
      </c>
      <c r="H2637" s="472"/>
      <c r="I2637" s="207"/>
      <c r="J2637" s="207"/>
      <c r="K2637" s="207"/>
      <c r="L2637" s="207"/>
      <c r="M2637" s="207"/>
      <c r="N2637" s="207"/>
      <c r="O2637" s="123"/>
      <c r="P2637" s="123">
        <f t="shared" si="168"/>
        <v>0</v>
      </c>
      <c r="Q2637" s="208" t="str">
        <f t="shared" si="169"/>
        <v>Debil</v>
      </c>
      <c r="R2637" s="224" t="s">
        <v>516</v>
      </c>
      <c r="S2637" s="224" t="str">
        <f t="shared" si="170"/>
        <v>DebilFuerte</v>
      </c>
      <c r="T2637" s="224">
        <f>IFERROR(VLOOKUP(S2637,'Tablas de calculos'!$AU$16:$AV$24,2,FALSE),"")</f>
        <v>7</v>
      </c>
      <c r="U2637" s="208" t="str">
        <f>IFERROR(VLOOKUP(T2637,'Tablas de calculos'!$AV$16:$AY$24,4),"")</f>
        <v>Débil</v>
      </c>
      <c r="V2637" s="207" t="s">
        <v>576</v>
      </c>
      <c r="W2637" s="123" t="s">
        <v>578</v>
      </c>
      <c r="X2637" s="123" t="str">
        <f t="shared" si="171"/>
        <v>DébilNo disminuyeDirectamente</v>
      </c>
      <c r="Y2637" s="208" t="str">
        <f>IFERROR(VLOOKUP(X2637,'Tablas de calculos'!$AZ$4:$BE$11,5,FALSE),"")</f>
        <v/>
      </c>
      <c r="Z2637" s="208" t="str">
        <f>IFERROR(VLOOKUP(X2637,'Tablas de calculos'!$AZ$4:$BE$11,6,FALSE),"")</f>
        <v/>
      </c>
    </row>
    <row r="2638" spans="1:26" ht="75" x14ac:dyDescent="0.25">
      <c r="A2638" s="224" t="s">
        <v>1380</v>
      </c>
      <c r="B2638" s="137">
        <v>67</v>
      </c>
      <c r="C2638" s="429" t="str">
        <f>+VLOOKUP(Tabla9[[#This Row],[Cod. Riesgo]],Tabla_Riesgos[[Número]:[Tipo de Riesgo]],6,FALSE)</f>
        <v>Seguridad de la Información</v>
      </c>
      <c r="D2638" s="418" t="s">
        <v>676</v>
      </c>
      <c r="E2638" s="419" t="s">
        <v>677</v>
      </c>
      <c r="F2638" s="121"/>
      <c r="G2638" s="293" t="s">
        <v>317</v>
      </c>
      <c r="H2638" s="472"/>
      <c r="I2638" s="207"/>
      <c r="J2638" s="207"/>
      <c r="K2638" s="207"/>
      <c r="L2638" s="207"/>
      <c r="M2638" s="207"/>
      <c r="N2638" s="207"/>
      <c r="O2638" s="123"/>
      <c r="P2638" s="123">
        <f t="shared" si="168"/>
        <v>0</v>
      </c>
      <c r="Q2638" s="208" t="str">
        <f t="shared" si="169"/>
        <v>Debil</v>
      </c>
      <c r="R2638" s="224" t="s">
        <v>516</v>
      </c>
      <c r="S2638" s="224" t="str">
        <f t="shared" si="170"/>
        <v>DebilFuerte</v>
      </c>
      <c r="T2638" s="224">
        <f>IFERROR(VLOOKUP(S2638,'Tablas de calculos'!$AU$16:$AV$24,2,FALSE),"")</f>
        <v>7</v>
      </c>
      <c r="U2638" s="208" t="str">
        <f>IFERROR(VLOOKUP(T2638,'Tablas de calculos'!$AV$16:$AY$24,4),"")</f>
        <v>Débil</v>
      </c>
      <c r="V2638" s="207" t="s">
        <v>576</v>
      </c>
      <c r="W2638" s="123" t="s">
        <v>578</v>
      </c>
      <c r="X2638" s="123" t="str">
        <f t="shared" si="171"/>
        <v>DébilNo disminuyeDirectamente</v>
      </c>
      <c r="Y2638" s="208" t="str">
        <f>IFERROR(VLOOKUP(X2638,'Tablas de calculos'!$AZ$4:$BE$11,5,FALSE),"")</f>
        <v/>
      </c>
      <c r="Z2638" s="208" t="str">
        <f>IFERROR(VLOOKUP(X2638,'Tablas de calculos'!$AZ$4:$BE$11,6,FALSE),"")</f>
        <v/>
      </c>
    </row>
    <row r="2639" spans="1:26" ht="45" x14ac:dyDescent="0.25">
      <c r="A2639" s="224" t="s">
        <v>1380</v>
      </c>
      <c r="B2639" s="137">
        <v>68</v>
      </c>
      <c r="C2639" s="429" t="str">
        <f>+VLOOKUP(Tabla9[[#This Row],[Cod. Riesgo]],Tabla_Riesgos[[Número]:[Tipo de Riesgo]],6,FALSE)</f>
        <v>Seguridad de la Información</v>
      </c>
      <c r="D2639" s="416" t="s">
        <v>102</v>
      </c>
      <c r="E2639" s="417" t="s">
        <v>81</v>
      </c>
      <c r="F2639" s="121"/>
      <c r="G2639" s="293" t="s">
        <v>319</v>
      </c>
      <c r="H2639" s="472"/>
      <c r="I2639" s="207"/>
      <c r="J2639" s="207"/>
      <c r="K2639" s="207"/>
      <c r="L2639" s="207"/>
      <c r="M2639" s="207"/>
      <c r="N2639" s="207"/>
      <c r="O2639" s="123"/>
      <c r="P2639" s="123">
        <f t="shared" si="168"/>
        <v>0</v>
      </c>
      <c r="Q2639" s="208" t="str">
        <f t="shared" si="169"/>
        <v>Debil</v>
      </c>
      <c r="R2639" s="224" t="s">
        <v>516</v>
      </c>
      <c r="S2639" s="224" t="str">
        <f t="shared" si="170"/>
        <v>DebilFuerte</v>
      </c>
      <c r="T2639" s="224">
        <f>IFERROR(VLOOKUP(S2639,'Tablas de calculos'!$AU$16:$AV$24,2,FALSE),"")</f>
        <v>7</v>
      </c>
      <c r="U2639" s="208" t="str">
        <f>IFERROR(VLOOKUP(T2639,'Tablas de calculos'!$AV$16:$AY$24,4),"")</f>
        <v>Débil</v>
      </c>
      <c r="V2639" s="207" t="s">
        <v>576</v>
      </c>
      <c r="W2639" s="123" t="s">
        <v>578</v>
      </c>
      <c r="X2639" s="123" t="str">
        <f t="shared" si="171"/>
        <v>DébilNo disminuyeDirectamente</v>
      </c>
      <c r="Y2639" s="208" t="str">
        <f>IFERROR(VLOOKUP(X2639,'Tablas de calculos'!$AZ$4:$BE$11,5,FALSE),"")</f>
        <v/>
      </c>
      <c r="Z2639" s="208" t="str">
        <f>IFERROR(VLOOKUP(X2639,'Tablas de calculos'!$AZ$4:$BE$11,6,FALSE),"")</f>
        <v/>
      </c>
    </row>
    <row r="2640" spans="1:26" ht="90" x14ac:dyDescent="0.25">
      <c r="A2640" s="224" t="s">
        <v>1380</v>
      </c>
      <c r="B2640" s="137">
        <v>70</v>
      </c>
      <c r="C2640" s="429" t="str">
        <f>+VLOOKUP(Tabla9[[#This Row],[Cod. Riesgo]],Tabla_Riesgos[[Número]:[Tipo de Riesgo]],6,FALSE)</f>
        <v>Seguridad de la Información</v>
      </c>
      <c r="D2640" s="418" t="s">
        <v>102</v>
      </c>
      <c r="E2640" s="419" t="s">
        <v>678</v>
      </c>
      <c r="F2640" s="121"/>
      <c r="G2640" s="293" t="s">
        <v>321</v>
      </c>
      <c r="H2640" s="472"/>
      <c r="I2640" s="207"/>
      <c r="J2640" s="207"/>
      <c r="K2640" s="207"/>
      <c r="L2640" s="207"/>
      <c r="M2640" s="207"/>
      <c r="N2640" s="207"/>
      <c r="O2640" s="123"/>
      <c r="P2640" s="123">
        <f t="shared" si="168"/>
        <v>0</v>
      </c>
      <c r="Q2640" s="208" t="str">
        <f t="shared" si="169"/>
        <v>Debil</v>
      </c>
      <c r="R2640" s="224" t="s">
        <v>516</v>
      </c>
      <c r="S2640" s="224" t="str">
        <f t="shared" si="170"/>
        <v>DebilFuerte</v>
      </c>
      <c r="T2640" s="224">
        <f>IFERROR(VLOOKUP(S2640,'Tablas de calculos'!$AU$16:$AV$24,2,FALSE),"")</f>
        <v>7</v>
      </c>
      <c r="U2640" s="208" t="str">
        <f>IFERROR(VLOOKUP(T2640,'Tablas de calculos'!$AV$16:$AY$24,4),"")</f>
        <v>Débil</v>
      </c>
      <c r="V2640" s="207" t="s">
        <v>576</v>
      </c>
      <c r="W2640" s="123" t="s">
        <v>578</v>
      </c>
      <c r="X2640" s="123" t="str">
        <f t="shared" si="171"/>
        <v>DébilNo disminuyeDirectamente</v>
      </c>
      <c r="Y2640" s="208" t="str">
        <f>IFERROR(VLOOKUP(X2640,'Tablas de calculos'!$AZ$4:$BE$11,5,FALSE),"")</f>
        <v/>
      </c>
      <c r="Z2640" s="208" t="str">
        <f>IFERROR(VLOOKUP(X2640,'Tablas de calculos'!$AZ$4:$BE$11,6,FALSE),"")</f>
        <v/>
      </c>
    </row>
    <row r="2641" spans="1:26" ht="60" x14ac:dyDescent="0.25">
      <c r="A2641" s="224" t="s">
        <v>1380</v>
      </c>
      <c r="B2641" s="137">
        <v>70</v>
      </c>
      <c r="C2641" s="429" t="str">
        <f>+VLOOKUP(Tabla9[[#This Row],[Cod. Riesgo]],Tabla_Riesgos[[Número]:[Tipo de Riesgo]],6,FALSE)</f>
        <v>Seguridad de la Información</v>
      </c>
      <c r="D2641" s="416" t="s">
        <v>102</v>
      </c>
      <c r="E2641" s="417" t="s">
        <v>678</v>
      </c>
      <c r="F2641" s="121"/>
      <c r="G2641" s="293" t="s">
        <v>323</v>
      </c>
      <c r="H2641" s="472"/>
      <c r="I2641" s="207"/>
      <c r="J2641" s="207"/>
      <c r="K2641" s="207"/>
      <c r="L2641" s="207"/>
      <c r="M2641" s="207"/>
      <c r="N2641" s="207"/>
      <c r="O2641" s="123"/>
      <c r="P2641" s="123">
        <f t="shared" si="168"/>
        <v>0</v>
      </c>
      <c r="Q2641" s="208" t="str">
        <f t="shared" si="169"/>
        <v>Debil</v>
      </c>
      <c r="R2641" s="224" t="s">
        <v>516</v>
      </c>
      <c r="S2641" s="224" t="str">
        <f t="shared" si="170"/>
        <v>DebilFuerte</v>
      </c>
      <c r="T2641" s="224">
        <f>IFERROR(VLOOKUP(S2641,'Tablas de calculos'!$AU$16:$AV$24,2,FALSE),"")</f>
        <v>7</v>
      </c>
      <c r="U2641" s="208" t="str">
        <f>IFERROR(VLOOKUP(T2641,'Tablas de calculos'!$AV$16:$AY$24,4),"")</f>
        <v>Débil</v>
      </c>
      <c r="V2641" s="207" t="s">
        <v>576</v>
      </c>
      <c r="W2641" s="123" t="s">
        <v>578</v>
      </c>
      <c r="X2641" s="123" t="str">
        <f t="shared" si="171"/>
        <v>DébilNo disminuyeDirectamente</v>
      </c>
      <c r="Y2641" s="208" t="str">
        <f>IFERROR(VLOOKUP(X2641,'Tablas de calculos'!$AZ$4:$BE$11,5,FALSE),"")</f>
        <v/>
      </c>
      <c r="Z2641" s="208" t="str">
        <f>IFERROR(VLOOKUP(X2641,'Tablas de calculos'!$AZ$4:$BE$11,6,FALSE),"")</f>
        <v/>
      </c>
    </row>
    <row r="2642" spans="1:26" ht="30" x14ac:dyDescent="0.25">
      <c r="A2642" s="224" t="s">
        <v>1380</v>
      </c>
      <c r="B2642" s="137">
        <v>70</v>
      </c>
      <c r="C2642" s="429" t="str">
        <f>+VLOOKUP(Tabla9[[#This Row],[Cod. Riesgo]],Tabla_Riesgos[[Número]:[Tipo de Riesgo]],6,FALSE)</f>
        <v>Seguridad de la Información</v>
      </c>
      <c r="D2642" s="418" t="s">
        <v>102</v>
      </c>
      <c r="E2642" s="419" t="s">
        <v>678</v>
      </c>
      <c r="F2642" s="121"/>
      <c r="G2642" s="293" t="s">
        <v>325</v>
      </c>
      <c r="H2642" s="472"/>
      <c r="I2642" s="207"/>
      <c r="J2642" s="207"/>
      <c r="K2642" s="207"/>
      <c r="L2642" s="207"/>
      <c r="M2642" s="207"/>
      <c r="N2642" s="207"/>
      <c r="O2642" s="123"/>
      <c r="P2642" s="123">
        <f t="shared" si="168"/>
        <v>0</v>
      </c>
      <c r="Q2642" s="208" t="str">
        <f t="shared" si="169"/>
        <v>Debil</v>
      </c>
      <c r="R2642" s="224" t="s">
        <v>516</v>
      </c>
      <c r="S2642" s="224" t="str">
        <f t="shared" si="170"/>
        <v>DebilFuerte</v>
      </c>
      <c r="T2642" s="224">
        <f>IFERROR(VLOOKUP(S2642,'Tablas de calculos'!$AU$16:$AV$24,2,FALSE),"")</f>
        <v>7</v>
      </c>
      <c r="U2642" s="208" t="str">
        <f>IFERROR(VLOOKUP(T2642,'Tablas de calculos'!$AV$16:$AY$24,4),"")</f>
        <v>Débil</v>
      </c>
      <c r="V2642" s="207" t="s">
        <v>576</v>
      </c>
      <c r="W2642" s="123" t="s">
        <v>578</v>
      </c>
      <c r="X2642" s="123" t="str">
        <f t="shared" si="171"/>
        <v>DébilNo disminuyeDirectamente</v>
      </c>
      <c r="Y2642" s="208" t="str">
        <f>IFERROR(VLOOKUP(X2642,'Tablas de calculos'!$AZ$4:$BE$11,5,FALSE),"")</f>
        <v/>
      </c>
      <c r="Z2642" s="208" t="str">
        <f>IFERROR(VLOOKUP(X2642,'Tablas de calculos'!$AZ$4:$BE$11,6,FALSE),"")</f>
        <v/>
      </c>
    </row>
    <row r="2643" spans="1:26" ht="30" x14ac:dyDescent="0.25">
      <c r="A2643" s="224" t="s">
        <v>1380</v>
      </c>
      <c r="B2643" s="137">
        <v>70</v>
      </c>
      <c r="C2643" s="429" t="str">
        <f>+VLOOKUP(Tabla9[[#This Row],[Cod. Riesgo]],Tabla_Riesgos[[Número]:[Tipo de Riesgo]],6,FALSE)</f>
        <v>Seguridad de la Información</v>
      </c>
      <c r="D2643" s="416" t="s">
        <v>102</v>
      </c>
      <c r="E2643" s="417" t="s">
        <v>678</v>
      </c>
      <c r="F2643" s="121"/>
      <c r="G2643" s="293" t="s">
        <v>327</v>
      </c>
      <c r="H2643" s="472"/>
      <c r="I2643" s="207"/>
      <c r="J2643" s="207"/>
      <c r="K2643" s="207"/>
      <c r="L2643" s="207"/>
      <c r="M2643" s="207"/>
      <c r="N2643" s="207"/>
      <c r="O2643" s="123"/>
      <c r="P2643" s="123">
        <f t="shared" si="168"/>
        <v>0</v>
      </c>
      <c r="Q2643" s="208" t="str">
        <f t="shared" si="169"/>
        <v>Debil</v>
      </c>
      <c r="R2643" s="224" t="s">
        <v>516</v>
      </c>
      <c r="S2643" s="224" t="str">
        <f t="shared" si="170"/>
        <v>DebilFuerte</v>
      </c>
      <c r="T2643" s="224">
        <f>IFERROR(VLOOKUP(S2643,'Tablas de calculos'!$AU$16:$AV$24,2,FALSE),"")</f>
        <v>7</v>
      </c>
      <c r="U2643" s="208" t="str">
        <f>IFERROR(VLOOKUP(T2643,'Tablas de calculos'!$AV$16:$AY$24,4),"")</f>
        <v>Débil</v>
      </c>
      <c r="V2643" s="207" t="s">
        <v>576</v>
      </c>
      <c r="W2643" s="123" t="s">
        <v>578</v>
      </c>
      <c r="X2643" s="123" t="str">
        <f t="shared" si="171"/>
        <v>DébilNo disminuyeDirectamente</v>
      </c>
      <c r="Y2643" s="208" t="str">
        <f>IFERROR(VLOOKUP(X2643,'Tablas de calculos'!$AZ$4:$BE$11,5,FALSE),"")</f>
        <v/>
      </c>
      <c r="Z2643" s="208" t="str">
        <f>IFERROR(VLOOKUP(X2643,'Tablas de calculos'!$AZ$4:$BE$11,6,FALSE),"")</f>
        <v/>
      </c>
    </row>
    <row r="2644" spans="1:26" ht="30" x14ac:dyDescent="0.25">
      <c r="A2644" s="224" t="s">
        <v>1380</v>
      </c>
      <c r="B2644" s="137">
        <v>71</v>
      </c>
      <c r="C2644" s="429" t="str">
        <f>+VLOOKUP(Tabla9[[#This Row],[Cod. Riesgo]],Tabla_Riesgos[[Número]:[Tipo de Riesgo]],6,FALSE)</f>
        <v>Operativo</v>
      </c>
      <c r="D2644" s="418" t="s">
        <v>82</v>
      </c>
      <c r="E2644" s="419" t="s">
        <v>83</v>
      </c>
      <c r="F2644" s="121"/>
      <c r="G2644" s="293" t="s">
        <v>329</v>
      </c>
      <c r="H2644" s="472"/>
      <c r="I2644" s="207"/>
      <c r="J2644" s="207"/>
      <c r="K2644" s="207"/>
      <c r="L2644" s="207"/>
      <c r="M2644" s="207"/>
      <c r="N2644" s="207"/>
      <c r="O2644" s="123"/>
      <c r="P2644" s="123">
        <f t="shared" si="168"/>
        <v>0</v>
      </c>
      <c r="Q2644" s="208" t="str">
        <f t="shared" si="169"/>
        <v>Debil</v>
      </c>
      <c r="R2644" s="224" t="s">
        <v>516</v>
      </c>
      <c r="S2644" s="224" t="str">
        <f t="shared" si="170"/>
        <v>DebilFuerte</v>
      </c>
      <c r="T2644" s="224">
        <f>IFERROR(VLOOKUP(S2644,'Tablas de calculos'!$AU$16:$AV$24,2,FALSE),"")</f>
        <v>7</v>
      </c>
      <c r="U2644" s="208" t="str">
        <f>IFERROR(VLOOKUP(T2644,'Tablas de calculos'!$AV$16:$AY$24,4),"")</f>
        <v>Débil</v>
      </c>
      <c r="V2644" s="207" t="s">
        <v>576</v>
      </c>
      <c r="W2644" s="123" t="s">
        <v>578</v>
      </c>
      <c r="X2644" s="123" t="str">
        <f t="shared" si="171"/>
        <v>DébilNo disminuyeDirectamente</v>
      </c>
      <c r="Y2644" s="208" t="str">
        <f>IFERROR(VLOOKUP(X2644,'Tablas de calculos'!$AZ$4:$BE$11,5,FALSE),"")</f>
        <v/>
      </c>
      <c r="Z2644" s="208" t="str">
        <f>IFERROR(VLOOKUP(X2644,'Tablas de calculos'!$AZ$4:$BE$11,6,FALSE),"")</f>
        <v/>
      </c>
    </row>
    <row r="2645" spans="1:26" x14ac:dyDescent="0.25">
      <c r="A2645" s="224" t="s">
        <v>1380</v>
      </c>
      <c r="B2645" s="137">
        <v>71</v>
      </c>
      <c r="C2645" s="429" t="str">
        <f>+VLOOKUP(Tabla9[[#This Row],[Cod. Riesgo]],Tabla_Riesgos[[Número]:[Tipo de Riesgo]],6,FALSE)</f>
        <v>Operativo</v>
      </c>
      <c r="D2645" s="416" t="s">
        <v>82</v>
      </c>
      <c r="E2645" s="417" t="s">
        <v>83</v>
      </c>
      <c r="F2645" s="121"/>
      <c r="G2645" s="293" t="s">
        <v>331</v>
      </c>
      <c r="H2645" s="472"/>
      <c r="I2645" s="207"/>
      <c r="J2645" s="207"/>
      <c r="K2645" s="207"/>
      <c r="L2645" s="207"/>
      <c r="M2645" s="207"/>
      <c r="N2645" s="207"/>
      <c r="O2645" s="123"/>
      <c r="P2645" s="123">
        <f t="shared" si="168"/>
        <v>0</v>
      </c>
      <c r="Q2645" s="208" t="str">
        <f t="shared" si="169"/>
        <v>Debil</v>
      </c>
      <c r="R2645" s="224" t="s">
        <v>516</v>
      </c>
      <c r="S2645" s="224" t="str">
        <f t="shared" si="170"/>
        <v>DebilFuerte</v>
      </c>
      <c r="T2645" s="224">
        <f>IFERROR(VLOOKUP(S2645,'Tablas de calculos'!$AU$16:$AV$24,2,FALSE),"")</f>
        <v>7</v>
      </c>
      <c r="U2645" s="208" t="str">
        <f>IFERROR(VLOOKUP(T2645,'Tablas de calculos'!$AV$16:$AY$24,4),"")</f>
        <v>Débil</v>
      </c>
      <c r="V2645" s="207" t="s">
        <v>576</v>
      </c>
      <c r="W2645" s="123" t="s">
        <v>578</v>
      </c>
      <c r="X2645" s="123" t="str">
        <f t="shared" si="171"/>
        <v>DébilNo disminuyeDirectamente</v>
      </c>
      <c r="Y2645" s="208" t="str">
        <f>IFERROR(VLOOKUP(X2645,'Tablas de calculos'!$AZ$4:$BE$11,5,FALSE),"")</f>
        <v/>
      </c>
      <c r="Z2645" s="208" t="str">
        <f>IFERROR(VLOOKUP(X2645,'Tablas de calculos'!$AZ$4:$BE$11,6,FALSE),"")</f>
        <v/>
      </c>
    </row>
    <row r="2646" spans="1:26" ht="60" x14ac:dyDescent="0.25">
      <c r="A2646" s="224" t="s">
        <v>1380</v>
      </c>
      <c r="B2646" s="137">
        <v>72</v>
      </c>
      <c r="C2646" s="429" t="str">
        <f>+VLOOKUP(Tabla9[[#This Row],[Cod. Riesgo]],Tabla_Riesgos[[Número]:[Tipo de Riesgo]],6,FALSE)</f>
        <v>Operativo</v>
      </c>
      <c r="D2646" s="418" t="s">
        <v>676</v>
      </c>
      <c r="E2646" s="419" t="s">
        <v>679</v>
      </c>
      <c r="F2646" s="121"/>
      <c r="G2646" s="293" t="s">
        <v>332</v>
      </c>
      <c r="H2646" s="472"/>
      <c r="I2646" s="207"/>
      <c r="J2646" s="207"/>
      <c r="K2646" s="207"/>
      <c r="L2646" s="207"/>
      <c r="M2646" s="207"/>
      <c r="N2646" s="207"/>
      <c r="O2646" s="123"/>
      <c r="P2646" s="123">
        <f t="shared" si="168"/>
        <v>0</v>
      </c>
      <c r="Q2646" s="208" t="str">
        <f t="shared" si="169"/>
        <v>Debil</v>
      </c>
      <c r="R2646" s="224" t="s">
        <v>516</v>
      </c>
      <c r="S2646" s="224" t="str">
        <f t="shared" si="170"/>
        <v>DebilFuerte</v>
      </c>
      <c r="T2646" s="224">
        <f>IFERROR(VLOOKUP(S2646,'Tablas de calculos'!$AU$16:$AV$24,2,FALSE),"")</f>
        <v>7</v>
      </c>
      <c r="U2646" s="208" t="str">
        <f>IFERROR(VLOOKUP(T2646,'Tablas de calculos'!$AV$16:$AY$24,4),"")</f>
        <v>Débil</v>
      </c>
      <c r="V2646" s="207" t="s">
        <v>576</v>
      </c>
      <c r="W2646" s="123" t="s">
        <v>578</v>
      </c>
      <c r="X2646" s="123" t="str">
        <f t="shared" si="171"/>
        <v>DébilNo disminuyeDirectamente</v>
      </c>
      <c r="Y2646" s="208" t="str">
        <f>IFERROR(VLOOKUP(X2646,'Tablas de calculos'!$AZ$4:$BE$11,5,FALSE),"")</f>
        <v/>
      </c>
      <c r="Z2646" s="208" t="str">
        <f>IFERROR(VLOOKUP(X2646,'Tablas de calculos'!$AZ$4:$BE$11,6,FALSE),"")</f>
        <v/>
      </c>
    </row>
    <row r="2647" spans="1:26" ht="45" x14ac:dyDescent="0.25">
      <c r="A2647" s="224" t="s">
        <v>1380</v>
      </c>
      <c r="B2647" s="137">
        <v>73</v>
      </c>
      <c r="C2647" s="429" t="str">
        <f>+VLOOKUP(Tabla9[[#This Row],[Cod. Riesgo]],Tabla_Riesgos[[Número]:[Tipo de Riesgo]],6,FALSE)</f>
        <v>Seguridad de la Información</v>
      </c>
      <c r="D2647" s="416" t="s">
        <v>102</v>
      </c>
      <c r="E2647" s="417" t="s">
        <v>86</v>
      </c>
      <c r="F2647" s="121"/>
      <c r="G2647" s="293" t="s">
        <v>333</v>
      </c>
      <c r="H2647" s="472"/>
      <c r="I2647" s="207"/>
      <c r="J2647" s="207"/>
      <c r="K2647" s="207"/>
      <c r="L2647" s="207"/>
      <c r="M2647" s="207"/>
      <c r="N2647" s="207"/>
      <c r="O2647" s="123"/>
      <c r="P2647" s="123">
        <f t="shared" si="168"/>
        <v>0</v>
      </c>
      <c r="Q2647" s="208" t="str">
        <f t="shared" si="169"/>
        <v>Debil</v>
      </c>
      <c r="R2647" s="224" t="s">
        <v>516</v>
      </c>
      <c r="S2647" s="224" t="str">
        <f t="shared" si="170"/>
        <v>DebilFuerte</v>
      </c>
      <c r="T2647" s="224">
        <f>IFERROR(VLOOKUP(S2647,'Tablas de calculos'!$AU$16:$AV$24,2,FALSE),"")</f>
        <v>7</v>
      </c>
      <c r="U2647" s="208" t="str">
        <f>IFERROR(VLOOKUP(T2647,'Tablas de calculos'!$AV$16:$AY$24,4),"")</f>
        <v>Débil</v>
      </c>
      <c r="V2647" s="207" t="s">
        <v>576</v>
      </c>
      <c r="W2647" s="123" t="s">
        <v>578</v>
      </c>
      <c r="X2647" s="123" t="str">
        <f t="shared" si="171"/>
        <v>DébilNo disminuyeDirectamente</v>
      </c>
      <c r="Y2647" s="208" t="str">
        <f>IFERROR(VLOOKUP(X2647,'Tablas de calculos'!$AZ$4:$BE$11,5,FALSE),"")</f>
        <v/>
      </c>
      <c r="Z2647" s="208" t="str">
        <f>IFERROR(VLOOKUP(X2647,'Tablas de calculos'!$AZ$4:$BE$11,6,FALSE),"")</f>
        <v/>
      </c>
    </row>
    <row r="2648" spans="1:26" ht="60" x14ac:dyDescent="0.25">
      <c r="A2648" s="224" t="s">
        <v>1380</v>
      </c>
      <c r="B2648" s="137">
        <v>76</v>
      </c>
      <c r="C2648" s="429" t="str">
        <f>+VLOOKUP(Tabla9[[#This Row],[Cod. Riesgo]],Tabla_Riesgos[[Número]:[Tipo de Riesgo]],6,FALSE)</f>
        <v>Operativo</v>
      </c>
      <c r="D2648" s="418" t="s">
        <v>26</v>
      </c>
      <c r="E2648" s="419" t="s">
        <v>747</v>
      </c>
      <c r="F2648" s="121"/>
      <c r="G2648" s="293"/>
      <c r="H2648" s="472"/>
      <c r="I2648" s="207"/>
      <c r="J2648" s="207"/>
      <c r="K2648" s="207"/>
      <c r="L2648" s="207"/>
      <c r="M2648" s="207"/>
      <c r="N2648" s="207"/>
      <c r="O2648" s="123"/>
      <c r="P2648" s="123">
        <f t="shared" si="168"/>
        <v>0</v>
      </c>
      <c r="Q2648" s="208" t="str">
        <f t="shared" si="169"/>
        <v>Debil</v>
      </c>
      <c r="R2648" s="224" t="s">
        <v>516</v>
      </c>
      <c r="S2648" s="224" t="str">
        <f t="shared" si="170"/>
        <v>DebilFuerte</v>
      </c>
      <c r="T2648" s="224">
        <f>IFERROR(VLOOKUP(S2648,'Tablas de calculos'!$AU$16:$AV$24,2,FALSE),"")</f>
        <v>7</v>
      </c>
      <c r="U2648" s="208" t="str">
        <f>IFERROR(VLOOKUP(T2648,'Tablas de calculos'!$AV$16:$AY$24,4),"")</f>
        <v>Débil</v>
      </c>
      <c r="V2648" s="207" t="s">
        <v>576</v>
      </c>
      <c r="W2648" s="123" t="s">
        <v>578</v>
      </c>
      <c r="X2648" s="123" t="str">
        <f t="shared" si="171"/>
        <v>DébilNo disminuyeDirectamente</v>
      </c>
      <c r="Y2648" s="208" t="str">
        <f>IFERROR(VLOOKUP(X2648,'Tablas de calculos'!$AZ$4:$BE$11,5,FALSE),"")</f>
        <v/>
      </c>
      <c r="Z2648" s="208" t="str">
        <f>IFERROR(VLOOKUP(X2648,'Tablas de calculos'!$AZ$4:$BE$11,6,FALSE),"")</f>
        <v/>
      </c>
    </row>
    <row r="2649" spans="1:26" ht="75" x14ac:dyDescent="0.25">
      <c r="A2649" s="224" t="s">
        <v>1380</v>
      </c>
      <c r="B2649" s="137">
        <v>77</v>
      </c>
      <c r="C2649" s="429" t="str">
        <f>+VLOOKUP(Tabla9[[#This Row],[Cod. Riesgo]],Tabla_Riesgos[[Número]:[Tipo de Riesgo]],6,FALSE)</f>
        <v>Operativo</v>
      </c>
      <c r="D2649" s="416" t="s">
        <v>12</v>
      </c>
      <c r="E2649" s="417" t="s">
        <v>89</v>
      </c>
      <c r="F2649" s="121"/>
      <c r="G2649" s="293"/>
      <c r="H2649" s="472" t="s">
        <v>544</v>
      </c>
      <c r="I2649" s="207" t="s">
        <v>486</v>
      </c>
      <c r="J2649" s="207" t="s">
        <v>490</v>
      </c>
      <c r="K2649" s="207" t="s">
        <v>494</v>
      </c>
      <c r="L2649" s="207" t="s">
        <v>498</v>
      </c>
      <c r="M2649" s="207" t="s">
        <v>503</v>
      </c>
      <c r="N2649" s="207" t="s">
        <v>508</v>
      </c>
      <c r="O2649" s="123" t="s">
        <v>512</v>
      </c>
      <c r="P2649" s="123">
        <f t="shared" si="168"/>
        <v>100</v>
      </c>
      <c r="Q2649" s="208" t="str">
        <f t="shared" si="169"/>
        <v>Fuerte</v>
      </c>
      <c r="R2649" s="224" t="s">
        <v>516</v>
      </c>
      <c r="S2649" s="224" t="str">
        <f t="shared" si="170"/>
        <v>FuerteFuerte</v>
      </c>
      <c r="T2649" s="224">
        <f>IFERROR(VLOOKUP(S2649,'Tablas de calculos'!$AU$16:$AV$24,2,FALSE),"")</f>
        <v>1</v>
      </c>
      <c r="U2649" s="208" t="str">
        <f>IFERROR(VLOOKUP(T2649,'Tablas de calculos'!$AV$16:$AY$24,4),"")</f>
        <v>Fuerte</v>
      </c>
      <c r="V2649" s="207" t="s">
        <v>576</v>
      </c>
      <c r="W2649" s="123" t="s">
        <v>578</v>
      </c>
      <c r="X2649" s="123" t="str">
        <f t="shared" si="171"/>
        <v>FuerteNo disminuyeDirectamente</v>
      </c>
      <c r="Y2649" s="208">
        <f>IFERROR(VLOOKUP(X2649,'Tablas de calculos'!$AZ$4:$BE$11,5,FALSE),"")</f>
        <v>0</v>
      </c>
      <c r="Z2649" s="208">
        <f>IFERROR(VLOOKUP(X2649,'Tablas de calculos'!$AZ$4:$BE$11,6,FALSE),"")</f>
        <v>2</v>
      </c>
    </row>
    <row r="2650" spans="1:26" ht="60" x14ac:dyDescent="0.25">
      <c r="A2650" s="224" t="s">
        <v>1380</v>
      </c>
      <c r="B2650" s="137">
        <v>78</v>
      </c>
      <c r="C2650" s="429" t="str">
        <f>+VLOOKUP(Tabla9[[#This Row],[Cod. Riesgo]],Tabla_Riesgos[[Número]:[Tipo de Riesgo]],6,FALSE)</f>
        <v>Seguridad de la Información</v>
      </c>
      <c r="D2650" s="418" t="s">
        <v>26</v>
      </c>
      <c r="E2650" s="419" t="s">
        <v>682</v>
      </c>
      <c r="F2650" s="121"/>
      <c r="G2650" s="293"/>
      <c r="H2650" s="472"/>
      <c r="I2650" s="207"/>
      <c r="J2650" s="207"/>
      <c r="K2650" s="207"/>
      <c r="L2650" s="207"/>
      <c r="M2650" s="207"/>
      <c r="N2650" s="207"/>
      <c r="O2650" s="123"/>
      <c r="P2650" s="123">
        <f t="shared" si="168"/>
        <v>0</v>
      </c>
      <c r="Q2650" s="208" t="str">
        <f t="shared" si="169"/>
        <v>Debil</v>
      </c>
      <c r="R2650" s="224" t="s">
        <v>516</v>
      </c>
      <c r="S2650" s="224" t="str">
        <f t="shared" si="170"/>
        <v>DebilFuerte</v>
      </c>
      <c r="T2650" s="224">
        <f>IFERROR(VLOOKUP(S2650,'Tablas de calculos'!$AU$16:$AV$24,2,FALSE),"")</f>
        <v>7</v>
      </c>
      <c r="U2650" s="208" t="str">
        <f>IFERROR(VLOOKUP(T2650,'Tablas de calculos'!$AV$16:$AY$24,4),"")</f>
        <v>Débil</v>
      </c>
      <c r="V2650" s="207" t="s">
        <v>576</v>
      </c>
      <c r="W2650" s="123" t="s">
        <v>578</v>
      </c>
      <c r="X2650" s="123" t="str">
        <f t="shared" si="171"/>
        <v>DébilNo disminuyeDirectamente</v>
      </c>
      <c r="Y2650" s="208" t="str">
        <f>IFERROR(VLOOKUP(X2650,'Tablas de calculos'!$AZ$4:$BE$11,5,FALSE),"")</f>
        <v/>
      </c>
      <c r="Z2650" s="208" t="str">
        <f>IFERROR(VLOOKUP(X2650,'Tablas de calculos'!$AZ$4:$BE$11,6,FALSE),"")</f>
        <v/>
      </c>
    </row>
    <row r="2651" spans="1:26" ht="45" x14ac:dyDescent="0.25">
      <c r="A2651" s="224" t="s">
        <v>1380</v>
      </c>
      <c r="B2651" s="137">
        <v>79</v>
      </c>
      <c r="C2651" s="429" t="str">
        <f>+VLOOKUP(Tabla9[[#This Row],[Cod. Riesgo]],Tabla_Riesgos[[Número]:[Tipo de Riesgo]],6,FALSE)</f>
        <v>Operativo</v>
      </c>
      <c r="D2651" s="416" t="s">
        <v>12</v>
      </c>
      <c r="E2651" s="417" t="s">
        <v>637</v>
      </c>
      <c r="F2651" s="121"/>
      <c r="G2651" s="293"/>
      <c r="H2651" s="472" t="s">
        <v>544</v>
      </c>
      <c r="I2651" s="207" t="s">
        <v>486</v>
      </c>
      <c r="J2651" s="207" t="s">
        <v>490</v>
      </c>
      <c r="K2651" s="207" t="s">
        <v>494</v>
      </c>
      <c r="L2651" s="207" t="s">
        <v>498</v>
      </c>
      <c r="M2651" s="207" t="s">
        <v>503</v>
      </c>
      <c r="N2651" s="207" t="s">
        <v>508</v>
      </c>
      <c r="O2651" s="123" t="s">
        <v>512</v>
      </c>
      <c r="P2651" s="123">
        <f t="shared" si="168"/>
        <v>100</v>
      </c>
      <c r="Q2651" s="208" t="str">
        <f t="shared" si="169"/>
        <v>Fuerte</v>
      </c>
      <c r="R2651" s="224" t="s">
        <v>516</v>
      </c>
      <c r="S2651" s="224" t="str">
        <f t="shared" si="170"/>
        <v>FuerteFuerte</v>
      </c>
      <c r="T2651" s="224">
        <f>IFERROR(VLOOKUP(S2651,'Tablas de calculos'!$AU$16:$AV$24,2,FALSE),"")</f>
        <v>1</v>
      </c>
      <c r="U2651" s="208" t="str">
        <f>IFERROR(VLOOKUP(T2651,'Tablas de calculos'!$AV$16:$AY$24,4),"")</f>
        <v>Fuerte</v>
      </c>
      <c r="V2651" s="207" t="s">
        <v>576</v>
      </c>
      <c r="W2651" s="123" t="s">
        <v>578</v>
      </c>
      <c r="X2651" s="123" t="str">
        <f t="shared" si="171"/>
        <v>FuerteNo disminuyeDirectamente</v>
      </c>
      <c r="Y2651" s="208">
        <f>IFERROR(VLOOKUP(X2651,'Tablas de calculos'!$AZ$4:$BE$11,5,FALSE),"")</f>
        <v>0</v>
      </c>
      <c r="Z2651" s="208">
        <f>IFERROR(VLOOKUP(X2651,'Tablas de calculos'!$AZ$4:$BE$11,6,FALSE),"")</f>
        <v>2</v>
      </c>
    </row>
    <row r="2652" spans="1:26" ht="30" x14ac:dyDescent="0.25">
      <c r="A2652" s="224" t="s">
        <v>1380</v>
      </c>
      <c r="B2652" s="137">
        <v>80</v>
      </c>
      <c r="C2652" s="429" t="str">
        <f>+VLOOKUP(Tabla9[[#This Row],[Cod. Riesgo]],Tabla_Riesgos[[Número]:[Tipo de Riesgo]],6,FALSE)</f>
        <v>Operativo</v>
      </c>
      <c r="D2652" s="418" t="s">
        <v>55</v>
      </c>
      <c r="E2652" s="419" t="s">
        <v>90</v>
      </c>
      <c r="F2652" s="121"/>
      <c r="G2652" s="293"/>
      <c r="H2652" s="472"/>
      <c r="I2652" s="207"/>
      <c r="J2652" s="207"/>
      <c r="K2652" s="207"/>
      <c r="L2652" s="207"/>
      <c r="M2652" s="207"/>
      <c r="N2652" s="207"/>
      <c r="O2652" s="123"/>
      <c r="P2652" s="123">
        <f t="shared" si="168"/>
        <v>0</v>
      </c>
      <c r="Q2652" s="208" t="str">
        <f t="shared" si="169"/>
        <v>Debil</v>
      </c>
      <c r="R2652" s="224" t="s">
        <v>516</v>
      </c>
      <c r="S2652" s="224" t="str">
        <f t="shared" si="170"/>
        <v>DebilFuerte</v>
      </c>
      <c r="T2652" s="224">
        <f>IFERROR(VLOOKUP(S2652,'Tablas de calculos'!$AU$16:$AV$24,2,FALSE),"")</f>
        <v>7</v>
      </c>
      <c r="U2652" s="208" t="str">
        <f>IFERROR(VLOOKUP(T2652,'Tablas de calculos'!$AV$16:$AY$24,4),"")</f>
        <v>Débil</v>
      </c>
      <c r="V2652" s="207" t="s">
        <v>576</v>
      </c>
      <c r="W2652" s="123" t="s">
        <v>578</v>
      </c>
      <c r="X2652" s="123" t="str">
        <f t="shared" si="171"/>
        <v>DébilNo disminuyeDirectamente</v>
      </c>
      <c r="Y2652" s="208" t="str">
        <f>IFERROR(VLOOKUP(X2652,'Tablas de calculos'!$AZ$4:$BE$11,5,FALSE),"")</f>
        <v/>
      </c>
      <c r="Z2652" s="208" t="str">
        <f>IFERROR(VLOOKUP(X2652,'Tablas de calculos'!$AZ$4:$BE$11,6,FALSE),"")</f>
        <v/>
      </c>
    </row>
    <row r="2653" spans="1:26" ht="45" x14ac:dyDescent="0.25">
      <c r="A2653" s="224" t="s">
        <v>1380</v>
      </c>
      <c r="B2653" s="137">
        <v>81</v>
      </c>
      <c r="C2653" s="429" t="str">
        <f>+VLOOKUP(Tabla9[[#This Row],[Cod. Riesgo]],Tabla_Riesgos[[Número]:[Tipo de Riesgo]],6,FALSE)</f>
        <v>Operativo</v>
      </c>
      <c r="D2653" s="416" t="s">
        <v>26</v>
      </c>
      <c r="E2653" s="417" t="s">
        <v>751</v>
      </c>
      <c r="F2653" s="121"/>
      <c r="G2653" s="293" t="s">
        <v>334</v>
      </c>
      <c r="H2653" s="472"/>
      <c r="I2653" s="207"/>
      <c r="J2653" s="207"/>
      <c r="K2653" s="207"/>
      <c r="L2653" s="207"/>
      <c r="M2653" s="207"/>
      <c r="N2653" s="207"/>
      <c r="O2653" s="123"/>
      <c r="P2653" s="123">
        <f t="shared" si="168"/>
        <v>0</v>
      </c>
      <c r="Q2653" s="208" t="str">
        <f t="shared" si="169"/>
        <v>Debil</v>
      </c>
      <c r="R2653" s="224" t="s">
        <v>516</v>
      </c>
      <c r="S2653" s="224" t="str">
        <f t="shared" si="170"/>
        <v>DebilFuerte</v>
      </c>
      <c r="T2653" s="224">
        <f>IFERROR(VLOOKUP(S2653,'Tablas de calculos'!$AU$16:$AV$24,2,FALSE),"")</f>
        <v>7</v>
      </c>
      <c r="U2653" s="208" t="str">
        <f>IFERROR(VLOOKUP(T2653,'Tablas de calculos'!$AV$16:$AY$24,4),"")</f>
        <v>Débil</v>
      </c>
      <c r="V2653" s="207" t="s">
        <v>576</v>
      </c>
      <c r="W2653" s="123" t="s">
        <v>578</v>
      </c>
      <c r="X2653" s="123" t="str">
        <f t="shared" si="171"/>
        <v>DébilNo disminuyeDirectamente</v>
      </c>
      <c r="Y2653" s="208" t="str">
        <f>IFERROR(VLOOKUP(X2653,'Tablas de calculos'!$AZ$4:$BE$11,5,FALSE),"")</f>
        <v/>
      </c>
      <c r="Z2653" s="208" t="str">
        <f>IFERROR(VLOOKUP(X2653,'Tablas de calculos'!$AZ$4:$BE$11,6,FALSE),"")</f>
        <v/>
      </c>
    </row>
    <row r="2654" spans="1:26" ht="60" x14ac:dyDescent="0.25">
      <c r="A2654" s="224" t="s">
        <v>1380</v>
      </c>
      <c r="B2654" s="137">
        <v>81</v>
      </c>
      <c r="C2654" s="429" t="str">
        <f>+VLOOKUP(Tabla9[[#This Row],[Cod. Riesgo]],Tabla_Riesgos[[Número]:[Tipo de Riesgo]],6,FALSE)</f>
        <v>Operativo</v>
      </c>
      <c r="D2654" s="418" t="s">
        <v>26</v>
      </c>
      <c r="E2654" s="419" t="s">
        <v>751</v>
      </c>
      <c r="F2654" s="121"/>
      <c r="G2654" s="293" t="s">
        <v>335</v>
      </c>
      <c r="H2654" s="472"/>
      <c r="I2654" s="207"/>
      <c r="J2654" s="207"/>
      <c r="K2654" s="207"/>
      <c r="L2654" s="207"/>
      <c r="M2654" s="207"/>
      <c r="N2654" s="207"/>
      <c r="O2654" s="123"/>
      <c r="P2654" s="123">
        <f t="shared" si="168"/>
        <v>0</v>
      </c>
      <c r="Q2654" s="208" t="str">
        <f t="shared" si="169"/>
        <v>Debil</v>
      </c>
      <c r="R2654" s="224" t="s">
        <v>516</v>
      </c>
      <c r="S2654" s="224" t="str">
        <f t="shared" si="170"/>
        <v>DebilFuerte</v>
      </c>
      <c r="T2654" s="224">
        <f>IFERROR(VLOOKUP(S2654,'Tablas de calculos'!$AU$16:$AV$24,2,FALSE),"")</f>
        <v>7</v>
      </c>
      <c r="U2654" s="208" t="str">
        <f>IFERROR(VLOOKUP(T2654,'Tablas de calculos'!$AV$16:$AY$24,4),"")</f>
        <v>Débil</v>
      </c>
      <c r="V2654" s="207" t="s">
        <v>576</v>
      </c>
      <c r="W2654" s="123" t="s">
        <v>578</v>
      </c>
      <c r="X2654" s="123" t="str">
        <f t="shared" si="171"/>
        <v>DébilNo disminuyeDirectamente</v>
      </c>
      <c r="Y2654" s="208" t="str">
        <f>IFERROR(VLOOKUP(X2654,'Tablas de calculos'!$AZ$4:$BE$11,5,FALSE),"")</f>
        <v/>
      </c>
      <c r="Z2654" s="208" t="str">
        <f>IFERROR(VLOOKUP(X2654,'Tablas de calculos'!$AZ$4:$BE$11,6,FALSE),"")</f>
        <v/>
      </c>
    </row>
    <row r="2655" spans="1:26" ht="75" x14ac:dyDescent="0.25">
      <c r="A2655" s="224" t="s">
        <v>1380</v>
      </c>
      <c r="B2655" s="137">
        <v>81</v>
      </c>
      <c r="C2655" s="429" t="str">
        <f>+VLOOKUP(Tabla9[[#This Row],[Cod. Riesgo]],Tabla_Riesgos[[Número]:[Tipo de Riesgo]],6,FALSE)</f>
        <v>Operativo</v>
      </c>
      <c r="D2655" s="416" t="s">
        <v>26</v>
      </c>
      <c r="E2655" s="417" t="s">
        <v>751</v>
      </c>
      <c r="F2655" s="121"/>
      <c r="G2655" s="293" t="s">
        <v>336</v>
      </c>
      <c r="H2655" s="472"/>
      <c r="I2655" s="207"/>
      <c r="J2655" s="207"/>
      <c r="K2655" s="207"/>
      <c r="L2655" s="207"/>
      <c r="M2655" s="207"/>
      <c r="N2655" s="207"/>
      <c r="O2655" s="123"/>
      <c r="P2655" s="123">
        <f t="shared" si="168"/>
        <v>0</v>
      </c>
      <c r="Q2655" s="208" t="str">
        <f t="shared" si="169"/>
        <v>Debil</v>
      </c>
      <c r="R2655" s="224" t="s">
        <v>516</v>
      </c>
      <c r="S2655" s="224" t="str">
        <f t="shared" si="170"/>
        <v>DebilFuerte</v>
      </c>
      <c r="T2655" s="224">
        <f>IFERROR(VLOOKUP(S2655,'Tablas de calculos'!$AU$16:$AV$24,2,FALSE),"")</f>
        <v>7</v>
      </c>
      <c r="U2655" s="208" t="str">
        <f>IFERROR(VLOOKUP(T2655,'Tablas de calculos'!$AV$16:$AY$24,4),"")</f>
        <v>Débil</v>
      </c>
      <c r="V2655" s="207" t="s">
        <v>576</v>
      </c>
      <c r="W2655" s="123" t="s">
        <v>578</v>
      </c>
      <c r="X2655" s="123" t="str">
        <f t="shared" si="171"/>
        <v>DébilNo disminuyeDirectamente</v>
      </c>
      <c r="Y2655" s="208" t="str">
        <f>IFERROR(VLOOKUP(X2655,'Tablas de calculos'!$AZ$4:$BE$11,5,FALSE),"")</f>
        <v/>
      </c>
      <c r="Z2655" s="208" t="str">
        <f>IFERROR(VLOOKUP(X2655,'Tablas de calculos'!$AZ$4:$BE$11,6,FALSE),"")</f>
        <v/>
      </c>
    </row>
    <row r="2656" spans="1:26" ht="75" x14ac:dyDescent="0.25">
      <c r="A2656" s="224" t="s">
        <v>1380</v>
      </c>
      <c r="B2656" s="137">
        <v>81</v>
      </c>
      <c r="C2656" s="429" t="str">
        <f>+VLOOKUP(Tabla9[[#This Row],[Cod. Riesgo]],Tabla_Riesgos[[Número]:[Tipo de Riesgo]],6,FALSE)</f>
        <v>Operativo</v>
      </c>
      <c r="D2656" s="418" t="s">
        <v>26</v>
      </c>
      <c r="E2656" s="419" t="s">
        <v>751</v>
      </c>
      <c r="F2656" s="121"/>
      <c r="G2656" s="293" t="s">
        <v>337</v>
      </c>
      <c r="H2656" s="472"/>
      <c r="I2656" s="207"/>
      <c r="J2656" s="207"/>
      <c r="K2656" s="207"/>
      <c r="L2656" s="207"/>
      <c r="M2656" s="207"/>
      <c r="N2656" s="207"/>
      <c r="O2656" s="123"/>
      <c r="P2656" s="123">
        <f t="shared" si="168"/>
        <v>0</v>
      </c>
      <c r="Q2656" s="208" t="str">
        <f t="shared" si="169"/>
        <v>Debil</v>
      </c>
      <c r="R2656" s="224" t="s">
        <v>516</v>
      </c>
      <c r="S2656" s="224" t="str">
        <f t="shared" si="170"/>
        <v>DebilFuerte</v>
      </c>
      <c r="T2656" s="224">
        <f>IFERROR(VLOOKUP(S2656,'Tablas de calculos'!$AU$16:$AV$24,2,FALSE),"")</f>
        <v>7</v>
      </c>
      <c r="U2656" s="208" t="str">
        <f>IFERROR(VLOOKUP(T2656,'Tablas de calculos'!$AV$16:$AY$24,4),"")</f>
        <v>Débil</v>
      </c>
      <c r="V2656" s="207" t="s">
        <v>576</v>
      </c>
      <c r="W2656" s="123" t="s">
        <v>578</v>
      </c>
      <c r="X2656" s="123" t="str">
        <f t="shared" si="171"/>
        <v>DébilNo disminuyeDirectamente</v>
      </c>
      <c r="Y2656" s="208" t="str">
        <f>IFERROR(VLOOKUP(X2656,'Tablas de calculos'!$AZ$4:$BE$11,5,FALSE),"")</f>
        <v/>
      </c>
      <c r="Z2656" s="208" t="str">
        <f>IFERROR(VLOOKUP(X2656,'Tablas de calculos'!$AZ$4:$BE$11,6,FALSE),"")</f>
        <v/>
      </c>
    </row>
    <row r="2657" spans="1:26" ht="60" x14ac:dyDescent="0.25">
      <c r="A2657" s="224" t="s">
        <v>1380</v>
      </c>
      <c r="B2657" s="137">
        <v>82</v>
      </c>
      <c r="C2657" s="429" t="str">
        <f>+VLOOKUP(Tabla9[[#This Row],[Cod. Riesgo]],Tabla_Riesgos[[Número]:[Tipo de Riesgo]],6,FALSE)</f>
        <v>Operativo</v>
      </c>
      <c r="D2657" s="416" t="s">
        <v>26</v>
      </c>
      <c r="E2657" s="417" t="s">
        <v>1160</v>
      </c>
      <c r="F2657" s="121"/>
      <c r="G2657" s="293" t="s">
        <v>338</v>
      </c>
      <c r="H2657" s="472"/>
      <c r="I2657" s="207"/>
      <c r="J2657" s="207"/>
      <c r="K2657" s="207"/>
      <c r="L2657" s="207"/>
      <c r="M2657" s="207"/>
      <c r="N2657" s="207"/>
      <c r="O2657" s="123"/>
      <c r="P2657" s="123">
        <f t="shared" si="168"/>
        <v>0</v>
      </c>
      <c r="Q2657" s="208" t="str">
        <f t="shared" si="169"/>
        <v>Debil</v>
      </c>
      <c r="R2657" s="224" t="s">
        <v>516</v>
      </c>
      <c r="S2657" s="224" t="str">
        <f t="shared" si="170"/>
        <v>DebilFuerte</v>
      </c>
      <c r="T2657" s="224">
        <f>IFERROR(VLOOKUP(S2657,'Tablas de calculos'!$AU$16:$AV$24,2,FALSE),"")</f>
        <v>7</v>
      </c>
      <c r="U2657" s="208" t="str">
        <f>IFERROR(VLOOKUP(T2657,'Tablas de calculos'!$AV$16:$AY$24,4),"")</f>
        <v>Débil</v>
      </c>
      <c r="V2657" s="207" t="s">
        <v>576</v>
      </c>
      <c r="W2657" s="123" t="s">
        <v>578</v>
      </c>
      <c r="X2657" s="123" t="str">
        <f t="shared" si="171"/>
        <v>DébilNo disminuyeDirectamente</v>
      </c>
      <c r="Y2657" s="208" t="str">
        <f>IFERROR(VLOOKUP(X2657,'Tablas de calculos'!$AZ$4:$BE$11,5,FALSE),"")</f>
        <v/>
      </c>
      <c r="Z2657" s="208" t="str">
        <f>IFERROR(VLOOKUP(X2657,'Tablas de calculos'!$AZ$4:$BE$11,6,FALSE),"")</f>
        <v/>
      </c>
    </row>
    <row r="2658" spans="1:26" ht="60" x14ac:dyDescent="0.25">
      <c r="A2658" s="224" t="s">
        <v>1380</v>
      </c>
      <c r="B2658" s="137">
        <v>82</v>
      </c>
      <c r="C2658" s="429" t="str">
        <f>+VLOOKUP(Tabla9[[#This Row],[Cod. Riesgo]],Tabla_Riesgos[[Número]:[Tipo de Riesgo]],6,FALSE)</f>
        <v>Operativo</v>
      </c>
      <c r="D2658" s="418" t="s">
        <v>26</v>
      </c>
      <c r="E2658" s="419" t="s">
        <v>1160</v>
      </c>
      <c r="F2658" s="121"/>
      <c r="G2658" s="293" t="s">
        <v>339</v>
      </c>
      <c r="H2658" s="472"/>
      <c r="I2658" s="207"/>
      <c r="J2658" s="207"/>
      <c r="K2658" s="207"/>
      <c r="L2658" s="207"/>
      <c r="M2658" s="207"/>
      <c r="N2658" s="207"/>
      <c r="O2658" s="123"/>
      <c r="P2658" s="123">
        <f t="shared" si="168"/>
        <v>0</v>
      </c>
      <c r="Q2658" s="208" t="str">
        <f t="shared" si="169"/>
        <v>Debil</v>
      </c>
      <c r="R2658" s="224" t="s">
        <v>516</v>
      </c>
      <c r="S2658" s="224" t="str">
        <f t="shared" si="170"/>
        <v>DebilFuerte</v>
      </c>
      <c r="T2658" s="224">
        <f>IFERROR(VLOOKUP(S2658,'Tablas de calculos'!$AU$16:$AV$24,2,FALSE),"")</f>
        <v>7</v>
      </c>
      <c r="U2658" s="208" t="str">
        <f>IFERROR(VLOOKUP(T2658,'Tablas de calculos'!$AV$16:$AY$24,4),"")</f>
        <v>Débil</v>
      </c>
      <c r="V2658" s="207" t="s">
        <v>576</v>
      </c>
      <c r="W2658" s="123" t="s">
        <v>578</v>
      </c>
      <c r="X2658" s="123" t="str">
        <f t="shared" si="171"/>
        <v>DébilNo disminuyeDirectamente</v>
      </c>
      <c r="Y2658" s="208" t="str">
        <f>IFERROR(VLOOKUP(X2658,'Tablas de calculos'!$AZ$4:$BE$11,5,FALSE),"")</f>
        <v/>
      </c>
      <c r="Z2658" s="208" t="str">
        <f>IFERROR(VLOOKUP(X2658,'Tablas de calculos'!$AZ$4:$BE$11,6,FALSE),"")</f>
        <v/>
      </c>
    </row>
    <row r="2659" spans="1:26" ht="60" x14ac:dyDescent="0.25">
      <c r="A2659" s="224" t="s">
        <v>1380</v>
      </c>
      <c r="B2659" s="137">
        <v>82</v>
      </c>
      <c r="C2659" s="429" t="str">
        <f>+VLOOKUP(Tabla9[[#This Row],[Cod. Riesgo]],Tabla_Riesgos[[Número]:[Tipo de Riesgo]],6,FALSE)</f>
        <v>Operativo</v>
      </c>
      <c r="D2659" s="416" t="s">
        <v>26</v>
      </c>
      <c r="E2659" s="417" t="s">
        <v>1160</v>
      </c>
      <c r="F2659" s="121"/>
      <c r="G2659" s="293" t="s">
        <v>340</v>
      </c>
      <c r="H2659" s="472"/>
      <c r="I2659" s="207"/>
      <c r="J2659" s="207"/>
      <c r="K2659" s="207"/>
      <c r="L2659" s="207"/>
      <c r="M2659" s="207"/>
      <c r="N2659" s="207"/>
      <c r="O2659" s="123"/>
      <c r="P2659" s="123">
        <f t="shared" si="168"/>
        <v>0</v>
      </c>
      <c r="Q2659" s="208" t="str">
        <f t="shared" si="169"/>
        <v>Debil</v>
      </c>
      <c r="R2659" s="224" t="s">
        <v>516</v>
      </c>
      <c r="S2659" s="224" t="str">
        <f t="shared" si="170"/>
        <v>DebilFuerte</v>
      </c>
      <c r="T2659" s="224">
        <f>IFERROR(VLOOKUP(S2659,'Tablas de calculos'!$AU$16:$AV$24,2,FALSE),"")</f>
        <v>7</v>
      </c>
      <c r="U2659" s="208" t="str">
        <f>IFERROR(VLOOKUP(T2659,'Tablas de calculos'!$AV$16:$AY$24,4),"")</f>
        <v>Débil</v>
      </c>
      <c r="V2659" s="207" t="s">
        <v>576</v>
      </c>
      <c r="W2659" s="123" t="s">
        <v>578</v>
      </c>
      <c r="X2659" s="123" t="str">
        <f t="shared" si="171"/>
        <v>DébilNo disminuyeDirectamente</v>
      </c>
      <c r="Y2659" s="208" t="str">
        <f>IFERROR(VLOOKUP(X2659,'Tablas de calculos'!$AZ$4:$BE$11,5,FALSE),"")</f>
        <v/>
      </c>
      <c r="Z2659" s="208" t="str">
        <f>IFERROR(VLOOKUP(X2659,'Tablas de calculos'!$AZ$4:$BE$11,6,FALSE),"")</f>
        <v/>
      </c>
    </row>
    <row r="2660" spans="1:26" ht="60" x14ac:dyDescent="0.25">
      <c r="A2660" s="224" t="s">
        <v>1380</v>
      </c>
      <c r="B2660" s="137">
        <v>82</v>
      </c>
      <c r="C2660" s="429" t="str">
        <f>+VLOOKUP(Tabla9[[#This Row],[Cod. Riesgo]],Tabla_Riesgos[[Número]:[Tipo de Riesgo]],6,FALSE)</f>
        <v>Operativo</v>
      </c>
      <c r="D2660" s="418" t="s">
        <v>26</v>
      </c>
      <c r="E2660" s="419" t="s">
        <v>1160</v>
      </c>
      <c r="F2660" s="121"/>
      <c r="G2660" s="293" t="s">
        <v>338</v>
      </c>
      <c r="H2660" s="472"/>
      <c r="I2660" s="207"/>
      <c r="J2660" s="207"/>
      <c r="K2660" s="207"/>
      <c r="L2660" s="207"/>
      <c r="M2660" s="207"/>
      <c r="N2660" s="207"/>
      <c r="O2660" s="123"/>
      <c r="P2660" s="123">
        <f t="shared" si="168"/>
        <v>0</v>
      </c>
      <c r="Q2660" s="208" t="str">
        <f t="shared" si="169"/>
        <v>Debil</v>
      </c>
      <c r="R2660" s="224" t="s">
        <v>516</v>
      </c>
      <c r="S2660" s="224" t="str">
        <f t="shared" si="170"/>
        <v>DebilFuerte</v>
      </c>
      <c r="T2660" s="224">
        <f>IFERROR(VLOOKUP(S2660,'Tablas de calculos'!$AU$16:$AV$24,2,FALSE),"")</f>
        <v>7</v>
      </c>
      <c r="U2660" s="208" t="str">
        <f>IFERROR(VLOOKUP(T2660,'Tablas de calculos'!$AV$16:$AY$24,4),"")</f>
        <v>Débil</v>
      </c>
      <c r="V2660" s="207" t="s">
        <v>576</v>
      </c>
      <c r="W2660" s="123" t="s">
        <v>578</v>
      </c>
      <c r="X2660" s="123" t="str">
        <f t="shared" si="171"/>
        <v>DébilNo disminuyeDirectamente</v>
      </c>
      <c r="Y2660" s="208" t="str">
        <f>IFERROR(VLOOKUP(X2660,'Tablas de calculos'!$AZ$4:$BE$11,5,FALSE),"")</f>
        <v/>
      </c>
      <c r="Z2660" s="208" t="str">
        <f>IFERROR(VLOOKUP(X2660,'Tablas de calculos'!$AZ$4:$BE$11,6,FALSE),"")</f>
        <v/>
      </c>
    </row>
    <row r="2661" spans="1:26" ht="60" x14ac:dyDescent="0.25">
      <c r="A2661" s="224" t="s">
        <v>1380</v>
      </c>
      <c r="B2661" s="137">
        <v>83</v>
      </c>
      <c r="C2661" s="429" t="str">
        <f>+VLOOKUP(Tabla9[[#This Row],[Cod. Riesgo]],Tabla_Riesgos[[Número]:[Tipo de Riesgo]],6,FALSE)</f>
        <v>Operativo</v>
      </c>
      <c r="D2661" s="416" t="s">
        <v>26</v>
      </c>
      <c r="E2661" s="417" t="s">
        <v>833</v>
      </c>
      <c r="F2661" s="121"/>
      <c r="G2661" s="293" t="s">
        <v>341</v>
      </c>
      <c r="H2661" s="472"/>
      <c r="I2661" s="207"/>
      <c r="J2661" s="207"/>
      <c r="K2661" s="207"/>
      <c r="L2661" s="207"/>
      <c r="M2661" s="207"/>
      <c r="N2661" s="207"/>
      <c r="O2661" s="123"/>
      <c r="P2661" s="123">
        <f t="shared" si="168"/>
        <v>0</v>
      </c>
      <c r="Q2661" s="208" t="str">
        <f t="shared" si="169"/>
        <v>Debil</v>
      </c>
      <c r="R2661" s="224" t="s">
        <v>516</v>
      </c>
      <c r="S2661" s="224" t="str">
        <f t="shared" si="170"/>
        <v>DebilFuerte</v>
      </c>
      <c r="T2661" s="224">
        <f>IFERROR(VLOOKUP(S2661,'Tablas de calculos'!$AU$16:$AV$24,2,FALSE),"")</f>
        <v>7</v>
      </c>
      <c r="U2661" s="208" t="str">
        <f>IFERROR(VLOOKUP(T2661,'Tablas de calculos'!$AV$16:$AY$24,4),"")</f>
        <v>Débil</v>
      </c>
      <c r="V2661" s="207" t="s">
        <v>576</v>
      </c>
      <c r="W2661" s="123" t="s">
        <v>578</v>
      </c>
      <c r="X2661" s="123" t="str">
        <f t="shared" si="171"/>
        <v>DébilNo disminuyeDirectamente</v>
      </c>
      <c r="Y2661" s="208" t="str">
        <f>IFERROR(VLOOKUP(X2661,'Tablas de calculos'!$AZ$4:$BE$11,5,FALSE),"")</f>
        <v/>
      </c>
      <c r="Z2661" s="208" t="str">
        <f>IFERROR(VLOOKUP(X2661,'Tablas de calculos'!$AZ$4:$BE$11,6,FALSE),"")</f>
        <v/>
      </c>
    </row>
    <row r="2662" spans="1:26" ht="90" x14ac:dyDescent="0.25">
      <c r="A2662" s="224" t="s">
        <v>1380</v>
      </c>
      <c r="B2662" s="137">
        <v>83</v>
      </c>
      <c r="C2662" s="429" t="str">
        <f>+VLOOKUP(Tabla9[[#This Row],[Cod. Riesgo]],Tabla_Riesgos[[Número]:[Tipo de Riesgo]],6,FALSE)</f>
        <v>Operativo</v>
      </c>
      <c r="D2662" s="418" t="s">
        <v>26</v>
      </c>
      <c r="E2662" s="419" t="s">
        <v>833</v>
      </c>
      <c r="F2662" s="121"/>
      <c r="G2662" s="293" t="s">
        <v>342</v>
      </c>
      <c r="H2662" s="472"/>
      <c r="I2662" s="207"/>
      <c r="J2662" s="207"/>
      <c r="K2662" s="207"/>
      <c r="L2662" s="207"/>
      <c r="M2662" s="207"/>
      <c r="N2662" s="207"/>
      <c r="O2662" s="123"/>
      <c r="P2662" s="123">
        <f t="shared" si="168"/>
        <v>0</v>
      </c>
      <c r="Q2662" s="208" t="str">
        <f t="shared" si="169"/>
        <v>Debil</v>
      </c>
      <c r="R2662" s="224" t="s">
        <v>516</v>
      </c>
      <c r="S2662" s="224" t="str">
        <f t="shared" si="170"/>
        <v>DebilFuerte</v>
      </c>
      <c r="T2662" s="224">
        <f>IFERROR(VLOOKUP(S2662,'Tablas de calculos'!$AU$16:$AV$24,2,FALSE),"")</f>
        <v>7</v>
      </c>
      <c r="U2662" s="208" t="str">
        <f>IFERROR(VLOOKUP(T2662,'Tablas de calculos'!$AV$16:$AY$24,4),"")</f>
        <v>Débil</v>
      </c>
      <c r="V2662" s="207" t="s">
        <v>576</v>
      </c>
      <c r="W2662" s="123" t="s">
        <v>578</v>
      </c>
      <c r="X2662" s="123" t="str">
        <f t="shared" si="171"/>
        <v>DébilNo disminuyeDirectamente</v>
      </c>
      <c r="Y2662" s="208" t="str">
        <f>IFERROR(VLOOKUP(X2662,'Tablas de calculos'!$AZ$4:$BE$11,5,FALSE),"")</f>
        <v/>
      </c>
      <c r="Z2662" s="208" t="str">
        <f>IFERROR(VLOOKUP(X2662,'Tablas de calculos'!$AZ$4:$BE$11,6,FALSE),"")</f>
        <v/>
      </c>
    </row>
    <row r="2663" spans="1:26" ht="105" x14ac:dyDescent="0.25">
      <c r="A2663" s="224" t="s">
        <v>1380</v>
      </c>
      <c r="B2663" s="137">
        <v>83</v>
      </c>
      <c r="C2663" s="429" t="str">
        <f>+VLOOKUP(Tabla9[[#This Row],[Cod. Riesgo]],Tabla_Riesgos[[Número]:[Tipo de Riesgo]],6,FALSE)</f>
        <v>Operativo</v>
      </c>
      <c r="D2663" s="416" t="s">
        <v>26</v>
      </c>
      <c r="E2663" s="417" t="s">
        <v>833</v>
      </c>
      <c r="F2663" s="121"/>
      <c r="G2663" s="293" t="s">
        <v>343</v>
      </c>
      <c r="H2663" s="472"/>
      <c r="I2663" s="207"/>
      <c r="J2663" s="207"/>
      <c r="K2663" s="207"/>
      <c r="L2663" s="207"/>
      <c r="M2663" s="207"/>
      <c r="N2663" s="207"/>
      <c r="O2663" s="123"/>
      <c r="P2663" s="123">
        <f t="shared" si="168"/>
        <v>0</v>
      </c>
      <c r="Q2663" s="208" t="str">
        <f t="shared" si="169"/>
        <v>Debil</v>
      </c>
      <c r="R2663" s="224" t="s">
        <v>516</v>
      </c>
      <c r="S2663" s="224" t="str">
        <f t="shared" si="170"/>
        <v>DebilFuerte</v>
      </c>
      <c r="T2663" s="224">
        <f>IFERROR(VLOOKUP(S2663,'Tablas de calculos'!$AU$16:$AV$24,2,FALSE),"")</f>
        <v>7</v>
      </c>
      <c r="U2663" s="208" t="str">
        <f>IFERROR(VLOOKUP(T2663,'Tablas de calculos'!$AV$16:$AY$24,4),"")</f>
        <v>Débil</v>
      </c>
      <c r="V2663" s="207" t="s">
        <v>576</v>
      </c>
      <c r="W2663" s="123" t="s">
        <v>578</v>
      </c>
      <c r="X2663" s="123" t="str">
        <f t="shared" si="171"/>
        <v>DébilNo disminuyeDirectamente</v>
      </c>
      <c r="Y2663" s="208" t="str">
        <f>IFERROR(VLOOKUP(X2663,'Tablas de calculos'!$AZ$4:$BE$11,5,FALSE),"")</f>
        <v/>
      </c>
      <c r="Z2663" s="208" t="str">
        <f>IFERROR(VLOOKUP(X2663,'Tablas de calculos'!$AZ$4:$BE$11,6,FALSE),"")</f>
        <v/>
      </c>
    </row>
    <row r="2664" spans="1:26" ht="150" x14ac:dyDescent="0.25">
      <c r="A2664" s="224" t="s">
        <v>1380</v>
      </c>
      <c r="B2664" s="137">
        <v>83</v>
      </c>
      <c r="C2664" s="429" t="str">
        <f>+VLOOKUP(Tabla9[[#This Row],[Cod. Riesgo]],Tabla_Riesgos[[Número]:[Tipo de Riesgo]],6,FALSE)</f>
        <v>Operativo</v>
      </c>
      <c r="D2664" s="418" t="s">
        <v>26</v>
      </c>
      <c r="E2664" s="419" t="s">
        <v>833</v>
      </c>
      <c r="F2664" s="121"/>
      <c r="G2664" s="293" t="s">
        <v>344</v>
      </c>
      <c r="H2664" s="472"/>
      <c r="I2664" s="207"/>
      <c r="J2664" s="207"/>
      <c r="K2664" s="207"/>
      <c r="L2664" s="207"/>
      <c r="M2664" s="207"/>
      <c r="N2664" s="207"/>
      <c r="O2664" s="123"/>
      <c r="P2664" s="123">
        <f t="shared" si="168"/>
        <v>0</v>
      </c>
      <c r="Q2664" s="208" t="str">
        <f t="shared" si="169"/>
        <v>Debil</v>
      </c>
      <c r="R2664" s="224" t="s">
        <v>516</v>
      </c>
      <c r="S2664" s="224" t="str">
        <f t="shared" si="170"/>
        <v>DebilFuerte</v>
      </c>
      <c r="T2664" s="224">
        <f>IFERROR(VLOOKUP(S2664,'Tablas de calculos'!$AU$16:$AV$24,2,FALSE),"")</f>
        <v>7</v>
      </c>
      <c r="U2664" s="208" t="str">
        <f>IFERROR(VLOOKUP(T2664,'Tablas de calculos'!$AV$16:$AY$24,4),"")</f>
        <v>Débil</v>
      </c>
      <c r="V2664" s="207" t="s">
        <v>576</v>
      </c>
      <c r="W2664" s="123" t="s">
        <v>578</v>
      </c>
      <c r="X2664" s="123" t="str">
        <f t="shared" si="171"/>
        <v>DébilNo disminuyeDirectamente</v>
      </c>
      <c r="Y2664" s="208" t="str">
        <f>IFERROR(VLOOKUP(X2664,'Tablas de calculos'!$AZ$4:$BE$11,5,FALSE),"")</f>
        <v/>
      </c>
      <c r="Z2664" s="208" t="str">
        <f>IFERROR(VLOOKUP(X2664,'Tablas de calculos'!$AZ$4:$BE$11,6,FALSE),"")</f>
        <v/>
      </c>
    </row>
    <row r="2665" spans="1:26" ht="45" x14ac:dyDescent="0.25">
      <c r="A2665" s="224" t="s">
        <v>1380</v>
      </c>
      <c r="B2665" s="137">
        <v>84</v>
      </c>
      <c r="C2665" s="429" t="str">
        <f>+VLOOKUP(Tabla9[[#This Row],[Cod. Riesgo]],Tabla_Riesgos[[Número]:[Tipo de Riesgo]],6,FALSE)</f>
        <v>Operativo</v>
      </c>
      <c r="D2665" s="416" t="s">
        <v>26</v>
      </c>
      <c r="E2665" s="417" t="s">
        <v>837</v>
      </c>
      <c r="F2665" s="121"/>
      <c r="G2665" s="293" t="s">
        <v>345</v>
      </c>
      <c r="H2665" s="472"/>
      <c r="I2665" s="207"/>
      <c r="J2665" s="207"/>
      <c r="K2665" s="207"/>
      <c r="L2665" s="207"/>
      <c r="M2665" s="207"/>
      <c r="N2665" s="207"/>
      <c r="O2665" s="123"/>
      <c r="P2665" s="123">
        <f t="shared" si="168"/>
        <v>0</v>
      </c>
      <c r="Q2665" s="208" t="str">
        <f t="shared" si="169"/>
        <v>Debil</v>
      </c>
      <c r="R2665" s="224" t="s">
        <v>516</v>
      </c>
      <c r="S2665" s="224" t="str">
        <f t="shared" si="170"/>
        <v>DebilFuerte</v>
      </c>
      <c r="T2665" s="224">
        <f>IFERROR(VLOOKUP(S2665,'Tablas de calculos'!$AU$16:$AV$24,2,FALSE),"")</f>
        <v>7</v>
      </c>
      <c r="U2665" s="208" t="str">
        <f>IFERROR(VLOOKUP(T2665,'Tablas de calculos'!$AV$16:$AY$24,4),"")</f>
        <v>Débil</v>
      </c>
      <c r="V2665" s="207" t="s">
        <v>576</v>
      </c>
      <c r="W2665" s="123" t="s">
        <v>578</v>
      </c>
      <c r="X2665" s="123" t="str">
        <f t="shared" si="171"/>
        <v>DébilNo disminuyeDirectamente</v>
      </c>
      <c r="Y2665" s="208" t="str">
        <f>IFERROR(VLOOKUP(X2665,'Tablas de calculos'!$AZ$4:$BE$11,5,FALSE),"")</f>
        <v/>
      </c>
      <c r="Z2665" s="208" t="str">
        <f>IFERROR(VLOOKUP(X2665,'Tablas de calculos'!$AZ$4:$BE$11,6,FALSE),"")</f>
        <v/>
      </c>
    </row>
    <row r="2666" spans="1:26" ht="135" x14ac:dyDescent="0.25">
      <c r="A2666" s="224" t="s">
        <v>1380</v>
      </c>
      <c r="B2666" s="137">
        <v>84</v>
      </c>
      <c r="C2666" s="429" t="str">
        <f>+VLOOKUP(Tabla9[[#This Row],[Cod. Riesgo]],Tabla_Riesgos[[Número]:[Tipo de Riesgo]],6,FALSE)</f>
        <v>Operativo</v>
      </c>
      <c r="D2666" s="418" t="s">
        <v>26</v>
      </c>
      <c r="E2666" s="419" t="s">
        <v>837</v>
      </c>
      <c r="F2666" s="121"/>
      <c r="G2666" s="293" t="s">
        <v>346</v>
      </c>
      <c r="H2666" s="472"/>
      <c r="I2666" s="207"/>
      <c r="J2666" s="207"/>
      <c r="K2666" s="207"/>
      <c r="L2666" s="207"/>
      <c r="M2666" s="207"/>
      <c r="N2666" s="207"/>
      <c r="O2666" s="123"/>
      <c r="P2666" s="123">
        <f t="shared" si="168"/>
        <v>0</v>
      </c>
      <c r="Q2666" s="208" t="str">
        <f t="shared" si="169"/>
        <v>Debil</v>
      </c>
      <c r="R2666" s="224" t="s">
        <v>516</v>
      </c>
      <c r="S2666" s="224" t="str">
        <f t="shared" si="170"/>
        <v>DebilFuerte</v>
      </c>
      <c r="T2666" s="224">
        <f>IFERROR(VLOOKUP(S2666,'Tablas de calculos'!$AU$16:$AV$24,2,FALSE),"")</f>
        <v>7</v>
      </c>
      <c r="U2666" s="208" t="str">
        <f>IFERROR(VLOOKUP(T2666,'Tablas de calculos'!$AV$16:$AY$24,4),"")</f>
        <v>Débil</v>
      </c>
      <c r="V2666" s="207" t="s">
        <v>576</v>
      </c>
      <c r="W2666" s="123" t="s">
        <v>578</v>
      </c>
      <c r="X2666" s="123" t="str">
        <f t="shared" si="171"/>
        <v>DébilNo disminuyeDirectamente</v>
      </c>
      <c r="Y2666" s="208" t="str">
        <f>IFERROR(VLOOKUP(X2666,'Tablas de calculos'!$AZ$4:$BE$11,5,FALSE),"")</f>
        <v/>
      </c>
      <c r="Z2666" s="208" t="str">
        <f>IFERROR(VLOOKUP(X2666,'Tablas de calculos'!$AZ$4:$BE$11,6,FALSE),"")</f>
        <v/>
      </c>
    </row>
    <row r="2667" spans="1:26" ht="75" x14ac:dyDescent="0.25">
      <c r="A2667" s="224" t="s">
        <v>1380</v>
      </c>
      <c r="B2667" s="137">
        <v>84</v>
      </c>
      <c r="C2667" s="429" t="str">
        <f>+VLOOKUP(Tabla9[[#This Row],[Cod. Riesgo]],Tabla_Riesgos[[Número]:[Tipo de Riesgo]],6,FALSE)</f>
        <v>Operativo</v>
      </c>
      <c r="D2667" s="416" t="s">
        <v>26</v>
      </c>
      <c r="E2667" s="417" t="s">
        <v>837</v>
      </c>
      <c r="F2667" s="121"/>
      <c r="G2667" s="293" t="s">
        <v>347</v>
      </c>
      <c r="H2667" s="472"/>
      <c r="I2667" s="207"/>
      <c r="J2667" s="207"/>
      <c r="K2667" s="207"/>
      <c r="L2667" s="207"/>
      <c r="M2667" s="207"/>
      <c r="N2667" s="207"/>
      <c r="O2667" s="123"/>
      <c r="P2667" s="123">
        <f t="shared" si="168"/>
        <v>0</v>
      </c>
      <c r="Q2667" s="208" t="str">
        <f t="shared" si="169"/>
        <v>Debil</v>
      </c>
      <c r="R2667" s="224" t="s">
        <v>516</v>
      </c>
      <c r="S2667" s="224" t="str">
        <f t="shared" si="170"/>
        <v>DebilFuerte</v>
      </c>
      <c r="T2667" s="224">
        <f>IFERROR(VLOOKUP(S2667,'Tablas de calculos'!$AU$16:$AV$24,2,FALSE),"")</f>
        <v>7</v>
      </c>
      <c r="U2667" s="208" t="str">
        <f>IFERROR(VLOOKUP(T2667,'Tablas de calculos'!$AV$16:$AY$24,4),"")</f>
        <v>Débil</v>
      </c>
      <c r="V2667" s="207" t="s">
        <v>576</v>
      </c>
      <c r="W2667" s="123" t="s">
        <v>578</v>
      </c>
      <c r="X2667" s="123" t="str">
        <f t="shared" si="171"/>
        <v>DébilNo disminuyeDirectamente</v>
      </c>
      <c r="Y2667" s="208" t="str">
        <f>IFERROR(VLOOKUP(X2667,'Tablas de calculos'!$AZ$4:$BE$11,5,FALSE),"")</f>
        <v/>
      </c>
      <c r="Z2667" s="208" t="str">
        <f>IFERROR(VLOOKUP(X2667,'Tablas de calculos'!$AZ$4:$BE$11,6,FALSE),"")</f>
        <v/>
      </c>
    </row>
    <row r="2668" spans="1:26" ht="45" x14ac:dyDescent="0.25">
      <c r="A2668" s="224" t="s">
        <v>1380</v>
      </c>
      <c r="B2668" s="137">
        <v>84</v>
      </c>
      <c r="C2668" s="429" t="str">
        <f>+VLOOKUP(Tabla9[[#This Row],[Cod. Riesgo]],Tabla_Riesgos[[Número]:[Tipo de Riesgo]],6,FALSE)</f>
        <v>Operativo</v>
      </c>
      <c r="D2668" s="418" t="s">
        <v>26</v>
      </c>
      <c r="E2668" s="419" t="s">
        <v>837</v>
      </c>
      <c r="F2668" s="121"/>
      <c r="G2668" s="293" t="s">
        <v>348</v>
      </c>
      <c r="H2668" s="472"/>
      <c r="I2668" s="207"/>
      <c r="J2668" s="207"/>
      <c r="K2668" s="207"/>
      <c r="L2668" s="207"/>
      <c r="M2668" s="207"/>
      <c r="N2668" s="207"/>
      <c r="O2668" s="123"/>
      <c r="P2668" s="123">
        <f t="shared" si="168"/>
        <v>0</v>
      </c>
      <c r="Q2668" s="208" t="str">
        <f t="shared" si="169"/>
        <v>Debil</v>
      </c>
      <c r="R2668" s="224" t="s">
        <v>516</v>
      </c>
      <c r="S2668" s="224" t="str">
        <f t="shared" si="170"/>
        <v>DebilFuerte</v>
      </c>
      <c r="T2668" s="224">
        <f>IFERROR(VLOOKUP(S2668,'Tablas de calculos'!$AU$16:$AV$24,2,FALSE),"")</f>
        <v>7</v>
      </c>
      <c r="U2668" s="208" t="str">
        <f>IFERROR(VLOOKUP(T2668,'Tablas de calculos'!$AV$16:$AY$24,4),"")</f>
        <v>Débil</v>
      </c>
      <c r="V2668" s="207" t="s">
        <v>576</v>
      </c>
      <c r="W2668" s="123" t="s">
        <v>578</v>
      </c>
      <c r="X2668" s="123" t="str">
        <f t="shared" si="171"/>
        <v>DébilNo disminuyeDirectamente</v>
      </c>
      <c r="Y2668" s="208" t="str">
        <f>IFERROR(VLOOKUP(X2668,'Tablas de calculos'!$AZ$4:$BE$11,5,FALSE),"")</f>
        <v/>
      </c>
      <c r="Z2668" s="208" t="str">
        <f>IFERROR(VLOOKUP(X2668,'Tablas de calculos'!$AZ$4:$BE$11,6,FALSE),"")</f>
        <v/>
      </c>
    </row>
    <row r="2669" spans="1:26" ht="120" x14ac:dyDescent="0.25">
      <c r="A2669" s="224" t="s">
        <v>1380</v>
      </c>
      <c r="B2669" s="137">
        <v>84</v>
      </c>
      <c r="C2669" s="429" t="str">
        <f>+VLOOKUP(Tabla9[[#This Row],[Cod. Riesgo]],Tabla_Riesgos[[Número]:[Tipo de Riesgo]],6,FALSE)</f>
        <v>Operativo</v>
      </c>
      <c r="D2669" s="416" t="s">
        <v>26</v>
      </c>
      <c r="E2669" s="417" t="s">
        <v>837</v>
      </c>
      <c r="F2669" s="121"/>
      <c r="G2669" s="293" t="s">
        <v>349</v>
      </c>
      <c r="H2669" s="472"/>
      <c r="I2669" s="207"/>
      <c r="J2669" s="207"/>
      <c r="K2669" s="207"/>
      <c r="L2669" s="207"/>
      <c r="M2669" s="207"/>
      <c r="N2669" s="207"/>
      <c r="O2669" s="123"/>
      <c r="P2669" s="123">
        <f t="shared" si="168"/>
        <v>0</v>
      </c>
      <c r="Q2669" s="208" t="str">
        <f t="shared" si="169"/>
        <v>Debil</v>
      </c>
      <c r="R2669" s="224" t="s">
        <v>516</v>
      </c>
      <c r="S2669" s="224" t="str">
        <f t="shared" si="170"/>
        <v>DebilFuerte</v>
      </c>
      <c r="T2669" s="224">
        <f>IFERROR(VLOOKUP(S2669,'Tablas de calculos'!$AU$16:$AV$24,2,FALSE),"")</f>
        <v>7</v>
      </c>
      <c r="U2669" s="208" t="str">
        <f>IFERROR(VLOOKUP(T2669,'Tablas de calculos'!$AV$16:$AY$24,4),"")</f>
        <v>Débil</v>
      </c>
      <c r="V2669" s="207" t="s">
        <v>576</v>
      </c>
      <c r="W2669" s="123" t="s">
        <v>578</v>
      </c>
      <c r="X2669" s="123" t="str">
        <f t="shared" si="171"/>
        <v>DébilNo disminuyeDirectamente</v>
      </c>
      <c r="Y2669" s="208" t="str">
        <f>IFERROR(VLOOKUP(X2669,'Tablas de calculos'!$AZ$4:$BE$11,5,FALSE),"")</f>
        <v/>
      </c>
      <c r="Z2669" s="208" t="str">
        <f>IFERROR(VLOOKUP(X2669,'Tablas de calculos'!$AZ$4:$BE$11,6,FALSE),"")</f>
        <v/>
      </c>
    </row>
    <row r="2670" spans="1:26" ht="120" x14ac:dyDescent="0.25">
      <c r="A2670" s="224" t="s">
        <v>1380</v>
      </c>
      <c r="B2670" s="137">
        <v>85</v>
      </c>
      <c r="C2670" s="429" t="str">
        <f>+VLOOKUP(Tabla9[[#This Row],[Cod. Riesgo]],Tabla_Riesgos[[Número]:[Tipo de Riesgo]],6,FALSE)</f>
        <v>Operativo</v>
      </c>
      <c r="D2670" s="418" t="s">
        <v>26</v>
      </c>
      <c r="E2670" s="419" t="s">
        <v>842</v>
      </c>
      <c r="F2670" s="121"/>
      <c r="G2670" s="293" t="s">
        <v>350</v>
      </c>
      <c r="H2670" s="472"/>
      <c r="I2670" s="207"/>
      <c r="J2670" s="207"/>
      <c r="K2670" s="207"/>
      <c r="L2670" s="207"/>
      <c r="M2670" s="207"/>
      <c r="N2670" s="207"/>
      <c r="O2670" s="123"/>
      <c r="P2670" s="123">
        <f t="shared" si="168"/>
        <v>0</v>
      </c>
      <c r="Q2670" s="208" t="str">
        <f t="shared" si="169"/>
        <v>Debil</v>
      </c>
      <c r="R2670" s="224" t="s">
        <v>516</v>
      </c>
      <c r="S2670" s="224" t="str">
        <f t="shared" si="170"/>
        <v>DebilFuerte</v>
      </c>
      <c r="T2670" s="224">
        <f>IFERROR(VLOOKUP(S2670,'Tablas de calculos'!$AU$16:$AV$24,2,FALSE),"")</f>
        <v>7</v>
      </c>
      <c r="U2670" s="208" t="str">
        <f>IFERROR(VLOOKUP(T2670,'Tablas de calculos'!$AV$16:$AY$24,4),"")</f>
        <v>Débil</v>
      </c>
      <c r="V2670" s="207" t="s">
        <v>576</v>
      </c>
      <c r="W2670" s="123" t="s">
        <v>578</v>
      </c>
      <c r="X2670" s="123" t="str">
        <f t="shared" si="171"/>
        <v>DébilNo disminuyeDirectamente</v>
      </c>
      <c r="Y2670" s="208" t="str">
        <f>IFERROR(VLOOKUP(X2670,'Tablas de calculos'!$AZ$4:$BE$11,5,FALSE),"")</f>
        <v/>
      </c>
      <c r="Z2670" s="208" t="str">
        <f>IFERROR(VLOOKUP(X2670,'Tablas de calculos'!$AZ$4:$BE$11,6,FALSE),"")</f>
        <v/>
      </c>
    </row>
    <row r="2671" spans="1:26" ht="120" x14ac:dyDescent="0.25">
      <c r="A2671" s="224" t="s">
        <v>1380</v>
      </c>
      <c r="B2671" s="137">
        <v>85</v>
      </c>
      <c r="C2671" s="429" t="str">
        <f>+VLOOKUP(Tabla9[[#This Row],[Cod. Riesgo]],Tabla_Riesgos[[Número]:[Tipo de Riesgo]],6,FALSE)</f>
        <v>Operativo</v>
      </c>
      <c r="D2671" s="416" t="s">
        <v>26</v>
      </c>
      <c r="E2671" s="417" t="s">
        <v>842</v>
      </c>
      <c r="F2671" s="121"/>
      <c r="G2671" s="293" t="s">
        <v>351</v>
      </c>
      <c r="H2671" s="472"/>
      <c r="I2671" s="207"/>
      <c r="J2671" s="207"/>
      <c r="K2671" s="207"/>
      <c r="L2671" s="207"/>
      <c r="M2671" s="207"/>
      <c r="N2671" s="207"/>
      <c r="O2671" s="123"/>
      <c r="P2671" s="123">
        <f t="shared" si="168"/>
        <v>0</v>
      </c>
      <c r="Q2671" s="208" t="str">
        <f t="shared" si="169"/>
        <v>Debil</v>
      </c>
      <c r="R2671" s="224" t="s">
        <v>516</v>
      </c>
      <c r="S2671" s="224" t="str">
        <f t="shared" si="170"/>
        <v>DebilFuerte</v>
      </c>
      <c r="T2671" s="224">
        <f>IFERROR(VLOOKUP(S2671,'Tablas de calculos'!$AU$16:$AV$24,2,FALSE),"")</f>
        <v>7</v>
      </c>
      <c r="U2671" s="208" t="str">
        <f>IFERROR(VLOOKUP(T2671,'Tablas de calculos'!$AV$16:$AY$24,4),"")</f>
        <v>Débil</v>
      </c>
      <c r="V2671" s="207" t="s">
        <v>576</v>
      </c>
      <c r="W2671" s="123" t="s">
        <v>578</v>
      </c>
      <c r="X2671" s="123" t="str">
        <f t="shared" si="171"/>
        <v>DébilNo disminuyeDirectamente</v>
      </c>
      <c r="Y2671" s="208" t="str">
        <f>IFERROR(VLOOKUP(X2671,'Tablas de calculos'!$AZ$4:$BE$11,5,FALSE),"")</f>
        <v/>
      </c>
      <c r="Z2671" s="208" t="str">
        <f>IFERROR(VLOOKUP(X2671,'Tablas de calculos'!$AZ$4:$BE$11,6,FALSE),"")</f>
        <v/>
      </c>
    </row>
    <row r="2672" spans="1:26" ht="165" x14ac:dyDescent="0.25">
      <c r="A2672" s="224" t="s">
        <v>1380</v>
      </c>
      <c r="B2672" s="137">
        <v>85</v>
      </c>
      <c r="C2672" s="429" t="str">
        <f>+VLOOKUP(Tabla9[[#This Row],[Cod. Riesgo]],Tabla_Riesgos[[Número]:[Tipo de Riesgo]],6,FALSE)</f>
        <v>Operativo</v>
      </c>
      <c r="D2672" s="418" t="s">
        <v>26</v>
      </c>
      <c r="E2672" s="419" t="s">
        <v>842</v>
      </c>
      <c r="F2672" s="121"/>
      <c r="G2672" s="293" t="s">
        <v>352</v>
      </c>
      <c r="H2672" s="472"/>
      <c r="I2672" s="207"/>
      <c r="J2672" s="207"/>
      <c r="K2672" s="207"/>
      <c r="L2672" s="207"/>
      <c r="M2672" s="207"/>
      <c r="N2672" s="207"/>
      <c r="O2672" s="123"/>
      <c r="P2672" s="123">
        <f t="shared" si="168"/>
        <v>0</v>
      </c>
      <c r="Q2672" s="208" t="str">
        <f t="shared" si="169"/>
        <v>Debil</v>
      </c>
      <c r="R2672" s="224" t="s">
        <v>516</v>
      </c>
      <c r="S2672" s="224" t="str">
        <f t="shared" si="170"/>
        <v>DebilFuerte</v>
      </c>
      <c r="T2672" s="224">
        <f>IFERROR(VLOOKUP(S2672,'Tablas de calculos'!$AU$16:$AV$24,2,FALSE),"")</f>
        <v>7</v>
      </c>
      <c r="U2672" s="208" t="str">
        <f>IFERROR(VLOOKUP(T2672,'Tablas de calculos'!$AV$16:$AY$24,4),"")</f>
        <v>Débil</v>
      </c>
      <c r="V2672" s="207" t="s">
        <v>576</v>
      </c>
      <c r="W2672" s="123" t="s">
        <v>578</v>
      </c>
      <c r="X2672" s="123" t="str">
        <f t="shared" si="171"/>
        <v>DébilNo disminuyeDirectamente</v>
      </c>
      <c r="Y2672" s="208" t="str">
        <f>IFERROR(VLOOKUP(X2672,'Tablas de calculos'!$AZ$4:$BE$11,5,FALSE),"")</f>
        <v/>
      </c>
      <c r="Z2672" s="208" t="str">
        <f>IFERROR(VLOOKUP(X2672,'Tablas de calculos'!$AZ$4:$BE$11,6,FALSE),"")</f>
        <v/>
      </c>
    </row>
    <row r="2673" spans="1:26" ht="105" x14ac:dyDescent="0.25">
      <c r="A2673" s="224" t="s">
        <v>1380</v>
      </c>
      <c r="B2673" s="137">
        <v>86</v>
      </c>
      <c r="C2673" s="429" t="str">
        <f>+VLOOKUP(Tabla9[[#This Row],[Cod. Riesgo]],Tabla_Riesgos[[Número]:[Tipo de Riesgo]],6,FALSE)</f>
        <v>Operativo</v>
      </c>
      <c r="D2673" s="416" t="s">
        <v>26</v>
      </c>
      <c r="E2673" s="417" t="s">
        <v>1161</v>
      </c>
      <c r="F2673" s="121"/>
      <c r="G2673" s="293" t="s">
        <v>353</v>
      </c>
      <c r="H2673" s="472"/>
      <c r="I2673" s="207"/>
      <c r="J2673" s="207"/>
      <c r="K2673" s="207"/>
      <c r="L2673" s="207"/>
      <c r="M2673" s="207"/>
      <c r="N2673" s="207"/>
      <c r="O2673" s="123"/>
      <c r="P2673" s="123">
        <f t="shared" si="168"/>
        <v>0</v>
      </c>
      <c r="Q2673" s="208" t="str">
        <f t="shared" si="169"/>
        <v>Debil</v>
      </c>
      <c r="R2673" s="224" t="s">
        <v>516</v>
      </c>
      <c r="S2673" s="224" t="str">
        <f t="shared" si="170"/>
        <v>DebilFuerte</v>
      </c>
      <c r="T2673" s="224">
        <f>IFERROR(VLOOKUP(S2673,'Tablas de calculos'!$AU$16:$AV$24,2,FALSE),"")</f>
        <v>7</v>
      </c>
      <c r="U2673" s="208" t="str">
        <f>IFERROR(VLOOKUP(T2673,'Tablas de calculos'!$AV$16:$AY$24,4),"")</f>
        <v>Débil</v>
      </c>
      <c r="V2673" s="207" t="s">
        <v>576</v>
      </c>
      <c r="W2673" s="123" t="s">
        <v>578</v>
      </c>
      <c r="X2673" s="123" t="str">
        <f t="shared" si="171"/>
        <v>DébilNo disminuyeDirectamente</v>
      </c>
      <c r="Y2673" s="208" t="str">
        <f>IFERROR(VLOOKUP(X2673,'Tablas de calculos'!$AZ$4:$BE$11,5,FALSE),"")</f>
        <v/>
      </c>
      <c r="Z2673" s="208" t="str">
        <f>IFERROR(VLOOKUP(X2673,'Tablas de calculos'!$AZ$4:$BE$11,6,FALSE),"")</f>
        <v/>
      </c>
    </row>
    <row r="2674" spans="1:26" ht="105" x14ac:dyDescent="0.25">
      <c r="A2674" s="224" t="s">
        <v>1380</v>
      </c>
      <c r="B2674" s="137">
        <v>86</v>
      </c>
      <c r="C2674" s="429" t="str">
        <f>+VLOOKUP(Tabla9[[#This Row],[Cod. Riesgo]],Tabla_Riesgos[[Número]:[Tipo de Riesgo]],6,FALSE)</f>
        <v>Operativo</v>
      </c>
      <c r="D2674" s="418" t="s">
        <v>26</v>
      </c>
      <c r="E2674" s="419" t="s">
        <v>1161</v>
      </c>
      <c r="F2674" s="121"/>
      <c r="G2674" s="293" t="s">
        <v>353</v>
      </c>
      <c r="H2674" s="472"/>
      <c r="I2674" s="207"/>
      <c r="J2674" s="207"/>
      <c r="K2674" s="207"/>
      <c r="L2674" s="207"/>
      <c r="M2674" s="207"/>
      <c r="N2674" s="207"/>
      <c r="O2674" s="123"/>
      <c r="P2674" s="123">
        <f t="shared" si="168"/>
        <v>0</v>
      </c>
      <c r="Q2674" s="208" t="str">
        <f t="shared" si="169"/>
        <v>Debil</v>
      </c>
      <c r="R2674" s="224" t="s">
        <v>516</v>
      </c>
      <c r="S2674" s="224" t="str">
        <f t="shared" si="170"/>
        <v>DebilFuerte</v>
      </c>
      <c r="T2674" s="224">
        <f>IFERROR(VLOOKUP(S2674,'Tablas de calculos'!$AU$16:$AV$24,2,FALSE),"")</f>
        <v>7</v>
      </c>
      <c r="U2674" s="208" t="str">
        <f>IFERROR(VLOOKUP(T2674,'Tablas de calculos'!$AV$16:$AY$24,4),"")</f>
        <v>Débil</v>
      </c>
      <c r="V2674" s="207" t="s">
        <v>576</v>
      </c>
      <c r="W2674" s="123" t="s">
        <v>578</v>
      </c>
      <c r="X2674" s="123" t="str">
        <f t="shared" si="171"/>
        <v>DébilNo disminuyeDirectamente</v>
      </c>
      <c r="Y2674" s="208" t="str">
        <f>IFERROR(VLOOKUP(X2674,'Tablas de calculos'!$AZ$4:$BE$11,5,FALSE),"")</f>
        <v/>
      </c>
      <c r="Z2674" s="208" t="str">
        <f>IFERROR(VLOOKUP(X2674,'Tablas de calculos'!$AZ$4:$BE$11,6,FALSE),"")</f>
        <v/>
      </c>
    </row>
    <row r="2675" spans="1:26" ht="105" x14ac:dyDescent="0.25">
      <c r="A2675" s="224" t="s">
        <v>1380</v>
      </c>
      <c r="B2675" s="137">
        <v>87</v>
      </c>
      <c r="C2675" s="429" t="str">
        <f>+VLOOKUP(Tabla9[[#This Row],[Cod. Riesgo]],Tabla_Riesgos[[Número]:[Tipo de Riesgo]],6,FALSE)</f>
        <v>Operativo</v>
      </c>
      <c r="D2675" s="416" t="s">
        <v>26</v>
      </c>
      <c r="E2675" s="417" t="s">
        <v>840</v>
      </c>
      <c r="F2675" s="121"/>
      <c r="G2675" s="293" t="s">
        <v>354</v>
      </c>
      <c r="H2675" s="472"/>
      <c r="I2675" s="207"/>
      <c r="J2675" s="207"/>
      <c r="K2675" s="207"/>
      <c r="L2675" s="207"/>
      <c r="M2675" s="207"/>
      <c r="N2675" s="207"/>
      <c r="O2675" s="123"/>
      <c r="P2675" s="123">
        <f t="shared" si="168"/>
        <v>0</v>
      </c>
      <c r="Q2675" s="208" t="str">
        <f t="shared" si="169"/>
        <v>Debil</v>
      </c>
      <c r="R2675" s="224" t="s">
        <v>516</v>
      </c>
      <c r="S2675" s="224" t="str">
        <f t="shared" si="170"/>
        <v>DebilFuerte</v>
      </c>
      <c r="T2675" s="224">
        <f>IFERROR(VLOOKUP(S2675,'Tablas de calculos'!$AU$16:$AV$24,2,FALSE),"")</f>
        <v>7</v>
      </c>
      <c r="U2675" s="208" t="str">
        <f>IFERROR(VLOOKUP(T2675,'Tablas de calculos'!$AV$16:$AY$24,4),"")</f>
        <v>Débil</v>
      </c>
      <c r="V2675" s="207" t="s">
        <v>576</v>
      </c>
      <c r="W2675" s="123" t="s">
        <v>578</v>
      </c>
      <c r="X2675" s="123" t="str">
        <f t="shared" si="171"/>
        <v>DébilNo disminuyeDirectamente</v>
      </c>
      <c r="Y2675" s="208" t="str">
        <f>IFERROR(VLOOKUP(X2675,'Tablas de calculos'!$AZ$4:$BE$11,5,FALSE),"")</f>
        <v/>
      </c>
      <c r="Z2675" s="208" t="str">
        <f>IFERROR(VLOOKUP(X2675,'Tablas de calculos'!$AZ$4:$BE$11,6,FALSE),"")</f>
        <v/>
      </c>
    </row>
    <row r="2676" spans="1:26" ht="45" x14ac:dyDescent="0.25">
      <c r="A2676" s="224" t="s">
        <v>1380</v>
      </c>
      <c r="B2676" s="137">
        <v>87</v>
      </c>
      <c r="C2676" s="429" t="str">
        <f>+VLOOKUP(Tabla9[[#This Row],[Cod. Riesgo]],Tabla_Riesgos[[Número]:[Tipo de Riesgo]],6,FALSE)</f>
        <v>Operativo</v>
      </c>
      <c r="D2676" s="418" t="s">
        <v>26</v>
      </c>
      <c r="E2676" s="419" t="s">
        <v>840</v>
      </c>
      <c r="F2676" s="121"/>
      <c r="G2676" s="293" t="s">
        <v>348</v>
      </c>
      <c r="H2676" s="472"/>
      <c r="I2676" s="207"/>
      <c r="J2676" s="207"/>
      <c r="K2676" s="207"/>
      <c r="L2676" s="207"/>
      <c r="M2676" s="207"/>
      <c r="N2676" s="207"/>
      <c r="O2676" s="123"/>
      <c r="P2676" s="123">
        <f t="shared" si="168"/>
        <v>0</v>
      </c>
      <c r="Q2676" s="208" t="str">
        <f t="shared" si="169"/>
        <v>Debil</v>
      </c>
      <c r="R2676" s="224" t="s">
        <v>516</v>
      </c>
      <c r="S2676" s="224" t="str">
        <f t="shared" si="170"/>
        <v>DebilFuerte</v>
      </c>
      <c r="T2676" s="224">
        <f>IFERROR(VLOOKUP(S2676,'Tablas de calculos'!$AU$16:$AV$24,2,FALSE),"")</f>
        <v>7</v>
      </c>
      <c r="U2676" s="208" t="str">
        <f>IFERROR(VLOOKUP(T2676,'Tablas de calculos'!$AV$16:$AY$24,4),"")</f>
        <v>Débil</v>
      </c>
      <c r="V2676" s="207" t="s">
        <v>576</v>
      </c>
      <c r="W2676" s="123" t="s">
        <v>578</v>
      </c>
      <c r="X2676" s="123" t="str">
        <f t="shared" si="171"/>
        <v>DébilNo disminuyeDirectamente</v>
      </c>
      <c r="Y2676" s="208" t="str">
        <f>IFERROR(VLOOKUP(X2676,'Tablas de calculos'!$AZ$4:$BE$11,5,FALSE),"")</f>
        <v/>
      </c>
      <c r="Z2676" s="208" t="str">
        <f>IFERROR(VLOOKUP(X2676,'Tablas de calculos'!$AZ$4:$BE$11,6,FALSE),"")</f>
        <v/>
      </c>
    </row>
    <row r="2677" spans="1:26" ht="75" x14ac:dyDescent="0.25">
      <c r="A2677" s="224" t="s">
        <v>1380</v>
      </c>
      <c r="B2677" s="137">
        <v>88</v>
      </c>
      <c r="C2677" s="429" t="str">
        <f>+VLOOKUP(Tabla9[[#This Row],[Cod. Riesgo]],Tabla_Riesgos[[Número]:[Tipo de Riesgo]],6,FALSE)</f>
        <v>Seguridad de la Información</v>
      </c>
      <c r="D2677" s="416" t="s">
        <v>26</v>
      </c>
      <c r="E2677" s="417" t="s">
        <v>1148</v>
      </c>
      <c r="F2677" s="121"/>
      <c r="G2677" s="293" t="s">
        <v>347</v>
      </c>
      <c r="H2677" s="472"/>
      <c r="I2677" s="207"/>
      <c r="J2677" s="207"/>
      <c r="K2677" s="207"/>
      <c r="L2677" s="207"/>
      <c r="M2677" s="207"/>
      <c r="N2677" s="207"/>
      <c r="O2677" s="123"/>
      <c r="P2677" s="123">
        <f t="shared" si="168"/>
        <v>0</v>
      </c>
      <c r="Q2677" s="208" t="str">
        <f t="shared" si="169"/>
        <v>Debil</v>
      </c>
      <c r="R2677" s="224" t="s">
        <v>516</v>
      </c>
      <c r="S2677" s="224" t="str">
        <f t="shared" si="170"/>
        <v>DebilFuerte</v>
      </c>
      <c r="T2677" s="224">
        <f>IFERROR(VLOOKUP(S2677,'Tablas de calculos'!$AU$16:$AV$24,2,FALSE),"")</f>
        <v>7</v>
      </c>
      <c r="U2677" s="208" t="str">
        <f>IFERROR(VLOOKUP(T2677,'Tablas de calculos'!$AV$16:$AY$24,4),"")</f>
        <v>Débil</v>
      </c>
      <c r="V2677" s="207" t="s">
        <v>576</v>
      </c>
      <c r="W2677" s="123" t="s">
        <v>578</v>
      </c>
      <c r="X2677" s="123" t="str">
        <f t="shared" si="171"/>
        <v>DébilNo disminuyeDirectamente</v>
      </c>
      <c r="Y2677" s="208" t="str">
        <f>IFERROR(VLOOKUP(X2677,'Tablas de calculos'!$AZ$4:$BE$11,5,FALSE),"")</f>
        <v/>
      </c>
      <c r="Z2677" s="208" t="str">
        <f>IFERROR(VLOOKUP(X2677,'Tablas de calculos'!$AZ$4:$BE$11,6,FALSE),"")</f>
        <v/>
      </c>
    </row>
    <row r="2678" spans="1:26" ht="75" x14ac:dyDescent="0.25">
      <c r="A2678" s="224" t="s">
        <v>1380</v>
      </c>
      <c r="B2678" s="137">
        <v>88</v>
      </c>
      <c r="C2678" s="429" t="str">
        <f>+VLOOKUP(Tabla9[[#This Row],[Cod. Riesgo]],Tabla_Riesgos[[Número]:[Tipo de Riesgo]],6,FALSE)</f>
        <v>Seguridad de la Información</v>
      </c>
      <c r="D2678" s="418" t="s">
        <v>26</v>
      </c>
      <c r="E2678" s="419" t="s">
        <v>1148</v>
      </c>
      <c r="F2678" s="121"/>
      <c r="G2678" s="293" t="s">
        <v>347</v>
      </c>
      <c r="H2678" s="472"/>
      <c r="I2678" s="207"/>
      <c r="J2678" s="207"/>
      <c r="K2678" s="207"/>
      <c r="L2678" s="207"/>
      <c r="M2678" s="207"/>
      <c r="N2678" s="207"/>
      <c r="O2678" s="123"/>
      <c r="P2678" s="123">
        <f t="shared" si="168"/>
        <v>0</v>
      </c>
      <c r="Q2678" s="208" t="str">
        <f t="shared" si="169"/>
        <v>Debil</v>
      </c>
      <c r="R2678" s="224" t="s">
        <v>516</v>
      </c>
      <c r="S2678" s="224" t="str">
        <f t="shared" si="170"/>
        <v>DebilFuerte</v>
      </c>
      <c r="T2678" s="224">
        <f>IFERROR(VLOOKUP(S2678,'Tablas de calculos'!$AU$16:$AV$24,2,FALSE),"")</f>
        <v>7</v>
      </c>
      <c r="U2678" s="208" t="str">
        <f>IFERROR(VLOOKUP(T2678,'Tablas de calculos'!$AV$16:$AY$24,4),"")</f>
        <v>Débil</v>
      </c>
      <c r="V2678" s="207" t="s">
        <v>576</v>
      </c>
      <c r="W2678" s="123" t="s">
        <v>578</v>
      </c>
      <c r="X2678" s="123" t="str">
        <f t="shared" si="171"/>
        <v>DébilNo disminuyeDirectamente</v>
      </c>
      <c r="Y2678" s="208" t="str">
        <f>IFERROR(VLOOKUP(X2678,'Tablas de calculos'!$AZ$4:$BE$11,5,FALSE),"")</f>
        <v/>
      </c>
      <c r="Z2678" s="208" t="str">
        <f>IFERROR(VLOOKUP(X2678,'Tablas de calculos'!$AZ$4:$BE$11,6,FALSE),"")</f>
        <v/>
      </c>
    </row>
    <row r="2679" spans="1:26" ht="75" x14ac:dyDescent="0.25">
      <c r="A2679" s="224" t="s">
        <v>1380</v>
      </c>
      <c r="B2679" s="137">
        <v>88</v>
      </c>
      <c r="C2679" s="429" t="str">
        <f>+VLOOKUP(Tabla9[[#This Row],[Cod. Riesgo]],Tabla_Riesgos[[Número]:[Tipo de Riesgo]],6,FALSE)</f>
        <v>Seguridad de la Información</v>
      </c>
      <c r="D2679" s="416" t="s">
        <v>26</v>
      </c>
      <c r="E2679" s="417" t="s">
        <v>1148</v>
      </c>
      <c r="F2679" s="121"/>
      <c r="G2679" s="293" t="s">
        <v>355</v>
      </c>
      <c r="H2679" s="472"/>
      <c r="I2679" s="207"/>
      <c r="J2679" s="207"/>
      <c r="K2679" s="207"/>
      <c r="L2679" s="207"/>
      <c r="M2679" s="207"/>
      <c r="N2679" s="207"/>
      <c r="O2679" s="123"/>
      <c r="P2679" s="123">
        <f t="shared" si="168"/>
        <v>0</v>
      </c>
      <c r="Q2679" s="208" t="str">
        <f t="shared" si="169"/>
        <v>Debil</v>
      </c>
      <c r="R2679" s="224" t="s">
        <v>516</v>
      </c>
      <c r="S2679" s="224" t="str">
        <f t="shared" si="170"/>
        <v>DebilFuerte</v>
      </c>
      <c r="T2679" s="224">
        <f>IFERROR(VLOOKUP(S2679,'Tablas de calculos'!$AU$16:$AV$24,2,FALSE),"")</f>
        <v>7</v>
      </c>
      <c r="U2679" s="208" t="str">
        <f>IFERROR(VLOOKUP(T2679,'Tablas de calculos'!$AV$16:$AY$24,4),"")</f>
        <v>Débil</v>
      </c>
      <c r="V2679" s="207" t="s">
        <v>576</v>
      </c>
      <c r="W2679" s="123" t="s">
        <v>578</v>
      </c>
      <c r="X2679" s="123" t="str">
        <f t="shared" si="171"/>
        <v>DébilNo disminuyeDirectamente</v>
      </c>
      <c r="Y2679" s="208" t="str">
        <f>IFERROR(VLOOKUP(X2679,'Tablas de calculos'!$AZ$4:$BE$11,5,FALSE),"")</f>
        <v/>
      </c>
      <c r="Z2679" s="208" t="str">
        <f>IFERROR(VLOOKUP(X2679,'Tablas de calculos'!$AZ$4:$BE$11,6,FALSE),"")</f>
        <v/>
      </c>
    </row>
    <row r="2680" spans="1:26" ht="45" x14ac:dyDescent="0.25">
      <c r="A2680" s="224" t="s">
        <v>1380</v>
      </c>
      <c r="B2680" s="137">
        <v>89</v>
      </c>
      <c r="C2680" s="429" t="str">
        <f>+VLOOKUP(Tabla9[[#This Row],[Cod. Riesgo]],Tabla_Riesgos[[Número]:[Tipo de Riesgo]],6,FALSE)</f>
        <v>Operativo</v>
      </c>
      <c r="D2680" s="418" t="s">
        <v>26</v>
      </c>
      <c r="E2680" s="419" t="s">
        <v>1149</v>
      </c>
      <c r="F2680" s="121"/>
      <c r="G2680" s="293" t="s">
        <v>356</v>
      </c>
      <c r="H2680" s="472"/>
      <c r="I2680" s="207"/>
      <c r="J2680" s="207"/>
      <c r="K2680" s="207"/>
      <c r="L2680" s="207"/>
      <c r="M2680" s="207"/>
      <c r="N2680" s="207"/>
      <c r="O2680" s="123"/>
      <c r="P2680" s="123">
        <f t="shared" si="168"/>
        <v>0</v>
      </c>
      <c r="Q2680" s="208" t="str">
        <f t="shared" si="169"/>
        <v>Debil</v>
      </c>
      <c r="R2680" s="224" t="s">
        <v>516</v>
      </c>
      <c r="S2680" s="224" t="str">
        <f t="shared" si="170"/>
        <v>DebilFuerte</v>
      </c>
      <c r="T2680" s="224">
        <f>IFERROR(VLOOKUP(S2680,'Tablas de calculos'!$AU$16:$AV$24,2,FALSE),"")</f>
        <v>7</v>
      </c>
      <c r="U2680" s="208" t="str">
        <f>IFERROR(VLOOKUP(T2680,'Tablas de calculos'!$AV$16:$AY$24,4),"")</f>
        <v>Débil</v>
      </c>
      <c r="V2680" s="207" t="s">
        <v>576</v>
      </c>
      <c r="W2680" s="123" t="s">
        <v>578</v>
      </c>
      <c r="X2680" s="123" t="str">
        <f t="shared" si="171"/>
        <v>DébilNo disminuyeDirectamente</v>
      </c>
      <c r="Y2680" s="208" t="str">
        <f>IFERROR(VLOOKUP(X2680,'Tablas de calculos'!$AZ$4:$BE$11,5,FALSE),"")</f>
        <v/>
      </c>
      <c r="Z2680" s="208" t="str">
        <f>IFERROR(VLOOKUP(X2680,'Tablas de calculos'!$AZ$4:$BE$11,6,FALSE),"")</f>
        <v/>
      </c>
    </row>
    <row r="2681" spans="1:26" ht="135" x14ac:dyDescent="0.25">
      <c r="A2681" s="224" t="s">
        <v>1380</v>
      </c>
      <c r="B2681" s="137">
        <v>89</v>
      </c>
      <c r="C2681" s="429" t="str">
        <f>+VLOOKUP(Tabla9[[#This Row],[Cod. Riesgo]],Tabla_Riesgos[[Número]:[Tipo de Riesgo]],6,FALSE)</f>
        <v>Operativo</v>
      </c>
      <c r="D2681" s="416" t="s">
        <v>26</v>
      </c>
      <c r="E2681" s="417" t="s">
        <v>1149</v>
      </c>
      <c r="F2681" s="121"/>
      <c r="G2681" s="293" t="s">
        <v>357</v>
      </c>
      <c r="H2681" s="472"/>
      <c r="I2681" s="207"/>
      <c r="J2681" s="207"/>
      <c r="K2681" s="207"/>
      <c r="L2681" s="207"/>
      <c r="M2681" s="207"/>
      <c r="N2681" s="207"/>
      <c r="O2681" s="123"/>
      <c r="P2681" s="123">
        <f t="shared" si="168"/>
        <v>0</v>
      </c>
      <c r="Q2681" s="208" t="str">
        <f t="shared" si="169"/>
        <v>Debil</v>
      </c>
      <c r="R2681" s="224" t="s">
        <v>516</v>
      </c>
      <c r="S2681" s="224" t="str">
        <f t="shared" si="170"/>
        <v>DebilFuerte</v>
      </c>
      <c r="T2681" s="224">
        <f>IFERROR(VLOOKUP(S2681,'Tablas de calculos'!$AU$16:$AV$24,2,FALSE),"")</f>
        <v>7</v>
      </c>
      <c r="U2681" s="208" t="str">
        <f>IFERROR(VLOOKUP(T2681,'Tablas de calculos'!$AV$16:$AY$24,4),"")</f>
        <v>Débil</v>
      </c>
      <c r="V2681" s="207" t="s">
        <v>576</v>
      </c>
      <c r="W2681" s="123" t="s">
        <v>578</v>
      </c>
      <c r="X2681" s="123" t="str">
        <f t="shared" si="171"/>
        <v>DébilNo disminuyeDirectamente</v>
      </c>
      <c r="Y2681" s="208" t="str">
        <f>IFERROR(VLOOKUP(X2681,'Tablas de calculos'!$AZ$4:$BE$11,5,FALSE),"")</f>
        <v/>
      </c>
      <c r="Z2681" s="208" t="str">
        <f>IFERROR(VLOOKUP(X2681,'Tablas de calculos'!$AZ$4:$BE$11,6,FALSE),"")</f>
        <v/>
      </c>
    </row>
    <row r="2682" spans="1:26" ht="45" x14ac:dyDescent="0.25">
      <c r="A2682" s="224" t="s">
        <v>1380</v>
      </c>
      <c r="B2682" s="137">
        <v>89</v>
      </c>
      <c r="C2682" s="429" t="str">
        <f>+VLOOKUP(Tabla9[[#This Row],[Cod. Riesgo]],Tabla_Riesgos[[Número]:[Tipo de Riesgo]],6,FALSE)</f>
        <v>Operativo</v>
      </c>
      <c r="D2682" s="418" t="s">
        <v>26</v>
      </c>
      <c r="E2682" s="419" t="s">
        <v>1149</v>
      </c>
      <c r="F2682" s="121"/>
      <c r="G2682" s="293" t="s">
        <v>358</v>
      </c>
      <c r="H2682" s="472"/>
      <c r="I2682" s="207"/>
      <c r="J2682" s="207"/>
      <c r="K2682" s="207"/>
      <c r="L2682" s="207"/>
      <c r="M2682" s="207"/>
      <c r="N2682" s="207"/>
      <c r="O2682" s="123"/>
      <c r="P2682" s="123">
        <f t="shared" si="168"/>
        <v>0</v>
      </c>
      <c r="Q2682" s="208" t="str">
        <f t="shared" si="169"/>
        <v>Debil</v>
      </c>
      <c r="R2682" s="224" t="s">
        <v>516</v>
      </c>
      <c r="S2682" s="224" t="str">
        <f t="shared" si="170"/>
        <v>DebilFuerte</v>
      </c>
      <c r="T2682" s="224">
        <f>IFERROR(VLOOKUP(S2682,'Tablas de calculos'!$AU$16:$AV$24,2,FALSE),"")</f>
        <v>7</v>
      </c>
      <c r="U2682" s="208" t="str">
        <f>IFERROR(VLOOKUP(T2682,'Tablas de calculos'!$AV$16:$AY$24,4),"")</f>
        <v>Débil</v>
      </c>
      <c r="V2682" s="207" t="s">
        <v>576</v>
      </c>
      <c r="W2682" s="123" t="s">
        <v>578</v>
      </c>
      <c r="X2682" s="123" t="str">
        <f t="shared" si="171"/>
        <v>DébilNo disminuyeDirectamente</v>
      </c>
      <c r="Y2682" s="208" t="str">
        <f>IFERROR(VLOOKUP(X2682,'Tablas de calculos'!$AZ$4:$BE$11,5,FALSE),"")</f>
        <v/>
      </c>
      <c r="Z2682" s="208" t="str">
        <f>IFERROR(VLOOKUP(X2682,'Tablas de calculos'!$AZ$4:$BE$11,6,FALSE),"")</f>
        <v/>
      </c>
    </row>
    <row r="2683" spans="1:26" ht="120" x14ac:dyDescent="0.25">
      <c r="A2683" s="224" t="s">
        <v>1380</v>
      </c>
      <c r="B2683" s="137">
        <v>89</v>
      </c>
      <c r="C2683" s="429" t="str">
        <f>+VLOOKUP(Tabla9[[#This Row],[Cod. Riesgo]],Tabla_Riesgos[[Número]:[Tipo de Riesgo]],6,FALSE)</f>
        <v>Operativo</v>
      </c>
      <c r="D2683" s="416" t="s">
        <v>26</v>
      </c>
      <c r="E2683" s="417" t="s">
        <v>1149</v>
      </c>
      <c r="F2683" s="121"/>
      <c r="G2683" s="293" t="s">
        <v>359</v>
      </c>
      <c r="H2683" s="472"/>
      <c r="I2683" s="207"/>
      <c r="J2683" s="207"/>
      <c r="K2683" s="207"/>
      <c r="L2683" s="207"/>
      <c r="M2683" s="207"/>
      <c r="N2683" s="207"/>
      <c r="O2683" s="123"/>
      <c r="P2683" s="123">
        <f t="shared" si="168"/>
        <v>0</v>
      </c>
      <c r="Q2683" s="208" t="str">
        <f t="shared" si="169"/>
        <v>Debil</v>
      </c>
      <c r="R2683" s="224" t="s">
        <v>516</v>
      </c>
      <c r="S2683" s="224" t="str">
        <f t="shared" si="170"/>
        <v>DebilFuerte</v>
      </c>
      <c r="T2683" s="224">
        <f>IFERROR(VLOOKUP(S2683,'Tablas de calculos'!$AU$16:$AV$24,2,FALSE),"")</f>
        <v>7</v>
      </c>
      <c r="U2683" s="208" t="str">
        <f>IFERROR(VLOOKUP(T2683,'Tablas de calculos'!$AV$16:$AY$24,4),"")</f>
        <v>Débil</v>
      </c>
      <c r="V2683" s="207" t="s">
        <v>576</v>
      </c>
      <c r="W2683" s="123" t="s">
        <v>578</v>
      </c>
      <c r="X2683" s="123" t="str">
        <f t="shared" si="171"/>
        <v>DébilNo disminuyeDirectamente</v>
      </c>
      <c r="Y2683" s="208" t="str">
        <f>IFERROR(VLOOKUP(X2683,'Tablas de calculos'!$AZ$4:$BE$11,5,FALSE),"")</f>
        <v/>
      </c>
      <c r="Z2683" s="208" t="str">
        <f>IFERROR(VLOOKUP(X2683,'Tablas de calculos'!$AZ$4:$BE$11,6,FALSE),"")</f>
        <v/>
      </c>
    </row>
    <row r="2684" spans="1:26" ht="30" x14ac:dyDescent="0.25">
      <c r="A2684" s="224" t="s">
        <v>1380</v>
      </c>
      <c r="B2684" s="137">
        <v>27</v>
      </c>
      <c r="C2684" s="429" t="str">
        <f>+VLOOKUP(Tabla9[[#This Row],[Cod. Riesgo]],Tabla_Riesgos[[Número]:[Tipo de Riesgo]],6,FALSE)</f>
        <v>Seguridad de la Información</v>
      </c>
      <c r="D2684" s="418" t="s">
        <v>12</v>
      </c>
      <c r="E2684" s="419" t="s">
        <v>661</v>
      </c>
      <c r="F2684" s="121"/>
      <c r="G2684" s="293"/>
      <c r="H2684" s="472" t="s">
        <v>544</v>
      </c>
      <c r="I2684" s="207" t="s">
        <v>486</v>
      </c>
      <c r="J2684" s="207" t="s">
        <v>490</v>
      </c>
      <c r="K2684" s="207" t="s">
        <v>494</v>
      </c>
      <c r="L2684" s="207" t="s">
        <v>498</v>
      </c>
      <c r="M2684" s="207" t="s">
        <v>503</v>
      </c>
      <c r="N2684" s="207" t="s">
        <v>508</v>
      </c>
      <c r="O2684" s="123" t="s">
        <v>512</v>
      </c>
      <c r="P2684" s="123">
        <f t="shared" si="168"/>
        <v>100</v>
      </c>
      <c r="Q2684" s="208" t="str">
        <f t="shared" si="169"/>
        <v>Fuerte</v>
      </c>
      <c r="R2684" s="224" t="s">
        <v>516</v>
      </c>
      <c r="S2684" s="224" t="str">
        <f t="shared" si="170"/>
        <v>FuerteFuerte</v>
      </c>
      <c r="T2684" s="224">
        <f>IFERROR(VLOOKUP(S2684,'Tablas de calculos'!$AU$16:$AV$24,2,FALSE),"")</f>
        <v>1</v>
      </c>
      <c r="U2684" s="208" t="str">
        <f>IFERROR(VLOOKUP(T2684,'Tablas de calculos'!$AV$16:$AY$24,4),"")</f>
        <v>Fuerte</v>
      </c>
      <c r="V2684" s="207" t="s">
        <v>576</v>
      </c>
      <c r="W2684" s="123" t="s">
        <v>578</v>
      </c>
      <c r="X2684" s="123" t="str">
        <f t="shared" si="171"/>
        <v>FuerteNo disminuyeDirectamente</v>
      </c>
      <c r="Y2684" s="208">
        <f>IFERROR(VLOOKUP(X2684,'Tablas de calculos'!$AZ$4:$BE$11,5,FALSE),"")</f>
        <v>0</v>
      </c>
      <c r="Z2684" s="208">
        <f>IFERROR(VLOOKUP(X2684,'Tablas de calculos'!$AZ$4:$BE$11,6,FALSE),"")</f>
        <v>2</v>
      </c>
    </row>
    <row r="2685" spans="1:26" ht="45" x14ac:dyDescent="0.25">
      <c r="A2685" s="224" t="s">
        <v>1380</v>
      </c>
      <c r="B2685" s="137">
        <v>132</v>
      </c>
      <c r="C2685" s="429" t="str">
        <f>+VLOOKUP(Tabla9[[#This Row],[Cod. Riesgo]],Tabla_Riesgos[[Número]:[Tipo de Riesgo]],6,FALSE)</f>
        <v xml:space="preserve">Continuidad del negocio </v>
      </c>
      <c r="D2685" s="416" t="s">
        <v>12</v>
      </c>
      <c r="E2685" s="417" t="s">
        <v>729</v>
      </c>
      <c r="F2685" s="121"/>
      <c r="G2685" s="293" t="s">
        <v>780</v>
      </c>
      <c r="H2685" s="472" t="s">
        <v>544</v>
      </c>
      <c r="I2685" s="207" t="s">
        <v>486</v>
      </c>
      <c r="J2685" s="207" t="s">
        <v>490</v>
      </c>
      <c r="K2685" s="207" t="s">
        <v>494</v>
      </c>
      <c r="L2685" s="207" t="s">
        <v>498</v>
      </c>
      <c r="M2685" s="207" t="s">
        <v>503</v>
      </c>
      <c r="N2685" s="207" t="s">
        <v>508</v>
      </c>
      <c r="O2685" s="123" t="s">
        <v>512</v>
      </c>
      <c r="P2685" s="123">
        <f t="shared" si="168"/>
        <v>100</v>
      </c>
      <c r="Q2685" s="208" t="str">
        <f t="shared" si="169"/>
        <v>Fuerte</v>
      </c>
      <c r="R2685" s="224" t="s">
        <v>516</v>
      </c>
      <c r="S2685" s="224" t="str">
        <f t="shared" si="170"/>
        <v>FuerteFuerte</v>
      </c>
      <c r="T2685" s="224">
        <f>IFERROR(VLOOKUP(S2685,'Tablas de calculos'!$AU$16:$AV$24,2,FALSE),"")</f>
        <v>1</v>
      </c>
      <c r="U2685" s="208" t="str">
        <f>IFERROR(VLOOKUP(T2685,'Tablas de calculos'!$AV$16:$AY$24,4),"")</f>
        <v>Fuerte</v>
      </c>
      <c r="V2685" s="207" t="s">
        <v>576</v>
      </c>
      <c r="W2685" s="123" t="s">
        <v>578</v>
      </c>
      <c r="X2685" s="123" t="str">
        <f t="shared" si="171"/>
        <v>FuerteNo disminuyeDirectamente</v>
      </c>
      <c r="Y2685" s="208">
        <f>IFERROR(VLOOKUP(X2685,'Tablas de calculos'!$AZ$4:$BE$11,5,FALSE),"")</f>
        <v>0</v>
      </c>
      <c r="Z2685" s="208">
        <f>IFERROR(VLOOKUP(X2685,'Tablas de calculos'!$AZ$4:$BE$11,6,FALSE),"")</f>
        <v>2</v>
      </c>
    </row>
    <row r="2686" spans="1:26" ht="45" x14ac:dyDescent="0.25">
      <c r="A2686" s="224" t="s">
        <v>1380</v>
      </c>
      <c r="B2686" s="137">
        <v>133</v>
      </c>
      <c r="C2686" s="429" t="str">
        <f>+VLOOKUP(Tabla9[[#This Row],[Cod. Riesgo]],Tabla_Riesgos[[Número]:[Tipo de Riesgo]],6,FALSE)</f>
        <v xml:space="preserve">Continuidad del negocio </v>
      </c>
      <c r="D2686" s="418" t="s">
        <v>102</v>
      </c>
      <c r="E2686" s="419" t="s">
        <v>772</v>
      </c>
      <c r="F2686" s="121"/>
      <c r="G2686" s="293"/>
      <c r="H2686" s="472"/>
      <c r="I2686" s="207"/>
      <c r="J2686" s="207"/>
      <c r="K2686" s="207"/>
      <c r="L2686" s="207"/>
      <c r="M2686" s="207"/>
      <c r="N2686" s="207"/>
      <c r="O2686" s="123"/>
      <c r="P2686" s="123">
        <f t="shared" si="168"/>
        <v>0</v>
      </c>
      <c r="Q2686" s="208" t="str">
        <f t="shared" si="169"/>
        <v>Debil</v>
      </c>
      <c r="R2686" s="224" t="s">
        <v>516</v>
      </c>
      <c r="S2686" s="224" t="str">
        <f t="shared" si="170"/>
        <v>DebilFuerte</v>
      </c>
      <c r="T2686" s="224">
        <f>IFERROR(VLOOKUP(S2686,'Tablas de calculos'!$AU$16:$AV$24,2,FALSE),"")</f>
        <v>7</v>
      </c>
      <c r="U2686" s="208" t="str">
        <f>IFERROR(VLOOKUP(T2686,'Tablas de calculos'!$AV$16:$AY$24,4),"")</f>
        <v>Débil</v>
      </c>
      <c r="V2686" s="207" t="s">
        <v>576</v>
      </c>
      <c r="W2686" s="123" t="s">
        <v>578</v>
      </c>
      <c r="X2686" s="123" t="str">
        <f t="shared" si="171"/>
        <v>DébilNo disminuyeDirectamente</v>
      </c>
      <c r="Y2686" s="208" t="str">
        <f>IFERROR(VLOOKUP(X2686,'Tablas de calculos'!$AZ$4:$BE$11,5,FALSE),"")</f>
        <v/>
      </c>
      <c r="Z2686" s="208" t="str">
        <f>IFERROR(VLOOKUP(X2686,'Tablas de calculos'!$AZ$4:$BE$11,6,FALSE),"")</f>
        <v/>
      </c>
    </row>
    <row r="2687" spans="1:26" ht="30" x14ac:dyDescent="0.25">
      <c r="A2687" s="224" t="s">
        <v>1380</v>
      </c>
      <c r="B2687" s="196">
        <v>134</v>
      </c>
      <c r="C2687" s="429" t="str">
        <f>+VLOOKUP(Tabla9[[#This Row],[Cod. Riesgo]],Tabla_Riesgos[[Número]:[Tipo de Riesgo]],6,FALSE)</f>
        <v xml:space="preserve">Continuidad del negocio </v>
      </c>
      <c r="D2687" s="416" t="s">
        <v>38</v>
      </c>
      <c r="E2687" s="417" t="s">
        <v>726</v>
      </c>
      <c r="F2687" s="121"/>
      <c r="G2687" s="293" t="s">
        <v>781</v>
      </c>
      <c r="H2687" s="472" t="s">
        <v>544</v>
      </c>
      <c r="I2687" s="207" t="s">
        <v>486</v>
      </c>
      <c r="J2687" s="207" t="s">
        <v>490</v>
      </c>
      <c r="K2687" s="207" t="s">
        <v>494</v>
      </c>
      <c r="L2687" s="207" t="s">
        <v>498</v>
      </c>
      <c r="M2687" s="207" t="s">
        <v>503</v>
      </c>
      <c r="N2687" s="207" t="s">
        <v>508</v>
      </c>
      <c r="O2687" s="123" t="s">
        <v>512</v>
      </c>
      <c r="P2687" s="123">
        <f t="shared" si="168"/>
        <v>100</v>
      </c>
      <c r="Q2687" s="208" t="str">
        <f t="shared" si="169"/>
        <v>Fuerte</v>
      </c>
      <c r="R2687" s="224" t="s">
        <v>516</v>
      </c>
      <c r="S2687" s="224" t="str">
        <f t="shared" si="170"/>
        <v>FuerteFuerte</v>
      </c>
      <c r="T2687" s="224">
        <f>IFERROR(VLOOKUP(S2687,'Tablas de calculos'!$AU$16:$AV$24,2,FALSE),"")</f>
        <v>1</v>
      </c>
      <c r="U2687" s="208" t="str">
        <f>IFERROR(VLOOKUP(T2687,'Tablas de calculos'!$AV$16:$AY$24,4),"")</f>
        <v>Fuerte</v>
      </c>
      <c r="V2687" s="207" t="s">
        <v>576</v>
      </c>
      <c r="W2687" s="123" t="s">
        <v>578</v>
      </c>
      <c r="X2687" s="123" t="str">
        <f t="shared" si="171"/>
        <v>FuerteNo disminuyeDirectamente</v>
      </c>
      <c r="Y2687" s="208">
        <f>IFERROR(VLOOKUP(X2687,'Tablas de calculos'!$AZ$4:$BE$11,5,FALSE),"")</f>
        <v>0</v>
      </c>
      <c r="Z2687" s="208">
        <f>IFERROR(VLOOKUP(X2687,'Tablas de calculos'!$AZ$4:$BE$11,6,FALSE),"")</f>
        <v>2</v>
      </c>
    </row>
    <row r="2688" spans="1:26" ht="30" x14ac:dyDescent="0.25">
      <c r="A2688" s="224" t="s">
        <v>1380</v>
      </c>
      <c r="B2688" s="204">
        <v>135</v>
      </c>
      <c r="C2688" s="429" t="str">
        <f>+VLOOKUP(Tabla9[[#This Row],[Cod. Riesgo]],Tabla_Riesgos[[Número]:[Tipo de Riesgo]],6,FALSE)</f>
        <v xml:space="preserve">Continuidad del negocio </v>
      </c>
      <c r="D2688" s="418" t="s">
        <v>43</v>
      </c>
      <c r="E2688" s="419" t="s">
        <v>730</v>
      </c>
      <c r="F2688" s="121"/>
      <c r="G2688" s="293" t="s">
        <v>782</v>
      </c>
      <c r="H2688" s="472" t="s">
        <v>544</v>
      </c>
      <c r="I2688" s="207" t="s">
        <v>486</v>
      </c>
      <c r="J2688" s="207" t="s">
        <v>490</v>
      </c>
      <c r="K2688" s="207" t="s">
        <v>494</v>
      </c>
      <c r="L2688" s="207" t="s">
        <v>498</v>
      </c>
      <c r="M2688" s="207" t="s">
        <v>503</v>
      </c>
      <c r="N2688" s="207" t="s">
        <v>508</v>
      </c>
      <c r="O2688" s="123" t="s">
        <v>512</v>
      </c>
      <c r="P2688" s="123">
        <f t="shared" si="168"/>
        <v>100</v>
      </c>
      <c r="Q2688" s="208" t="str">
        <f t="shared" si="169"/>
        <v>Fuerte</v>
      </c>
      <c r="R2688" s="224" t="s">
        <v>516</v>
      </c>
      <c r="S2688" s="224" t="str">
        <f t="shared" si="170"/>
        <v>FuerteFuerte</v>
      </c>
      <c r="T2688" s="224">
        <f>IFERROR(VLOOKUP(S2688,'Tablas de calculos'!$AU$16:$AV$24,2,FALSE),"")</f>
        <v>1</v>
      </c>
      <c r="U2688" s="208" t="str">
        <f>IFERROR(VLOOKUP(T2688,'Tablas de calculos'!$AV$16:$AY$24,4),"")</f>
        <v>Fuerte</v>
      </c>
      <c r="V2688" s="207" t="s">
        <v>576</v>
      </c>
      <c r="W2688" s="123" t="s">
        <v>578</v>
      </c>
      <c r="X2688" s="123" t="str">
        <f t="shared" si="171"/>
        <v>FuerteNo disminuyeDirectamente</v>
      </c>
      <c r="Y2688" s="208">
        <f>IFERROR(VLOOKUP(X2688,'Tablas de calculos'!$AZ$4:$BE$11,5,FALSE),"")</f>
        <v>0</v>
      </c>
      <c r="Z2688" s="208">
        <f>IFERROR(VLOOKUP(X2688,'Tablas de calculos'!$AZ$4:$BE$11,6,FALSE),"")</f>
        <v>2</v>
      </c>
    </row>
    <row r="2689" spans="1:26" ht="30" x14ac:dyDescent="0.25">
      <c r="A2689" s="224" t="s">
        <v>1380</v>
      </c>
      <c r="B2689" s="196">
        <v>135</v>
      </c>
      <c r="C2689" s="429" t="str">
        <f>+VLOOKUP(Tabla9[[#This Row],[Cod. Riesgo]],Tabla_Riesgos[[Número]:[Tipo de Riesgo]],6,FALSE)</f>
        <v xml:space="preserve">Continuidad del negocio </v>
      </c>
      <c r="D2689" s="416" t="s">
        <v>43</v>
      </c>
      <c r="E2689" s="417" t="s">
        <v>730</v>
      </c>
      <c r="F2689" s="121"/>
      <c r="G2689" s="293" t="s">
        <v>783</v>
      </c>
      <c r="H2689" s="472" t="s">
        <v>544</v>
      </c>
      <c r="I2689" s="207" t="s">
        <v>486</v>
      </c>
      <c r="J2689" s="207" t="s">
        <v>490</v>
      </c>
      <c r="K2689" s="207" t="s">
        <v>494</v>
      </c>
      <c r="L2689" s="207" t="s">
        <v>498</v>
      </c>
      <c r="M2689" s="207" t="s">
        <v>503</v>
      </c>
      <c r="N2689" s="207" t="s">
        <v>508</v>
      </c>
      <c r="O2689" s="123" t="s">
        <v>512</v>
      </c>
      <c r="P2689" s="123">
        <f t="shared" si="168"/>
        <v>100</v>
      </c>
      <c r="Q2689" s="208" t="str">
        <f t="shared" si="169"/>
        <v>Fuerte</v>
      </c>
      <c r="R2689" s="224" t="s">
        <v>516</v>
      </c>
      <c r="S2689" s="224" t="str">
        <f t="shared" si="170"/>
        <v>FuerteFuerte</v>
      </c>
      <c r="T2689" s="224">
        <f>IFERROR(VLOOKUP(S2689,'Tablas de calculos'!$AU$16:$AV$24,2,FALSE),"")</f>
        <v>1</v>
      </c>
      <c r="U2689" s="208" t="str">
        <f>IFERROR(VLOOKUP(T2689,'Tablas de calculos'!$AV$16:$AY$24,4),"")</f>
        <v>Fuerte</v>
      </c>
      <c r="V2689" s="207" t="s">
        <v>576</v>
      </c>
      <c r="W2689" s="123" t="s">
        <v>578</v>
      </c>
      <c r="X2689" s="123" t="str">
        <f t="shared" si="171"/>
        <v>FuerteNo disminuyeDirectamente</v>
      </c>
      <c r="Y2689" s="208">
        <f>IFERROR(VLOOKUP(X2689,'Tablas de calculos'!$AZ$4:$BE$11,5,FALSE),"")</f>
        <v>0</v>
      </c>
      <c r="Z2689" s="208">
        <f>IFERROR(VLOOKUP(X2689,'Tablas de calculos'!$AZ$4:$BE$11,6,FALSE),"")</f>
        <v>2</v>
      </c>
    </row>
    <row r="2690" spans="1:26" ht="30" x14ac:dyDescent="0.25">
      <c r="A2690" s="224" t="s">
        <v>1380</v>
      </c>
      <c r="B2690" s="196">
        <v>136</v>
      </c>
      <c r="C2690" s="429" t="str">
        <f>+VLOOKUP(Tabla9[[#This Row],[Cod. Riesgo]],Tabla_Riesgos[[Número]:[Tipo de Riesgo]],6,FALSE)</f>
        <v xml:space="preserve">Continuidad del negocio </v>
      </c>
      <c r="D2690" s="418" t="s">
        <v>66</v>
      </c>
      <c r="E2690" s="419" t="s">
        <v>774</v>
      </c>
      <c r="F2690" s="121"/>
      <c r="G2690" s="293" t="s">
        <v>784</v>
      </c>
      <c r="H2690" s="472" t="s">
        <v>544</v>
      </c>
      <c r="I2690" s="207" t="s">
        <v>486</v>
      </c>
      <c r="J2690" s="207" t="s">
        <v>490</v>
      </c>
      <c r="K2690" s="207" t="s">
        <v>494</v>
      </c>
      <c r="L2690" s="207" t="s">
        <v>498</v>
      </c>
      <c r="M2690" s="207" t="s">
        <v>503</v>
      </c>
      <c r="N2690" s="207" t="s">
        <v>508</v>
      </c>
      <c r="O2690" s="123" t="s">
        <v>512</v>
      </c>
      <c r="P2690" s="123">
        <f t="shared" si="168"/>
        <v>100</v>
      </c>
      <c r="Q2690" s="208" t="str">
        <f t="shared" si="169"/>
        <v>Fuerte</v>
      </c>
      <c r="R2690" s="224" t="s">
        <v>516</v>
      </c>
      <c r="S2690" s="224" t="str">
        <f t="shared" si="170"/>
        <v>FuerteFuerte</v>
      </c>
      <c r="T2690" s="224">
        <f>IFERROR(VLOOKUP(S2690,'Tablas de calculos'!$AU$16:$AV$24,2,FALSE),"")</f>
        <v>1</v>
      </c>
      <c r="U2690" s="208" t="str">
        <f>IFERROR(VLOOKUP(T2690,'Tablas de calculos'!$AV$16:$AY$24,4),"")</f>
        <v>Fuerte</v>
      </c>
      <c r="V2690" s="207" t="s">
        <v>576</v>
      </c>
      <c r="W2690" s="123" t="s">
        <v>578</v>
      </c>
      <c r="X2690" s="123" t="str">
        <f t="shared" si="171"/>
        <v>FuerteNo disminuyeDirectamente</v>
      </c>
      <c r="Y2690" s="208">
        <f>IFERROR(VLOOKUP(X2690,'Tablas de calculos'!$AZ$4:$BE$11,5,FALSE),"")</f>
        <v>0</v>
      </c>
      <c r="Z2690" s="208">
        <f>IFERROR(VLOOKUP(X2690,'Tablas de calculos'!$AZ$4:$BE$11,6,FALSE),"")</f>
        <v>2</v>
      </c>
    </row>
    <row r="2691" spans="1:26" ht="30" x14ac:dyDescent="0.25">
      <c r="A2691" s="224" t="s">
        <v>1380</v>
      </c>
      <c r="B2691" s="204">
        <v>136</v>
      </c>
      <c r="C2691" s="429" t="str">
        <f>+VLOOKUP(Tabla9[[#This Row],[Cod. Riesgo]],Tabla_Riesgos[[Número]:[Tipo de Riesgo]],6,FALSE)</f>
        <v xml:space="preserve">Continuidad del negocio </v>
      </c>
      <c r="D2691" s="416" t="s">
        <v>66</v>
      </c>
      <c r="E2691" s="417" t="s">
        <v>774</v>
      </c>
      <c r="F2691" s="121"/>
      <c r="G2691" s="293" t="s">
        <v>785</v>
      </c>
      <c r="H2691" s="472" t="s">
        <v>544</v>
      </c>
      <c r="I2691" s="207" t="s">
        <v>486</v>
      </c>
      <c r="J2691" s="207" t="s">
        <v>490</v>
      </c>
      <c r="K2691" s="207" t="s">
        <v>494</v>
      </c>
      <c r="L2691" s="207" t="s">
        <v>498</v>
      </c>
      <c r="M2691" s="207" t="s">
        <v>503</v>
      </c>
      <c r="N2691" s="207" t="s">
        <v>508</v>
      </c>
      <c r="O2691" s="123" t="s">
        <v>512</v>
      </c>
      <c r="P2691" s="123">
        <f t="shared" si="168"/>
        <v>100</v>
      </c>
      <c r="Q2691" s="208" t="str">
        <f t="shared" si="169"/>
        <v>Fuerte</v>
      </c>
      <c r="R2691" s="224" t="s">
        <v>516</v>
      </c>
      <c r="S2691" s="224" t="str">
        <f t="shared" si="170"/>
        <v>FuerteFuerte</v>
      </c>
      <c r="T2691" s="224">
        <f>IFERROR(VLOOKUP(S2691,'Tablas de calculos'!$AU$16:$AV$24,2,FALSE),"")</f>
        <v>1</v>
      </c>
      <c r="U2691" s="208" t="str">
        <f>IFERROR(VLOOKUP(T2691,'Tablas de calculos'!$AV$16:$AY$24,4),"")</f>
        <v>Fuerte</v>
      </c>
      <c r="V2691" s="207" t="s">
        <v>576</v>
      </c>
      <c r="W2691" s="123" t="s">
        <v>578</v>
      </c>
      <c r="X2691" s="123" t="str">
        <f t="shared" si="171"/>
        <v>FuerteNo disminuyeDirectamente</v>
      </c>
      <c r="Y2691" s="208">
        <f>IFERROR(VLOOKUP(X2691,'Tablas de calculos'!$AZ$4:$BE$11,5,FALSE),"")</f>
        <v>0</v>
      </c>
      <c r="Z2691" s="208">
        <f>IFERROR(VLOOKUP(X2691,'Tablas de calculos'!$AZ$4:$BE$11,6,FALSE),"")</f>
        <v>2</v>
      </c>
    </row>
    <row r="2692" spans="1:26" ht="30" x14ac:dyDescent="0.25">
      <c r="A2692" s="224" t="s">
        <v>1380</v>
      </c>
      <c r="B2692" s="204">
        <v>136</v>
      </c>
      <c r="C2692" s="429" t="str">
        <f>+VLOOKUP(Tabla9[[#This Row],[Cod. Riesgo]],Tabla_Riesgos[[Número]:[Tipo de Riesgo]],6,FALSE)</f>
        <v xml:space="preserve">Continuidad del negocio </v>
      </c>
      <c r="D2692" s="418" t="s">
        <v>66</v>
      </c>
      <c r="E2692" s="419" t="s">
        <v>774</v>
      </c>
      <c r="F2692" s="121"/>
      <c r="G2692" s="293" t="s">
        <v>786</v>
      </c>
      <c r="H2692" s="472" t="s">
        <v>544</v>
      </c>
      <c r="I2692" s="207" t="s">
        <v>486</v>
      </c>
      <c r="J2692" s="207" t="s">
        <v>490</v>
      </c>
      <c r="K2692" s="207" t="s">
        <v>494</v>
      </c>
      <c r="L2692" s="207" t="s">
        <v>498</v>
      </c>
      <c r="M2692" s="207" t="s">
        <v>503</v>
      </c>
      <c r="N2692" s="207" t="s">
        <v>508</v>
      </c>
      <c r="O2692" s="123" t="s">
        <v>512</v>
      </c>
      <c r="P2692" s="123">
        <f t="shared" si="168"/>
        <v>100</v>
      </c>
      <c r="Q2692" s="208" t="str">
        <f t="shared" si="169"/>
        <v>Fuerte</v>
      </c>
      <c r="R2692" s="224" t="s">
        <v>516</v>
      </c>
      <c r="S2692" s="224" t="str">
        <f t="shared" si="170"/>
        <v>FuerteFuerte</v>
      </c>
      <c r="T2692" s="224">
        <f>IFERROR(VLOOKUP(S2692,'Tablas de calculos'!$AU$16:$AV$24,2,FALSE),"")</f>
        <v>1</v>
      </c>
      <c r="U2692" s="208" t="str">
        <f>IFERROR(VLOOKUP(T2692,'Tablas de calculos'!$AV$16:$AY$24,4),"")</f>
        <v>Fuerte</v>
      </c>
      <c r="V2692" s="207" t="s">
        <v>576</v>
      </c>
      <c r="W2692" s="123" t="s">
        <v>578</v>
      </c>
      <c r="X2692" s="123" t="str">
        <f t="shared" si="171"/>
        <v>FuerteNo disminuyeDirectamente</v>
      </c>
      <c r="Y2692" s="208">
        <f>IFERROR(VLOOKUP(X2692,'Tablas de calculos'!$AZ$4:$BE$11,5,FALSE),"")</f>
        <v>0</v>
      </c>
      <c r="Z2692" s="208">
        <f>IFERROR(VLOOKUP(X2692,'Tablas de calculos'!$AZ$4:$BE$11,6,FALSE),"")</f>
        <v>2</v>
      </c>
    </row>
    <row r="2693" spans="1:26" ht="60" x14ac:dyDescent="0.25">
      <c r="A2693" s="224" t="s">
        <v>1380</v>
      </c>
      <c r="B2693" s="204">
        <v>106</v>
      </c>
      <c r="C2693" s="429" t="str">
        <f>+VLOOKUP(Tabla9[[#This Row],[Cod. Riesgo]],Tabla_Riesgos[[Número]:[Tipo de Riesgo]],6,FALSE)</f>
        <v>Operativo</v>
      </c>
      <c r="D2693" s="416" t="s">
        <v>33</v>
      </c>
      <c r="E2693" s="417" t="s">
        <v>695</v>
      </c>
      <c r="F2693" s="121"/>
      <c r="G2693" s="293" t="s">
        <v>1393</v>
      </c>
      <c r="H2693" s="472" t="s">
        <v>544</v>
      </c>
      <c r="I2693" s="207" t="s">
        <v>486</v>
      </c>
      <c r="J2693" s="207" t="s">
        <v>490</v>
      </c>
      <c r="K2693" s="207" t="s">
        <v>494</v>
      </c>
      <c r="L2693" s="207" t="s">
        <v>498</v>
      </c>
      <c r="M2693" s="207" t="s">
        <v>503</v>
      </c>
      <c r="N2693" s="207" t="s">
        <v>508</v>
      </c>
      <c r="O2693" s="123" t="s">
        <v>512</v>
      </c>
      <c r="P2693" s="123">
        <f t="shared" ref="P2693:P2764" si="172">IFERROR(IF(I2693="Asignado",15,0)+IF(J2693="Adecuado",15,0)+IF(K2693="Oportuna",15,0)+IF(L2693="Prevenir",15,0)+IF(L2693="Detectar",10,0)+IF(M2693="Confiable",15,0)+IF(N2693="Se investigan y resuelven oportunamente",15,0)+IF(O2693="Completa",10,0)+IF(O2693="Incompleta",5,0),"")</f>
        <v>100</v>
      </c>
      <c r="Q2693" s="208" t="str">
        <f t="shared" ref="Q2693:Q2764" si="173">IF(P2693&lt;86,"Debil",IF(P2693&lt;96,"Moderado","Fuerte"))</f>
        <v>Fuerte</v>
      </c>
      <c r="R2693" s="224" t="s">
        <v>516</v>
      </c>
      <c r="S2693" s="224" t="str">
        <f t="shared" ref="S2693:S2764" si="174">_xlfn.CONCAT(Q2693,R2693)</f>
        <v>FuerteFuerte</v>
      </c>
      <c r="T2693" s="224">
        <f>IFERROR(VLOOKUP(S2693,'Tablas de calculos'!$AU$16:$AV$24,2,FALSE),"")</f>
        <v>1</v>
      </c>
      <c r="U2693" s="208" t="str">
        <f>IFERROR(VLOOKUP(T2693,'Tablas de calculos'!$AV$16:$AY$24,4),"")</f>
        <v>Fuerte</v>
      </c>
      <c r="V2693" s="207" t="s">
        <v>578</v>
      </c>
      <c r="W2693" s="123" t="s">
        <v>578</v>
      </c>
      <c r="X2693" s="123" t="str">
        <f t="shared" ref="X2693:X2764" si="175">CONCATENATE(U2693,V2693,W2693)</f>
        <v>FuerteDirectamenteDirectamente</v>
      </c>
      <c r="Y2693" s="208">
        <f>IFERROR(VLOOKUP(X2693,'Tablas de calculos'!$AZ$4:$BE$11,5,FALSE),"")</f>
        <v>2</v>
      </c>
      <c r="Z2693" s="208">
        <f>IFERROR(VLOOKUP(X2693,'Tablas de calculos'!$AZ$4:$BE$11,6,FALSE),"")</f>
        <v>2</v>
      </c>
    </row>
    <row r="2694" spans="1:26" ht="45" x14ac:dyDescent="0.25">
      <c r="A2694" s="224" t="s">
        <v>1380</v>
      </c>
      <c r="B2694" s="204">
        <v>107</v>
      </c>
      <c r="C2694" s="429" t="str">
        <f>+VLOOKUP(Tabla9[[#This Row],[Cod. Riesgo]],Tabla_Riesgos[[Número]:[Tipo de Riesgo]],6,FALSE)</f>
        <v>Operativo</v>
      </c>
      <c r="D2694" s="418" t="s">
        <v>33</v>
      </c>
      <c r="E2694" s="419" t="s">
        <v>696</v>
      </c>
      <c r="F2694" s="121"/>
      <c r="G2694" s="293" t="s">
        <v>1393</v>
      </c>
      <c r="H2694" s="472" t="s">
        <v>544</v>
      </c>
      <c r="I2694" s="207" t="s">
        <v>486</v>
      </c>
      <c r="J2694" s="207" t="s">
        <v>490</v>
      </c>
      <c r="K2694" s="207" t="s">
        <v>494</v>
      </c>
      <c r="L2694" s="207" t="s">
        <v>498</v>
      </c>
      <c r="M2694" s="207" t="s">
        <v>503</v>
      </c>
      <c r="N2694" s="207" t="s">
        <v>508</v>
      </c>
      <c r="O2694" s="123" t="s">
        <v>512</v>
      </c>
      <c r="P2694" s="123">
        <f t="shared" si="172"/>
        <v>100</v>
      </c>
      <c r="Q2694" s="208" t="str">
        <f t="shared" si="173"/>
        <v>Fuerte</v>
      </c>
      <c r="R2694" s="224" t="s">
        <v>516</v>
      </c>
      <c r="S2694" s="224" t="str">
        <f t="shared" si="174"/>
        <v>FuerteFuerte</v>
      </c>
      <c r="T2694" s="224">
        <f>IFERROR(VLOOKUP(S2694,'Tablas de calculos'!$AU$16:$AV$24,2,FALSE),"")</f>
        <v>1</v>
      </c>
      <c r="U2694" s="208" t="str">
        <f>IFERROR(VLOOKUP(T2694,'Tablas de calculos'!$AV$16:$AY$24,4),"")</f>
        <v>Fuerte</v>
      </c>
      <c r="V2694" s="207" t="s">
        <v>578</v>
      </c>
      <c r="W2694" s="123" t="s">
        <v>578</v>
      </c>
      <c r="X2694" s="123" t="str">
        <f t="shared" si="175"/>
        <v>FuerteDirectamenteDirectamente</v>
      </c>
      <c r="Y2694" s="208">
        <f>IFERROR(VLOOKUP(X2694,'Tablas de calculos'!$AZ$4:$BE$11,5,FALSE),"")</f>
        <v>2</v>
      </c>
      <c r="Z2694" s="208">
        <f>IFERROR(VLOOKUP(X2694,'Tablas de calculos'!$AZ$4:$BE$11,6,FALSE),"")</f>
        <v>2</v>
      </c>
    </row>
    <row r="2695" spans="1:26" ht="45" x14ac:dyDescent="0.25">
      <c r="A2695" s="224" t="s">
        <v>1380</v>
      </c>
      <c r="B2695" s="196">
        <v>108</v>
      </c>
      <c r="C2695" s="429" t="str">
        <f>+VLOOKUP(Tabla9[[#This Row],[Cod. Riesgo]],Tabla_Riesgos[[Número]:[Tipo de Riesgo]],6,FALSE)</f>
        <v>Operativo</v>
      </c>
      <c r="D2695" s="416" t="s">
        <v>35</v>
      </c>
      <c r="E2695" s="417" t="s">
        <v>697</v>
      </c>
      <c r="F2695" s="121"/>
      <c r="G2695" s="293" t="s">
        <v>1393</v>
      </c>
      <c r="H2695" s="472" t="s">
        <v>544</v>
      </c>
      <c r="I2695" s="207" t="s">
        <v>486</v>
      </c>
      <c r="J2695" s="207" t="s">
        <v>490</v>
      </c>
      <c r="K2695" s="207" t="s">
        <v>494</v>
      </c>
      <c r="L2695" s="207" t="s">
        <v>498</v>
      </c>
      <c r="M2695" s="207" t="s">
        <v>503</v>
      </c>
      <c r="N2695" s="207" t="s">
        <v>508</v>
      </c>
      <c r="O2695" s="123" t="s">
        <v>512</v>
      </c>
      <c r="P2695" s="123">
        <f t="shared" si="172"/>
        <v>100</v>
      </c>
      <c r="Q2695" s="208" t="str">
        <f t="shared" si="173"/>
        <v>Fuerte</v>
      </c>
      <c r="R2695" s="224" t="s">
        <v>516</v>
      </c>
      <c r="S2695" s="224" t="str">
        <f t="shared" si="174"/>
        <v>FuerteFuerte</v>
      </c>
      <c r="T2695" s="224">
        <f>IFERROR(VLOOKUP(S2695,'Tablas de calculos'!$AU$16:$AV$24,2,FALSE),"")</f>
        <v>1</v>
      </c>
      <c r="U2695" s="208" t="str">
        <f>IFERROR(VLOOKUP(T2695,'Tablas de calculos'!$AV$16:$AY$24,4),"")</f>
        <v>Fuerte</v>
      </c>
      <c r="V2695" s="207" t="s">
        <v>578</v>
      </c>
      <c r="W2695" s="123" t="s">
        <v>578</v>
      </c>
      <c r="X2695" s="123" t="str">
        <f t="shared" si="175"/>
        <v>FuerteDirectamenteDirectamente</v>
      </c>
      <c r="Y2695" s="208">
        <f>IFERROR(VLOOKUP(X2695,'Tablas de calculos'!$AZ$4:$BE$11,5,FALSE),"")</f>
        <v>2</v>
      </c>
      <c r="Z2695" s="208">
        <f>IFERROR(VLOOKUP(X2695,'Tablas de calculos'!$AZ$4:$BE$11,6,FALSE),"")</f>
        <v>2</v>
      </c>
    </row>
    <row r="2696" spans="1:26" ht="30" x14ac:dyDescent="0.25">
      <c r="A2696" s="224" t="s">
        <v>1380</v>
      </c>
      <c r="B2696" s="204">
        <v>114</v>
      </c>
      <c r="C2696" s="429" t="str">
        <f>+VLOOKUP(Tabla9[[#This Row],[Cod. Riesgo]],Tabla_Riesgos[[Número]:[Tipo de Riesgo]],6,FALSE)</f>
        <v>Operativo</v>
      </c>
      <c r="D2696" s="418" t="s">
        <v>38</v>
      </c>
      <c r="E2696" s="419" t="s">
        <v>703</v>
      </c>
      <c r="F2696" s="121"/>
      <c r="G2696" s="293" t="s">
        <v>1393</v>
      </c>
      <c r="H2696" s="472" t="s">
        <v>544</v>
      </c>
      <c r="I2696" s="207" t="s">
        <v>486</v>
      </c>
      <c r="J2696" s="207" t="s">
        <v>490</v>
      </c>
      <c r="K2696" s="207" t="s">
        <v>494</v>
      </c>
      <c r="L2696" s="207" t="s">
        <v>498</v>
      </c>
      <c r="M2696" s="207" t="s">
        <v>503</v>
      </c>
      <c r="N2696" s="207" t="s">
        <v>508</v>
      </c>
      <c r="O2696" s="123" t="s">
        <v>512</v>
      </c>
      <c r="P2696" s="123">
        <f t="shared" si="172"/>
        <v>100</v>
      </c>
      <c r="Q2696" s="208" t="str">
        <f t="shared" si="173"/>
        <v>Fuerte</v>
      </c>
      <c r="R2696" s="224" t="s">
        <v>516</v>
      </c>
      <c r="S2696" s="224" t="str">
        <f t="shared" si="174"/>
        <v>FuerteFuerte</v>
      </c>
      <c r="T2696" s="224">
        <f>IFERROR(VLOOKUP(S2696,'Tablas de calculos'!$AU$16:$AV$24,2,FALSE),"")</f>
        <v>1</v>
      </c>
      <c r="U2696" s="208" t="str">
        <f>IFERROR(VLOOKUP(T2696,'Tablas de calculos'!$AV$16:$AY$24,4),"")</f>
        <v>Fuerte</v>
      </c>
      <c r="V2696" s="207" t="s">
        <v>578</v>
      </c>
      <c r="W2696" s="123" t="s">
        <v>578</v>
      </c>
      <c r="X2696" s="123" t="str">
        <f t="shared" si="175"/>
        <v>FuerteDirectamenteDirectamente</v>
      </c>
      <c r="Y2696" s="208">
        <f>IFERROR(VLOOKUP(X2696,'Tablas de calculos'!$AZ$4:$BE$11,5,FALSE),"")</f>
        <v>2</v>
      </c>
      <c r="Z2696" s="208">
        <f>IFERROR(VLOOKUP(X2696,'Tablas de calculos'!$AZ$4:$BE$11,6,FALSE),"")</f>
        <v>2</v>
      </c>
    </row>
    <row r="2697" spans="1:26" ht="30" x14ac:dyDescent="0.25">
      <c r="A2697" s="224" t="s">
        <v>1380</v>
      </c>
      <c r="B2697" s="137">
        <v>116</v>
      </c>
      <c r="C2697" s="429" t="str">
        <f>+VLOOKUP(Tabla9[[#This Row],[Cod. Riesgo]],Tabla_Riesgos[[Número]:[Tipo de Riesgo]],6,FALSE)</f>
        <v>Operativo</v>
      </c>
      <c r="D2697" s="290" t="s">
        <v>38</v>
      </c>
      <c r="E2697" s="291" t="s">
        <v>703</v>
      </c>
      <c r="F2697" s="292"/>
      <c r="G2697" s="293" t="s">
        <v>1393</v>
      </c>
      <c r="H2697" s="472" t="s">
        <v>544</v>
      </c>
      <c r="I2697" s="207" t="s">
        <v>486</v>
      </c>
      <c r="J2697" s="207" t="s">
        <v>490</v>
      </c>
      <c r="K2697" s="207" t="s">
        <v>494</v>
      </c>
      <c r="L2697" s="207" t="s">
        <v>498</v>
      </c>
      <c r="M2697" s="207" t="s">
        <v>503</v>
      </c>
      <c r="N2697" s="207" t="s">
        <v>508</v>
      </c>
      <c r="O2697" s="123" t="s">
        <v>512</v>
      </c>
      <c r="P2697" s="123">
        <f t="shared" si="172"/>
        <v>100</v>
      </c>
      <c r="Q2697" s="208" t="str">
        <f t="shared" si="173"/>
        <v>Fuerte</v>
      </c>
      <c r="R2697" s="224" t="s">
        <v>516</v>
      </c>
      <c r="S2697" s="224" t="str">
        <f t="shared" si="174"/>
        <v>FuerteFuerte</v>
      </c>
      <c r="T2697" s="224">
        <f>IFERROR(VLOOKUP(S2697,'Tablas de calculos'!$AU$16:$AV$24,2,FALSE),"")</f>
        <v>1</v>
      </c>
      <c r="U2697" s="208" t="str">
        <f>IFERROR(VLOOKUP(T2697,'Tablas de calculos'!$AV$16:$AY$24,4),"")</f>
        <v>Fuerte</v>
      </c>
      <c r="V2697" s="207" t="s">
        <v>578</v>
      </c>
      <c r="W2697" s="123" t="s">
        <v>578</v>
      </c>
      <c r="X2697" s="123" t="str">
        <f t="shared" si="175"/>
        <v>FuerteDirectamenteDirectamente</v>
      </c>
      <c r="Y2697" s="208">
        <f>IFERROR(VLOOKUP(X2697,'Tablas de calculos'!$AZ$4:$BE$11,5,FALSE),"")</f>
        <v>2</v>
      </c>
      <c r="Z2697" s="208">
        <f>IFERROR(VLOOKUP(X2697,'Tablas de calculos'!$AZ$4:$BE$11,6,FALSE),"")</f>
        <v>2</v>
      </c>
    </row>
    <row r="2698" spans="1:26" ht="60" x14ac:dyDescent="0.25">
      <c r="A2698" s="224" t="s">
        <v>1380</v>
      </c>
      <c r="B2698" s="137">
        <v>131</v>
      </c>
      <c r="C2698" s="429" t="str">
        <f>+VLOOKUP(Tabla9[[#This Row],[Cod. Riesgo]],Tabla_Riesgos[[Número]:[Tipo de Riesgo]],6,FALSE)</f>
        <v>Operativo</v>
      </c>
      <c r="D2698" s="290" t="s">
        <v>48</v>
      </c>
      <c r="E2698" s="291" t="s">
        <v>724</v>
      </c>
      <c r="F2698" s="292"/>
      <c r="G2698" s="293" t="s">
        <v>1394</v>
      </c>
      <c r="H2698" s="472" t="s">
        <v>544</v>
      </c>
      <c r="I2698" s="207" t="s">
        <v>486</v>
      </c>
      <c r="J2698" s="207" t="s">
        <v>490</v>
      </c>
      <c r="K2698" s="207" t="s">
        <v>494</v>
      </c>
      <c r="L2698" s="207" t="s">
        <v>498</v>
      </c>
      <c r="M2698" s="207" t="s">
        <v>503</v>
      </c>
      <c r="N2698" s="207" t="s">
        <v>508</v>
      </c>
      <c r="O2698" s="123" t="s">
        <v>512</v>
      </c>
      <c r="P2698" s="123">
        <f t="shared" si="172"/>
        <v>100</v>
      </c>
      <c r="Q2698" s="208" t="str">
        <f t="shared" si="173"/>
        <v>Fuerte</v>
      </c>
      <c r="R2698" s="224" t="s">
        <v>516</v>
      </c>
      <c r="S2698" s="224" t="str">
        <f t="shared" si="174"/>
        <v>FuerteFuerte</v>
      </c>
      <c r="T2698" s="224">
        <f>IFERROR(VLOOKUP(S2698,'Tablas de calculos'!$AU$16:$AV$24,2,FALSE),"")</f>
        <v>1</v>
      </c>
      <c r="U2698" s="208" t="str">
        <f>IFERROR(VLOOKUP(T2698,'Tablas de calculos'!$AV$16:$AY$24,4),"")</f>
        <v>Fuerte</v>
      </c>
      <c r="V2698" s="207"/>
      <c r="W2698" s="123"/>
      <c r="X2698" s="123" t="str">
        <f t="shared" si="175"/>
        <v>Fuerte</v>
      </c>
      <c r="Y2698" s="208" t="str">
        <f>IFERROR(VLOOKUP(X2698,'Tablas de calculos'!$AZ$4:$BE$11,5,FALSE),"")</f>
        <v/>
      </c>
      <c r="Z2698" s="208" t="str">
        <f>IFERROR(VLOOKUP(X2698,'Tablas de calculos'!$AZ$4:$BE$11,6,FALSE),"")</f>
        <v/>
      </c>
    </row>
    <row r="2699" spans="1:26" ht="30" x14ac:dyDescent="0.25">
      <c r="A2699" s="224" t="s">
        <v>1380</v>
      </c>
      <c r="B2699" s="137">
        <v>136</v>
      </c>
      <c r="C2699" s="429" t="str">
        <f>+VLOOKUP(Tabla9[[#This Row],[Cod. Riesgo]],Tabla_Riesgos[[Número]:[Tipo de Riesgo]],6,FALSE)</f>
        <v xml:space="preserve">Continuidad del negocio </v>
      </c>
      <c r="D2699" s="290" t="s">
        <v>66</v>
      </c>
      <c r="E2699" s="291" t="s">
        <v>774</v>
      </c>
      <c r="F2699" s="292"/>
      <c r="G2699" s="293" t="s">
        <v>787</v>
      </c>
      <c r="H2699" s="472" t="s">
        <v>544</v>
      </c>
      <c r="I2699" s="207" t="s">
        <v>486</v>
      </c>
      <c r="J2699" s="207" t="s">
        <v>490</v>
      </c>
      <c r="K2699" s="207" t="s">
        <v>494</v>
      </c>
      <c r="L2699" s="207" t="s">
        <v>498</v>
      </c>
      <c r="M2699" s="207" t="s">
        <v>503</v>
      </c>
      <c r="N2699" s="207" t="s">
        <v>508</v>
      </c>
      <c r="O2699" s="123" t="s">
        <v>512</v>
      </c>
      <c r="P2699" s="123">
        <f t="shared" si="172"/>
        <v>100</v>
      </c>
      <c r="Q2699" s="208" t="str">
        <f t="shared" si="173"/>
        <v>Fuerte</v>
      </c>
      <c r="R2699" s="224" t="s">
        <v>516</v>
      </c>
      <c r="S2699" s="224" t="str">
        <f t="shared" si="174"/>
        <v>FuerteFuerte</v>
      </c>
      <c r="T2699" s="224">
        <f>IFERROR(VLOOKUP(S2699,'Tablas de calculos'!$AU$16:$AV$24,2,FALSE),"")</f>
        <v>1</v>
      </c>
      <c r="U2699" s="208" t="str">
        <f>IFERROR(VLOOKUP(T2699,'Tablas de calculos'!$AV$16:$AY$24,4),"")</f>
        <v>Fuerte</v>
      </c>
      <c r="V2699" s="207" t="s">
        <v>576</v>
      </c>
      <c r="W2699" s="123" t="s">
        <v>578</v>
      </c>
      <c r="X2699" s="123" t="str">
        <f t="shared" si="175"/>
        <v>FuerteNo disminuyeDirectamente</v>
      </c>
      <c r="Y2699" s="208">
        <f>IFERROR(VLOOKUP(X2699,'Tablas de calculos'!$AZ$4:$BE$11,5,FALSE),"")</f>
        <v>0</v>
      </c>
      <c r="Z2699" s="208">
        <f>IFERROR(VLOOKUP(X2699,'Tablas de calculos'!$AZ$4:$BE$11,6,FALSE),"")</f>
        <v>2</v>
      </c>
    </row>
    <row r="2700" spans="1:26" ht="30" x14ac:dyDescent="0.25">
      <c r="A2700" s="224" t="s">
        <v>1380</v>
      </c>
      <c r="B2700" s="137">
        <v>137</v>
      </c>
      <c r="C2700" s="429" t="str">
        <f>+VLOOKUP(Tabla9[[#This Row],[Cod. Riesgo]],Tabla_Riesgos[[Número]:[Tipo de Riesgo]],6,FALSE)</f>
        <v xml:space="preserve">Continuidad del negocio </v>
      </c>
      <c r="D2700" s="290" t="s">
        <v>66</v>
      </c>
      <c r="E2700" s="291" t="s">
        <v>736</v>
      </c>
      <c r="F2700" s="292"/>
      <c r="G2700" s="293" t="s">
        <v>788</v>
      </c>
      <c r="H2700" s="472" t="s">
        <v>544</v>
      </c>
      <c r="I2700" s="207" t="s">
        <v>486</v>
      </c>
      <c r="J2700" s="207" t="s">
        <v>490</v>
      </c>
      <c r="K2700" s="207" t="s">
        <v>494</v>
      </c>
      <c r="L2700" s="207" t="s">
        <v>498</v>
      </c>
      <c r="M2700" s="207" t="s">
        <v>503</v>
      </c>
      <c r="N2700" s="207" t="s">
        <v>508</v>
      </c>
      <c r="O2700" s="123" t="s">
        <v>512</v>
      </c>
      <c r="P2700" s="123">
        <f t="shared" si="172"/>
        <v>100</v>
      </c>
      <c r="Q2700" s="208" t="str">
        <f t="shared" si="173"/>
        <v>Fuerte</v>
      </c>
      <c r="R2700" s="224" t="s">
        <v>516</v>
      </c>
      <c r="S2700" s="224" t="str">
        <f t="shared" si="174"/>
        <v>FuerteFuerte</v>
      </c>
      <c r="T2700" s="224">
        <f>IFERROR(VLOOKUP(S2700,'Tablas de calculos'!$AU$16:$AV$24,2,FALSE),"")</f>
        <v>1</v>
      </c>
      <c r="U2700" s="208" t="str">
        <f>IFERROR(VLOOKUP(T2700,'Tablas de calculos'!$AV$16:$AY$24,4),"")</f>
        <v>Fuerte</v>
      </c>
      <c r="V2700" s="207" t="s">
        <v>576</v>
      </c>
      <c r="W2700" s="123" t="s">
        <v>578</v>
      </c>
      <c r="X2700" s="123" t="str">
        <f t="shared" si="175"/>
        <v>FuerteNo disminuyeDirectamente</v>
      </c>
      <c r="Y2700" s="208">
        <f>IFERROR(VLOOKUP(X2700,'Tablas de calculos'!$AZ$4:$BE$11,5,FALSE),"")</f>
        <v>0</v>
      </c>
      <c r="Z2700" s="208">
        <f>IFERROR(VLOOKUP(X2700,'Tablas de calculos'!$AZ$4:$BE$11,6,FALSE),"")</f>
        <v>2</v>
      </c>
    </row>
    <row r="2701" spans="1:26" ht="30" x14ac:dyDescent="0.25">
      <c r="A2701" s="224" t="s">
        <v>1380</v>
      </c>
      <c r="B2701" s="203">
        <v>138</v>
      </c>
      <c r="C2701" s="467" t="str">
        <f>+VLOOKUP(Tabla9[[#This Row],[Cod. Riesgo]],Tabla_Riesgos[[Número]:[Tipo de Riesgo]],6,FALSE)</f>
        <v xml:space="preserve">Continuidad del negocio </v>
      </c>
      <c r="D2701" s="468" t="s">
        <v>66</v>
      </c>
      <c r="E2701" s="469" t="s">
        <v>738</v>
      </c>
      <c r="F2701" s="470"/>
      <c r="G2701" s="471" t="s">
        <v>789</v>
      </c>
      <c r="H2701" s="472" t="s">
        <v>544</v>
      </c>
      <c r="I2701" s="207" t="s">
        <v>486</v>
      </c>
      <c r="J2701" s="207" t="s">
        <v>490</v>
      </c>
      <c r="K2701" s="207" t="s">
        <v>494</v>
      </c>
      <c r="L2701" s="207" t="s">
        <v>498</v>
      </c>
      <c r="M2701" s="207" t="s">
        <v>503</v>
      </c>
      <c r="N2701" s="207" t="s">
        <v>508</v>
      </c>
      <c r="O2701" s="123" t="s">
        <v>512</v>
      </c>
      <c r="P2701" s="123">
        <f t="shared" si="172"/>
        <v>100</v>
      </c>
      <c r="Q2701" s="208" t="str">
        <f t="shared" si="173"/>
        <v>Fuerte</v>
      </c>
      <c r="R2701" s="224" t="s">
        <v>516</v>
      </c>
      <c r="S2701" s="224" t="str">
        <f t="shared" si="174"/>
        <v>FuerteFuerte</v>
      </c>
      <c r="T2701" s="224">
        <f>IFERROR(VLOOKUP(S2701,'Tablas de calculos'!$AU$16:$AV$24,2,FALSE),"")</f>
        <v>1</v>
      </c>
      <c r="U2701" s="208" t="str">
        <f>IFERROR(VLOOKUP(T2701,'Tablas de calculos'!$AV$16:$AY$24,4),"")</f>
        <v>Fuerte</v>
      </c>
      <c r="V2701" s="207" t="s">
        <v>576</v>
      </c>
      <c r="W2701" s="123" t="s">
        <v>578</v>
      </c>
      <c r="X2701" s="123" t="str">
        <f t="shared" si="175"/>
        <v>FuerteNo disminuyeDirectamente</v>
      </c>
      <c r="Y2701" s="208">
        <f>IFERROR(VLOOKUP(X2701,'Tablas de calculos'!$AZ$4:$BE$11,5,FALSE),"")</f>
        <v>0</v>
      </c>
      <c r="Z2701" s="208">
        <f>IFERROR(VLOOKUP(X2701,'Tablas de calculos'!$AZ$4:$BE$11,6,FALSE),"")</f>
        <v>2</v>
      </c>
    </row>
    <row r="2702" spans="1:26" ht="45" x14ac:dyDescent="0.25">
      <c r="A2702" s="232" t="s">
        <v>1395</v>
      </c>
      <c r="B2702" s="137">
        <v>53</v>
      </c>
      <c r="C2702" s="429" t="str">
        <f>+VLOOKUP(Tabla9[[#This Row],[Cod. Riesgo]],Tabla_Riesgos[[Número]:[Tipo de Riesgo]],6,FALSE)</f>
        <v>Seguridad de la Información</v>
      </c>
      <c r="D2702" s="290" t="s">
        <v>57</v>
      </c>
      <c r="E2702" s="291" t="s">
        <v>58</v>
      </c>
      <c r="F2702" s="292" t="s">
        <v>288</v>
      </c>
      <c r="G2702" s="293" t="s">
        <v>543</v>
      </c>
      <c r="H2702" s="472" t="s">
        <v>486</v>
      </c>
      <c r="I2702" s="214"/>
      <c r="J2702" s="214"/>
      <c r="K2702" s="214"/>
      <c r="L2702" s="214"/>
      <c r="M2702" s="214"/>
      <c r="N2702" s="214"/>
      <c r="O2702" s="214" t="s">
        <v>562</v>
      </c>
      <c r="P2702" s="123">
        <f t="shared" si="172"/>
        <v>0</v>
      </c>
      <c r="Q2702" s="208" t="str">
        <f t="shared" si="173"/>
        <v>Debil</v>
      </c>
      <c r="R2702" s="214" t="s">
        <v>576</v>
      </c>
      <c r="S2702" s="224" t="str">
        <f t="shared" si="174"/>
        <v>DebilNo disminuye</v>
      </c>
      <c r="T2702" s="224" t="str">
        <f>IFERROR(VLOOKUP(S2702,'Tablas de calculos'!$AU$16:$AV$24,2,FALSE),"")</f>
        <v/>
      </c>
      <c r="U2702" s="208" t="str">
        <f>IFERROR(VLOOKUP(T2702,'Tablas de calculos'!$AV$16:$AY$24,4),"")</f>
        <v/>
      </c>
      <c r="V2702" s="214"/>
      <c r="W2702" s="214"/>
      <c r="X2702" s="123" t="str">
        <f t="shared" si="175"/>
        <v/>
      </c>
      <c r="Y2702" s="208" t="str">
        <f>IFERROR(VLOOKUP(X2702,'Tablas de calculos'!$AZ$4:$BE$11,5,FALSE),"")</f>
        <v/>
      </c>
      <c r="Z2702" s="208" t="str">
        <f>IFERROR(VLOOKUP(X2702,'Tablas de calculos'!$AZ$4:$BE$11,6,FALSE),"")</f>
        <v/>
      </c>
    </row>
    <row r="2703" spans="1:26" ht="45" x14ac:dyDescent="0.25">
      <c r="A2703" s="232" t="s">
        <v>1395</v>
      </c>
      <c r="B2703" s="137">
        <v>54</v>
      </c>
      <c r="C2703" s="429" t="str">
        <f>+VLOOKUP(Tabla9[[#This Row],[Cod. Riesgo]],Tabla_Riesgos[[Número]:[Tipo de Riesgo]],6,FALSE)</f>
        <v>Operativo</v>
      </c>
      <c r="D2703" s="290" t="s">
        <v>57</v>
      </c>
      <c r="E2703" s="291" t="s">
        <v>59</v>
      </c>
      <c r="F2703" s="292" t="s">
        <v>289</v>
      </c>
      <c r="G2703" s="293" t="s">
        <v>543</v>
      </c>
      <c r="H2703" s="472" t="s">
        <v>487</v>
      </c>
      <c r="I2703" s="214"/>
      <c r="J2703" s="214"/>
      <c r="K2703" s="214"/>
      <c r="L2703" s="214"/>
      <c r="M2703" s="214"/>
      <c r="N2703" s="214"/>
      <c r="O2703" s="214" t="s">
        <v>562</v>
      </c>
      <c r="P2703" s="123">
        <f t="shared" si="172"/>
        <v>0</v>
      </c>
      <c r="Q2703" s="208" t="str">
        <f t="shared" si="173"/>
        <v>Debil</v>
      </c>
      <c r="R2703" s="214" t="s">
        <v>576</v>
      </c>
      <c r="S2703" s="224" t="str">
        <f t="shared" si="174"/>
        <v>DebilNo disminuye</v>
      </c>
      <c r="T2703" s="224" t="str">
        <f>IFERROR(VLOOKUP(S2703,'Tablas de calculos'!$AU$16:$AV$24,2,FALSE),"")</f>
        <v/>
      </c>
      <c r="U2703" s="208" t="str">
        <f>IFERROR(VLOOKUP(T2703,'Tablas de calculos'!$AV$16:$AY$24,4),"")</f>
        <v/>
      </c>
      <c r="V2703" s="214"/>
      <c r="W2703" s="214"/>
      <c r="X2703" s="123" t="str">
        <f t="shared" si="175"/>
        <v/>
      </c>
      <c r="Y2703" s="208" t="str">
        <f>IFERROR(VLOOKUP(X2703,'Tablas de calculos'!$AZ$4:$BE$11,5,FALSE),"")</f>
        <v/>
      </c>
      <c r="Z2703" s="208" t="str">
        <f>IFERROR(VLOOKUP(X2703,'Tablas de calculos'!$AZ$4:$BE$11,6,FALSE),"")</f>
        <v/>
      </c>
    </row>
    <row r="2704" spans="1:26" ht="45" x14ac:dyDescent="0.25">
      <c r="A2704" s="232" t="s">
        <v>1395</v>
      </c>
      <c r="B2704" s="203">
        <v>54</v>
      </c>
      <c r="C2704" s="467" t="str">
        <f>+VLOOKUP(Tabla9[[#This Row],[Cod. Riesgo]],Tabla_Riesgos[[Número]:[Tipo de Riesgo]],6,FALSE)</f>
        <v>Operativo</v>
      </c>
      <c r="D2704" s="468" t="s">
        <v>57</v>
      </c>
      <c r="E2704" s="469" t="s">
        <v>59</v>
      </c>
      <c r="F2704" s="470" t="s">
        <v>290</v>
      </c>
      <c r="G2704" s="471" t="s">
        <v>543</v>
      </c>
      <c r="H2704" s="472" t="s">
        <v>487</v>
      </c>
      <c r="I2704" s="214"/>
      <c r="J2704" s="214"/>
      <c r="K2704" s="214"/>
      <c r="L2704" s="214"/>
      <c r="M2704" s="214"/>
      <c r="N2704" s="214"/>
      <c r="O2704" s="214" t="s">
        <v>562</v>
      </c>
      <c r="P2704" s="123">
        <f t="shared" si="172"/>
        <v>0</v>
      </c>
      <c r="Q2704" s="208" t="str">
        <f t="shared" si="173"/>
        <v>Debil</v>
      </c>
      <c r="R2704" s="214" t="s">
        <v>576</v>
      </c>
      <c r="S2704" s="224" t="str">
        <f t="shared" si="174"/>
        <v>DebilNo disminuye</v>
      </c>
      <c r="T2704" s="224" t="str">
        <f>IFERROR(VLOOKUP(S2704,'Tablas de calculos'!$AU$16:$AV$24,2,FALSE),"")</f>
        <v/>
      </c>
      <c r="U2704" s="208" t="str">
        <f>IFERROR(VLOOKUP(T2704,'Tablas de calculos'!$AV$16:$AY$24,4),"")</f>
        <v/>
      </c>
      <c r="V2704" s="214"/>
      <c r="W2704" s="214"/>
      <c r="X2704" s="123" t="str">
        <f t="shared" si="175"/>
        <v/>
      </c>
      <c r="Y2704" s="208" t="str">
        <f>IFERROR(VLOOKUP(X2704,'Tablas de calculos'!$AZ$4:$BE$11,5,FALSE),"")</f>
        <v/>
      </c>
      <c r="Z2704" s="208" t="str">
        <f>IFERROR(VLOOKUP(X2704,'Tablas de calculos'!$AZ$4:$BE$11,6,FALSE),"")</f>
        <v/>
      </c>
    </row>
    <row r="2705" spans="1:26" ht="45" x14ac:dyDescent="0.25">
      <c r="A2705" s="232" t="s">
        <v>1610</v>
      </c>
      <c r="B2705" s="137">
        <v>39</v>
      </c>
      <c r="C2705" s="429" t="str">
        <f>+VLOOKUP(Tabla9[[#This Row],[Cod. Riesgo]],Tabla_Riesgos[[Número]:[Tipo de Riesgo]],6,FALSE)</f>
        <v>Estratégico</v>
      </c>
      <c r="D2705" s="290" t="str">
        <f>VLOOKUP(B2705,Tabla_Riesgos[#All],2,0)</f>
        <v>GESTIÓN FINANCIERA</v>
      </c>
      <c r="E2705" s="291" t="str">
        <f>VLOOKUP(B2705,Tabla_Riesgos[#All],3,0)</f>
        <v>Se podría presentar que no exista disponibilidad de recursos</v>
      </c>
      <c r="F2705" s="292"/>
      <c r="G2705" s="293" t="s">
        <v>213</v>
      </c>
      <c r="H2705" s="511" t="s">
        <v>544</v>
      </c>
      <c r="I2705" s="214" t="s">
        <v>486</v>
      </c>
      <c r="J2705" s="214" t="s">
        <v>490</v>
      </c>
      <c r="K2705" s="214" t="s">
        <v>494</v>
      </c>
      <c r="L2705" s="214" t="s">
        <v>498</v>
      </c>
      <c r="M2705" s="214" t="s">
        <v>503</v>
      </c>
      <c r="N2705" s="214" t="s">
        <v>508</v>
      </c>
      <c r="O2705" s="214" t="s">
        <v>512</v>
      </c>
      <c r="P2705" s="123">
        <v>100</v>
      </c>
      <c r="Q2705" s="208" t="s">
        <v>516</v>
      </c>
      <c r="R2705" s="214" t="s">
        <v>516</v>
      </c>
      <c r="S2705" s="224" t="s">
        <v>1611</v>
      </c>
      <c r="T2705" s="224">
        <v>1</v>
      </c>
      <c r="U2705" s="208" t="s">
        <v>516</v>
      </c>
      <c r="V2705" s="214" t="s">
        <v>576</v>
      </c>
      <c r="W2705" s="214" t="s">
        <v>578</v>
      </c>
      <c r="X2705" s="123" t="s">
        <v>1612</v>
      </c>
      <c r="Y2705" s="208">
        <v>0</v>
      </c>
      <c r="Z2705" s="208">
        <v>2</v>
      </c>
    </row>
    <row r="2706" spans="1:26" ht="60" x14ac:dyDescent="0.25">
      <c r="A2706" s="232" t="s">
        <v>1610</v>
      </c>
      <c r="B2706" s="137">
        <v>40</v>
      </c>
      <c r="C2706" s="429" t="str">
        <f>+VLOOKUP(Tabla9[[#This Row],[Cod. Riesgo]],Tabla_Riesgos[[Número]:[Tipo de Riesgo]],6,FALSE)</f>
        <v>Operativo</v>
      </c>
      <c r="D2706" s="290" t="str">
        <f>VLOOKUP(B2706,Tabla_Riesgos[#All],2,0)</f>
        <v>GESTIÓN FINANCIERA</v>
      </c>
      <c r="E2706" s="291" t="str">
        <f>VLOOKUP(B2706,Tabla_Riesgos[#All],3,0)</f>
        <v>Puede ocurrir que no se cuente con información del estado de cuenta por activo</v>
      </c>
      <c r="F2706" s="292"/>
      <c r="G2706" s="293" t="s">
        <v>214</v>
      </c>
      <c r="H2706" s="511" t="s">
        <v>544</v>
      </c>
      <c r="I2706" s="214" t="s">
        <v>486</v>
      </c>
      <c r="J2706" s="214" t="s">
        <v>490</v>
      </c>
      <c r="K2706" s="214" t="s">
        <v>494</v>
      </c>
      <c r="L2706" s="214" t="s">
        <v>498</v>
      </c>
      <c r="M2706" s="214" t="s">
        <v>503</v>
      </c>
      <c r="N2706" s="214" t="s">
        <v>508</v>
      </c>
      <c r="O2706" s="214" t="s">
        <v>512</v>
      </c>
      <c r="P2706" s="123">
        <v>100</v>
      </c>
      <c r="Q2706" s="208" t="s">
        <v>516</v>
      </c>
      <c r="R2706" s="214" t="s">
        <v>516</v>
      </c>
      <c r="S2706" s="224" t="s">
        <v>1611</v>
      </c>
      <c r="T2706" s="224">
        <v>1</v>
      </c>
      <c r="U2706" s="208" t="s">
        <v>516</v>
      </c>
      <c r="V2706" s="214" t="s">
        <v>576</v>
      </c>
      <c r="W2706" s="214" t="s">
        <v>578</v>
      </c>
      <c r="X2706" s="123" t="s">
        <v>1612</v>
      </c>
      <c r="Y2706" s="208">
        <v>0</v>
      </c>
      <c r="Z2706" s="208">
        <v>2</v>
      </c>
    </row>
    <row r="2707" spans="1:26" ht="45" x14ac:dyDescent="0.25">
      <c r="A2707" s="232" t="s">
        <v>1610</v>
      </c>
      <c r="B2707" s="137">
        <v>40</v>
      </c>
      <c r="C2707" s="429" t="str">
        <f>+VLOOKUP(Tabla9[[#This Row],[Cod. Riesgo]],Tabla_Riesgos[[Número]:[Tipo de Riesgo]],6,FALSE)</f>
        <v>Operativo</v>
      </c>
      <c r="D2707" s="290" t="str">
        <f>VLOOKUP(B2707,Tabla_Riesgos[#All],2,0)</f>
        <v>GESTIÓN FINANCIERA</v>
      </c>
      <c r="E2707" s="291" t="str">
        <f>VLOOKUP(B2707,Tabla_Riesgos[#All],3,0)</f>
        <v>Puede ocurrir que no se cuente con información del estado de cuenta por activo</v>
      </c>
      <c r="F2707" s="292"/>
      <c r="G2707" s="293" t="s">
        <v>260</v>
      </c>
      <c r="H2707" s="511" t="s">
        <v>545</v>
      </c>
      <c r="I2707" s="214" t="s">
        <v>486</v>
      </c>
      <c r="J2707" s="214" t="s">
        <v>490</v>
      </c>
      <c r="K2707" s="214" t="s">
        <v>494</v>
      </c>
      <c r="L2707" s="214" t="s">
        <v>498</v>
      </c>
      <c r="M2707" s="214" t="s">
        <v>503</v>
      </c>
      <c r="N2707" s="214" t="s">
        <v>508</v>
      </c>
      <c r="O2707" s="214" t="s">
        <v>512</v>
      </c>
      <c r="P2707" s="123">
        <v>100</v>
      </c>
      <c r="Q2707" s="208" t="s">
        <v>516</v>
      </c>
      <c r="R2707" s="214" t="s">
        <v>516</v>
      </c>
      <c r="S2707" s="224" t="s">
        <v>1611</v>
      </c>
      <c r="T2707" s="224">
        <v>1</v>
      </c>
      <c r="U2707" s="208" t="s">
        <v>516</v>
      </c>
      <c r="V2707" s="214" t="s">
        <v>576</v>
      </c>
      <c r="W2707" s="214" t="s">
        <v>578</v>
      </c>
      <c r="X2707" s="123" t="s">
        <v>1612</v>
      </c>
      <c r="Y2707" s="208">
        <v>0</v>
      </c>
      <c r="Z2707" s="208">
        <v>2</v>
      </c>
    </row>
    <row r="2708" spans="1:26" ht="45" x14ac:dyDescent="0.25">
      <c r="A2708" s="232" t="s">
        <v>1610</v>
      </c>
      <c r="B2708" s="137">
        <v>41</v>
      </c>
      <c r="C2708" s="429" t="str">
        <f>+VLOOKUP(Tabla9[[#This Row],[Cod. Riesgo]],Tabla_Riesgos[[Número]:[Tipo de Riesgo]],6,FALSE)</f>
        <v>Estratégico</v>
      </c>
      <c r="D2708" s="290" t="str">
        <f>VLOOKUP(B2708,Tabla_Riesgos[#All],2,0)</f>
        <v>GESTIÓN FINANCIERA</v>
      </c>
      <c r="E2708" s="291" t="str">
        <f>VLOOKUP(B2708,Tabla_Riesgos[#All],3,0)</f>
        <v xml:space="preserve">Puede ocurrir que SAE disponga de los recursos de los activos del FRISCO desconociendo la condición de estos. </v>
      </c>
      <c r="F2708" s="292"/>
      <c r="G2708" s="293" t="s">
        <v>261</v>
      </c>
      <c r="H2708" s="511" t="s">
        <v>545</v>
      </c>
      <c r="I2708" s="214" t="s">
        <v>486</v>
      </c>
      <c r="J2708" s="214" t="s">
        <v>490</v>
      </c>
      <c r="K2708" s="214" t="s">
        <v>494</v>
      </c>
      <c r="L2708" s="214" t="s">
        <v>498</v>
      </c>
      <c r="M2708" s="214" t="s">
        <v>503</v>
      </c>
      <c r="N2708" s="214" t="s">
        <v>508</v>
      </c>
      <c r="O2708" s="214" t="s">
        <v>512</v>
      </c>
      <c r="P2708" s="123">
        <v>100</v>
      </c>
      <c r="Q2708" s="208" t="s">
        <v>516</v>
      </c>
      <c r="R2708" s="214" t="s">
        <v>516</v>
      </c>
      <c r="S2708" s="224" t="s">
        <v>1611</v>
      </c>
      <c r="T2708" s="224">
        <v>1</v>
      </c>
      <c r="U2708" s="208" t="s">
        <v>516</v>
      </c>
      <c r="V2708" s="214" t="s">
        <v>576</v>
      </c>
      <c r="W2708" s="214" t="s">
        <v>578</v>
      </c>
      <c r="X2708" s="123" t="s">
        <v>1612</v>
      </c>
      <c r="Y2708" s="208">
        <v>0</v>
      </c>
      <c r="Z2708" s="208">
        <v>2</v>
      </c>
    </row>
    <row r="2709" spans="1:26" ht="60" x14ac:dyDescent="0.25">
      <c r="A2709" s="232" t="s">
        <v>1610</v>
      </c>
      <c r="B2709" s="137">
        <v>42</v>
      </c>
      <c r="C2709" s="429" t="str">
        <f>+VLOOKUP(Tabla9[[#This Row],[Cod. Riesgo]],Tabla_Riesgos[[Número]:[Tipo de Riesgo]],6,FALSE)</f>
        <v>Operativo</v>
      </c>
      <c r="D2709" s="290" t="str">
        <f>VLOOKUP(B2709,Tabla_Riesgos[#All],2,0)</f>
        <v>GESTIÓN FINANCIERA</v>
      </c>
      <c r="E2709" s="291" t="str">
        <f>VLOOKUP(B2709,Tabla_Riesgos[#All],3,0)</f>
        <v>Se podría reportar información financiera inexacta tanto de SAE como del FRISCO.</v>
      </c>
      <c r="F2709" s="292"/>
      <c r="G2709" s="293" t="s">
        <v>215</v>
      </c>
      <c r="H2709" s="511" t="s">
        <v>545</v>
      </c>
      <c r="I2709" s="214" t="s">
        <v>486</v>
      </c>
      <c r="J2709" s="214" t="s">
        <v>490</v>
      </c>
      <c r="K2709" s="214" t="s">
        <v>494</v>
      </c>
      <c r="L2709" s="214" t="s">
        <v>498</v>
      </c>
      <c r="M2709" s="214" t="s">
        <v>503</v>
      </c>
      <c r="N2709" s="214" t="s">
        <v>508</v>
      </c>
      <c r="O2709" s="214" t="s">
        <v>512</v>
      </c>
      <c r="P2709" s="123">
        <v>100</v>
      </c>
      <c r="Q2709" s="208" t="s">
        <v>516</v>
      </c>
      <c r="R2709" s="214" t="s">
        <v>516</v>
      </c>
      <c r="S2709" s="224" t="s">
        <v>1611</v>
      </c>
      <c r="T2709" s="224">
        <v>1</v>
      </c>
      <c r="U2709" s="208" t="s">
        <v>516</v>
      </c>
      <c r="V2709" s="214" t="s">
        <v>576</v>
      </c>
      <c r="W2709" s="214" t="s">
        <v>578</v>
      </c>
      <c r="X2709" s="123" t="s">
        <v>1612</v>
      </c>
      <c r="Y2709" s="208">
        <v>0</v>
      </c>
      <c r="Z2709" s="208">
        <v>2</v>
      </c>
    </row>
    <row r="2710" spans="1:26" ht="60" x14ac:dyDescent="0.25">
      <c r="A2710" s="232" t="s">
        <v>1610</v>
      </c>
      <c r="B2710" s="137">
        <v>42</v>
      </c>
      <c r="C2710" s="429" t="str">
        <f>+VLOOKUP(Tabla9[[#This Row],[Cod. Riesgo]],Tabla_Riesgos[[Número]:[Tipo de Riesgo]],6,FALSE)</f>
        <v>Operativo</v>
      </c>
      <c r="D2710" s="290" t="str">
        <f>VLOOKUP(B2710,Tabla_Riesgos[#All],2,0)</f>
        <v>GESTIÓN FINANCIERA</v>
      </c>
      <c r="E2710" s="291" t="str">
        <f>VLOOKUP(B2710,Tabla_Riesgos[#All],3,0)</f>
        <v>Se podría reportar información financiera inexacta tanto de SAE como del FRISCO.</v>
      </c>
      <c r="F2710" s="292"/>
      <c r="G2710" s="293" t="s">
        <v>216</v>
      </c>
      <c r="H2710" s="511" t="s">
        <v>545</v>
      </c>
      <c r="I2710" s="214" t="s">
        <v>486</v>
      </c>
      <c r="J2710" s="214" t="s">
        <v>490</v>
      </c>
      <c r="K2710" s="214" t="s">
        <v>494</v>
      </c>
      <c r="L2710" s="214" t="s">
        <v>498</v>
      </c>
      <c r="M2710" s="214" t="s">
        <v>503</v>
      </c>
      <c r="N2710" s="214" t="s">
        <v>508</v>
      </c>
      <c r="O2710" s="214" t="s">
        <v>512</v>
      </c>
      <c r="P2710" s="123">
        <v>100</v>
      </c>
      <c r="Q2710" s="208" t="s">
        <v>516</v>
      </c>
      <c r="R2710" s="214" t="s">
        <v>516</v>
      </c>
      <c r="S2710" s="224" t="s">
        <v>1611</v>
      </c>
      <c r="T2710" s="224">
        <v>1</v>
      </c>
      <c r="U2710" s="208" t="s">
        <v>516</v>
      </c>
      <c r="V2710" s="214" t="s">
        <v>576</v>
      </c>
      <c r="W2710" s="214" t="s">
        <v>578</v>
      </c>
      <c r="X2710" s="123" t="s">
        <v>1612</v>
      </c>
      <c r="Y2710" s="208">
        <v>0</v>
      </c>
      <c r="Z2710" s="208">
        <v>2</v>
      </c>
    </row>
    <row r="2711" spans="1:26" ht="30" x14ac:dyDescent="0.25">
      <c r="A2711" s="232" t="s">
        <v>1610</v>
      </c>
      <c r="B2711" s="137">
        <v>135</v>
      </c>
      <c r="C2711" s="429" t="str">
        <f>+VLOOKUP(Tabla9[[#This Row],[Cod. Riesgo]],Tabla_Riesgos[[Número]:[Tipo de Riesgo]],6,FALSE)</f>
        <v xml:space="preserve">Continuidad del negocio </v>
      </c>
      <c r="D2711" s="290" t="str">
        <f>VLOOKUP(B2711,Tabla_Riesgos[#All],2,0)</f>
        <v>GESTIÓN FINANCIERA</v>
      </c>
      <c r="E2711" s="291" t="str">
        <f>VLOOKUP(B2711,Tabla_Riesgos[#All],3,0)</f>
        <v>Puede ocurrir que un proveedor se encuentre suplantado</v>
      </c>
      <c r="F2711" s="292"/>
      <c r="G2711" s="293" t="s">
        <v>217</v>
      </c>
      <c r="H2711" s="511" t="s">
        <v>545</v>
      </c>
      <c r="I2711" s="214" t="s">
        <v>486</v>
      </c>
      <c r="J2711" s="214" t="s">
        <v>490</v>
      </c>
      <c r="K2711" s="214" t="s">
        <v>494</v>
      </c>
      <c r="L2711" s="214" t="s">
        <v>498</v>
      </c>
      <c r="M2711" s="214" t="s">
        <v>503</v>
      </c>
      <c r="N2711" s="214" t="s">
        <v>508</v>
      </c>
      <c r="O2711" s="214" t="s">
        <v>512</v>
      </c>
      <c r="P2711" s="123">
        <v>100</v>
      </c>
      <c r="Q2711" s="208" t="s">
        <v>516</v>
      </c>
      <c r="R2711" s="214" t="s">
        <v>516</v>
      </c>
      <c r="S2711" s="224" t="s">
        <v>1611</v>
      </c>
      <c r="T2711" s="224">
        <v>1</v>
      </c>
      <c r="U2711" s="208" t="s">
        <v>516</v>
      </c>
      <c r="V2711" s="214" t="s">
        <v>576</v>
      </c>
      <c r="W2711" s="214" t="s">
        <v>578</v>
      </c>
      <c r="X2711" s="123" t="s">
        <v>1612</v>
      </c>
      <c r="Y2711" s="208">
        <v>0</v>
      </c>
      <c r="Z2711" s="208">
        <v>2</v>
      </c>
    </row>
    <row r="2712" spans="1:26" ht="60" x14ac:dyDescent="0.25">
      <c r="A2712" s="232" t="s">
        <v>1610</v>
      </c>
      <c r="B2712" s="137">
        <v>135</v>
      </c>
      <c r="C2712" s="429" t="str">
        <f>+VLOOKUP(Tabla9[[#This Row],[Cod. Riesgo]],Tabla_Riesgos[[Número]:[Tipo de Riesgo]],6,FALSE)</f>
        <v xml:space="preserve">Continuidad del negocio </v>
      </c>
      <c r="D2712" s="290" t="str">
        <f>VLOOKUP(B2712,Tabla_Riesgos[#All],2,0)</f>
        <v>GESTIÓN FINANCIERA</v>
      </c>
      <c r="E2712" s="291" t="str">
        <f>VLOOKUP(B2712,Tabla_Riesgos[#All],3,0)</f>
        <v>Puede ocurrir que un proveedor se encuentre suplantado</v>
      </c>
      <c r="F2712" s="292"/>
      <c r="G2712" s="293" t="s">
        <v>262</v>
      </c>
      <c r="H2712" s="511" t="s">
        <v>545</v>
      </c>
      <c r="I2712" s="214" t="s">
        <v>486</v>
      </c>
      <c r="J2712" s="214" t="s">
        <v>490</v>
      </c>
      <c r="K2712" s="214" t="s">
        <v>494</v>
      </c>
      <c r="L2712" s="214" t="s">
        <v>498</v>
      </c>
      <c r="M2712" s="214" t="s">
        <v>503</v>
      </c>
      <c r="N2712" s="214" t="s">
        <v>508</v>
      </c>
      <c r="O2712" s="214" t="s">
        <v>512</v>
      </c>
      <c r="P2712" s="123">
        <v>100</v>
      </c>
      <c r="Q2712" s="208" t="s">
        <v>516</v>
      </c>
      <c r="R2712" s="214" t="s">
        <v>516</v>
      </c>
      <c r="S2712" s="224" t="s">
        <v>1611</v>
      </c>
      <c r="T2712" s="224">
        <v>1</v>
      </c>
      <c r="U2712" s="208" t="s">
        <v>516</v>
      </c>
      <c r="V2712" s="214" t="s">
        <v>576</v>
      </c>
      <c r="W2712" s="214" t="s">
        <v>578</v>
      </c>
      <c r="X2712" s="123" t="s">
        <v>1612</v>
      </c>
      <c r="Y2712" s="208">
        <v>0</v>
      </c>
      <c r="Z2712" s="208">
        <v>2</v>
      </c>
    </row>
    <row r="2713" spans="1:26" ht="60" x14ac:dyDescent="0.25">
      <c r="A2713" s="232" t="s">
        <v>947</v>
      </c>
      <c r="B2713" s="137">
        <v>1</v>
      </c>
      <c r="C2713" s="429" t="str">
        <f>+VLOOKUP(Tabla9[[#This Row],[Cod. Riesgo]],Tabla_Riesgos[[Número]:[Tipo de Riesgo]],6,FALSE)</f>
        <v>Corrupción</v>
      </c>
      <c r="D2713" s="290" t="s">
        <v>12</v>
      </c>
      <c r="E2713" s="291" t="s">
        <v>386</v>
      </c>
      <c r="F2713" s="292"/>
      <c r="G2713" s="293" t="s">
        <v>173</v>
      </c>
      <c r="H2713" s="472" t="s">
        <v>544</v>
      </c>
      <c r="I2713" s="214" t="s">
        <v>486</v>
      </c>
      <c r="J2713" s="214" t="s">
        <v>490</v>
      </c>
      <c r="K2713" s="214" t="s">
        <v>494</v>
      </c>
      <c r="L2713" s="214" t="s">
        <v>498</v>
      </c>
      <c r="M2713" s="214" t="s">
        <v>503</v>
      </c>
      <c r="N2713" s="214" t="s">
        <v>508</v>
      </c>
      <c r="O2713" s="214" t="s">
        <v>512</v>
      </c>
      <c r="P2713" s="123">
        <f t="shared" si="172"/>
        <v>100</v>
      </c>
      <c r="Q2713" s="208" t="str">
        <f t="shared" si="173"/>
        <v>Fuerte</v>
      </c>
      <c r="R2713" s="214" t="s">
        <v>371</v>
      </c>
      <c r="S2713" s="224" t="str">
        <f t="shared" si="174"/>
        <v>FuerteModerado</v>
      </c>
      <c r="T2713" s="224">
        <f>IFERROR(VLOOKUP(S2713,'Tablas de calculos'!$AU$16:$AV$24,2,FALSE),"")</f>
        <v>2</v>
      </c>
      <c r="U2713" s="208" t="str">
        <f>IFERROR(VLOOKUP(T2713,'Tablas de calculos'!$AV$16:$AY$24,4),"")</f>
        <v>Moderado</v>
      </c>
      <c r="V2713" s="214" t="s">
        <v>578</v>
      </c>
      <c r="W2713" s="214" t="s">
        <v>575</v>
      </c>
      <c r="X2713" s="123" t="str">
        <f t="shared" si="175"/>
        <v>ModeradoDirectamenteIndirectamente</v>
      </c>
      <c r="Y2713" s="208">
        <f>IFERROR(VLOOKUP(X2713,'Tablas de calculos'!$AZ$4:$BE$11,5,FALSE),"")</f>
        <v>1</v>
      </c>
      <c r="Z2713" s="208">
        <f>IFERROR(VLOOKUP(X2713,'Tablas de calculos'!$AZ$4:$BE$11,6,FALSE),"")</f>
        <v>0</v>
      </c>
    </row>
    <row r="2714" spans="1:26" ht="60" x14ac:dyDescent="0.25">
      <c r="A2714" s="232" t="s">
        <v>947</v>
      </c>
      <c r="B2714" s="137">
        <v>1</v>
      </c>
      <c r="C2714" s="429" t="str">
        <f>+VLOOKUP(Tabla9[[#This Row],[Cod. Riesgo]],Tabla_Riesgos[[Número]:[Tipo de Riesgo]],6,FALSE)</f>
        <v>Corrupción</v>
      </c>
      <c r="D2714" s="290" t="s">
        <v>12</v>
      </c>
      <c r="E2714" s="291" t="s">
        <v>386</v>
      </c>
      <c r="F2714" s="292"/>
      <c r="G2714" s="293" t="s">
        <v>174</v>
      </c>
      <c r="H2714" s="472" t="s">
        <v>544</v>
      </c>
      <c r="I2714" s="214" t="s">
        <v>486</v>
      </c>
      <c r="J2714" s="214" t="s">
        <v>490</v>
      </c>
      <c r="K2714" s="214" t="s">
        <v>494</v>
      </c>
      <c r="L2714" s="214" t="s">
        <v>498</v>
      </c>
      <c r="M2714" s="214" t="s">
        <v>503</v>
      </c>
      <c r="N2714" s="214" t="s">
        <v>508</v>
      </c>
      <c r="O2714" s="214" t="s">
        <v>512</v>
      </c>
      <c r="P2714" s="123">
        <f t="shared" si="172"/>
        <v>100</v>
      </c>
      <c r="Q2714" s="208" t="str">
        <f t="shared" si="173"/>
        <v>Fuerte</v>
      </c>
      <c r="R2714" s="214" t="s">
        <v>516</v>
      </c>
      <c r="S2714" s="224" t="str">
        <f t="shared" si="174"/>
        <v>FuerteFuerte</v>
      </c>
      <c r="T2714" s="224">
        <f>IFERROR(VLOOKUP(S2714,'Tablas de calculos'!$AU$16:$AV$24,2,FALSE),"")</f>
        <v>1</v>
      </c>
      <c r="U2714" s="208" t="str">
        <f>IFERROR(VLOOKUP(T2714,'Tablas de calculos'!$AV$16:$AY$24,4),"")</f>
        <v>Fuerte</v>
      </c>
      <c r="V2714" s="214" t="s">
        <v>578</v>
      </c>
      <c r="W2714" s="214" t="s">
        <v>575</v>
      </c>
      <c r="X2714" s="123" t="str">
        <f t="shared" si="175"/>
        <v>FuerteDirectamenteIndirectamente</v>
      </c>
      <c r="Y2714" s="208">
        <f>IFERROR(VLOOKUP(X2714,'Tablas de calculos'!$AZ$4:$BE$11,5,FALSE),"")</f>
        <v>2</v>
      </c>
      <c r="Z2714" s="208">
        <f>IFERROR(VLOOKUP(X2714,'Tablas de calculos'!$AZ$4:$BE$11,6,FALSE),"")</f>
        <v>1</v>
      </c>
    </row>
    <row r="2715" spans="1:26" ht="60" x14ac:dyDescent="0.25">
      <c r="A2715" s="232" t="s">
        <v>947</v>
      </c>
      <c r="B2715" s="137">
        <v>1</v>
      </c>
      <c r="C2715" s="429" t="str">
        <f>+VLOOKUP(Tabla9[[#This Row],[Cod. Riesgo]],Tabla_Riesgos[[Número]:[Tipo de Riesgo]],6,FALSE)</f>
        <v>Corrupción</v>
      </c>
      <c r="D2715" s="290" t="s">
        <v>12</v>
      </c>
      <c r="E2715" s="291" t="s">
        <v>386</v>
      </c>
      <c r="F2715" s="292"/>
      <c r="G2715" s="293" t="s">
        <v>175</v>
      </c>
      <c r="H2715" s="472" t="s">
        <v>544</v>
      </c>
      <c r="I2715" s="214" t="s">
        <v>486</v>
      </c>
      <c r="J2715" s="214" t="s">
        <v>490</v>
      </c>
      <c r="K2715" s="214" t="s">
        <v>494</v>
      </c>
      <c r="L2715" s="214" t="s">
        <v>498</v>
      </c>
      <c r="M2715" s="214" t="s">
        <v>503</v>
      </c>
      <c r="N2715" s="214" t="s">
        <v>508</v>
      </c>
      <c r="O2715" s="214" t="s">
        <v>512</v>
      </c>
      <c r="P2715" s="123">
        <f t="shared" si="172"/>
        <v>100</v>
      </c>
      <c r="Q2715" s="208" t="str">
        <f t="shared" si="173"/>
        <v>Fuerte</v>
      </c>
      <c r="R2715" s="214" t="s">
        <v>371</v>
      </c>
      <c r="S2715" s="224" t="str">
        <f t="shared" si="174"/>
        <v>FuerteModerado</v>
      </c>
      <c r="T2715" s="224">
        <f>IFERROR(VLOOKUP(S2715,'Tablas de calculos'!$AU$16:$AV$24,2,FALSE),"")</f>
        <v>2</v>
      </c>
      <c r="U2715" s="208" t="str">
        <f>IFERROR(VLOOKUP(T2715,'Tablas de calculos'!$AV$16:$AY$24,4),"")</f>
        <v>Moderado</v>
      </c>
      <c r="V2715" s="214" t="s">
        <v>576</v>
      </c>
      <c r="W2715" s="214" t="s">
        <v>578</v>
      </c>
      <c r="X2715" s="123" t="str">
        <f t="shared" si="175"/>
        <v>ModeradoNo disminuyeDirectamente</v>
      </c>
      <c r="Y2715" s="208">
        <f>IFERROR(VLOOKUP(X2715,'Tablas de calculos'!$AZ$4:$BE$11,5,FALSE),"")</f>
        <v>0</v>
      </c>
      <c r="Z2715" s="208">
        <f>IFERROR(VLOOKUP(X2715,'Tablas de calculos'!$AZ$4:$BE$11,6,FALSE),"")</f>
        <v>1</v>
      </c>
    </row>
    <row r="2716" spans="1:26" ht="60" x14ac:dyDescent="0.25">
      <c r="A2716" s="232" t="s">
        <v>947</v>
      </c>
      <c r="B2716" s="137">
        <v>1</v>
      </c>
      <c r="C2716" s="429" t="str">
        <f>+VLOOKUP(Tabla9[[#This Row],[Cod. Riesgo]],Tabla_Riesgos[[Número]:[Tipo de Riesgo]],6,FALSE)</f>
        <v>Corrupción</v>
      </c>
      <c r="D2716" s="290" t="s">
        <v>12</v>
      </c>
      <c r="E2716" s="291" t="s">
        <v>386</v>
      </c>
      <c r="F2716" s="292"/>
      <c r="G2716" s="293" t="s">
        <v>176</v>
      </c>
      <c r="H2716" s="472" t="s">
        <v>544</v>
      </c>
      <c r="I2716" s="214" t="s">
        <v>486</v>
      </c>
      <c r="J2716" s="214" t="s">
        <v>490</v>
      </c>
      <c r="K2716" s="214" t="s">
        <v>494</v>
      </c>
      <c r="L2716" s="214" t="s">
        <v>498</v>
      </c>
      <c r="M2716" s="214" t="s">
        <v>503</v>
      </c>
      <c r="N2716" s="214" t="s">
        <v>508</v>
      </c>
      <c r="O2716" s="214" t="s">
        <v>512</v>
      </c>
      <c r="P2716" s="123">
        <f t="shared" si="172"/>
        <v>100</v>
      </c>
      <c r="Q2716" s="208" t="str">
        <f t="shared" si="173"/>
        <v>Fuerte</v>
      </c>
      <c r="R2716" s="214" t="s">
        <v>516</v>
      </c>
      <c r="S2716" s="224" t="str">
        <f t="shared" si="174"/>
        <v>FuerteFuerte</v>
      </c>
      <c r="T2716" s="224">
        <f>IFERROR(VLOOKUP(S2716,'Tablas de calculos'!$AU$16:$AV$24,2,FALSE),"")</f>
        <v>1</v>
      </c>
      <c r="U2716" s="208" t="str">
        <f>IFERROR(VLOOKUP(T2716,'Tablas de calculos'!$AV$16:$AY$24,4),"")</f>
        <v>Fuerte</v>
      </c>
      <c r="V2716" s="214" t="s">
        <v>578</v>
      </c>
      <c r="W2716" s="214" t="s">
        <v>578</v>
      </c>
      <c r="X2716" s="123" t="str">
        <f t="shared" si="175"/>
        <v>FuerteDirectamenteDirectamente</v>
      </c>
      <c r="Y2716" s="208">
        <f>IFERROR(VLOOKUP(X2716,'Tablas de calculos'!$AZ$4:$BE$11,5,FALSE),"")</f>
        <v>2</v>
      </c>
      <c r="Z2716" s="208">
        <f>IFERROR(VLOOKUP(X2716,'Tablas de calculos'!$AZ$4:$BE$11,6,FALSE),"")</f>
        <v>2</v>
      </c>
    </row>
    <row r="2717" spans="1:26" ht="60" x14ac:dyDescent="0.25">
      <c r="A2717" s="232" t="s">
        <v>947</v>
      </c>
      <c r="B2717" s="137">
        <v>1</v>
      </c>
      <c r="C2717" s="429" t="str">
        <f>+VLOOKUP(Tabla9[[#This Row],[Cod. Riesgo]],Tabla_Riesgos[[Número]:[Tipo de Riesgo]],6,FALSE)</f>
        <v>Corrupción</v>
      </c>
      <c r="D2717" s="290" t="s">
        <v>12</v>
      </c>
      <c r="E2717" s="291" t="s">
        <v>386</v>
      </c>
      <c r="F2717" s="292"/>
      <c r="G2717" s="293" t="s">
        <v>177</v>
      </c>
      <c r="H2717" s="472" t="s">
        <v>544</v>
      </c>
      <c r="I2717" s="214" t="s">
        <v>486</v>
      </c>
      <c r="J2717" s="214" t="s">
        <v>490</v>
      </c>
      <c r="K2717" s="214" t="s">
        <v>494</v>
      </c>
      <c r="L2717" s="214" t="s">
        <v>498</v>
      </c>
      <c r="M2717" s="214" t="s">
        <v>503</v>
      </c>
      <c r="N2717" s="214" t="s">
        <v>508</v>
      </c>
      <c r="O2717" s="214" t="s">
        <v>512</v>
      </c>
      <c r="P2717" s="123">
        <f t="shared" si="172"/>
        <v>100</v>
      </c>
      <c r="Q2717" s="208" t="str">
        <f t="shared" si="173"/>
        <v>Fuerte</v>
      </c>
      <c r="R2717" s="214" t="s">
        <v>516</v>
      </c>
      <c r="S2717" s="224" t="str">
        <f t="shared" si="174"/>
        <v>FuerteFuerte</v>
      </c>
      <c r="T2717" s="224">
        <f>IFERROR(VLOOKUP(S2717,'Tablas de calculos'!$AU$16:$AV$24,2,FALSE),"")</f>
        <v>1</v>
      </c>
      <c r="U2717" s="208" t="str">
        <f>IFERROR(VLOOKUP(T2717,'Tablas de calculos'!$AV$16:$AY$24,4),"")</f>
        <v>Fuerte</v>
      </c>
      <c r="V2717" s="214" t="s">
        <v>578</v>
      </c>
      <c r="W2717" s="214" t="s">
        <v>575</v>
      </c>
      <c r="X2717" s="123" t="str">
        <f t="shared" si="175"/>
        <v>FuerteDirectamenteIndirectamente</v>
      </c>
      <c r="Y2717" s="208">
        <f>IFERROR(VLOOKUP(X2717,'Tablas de calculos'!$AZ$4:$BE$11,5,FALSE),"")</f>
        <v>2</v>
      </c>
      <c r="Z2717" s="208">
        <f>IFERROR(VLOOKUP(X2717,'Tablas de calculos'!$AZ$4:$BE$11,6,FALSE),"")</f>
        <v>1</v>
      </c>
    </row>
    <row r="2718" spans="1:26" ht="60" x14ac:dyDescent="0.25">
      <c r="A2718" s="232" t="s">
        <v>947</v>
      </c>
      <c r="B2718" s="137">
        <v>1</v>
      </c>
      <c r="C2718" s="429" t="str">
        <f>+VLOOKUP(Tabla9[[#This Row],[Cod. Riesgo]],Tabla_Riesgos[[Número]:[Tipo de Riesgo]],6,FALSE)</f>
        <v>Corrupción</v>
      </c>
      <c r="D2718" s="290" t="s">
        <v>12</v>
      </c>
      <c r="E2718" s="291" t="s">
        <v>386</v>
      </c>
      <c r="F2718" s="292"/>
      <c r="G2718" s="293" t="s">
        <v>178</v>
      </c>
      <c r="H2718" s="472" t="s">
        <v>544</v>
      </c>
      <c r="I2718" s="214" t="s">
        <v>486</v>
      </c>
      <c r="J2718" s="214" t="s">
        <v>490</v>
      </c>
      <c r="K2718" s="214" t="s">
        <v>494</v>
      </c>
      <c r="L2718" s="214" t="s">
        <v>498</v>
      </c>
      <c r="M2718" s="214" t="s">
        <v>503</v>
      </c>
      <c r="N2718" s="214" t="s">
        <v>508</v>
      </c>
      <c r="O2718" s="214" t="s">
        <v>512</v>
      </c>
      <c r="P2718" s="123">
        <f t="shared" si="172"/>
        <v>100</v>
      </c>
      <c r="Q2718" s="208" t="str">
        <f t="shared" si="173"/>
        <v>Fuerte</v>
      </c>
      <c r="R2718" s="214" t="s">
        <v>516</v>
      </c>
      <c r="S2718" s="224" t="str">
        <f t="shared" si="174"/>
        <v>FuerteFuerte</v>
      </c>
      <c r="T2718" s="224">
        <f>IFERROR(VLOOKUP(S2718,'Tablas de calculos'!$AU$16:$AV$24,2,FALSE),"")</f>
        <v>1</v>
      </c>
      <c r="U2718" s="208" t="str">
        <f>IFERROR(VLOOKUP(T2718,'Tablas de calculos'!$AV$16:$AY$24,4),"")</f>
        <v>Fuerte</v>
      </c>
      <c r="V2718" s="214" t="s">
        <v>578</v>
      </c>
      <c r="W2718" s="214" t="s">
        <v>578</v>
      </c>
      <c r="X2718" s="123" t="str">
        <f t="shared" si="175"/>
        <v>FuerteDirectamenteDirectamente</v>
      </c>
      <c r="Y2718" s="208">
        <f>IFERROR(VLOOKUP(X2718,'Tablas de calculos'!$AZ$4:$BE$11,5,FALSE),"")</f>
        <v>2</v>
      </c>
      <c r="Z2718" s="208">
        <f>IFERROR(VLOOKUP(X2718,'Tablas de calculos'!$AZ$4:$BE$11,6,FALSE),"")</f>
        <v>2</v>
      </c>
    </row>
    <row r="2719" spans="1:26" ht="75" x14ac:dyDescent="0.25">
      <c r="A2719" s="232" t="s">
        <v>947</v>
      </c>
      <c r="B2719" s="137">
        <v>3</v>
      </c>
      <c r="C2719" s="429" t="str">
        <f>+VLOOKUP(Tabla9[[#This Row],[Cod. Riesgo]],Tabla_Riesgos[[Número]:[Tipo de Riesgo]],6,FALSE)</f>
        <v>Corrupción</v>
      </c>
      <c r="D2719" s="290" t="s">
        <v>12</v>
      </c>
      <c r="E2719" s="291" t="s">
        <v>390</v>
      </c>
      <c r="F2719" s="292"/>
      <c r="G2719" s="293" t="s">
        <v>177</v>
      </c>
      <c r="H2719" s="472" t="s">
        <v>544</v>
      </c>
      <c r="I2719" s="214" t="s">
        <v>486</v>
      </c>
      <c r="J2719" s="214" t="s">
        <v>490</v>
      </c>
      <c r="K2719" s="214" t="s">
        <v>494</v>
      </c>
      <c r="L2719" s="214" t="s">
        <v>498</v>
      </c>
      <c r="M2719" s="214" t="s">
        <v>503</v>
      </c>
      <c r="N2719" s="214" t="s">
        <v>508</v>
      </c>
      <c r="O2719" s="214" t="s">
        <v>512</v>
      </c>
      <c r="P2719" s="123">
        <f t="shared" si="172"/>
        <v>100</v>
      </c>
      <c r="Q2719" s="208" t="str">
        <f t="shared" si="173"/>
        <v>Fuerte</v>
      </c>
      <c r="R2719" s="214" t="s">
        <v>516</v>
      </c>
      <c r="S2719" s="224" t="str">
        <f t="shared" si="174"/>
        <v>FuerteFuerte</v>
      </c>
      <c r="T2719" s="224">
        <f>IFERROR(VLOOKUP(S2719,'Tablas de calculos'!$AU$16:$AV$24,2,FALSE),"")</f>
        <v>1</v>
      </c>
      <c r="U2719" s="208" t="str">
        <f>IFERROR(VLOOKUP(T2719,'Tablas de calculos'!$AV$16:$AY$24,4),"")</f>
        <v>Fuerte</v>
      </c>
      <c r="V2719" s="214" t="s">
        <v>578</v>
      </c>
      <c r="W2719" s="214" t="s">
        <v>578</v>
      </c>
      <c r="X2719" s="123" t="str">
        <f t="shared" si="175"/>
        <v>FuerteDirectamenteDirectamente</v>
      </c>
      <c r="Y2719" s="208">
        <f>IFERROR(VLOOKUP(X2719,'Tablas de calculos'!$AZ$4:$BE$11,5,FALSE),"")</f>
        <v>2</v>
      </c>
      <c r="Z2719" s="208">
        <f>IFERROR(VLOOKUP(X2719,'Tablas de calculos'!$AZ$4:$BE$11,6,FALSE),"")</f>
        <v>2</v>
      </c>
    </row>
    <row r="2720" spans="1:26" ht="75" x14ac:dyDescent="0.25">
      <c r="A2720" s="232" t="s">
        <v>947</v>
      </c>
      <c r="B2720" s="137">
        <v>3</v>
      </c>
      <c r="C2720" s="429" t="str">
        <f>+VLOOKUP(Tabla9[[#This Row],[Cod. Riesgo]],Tabla_Riesgos[[Número]:[Tipo de Riesgo]],6,FALSE)</f>
        <v>Corrupción</v>
      </c>
      <c r="D2720" s="290" t="s">
        <v>12</v>
      </c>
      <c r="E2720" s="291" t="s">
        <v>390</v>
      </c>
      <c r="F2720" s="292"/>
      <c r="G2720" s="293" t="s">
        <v>178</v>
      </c>
      <c r="H2720" s="472" t="s">
        <v>544</v>
      </c>
      <c r="I2720" s="214" t="s">
        <v>486</v>
      </c>
      <c r="J2720" s="214" t="s">
        <v>490</v>
      </c>
      <c r="K2720" s="214" t="s">
        <v>494</v>
      </c>
      <c r="L2720" s="214" t="s">
        <v>498</v>
      </c>
      <c r="M2720" s="214" t="s">
        <v>503</v>
      </c>
      <c r="N2720" s="214" t="s">
        <v>508</v>
      </c>
      <c r="O2720" s="214" t="s">
        <v>512</v>
      </c>
      <c r="P2720" s="123">
        <f t="shared" si="172"/>
        <v>100</v>
      </c>
      <c r="Q2720" s="208" t="str">
        <f t="shared" si="173"/>
        <v>Fuerte</v>
      </c>
      <c r="R2720" s="214" t="s">
        <v>516</v>
      </c>
      <c r="S2720" s="224" t="str">
        <f t="shared" si="174"/>
        <v>FuerteFuerte</v>
      </c>
      <c r="T2720" s="224">
        <f>IFERROR(VLOOKUP(S2720,'Tablas de calculos'!$AU$16:$AV$24,2,FALSE),"")</f>
        <v>1</v>
      </c>
      <c r="U2720" s="208" t="str">
        <f>IFERROR(VLOOKUP(T2720,'Tablas de calculos'!$AV$16:$AY$24,4),"")</f>
        <v>Fuerte</v>
      </c>
      <c r="V2720" s="214" t="s">
        <v>576</v>
      </c>
      <c r="W2720" s="214" t="s">
        <v>578</v>
      </c>
      <c r="X2720" s="123" t="str">
        <f t="shared" si="175"/>
        <v>FuerteNo disminuyeDirectamente</v>
      </c>
      <c r="Y2720" s="208">
        <f>IFERROR(VLOOKUP(X2720,'Tablas de calculos'!$AZ$4:$BE$11,5,FALSE),"")</f>
        <v>0</v>
      </c>
      <c r="Z2720" s="208">
        <f>IFERROR(VLOOKUP(X2720,'Tablas de calculos'!$AZ$4:$BE$11,6,FALSE),"")</f>
        <v>2</v>
      </c>
    </row>
    <row r="2721" spans="1:26" ht="75" x14ac:dyDescent="0.25">
      <c r="A2721" s="232" t="s">
        <v>947</v>
      </c>
      <c r="B2721" s="137">
        <v>3</v>
      </c>
      <c r="C2721" s="429" t="str">
        <f>+VLOOKUP(Tabla9[[#This Row],[Cod. Riesgo]],Tabla_Riesgos[[Número]:[Tipo de Riesgo]],6,FALSE)</f>
        <v>Corrupción</v>
      </c>
      <c r="D2721" s="290" t="s">
        <v>12</v>
      </c>
      <c r="E2721" s="291" t="s">
        <v>390</v>
      </c>
      <c r="F2721" s="292"/>
      <c r="G2721" s="293" t="s">
        <v>179</v>
      </c>
      <c r="H2721" s="472" t="s">
        <v>544</v>
      </c>
      <c r="I2721" s="214" t="s">
        <v>486</v>
      </c>
      <c r="J2721" s="214" t="s">
        <v>490</v>
      </c>
      <c r="K2721" s="214" t="s">
        <v>494</v>
      </c>
      <c r="L2721" s="214" t="s">
        <v>498</v>
      </c>
      <c r="M2721" s="214" t="s">
        <v>503</v>
      </c>
      <c r="N2721" s="214" t="s">
        <v>508</v>
      </c>
      <c r="O2721" s="214" t="s">
        <v>512</v>
      </c>
      <c r="P2721" s="123">
        <f t="shared" si="172"/>
        <v>100</v>
      </c>
      <c r="Q2721" s="208" t="str">
        <f t="shared" si="173"/>
        <v>Fuerte</v>
      </c>
      <c r="R2721" s="214" t="s">
        <v>516</v>
      </c>
      <c r="S2721" s="224" t="str">
        <f t="shared" si="174"/>
        <v>FuerteFuerte</v>
      </c>
      <c r="T2721" s="224">
        <f>IFERROR(VLOOKUP(S2721,'Tablas de calculos'!$AU$16:$AV$24,2,FALSE),"")</f>
        <v>1</v>
      </c>
      <c r="U2721" s="208" t="str">
        <f>IFERROR(VLOOKUP(T2721,'Tablas de calculos'!$AV$16:$AY$24,4),"")</f>
        <v>Fuerte</v>
      </c>
      <c r="V2721" s="214" t="s">
        <v>578</v>
      </c>
      <c r="W2721" s="214" t="s">
        <v>578</v>
      </c>
      <c r="X2721" s="123" t="str">
        <f t="shared" si="175"/>
        <v>FuerteDirectamenteDirectamente</v>
      </c>
      <c r="Y2721" s="208">
        <f>IFERROR(VLOOKUP(X2721,'Tablas de calculos'!$AZ$4:$BE$11,5,FALSE),"")</f>
        <v>2</v>
      </c>
      <c r="Z2721" s="208">
        <f>IFERROR(VLOOKUP(X2721,'Tablas de calculos'!$AZ$4:$BE$11,6,FALSE),"")</f>
        <v>2</v>
      </c>
    </row>
    <row r="2722" spans="1:26" ht="75" x14ac:dyDescent="0.25">
      <c r="A2722" s="232" t="s">
        <v>947</v>
      </c>
      <c r="B2722" s="137">
        <v>3</v>
      </c>
      <c r="C2722" s="429" t="str">
        <f>+VLOOKUP(Tabla9[[#This Row],[Cod. Riesgo]],Tabla_Riesgos[[Número]:[Tipo de Riesgo]],6,FALSE)</f>
        <v>Corrupción</v>
      </c>
      <c r="D2722" s="290" t="s">
        <v>12</v>
      </c>
      <c r="E2722" s="291" t="s">
        <v>390</v>
      </c>
      <c r="F2722" s="292"/>
      <c r="G2722" s="293" t="s">
        <v>180</v>
      </c>
      <c r="H2722" s="472" t="s">
        <v>544</v>
      </c>
      <c r="I2722" s="214" t="s">
        <v>486</v>
      </c>
      <c r="J2722" s="214" t="s">
        <v>490</v>
      </c>
      <c r="K2722" s="214" t="s">
        <v>494</v>
      </c>
      <c r="L2722" s="214" t="s">
        <v>498</v>
      </c>
      <c r="M2722" s="214" t="s">
        <v>503</v>
      </c>
      <c r="N2722" s="214" t="s">
        <v>508</v>
      </c>
      <c r="O2722" s="214" t="s">
        <v>512</v>
      </c>
      <c r="P2722" s="123">
        <f t="shared" si="172"/>
        <v>100</v>
      </c>
      <c r="Q2722" s="208" t="str">
        <f t="shared" si="173"/>
        <v>Fuerte</v>
      </c>
      <c r="R2722" s="214" t="s">
        <v>516</v>
      </c>
      <c r="S2722" s="224" t="str">
        <f t="shared" si="174"/>
        <v>FuerteFuerte</v>
      </c>
      <c r="T2722" s="224">
        <f>IFERROR(VLOOKUP(S2722,'Tablas de calculos'!$AU$16:$AV$24,2,FALSE),"")</f>
        <v>1</v>
      </c>
      <c r="U2722" s="208" t="str">
        <f>IFERROR(VLOOKUP(T2722,'Tablas de calculos'!$AV$16:$AY$24,4),"")</f>
        <v>Fuerte</v>
      </c>
      <c r="V2722" s="214" t="s">
        <v>578</v>
      </c>
      <c r="W2722" s="214" t="s">
        <v>578</v>
      </c>
      <c r="X2722" s="123" t="str">
        <f t="shared" si="175"/>
        <v>FuerteDirectamenteDirectamente</v>
      </c>
      <c r="Y2722" s="208">
        <f>IFERROR(VLOOKUP(X2722,'Tablas de calculos'!$AZ$4:$BE$11,5,FALSE),"")</f>
        <v>2</v>
      </c>
      <c r="Z2722" s="208">
        <f>IFERROR(VLOOKUP(X2722,'Tablas de calculos'!$AZ$4:$BE$11,6,FALSE),"")</f>
        <v>2</v>
      </c>
    </row>
    <row r="2723" spans="1:26" ht="90" x14ac:dyDescent="0.25">
      <c r="A2723" s="232" t="s">
        <v>947</v>
      </c>
      <c r="B2723" s="137">
        <v>4</v>
      </c>
      <c r="C2723" s="429" t="str">
        <f>+VLOOKUP(Tabla9[[#This Row],[Cod. Riesgo]],Tabla_Riesgos[[Número]:[Tipo de Riesgo]],6,FALSE)</f>
        <v>Corrupción</v>
      </c>
      <c r="D2723" s="290" t="s">
        <v>12</v>
      </c>
      <c r="E2723" s="291" t="s">
        <v>622</v>
      </c>
      <c r="F2723" s="292"/>
      <c r="G2723" s="293" t="s">
        <v>181</v>
      </c>
      <c r="H2723" s="472" t="s">
        <v>544</v>
      </c>
      <c r="I2723" s="214" t="s">
        <v>486</v>
      </c>
      <c r="J2723" s="214" t="s">
        <v>490</v>
      </c>
      <c r="K2723" s="214" t="s">
        <v>494</v>
      </c>
      <c r="L2723" s="214" t="s">
        <v>498</v>
      </c>
      <c r="M2723" s="214" t="s">
        <v>503</v>
      </c>
      <c r="N2723" s="214" t="s">
        <v>508</v>
      </c>
      <c r="O2723" s="214" t="s">
        <v>512</v>
      </c>
      <c r="P2723" s="123">
        <f t="shared" si="172"/>
        <v>100</v>
      </c>
      <c r="Q2723" s="208" t="str">
        <f t="shared" si="173"/>
        <v>Fuerte</v>
      </c>
      <c r="R2723" s="214" t="s">
        <v>516</v>
      </c>
      <c r="S2723" s="224" t="str">
        <f t="shared" si="174"/>
        <v>FuerteFuerte</v>
      </c>
      <c r="T2723" s="224">
        <f>IFERROR(VLOOKUP(S2723,'Tablas de calculos'!$AU$16:$AV$24,2,FALSE),"")</f>
        <v>1</v>
      </c>
      <c r="U2723" s="208" t="str">
        <f>IFERROR(VLOOKUP(T2723,'Tablas de calculos'!$AV$16:$AY$24,4),"")</f>
        <v>Fuerte</v>
      </c>
      <c r="V2723" s="214" t="s">
        <v>578</v>
      </c>
      <c r="W2723" s="214" t="s">
        <v>578</v>
      </c>
      <c r="X2723" s="123" t="str">
        <f t="shared" si="175"/>
        <v>FuerteDirectamenteDirectamente</v>
      </c>
      <c r="Y2723" s="208">
        <f>IFERROR(VLOOKUP(X2723,'Tablas de calculos'!$AZ$4:$BE$11,5,FALSE),"")</f>
        <v>2</v>
      </c>
      <c r="Z2723" s="208">
        <f>IFERROR(VLOOKUP(X2723,'Tablas de calculos'!$AZ$4:$BE$11,6,FALSE),"")</f>
        <v>2</v>
      </c>
    </row>
    <row r="2724" spans="1:26" ht="90" x14ac:dyDescent="0.25">
      <c r="A2724" s="232" t="s">
        <v>947</v>
      </c>
      <c r="B2724" s="137">
        <v>4</v>
      </c>
      <c r="C2724" s="429" t="str">
        <f>+VLOOKUP(Tabla9[[#This Row],[Cod. Riesgo]],Tabla_Riesgos[[Número]:[Tipo de Riesgo]],6,FALSE)</f>
        <v>Corrupción</v>
      </c>
      <c r="D2724" s="290" t="s">
        <v>12</v>
      </c>
      <c r="E2724" s="291" t="s">
        <v>622</v>
      </c>
      <c r="F2724" s="292"/>
      <c r="G2724" s="293" t="s">
        <v>182</v>
      </c>
      <c r="H2724" s="472" t="s">
        <v>544</v>
      </c>
      <c r="I2724" s="214" t="s">
        <v>486</v>
      </c>
      <c r="J2724" s="214" t="s">
        <v>490</v>
      </c>
      <c r="K2724" s="214" t="s">
        <v>494</v>
      </c>
      <c r="L2724" s="214" t="s">
        <v>498</v>
      </c>
      <c r="M2724" s="214" t="s">
        <v>503</v>
      </c>
      <c r="N2724" s="214" t="s">
        <v>508</v>
      </c>
      <c r="O2724" s="214" t="s">
        <v>512</v>
      </c>
      <c r="P2724" s="123">
        <f t="shared" si="172"/>
        <v>100</v>
      </c>
      <c r="Q2724" s="208" t="str">
        <f t="shared" si="173"/>
        <v>Fuerte</v>
      </c>
      <c r="R2724" s="214" t="s">
        <v>516</v>
      </c>
      <c r="S2724" s="224" t="str">
        <f t="shared" si="174"/>
        <v>FuerteFuerte</v>
      </c>
      <c r="T2724" s="224">
        <f>IFERROR(VLOOKUP(S2724,'Tablas de calculos'!$AU$16:$AV$24,2,FALSE),"")</f>
        <v>1</v>
      </c>
      <c r="U2724" s="208" t="str">
        <f>IFERROR(VLOOKUP(T2724,'Tablas de calculos'!$AV$16:$AY$24,4),"")</f>
        <v>Fuerte</v>
      </c>
      <c r="V2724" s="214" t="s">
        <v>576</v>
      </c>
      <c r="W2724" s="214" t="s">
        <v>578</v>
      </c>
      <c r="X2724" s="123" t="str">
        <f t="shared" si="175"/>
        <v>FuerteNo disminuyeDirectamente</v>
      </c>
      <c r="Y2724" s="208">
        <f>IFERROR(VLOOKUP(X2724,'Tablas de calculos'!$AZ$4:$BE$11,5,FALSE),"")</f>
        <v>0</v>
      </c>
      <c r="Z2724" s="208">
        <f>IFERROR(VLOOKUP(X2724,'Tablas de calculos'!$AZ$4:$BE$11,6,FALSE),"")</f>
        <v>2</v>
      </c>
    </row>
    <row r="2725" spans="1:26" ht="90" x14ac:dyDescent="0.25">
      <c r="A2725" s="232" t="s">
        <v>947</v>
      </c>
      <c r="B2725" s="137">
        <v>4</v>
      </c>
      <c r="C2725" s="429" t="str">
        <f>+VLOOKUP(Tabla9[[#This Row],[Cod. Riesgo]],Tabla_Riesgos[[Número]:[Tipo de Riesgo]],6,FALSE)</f>
        <v>Corrupción</v>
      </c>
      <c r="D2725" s="290" t="s">
        <v>12</v>
      </c>
      <c r="E2725" s="291" t="s">
        <v>622</v>
      </c>
      <c r="F2725" s="292"/>
      <c r="G2725" s="293" t="s">
        <v>183</v>
      </c>
      <c r="H2725" s="472" t="s">
        <v>544</v>
      </c>
      <c r="I2725" s="214" t="s">
        <v>486</v>
      </c>
      <c r="J2725" s="214" t="s">
        <v>490</v>
      </c>
      <c r="K2725" s="214" t="s">
        <v>494</v>
      </c>
      <c r="L2725" s="214" t="s">
        <v>498</v>
      </c>
      <c r="M2725" s="214" t="s">
        <v>503</v>
      </c>
      <c r="N2725" s="214" t="s">
        <v>508</v>
      </c>
      <c r="O2725" s="214" t="s">
        <v>512</v>
      </c>
      <c r="P2725" s="123">
        <f t="shared" si="172"/>
        <v>100</v>
      </c>
      <c r="Q2725" s="208" t="str">
        <f t="shared" si="173"/>
        <v>Fuerte</v>
      </c>
      <c r="R2725" s="214" t="s">
        <v>516</v>
      </c>
      <c r="S2725" s="224" t="str">
        <f t="shared" si="174"/>
        <v>FuerteFuerte</v>
      </c>
      <c r="T2725" s="224">
        <f>IFERROR(VLOOKUP(S2725,'Tablas de calculos'!$AU$16:$AV$24,2,FALSE),"")</f>
        <v>1</v>
      </c>
      <c r="U2725" s="208" t="str">
        <f>IFERROR(VLOOKUP(T2725,'Tablas de calculos'!$AV$16:$AY$24,4),"")</f>
        <v>Fuerte</v>
      </c>
      <c r="V2725" s="214" t="s">
        <v>576</v>
      </c>
      <c r="W2725" s="214" t="s">
        <v>578</v>
      </c>
      <c r="X2725" s="123" t="str">
        <f t="shared" si="175"/>
        <v>FuerteNo disminuyeDirectamente</v>
      </c>
      <c r="Y2725" s="208">
        <f>IFERROR(VLOOKUP(X2725,'Tablas de calculos'!$AZ$4:$BE$11,5,FALSE),"")</f>
        <v>0</v>
      </c>
      <c r="Z2725" s="208">
        <f>IFERROR(VLOOKUP(X2725,'Tablas de calculos'!$AZ$4:$BE$11,6,FALSE),"")</f>
        <v>2</v>
      </c>
    </row>
    <row r="2726" spans="1:26" ht="60" x14ac:dyDescent="0.25">
      <c r="A2726" s="232" t="s">
        <v>947</v>
      </c>
      <c r="B2726" s="137">
        <v>5</v>
      </c>
      <c r="C2726" s="429" t="str">
        <f>+VLOOKUP(Tabla9[[#This Row],[Cod. Riesgo]],Tabla_Riesgos[[Número]:[Tipo de Riesgo]],6,FALSE)</f>
        <v>Operativo</v>
      </c>
      <c r="D2726" s="290" t="s">
        <v>12</v>
      </c>
      <c r="E2726" s="291" t="s">
        <v>624</v>
      </c>
      <c r="F2726" s="292"/>
      <c r="G2726" s="293" t="s">
        <v>184</v>
      </c>
      <c r="H2726" s="472" t="s">
        <v>544</v>
      </c>
      <c r="I2726" s="214" t="s">
        <v>486</v>
      </c>
      <c r="J2726" s="214" t="s">
        <v>490</v>
      </c>
      <c r="K2726" s="214" t="s">
        <v>494</v>
      </c>
      <c r="L2726" s="214" t="s">
        <v>498</v>
      </c>
      <c r="M2726" s="214" t="s">
        <v>503</v>
      </c>
      <c r="N2726" s="214" t="s">
        <v>508</v>
      </c>
      <c r="O2726" s="214" t="s">
        <v>512</v>
      </c>
      <c r="P2726" s="123">
        <f t="shared" si="172"/>
        <v>100</v>
      </c>
      <c r="Q2726" s="208" t="str">
        <f t="shared" si="173"/>
        <v>Fuerte</v>
      </c>
      <c r="R2726" s="214" t="s">
        <v>516</v>
      </c>
      <c r="S2726" s="224" t="str">
        <f t="shared" si="174"/>
        <v>FuerteFuerte</v>
      </c>
      <c r="T2726" s="224">
        <f>IFERROR(VLOOKUP(S2726,'Tablas de calculos'!$AU$16:$AV$24,2,FALSE),"")</f>
        <v>1</v>
      </c>
      <c r="U2726" s="208" t="str">
        <f>IFERROR(VLOOKUP(T2726,'Tablas de calculos'!$AV$16:$AY$24,4),"")</f>
        <v>Fuerte</v>
      </c>
      <c r="V2726" s="214" t="s">
        <v>576</v>
      </c>
      <c r="W2726" s="214" t="s">
        <v>578</v>
      </c>
      <c r="X2726" s="123" t="str">
        <f t="shared" si="175"/>
        <v>FuerteNo disminuyeDirectamente</v>
      </c>
      <c r="Y2726" s="208">
        <f>IFERROR(VLOOKUP(X2726,'Tablas de calculos'!$AZ$4:$BE$11,5,FALSE),"")</f>
        <v>0</v>
      </c>
      <c r="Z2726" s="208">
        <f>IFERROR(VLOOKUP(X2726,'Tablas de calculos'!$AZ$4:$BE$11,6,FALSE),"")</f>
        <v>2</v>
      </c>
    </row>
    <row r="2727" spans="1:26" ht="75" x14ac:dyDescent="0.25">
      <c r="A2727" s="232" t="s">
        <v>947</v>
      </c>
      <c r="B2727" s="137">
        <v>6</v>
      </c>
      <c r="C2727" s="429" t="str">
        <f>+VLOOKUP(Tabla9[[#This Row],[Cod. Riesgo]],Tabla_Riesgos[[Número]:[Tipo de Riesgo]],6,FALSE)</f>
        <v>Corrupción</v>
      </c>
      <c r="D2727" s="290" t="s">
        <v>12</v>
      </c>
      <c r="E2727" s="291" t="s">
        <v>639</v>
      </c>
      <c r="F2727" s="292"/>
      <c r="G2727" s="293" t="s">
        <v>183</v>
      </c>
      <c r="H2727" s="472" t="s">
        <v>544</v>
      </c>
      <c r="I2727" s="214" t="s">
        <v>486</v>
      </c>
      <c r="J2727" s="214" t="s">
        <v>490</v>
      </c>
      <c r="K2727" s="214" t="s">
        <v>494</v>
      </c>
      <c r="L2727" s="214" t="s">
        <v>498</v>
      </c>
      <c r="M2727" s="214" t="s">
        <v>503</v>
      </c>
      <c r="N2727" s="214" t="s">
        <v>508</v>
      </c>
      <c r="O2727" s="214" t="s">
        <v>512</v>
      </c>
      <c r="P2727" s="123">
        <f t="shared" si="172"/>
        <v>100</v>
      </c>
      <c r="Q2727" s="208" t="str">
        <f t="shared" si="173"/>
        <v>Fuerte</v>
      </c>
      <c r="R2727" s="214" t="s">
        <v>516</v>
      </c>
      <c r="S2727" s="224" t="str">
        <f t="shared" si="174"/>
        <v>FuerteFuerte</v>
      </c>
      <c r="T2727" s="224">
        <f>IFERROR(VLOOKUP(S2727,'Tablas de calculos'!$AU$16:$AV$24,2,FALSE),"")</f>
        <v>1</v>
      </c>
      <c r="U2727" s="208" t="str">
        <f>IFERROR(VLOOKUP(T2727,'Tablas de calculos'!$AV$16:$AY$24,4),"")</f>
        <v>Fuerte</v>
      </c>
      <c r="V2727" s="214" t="s">
        <v>576</v>
      </c>
      <c r="W2727" s="214" t="s">
        <v>578</v>
      </c>
      <c r="X2727" s="123" t="str">
        <f t="shared" si="175"/>
        <v>FuerteNo disminuyeDirectamente</v>
      </c>
      <c r="Y2727" s="208">
        <f>IFERROR(VLOOKUP(X2727,'Tablas de calculos'!$AZ$4:$BE$11,5,FALSE),"")</f>
        <v>0</v>
      </c>
      <c r="Z2727" s="208">
        <f>IFERROR(VLOOKUP(X2727,'Tablas de calculos'!$AZ$4:$BE$11,6,FALSE),"")</f>
        <v>2</v>
      </c>
    </row>
    <row r="2728" spans="1:26" ht="60" x14ac:dyDescent="0.25">
      <c r="A2728" s="232" t="s">
        <v>947</v>
      </c>
      <c r="B2728" s="137">
        <v>6</v>
      </c>
      <c r="C2728" s="429" t="str">
        <f>+VLOOKUP(Tabla9[[#This Row],[Cod. Riesgo]],Tabla_Riesgos[[Número]:[Tipo de Riesgo]],6,FALSE)</f>
        <v>Corrupción</v>
      </c>
      <c r="D2728" s="290" t="s">
        <v>12</v>
      </c>
      <c r="E2728" s="291" t="s">
        <v>639</v>
      </c>
      <c r="F2728" s="292"/>
      <c r="G2728" s="293" t="s">
        <v>185</v>
      </c>
      <c r="H2728" s="472" t="s">
        <v>544</v>
      </c>
      <c r="I2728" s="214" t="s">
        <v>486</v>
      </c>
      <c r="J2728" s="214" t="s">
        <v>490</v>
      </c>
      <c r="K2728" s="214" t="s">
        <v>494</v>
      </c>
      <c r="L2728" s="214" t="s">
        <v>498</v>
      </c>
      <c r="M2728" s="214" t="s">
        <v>503</v>
      </c>
      <c r="N2728" s="214" t="s">
        <v>508</v>
      </c>
      <c r="O2728" s="214" t="s">
        <v>512</v>
      </c>
      <c r="P2728" s="123">
        <f t="shared" si="172"/>
        <v>100</v>
      </c>
      <c r="Q2728" s="208" t="str">
        <f t="shared" si="173"/>
        <v>Fuerte</v>
      </c>
      <c r="R2728" s="214" t="s">
        <v>516</v>
      </c>
      <c r="S2728" s="224" t="str">
        <f t="shared" si="174"/>
        <v>FuerteFuerte</v>
      </c>
      <c r="T2728" s="224">
        <f>IFERROR(VLOOKUP(S2728,'Tablas de calculos'!$AU$16:$AV$24,2,FALSE),"")</f>
        <v>1</v>
      </c>
      <c r="U2728" s="208" t="str">
        <f>IFERROR(VLOOKUP(T2728,'Tablas de calculos'!$AV$16:$AY$24,4),"")</f>
        <v>Fuerte</v>
      </c>
      <c r="V2728" s="214" t="s">
        <v>576</v>
      </c>
      <c r="W2728" s="214" t="s">
        <v>578</v>
      </c>
      <c r="X2728" s="123" t="str">
        <f t="shared" si="175"/>
        <v>FuerteNo disminuyeDirectamente</v>
      </c>
      <c r="Y2728" s="208">
        <f>IFERROR(VLOOKUP(X2728,'Tablas de calculos'!$AZ$4:$BE$11,5,FALSE),"")</f>
        <v>0</v>
      </c>
      <c r="Z2728" s="208">
        <f>IFERROR(VLOOKUP(X2728,'Tablas de calculos'!$AZ$4:$BE$11,6,FALSE),"")</f>
        <v>2</v>
      </c>
    </row>
    <row r="2729" spans="1:26" ht="60" x14ac:dyDescent="0.25">
      <c r="A2729" s="232" t="s">
        <v>947</v>
      </c>
      <c r="B2729" s="137">
        <v>6</v>
      </c>
      <c r="C2729" s="429" t="str">
        <f>+VLOOKUP(Tabla9[[#This Row],[Cod. Riesgo]],Tabla_Riesgos[[Número]:[Tipo de Riesgo]],6,FALSE)</f>
        <v>Corrupción</v>
      </c>
      <c r="D2729" s="290" t="s">
        <v>12</v>
      </c>
      <c r="E2729" s="291" t="s">
        <v>639</v>
      </c>
      <c r="F2729" s="292"/>
      <c r="G2729" s="293" t="s">
        <v>177</v>
      </c>
      <c r="H2729" s="472" t="s">
        <v>544</v>
      </c>
      <c r="I2729" s="214" t="s">
        <v>486</v>
      </c>
      <c r="J2729" s="214" t="s">
        <v>490</v>
      </c>
      <c r="K2729" s="214" t="s">
        <v>494</v>
      </c>
      <c r="L2729" s="214" t="s">
        <v>498</v>
      </c>
      <c r="M2729" s="214" t="s">
        <v>503</v>
      </c>
      <c r="N2729" s="214" t="s">
        <v>508</v>
      </c>
      <c r="O2729" s="214" t="s">
        <v>512</v>
      </c>
      <c r="P2729" s="123">
        <f t="shared" si="172"/>
        <v>100</v>
      </c>
      <c r="Q2729" s="208" t="str">
        <f t="shared" si="173"/>
        <v>Fuerte</v>
      </c>
      <c r="R2729" s="214" t="s">
        <v>516</v>
      </c>
      <c r="S2729" s="224" t="str">
        <f t="shared" si="174"/>
        <v>FuerteFuerte</v>
      </c>
      <c r="T2729" s="224">
        <f>IFERROR(VLOOKUP(S2729,'Tablas de calculos'!$AU$16:$AV$24,2,FALSE),"")</f>
        <v>1</v>
      </c>
      <c r="U2729" s="208" t="str">
        <f>IFERROR(VLOOKUP(T2729,'Tablas de calculos'!$AV$16:$AY$24,4),"")</f>
        <v>Fuerte</v>
      </c>
      <c r="V2729" s="214" t="s">
        <v>576</v>
      </c>
      <c r="W2729" s="214" t="s">
        <v>578</v>
      </c>
      <c r="X2729" s="123" t="str">
        <f t="shared" si="175"/>
        <v>FuerteNo disminuyeDirectamente</v>
      </c>
      <c r="Y2729" s="208">
        <f>IFERROR(VLOOKUP(X2729,'Tablas de calculos'!$AZ$4:$BE$11,5,FALSE),"")</f>
        <v>0</v>
      </c>
      <c r="Z2729" s="208">
        <f>IFERROR(VLOOKUP(X2729,'Tablas de calculos'!$AZ$4:$BE$11,6,FALSE),"")</f>
        <v>2</v>
      </c>
    </row>
    <row r="2730" spans="1:26" ht="60" x14ac:dyDescent="0.25">
      <c r="A2730" s="232" t="s">
        <v>947</v>
      </c>
      <c r="B2730" s="137">
        <v>6</v>
      </c>
      <c r="C2730" s="429" t="str">
        <f>+VLOOKUP(Tabla9[[#This Row],[Cod. Riesgo]],Tabla_Riesgos[[Número]:[Tipo de Riesgo]],6,FALSE)</f>
        <v>Corrupción</v>
      </c>
      <c r="D2730" s="290" t="s">
        <v>12</v>
      </c>
      <c r="E2730" s="291" t="s">
        <v>639</v>
      </c>
      <c r="F2730" s="292"/>
      <c r="G2730" s="293" t="s">
        <v>186</v>
      </c>
      <c r="H2730" s="472" t="s">
        <v>544</v>
      </c>
      <c r="I2730" s="214" t="s">
        <v>486</v>
      </c>
      <c r="J2730" s="214" t="s">
        <v>490</v>
      </c>
      <c r="K2730" s="214" t="s">
        <v>494</v>
      </c>
      <c r="L2730" s="214" t="s">
        <v>498</v>
      </c>
      <c r="M2730" s="214" t="s">
        <v>503</v>
      </c>
      <c r="N2730" s="214" t="s">
        <v>508</v>
      </c>
      <c r="O2730" s="214" t="s">
        <v>512</v>
      </c>
      <c r="P2730" s="123">
        <f t="shared" si="172"/>
        <v>100</v>
      </c>
      <c r="Q2730" s="208" t="str">
        <f t="shared" si="173"/>
        <v>Fuerte</v>
      </c>
      <c r="R2730" s="214" t="s">
        <v>516</v>
      </c>
      <c r="S2730" s="224" t="str">
        <f t="shared" si="174"/>
        <v>FuerteFuerte</v>
      </c>
      <c r="T2730" s="224">
        <f>IFERROR(VLOOKUP(S2730,'Tablas de calculos'!$AU$16:$AV$24,2,FALSE),"")</f>
        <v>1</v>
      </c>
      <c r="U2730" s="208" t="str">
        <f>IFERROR(VLOOKUP(T2730,'Tablas de calculos'!$AV$16:$AY$24,4),"")</f>
        <v>Fuerte</v>
      </c>
      <c r="V2730" s="214" t="s">
        <v>576</v>
      </c>
      <c r="W2730" s="214" t="s">
        <v>578</v>
      </c>
      <c r="X2730" s="123" t="str">
        <f t="shared" si="175"/>
        <v>FuerteNo disminuyeDirectamente</v>
      </c>
      <c r="Y2730" s="208">
        <f>IFERROR(VLOOKUP(X2730,'Tablas de calculos'!$AZ$4:$BE$11,5,FALSE),"")</f>
        <v>0</v>
      </c>
      <c r="Z2730" s="208">
        <f>IFERROR(VLOOKUP(X2730,'Tablas de calculos'!$AZ$4:$BE$11,6,FALSE),"")</f>
        <v>2</v>
      </c>
    </row>
    <row r="2731" spans="1:26" ht="75" x14ac:dyDescent="0.25">
      <c r="A2731" s="232" t="s">
        <v>947</v>
      </c>
      <c r="B2731" s="137">
        <v>7</v>
      </c>
      <c r="C2731" s="429" t="str">
        <f>+VLOOKUP(Tabla9[[#This Row],[Cod. Riesgo]],Tabla_Riesgos[[Número]:[Tipo de Riesgo]],6,FALSE)</f>
        <v>Corrupción</v>
      </c>
      <c r="D2731" s="290" t="s">
        <v>12</v>
      </c>
      <c r="E2731" s="291" t="s">
        <v>392</v>
      </c>
      <c r="F2731" s="292"/>
      <c r="G2731" s="293" t="s">
        <v>179</v>
      </c>
      <c r="H2731" s="472" t="s">
        <v>544</v>
      </c>
      <c r="I2731" s="214" t="s">
        <v>486</v>
      </c>
      <c r="J2731" s="214" t="s">
        <v>490</v>
      </c>
      <c r="K2731" s="214" t="s">
        <v>494</v>
      </c>
      <c r="L2731" s="214" t="s">
        <v>498</v>
      </c>
      <c r="M2731" s="214" t="s">
        <v>503</v>
      </c>
      <c r="N2731" s="214" t="s">
        <v>508</v>
      </c>
      <c r="O2731" s="214" t="s">
        <v>512</v>
      </c>
      <c r="P2731" s="123">
        <f t="shared" si="172"/>
        <v>100</v>
      </c>
      <c r="Q2731" s="208" t="str">
        <f t="shared" si="173"/>
        <v>Fuerte</v>
      </c>
      <c r="R2731" s="214" t="s">
        <v>516</v>
      </c>
      <c r="S2731" s="224" t="str">
        <f t="shared" si="174"/>
        <v>FuerteFuerte</v>
      </c>
      <c r="T2731" s="224">
        <f>IFERROR(VLOOKUP(S2731,'Tablas de calculos'!$AU$16:$AV$24,2,FALSE),"")</f>
        <v>1</v>
      </c>
      <c r="U2731" s="208" t="str">
        <f>IFERROR(VLOOKUP(T2731,'Tablas de calculos'!$AV$16:$AY$24,4),"")</f>
        <v>Fuerte</v>
      </c>
      <c r="V2731" s="214" t="s">
        <v>576</v>
      </c>
      <c r="W2731" s="214" t="s">
        <v>578</v>
      </c>
      <c r="X2731" s="123" t="str">
        <f t="shared" si="175"/>
        <v>FuerteNo disminuyeDirectamente</v>
      </c>
      <c r="Y2731" s="208">
        <f>IFERROR(VLOOKUP(X2731,'Tablas de calculos'!$AZ$4:$BE$11,5,FALSE),"")</f>
        <v>0</v>
      </c>
      <c r="Z2731" s="208">
        <f>IFERROR(VLOOKUP(X2731,'Tablas de calculos'!$AZ$4:$BE$11,6,FALSE),"")</f>
        <v>2</v>
      </c>
    </row>
    <row r="2732" spans="1:26" ht="60" x14ac:dyDescent="0.25">
      <c r="A2732" s="232" t="s">
        <v>947</v>
      </c>
      <c r="B2732" s="137">
        <v>7</v>
      </c>
      <c r="C2732" s="429" t="str">
        <f>+VLOOKUP(Tabla9[[#This Row],[Cod. Riesgo]],Tabla_Riesgos[[Número]:[Tipo de Riesgo]],6,FALSE)</f>
        <v>Corrupción</v>
      </c>
      <c r="D2732" s="290" t="s">
        <v>12</v>
      </c>
      <c r="E2732" s="291" t="s">
        <v>392</v>
      </c>
      <c r="F2732" s="292"/>
      <c r="G2732" s="293" t="s">
        <v>177</v>
      </c>
      <c r="H2732" s="472" t="s">
        <v>544</v>
      </c>
      <c r="I2732" s="214" t="s">
        <v>486</v>
      </c>
      <c r="J2732" s="214" t="s">
        <v>490</v>
      </c>
      <c r="K2732" s="214" t="s">
        <v>494</v>
      </c>
      <c r="L2732" s="214" t="s">
        <v>498</v>
      </c>
      <c r="M2732" s="214" t="s">
        <v>503</v>
      </c>
      <c r="N2732" s="214" t="s">
        <v>508</v>
      </c>
      <c r="O2732" s="214" t="s">
        <v>512</v>
      </c>
      <c r="P2732" s="123">
        <f t="shared" si="172"/>
        <v>100</v>
      </c>
      <c r="Q2732" s="208" t="str">
        <f t="shared" si="173"/>
        <v>Fuerte</v>
      </c>
      <c r="R2732" s="214" t="s">
        <v>516</v>
      </c>
      <c r="S2732" s="224" t="str">
        <f t="shared" si="174"/>
        <v>FuerteFuerte</v>
      </c>
      <c r="T2732" s="224">
        <f>IFERROR(VLOOKUP(S2732,'Tablas de calculos'!$AU$16:$AV$24,2,FALSE),"")</f>
        <v>1</v>
      </c>
      <c r="U2732" s="208" t="str">
        <f>IFERROR(VLOOKUP(T2732,'Tablas de calculos'!$AV$16:$AY$24,4),"")</f>
        <v>Fuerte</v>
      </c>
      <c r="V2732" s="214" t="s">
        <v>576</v>
      </c>
      <c r="W2732" s="214" t="s">
        <v>578</v>
      </c>
      <c r="X2732" s="123" t="str">
        <f t="shared" si="175"/>
        <v>FuerteNo disminuyeDirectamente</v>
      </c>
      <c r="Y2732" s="208">
        <f>IFERROR(VLOOKUP(X2732,'Tablas de calculos'!$AZ$4:$BE$11,5,FALSE),"")</f>
        <v>0</v>
      </c>
      <c r="Z2732" s="208">
        <f>IFERROR(VLOOKUP(X2732,'Tablas de calculos'!$AZ$4:$BE$11,6,FALSE),"")</f>
        <v>2</v>
      </c>
    </row>
    <row r="2733" spans="1:26" ht="60" x14ac:dyDescent="0.25">
      <c r="A2733" s="232" t="s">
        <v>947</v>
      </c>
      <c r="B2733" s="137">
        <v>7</v>
      </c>
      <c r="C2733" s="429" t="str">
        <f>+VLOOKUP(Tabla9[[#This Row],[Cod. Riesgo]],Tabla_Riesgos[[Número]:[Tipo de Riesgo]],6,FALSE)</f>
        <v>Corrupción</v>
      </c>
      <c r="D2733" s="290" t="s">
        <v>12</v>
      </c>
      <c r="E2733" s="291" t="s">
        <v>392</v>
      </c>
      <c r="F2733" s="292"/>
      <c r="G2733" s="293" t="s">
        <v>186</v>
      </c>
      <c r="H2733" s="472" t="s">
        <v>544</v>
      </c>
      <c r="I2733" s="214" t="s">
        <v>486</v>
      </c>
      <c r="J2733" s="214" t="s">
        <v>490</v>
      </c>
      <c r="K2733" s="214" t="s">
        <v>494</v>
      </c>
      <c r="L2733" s="214" t="s">
        <v>498</v>
      </c>
      <c r="M2733" s="214" t="s">
        <v>503</v>
      </c>
      <c r="N2733" s="214" t="s">
        <v>508</v>
      </c>
      <c r="O2733" s="214" t="s">
        <v>512</v>
      </c>
      <c r="P2733" s="123">
        <f t="shared" si="172"/>
        <v>100</v>
      </c>
      <c r="Q2733" s="208" t="str">
        <f t="shared" si="173"/>
        <v>Fuerte</v>
      </c>
      <c r="R2733" s="214" t="s">
        <v>516</v>
      </c>
      <c r="S2733" s="224" t="str">
        <f t="shared" si="174"/>
        <v>FuerteFuerte</v>
      </c>
      <c r="T2733" s="224">
        <f>IFERROR(VLOOKUP(S2733,'Tablas de calculos'!$AU$16:$AV$24,2,FALSE),"")</f>
        <v>1</v>
      </c>
      <c r="U2733" s="208" t="str">
        <f>IFERROR(VLOOKUP(T2733,'Tablas de calculos'!$AV$16:$AY$24,4),"")</f>
        <v>Fuerte</v>
      </c>
      <c r="V2733" s="214" t="s">
        <v>576</v>
      </c>
      <c r="W2733" s="214" t="s">
        <v>578</v>
      </c>
      <c r="X2733" s="123" t="str">
        <f t="shared" si="175"/>
        <v>FuerteNo disminuyeDirectamente</v>
      </c>
      <c r="Y2733" s="208">
        <f>IFERROR(VLOOKUP(X2733,'Tablas de calculos'!$AZ$4:$BE$11,5,FALSE),"")</f>
        <v>0</v>
      </c>
      <c r="Z2733" s="208">
        <f>IFERROR(VLOOKUP(X2733,'Tablas de calculos'!$AZ$4:$BE$11,6,FALSE),"")</f>
        <v>2</v>
      </c>
    </row>
    <row r="2734" spans="1:26" ht="75" x14ac:dyDescent="0.25">
      <c r="A2734" s="232" t="s">
        <v>947</v>
      </c>
      <c r="B2734" s="137">
        <v>8</v>
      </c>
      <c r="C2734" s="429" t="str">
        <f>+VLOOKUP(Tabla9[[#This Row],[Cod. Riesgo]],Tabla_Riesgos[[Número]:[Tipo de Riesgo]],6,FALSE)</f>
        <v>Corrupción</v>
      </c>
      <c r="D2734" s="290" t="s">
        <v>12</v>
      </c>
      <c r="E2734" s="291" t="s">
        <v>641</v>
      </c>
      <c r="F2734" s="292"/>
      <c r="G2734" s="293" t="s">
        <v>179</v>
      </c>
      <c r="H2734" s="472" t="s">
        <v>544</v>
      </c>
      <c r="I2734" s="214" t="s">
        <v>486</v>
      </c>
      <c r="J2734" s="214" t="s">
        <v>490</v>
      </c>
      <c r="K2734" s="214" t="s">
        <v>494</v>
      </c>
      <c r="L2734" s="214" t="s">
        <v>498</v>
      </c>
      <c r="M2734" s="214" t="s">
        <v>503</v>
      </c>
      <c r="N2734" s="214" t="s">
        <v>508</v>
      </c>
      <c r="O2734" s="214" t="s">
        <v>512</v>
      </c>
      <c r="P2734" s="123">
        <f t="shared" si="172"/>
        <v>100</v>
      </c>
      <c r="Q2734" s="208" t="str">
        <f t="shared" si="173"/>
        <v>Fuerte</v>
      </c>
      <c r="R2734" s="214" t="s">
        <v>516</v>
      </c>
      <c r="S2734" s="224" t="str">
        <f t="shared" si="174"/>
        <v>FuerteFuerte</v>
      </c>
      <c r="T2734" s="224">
        <f>IFERROR(VLOOKUP(S2734,'Tablas de calculos'!$AU$16:$AV$24,2,FALSE),"")</f>
        <v>1</v>
      </c>
      <c r="U2734" s="208" t="str">
        <f>IFERROR(VLOOKUP(T2734,'Tablas de calculos'!$AV$16:$AY$24,4),"")</f>
        <v>Fuerte</v>
      </c>
      <c r="V2734" s="214" t="s">
        <v>578</v>
      </c>
      <c r="W2734" s="214" t="s">
        <v>578</v>
      </c>
      <c r="X2734" s="123" t="str">
        <f t="shared" si="175"/>
        <v>FuerteDirectamenteDirectamente</v>
      </c>
      <c r="Y2734" s="208">
        <f>IFERROR(VLOOKUP(X2734,'Tablas de calculos'!$AZ$4:$BE$11,5,FALSE),"")</f>
        <v>2</v>
      </c>
      <c r="Z2734" s="208">
        <f>IFERROR(VLOOKUP(X2734,'Tablas de calculos'!$AZ$4:$BE$11,6,FALSE),"")</f>
        <v>2</v>
      </c>
    </row>
    <row r="2735" spans="1:26" ht="75" x14ac:dyDescent="0.25">
      <c r="A2735" s="232" t="s">
        <v>947</v>
      </c>
      <c r="B2735" s="137">
        <v>8</v>
      </c>
      <c r="C2735" s="429" t="str">
        <f>+VLOOKUP(Tabla9[[#This Row],[Cod. Riesgo]],Tabla_Riesgos[[Número]:[Tipo de Riesgo]],6,FALSE)</f>
        <v>Corrupción</v>
      </c>
      <c r="D2735" s="290" t="s">
        <v>12</v>
      </c>
      <c r="E2735" s="291" t="s">
        <v>641</v>
      </c>
      <c r="F2735" s="292"/>
      <c r="G2735" s="293" t="s">
        <v>185</v>
      </c>
      <c r="H2735" s="472" t="s">
        <v>544</v>
      </c>
      <c r="I2735" s="214" t="s">
        <v>486</v>
      </c>
      <c r="J2735" s="214" t="s">
        <v>490</v>
      </c>
      <c r="K2735" s="214" t="s">
        <v>494</v>
      </c>
      <c r="L2735" s="214" t="s">
        <v>498</v>
      </c>
      <c r="M2735" s="214" t="s">
        <v>503</v>
      </c>
      <c r="N2735" s="214" t="s">
        <v>508</v>
      </c>
      <c r="O2735" s="214" t="s">
        <v>512</v>
      </c>
      <c r="P2735" s="123">
        <f t="shared" si="172"/>
        <v>100</v>
      </c>
      <c r="Q2735" s="208" t="str">
        <f t="shared" si="173"/>
        <v>Fuerte</v>
      </c>
      <c r="R2735" s="214" t="s">
        <v>516</v>
      </c>
      <c r="S2735" s="224" t="str">
        <f t="shared" si="174"/>
        <v>FuerteFuerte</v>
      </c>
      <c r="T2735" s="224">
        <f>IFERROR(VLOOKUP(S2735,'Tablas de calculos'!$AU$16:$AV$24,2,FALSE),"")</f>
        <v>1</v>
      </c>
      <c r="U2735" s="208" t="str">
        <f>IFERROR(VLOOKUP(T2735,'Tablas de calculos'!$AV$16:$AY$24,4),"")</f>
        <v>Fuerte</v>
      </c>
      <c r="V2735" s="214" t="s">
        <v>578</v>
      </c>
      <c r="W2735" s="214" t="s">
        <v>578</v>
      </c>
      <c r="X2735" s="123" t="str">
        <f t="shared" si="175"/>
        <v>FuerteDirectamenteDirectamente</v>
      </c>
      <c r="Y2735" s="208">
        <f>IFERROR(VLOOKUP(X2735,'Tablas de calculos'!$AZ$4:$BE$11,5,FALSE),"")</f>
        <v>2</v>
      </c>
      <c r="Z2735" s="208">
        <f>IFERROR(VLOOKUP(X2735,'Tablas de calculos'!$AZ$4:$BE$11,6,FALSE),"")</f>
        <v>2</v>
      </c>
    </row>
    <row r="2736" spans="1:26" ht="75" x14ac:dyDescent="0.25">
      <c r="A2736" s="232" t="s">
        <v>947</v>
      </c>
      <c r="B2736" s="137">
        <v>8</v>
      </c>
      <c r="C2736" s="429" t="str">
        <f>+VLOOKUP(Tabla9[[#This Row],[Cod. Riesgo]],Tabla_Riesgos[[Número]:[Tipo de Riesgo]],6,FALSE)</f>
        <v>Corrupción</v>
      </c>
      <c r="D2736" s="290" t="s">
        <v>12</v>
      </c>
      <c r="E2736" s="291" t="s">
        <v>641</v>
      </c>
      <c r="F2736" s="292"/>
      <c r="G2736" s="293" t="s">
        <v>177</v>
      </c>
      <c r="H2736" s="472" t="s">
        <v>544</v>
      </c>
      <c r="I2736" s="214" t="s">
        <v>486</v>
      </c>
      <c r="J2736" s="214" t="s">
        <v>490</v>
      </c>
      <c r="K2736" s="214" t="s">
        <v>494</v>
      </c>
      <c r="L2736" s="214" t="s">
        <v>498</v>
      </c>
      <c r="M2736" s="214" t="s">
        <v>503</v>
      </c>
      <c r="N2736" s="214" t="s">
        <v>508</v>
      </c>
      <c r="O2736" s="214" t="s">
        <v>512</v>
      </c>
      <c r="P2736" s="123">
        <f t="shared" si="172"/>
        <v>100</v>
      </c>
      <c r="Q2736" s="208" t="str">
        <f t="shared" si="173"/>
        <v>Fuerte</v>
      </c>
      <c r="R2736" s="214" t="s">
        <v>516</v>
      </c>
      <c r="S2736" s="224" t="str">
        <f t="shared" si="174"/>
        <v>FuerteFuerte</v>
      </c>
      <c r="T2736" s="224">
        <f>IFERROR(VLOOKUP(S2736,'Tablas de calculos'!$AU$16:$AV$24,2,FALSE),"")</f>
        <v>1</v>
      </c>
      <c r="U2736" s="208" t="str">
        <f>IFERROR(VLOOKUP(T2736,'Tablas de calculos'!$AV$16:$AY$24,4),"")</f>
        <v>Fuerte</v>
      </c>
      <c r="V2736" s="214" t="s">
        <v>578</v>
      </c>
      <c r="W2736" s="214" t="s">
        <v>578</v>
      </c>
      <c r="X2736" s="123" t="str">
        <f t="shared" si="175"/>
        <v>FuerteDirectamenteDirectamente</v>
      </c>
      <c r="Y2736" s="208">
        <f>IFERROR(VLOOKUP(X2736,'Tablas de calculos'!$AZ$4:$BE$11,5,FALSE),"")</f>
        <v>2</v>
      </c>
      <c r="Z2736" s="208">
        <f>IFERROR(VLOOKUP(X2736,'Tablas de calculos'!$AZ$4:$BE$11,6,FALSE),"")</f>
        <v>2</v>
      </c>
    </row>
    <row r="2737" spans="1:26" ht="75" x14ac:dyDescent="0.25">
      <c r="A2737" s="232" t="s">
        <v>947</v>
      </c>
      <c r="B2737" s="137">
        <v>8</v>
      </c>
      <c r="C2737" s="429" t="str">
        <f>+VLOOKUP(Tabla9[[#This Row],[Cod. Riesgo]],Tabla_Riesgos[[Número]:[Tipo de Riesgo]],6,FALSE)</f>
        <v>Corrupción</v>
      </c>
      <c r="D2737" s="290" t="s">
        <v>12</v>
      </c>
      <c r="E2737" s="291" t="s">
        <v>641</v>
      </c>
      <c r="F2737" s="292"/>
      <c r="G2737" s="293" t="s">
        <v>173</v>
      </c>
      <c r="H2737" s="472" t="s">
        <v>544</v>
      </c>
      <c r="I2737" s="214" t="s">
        <v>486</v>
      </c>
      <c r="J2737" s="214" t="s">
        <v>490</v>
      </c>
      <c r="K2737" s="214" t="s">
        <v>494</v>
      </c>
      <c r="L2737" s="214" t="s">
        <v>499</v>
      </c>
      <c r="M2737" s="214" t="s">
        <v>503</v>
      </c>
      <c r="N2737" s="214" t="s">
        <v>508</v>
      </c>
      <c r="O2737" s="214" t="s">
        <v>512</v>
      </c>
      <c r="P2737" s="123">
        <f t="shared" si="172"/>
        <v>95</v>
      </c>
      <c r="Q2737" s="208" t="str">
        <f t="shared" si="173"/>
        <v>Moderado</v>
      </c>
      <c r="R2737" s="214" t="s">
        <v>516</v>
      </c>
      <c r="S2737" s="224" t="str">
        <f t="shared" si="174"/>
        <v>ModeradoFuerte</v>
      </c>
      <c r="T2737" s="224">
        <f>IFERROR(VLOOKUP(S2737,'Tablas de calculos'!$AU$16:$AV$24,2,FALSE),"")</f>
        <v>4</v>
      </c>
      <c r="U2737" s="208" t="str">
        <f>IFERROR(VLOOKUP(T2737,'Tablas de calculos'!$AV$16:$AY$24,4),"")</f>
        <v>Moderado</v>
      </c>
      <c r="V2737" s="214" t="s">
        <v>578</v>
      </c>
      <c r="W2737" s="214" t="s">
        <v>578</v>
      </c>
      <c r="X2737" s="123" t="str">
        <f t="shared" si="175"/>
        <v>ModeradoDirectamenteDirectamente</v>
      </c>
      <c r="Y2737" s="208">
        <f>IFERROR(VLOOKUP(X2737,'Tablas de calculos'!$AZ$4:$BE$11,5,FALSE),"")</f>
        <v>1</v>
      </c>
      <c r="Z2737" s="208">
        <f>IFERROR(VLOOKUP(X2737,'Tablas de calculos'!$AZ$4:$BE$11,6,FALSE),"")</f>
        <v>1</v>
      </c>
    </row>
    <row r="2738" spans="1:26" ht="75" x14ac:dyDescent="0.25">
      <c r="A2738" s="232" t="s">
        <v>947</v>
      </c>
      <c r="B2738" s="137">
        <v>8</v>
      </c>
      <c r="C2738" s="429" t="str">
        <f>+VLOOKUP(Tabla9[[#This Row],[Cod. Riesgo]],Tabla_Riesgos[[Número]:[Tipo de Riesgo]],6,FALSE)</f>
        <v>Corrupción</v>
      </c>
      <c r="D2738" s="290" t="s">
        <v>12</v>
      </c>
      <c r="E2738" s="291" t="s">
        <v>641</v>
      </c>
      <c r="F2738" s="292"/>
      <c r="G2738" s="293" t="s">
        <v>186</v>
      </c>
      <c r="H2738" s="472" t="s">
        <v>544</v>
      </c>
      <c r="I2738" s="214" t="s">
        <v>486</v>
      </c>
      <c r="J2738" s="214" t="s">
        <v>490</v>
      </c>
      <c r="K2738" s="214" t="s">
        <v>494</v>
      </c>
      <c r="L2738" s="214" t="s">
        <v>499</v>
      </c>
      <c r="M2738" s="214" t="s">
        <v>503</v>
      </c>
      <c r="N2738" s="214" t="s">
        <v>508</v>
      </c>
      <c r="O2738" s="214" t="s">
        <v>512</v>
      </c>
      <c r="P2738" s="123">
        <f t="shared" si="172"/>
        <v>95</v>
      </c>
      <c r="Q2738" s="208" t="str">
        <f t="shared" si="173"/>
        <v>Moderado</v>
      </c>
      <c r="R2738" s="214" t="s">
        <v>516</v>
      </c>
      <c r="S2738" s="224" t="str">
        <f t="shared" si="174"/>
        <v>ModeradoFuerte</v>
      </c>
      <c r="T2738" s="224">
        <f>IFERROR(VLOOKUP(S2738,'Tablas de calculos'!$AU$16:$AV$24,2,FALSE),"")</f>
        <v>4</v>
      </c>
      <c r="U2738" s="208" t="str">
        <f>IFERROR(VLOOKUP(T2738,'Tablas de calculos'!$AV$16:$AY$24,4),"")</f>
        <v>Moderado</v>
      </c>
      <c r="V2738" s="214" t="s">
        <v>578</v>
      </c>
      <c r="W2738" s="214" t="s">
        <v>578</v>
      </c>
      <c r="X2738" s="123" t="str">
        <f t="shared" si="175"/>
        <v>ModeradoDirectamenteDirectamente</v>
      </c>
      <c r="Y2738" s="208">
        <f>IFERROR(VLOOKUP(X2738,'Tablas de calculos'!$AZ$4:$BE$11,5,FALSE),"")</f>
        <v>1</v>
      </c>
      <c r="Z2738" s="208">
        <f>IFERROR(VLOOKUP(X2738,'Tablas de calculos'!$AZ$4:$BE$11,6,FALSE),"")</f>
        <v>1</v>
      </c>
    </row>
    <row r="2739" spans="1:26" ht="75" x14ac:dyDescent="0.25">
      <c r="A2739" s="232" t="s">
        <v>947</v>
      </c>
      <c r="B2739" s="137">
        <v>9</v>
      </c>
      <c r="C2739" s="429" t="str">
        <f>+VLOOKUP(Tabla9[[#This Row],[Cod. Riesgo]],Tabla_Riesgos[[Número]:[Tipo de Riesgo]],6,FALSE)</f>
        <v>Corrupción</v>
      </c>
      <c r="D2739" s="290" t="s">
        <v>12</v>
      </c>
      <c r="E2739" s="291" t="s">
        <v>391</v>
      </c>
      <c r="F2739" s="292"/>
      <c r="G2739" s="293" t="s">
        <v>187</v>
      </c>
      <c r="H2739" s="472" t="s">
        <v>544</v>
      </c>
      <c r="I2739" s="214" t="s">
        <v>486</v>
      </c>
      <c r="J2739" s="214" t="s">
        <v>490</v>
      </c>
      <c r="K2739" s="214" t="s">
        <v>494</v>
      </c>
      <c r="L2739" s="214" t="s">
        <v>499</v>
      </c>
      <c r="M2739" s="214" t="s">
        <v>503</v>
      </c>
      <c r="N2739" s="214" t="s">
        <v>508</v>
      </c>
      <c r="O2739" s="214" t="s">
        <v>512</v>
      </c>
      <c r="P2739" s="123">
        <f t="shared" si="172"/>
        <v>95</v>
      </c>
      <c r="Q2739" s="208" t="str">
        <f t="shared" si="173"/>
        <v>Moderado</v>
      </c>
      <c r="R2739" s="214" t="s">
        <v>516</v>
      </c>
      <c r="S2739" s="224" t="str">
        <f t="shared" si="174"/>
        <v>ModeradoFuerte</v>
      </c>
      <c r="T2739" s="224">
        <f>IFERROR(VLOOKUP(S2739,'Tablas de calculos'!$AU$16:$AV$24,2,FALSE),"")</f>
        <v>4</v>
      </c>
      <c r="U2739" s="208" t="str">
        <f>IFERROR(VLOOKUP(T2739,'Tablas de calculos'!$AV$16:$AY$24,4),"")</f>
        <v>Moderado</v>
      </c>
      <c r="V2739" s="214" t="s">
        <v>578</v>
      </c>
      <c r="W2739" s="214" t="s">
        <v>578</v>
      </c>
      <c r="X2739" s="123" t="str">
        <f t="shared" si="175"/>
        <v>ModeradoDirectamenteDirectamente</v>
      </c>
      <c r="Y2739" s="208">
        <f>IFERROR(VLOOKUP(X2739,'Tablas de calculos'!$AZ$4:$BE$11,5,FALSE),"")</f>
        <v>1</v>
      </c>
      <c r="Z2739" s="208">
        <f>IFERROR(VLOOKUP(X2739,'Tablas de calculos'!$AZ$4:$BE$11,6,FALSE),"")</f>
        <v>1</v>
      </c>
    </row>
    <row r="2740" spans="1:26" ht="75" x14ac:dyDescent="0.25">
      <c r="A2740" s="232" t="s">
        <v>947</v>
      </c>
      <c r="B2740" s="137">
        <v>9</v>
      </c>
      <c r="C2740" s="429" t="str">
        <f>+VLOOKUP(Tabla9[[#This Row],[Cod. Riesgo]],Tabla_Riesgos[[Número]:[Tipo de Riesgo]],6,FALSE)</f>
        <v>Corrupción</v>
      </c>
      <c r="D2740" s="290" t="s">
        <v>12</v>
      </c>
      <c r="E2740" s="291" t="s">
        <v>391</v>
      </c>
      <c r="F2740" s="292"/>
      <c r="G2740" s="293" t="s">
        <v>188</v>
      </c>
      <c r="H2740" s="472" t="s">
        <v>544</v>
      </c>
      <c r="I2740" s="214" t="s">
        <v>486</v>
      </c>
      <c r="J2740" s="214" t="s">
        <v>490</v>
      </c>
      <c r="K2740" s="214" t="s">
        <v>494</v>
      </c>
      <c r="L2740" s="214" t="s">
        <v>499</v>
      </c>
      <c r="M2740" s="214" t="s">
        <v>503</v>
      </c>
      <c r="N2740" s="214" t="s">
        <v>508</v>
      </c>
      <c r="O2740" s="214" t="s">
        <v>512</v>
      </c>
      <c r="P2740" s="123">
        <f t="shared" si="172"/>
        <v>95</v>
      </c>
      <c r="Q2740" s="208" t="str">
        <f t="shared" si="173"/>
        <v>Moderado</v>
      </c>
      <c r="R2740" s="214" t="s">
        <v>516</v>
      </c>
      <c r="S2740" s="224" t="str">
        <f t="shared" si="174"/>
        <v>ModeradoFuerte</v>
      </c>
      <c r="T2740" s="224">
        <f>IFERROR(VLOOKUP(S2740,'Tablas de calculos'!$AU$16:$AV$24,2,FALSE),"")</f>
        <v>4</v>
      </c>
      <c r="U2740" s="208" t="str">
        <f>IFERROR(VLOOKUP(T2740,'Tablas de calculos'!$AV$16:$AY$24,4),"")</f>
        <v>Moderado</v>
      </c>
      <c r="V2740" s="214" t="s">
        <v>578</v>
      </c>
      <c r="W2740" s="214" t="s">
        <v>578</v>
      </c>
      <c r="X2740" s="123" t="str">
        <f t="shared" si="175"/>
        <v>ModeradoDirectamenteDirectamente</v>
      </c>
      <c r="Y2740" s="208">
        <f>IFERROR(VLOOKUP(X2740,'Tablas de calculos'!$AZ$4:$BE$11,5,FALSE),"")</f>
        <v>1</v>
      </c>
      <c r="Z2740" s="208">
        <f>IFERROR(VLOOKUP(X2740,'Tablas de calculos'!$AZ$4:$BE$11,6,FALSE),"")</f>
        <v>1</v>
      </c>
    </row>
    <row r="2741" spans="1:26" ht="75" x14ac:dyDescent="0.25">
      <c r="A2741" s="232" t="s">
        <v>947</v>
      </c>
      <c r="B2741" s="137">
        <v>9</v>
      </c>
      <c r="C2741" s="429" t="str">
        <f>+VLOOKUP(Tabla9[[#This Row],[Cod. Riesgo]],Tabla_Riesgos[[Número]:[Tipo de Riesgo]],6,FALSE)</f>
        <v>Corrupción</v>
      </c>
      <c r="D2741" s="290" t="s">
        <v>12</v>
      </c>
      <c r="E2741" s="291" t="s">
        <v>391</v>
      </c>
      <c r="F2741" s="292"/>
      <c r="G2741" s="293" t="s">
        <v>189</v>
      </c>
      <c r="H2741" s="472" t="s">
        <v>544</v>
      </c>
      <c r="I2741" s="214" t="s">
        <v>486</v>
      </c>
      <c r="J2741" s="214" t="s">
        <v>490</v>
      </c>
      <c r="K2741" s="214" t="s">
        <v>494</v>
      </c>
      <c r="L2741" s="214" t="s">
        <v>499</v>
      </c>
      <c r="M2741" s="214" t="s">
        <v>503</v>
      </c>
      <c r="N2741" s="214" t="s">
        <v>508</v>
      </c>
      <c r="O2741" s="214" t="s">
        <v>512</v>
      </c>
      <c r="P2741" s="123">
        <f t="shared" si="172"/>
        <v>95</v>
      </c>
      <c r="Q2741" s="208" t="str">
        <f t="shared" si="173"/>
        <v>Moderado</v>
      </c>
      <c r="R2741" s="214" t="s">
        <v>516</v>
      </c>
      <c r="S2741" s="224" t="str">
        <f t="shared" si="174"/>
        <v>ModeradoFuerte</v>
      </c>
      <c r="T2741" s="224">
        <f>IFERROR(VLOOKUP(S2741,'Tablas de calculos'!$AU$16:$AV$24,2,FALSE),"")</f>
        <v>4</v>
      </c>
      <c r="U2741" s="208" t="str">
        <f>IFERROR(VLOOKUP(T2741,'Tablas de calculos'!$AV$16:$AY$24,4),"")</f>
        <v>Moderado</v>
      </c>
      <c r="V2741" s="214" t="s">
        <v>578</v>
      </c>
      <c r="W2741" s="214" t="s">
        <v>578</v>
      </c>
      <c r="X2741" s="123" t="str">
        <f t="shared" si="175"/>
        <v>ModeradoDirectamenteDirectamente</v>
      </c>
      <c r="Y2741" s="208">
        <f>IFERROR(VLOOKUP(X2741,'Tablas de calculos'!$AZ$4:$BE$11,5,FALSE),"")</f>
        <v>1</v>
      </c>
      <c r="Z2741" s="208">
        <f>IFERROR(VLOOKUP(X2741,'Tablas de calculos'!$AZ$4:$BE$11,6,FALSE),"")</f>
        <v>1</v>
      </c>
    </row>
    <row r="2742" spans="1:26" ht="75" x14ac:dyDescent="0.25">
      <c r="A2742" s="232" t="s">
        <v>947</v>
      </c>
      <c r="B2742" s="137">
        <v>9</v>
      </c>
      <c r="C2742" s="429" t="str">
        <f>+VLOOKUP(Tabla9[[#This Row],[Cod. Riesgo]],Tabla_Riesgos[[Número]:[Tipo de Riesgo]],6,FALSE)</f>
        <v>Corrupción</v>
      </c>
      <c r="D2742" s="290" t="s">
        <v>12</v>
      </c>
      <c r="E2742" s="291" t="s">
        <v>391</v>
      </c>
      <c r="F2742" s="292"/>
      <c r="G2742" s="293" t="s">
        <v>190</v>
      </c>
      <c r="H2742" s="472" t="s">
        <v>544</v>
      </c>
      <c r="I2742" s="214" t="s">
        <v>486</v>
      </c>
      <c r="J2742" s="214" t="s">
        <v>490</v>
      </c>
      <c r="K2742" s="214" t="s">
        <v>494</v>
      </c>
      <c r="L2742" s="214" t="s">
        <v>499</v>
      </c>
      <c r="M2742" s="214" t="s">
        <v>503</v>
      </c>
      <c r="N2742" s="214" t="s">
        <v>508</v>
      </c>
      <c r="O2742" s="214" t="s">
        <v>512</v>
      </c>
      <c r="P2742" s="123">
        <f t="shared" si="172"/>
        <v>95</v>
      </c>
      <c r="Q2742" s="208" t="str">
        <f t="shared" si="173"/>
        <v>Moderado</v>
      </c>
      <c r="R2742" s="214" t="s">
        <v>516</v>
      </c>
      <c r="S2742" s="224" t="str">
        <f t="shared" si="174"/>
        <v>ModeradoFuerte</v>
      </c>
      <c r="T2742" s="224">
        <f>IFERROR(VLOOKUP(S2742,'Tablas de calculos'!$AU$16:$AV$24,2,FALSE),"")</f>
        <v>4</v>
      </c>
      <c r="U2742" s="208" t="str">
        <f>IFERROR(VLOOKUP(T2742,'Tablas de calculos'!$AV$16:$AY$24,4),"")</f>
        <v>Moderado</v>
      </c>
      <c r="V2742" s="214" t="s">
        <v>578</v>
      </c>
      <c r="W2742" s="214" t="s">
        <v>578</v>
      </c>
      <c r="X2742" s="123" t="str">
        <f t="shared" si="175"/>
        <v>ModeradoDirectamenteDirectamente</v>
      </c>
      <c r="Y2742" s="208">
        <f>IFERROR(VLOOKUP(X2742,'Tablas de calculos'!$AZ$4:$BE$11,5,FALSE),"")</f>
        <v>1</v>
      </c>
      <c r="Z2742" s="208">
        <f>IFERROR(VLOOKUP(X2742,'Tablas de calculos'!$AZ$4:$BE$11,6,FALSE),"")</f>
        <v>1</v>
      </c>
    </row>
    <row r="2743" spans="1:26" ht="75" x14ac:dyDescent="0.25">
      <c r="A2743" s="232" t="s">
        <v>947</v>
      </c>
      <c r="B2743" s="137">
        <v>9</v>
      </c>
      <c r="C2743" s="429" t="str">
        <f>+VLOOKUP(Tabla9[[#This Row],[Cod. Riesgo]],Tabla_Riesgos[[Número]:[Tipo de Riesgo]],6,FALSE)</f>
        <v>Corrupción</v>
      </c>
      <c r="D2743" s="290" t="s">
        <v>12</v>
      </c>
      <c r="E2743" s="291" t="s">
        <v>391</v>
      </c>
      <c r="F2743" s="292"/>
      <c r="G2743" s="293" t="s">
        <v>191</v>
      </c>
      <c r="H2743" s="472" t="s">
        <v>544</v>
      </c>
      <c r="I2743" s="214" t="s">
        <v>486</v>
      </c>
      <c r="J2743" s="214" t="s">
        <v>490</v>
      </c>
      <c r="K2743" s="214" t="s">
        <v>494</v>
      </c>
      <c r="L2743" s="214" t="s">
        <v>499</v>
      </c>
      <c r="M2743" s="214" t="s">
        <v>503</v>
      </c>
      <c r="N2743" s="214" t="s">
        <v>508</v>
      </c>
      <c r="O2743" s="214" t="s">
        <v>512</v>
      </c>
      <c r="P2743" s="123">
        <f t="shared" si="172"/>
        <v>95</v>
      </c>
      <c r="Q2743" s="208" t="str">
        <f t="shared" si="173"/>
        <v>Moderado</v>
      </c>
      <c r="R2743" s="214" t="s">
        <v>516</v>
      </c>
      <c r="S2743" s="224" t="str">
        <f t="shared" si="174"/>
        <v>ModeradoFuerte</v>
      </c>
      <c r="T2743" s="224">
        <f>IFERROR(VLOOKUP(S2743,'Tablas de calculos'!$AU$16:$AV$24,2,FALSE),"")</f>
        <v>4</v>
      </c>
      <c r="U2743" s="208" t="str">
        <f>IFERROR(VLOOKUP(T2743,'Tablas de calculos'!$AV$16:$AY$24,4),"")</f>
        <v>Moderado</v>
      </c>
      <c r="V2743" s="214" t="s">
        <v>578</v>
      </c>
      <c r="W2743" s="214" t="s">
        <v>578</v>
      </c>
      <c r="X2743" s="123" t="str">
        <f t="shared" si="175"/>
        <v>ModeradoDirectamenteDirectamente</v>
      </c>
      <c r="Y2743" s="208">
        <f>IFERROR(VLOOKUP(X2743,'Tablas de calculos'!$AZ$4:$BE$11,5,FALSE),"")</f>
        <v>1</v>
      </c>
      <c r="Z2743" s="208">
        <f>IFERROR(VLOOKUP(X2743,'Tablas de calculos'!$AZ$4:$BE$11,6,FALSE),"")</f>
        <v>1</v>
      </c>
    </row>
    <row r="2744" spans="1:26" ht="75" x14ac:dyDescent="0.25">
      <c r="A2744" s="232" t="s">
        <v>947</v>
      </c>
      <c r="B2744" s="137">
        <v>9</v>
      </c>
      <c r="C2744" s="429" t="str">
        <f>+VLOOKUP(Tabla9[[#This Row],[Cod. Riesgo]],Tabla_Riesgos[[Número]:[Tipo de Riesgo]],6,FALSE)</f>
        <v>Corrupción</v>
      </c>
      <c r="D2744" s="290" t="s">
        <v>12</v>
      </c>
      <c r="E2744" s="291" t="s">
        <v>391</v>
      </c>
      <c r="F2744" s="292"/>
      <c r="G2744" s="293" t="s">
        <v>192</v>
      </c>
      <c r="H2744" s="472" t="s">
        <v>544</v>
      </c>
      <c r="I2744" s="214" t="s">
        <v>486</v>
      </c>
      <c r="J2744" s="214" t="s">
        <v>490</v>
      </c>
      <c r="K2744" s="214" t="s">
        <v>494</v>
      </c>
      <c r="L2744" s="214" t="s">
        <v>499</v>
      </c>
      <c r="M2744" s="214" t="s">
        <v>503</v>
      </c>
      <c r="N2744" s="214" t="s">
        <v>508</v>
      </c>
      <c r="O2744" s="214" t="s">
        <v>512</v>
      </c>
      <c r="P2744" s="123">
        <f t="shared" si="172"/>
        <v>95</v>
      </c>
      <c r="Q2744" s="208" t="str">
        <f t="shared" si="173"/>
        <v>Moderado</v>
      </c>
      <c r="R2744" s="214" t="s">
        <v>516</v>
      </c>
      <c r="S2744" s="224" t="str">
        <f t="shared" si="174"/>
        <v>ModeradoFuerte</v>
      </c>
      <c r="T2744" s="224">
        <f>IFERROR(VLOOKUP(S2744,'Tablas de calculos'!$AU$16:$AV$24,2,FALSE),"")</f>
        <v>4</v>
      </c>
      <c r="U2744" s="208" t="str">
        <f>IFERROR(VLOOKUP(T2744,'Tablas de calculos'!$AV$16:$AY$24,4),"")</f>
        <v>Moderado</v>
      </c>
      <c r="V2744" s="214" t="s">
        <v>578</v>
      </c>
      <c r="W2744" s="214" t="s">
        <v>578</v>
      </c>
      <c r="X2744" s="123" t="str">
        <f t="shared" si="175"/>
        <v>ModeradoDirectamenteDirectamente</v>
      </c>
      <c r="Y2744" s="208">
        <f>IFERROR(VLOOKUP(X2744,'Tablas de calculos'!$AZ$4:$BE$11,5,FALSE),"")</f>
        <v>1</v>
      </c>
      <c r="Z2744" s="208">
        <f>IFERROR(VLOOKUP(X2744,'Tablas de calculos'!$AZ$4:$BE$11,6,FALSE),"")</f>
        <v>1</v>
      </c>
    </row>
    <row r="2745" spans="1:26" ht="90" x14ac:dyDescent="0.25">
      <c r="A2745" s="232" t="s">
        <v>947</v>
      </c>
      <c r="B2745" s="137">
        <v>10</v>
      </c>
      <c r="C2745" s="429" t="str">
        <f>+VLOOKUP(Tabla9[[#This Row],[Cod. Riesgo]],Tabla_Riesgos[[Número]:[Tipo de Riesgo]],6,FALSE)</f>
        <v>Corrupción</v>
      </c>
      <c r="D2745" s="290" t="s">
        <v>12</v>
      </c>
      <c r="E2745" s="291" t="s">
        <v>623</v>
      </c>
      <c r="F2745" s="292"/>
      <c r="G2745" s="293" t="s">
        <v>177</v>
      </c>
      <c r="H2745" s="472" t="s">
        <v>544</v>
      </c>
      <c r="I2745" s="214" t="s">
        <v>486</v>
      </c>
      <c r="J2745" s="214" t="s">
        <v>490</v>
      </c>
      <c r="K2745" s="214" t="s">
        <v>494</v>
      </c>
      <c r="L2745" s="214" t="s">
        <v>499</v>
      </c>
      <c r="M2745" s="214" t="s">
        <v>503</v>
      </c>
      <c r="N2745" s="214" t="s">
        <v>508</v>
      </c>
      <c r="O2745" s="214" t="s">
        <v>512</v>
      </c>
      <c r="P2745" s="123">
        <f t="shared" si="172"/>
        <v>95</v>
      </c>
      <c r="Q2745" s="208" t="str">
        <f t="shared" si="173"/>
        <v>Moderado</v>
      </c>
      <c r="R2745" s="214" t="s">
        <v>516</v>
      </c>
      <c r="S2745" s="224" t="str">
        <f t="shared" si="174"/>
        <v>ModeradoFuerte</v>
      </c>
      <c r="T2745" s="224">
        <f>IFERROR(VLOOKUP(S2745,'Tablas de calculos'!$AU$16:$AV$24,2,FALSE),"")</f>
        <v>4</v>
      </c>
      <c r="U2745" s="208" t="str">
        <f>IFERROR(VLOOKUP(T2745,'Tablas de calculos'!$AV$16:$AY$24,4),"")</f>
        <v>Moderado</v>
      </c>
      <c r="V2745" s="214" t="s">
        <v>578</v>
      </c>
      <c r="W2745" s="214" t="s">
        <v>578</v>
      </c>
      <c r="X2745" s="123" t="str">
        <f t="shared" si="175"/>
        <v>ModeradoDirectamenteDirectamente</v>
      </c>
      <c r="Y2745" s="208">
        <f>IFERROR(VLOOKUP(X2745,'Tablas de calculos'!$AZ$4:$BE$11,5,FALSE),"")</f>
        <v>1</v>
      </c>
      <c r="Z2745" s="208">
        <f>IFERROR(VLOOKUP(X2745,'Tablas de calculos'!$AZ$4:$BE$11,6,FALSE),"")</f>
        <v>1</v>
      </c>
    </row>
    <row r="2746" spans="1:26" ht="60" x14ac:dyDescent="0.25">
      <c r="A2746" s="232" t="s">
        <v>947</v>
      </c>
      <c r="B2746" s="137">
        <v>74</v>
      </c>
      <c r="C2746" s="429" t="str">
        <f>+VLOOKUP(Tabla9[[#This Row],[Cod. Riesgo]],Tabla_Riesgos[[Número]:[Tipo de Riesgo]],6,FALSE)</f>
        <v>Seguridad de la Información</v>
      </c>
      <c r="D2746" s="290" t="s">
        <v>45</v>
      </c>
      <c r="E2746" s="291" t="s">
        <v>636</v>
      </c>
      <c r="F2746" s="292"/>
      <c r="G2746" s="293" t="s">
        <v>193</v>
      </c>
      <c r="H2746" s="472" t="s">
        <v>544</v>
      </c>
      <c r="I2746" s="214" t="s">
        <v>486</v>
      </c>
      <c r="J2746" s="214" t="s">
        <v>490</v>
      </c>
      <c r="K2746" s="214" t="s">
        <v>494</v>
      </c>
      <c r="L2746" s="214" t="s">
        <v>499</v>
      </c>
      <c r="M2746" s="214" t="s">
        <v>503</v>
      </c>
      <c r="N2746" s="214" t="s">
        <v>508</v>
      </c>
      <c r="O2746" s="214" t="s">
        <v>512</v>
      </c>
      <c r="P2746" s="123">
        <f t="shared" si="172"/>
        <v>95</v>
      </c>
      <c r="Q2746" s="208" t="str">
        <f t="shared" si="173"/>
        <v>Moderado</v>
      </c>
      <c r="R2746" s="214" t="s">
        <v>516</v>
      </c>
      <c r="S2746" s="224" t="str">
        <f t="shared" si="174"/>
        <v>ModeradoFuerte</v>
      </c>
      <c r="T2746" s="224">
        <f>IFERROR(VLOOKUP(S2746,'Tablas de calculos'!$AU$16:$AV$24,2,FALSE),"")</f>
        <v>4</v>
      </c>
      <c r="U2746" s="208" t="str">
        <f>IFERROR(VLOOKUP(T2746,'Tablas de calculos'!$AV$16:$AY$24,4),"")</f>
        <v>Moderado</v>
      </c>
      <c r="V2746" s="214" t="s">
        <v>578</v>
      </c>
      <c r="W2746" s="214" t="s">
        <v>578</v>
      </c>
      <c r="X2746" s="123" t="str">
        <f t="shared" si="175"/>
        <v>ModeradoDirectamenteDirectamente</v>
      </c>
      <c r="Y2746" s="208">
        <f>IFERROR(VLOOKUP(X2746,'Tablas de calculos'!$AZ$4:$BE$11,5,FALSE),"")</f>
        <v>1</v>
      </c>
      <c r="Z2746" s="208">
        <f>IFERROR(VLOOKUP(X2746,'Tablas de calculos'!$AZ$4:$BE$11,6,FALSE),"")</f>
        <v>1</v>
      </c>
    </row>
    <row r="2747" spans="1:26" ht="60" x14ac:dyDescent="0.25">
      <c r="A2747" s="232" t="s">
        <v>947</v>
      </c>
      <c r="B2747" s="137">
        <v>74</v>
      </c>
      <c r="C2747" s="429" t="str">
        <f>+VLOOKUP(Tabla9[[#This Row],[Cod. Riesgo]],Tabla_Riesgos[[Número]:[Tipo de Riesgo]],6,FALSE)</f>
        <v>Seguridad de la Información</v>
      </c>
      <c r="D2747" s="290" t="s">
        <v>45</v>
      </c>
      <c r="E2747" s="291" t="s">
        <v>636</v>
      </c>
      <c r="F2747" s="292"/>
      <c r="G2747" s="293" t="s">
        <v>194</v>
      </c>
      <c r="H2747" s="472" t="s">
        <v>544</v>
      </c>
      <c r="I2747" s="214" t="s">
        <v>486</v>
      </c>
      <c r="J2747" s="214" t="s">
        <v>490</v>
      </c>
      <c r="K2747" s="214" t="s">
        <v>494</v>
      </c>
      <c r="L2747" s="214" t="s">
        <v>499</v>
      </c>
      <c r="M2747" s="214" t="s">
        <v>503</v>
      </c>
      <c r="N2747" s="214" t="s">
        <v>508</v>
      </c>
      <c r="O2747" s="214" t="s">
        <v>512</v>
      </c>
      <c r="P2747" s="123">
        <f t="shared" si="172"/>
        <v>95</v>
      </c>
      <c r="Q2747" s="208" t="str">
        <f t="shared" si="173"/>
        <v>Moderado</v>
      </c>
      <c r="R2747" s="214" t="s">
        <v>516</v>
      </c>
      <c r="S2747" s="224" t="str">
        <f t="shared" si="174"/>
        <v>ModeradoFuerte</v>
      </c>
      <c r="T2747" s="224">
        <f>IFERROR(VLOOKUP(S2747,'Tablas de calculos'!$AU$16:$AV$24,2,FALSE),"")</f>
        <v>4</v>
      </c>
      <c r="U2747" s="208" t="str">
        <f>IFERROR(VLOOKUP(T2747,'Tablas de calculos'!$AV$16:$AY$24,4),"")</f>
        <v>Moderado</v>
      </c>
      <c r="V2747" s="214" t="s">
        <v>578</v>
      </c>
      <c r="W2747" s="214" t="s">
        <v>578</v>
      </c>
      <c r="X2747" s="123" t="str">
        <f t="shared" si="175"/>
        <v>ModeradoDirectamenteDirectamente</v>
      </c>
      <c r="Y2747" s="208">
        <f>IFERROR(VLOOKUP(X2747,'Tablas de calculos'!$AZ$4:$BE$11,5,FALSE),"")</f>
        <v>1</v>
      </c>
      <c r="Z2747" s="208">
        <f>IFERROR(VLOOKUP(X2747,'Tablas de calculos'!$AZ$4:$BE$11,6,FALSE),"")</f>
        <v>1</v>
      </c>
    </row>
    <row r="2748" spans="1:26" ht="60" x14ac:dyDescent="0.25">
      <c r="A2748" s="232" t="s">
        <v>947</v>
      </c>
      <c r="B2748" s="137">
        <v>74</v>
      </c>
      <c r="C2748" s="429" t="str">
        <f>+VLOOKUP(Tabla9[[#This Row],[Cod. Riesgo]],Tabla_Riesgos[[Número]:[Tipo de Riesgo]],6,FALSE)</f>
        <v>Seguridad de la Información</v>
      </c>
      <c r="D2748" s="290" t="s">
        <v>45</v>
      </c>
      <c r="E2748" s="291" t="s">
        <v>636</v>
      </c>
      <c r="F2748" s="292"/>
      <c r="G2748" s="293" t="s">
        <v>195</v>
      </c>
      <c r="H2748" s="472" t="s">
        <v>544</v>
      </c>
      <c r="I2748" s="214" t="s">
        <v>486</v>
      </c>
      <c r="J2748" s="214" t="s">
        <v>490</v>
      </c>
      <c r="K2748" s="214" t="s">
        <v>494</v>
      </c>
      <c r="L2748" s="214" t="s">
        <v>499</v>
      </c>
      <c r="M2748" s="214" t="s">
        <v>503</v>
      </c>
      <c r="N2748" s="214" t="s">
        <v>508</v>
      </c>
      <c r="O2748" s="214" t="s">
        <v>512</v>
      </c>
      <c r="P2748" s="123">
        <f t="shared" si="172"/>
        <v>95</v>
      </c>
      <c r="Q2748" s="208" t="str">
        <f t="shared" si="173"/>
        <v>Moderado</v>
      </c>
      <c r="R2748" s="214" t="s">
        <v>516</v>
      </c>
      <c r="S2748" s="224" t="str">
        <f t="shared" si="174"/>
        <v>ModeradoFuerte</v>
      </c>
      <c r="T2748" s="224">
        <f>IFERROR(VLOOKUP(S2748,'Tablas de calculos'!$AU$16:$AV$24,2,FALSE),"")</f>
        <v>4</v>
      </c>
      <c r="U2748" s="208" t="str">
        <f>IFERROR(VLOOKUP(T2748,'Tablas de calculos'!$AV$16:$AY$24,4),"")</f>
        <v>Moderado</v>
      </c>
      <c r="V2748" s="214" t="s">
        <v>578</v>
      </c>
      <c r="W2748" s="214" t="s">
        <v>578</v>
      </c>
      <c r="X2748" s="123" t="str">
        <f t="shared" si="175"/>
        <v>ModeradoDirectamenteDirectamente</v>
      </c>
      <c r="Y2748" s="208">
        <f>IFERROR(VLOOKUP(X2748,'Tablas de calculos'!$AZ$4:$BE$11,5,FALSE),"")</f>
        <v>1</v>
      </c>
      <c r="Z2748" s="208">
        <f>IFERROR(VLOOKUP(X2748,'Tablas de calculos'!$AZ$4:$BE$11,6,FALSE),"")</f>
        <v>1</v>
      </c>
    </row>
    <row r="2749" spans="1:26" ht="60" x14ac:dyDescent="0.25">
      <c r="A2749" s="232" t="s">
        <v>947</v>
      </c>
      <c r="B2749" s="137">
        <v>74</v>
      </c>
      <c r="C2749" s="429" t="str">
        <f>+VLOOKUP(Tabla9[[#This Row],[Cod. Riesgo]],Tabla_Riesgos[[Número]:[Tipo de Riesgo]],6,FALSE)</f>
        <v>Seguridad de la Información</v>
      </c>
      <c r="D2749" s="290" t="s">
        <v>45</v>
      </c>
      <c r="E2749" s="291" t="s">
        <v>636</v>
      </c>
      <c r="F2749" s="292"/>
      <c r="G2749" s="293" t="s">
        <v>196</v>
      </c>
      <c r="H2749" s="472" t="s">
        <v>544</v>
      </c>
      <c r="I2749" s="214" t="s">
        <v>486</v>
      </c>
      <c r="J2749" s="214" t="s">
        <v>490</v>
      </c>
      <c r="K2749" s="214" t="s">
        <v>494</v>
      </c>
      <c r="L2749" s="214" t="s">
        <v>499</v>
      </c>
      <c r="M2749" s="214" t="s">
        <v>503</v>
      </c>
      <c r="N2749" s="214" t="s">
        <v>508</v>
      </c>
      <c r="O2749" s="214" t="s">
        <v>512</v>
      </c>
      <c r="P2749" s="123">
        <f t="shared" si="172"/>
        <v>95</v>
      </c>
      <c r="Q2749" s="208" t="str">
        <f t="shared" si="173"/>
        <v>Moderado</v>
      </c>
      <c r="R2749" s="214" t="s">
        <v>516</v>
      </c>
      <c r="S2749" s="224" t="str">
        <f t="shared" si="174"/>
        <v>ModeradoFuerte</v>
      </c>
      <c r="T2749" s="224">
        <f>IFERROR(VLOOKUP(S2749,'Tablas de calculos'!$AU$16:$AV$24,2,FALSE),"")</f>
        <v>4</v>
      </c>
      <c r="U2749" s="208" t="str">
        <f>IFERROR(VLOOKUP(T2749,'Tablas de calculos'!$AV$16:$AY$24,4),"")</f>
        <v>Moderado</v>
      </c>
      <c r="V2749" s="214" t="s">
        <v>578</v>
      </c>
      <c r="W2749" s="214" t="s">
        <v>578</v>
      </c>
      <c r="X2749" s="123" t="str">
        <f t="shared" si="175"/>
        <v>ModeradoDirectamenteDirectamente</v>
      </c>
      <c r="Y2749" s="208">
        <f>IFERROR(VLOOKUP(X2749,'Tablas de calculos'!$AZ$4:$BE$11,5,FALSE),"")</f>
        <v>1</v>
      </c>
      <c r="Z2749" s="208">
        <f>IFERROR(VLOOKUP(X2749,'Tablas de calculos'!$AZ$4:$BE$11,6,FALSE),"")</f>
        <v>1</v>
      </c>
    </row>
    <row r="2750" spans="1:26" ht="75" x14ac:dyDescent="0.25">
      <c r="A2750" s="232" t="s">
        <v>947</v>
      </c>
      <c r="B2750" s="137">
        <v>11</v>
      </c>
      <c r="C2750" s="429" t="str">
        <f>+VLOOKUP(Tabla9[[#This Row],[Cod. Riesgo]],Tabla_Riesgos[[Número]:[Tipo de Riesgo]],6,FALSE)</f>
        <v>Corrupción</v>
      </c>
      <c r="D2750" s="290" t="s">
        <v>12</v>
      </c>
      <c r="E2750" s="291" t="s">
        <v>394</v>
      </c>
      <c r="F2750" s="292"/>
      <c r="G2750" s="293" t="s">
        <v>197</v>
      </c>
      <c r="H2750" s="472" t="s">
        <v>544</v>
      </c>
      <c r="I2750" s="214" t="s">
        <v>486</v>
      </c>
      <c r="J2750" s="214" t="s">
        <v>490</v>
      </c>
      <c r="K2750" s="214" t="s">
        <v>494</v>
      </c>
      <c r="L2750" s="214" t="s">
        <v>499</v>
      </c>
      <c r="M2750" s="214" t="s">
        <v>503</v>
      </c>
      <c r="N2750" s="214" t="s">
        <v>508</v>
      </c>
      <c r="O2750" s="214" t="s">
        <v>512</v>
      </c>
      <c r="P2750" s="123">
        <f t="shared" si="172"/>
        <v>95</v>
      </c>
      <c r="Q2750" s="208" t="str">
        <f t="shared" si="173"/>
        <v>Moderado</v>
      </c>
      <c r="R2750" s="214" t="s">
        <v>516</v>
      </c>
      <c r="S2750" s="224" t="str">
        <f t="shared" si="174"/>
        <v>ModeradoFuerte</v>
      </c>
      <c r="T2750" s="224">
        <f>IFERROR(VLOOKUP(S2750,'Tablas de calculos'!$AU$16:$AV$24,2,FALSE),"")</f>
        <v>4</v>
      </c>
      <c r="U2750" s="208" t="str">
        <f>IFERROR(VLOOKUP(T2750,'Tablas de calculos'!$AV$16:$AY$24,4),"")</f>
        <v>Moderado</v>
      </c>
      <c r="V2750" s="214" t="s">
        <v>578</v>
      </c>
      <c r="W2750" s="214" t="s">
        <v>578</v>
      </c>
      <c r="X2750" s="123" t="str">
        <f t="shared" si="175"/>
        <v>ModeradoDirectamenteDirectamente</v>
      </c>
      <c r="Y2750" s="208">
        <f>IFERROR(VLOOKUP(X2750,'Tablas de calculos'!$AZ$4:$BE$11,5,FALSE),"")</f>
        <v>1</v>
      </c>
      <c r="Z2750" s="208">
        <f>IFERROR(VLOOKUP(X2750,'Tablas de calculos'!$AZ$4:$BE$11,6,FALSE),"")</f>
        <v>1</v>
      </c>
    </row>
    <row r="2751" spans="1:26" ht="75" x14ac:dyDescent="0.25">
      <c r="A2751" s="232" t="s">
        <v>947</v>
      </c>
      <c r="B2751" s="137">
        <v>11</v>
      </c>
      <c r="C2751" s="429" t="str">
        <f>+VLOOKUP(Tabla9[[#This Row],[Cod. Riesgo]],Tabla_Riesgos[[Número]:[Tipo de Riesgo]],6,FALSE)</f>
        <v>Corrupción</v>
      </c>
      <c r="D2751" s="290" t="s">
        <v>12</v>
      </c>
      <c r="E2751" s="291" t="s">
        <v>394</v>
      </c>
      <c r="F2751" s="292"/>
      <c r="G2751" s="293" t="s">
        <v>174</v>
      </c>
      <c r="H2751" s="472" t="s">
        <v>544</v>
      </c>
      <c r="I2751" s="214" t="s">
        <v>486</v>
      </c>
      <c r="J2751" s="214" t="s">
        <v>490</v>
      </c>
      <c r="K2751" s="214" t="s">
        <v>494</v>
      </c>
      <c r="L2751" s="214" t="s">
        <v>499</v>
      </c>
      <c r="M2751" s="214" t="s">
        <v>503</v>
      </c>
      <c r="N2751" s="214" t="s">
        <v>508</v>
      </c>
      <c r="O2751" s="214" t="s">
        <v>512</v>
      </c>
      <c r="P2751" s="123">
        <f t="shared" si="172"/>
        <v>95</v>
      </c>
      <c r="Q2751" s="208" t="str">
        <f t="shared" si="173"/>
        <v>Moderado</v>
      </c>
      <c r="R2751" s="214" t="s">
        <v>516</v>
      </c>
      <c r="S2751" s="224" t="str">
        <f t="shared" si="174"/>
        <v>ModeradoFuerte</v>
      </c>
      <c r="T2751" s="224">
        <f>IFERROR(VLOOKUP(S2751,'Tablas de calculos'!$AU$16:$AV$24,2,FALSE),"")</f>
        <v>4</v>
      </c>
      <c r="U2751" s="208" t="str">
        <f>IFERROR(VLOOKUP(T2751,'Tablas de calculos'!$AV$16:$AY$24,4),"")</f>
        <v>Moderado</v>
      </c>
      <c r="V2751" s="214" t="s">
        <v>578</v>
      </c>
      <c r="W2751" s="214" t="s">
        <v>578</v>
      </c>
      <c r="X2751" s="123" t="str">
        <f t="shared" si="175"/>
        <v>ModeradoDirectamenteDirectamente</v>
      </c>
      <c r="Y2751" s="208">
        <f>IFERROR(VLOOKUP(X2751,'Tablas de calculos'!$AZ$4:$BE$11,5,FALSE),"")</f>
        <v>1</v>
      </c>
      <c r="Z2751" s="208">
        <f>IFERROR(VLOOKUP(X2751,'Tablas de calculos'!$AZ$4:$BE$11,6,FALSE),"")</f>
        <v>1</v>
      </c>
    </row>
    <row r="2752" spans="1:26" ht="75" x14ac:dyDescent="0.25">
      <c r="A2752" s="232" t="s">
        <v>947</v>
      </c>
      <c r="B2752" s="137">
        <v>11</v>
      </c>
      <c r="C2752" s="429" t="str">
        <f>+VLOOKUP(Tabla9[[#This Row],[Cod. Riesgo]],Tabla_Riesgos[[Número]:[Tipo de Riesgo]],6,FALSE)</f>
        <v>Corrupción</v>
      </c>
      <c r="D2752" s="290" t="s">
        <v>12</v>
      </c>
      <c r="E2752" s="291" t="s">
        <v>394</v>
      </c>
      <c r="F2752" s="292"/>
      <c r="G2752" s="293" t="s">
        <v>175</v>
      </c>
      <c r="H2752" s="472" t="s">
        <v>544</v>
      </c>
      <c r="I2752" s="214" t="s">
        <v>486</v>
      </c>
      <c r="J2752" s="214" t="s">
        <v>490</v>
      </c>
      <c r="K2752" s="214" t="s">
        <v>494</v>
      </c>
      <c r="L2752" s="214" t="s">
        <v>499</v>
      </c>
      <c r="M2752" s="214" t="s">
        <v>503</v>
      </c>
      <c r="N2752" s="214" t="s">
        <v>508</v>
      </c>
      <c r="O2752" s="214" t="s">
        <v>512</v>
      </c>
      <c r="P2752" s="123">
        <f t="shared" si="172"/>
        <v>95</v>
      </c>
      <c r="Q2752" s="208" t="str">
        <f t="shared" si="173"/>
        <v>Moderado</v>
      </c>
      <c r="R2752" s="214" t="s">
        <v>516</v>
      </c>
      <c r="S2752" s="224" t="str">
        <f t="shared" si="174"/>
        <v>ModeradoFuerte</v>
      </c>
      <c r="T2752" s="224">
        <f>IFERROR(VLOOKUP(S2752,'Tablas de calculos'!$AU$16:$AV$24,2,FALSE),"")</f>
        <v>4</v>
      </c>
      <c r="U2752" s="208" t="str">
        <f>IFERROR(VLOOKUP(T2752,'Tablas de calculos'!$AV$16:$AY$24,4),"")</f>
        <v>Moderado</v>
      </c>
      <c r="V2752" s="214" t="s">
        <v>578</v>
      </c>
      <c r="W2752" s="214" t="s">
        <v>578</v>
      </c>
      <c r="X2752" s="123" t="str">
        <f t="shared" si="175"/>
        <v>ModeradoDirectamenteDirectamente</v>
      </c>
      <c r="Y2752" s="208">
        <f>IFERROR(VLOOKUP(X2752,'Tablas de calculos'!$AZ$4:$BE$11,5,FALSE),"")</f>
        <v>1</v>
      </c>
      <c r="Z2752" s="208">
        <f>IFERROR(VLOOKUP(X2752,'Tablas de calculos'!$AZ$4:$BE$11,6,FALSE),"")</f>
        <v>1</v>
      </c>
    </row>
    <row r="2753" spans="1:26" ht="75" x14ac:dyDescent="0.25">
      <c r="A2753" s="232" t="s">
        <v>947</v>
      </c>
      <c r="B2753" s="137">
        <v>11</v>
      </c>
      <c r="C2753" s="429" t="str">
        <f>+VLOOKUP(Tabla9[[#This Row],[Cod. Riesgo]],Tabla_Riesgos[[Número]:[Tipo de Riesgo]],6,FALSE)</f>
        <v>Corrupción</v>
      </c>
      <c r="D2753" s="290" t="s">
        <v>12</v>
      </c>
      <c r="E2753" s="291" t="s">
        <v>394</v>
      </c>
      <c r="F2753" s="292"/>
      <c r="G2753" s="293" t="s">
        <v>198</v>
      </c>
      <c r="H2753" s="472" t="s">
        <v>544</v>
      </c>
      <c r="I2753" s="214" t="s">
        <v>486</v>
      </c>
      <c r="J2753" s="214" t="s">
        <v>490</v>
      </c>
      <c r="K2753" s="214" t="s">
        <v>494</v>
      </c>
      <c r="L2753" s="214" t="s">
        <v>499</v>
      </c>
      <c r="M2753" s="214" t="s">
        <v>503</v>
      </c>
      <c r="N2753" s="214" t="s">
        <v>508</v>
      </c>
      <c r="O2753" s="214" t="s">
        <v>512</v>
      </c>
      <c r="P2753" s="123">
        <f t="shared" si="172"/>
        <v>95</v>
      </c>
      <c r="Q2753" s="208" t="str">
        <f t="shared" si="173"/>
        <v>Moderado</v>
      </c>
      <c r="R2753" s="214" t="s">
        <v>516</v>
      </c>
      <c r="S2753" s="224" t="str">
        <f t="shared" si="174"/>
        <v>ModeradoFuerte</v>
      </c>
      <c r="T2753" s="224">
        <f>IFERROR(VLOOKUP(S2753,'Tablas de calculos'!$AU$16:$AV$24,2,FALSE),"")</f>
        <v>4</v>
      </c>
      <c r="U2753" s="208" t="str">
        <f>IFERROR(VLOOKUP(T2753,'Tablas de calculos'!$AV$16:$AY$24,4),"")</f>
        <v>Moderado</v>
      </c>
      <c r="V2753" s="214" t="s">
        <v>578</v>
      </c>
      <c r="W2753" s="214" t="s">
        <v>578</v>
      </c>
      <c r="X2753" s="123" t="str">
        <f t="shared" si="175"/>
        <v>ModeradoDirectamenteDirectamente</v>
      </c>
      <c r="Y2753" s="208">
        <f>IFERROR(VLOOKUP(X2753,'Tablas de calculos'!$AZ$4:$BE$11,5,FALSE),"")</f>
        <v>1</v>
      </c>
      <c r="Z2753" s="208">
        <f>IFERROR(VLOOKUP(X2753,'Tablas de calculos'!$AZ$4:$BE$11,6,FALSE),"")</f>
        <v>1</v>
      </c>
    </row>
    <row r="2754" spans="1:26" ht="75" x14ac:dyDescent="0.25">
      <c r="A2754" s="232" t="s">
        <v>947</v>
      </c>
      <c r="B2754" s="137">
        <v>11</v>
      </c>
      <c r="C2754" s="429" t="str">
        <f>+VLOOKUP(Tabla9[[#This Row],[Cod. Riesgo]],Tabla_Riesgos[[Número]:[Tipo de Riesgo]],6,FALSE)</f>
        <v>Corrupción</v>
      </c>
      <c r="D2754" s="290" t="s">
        <v>12</v>
      </c>
      <c r="E2754" s="291" t="s">
        <v>394</v>
      </c>
      <c r="F2754" s="292"/>
      <c r="G2754" s="293" t="s">
        <v>199</v>
      </c>
      <c r="H2754" s="472" t="s">
        <v>544</v>
      </c>
      <c r="I2754" s="214" t="s">
        <v>486</v>
      </c>
      <c r="J2754" s="214" t="s">
        <v>490</v>
      </c>
      <c r="K2754" s="214" t="s">
        <v>494</v>
      </c>
      <c r="L2754" s="214" t="s">
        <v>499</v>
      </c>
      <c r="M2754" s="214" t="s">
        <v>503</v>
      </c>
      <c r="N2754" s="214" t="s">
        <v>508</v>
      </c>
      <c r="O2754" s="214" t="s">
        <v>512</v>
      </c>
      <c r="P2754" s="123">
        <f t="shared" si="172"/>
        <v>95</v>
      </c>
      <c r="Q2754" s="208" t="str">
        <f t="shared" si="173"/>
        <v>Moderado</v>
      </c>
      <c r="R2754" s="214" t="s">
        <v>516</v>
      </c>
      <c r="S2754" s="224" t="str">
        <f t="shared" si="174"/>
        <v>ModeradoFuerte</v>
      </c>
      <c r="T2754" s="224">
        <f>IFERROR(VLOOKUP(S2754,'Tablas de calculos'!$AU$16:$AV$24,2,FALSE),"")</f>
        <v>4</v>
      </c>
      <c r="U2754" s="208" t="str">
        <f>IFERROR(VLOOKUP(T2754,'Tablas de calculos'!$AV$16:$AY$24,4),"")</f>
        <v>Moderado</v>
      </c>
      <c r="V2754" s="214" t="s">
        <v>578</v>
      </c>
      <c r="W2754" s="214" t="s">
        <v>578</v>
      </c>
      <c r="X2754" s="123" t="str">
        <f t="shared" si="175"/>
        <v>ModeradoDirectamenteDirectamente</v>
      </c>
      <c r="Y2754" s="208">
        <f>IFERROR(VLOOKUP(X2754,'Tablas de calculos'!$AZ$4:$BE$11,5,FALSE),"")</f>
        <v>1</v>
      </c>
      <c r="Z2754" s="208">
        <f>IFERROR(VLOOKUP(X2754,'Tablas de calculos'!$AZ$4:$BE$11,6,FALSE),"")</f>
        <v>1</v>
      </c>
    </row>
    <row r="2755" spans="1:26" ht="75" x14ac:dyDescent="0.25">
      <c r="A2755" s="232" t="s">
        <v>947</v>
      </c>
      <c r="B2755" s="137">
        <v>12</v>
      </c>
      <c r="C2755" s="429" t="str">
        <f>+VLOOKUP(Tabla9[[#This Row],[Cod. Riesgo]],Tabla_Riesgos[[Número]:[Tipo de Riesgo]],6,FALSE)</f>
        <v>Estratégico</v>
      </c>
      <c r="D2755" s="290" t="s">
        <v>12</v>
      </c>
      <c r="E2755" s="291" t="s">
        <v>14</v>
      </c>
      <c r="F2755" s="292"/>
      <c r="G2755" s="293" t="s">
        <v>200</v>
      </c>
      <c r="H2755" s="472" t="s">
        <v>544</v>
      </c>
      <c r="I2755" s="214" t="s">
        <v>486</v>
      </c>
      <c r="J2755" s="214" t="s">
        <v>490</v>
      </c>
      <c r="K2755" s="214" t="s">
        <v>494</v>
      </c>
      <c r="L2755" s="214" t="s">
        <v>499</v>
      </c>
      <c r="M2755" s="214" t="s">
        <v>503</v>
      </c>
      <c r="N2755" s="214" t="s">
        <v>508</v>
      </c>
      <c r="O2755" s="214" t="s">
        <v>512</v>
      </c>
      <c r="P2755" s="123">
        <f t="shared" si="172"/>
        <v>95</v>
      </c>
      <c r="Q2755" s="208" t="str">
        <f t="shared" si="173"/>
        <v>Moderado</v>
      </c>
      <c r="R2755" s="214" t="s">
        <v>516</v>
      </c>
      <c r="S2755" s="224" t="str">
        <f t="shared" si="174"/>
        <v>ModeradoFuerte</v>
      </c>
      <c r="T2755" s="224">
        <f>IFERROR(VLOOKUP(S2755,'Tablas de calculos'!$AU$16:$AV$24,2,FALSE),"")</f>
        <v>4</v>
      </c>
      <c r="U2755" s="208" t="str">
        <f>IFERROR(VLOOKUP(T2755,'Tablas de calculos'!$AV$16:$AY$24,4),"")</f>
        <v>Moderado</v>
      </c>
      <c r="V2755" s="214" t="s">
        <v>578</v>
      </c>
      <c r="W2755" s="214" t="s">
        <v>578</v>
      </c>
      <c r="X2755" s="123" t="str">
        <f t="shared" si="175"/>
        <v>ModeradoDirectamenteDirectamente</v>
      </c>
      <c r="Y2755" s="208">
        <f>IFERROR(VLOOKUP(X2755,'Tablas de calculos'!$AZ$4:$BE$11,5,FALSE),"")</f>
        <v>1</v>
      </c>
      <c r="Z2755" s="208">
        <f>IFERROR(VLOOKUP(X2755,'Tablas de calculos'!$AZ$4:$BE$11,6,FALSE),"")</f>
        <v>1</v>
      </c>
    </row>
    <row r="2756" spans="1:26" ht="75" x14ac:dyDescent="0.25">
      <c r="A2756" s="232" t="s">
        <v>947</v>
      </c>
      <c r="B2756" s="137">
        <v>12</v>
      </c>
      <c r="C2756" s="429" t="str">
        <f>+VLOOKUP(Tabla9[[#This Row],[Cod. Riesgo]],Tabla_Riesgos[[Número]:[Tipo de Riesgo]],6,FALSE)</f>
        <v>Estratégico</v>
      </c>
      <c r="D2756" s="290" t="s">
        <v>12</v>
      </c>
      <c r="E2756" s="291" t="s">
        <v>14</v>
      </c>
      <c r="F2756" s="292"/>
      <c r="G2756" s="293" t="s">
        <v>201</v>
      </c>
      <c r="H2756" s="472" t="s">
        <v>544</v>
      </c>
      <c r="I2756" s="214" t="s">
        <v>486</v>
      </c>
      <c r="J2756" s="214" t="s">
        <v>490</v>
      </c>
      <c r="K2756" s="214" t="s">
        <v>494</v>
      </c>
      <c r="L2756" s="214" t="s">
        <v>499</v>
      </c>
      <c r="M2756" s="214" t="s">
        <v>503</v>
      </c>
      <c r="N2756" s="214" t="s">
        <v>508</v>
      </c>
      <c r="O2756" s="214" t="s">
        <v>512</v>
      </c>
      <c r="P2756" s="123">
        <f t="shared" si="172"/>
        <v>95</v>
      </c>
      <c r="Q2756" s="208" t="str">
        <f t="shared" si="173"/>
        <v>Moderado</v>
      </c>
      <c r="R2756" s="214" t="s">
        <v>516</v>
      </c>
      <c r="S2756" s="224" t="str">
        <f t="shared" si="174"/>
        <v>ModeradoFuerte</v>
      </c>
      <c r="T2756" s="224">
        <f>IFERROR(VLOOKUP(S2756,'Tablas de calculos'!$AU$16:$AV$24,2,FALSE),"")</f>
        <v>4</v>
      </c>
      <c r="U2756" s="208" t="str">
        <f>IFERROR(VLOOKUP(T2756,'Tablas de calculos'!$AV$16:$AY$24,4),"")</f>
        <v>Moderado</v>
      </c>
      <c r="V2756" s="214" t="s">
        <v>578</v>
      </c>
      <c r="W2756" s="214" t="s">
        <v>578</v>
      </c>
      <c r="X2756" s="123" t="str">
        <f t="shared" si="175"/>
        <v>ModeradoDirectamenteDirectamente</v>
      </c>
      <c r="Y2756" s="208">
        <f>IFERROR(VLOOKUP(X2756,'Tablas de calculos'!$AZ$4:$BE$11,5,FALSE),"")</f>
        <v>1</v>
      </c>
      <c r="Z2756" s="208">
        <f>IFERROR(VLOOKUP(X2756,'Tablas de calculos'!$AZ$4:$BE$11,6,FALSE),"")</f>
        <v>1</v>
      </c>
    </row>
    <row r="2757" spans="1:26" ht="75" x14ac:dyDescent="0.25">
      <c r="A2757" s="232" t="s">
        <v>947</v>
      </c>
      <c r="B2757" s="137">
        <v>12</v>
      </c>
      <c r="C2757" s="429" t="str">
        <f>+VLOOKUP(Tabla9[[#This Row],[Cod. Riesgo]],Tabla_Riesgos[[Número]:[Tipo de Riesgo]],6,FALSE)</f>
        <v>Estratégico</v>
      </c>
      <c r="D2757" s="290" t="s">
        <v>12</v>
      </c>
      <c r="E2757" s="291" t="s">
        <v>14</v>
      </c>
      <c r="F2757" s="292"/>
      <c r="G2757" s="293" t="s">
        <v>202</v>
      </c>
      <c r="H2757" s="472" t="s">
        <v>544</v>
      </c>
      <c r="I2757" s="214" t="s">
        <v>486</v>
      </c>
      <c r="J2757" s="214" t="s">
        <v>490</v>
      </c>
      <c r="K2757" s="214" t="s">
        <v>494</v>
      </c>
      <c r="L2757" s="214" t="s">
        <v>499</v>
      </c>
      <c r="M2757" s="214" t="s">
        <v>503</v>
      </c>
      <c r="N2757" s="214" t="s">
        <v>508</v>
      </c>
      <c r="O2757" s="214" t="s">
        <v>512</v>
      </c>
      <c r="P2757" s="123">
        <f t="shared" si="172"/>
        <v>95</v>
      </c>
      <c r="Q2757" s="208" t="str">
        <f t="shared" si="173"/>
        <v>Moderado</v>
      </c>
      <c r="R2757" s="214" t="s">
        <v>516</v>
      </c>
      <c r="S2757" s="224" t="str">
        <f t="shared" si="174"/>
        <v>ModeradoFuerte</v>
      </c>
      <c r="T2757" s="224">
        <f>IFERROR(VLOOKUP(S2757,'Tablas de calculos'!$AU$16:$AV$24,2,FALSE),"")</f>
        <v>4</v>
      </c>
      <c r="U2757" s="208" t="str">
        <f>IFERROR(VLOOKUP(T2757,'Tablas de calculos'!$AV$16:$AY$24,4),"")</f>
        <v>Moderado</v>
      </c>
      <c r="V2757" s="214" t="s">
        <v>578</v>
      </c>
      <c r="W2757" s="214" t="s">
        <v>578</v>
      </c>
      <c r="X2757" s="123" t="str">
        <f t="shared" si="175"/>
        <v>ModeradoDirectamenteDirectamente</v>
      </c>
      <c r="Y2757" s="208">
        <f>IFERROR(VLOOKUP(X2757,'Tablas de calculos'!$AZ$4:$BE$11,5,FALSE),"")</f>
        <v>1</v>
      </c>
      <c r="Z2757" s="208">
        <f>IFERROR(VLOOKUP(X2757,'Tablas de calculos'!$AZ$4:$BE$11,6,FALSE),"")</f>
        <v>1</v>
      </c>
    </row>
    <row r="2758" spans="1:26" ht="45" x14ac:dyDescent="0.25">
      <c r="A2758" s="232" t="s">
        <v>947</v>
      </c>
      <c r="B2758" s="137">
        <v>13</v>
      </c>
      <c r="C2758" s="429" t="str">
        <f>+VLOOKUP(Tabla9[[#This Row],[Cod. Riesgo]],Tabla_Riesgos[[Número]:[Tipo de Riesgo]],6,FALSE)</f>
        <v>Corrupción</v>
      </c>
      <c r="D2758" s="290" t="s">
        <v>12</v>
      </c>
      <c r="E2758" s="291" t="s">
        <v>15</v>
      </c>
      <c r="F2758" s="292"/>
      <c r="G2758" s="293" t="s">
        <v>203</v>
      </c>
      <c r="H2758" s="472" t="s">
        <v>544</v>
      </c>
      <c r="I2758" s="214" t="s">
        <v>486</v>
      </c>
      <c r="J2758" s="214" t="s">
        <v>490</v>
      </c>
      <c r="K2758" s="214" t="s">
        <v>494</v>
      </c>
      <c r="L2758" s="214" t="s">
        <v>499</v>
      </c>
      <c r="M2758" s="214" t="s">
        <v>503</v>
      </c>
      <c r="N2758" s="214" t="s">
        <v>508</v>
      </c>
      <c r="O2758" s="214" t="s">
        <v>512</v>
      </c>
      <c r="P2758" s="123">
        <f t="shared" si="172"/>
        <v>95</v>
      </c>
      <c r="Q2758" s="208" t="str">
        <f t="shared" si="173"/>
        <v>Moderado</v>
      </c>
      <c r="R2758" s="214" t="s">
        <v>516</v>
      </c>
      <c r="S2758" s="224" t="str">
        <f t="shared" si="174"/>
        <v>ModeradoFuerte</v>
      </c>
      <c r="T2758" s="224">
        <f>IFERROR(VLOOKUP(S2758,'Tablas de calculos'!$AU$16:$AV$24,2,FALSE),"")</f>
        <v>4</v>
      </c>
      <c r="U2758" s="208" t="str">
        <f>IFERROR(VLOOKUP(T2758,'Tablas de calculos'!$AV$16:$AY$24,4),"")</f>
        <v>Moderado</v>
      </c>
      <c r="V2758" s="214" t="s">
        <v>578</v>
      </c>
      <c r="W2758" s="214" t="s">
        <v>578</v>
      </c>
      <c r="X2758" s="123" t="str">
        <f t="shared" si="175"/>
        <v>ModeradoDirectamenteDirectamente</v>
      </c>
      <c r="Y2758" s="208">
        <f>IFERROR(VLOOKUP(X2758,'Tablas de calculos'!$AZ$4:$BE$11,5,FALSE),"")</f>
        <v>1</v>
      </c>
      <c r="Z2758" s="208">
        <f>IFERROR(VLOOKUP(X2758,'Tablas de calculos'!$AZ$4:$BE$11,6,FALSE),"")</f>
        <v>1</v>
      </c>
    </row>
    <row r="2759" spans="1:26" ht="45" x14ac:dyDescent="0.25">
      <c r="A2759" s="232" t="s">
        <v>947</v>
      </c>
      <c r="B2759" s="137">
        <v>13</v>
      </c>
      <c r="C2759" s="429" t="str">
        <f>+VLOOKUP(Tabla9[[#This Row],[Cod. Riesgo]],Tabla_Riesgos[[Número]:[Tipo de Riesgo]],6,FALSE)</f>
        <v>Corrupción</v>
      </c>
      <c r="D2759" s="290" t="s">
        <v>12</v>
      </c>
      <c r="E2759" s="291" t="s">
        <v>15</v>
      </c>
      <c r="F2759" s="292"/>
      <c r="G2759" s="293" t="s">
        <v>185</v>
      </c>
      <c r="H2759" s="472" t="s">
        <v>544</v>
      </c>
      <c r="I2759" s="214" t="s">
        <v>486</v>
      </c>
      <c r="J2759" s="214" t="s">
        <v>490</v>
      </c>
      <c r="K2759" s="214" t="s">
        <v>494</v>
      </c>
      <c r="L2759" s="214" t="s">
        <v>499</v>
      </c>
      <c r="M2759" s="214" t="s">
        <v>503</v>
      </c>
      <c r="N2759" s="214" t="s">
        <v>508</v>
      </c>
      <c r="O2759" s="214" t="s">
        <v>512</v>
      </c>
      <c r="P2759" s="123">
        <f t="shared" si="172"/>
        <v>95</v>
      </c>
      <c r="Q2759" s="208" t="str">
        <f t="shared" si="173"/>
        <v>Moderado</v>
      </c>
      <c r="R2759" s="214" t="s">
        <v>516</v>
      </c>
      <c r="S2759" s="224" t="str">
        <f t="shared" si="174"/>
        <v>ModeradoFuerte</v>
      </c>
      <c r="T2759" s="224">
        <f>IFERROR(VLOOKUP(S2759,'Tablas de calculos'!$AU$16:$AV$24,2,FALSE),"")</f>
        <v>4</v>
      </c>
      <c r="U2759" s="208" t="str">
        <f>IFERROR(VLOOKUP(T2759,'Tablas de calculos'!$AV$16:$AY$24,4),"")</f>
        <v>Moderado</v>
      </c>
      <c r="V2759" s="214" t="s">
        <v>578</v>
      </c>
      <c r="W2759" s="214" t="s">
        <v>578</v>
      </c>
      <c r="X2759" s="123" t="str">
        <f t="shared" si="175"/>
        <v>ModeradoDirectamenteDirectamente</v>
      </c>
      <c r="Y2759" s="208">
        <f>IFERROR(VLOOKUP(X2759,'Tablas de calculos'!$AZ$4:$BE$11,5,FALSE),"")</f>
        <v>1</v>
      </c>
      <c r="Z2759" s="208">
        <f>IFERROR(VLOOKUP(X2759,'Tablas de calculos'!$AZ$4:$BE$11,6,FALSE),"")</f>
        <v>1</v>
      </c>
    </row>
    <row r="2760" spans="1:26" ht="45" x14ac:dyDescent="0.25">
      <c r="A2760" s="232" t="s">
        <v>947</v>
      </c>
      <c r="B2760" s="137">
        <v>13</v>
      </c>
      <c r="C2760" s="429" t="str">
        <f>+VLOOKUP(Tabla9[[#This Row],[Cod. Riesgo]],Tabla_Riesgos[[Número]:[Tipo de Riesgo]],6,FALSE)</f>
        <v>Corrupción</v>
      </c>
      <c r="D2760" s="290" t="s">
        <v>12</v>
      </c>
      <c r="E2760" s="291" t="s">
        <v>15</v>
      </c>
      <c r="F2760" s="292"/>
      <c r="G2760" s="293" t="s">
        <v>177</v>
      </c>
      <c r="H2760" s="472" t="s">
        <v>544</v>
      </c>
      <c r="I2760" s="214" t="s">
        <v>486</v>
      </c>
      <c r="J2760" s="214" t="s">
        <v>490</v>
      </c>
      <c r="K2760" s="214" t="s">
        <v>494</v>
      </c>
      <c r="L2760" s="214" t="s">
        <v>499</v>
      </c>
      <c r="M2760" s="214" t="s">
        <v>503</v>
      </c>
      <c r="N2760" s="214" t="s">
        <v>508</v>
      </c>
      <c r="O2760" s="214" t="s">
        <v>512</v>
      </c>
      <c r="P2760" s="123">
        <f t="shared" si="172"/>
        <v>95</v>
      </c>
      <c r="Q2760" s="208" t="str">
        <f t="shared" si="173"/>
        <v>Moderado</v>
      </c>
      <c r="R2760" s="214" t="s">
        <v>516</v>
      </c>
      <c r="S2760" s="224" t="str">
        <f t="shared" si="174"/>
        <v>ModeradoFuerte</v>
      </c>
      <c r="T2760" s="224">
        <f>IFERROR(VLOOKUP(S2760,'Tablas de calculos'!$AU$16:$AV$24,2,FALSE),"")</f>
        <v>4</v>
      </c>
      <c r="U2760" s="208" t="str">
        <f>IFERROR(VLOOKUP(T2760,'Tablas de calculos'!$AV$16:$AY$24,4),"")</f>
        <v>Moderado</v>
      </c>
      <c r="V2760" s="214" t="s">
        <v>578</v>
      </c>
      <c r="W2760" s="214" t="s">
        <v>578</v>
      </c>
      <c r="X2760" s="123" t="str">
        <f t="shared" si="175"/>
        <v>ModeradoDirectamenteDirectamente</v>
      </c>
      <c r="Y2760" s="208">
        <f>IFERROR(VLOOKUP(X2760,'Tablas de calculos'!$AZ$4:$BE$11,5,FALSE),"")</f>
        <v>1</v>
      </c>
      <c r="Z2760" s="208">
        <f>IFERROR(VLOOKUP(X2760,'Tablas de calculos'!$AZ$4:$BE$11,6,FALSE),"")</f>
        <v>1</v>
      </c>
    </row>
    <row r="2761" spans="1:26" ht="60" x14ac:dyDescent="0.25">
      <c r="A2761" s="232" t="s">
        <v>947</v>
      </c>
      <c r="B2761" s="137">
        <v>14</v>
      </c>
      <c r="C2761" s="429" t="str">
        <f>+VLOOKUP(Tabla9[[#This Row],[Cod. Riesgo]],Tabla_Riesgos[[Número]:[Tipo de Riesgo]],6,FALSE)</f>
        <v>Operativo</v>
      </c>
      <c r="D2761" s="290" t="s">
        <v>35</v>
      </c>
      <c r="E2761" s="291" t="s">
        <v>626</v>
      </c>
      <c r="F2761" s="292"/>
      <c r="G2761" s="293" t="s">
        <v>204</v>
      </c>
      <c r="H2761" s="472"/>
      <c r="I2761" s="214"/>
      <c r="J2761" s="214"/>
      <c r="K2761" s="214"/>
      <c r="L2761" s="214"/>
      <c r="M2761" s="214"/>
      <c r="N2761" s="214"/>
      <c r="O2761" s="214"/>
      <c r="P2761" s="123">
        <f t="shared" si="172"/>
        <v>0</v>
      </c>
      <c r="Q2761" s="208" t="str">
        <f t="shared" si="173"/>
        <v>Debil</v>
      </c>
      <c r="R2761" s="214"/>
      <c r="S2761" s="224" t="str">
        <f t="shared" si="174"/>
        <v>Debil</v>
      </c>
      <c r="T2761" s="224" t="str">
        <f>IFERROR(VLOOKUP(S2761,'Tablas de calculos'!$AU$16:$AV$24,2,FALSE),"")</f>
        <v/>
      </c>
      <c r="U2761" s="208" t="str">
        <f>IFERROR(VLOOKUP(T2761,'Tablas de calculos'!$AV$16:$AY$24,4),"")</f>
        <v/>
      </c>
      <c r="V2761" s="214"/>
      <c r="W2761" s="214"/>
      <c r="X2761" s="123" t="str">
        <f t="shared" si="175"/>
        <v/>
      </c>
      <c r="Y2761" s="208" t="str">
        <f>IFERROR(VLOOKUP(X2761,'Tablas de calculos'!$AZ$4:$BE$11,5,FALSE),"")</f>
        <v/>
      </c>
      <c r="Z2761" s="208" t="str">
        <f>IFERROR(VLOOKUP(X2761,'Tablas de calculos'!$AZ$4:$BE$11,6,FALSE),"")</f>
        <v/>
      </c>
    </row>
    <row r="2762" spans="1:26" ht="75" x14ac:dyDescent="0.25">
      <c r="A2762" s="232" t="s">
        <v>947</v>
      </c>
      <c r="B2762" s="137">
        <v>14</v>
      </c>
      <c r="C2762" s="429" t="str">
        <f>+VLOOKUP(Tabla9[[#This Row],[Cod. Riesgo]],Tabla_Riesgos[[Número]:[Tipo de Riesgo]],6,FALSE)</f>
        <v>Operativo</v>
      </c>
      <c r="D2762" s="290" t="s">
        <v>35</v>
      </c>
      <c r="E2762" s="291" t="s">
        <v>626</v>
      </c>
      <c r="F2762" s="292"/>
      <c r="G2762" s="293" t="s">
        <v>205</v>
      </c>
      <c r="H2762" s="472"/>
      <c r="I2762" s="214"/>
      <c r="J2762" s="214"/>
      <c r="K2762" s="214"/>
      <c r="L2762" s="214"/>
      <c r="M2762" s="214"/>
      <c r="N2762" s="214"/>
      <c r="O2762" s="214"/>
      <c r="P2762" s="123">
        <f t="shared" si="172"/>
        <v>0</v>
      </c>
      <c r="Q2762" s="208" t="str">
        <f t="shared" si="173"/>
        <v>Debil</v>
      </c>
      <c r="R2762" s="214"/>
      <c r="S2762" s="224" t="str">
        <f t="shared" si="174"/>
        <v>Debil</v>
      </c>
      <c r="T2762" s="224" t="str">
        <f>IFERROR(VLOOKUP(S2762,'Tablas de calculos'!$AU$16:$AV$24,2,FALSE),"")</f>
        <v/>
      </c>
      <c r="U2762" s="208" t="str">
        <f>IFERROR(VLOOKUP(T2762,'Tablas de calculos'!$AV$16:$AY$24,4),"")</f>
        <v/>
      </c>
      <c r="V2762" s="214"/>
      <c r="W2762" s="214"/>
      <c r="X2762" s="123" t="str">
        <f t="shared" si="175"/>
        <v/>
      </c>
      <c r="Y2762" s="208" t="str">
        <f>IFERROR(VLOOKUP(X2762,'Tablas de calculos'!$AZ$4:$BE$11,5,FALSE),"")</f>
        <v/>
      </c>
      <c r="Z2762" s="208" t="str">
        <f>IFERROR(VLOOKUP(X2762,'Tablas de calculos'!$AZ$4:$BE$11,6,FALSE),"")</f>
        <v/>
      </c>
    </row>
    <row r="2763" spans="1:26" ht="45" x14ac:dyDescent="0.25">
      <c r="A2763" s="232" t="s">
        <v>947</v>
      </c>
      <c r="B2763" s="137">
        <v>14</v>
      </c>
      <c r="C2763" s="429" t="str">
        <f>+VLOOKUP(Tabla9[[#This Row],[Cod. Riesgo]],Tabla_Riesgos[[Número]:[Tipo de Riesgo]],6,FALSE)</f>
        <v>Operativo</v>
      </c>
      <c r="D2763" s="290" t="s">
        <v>35</v>
      </c>
      <c r="E2763" s="291" t="s">
        <v>626</v>
      </c>
      <c r="F2763" s="292"/>
      <c r="G2763" s="293" t="s">
        <v>206</v>
      </c>
      <c r="H2763" s="472"/>
      <c r="I2763" s="214"/>
      <c r="J2763" s="214"/>
      <c r="K2763" s="214"/>
      <c r="L2763" s="214"/>
      <c r="M2763" s="214"/>
      <c r="N2763" s="214"/>
      <c r="O2763" s="214"/>
      <c r="P2763" s="123">
        <f t="shared" si="172"/>
        <v>0</v>
      </c>
      <c r="Q2763" s="208" t="str">
        <f t="shared" si="173"/>
        <v>Debil</v>
      </c>
      <c r="R2763" s="214"/>
      <c r="S2763" s="224" t="str">
        <f t="shared" si="174"/>
        <v>Debil</v>
      </c>
      <c r="T2763" s="224" t="str">
        <f>IFERROR(VLOOKUP(S2763,'Tablas de calculos'!$AU$16:$AV$24,2,FALSE),"")</f>
        <v/>
      </c>
      <c r="U2763" s="208" t="str">
        <f>IFERROR(VLOOKUP(T2763,'Tablas de calculos'!$AV$16:$AY$24,4),"")</f>
        <v/>
      </c>
      <c r="V2763" s="214"/>
      <c r="W2763" s="214"/>
      <c r="X2763" s="123" t="str">
        <f t="shared" si="175"/>
        <v/>
      </c>
      <c r="Y2763" s="208" t="str">
        <f>IFERROR(VLOOKUP(X2763,'Tablas de calculos'!$AZ$4:$BE$11,5,FALSE),"")</f>
        <v/>
      </c>
      <c r="Z2763" s="208" t="str">
        <f>IFERROR(VLOOKUP(X2763,'Tablas de calculos'!$AZ$4:$BE$11,6,FALSE),"")</f>
        <v/>
      </c>
    </row>
    <row r="2764" spans="1:26" ht="90" x14ac:dyDescent="0.25">
      <c r="A2764" s="232" t="s">
        <v>947</v>
      </c>
      <c r="B2764" s="137">
        <v>15</v>
      </c>
      <c r="C2764" s="429" t="str">
        <f>+VLOOKUP(Tabla9[[#This Row],[Cod. Riesgo]],Tabla_Riesgos[[Número]:[Tipo de Riesgo]],6,FALSE)</f>
        <v>Operativo</v>
      </c>
      <c r="D2764" s="290" t="s">
        <v>38</v>
      </c>
      <c r="E2764" s="291" t="s">
        <v>17</v>
      </c>
      <c r="F2764" s="292"/>
      <c r="G2764" s="293" t="s">
        <v>207</v>
      </c>
      <c r="H2764" s="472"/>
      <c r="I2764" s="214"/>
      <c r="J2764" s="214"/>
      <c r="K2764" s="214"/>
      <c r="L2764" s="214"/>
      <c r="M2764" s="214"/>
      <c r="N2764" s="214"/>
      <c r="O2764" s="214"/>
      <c r="P2764" s="123">
        <f t="shared" si="172"/>
        <v>0</v>
      </c>
      <c r="Q2764" s="208" t="str">
        <f t="shared" si="173"/>
        <v>Debil</v>
      </c>
      <c r="R2764" s="214"/>
      <c r="S2764" s="224" t="str">
        <f t="shared" si="174"/>
        <v>Debil</v>
      </c>
      <c r="T2764" s="224" t="str">
        <f>IFERROR(VLOOKUP(S2764,'Tablas de calculos'!$AU$16:$AV$24,2,FALSE),"")</f>
        <v/>
      </c>
      <c r="U2764" s="208" t="str">
        <f>IFERROR(VLOOKUP(T2764,'Tablas de calculos'!$AV$16:$AY$24,4),"")</f>
        <v/>
      </c>
      <c r="V2764" s="214"/>
      <c r="W2764" s="214"/>
      <c r="X2764" s="123" t="str">
        <f t="shared" si="175"/>
        <v/>
      </c>
      <c r="Y2764" s="208" t="str">
        <f>IFERROR(VLOOKUP(X2764,'Tablas de calculos'!$AZ$4:$BE$11,5,FALSE),"")</f>
        <v/>
      </c>
      <c r="Z2764" s="208" t="str">
        <f>IFERROR(VLOOKUP(X2764,'Tablas de calculos'!$AZ$4:$BE$11,6,FALSE),"")</f>
        <v/>
      </c>
    </row>
    <row r="2765" spans="1:26" ht="60" x14ac:dyDescent="0.25">
      <c r="A2765" s="232" t="s">
        <v>947</v>
      </c>
      <c r="B2765" s="137">
        <v>15</v>
      </c>
      <c r="C2765" s="429" t="str">
        <f>+VLOOKUP(Tabla9[[#This Row],[Cod. Riesgo]],Tabla_Riesgos[[Número]:[Tipo de Riesgo]],6,FALSE)</f>
        <v>Operativo</v>
      </c>
      <c r="D2765" s="290" t="s">
        <v>38</v>
      </c>
      <c r="E2765" s="291" t="s">
        <v>17</v>
      </c>
      <c r="F2765" s="292"/>
      <c r="G2765" s="293" t="s">
        <v>208</v>
      </c>
      <c r="H2765" s="472"/>
      <c r="I2765" s="214"/>
      <c r="J2765" s="214"/>
      <c r="K2765" s="214"/>
      <c r="L2765" s="214"/>
      <c r="M2765" s="214"/>
      <c r="N2765" s="214"/>
      <c r="O2765" s="214"/>
      <c r="P2765" s="123">
        <f t="shared" ref="P2765:P2828" si="176">IFERROR(IF(I2765="Asignado",15,0)+IF(J2765="Adecuado",15,0)+IF(K2765="Oportuna",15,0)+IF(L2765="Prevenir",15,0)+IF(L2765="Detectar",10,0)+IF(M2765="Confiable",15,0)+IF(N2765="Se investigan y resuelven oportunamente",15,0)+IF(O2765="Completa",10,0)+IF(O2765="Incompleta",5,0),"")</f>
        <v>0</v>
      </c>
      <c r="Q2765" s="208" t="str">
        <f t="shared" ref="Q2765:Q2828" si="177">IF(P2765&lt;86,"Debil",IF(P2765&lt;96,"Moderado","Fuerte"))</f>
        <v>Debil</v>
      </c>
      <c r="R2765" s="214"/>
      <c r="S2765" s="224" t="str">
        <f t="shared" ref="S2765:S2828" si="178">_xlfn.CONCAT(Q2765,R2765)</f>
        <v>Debil</v>
      </c>
      <c r="T2765" s="224" t="str">
        <f>IFERROR(VLOOKUP(S2765,'Tablas de calculos'!$AU$16:$AV$24,2,FALSE),"")</f>
        <v/>
      </c>
      <c r="U2765" s="208" t="str">
        <f>IFERROR(VLOOKUP(T2765,'Tablas de calculos'!$AV$16:$AY$24,4),"")</f>
        <v/>
      </c>
      <c r="V2765" s="214"/>
      <c r="W2765" s="214"/>
      <c r="X2765" s="123" t="str">
        <f t="shared" ref="X2765:X2828" si="179">CONCATENATE(U2765,V2765,W2765)</f>
        <v/>
      </c>
      <c r="Y2765" s="208" t="str">
        <f>IFERROR(VLOOKUP(X2765,'Tablas de calculos'!$AZ$4:$BE$11,5,FALSE),"")</f>
        <v/>
      </c>
      <c r="Z2765" s="208" t="str">
        <f>IFERROR(VLOOKUP(X2765,'Tablas de calculos'!$AZ$4:$BE$11,6,FALSE),"")</f>
        <v/>
      </c>
    </row>
    <row r="2766" spans="1:26" ht="45" x14ac:dyDescent="0.25">
      <c r="A2766" s="232" t="s">
        <v>947</v>
      </c>
      <c r="B2766" s="137">
        <v>15</v>
      </c>
      <c r="C2766" s="429" t="str">
        <f>+VLOOKUP(Tabla9[[#This Row],[Cod. Riesgo]],Tabla_Riesgos[[Número]:[Tipo de Riesgo]],6,FALSE)</f>
        <v>Operativo</v>
      </c>
      <c r="D2766" s="290" t="s">
        <v>38</v>
      </c>
      <c r="E2766" s="291" t="s">
        <v>17</v>
      </c>
      <c r="F2766" s="292"/>
      <c r="G2766" s="293" t="s">
        <v>209</v>
      </c>
      <c r="H2766" s="472"/>
      <c r="I2766" s="214"/>
      <c r="J2766" s="214"/>
      <c r="K2766" s="214"/>
      <c r="L2766" s="214"/>
      <c r="M2766" s="214"/>
      <c r="N2766" s="214"/>
      <c r="O2766" s="214"/>
      <c r="P2766" s="123">
        <f t="shared" si="176"/>
        <v>0</v>
      </c>
      <c r="Q2766" s="208" t="str">
        <f t="shared" si="177"/>
        <v>Debil</v>
      </c>
      <c r="R2766" s="214"/>
      <c r="S2766" s="224" t="str">
        <f t="shared" si="178"/>
        <v>Debil</v>
      </c>
      <c r="T2766" s="224" t="str">
        <f>IFERROR(VLOOKUP(S2766,'Tablas de calculos'!$AU$16:$AV$24,2,FALSE),"")</f>
        <v/>
      </c>
      <c r="U2766" s="208" t="str">
        <f>IFERROR(VLOOKUP(T2766,'Tablas de calculos'!$AV$16:$AY$24,4),"")</f>
        <v/>
      </c>
      <c r="V2766" s="214"/>
      <c r="W2766" s="214"/>
      <c r="X2766" s="123" t="str">
        <f t="shared" si="179"/>
        <v/>
      </c>
      <c r="Y2766" s="208" t="str">
        <f>IFERROR(VLOOKUP(X2766,'Tablas de calculos'!$AZ$4:$BE$11,5,FALSE),"")</f>
        <v/>
      </c>
      <c r="Z2766" s="208" t="str">
        <f>IFERROR(VLOOKUP(X2766,'Tablas de calculos'!$AZ$4:$BE$11,6,FALSE),"")</f>
        <v/>
      </c>
    </row>
    <row r="2767" spans="1:26" ht="45" x14ac:dyDescent="0.25">
      <c r="A2767" s="232" t="s">
        <v>947</v>
      </c>
      <c r="B2767" s="137">
        <v>16</v>
      </c>
      <c r="C2767" s="429" t="str">
        <f>+VLOOKUP(Tabla9[[#This Row],[Cod. Riesgo]],Tabla_Riesgos[[Número]:[Tipo de Riesgo]],6,FALSE)</f>
        <v>Estratégico</v>
      </c>
      <c r="D2767" s="290" t="s">
        <v>33</v>
      </c>
      <c r="E2767" s="291" t="s">
        <v>19</v>
      </c>
      <c r="F2767" s="292"/>
      <c r="G2767" s="293" t="s">
        <v>210</v>
      </c>
      <c r="H2767" s="472"/>
      <c r="I2767" s="214"/>
      <c r="J2767" s="214"/>
      <c r="K2767" s="214"/>
      <c r="L2767" s="214"/>
      <c r="M2767" s="214"/>
      <c r="N2767" s="214"/>
      <c r="O2767" s="214"/>
      <c r="P2767" s="123">
        <f t="shared" si="176"/>
        <v>0</v>
      </c>
      <c r="Q2767" s="208" t="str">
        <f t="shared" si="177"/>
        <v>Debil</v>
      </c>
      <c r="R2767" s="214"/>
      <c r="S2767" s="224" t="str">
        <f t="shared" si="178"/>
        <v>Debil</v>
      </c>
      <c r="T2767" s="224" t="str">
        <f>IFERROR(VLOOKUP(S2767,'Tablas de calculos'!$AU$16:$AV$24,2,FALSE),"")</f>
        <v/>
      </c>
      <c r="U2767" s="208" t="str">
        <f>IFERROR(VLOOKUP(T2767,'Tablas de calculos'!$AV$16:$AY$24,4),"")</f>
        <v/>
      </c>
      <c r="V2767" s="214"/>
      <c r="W2767" s="214"/>
      <c r="X2767" s="123" t="str">
        <f t="shared" si="179"/>
        <v/>
      </c>
      <c r="Y2767" s="208" t="str">
        <f>IFERROR(VLOOKUP(X2767,'Tablas de calculos'!$AZ$4:$BE$11,5,FALSE),"")</f>
        <v/>
      </c>
      <c r="Z2767" s="208" t="str">
        <f>IFERROR(VLOOKUP(X2767,'Tablas de calculos'!$AZ$4:$BE$11,6,FALSE),"")</f>
        <v/>
      </c>
    </row>
    <row r="2768" spans="1:26" ht="60" x14ac:dyDescent="0.25">
      <c r="A2768" s="232" t="s">
        <v>947</v>
      </c>
      <c r="B2768" s="137">
        <v>16</v>
      </c>
      <c r="C2768" s="429" t="str">
        <f>+VLOOKUP(Tabla9[[#This Row],[Cod. Riesgo]],Tabla_Riesgos[[Número]:[Tipo de Riesgo]],6,FALSE)</f>
        <v>Estratégico</v>
      </c>
      <c r="D2768" s="290" t="s">
        <v>33</v>
      </c>
      <c r="E2768" s="291" t="s">
        <v>19</v>
      </c>
      <c r="F2768" s="292"/>
      <c r="G2768" s="293" t="s">
        <v>211</v>
      </c>
      <c r="H2768" s="472"/>
      <c r="I2768" s="214"/>
      <c r="J2768" s="214"/>
      <c r="K2768" s="214"/>
      <c r="L2768" s="214"/>
      <c r="M2768" s="214"/>
      <c r="N2768" s="214"/>
      <c r="O2768" s="214"/>
      <c r="P2768" s="123">
        <f t="shared" si="176"/>
        <v>0</v>
      </c>
      <c r="Q2768" s="208" t="str">
        <f t="shared" si="177"/>
        <v>Debil</v>
      </c>
      <c r="R2768" s="214"/>
      <c r="S2768" s="224" t="str">
        <f t="shared" si="178"/>
        <v>Debil</v>
      </c>
      <c r="T2768" s="224" t="str">
        <f>IFERROR(VLOOKUP(S2768,'Tablas de calculos'!$AU$16:$AV$24,2,FALSE),"")</f>
        <v/>
      </c>
      <c r="U2768" s="208" t="str">
        <f>IFERROR(VLOOKUP(T2768,'Tablas de calculos'!$AV$16:$AY$24,4),"")</f>
        <v/>
      </c>
      <c r="V2768" s="214"/>
      <c r="W2768" s="214"/>
      <c r="X2768" s="123" t="str">
        <f t="shared" si="179"/>
        <v/>
      </c>
      <c r="Y2768" s="208" t="str">
        <f>IFERROR(VLOOKUP(X2768,'Tablas de calculos'!$AZ$4:$BE$11,5,FALSE),"")</f>
        <v/>
      </c>
      <c r="Z2768" s="208" t="str">
        <f>IFERROR(VLOOKUP(X2768,'Tablas de calculos'!$AZ$4:$BE$11,6,FALSE),"")</f>
        <v/>
      </c>
    </row>
    <row r="2769" spans="1:26" ht="45" x14ac:dyDescent="0.25">
      <c r="A2769" s="232" t="s">
        <v>947</v>
      </c>
      <c r="B2769" s="137">
        <v>16</v>
      </c>
      <c r="C2769" s="429" t="str">
        <f>+VLOOKUP(Tabla9[[#This Row],[Cod. Riesgo]],Tabla_Riesgos[[Número]:[Tipo de Riesgo]],6,FALSE)</f>
        <v>Estratégico</v>
      </c>
      <c r="D2769" s="290" t="s">
        <v>33</v>
      </c>
      <c r="E2769" s="291" t="s">
        <v>19</v>
      </c>
      <c r="F2769" s="292"/>
      <c r="G2769" s="293" t="s">
        <v>212</v>
      </c>
      <c r="H2769" s="472"/>
      <c r="I2769" s="214"/>
      <c r="J2769" s="214"/>
      <c r="K2769" s="214"/>
      <c r="L2769" s="214"/>
      <c r="M2769" s="214"/>
      <c r="N2769" s="214"/>
      <c r="O2769" s="214"/>
      <c r="P2769" s="123">
        <f t="shared" si="176"/>
        <v>0</v>
      </c>
      <c r="Q2769" s="208" t="str">
        <f t="shared" si="177"/>
        <v>Debil</v>
      </c>
      <c r="R2769" s="214"/>
      <c r="S2769" s="224" t="str">
        <f t="shared" si="178"/>
        <v>Debil</v>
      </c>
      <c r="T2769" s="224" t="str">
        <f>IFERROR(VLOOKUP(S2769,'Tablas de calculos'!$AU$16:$AV$24,2,FALSE),"")</f>
        <v/>
      </c>
      <c r="U2769" s="208" t="str">
        <f>IFERROR(VLOOKUP(T2769,'Tablas de calculos'!$AV$16:$AY$24,4),"")</f>
        <v/>
      </c>
      <c r="V2769" s="214"/>
      <c r="W2769" s="214"/>
      <c r="X2769" s="123" t="str">
        <f t="shared" si="179"/>
        <v/>
      </c>
      <c r="Y2769" s="208" t="str">
        <f>IFERROR(VLOOKUP(X2769,'Tablas de calculos'!$AZ$4:$BE$11,5,FALSE),"")</f>
        <v/>
      </c>
      <c r="Z2769" s="208" t="str">
        <f>IFERROR(VLOOKUP(X2769,'Tablas de calculos'!$AZ$4:$BE$11,6,FALSE),"")</f>
        <v/>
      </c>
    </row>
    <row r="2770" spans="1:26" ht="45" x14ac:dyDescent="0.25">
      <c r="A2770" s="232" t="s">
        <v>947</v>
      </c>
      <c r="B2770" s="137">
        <v>17</v>
      </c>
      <c r="C2770" s="429" t="str">
        <f>+VLOOKUP(Tabla9[[#This Row],[Cod. Riesgo]],Tabla_Riesgos[[Número]:[Tipo de Riesgo]],6,FALSE)</f>
        <v>Operativo</v>
      </c>
      <c r="D2770" s="290" t="s">
        <v>43</v>
      </c>
      <c r="E2770" s="291" t="s">
        <v>20</v>
      </c>
      <c r="F2770" s="292"/>
      <c r="G2770" s="293" t="s">
        <v>213</v>
      </c>
      <c r="H2770" s="472"/>
      <c r="I2770" s="214"/>
      <c r="J2770" s="214"/>
      <c r="K2770" s="214"/>
      <c r="L2770" s="214"/>
      <c r="M2770" s="214"/>
      <c r="N2770" s="214"/>
      <c r="O2770" s="214"/>
      <c r="P2770" s="123">
        <f t="shared" si="176"/>
        <v>0</v>
      </c>
      <c r="Q2770" s="208" t="str">
        <f t="shared" si="177"/>
        <v>Debil</v>
      </c>
      <c r="R2770" s="214"/>
      <c r="S2770" s="224" t="str">
        <f t="shared" si="178"/>
        <v>Debil</v>
      </c>
      <c r="T2770" s="224" t="str">
        <f>IFERROR(VLOOKUP(S2770,'Tablas de calculos'!$AU$16:$AV$24,2,FALSE),"")</f>
        <v/>
      </c>
      <c r="U2770" s="208" t="str">
        <f>IFERROR(VLOOKUP(T2770,'Tablas de calculos'!$AV$16:$AY$24,4),"")</f>
        <v/>
      </c>
      <c r="V2770" s="214"/>
      <c r="W2770" s="214"/>
      <c r="X2770" s="123" t="str">
        <f t="shared" si="179"/>
        <v/>
      </c>
      <c r="Y2770" s="208" t="str">
        <f>IFERROR(VLOOKUP(X2770,'Tablas de calculos'!$AZ$4:$BE$11,5,FALSE),"")</f>
        <v/>
      </c>
      <c r="Z2770" s="208" t="str">
        <f>IFERROR(VLOOKUP(X2770,'Tablas de calculos'!$AZ$4:$BE$11,6,FALSE),"")</f>
        <v/>
      </c>
    </row>
    <row r="2771" spans="1:26" ht="60" x14ac:dyDescent="0.25">
      <c r="A2771" s="232" t="s">
        <v>947</v>
      </c>
      <c r="B2771" s="137">
        <v>17</v>
      </c>
      <c r="C2771" s="429" t="str">
        <f>+VLOOKUP(Tabla9[[#This Row],[Cod. Riesgo]],Tabla_Riesgos[[Número]:[Tipo de Riesgo]],6,FALSE)</f>
        <v>Operativo</v>
      </c>
      <c r="D2771" s="290" t="s">
        <v>43</v>
      </c>
      <c r="E2771" s="291" t="s">
        <v>20</v>
      </c>
      <c r="F2771" s="292"/>
      <c r="G2771" s="293" t="s">
        <v>214</v>
      </c>
      <c r="H2771" s="472"/>
      <c r="I2771" s="214"/>
      <c r="J2771" s="214"/>
      <c r="K2771" s="214"/>
      <c r="L2771" s="214"/>
      <c r="M2771" s="214"/>
      <c r="N2771" s="214"/>
      <c r="O2771" s="214"/>
      <c r="P2771" s="123">
        <f t="shared" si="176"/>
        <v>0</v>
      </c>
      <c r="Q2771" s="208" t="str">
        <f t="shared" si="177"/>
        <v>Debil</v>
      </c>
      <c r="R2771" s="214"/>
      <c r="S2771" s="224" t="str">
        <f t="shared" si="178"/>
        <v>Debil</v>
      </c>
      <c r="T2771" s="224" t="str">
        <f>IFERROR(VLOOKUP(S2771,'Tablas de calculos'!$AU$16:$AV$24,2,FALSE),"")</f>
        <v/>
      </c>
      <c r="U2771" s="208" t="str">
        <f>IFERROR(VLOOKUP(T2771,'Tablas de calculos'!$AV$16:$AY$24,4),"")</f>
        <v/>
      </c>
      <c r="V2771" s="214"/>
      <c r="W2771" s="214"/>
      <c r="X2771" s="123" t="str">
        <f t="shared" si="179"/>
        <v/>
      </c>
      <c r="Y2771" s="208" t="str">
        <f>IFERROR(VLOOKUP(X2771,'Tablas de calculos'!$AZ$4:$BE$11,5,FALSE),"")</f>
        <v/>
      </c>
      <c r="Z2771" s="208" t="str">
        <f>IFERROR(VLOOKUP(X2771,'Tablas de calculos'!$AZ$4:$BE$11,6,FALSE),"")</f>
        <v/>
      </c>
    </row>
    <row r="2772" spans="1:26" ht="60" x14ac:dyDescent="0.25">
      <c r="A2772" s="232" t="s">
        <v>947</v>
      </c>
      <c r="B2772" s="137">
        <v>18</v>
      </c>
      <c r="C2772" s="429" t="str">
        <f>+VLOOKUP(Tabla9[[#This Row],[Cod. Riesgo]],Tabla_Riesgos[[Número]:[Tipo de Riesgo]],6,FALSE)</f>
        <v>Estratégico</v>
      </c>
      <c r="D2772" s="290" t="s">
        <v>12</v>
      </c>
      <c r="E2772" s="291" t="s">
        <v>21</v>
      </c>
      <c r="F2772" s="292"/>
      <c r="G2772" s="293" t="s">
        <v>215</v>
      </c>
      <c r="H2772" s="472" t="s">
        <v>544</v>
      </c>
      <c r="I2772" s="214" t="s">
        <v>486</v>
      </c>
      <c r="J2772" s="214" t="s">
        <v>490</v>
      </c>
      <c r="K2772" s="214" t="s">
        <v>494</v>
      </c>
      <c r="L2772" s="214" t="s">
        <v>499</v>
      </c>
      <c r="M2772" s="214" t="s">
        <v>503</v>
      </c>
      <c r="N2772" s="214" t="s">
        <v>508</v>
      </c>
      <c r="O2772" s="214" t="s">
        <v>512</v>
      </c>
      <c r="P2772" s="123">
        <f t="shared" si="176"/>
        <v>95</v>
      </c>
      <c r="Q2772" s="208" t="str">
        <f t="shared" si="177"/>
        <v>Moderado</v>
      </c>
      <c r="R2772" s="214" t="s">
        <v>516</v>
      </c>
      <c r="S2772" s="224" t="str">
        <f t="shared" si="178"/>
        <v>ModeradoFuerte</v>
      </c>
      <c r="T2772" s="224">
        <f>IFERROR(VLOOKUP(S2772,'Tablas de calculos'!$AU$16:$AV$24,2,FALSE),"")</f>
        <v>4</v>
      </c>
      <c r="U2772" s="208" t="str">
        <f>IFERROR(VLOOKUP(T2772,'Tablas de calculos'!$AV$16:$AY$24,4),"")</f>
        <v>Moderado</v>
      </c>
      <c r="V2772" s="214" t="s">
        <v>578</v>
      </c>
      <c r="W2772" s="214" t="s">
        <v>578</v>
      </c>
      <c r="X2772" s="123" t="str">
        <f t="shared" si="179"/>
        <v>ModeradoDirectamenteDirectamente</v>
      </c>
      <c r="Y2772" s="208">
        <f>IFERROR(VLOOKUP(X2772,'Tablas de calculos'!$AZ$4:$BE$11,5,FALSE),"")</f>
        <v>1</v>
      </c>
      <c r="Z2772" s="208">
        <f>IFERROR(VLOOKUP(X2772,'Tablas de calculos'!$AZ$4:$BE$11,6,FALSE),"")</f>
        <v>1</v>
      </c>
    </row>
    <row r="2773" spans="1:26" ht="45" x14ac:dyDescent="0.25">
      <c r="A2773" s="232" t="s">
        <v>947</v>
      </c>
      <c r="B2773" s="137">
        <v>18</v>
      </c>
      <c r="C2773" s="429" t="str">
        <f>+VLOOKUP(Tabla9[[#This Row],[Cod. Riesgo]],Tabla_Riesgos[[Número]:[Tipo de Riesgo]],6,FALSE)</f>
        <v>Estratégico</v>
      </c>
      <c r="D2773" s="290" t="s">
        <v>12</v>
      </c>
      <c r="E2773" s="291" t="s">
        <v>21</v>
      </c>
      <c r="F2773" s="292"/>
      <c r="G2773" s="293" t="s">
        <v>1444</v>
      </c>
      <c r="H2773" s="472" t="s">
        <v>544</v>
      </c>
      <c r="I2773" s="214" t="s">
        <v>486</v>
      </c>
      <c r="J2773" s="214" t="s">
        <v>490</v>
      </c>
      <c r="K2773" s="214" t="s">
        <v>494</v>
      </c>
      <c r="L2773" s="214" t="s">
        <v>499</v>
      </c>
      <c r="M2773" s="214" t="s">
        <v>503</v>
      </c>
      <c r="N2773" s="214" t="s">
        <v>508</v>
      </c>
      <c r="O2773" s="214" t="s">
        <v>512</v>
      </c>
      <c r="P2773" s="123">
        <f t="shared" si="176"/>
        <v>95</v>
      </c>
      <c r="Q2773" s="208" t="str">
        <f t="shared" si="177"/>
        <v>Moderado</v>
      </c>
      <c r="R2773" s="214" t="s">
        <v>516</v>
      </c>
      <c r="S2773" s="224" t="str">
        <f t="shared" si="178"/>
        <v>ModeradoFuerte</v>
      </c>
      <c r="T2773" s="224">
        <f>IFERROR(VLOOKUP(S2773,'Tablas de calculos'!$AU$16:$AV$24,2,FALSE),"")</f>
        <v>4</v>
      </c>
      <c r="U2773" s="208" t="str">
        <f>IFERROR(VLOOKUP(T2773,'Tablas de calculos'!$AV$16:$AY$24,4),"")</f>
        <v>Moderado</v>
      </c>
      <c r="V2773" s="214" t="s">
        <v>578</v>
      </c>
      <c r="W2773" s="214" t="s">
        <v>578</v>
      </c>
      <c r="X2773" s="123" t="str">
        <f t="shared" si="179"/>
        <v>ModeradoDirectamenteDirectamente</v>
      </c>
      <c r="Y2773" s="208">
        <f>IFERROR(VLOOKUP(X2773,'Tablas de calculos'!$AZ$4:$BE$11,5,FALSE),"")</f>
        <v>1</v>
      </c>
      <c r="Z2773" s="208">
        <f>IFERROR(VLOOKUP(X2773,'Tablas de calculos'!$AZ$4:$BE$11,6,FALSE),"")</f>
        <v>1</v>
      </c>
    </row>
    <row r="2774" spans="1:26" ht="45" x14ac:dyDescent="0.25">
      <c r="A2774" s="232" t="s">
        <v>947</v>
      </c>
      <c r="B2774" s="137">
        <v>18</v>
      </c>
      <c r="C2774" s="429" t="str">
        <f>+VLOOKUP(Tabla9[[#This Row],[Cod. Riesgo]],Tabla_Riesgos[[Número]:[Tipo de Riesgo]],6,FALSE)</f>
        <v>Estratégico</v>
      </c>
      <c r="D2774" s="290" t="s">
        <v>12</v>
      </c>
      <c r="E2774" s="291" t="s">
        <v>21</v>
      </c>
      <c r="F2774" s="292"/>
      <c r="G2774" s="293" t="s">
        <v>217</v>
      </c>
      <c r="H2774" s="472" t="s">
        <v>544</v>
      </c>
      <c r="I2774" s="214" t="s">
        <v>486</v>
      </c>
      <c r="J2774" s="214" t="s">
        <v>490</v>
      </c>
      <c r="K2774" s="214" t="s">
        <v>494</v>
      </c>
      <c r="L2774" s="214" t="s">
        <v>499</v>
      </c>
      <c r="M2774" s="214" t="s">
        <v>503</v>
      </c>
      <c r="N2774" s="214" t="s">
        <v>508</v>
      </c>
      <c r="O2774" s="214" t="s">
        <v>512</v>
      </c>
      <c r="P2774" s="123">
        <f t="shared" si="176"/>
        <v>95</v>
      </c>
      <c r="Q2774" s="208" t="str">
        <f t="shared" si="177"/>
        <v>Moderado</v>
      </c>
      <c r="R2774" s="214" t="s">
        <v>516</v>
      </c>
      <c r="S2774" s="224" t="str">
        <f t="shared" si="178"/>
        <v>ModeradoFuerte</v>
      </c>
      <c r="T2774" s="224">
        <f>IFERROR(VLOOKUP(S2774,'Tablas de calculos'!$AU$16:$AV$24,2,FALSE),"")</f>
        <v>4</v>
      </c>
      <c r="U2774" s="208" t="str">
        <f>IFERROR(VLOOKUP(T2774,'Tablas de calculos'!$AV$16:$AY$24,4),"")</f>
        <v>Moderado</v>
      </c>
      <c r="V2774" s="214" t="s">
        <v>578</v>
      </c>
      <c r="W2774" s="214" t="s">
        <v>578</v>
      </c>
      <c r="X2774" s="123" t="str">
        <f t="shared" si="179"/>
        <v>ModeradoDirectamenteDirectamente</v>
      </c>
      <c r="Y2774" s="208">
        <f>IFERROR(VLOOKUP(X2774,'Tablas de calculos'!$AZ$4:$BE$11,5,FALSE),"")</f>
        <v>1</v>
      </c>
      <c r="Z2774" s="208">
        <f>IFERROR(VLOOKUP(X2774,'Tablas de calculos'!$AZ$4:$BE$11,6,FALSE),"")</f>
        <v>1</v>
      </c>
    </row>
    <row r="2775" spans="1:26" ht="60" x14ac:dyDescent="0.25">
      <c r="A2775" s="232" t="s">
        <v>947</v>
      </c>
      <c r="B2775" s="137">
        <v>19</v>
      </c>
      <c r="C2775" s="429" t="str">
        <f>+VLOOKUP(Tabla9[[#This Row],[Cod. Riesgo]],Tabla_Riesgos[[Número]:[Tipo de Riesgo]],6,FALSE)</f>
        <v>Operativo</v>
      </c>
      <c r="D2775" s="290" t="s">
        <v>12</v>
      </c>
      <c r="E2775" s="291" t="s">
        <v>22</v>
      </c>
      <c r="F2775" s="292"/>
      <c r="G2775" s="293" t="s">
        <v>218</v>
      </c>
      <c r="H2775" s="472" t="s">
        <v>544</v>
      </c>
      <c r="I2775" s="214" t="s">
        <v>486</v>
      </c>
      <c r="J2775" s="214" t="s">
        <v>490</v>
      </c>
      <c r="K2775" s="214" t="s">
        <v>494</v>
      </c>
      <c r="L2775" s="214" t="s">
        <v>498</v>
      </c>
      <c r="M2775" s="214" t="s">
        <v>503</v>
      </c>
      <c r="N2775" s="214" t="s">
        <v>509</v>
      </c>
      <c r="O2775" s="214" t="s">
        <v>512</v>
      </c>
      <c r="P2775" s="123">
        <f t="shared" si="176"/>
        <v>85</v>
      </c>
      <c r="Q2775" s="208" t="str">
        <f t="shared" si="177"/>
        <v>Debil</v>
      </c>
      <c r="R2775" s="214" t="s">
        <v>371</v>
      </c>
      <c r="S2775" s="224" t="str">
        <f t="shared" si="178"/>
        <v>DebilModerado</v>
      </c>
      <c r="T2775" s="224">
        <f>IFERROR(VLOOKUP(S2775,'Tablas de calculos'!$AU$16:$AV$24,2,FALSE),"")</f>
        <v>8</v>
      </c>
      <c r="U2775" s="208" t="str">
        <f>IFERROR(VLOOKUP(T2775,'Tablas de calculos'!$AV$16:$AY$24,4),"")</f>
        <v>Débil</v>
      </c>
      <c r="V2775" s="214" t="s">
        <v>578</v>
      </c>
      <c r="W2775" s="214" t="s">
        <v>578</v>
      </c>
      <c r="X2775" s="123" t="str">
        <f t="shared" si="179"/>
        <v>DébilDirectamenteDirectamente</v>
      </c>
      <c r="Y2775" s="208" t="str">
        <f>IFERROR(VLOOKUP(X2775,'Tablas de calculos'!$AZ$4:$BE$11,5,FALSE),"")</f>
        <v/>
      </c>
      <c r="Z2775" s="208" t="str">
        <f>IFERROR(VLOOKUP(X2775,'Tablas de calculos'!$AZ$4:$BE$11,6,FALSE),"")</f>
        <v/>
      </c>
    </row>
    <row r="2776" spans="1:26" ht="75" x14ac:dyDescent="0.25">
      <c r="A2776" s="232" t="s">
        <v>947</v>
      </c>
      <c r="B2776" s="137">
        <v>19</v>
      </c>
      <c r="C2776" s="429" t="str">
        <f>+VLOOKUP(Tabla9[[#This Row],[Cod. Riesgo]],Tabla_Riesgos[[Número]:[Tipo de Riesgo]],6,FALSE)</f>
        <v>Operativo</v>
      </c>
      <c r="D2776" s="290" t="s">
        <v>12</v>
      </c>
      <c r="E2776" s="291" t="s">
        <v>22</v>
      </c>
      <c r="F2776" s="292"/>
      <c r="G2776" s="293" t="s">
        <v>219</v>
      </c>
      <c r="H2776" s="472" t="s">
        <v>544</v>
      </c>
      <c r="I2776" s="214" t="s">
        <v>486</v>
      </c>
      <c r="J2776" s="214" t="s">
        <v>490</v>
      </c>
      <c r="K2776" s="214" t="s">
        <v>494</v>
      </c>
      <c r="L2776" s="214" t="s">
        <v>499</v>
      </c>
      <c r="M2776" s="214" t="s">
        <v>503</v>
      </c>
      <c r="N2776" s="214" t="s">
        <v>508</v>
      </c>
      <c r="O2776" s="214" t="s">
        <v>512</v>
      </c>
      <c r="P2776" s="123">
        <f t="shared" si="176"/>
        <v>95</v>
      </c>
      <c r="Q2776" s="208" t="str">
        <f t="shared" si="177"/>
        <v>Moderado</v>
      </c>
      <c r="R2776" s="214" t="s">
        <v>516</v>
      </c>
      <c r="S2776" s="224" t="str">
        <f t="shared" si="178"/>
        <v>ModeradoFuerte</v>
      </c>
      <c r="T2776" s="224">
        <f>IFERROR(VLOOKUP(S2776,'Tablas de calculos'!$AU$16:$AV$24,2,FALSE),"")</f>
        <v>4</v>
      </c>
      <c r="U2776" s="208" t="str">
        <f>IFERROR(VLOOKUP(T2776,'Tablas de calculos'!$AV$16:$AY$24,4),"")</f>
        <v>Moderado</v>
      </c>
      <c r="V2776" s="214" t="s">
        <v>578</v>
      </c>
      <c r="W2776" s="214" t="s">
        <v>578</v>
      </c>
      <c r="X2776" s="123" t="str">
        <f t="shared" si="179"/>
        <v>ModeradoDirectamenteDirectamente</v>
      </c>
      <c r="Y2776" s="208">
        <f>IFERROR(VLOOKUP(X2776,'Tablas de calculos'!$AZ$4:$BE$11,5,FALSE),"")</f>
        <v>1</v>
      </c>
      <c r="Z2776" s="208">
        <f>IFERROR(VLOOKUP(X2776,'Tablas de calculos'!$AZ$4:$BE$11,6,FALSE),"")</f>
        <v>1</v>
      </c>
    </row>
    <row r="2777" spans="1:26" ht="45" x14ac:dyDescent="0.25">
      <c r="A2777" s="232" t="s">
        <v>947</v>
      </c>
      <c r="B2777" s="137">
        <v>20</v>
      </c>
      <c r="C2777" s="429" t="str">
        <f>+VLOOKUP(Tabla9[[#This Row],[Cod. Riesgo]],Tabla_Riesgos[[Número]:[Tipo de Riesgo]],6,FALSE)</f>
        <v>Seguridad de la Información</v>
      </c>
      <c r="D2777" s="290" t="s">
        <v>12</v>
      </c>
      <c r="E2777" s="291" t="s">
        <v>24</v>
      </c>
      <c r="F2777" s="292"/>
      <c r="G2777" s="293" t="s">
        <v>1445</v>
      </c>
      <c r="H2777" s="472" t="s">
        <v>544</v>
      </c>
      <c r="I2777" s="214" t="s">
        <v>486</v>
      </c>
      <c r="J2777" s="214" t="s">
        <v>490</v>
      </c>
      <c r="K2777" s="214" t="s">
        <v>494</v>
      </c>
      <c r="L2777" s="214" t="s">
        <v>498</v>
      </c>
      <c r="M2777" s="214" t="s">
        <v>503</v>
      </c>
      <c r="N2777" s="214" t="s">
        <v>508</v>
      </c>
      <c r="O2777" s="214" t="s">
        <v>512</v>
      </c>
      <c r="P2777" s="123">
        <f t="shared" si="176"/>
        <v>100</v>
      </c>
      <c r="Q2777" s="208" t="str">
        <f t="shared" si="177"/>
        <v>Fuerte</v>
      </c>
      <c r="R2777" s="214" t="s">
        <v>516</v>
      </c>
      <c r="S2777" s="224" t="str">
        <f t="shared" si="178"/>
        <v>FuerteFuerte</v>
      </c>
      <c r="T2777" s="224">
        <f>IFERROR(VLOOKUP(S2777,'Tablas de calculos'!$AU$16:$AV$24,2,FALSE),"")</f>
        <v>1</v>
      </c>
      <c r="U2777" s="208" t="str">
        <f>IFERROR(VLOOKUP(T2777,'Tablas de calculos'!$AV$16:$AY$24,4),"")</f>
        <v>Fuerte</v>
      </c>
      <c r="V2777" s="214" t="s">
        <v>578</v>
      </c>
      <c r="W2777" s="214" t="s">
        <v>578</v>
      </c>
      <c r="X2777" s="123" t="str">
        <f t="shared" si="179"/>
        <v>FuerteDirectamenteDirectamente</v>
      </c>
      <c r="Y2777" s="208">
        <f>IFERROR(VLOOKUP(X2777,'Tablas de calculos'!$AZ$4:$BE$11,5,FALSE),"")</f>
        <v>2</v>
      </c>
      <c r="Z2777" s="208">
        <f>IFERROR(VLOOKUP(X2777,'Tablas de calculos'!$AZ$4:$BE$11,6,FALSE),"")</f>
        <v>2</v>
      </c>
    </row>
    <row r="2778" spans="1:26" ht="60" x14ac:dyDescent="0.25">
      <c r="A2778" s="232" t="s">
        <v>947</v>
      </c>
      <c r="B2778" s="137">
        <v>21</v>
      </c>
      <c r="C2778" s="429" t="str">
        <f>+VLOOKUP(Tabla9[[#This Row],[Cod. Riesgo]],Tabla_Riesgos[[Número]:[Tipo de Riesgo]],6,FALSE)</f>
        <v>Estratégico</v>
      </c>
      <c r="D2778" s="290" t="s">
        <v>12</v>
      </c>
      <c r="E2778" s="291" t="s">
        <v>25</v>
      </c>
      <c r="F2778" s="292"/>
      <c r="G2778" s="293" t="s">
        <v>221</v>
      </c>
      <c r="H2778" s="472" t="s">
        <v>544</v>
      </c>
      <c r="I2778" s="214" t="s">
        <v>486</v>
      </c>
      <c r="J2778" s="214" t="s">
        <v>490</v>
      </c>
      <c r="K2778" s="214" t="s">
        <v>494</v>
      </c>
      <c r="L2778" s="214" t="s">
        <v>498</v>
      </c>
      <c r="M2778" s="214" t="s">
        <v>503</v>
      </c>
      <c r="N2778" s="214" t="s">
        <v>508</v>
      </c>
      <c r="O2778" s="214" t="s">
        <v>512</v>
      </c>
      <c r="P2778" s="123">
        <f t="shared" si="176"/>
        <v>100</v>
      </c>
      <c r="Q2778" s="208" t="str">
        <f t="shared" si="177"/>
        <v>Fuerte</v>
      </c>
      <c r="R2778" s="214" t="s">
        <v>516</v>
      </c>
      <c r="S2778" s="224" t="str">
        <f t="shared" si="178"/>
        <v>FuerteFuerte</v>
      </c>
      <c r="T2778" s="224">
        <f>IFERROR(VLOOKUP(S2778,'Tablas de calculos'!$AU$16:$AV$24,2,FALSE),"")</f>
        <v>1</v>
      </c>
      <c r="U2778" s="208" t="str">
        <f>IFERROR(VLOOKUP(T2778,'Tablas de calculos'!$AV$16:$AY$24,4),"")</f>
        <v>Fuerte</v>
      </c>
      <c r="V2778" s="214" t="s">
        <v>578</v>
      </c>
      <c r="W2778" s="214" t="s">
        <v>578</v>
      </c>
      <c r="X2778" s="123" t="str">
        <f t="shared" si="179"/>
        <v>FuerteDirectamenteDirectamente</v>
      </c>
      <c r="Y2778" s="208">
        <f>IFERROR(VLOOKUP(X2778,'Tablas de calculos'!$AZ$4:$BE$11,5,FALSE),"")</f>
        <v>2</v>
      </c>
      <c r="Z2778" s="208">
        <f>IFERROR(VLOOKUP(X2778,'Tablas de calculos'!$AZ$4:$BE$11,6,FALSE),"")</f>
        <v>2</v>
      </c>
    </row>
    <row r="2779" spans="1:26" ht="45" x14ac:dyDescent="0.25">
      <c r="A2779" s="232" t="s">
        <v>947</v>
      </c>
      <c r="B2779" s="137">
        <v>21</v>
      </c>
      <c r="C2779" s="429" t="str">
        <f>+VLOOKUP(Tabla9[[#This Row],[Cod. Riesgo]],Tabla_Riesgos[[Número]:[Tipo de Riesgo]],6,FALSE)</f>
        <v>Estratégico</v>
      </c>
      <c r="D2779" s="290" t="s">
        <v>12</v>
      </c>
      <c r="E2779" s="291" t="s">
        <v>25</v>
      </c>
      <c r="F2779" s="292"/>
      <c r="G2779" s="293" t="s">
        <v>1444</v>
      </c>
      <c r="H2779" s="472" t="s">
        <v>544</v>
      </c>
      <c r="I2779" s="214" t="s">
        <v>486</v>
      </c>
      <c r="J2779" s="214" t="s">
        <v>490</v>
      </c>
      <c r="K2779" s="214" t="s">
        <v>494</v>
      </c>
      <c r="L2779" s="214" t="s">
        <v>498</v>
      </c>
      <c r="M2779" s="214" t="s">
        <v>503</v>
      </c>
      <c r="N2779" s="214" t="s">
        <v>508</v>
      </c>
      <c r="O2779" s="214" t="s">
        <v>512</v>
      </c>
      <c r="P2779" s="123">
        <f t="shared" si="176"/>
        <v>100</v>
      </c>
      <c r="Q2779" s="208" t="str">
        <f t="shared" si="177"/>
        <v>Fuerte</v>
      </c>
      <c r="R2779" s="214" t="s">
        <v>516</v>
      </c>
      <c r="S2779" s="224" t="str">
        <f t="shared" si="178"/>
        <v>FuerteFuerte</v>
      </c>
      <c r="T2779" s="224">
        <f>IFERROR(VLOOKUP(S2779,'Tablas de calculos'!$AU$16:$AV$24,2,FALSE),"")</f>
        <v>1</v>
      </c>
      <c r="U2779" s="208" t="str">
        <f>IFERROR(VLOOKUP(T2779,'Tablas de calculos'!$AV$16:$AY$24,4),"")</f>
        <v>Fuerte</v>
      </c>
      <c r="V2779" s="214" t="s">
        <v>578</v>
      </c>
      <c r="W2779" s="214" t="s">
        <v>578</v>
      </c>
      <c r="X2779" s="123" t="str">
        <f t="shared" si="179"/>
        <v>FuerteDirectamenteDirectamente</v>
      </c>
      <c r="Y2779" s="208">
        <f>IFERROR(VLOOKUP(X2779,'Tablas de calculos'!$AZ$4:$BE$11,5,FALSE),"")</f>
        <v>2</v>
      </c>
      <c r="Z2779" s="208">
        <f>IFERROR(VLOOKUP(X2779,'Tablas de calculos'!$AZ$4:$BE$11,6,FALSE),"")</f>
        <v>2</v>
      </c>
    </row>
    <row r="2780" spans="1:26" ht="45" x14ac:dyDescent="0.25">
      <c r="A2780" s="232" t="s">
        <v>947</v>
      </c>
      <c r="B2780" s="137">
        <v>21</v>
      </c>
      <c r="C2780" s="429" t="str">
        <f>+VLOOKUP(Tabla9[[#This Row],[Cod. Riesgo]],Tabla_Riesgos[[Número]:[Tipo de Riesgo]],6,FALSE)</f>
        <v>Estratégico</v>
      </c>
      <c r="D2780" s="290" t="s">
        <v>12</v>
      </c>
      <c r="E2780" s="291" t="s">
        <v>25</v>
      </c>
      <c r="F2780" s="292"/>
      <c r="G2780" s="293" t="s">
        <v>217</v>
      </c>
      <c r="H2780" s="472" t="s">
        <v>544</v>
      </c>
      <c r="I2780" s="214" t="s">
        <v>486</v>
      </c>
      <c r="J2780" s="214" t="s">
        <v>490</v>
      </c>
      <c r="K2780" s="214" t="s">
        <v>494</v>
      </c>
      <c r="L2780" s="214" t="s">
        <v>498</v>
      </c>
      <c r="M2780" s="214" t="s">
        <v>503</v>
      </c>
      <c r="N2780" s="214" t="s">
        <v>508</v>
      </c>
      <c r="O2780" s="214" t="s">
        <v>512</v>
      </c>
      <c r="P2780" s="123">
        <f t="shared" si="176"/>
        <v>100</v>
      </c>
      <c r="Q2780" s="208" t="str">
        <f t="shared" si="177"/>
        <v>Fuerte</v>
      </c>
      <c r="R2780" s="214" t="s">
        <v>516</v>
      </c>
      <c r="S2780" s="224" t="str">
        <f t="shared" si="178"/>
        <v>FuerteFuerte</v>
      </c>
      <c r="T2780" s="224">
        <f>IFERROR(VLOOKUP(S2780,'Tablas de calculos'!$AU$16:$AV$24,2,FALSE),"")</f>
        <v>1</v>
      </c>
      <c r="U2780" s="208" t="str">
        <f>IFERROR(VLOOKUP(T2780,'Tablas de calculos'!$AV$16:$AY$24,4),"")</f>
        <v>Fuerte</v>
      </c>
      <c r="V2780" s="214" t="s">
        <v>578</v>
      </c>
      <c r="W2780" s="214" t="s">
        <v>578</v>
      </c>
      <c r="X2780" s="123" t="str">
        <f t="shared" si="179"/>
        <v>FuerteDirectamenteDirectamente</v>
      </c>
      <c r="Y2780" s="208">
        <f>IFERROR(VLOOKUP(X2780,'Tablas de calculos'!$AZ$4:$BE$11,5,FALSE),"")</f>
        <v>2</v>
      </c>
      <c r="Z2780" s="208">
        <f>IFERROR(VLOOKUP(X2780,'Tablas de calculos'!$AZ$4:$BE$11,6,FALSE),"")</f>
        <v>2</v>
      </c>
    </row>
    <row r="2781" spans="1:26" ht="105" x14ac:dyDescent="0.25">
      <c r="A2781" s="232" t="s">
        <v>947</v>
      </c>
      <c r="B2781" s="137">
        <v>22</v>
      </c>
      <c r="C2781" s="429" t="str">
        <f>+VLOOKUP(Tabla9[[#This Row],[Cod. Riesgo]],Tabla_Riesgos[[Número]:[Tipo de Riesgo]],6,FALSE)</f>
        <v>Estratégico</v>
      </c>
      <c r="D2781" s="290" t="s">
        <v>26</v>
      </c>
      <c r="E2781" s="291" t="s">
        <v>27</v>
      </c>
      <c r="F2781" s="292"/>
      <c r="G2781" s="293" t="s">
        <v>222</v>
      </c>
      <c r="H2781" s="472"/>
      <c r="I2781" s="214"/>
      <c r="J2781" s="214"/>
      <c r="K2781" s="214"/>
      <c r="L2781" s="214"/>
      <c r="M2781" s="214"/>
      <c r="N2781" s="214"/>
      <c r="O2781" s="214"/>
      <c r="P2781" s="123">
        <f t="shared" si="176"/>
        <v>0</v>
      </c>
      <c r="Q2781" s="208" t="str">
        <f t="shared" si="177"/>
        <v>Debil</v>
      </c>
      <c r="R2781" s="214"/>
      <c r="S2781" s="224" t="str">
        <f t="shared" si="178"/>
        <v>Debil</v>
      </c>
      <c r="T2781" s="224" t="str">
        <f>IFERROR(VLOOKUP(S2781,'Tablas de calculos'!$AU$16:$AV$24,2,FALSE),"")</f>
        <v/>
      </c>
      <c r="U2781" s="208" t="str">
        <f>IFERROR(VLOOKUP(T2781,'Tablas de calculos'!$AV$16:$AY$24,4),"")</f>
        <v/>
      </c>
      <c r="V2781" s="214"/>
      <c r="W2781" s="214"/>
      <c r="X2781" s="123" t="str">
        <f t="shared" si="179"/>
        <v/>
      </c>
      <c r="Y2781" s="208" t="str">
        <f>IFERROR(VLOOKUP(X2781,'Tablas de calculos'!$AZ$4:$BE$11,5,FALSE),"")</f>
        <v/>
      </c>
      <c r="Z2781" s="208" t="str">
        <f>IFERROR(VLOOKUP(X2781,'Tablas de calculos'!$AZ$4:$BE$11,6,FALSE),"")</f>
        <v/>
      </c>
    </row>
    <row r="2782" spans="1:26" ht="105" x14ac:dyDescent="0.25">
      <c r="A2782" s="232" t="s">
        <v>947</v>
      </c>
      <c r="B2782" s="137">
        <v>22</v>
      </c>
      <c r="C2782" s="429" t="str">
        <f>+VLOOKUP(Tabla9[[#This Row],[Cod. Riesgo]],Tabla_Riesgos[[Número]:[Tipo de Riesgo]],6,FALSE)</f>
        <v>Estratégico</v>
      </c>
      <c r="D2782" s="290" t="s">
        <v>26</v>
      </c>
      <c r="E2782" s="291" t="s">
        <v>27</v>
      </c>
      <c r="F2782" s="292"/>
      <c r="G2782" s="293" t="s">
        <v>223</v>
      </c>
      <c r="H2782" s="472"/>
      <c r="I2782" s="214"/>
      <c r="J2782" s="214"/>
      <c r="K2782" s="214"/>
      <c r="L2782" s="214"/>
      <c r="M2782" s="214"/>
      <c r="N2782" s="214"/>
      <c r="O2782" s="214"/>
      <c r="P2782" s="123">
        <f t="shared" si="176"/>
        <v>0</v>
      </c>
      <c r="Q2782" s="208" t="str">
        <f t="shared" si="177"/>
        <v>Debil</v>
      </c>
      <c r="R2782" s="214"/>
      <c r="S2782" s="224" t="str">
        <f t="shared" si="178"/>
        <v>Debil</v>
      </c>
      <c r="T2782" s="224" t="str">
        <f>IFERROR(VLOOKUP(S2782,'Tablas de calculos'!$AU$16:$AV$24,2,FALSE),"")</f>
        <v/>
      </c>
      <c r="U2782" s="208" t="str">
        <f>IFERROR(VLOOKUP(T2782,'Tablas de calculos'!$AV$16:$AY$24,4),"")</f>
        <v/>
      </c>
      <c r="V2782" s="214"/>
      <c r="W2782" s="214"/>
      <c r="X2782" s="123" t="str">
        <f t="shared" si="179"/>
        <v/>
      </c>
      <c r="Y2782" s="208" t="str">
        <f>IFERROR(VLOOKUP(X2782,'Tablas de calculos'!$AZ$4:$BE$11,5,FALSE),"")</f>
        <v/>
      </c>
      <c r="Z2782" s="208" t="str">
        <f>IFERROR(VLOOKUP(X2782,'Tablas de calculos'!$AZ$4:$BE$11,6,FALSE),"")</f>
        <v/>
      </c>
    </row>
    <row r="2783" spans="1:26" ht="60" x14ac:dyDescent="0.25">
      <c r="A2783" s="232" t="s">
        <v>947</v>
      </c>
      <c r="B2783" s="137">
        <v>23</v>
      </c>
      <c r="C2783" s="429" t="str">
        <f>+VLOOKUP(Tabla9[[#This Row],[Cod. Riesgo]],Tabla_Riesgos[[Número]:[Tipo de Riesgo]],6,FALSE)</f>
        <v>Estratégico</v>
      </c>
      <c r="D2783" s="290" t="s">
        <v>26</v>
      </c>
      <c r="E2783" s="291" t="s">
        <v>28</v>
      </c>
      <c r="F2783" s="292"/>
      <c r="G2783" s="293" t="s">
        <v>224</v>
      </c>
      <c r="H2783" s="472"/>
      <c r="I2783" s="214"/>
      <c r="J2783" s="214"/>
      <c r="K2783" s="214"/>
      <c r="L2783" s="214"/>
      <c r="M2783" s="214"/>
      <c r="N2783" s="214"/>
      <c r="O2783" s="214"/>
      <c r="P2783" s="123">
        <f t="shared" si="176"/>
        <v>0</v>
      </c>
      <c r="Q2783" s="208" t="str">
        <f t="shared" si="177"/>
        <v>Debil</v>
      </c>
      <c r="R2783" s="214"/>
      <c r="S2783" s="224" t="str">
        <f t="shared" si="178"/>
        <v>Debil</v>
      </c>
      <c r="T2783" s="224" t="str">
        <f>IFERROR(VLOOKUP(S2783,'Tablas de calculos'!$AU$16:$AV$24,2,FALSE),"")</f>
        <v/>
      </c>
      <c r="U2783" s="208" t="str">
        <f>IFERROR(VLOOKUP(T2783,'Tablas de calculos'!$AV$16:$AY$24,4),"")</f>
        <v/>
      </c>
      <c r="V2783" s="214"/>
      <c r="W2783" s="214"/>
      <c r="X2783" s="123" t="str">
        <f t="shared" si="179"/>
        <v/>
      </c>
      <c r="Y2783" s="208" t="str">
        <f>IFERROR(VLOOKUP(X2783,'Tablas de calculos'!$AZ$4:$BE$11,5,FALSE),"")</f>
        <v/>
      </c>
      <c r="Z2783" s="208" t="str">
        <f>IFERROR(VLOOKUP(X2783,'Tablas de calculos'!$AZ$4:$BE$11,6,FALSE),"")</f>
        <v/>
      </c>
    </row>
    <row r="2784" spans="1:26" ht="45" x14ac:dyDescent="0.25">
      <c r="A2784" s="232" t="s">
        <v>947</v>
      </c>
      <c r="B2784" s="137">
        <v>75</v>
      </c>
      <c r="C2784" s="429" t="str">
        <f>+VLOOKUP(Tabla9[[#This Row],[Cod. Riesgo]],Tabla_Riesgos[[Número]:[Tipo de Riesgo]],6,FALSE)</f>
        <v>Seguridad de la Información</v>
      </c>
      <c r="D2784" s="290" t="s">
        <v>26</v>
      </c>
      <c r="E2784" s="291" t="s">
        <v>681</v>
      </c>
      <c r="F2784" s="292"/>
      <c r="G2784" s="293" t="s">
        <v>225</v>
      </c>
      <c r="H2784" s="472"/>
      <c r="I2784" s="214"/>
      <c r="J2784" s="214"/>
      <c r="K2784" s="214"/>
      <c r="L2784" s="214"/>
      <c r="M2784" s="214"/>
      <c r="N2784" s="214"/>
      <c r="O2784" s="214"/>
      <c r="P2784" s="123">
        <f t="shared" si="176"/>
        <v>0</v>
      </c>
      <c r="Q2784" s="208" t="str">
        <f t="shared" si="177"/>
        <v>Debil</v>
      </c>
      <c r="R2784" s="214"/>
      <c r="S2784" s="224" t="str">
        <f t="shared" si="178"/>
        <v>Debil</v>
      </c>
      <c r="T2784" s="224" t="str">
        <f>IFERROR(VLOOKUP(S2784,'Tablas de calculos'!$AU$16:$AV$24,2,FALSE),"")</f>
        <v/>
      </c>
      <c r="U2784" s="208" t="str">
        <f>IFERROR(VLOOKUP(T2784,'Tablas de calculos'!$AV$16:$AY$24,4),"")</f>
        <v/>
      </c>
      <c r="V2784" s="214"/>
      <c r="W2784" s="214"/>
      <c r="X2784" s="123" t="str">
        <f t="shared" si="179"/>
        <v/>
      </c>
      <c r="Y2784" s="208" t="str">
        <f>IFERROR(VLOOKUP(X2784,'Tablas de calculos'!$AZ$4:$BE$11,5,FALSE),"")</f>
        <v/>
      </c>
      <c r="Z2784" s="208" t="str">
        <f>IFERROR(VLOOKUP(X2784,'Tablas de calculos'!$AZ$4:$BE$11,6,FALSE),"")</f>
        <v/>
      </c>
    </row>
    <row r="2785" spans="1:26" ht="45" x14ac:dyDescent="0.25">
      <c r="A2785" s="232" t="s">
        <v>947</v>
      </c>
      <c r="B2785" s="137">
        <v>75</v>
      </c>
      <c r="C2785" s="429" t="str">
        <f>+VLOOKUP(Tabla9[[#This Row],[Cod. Riesgo]],Tabla_Riesgos[[Número]:[Tipo de Riesgo]],6,FALSE)</f>
        <v>Seguridad de la Información</v>
      </c>
      <c r="D2785" s="290" t="s">
        <v>26</v>
      </c>
      <c r="E2785" s="291" t="s">
        <v>681</v>
      </c>
      <c r="F2785" s="292"/>
      <c r="G2785" s="293" t="s">
        <v>226</v>
      </c>
      <c r="H2785" s="472"/>
      <c r="I2785" s="214"/>
      <c r="J2785" s="214"/>
      <c r="K2785" s="214"/>
      <c r="L2785" s="214"/>
      <c r="M2785" s="214"/>
      <c r="N2785" s="214"/>
      <c r="O2785" s="214"/>
      <c r="P2785" s="123">
        <f t="shared" si="176"/>
        <v>0</v>
      </c>
      <c r="Q2785" s="208" t="str">
        <f t="shared" si="177"/>
        <v>Debil</v>
      </c>
      <c r="R2785" s="214"/>
      <c r="S2785" s="224" t="str">
        <f t="shared" si="178"/>
        <v>Debil</v>
      </c>
      <c r="T2785" s="224" t="str">
        <f>IFERROR(VLOOKUP(S2785,'Tablas de calculos'!$AU$16:$AV$24,2,FALSE),"")</f>
        <v/>
      </c>
      <c r="U2785" s="208" t="str">
        <f>IFERROR(VLOOKUP(T2785,'Tablas de calculos'!$AV$16:$AY$24,4),"")</f>
        <v/>
      </c>
      <c r="V2785" s="214"/>
      <c r="W2785" s="214"/>
      <c r="X2785" s="123" t="str">
        <f t="shared" si="179"/>
        <v/>
      </c>
      <c r="Y2785" s="208" t="str">
        <f>IFERROR(VLOOKUP(X2785,'Tablas de calculos'!$AZ$4:$BE$11,5,FALSE),"")</f>
        <v/>
      </c>
      <c r="Z2785" s="208" t="str">
        <f>IFERROR(VLOOKUP(X2785,'Tablas de calculos'!$AZ$4:$BE$11,6,FALSE),"")</f>
        <v/>
      </c>
    </row>
    <row r="2786" spans="1:26" ht="165" x14ac:dyDescent="0.25">
      <c r="A2786" s="232" t="s">
        <v>947</v>
      </c>
      <c r="B2786" s="137">
        <v>24</v>
      </c>
      <c r="C2786" s="429" t="str">
        <f>+VLOOKUP(Tabla9[[#This Row],[Cod. Riesgo]],Tabla_Riesgos[[Número]:[Tipo de Riesgo]],6,FALSE)</f>
        <v>Operativo</v>
      </c>
      <c r="D2786" s="290" t="s">
        <v>29</v>
      </c>
      <c r="E2786" s="291" t="s">
        <v>30</v>
      </c>
      <c r="F2786" s="292"/>
      <c r="G2786" s="293" t="s">
        <v>227</v>
      </c>
      <c r="H2786" s="472"/>
      <c r="I2786" s="214"/>
      <c r="J2786" s="214"/>
      <c r="K2786" s="214"/>
      <c r="L2786" s="214"/>
      <c r="M2786" s="214"/>
      <c r="N2786" s="214"/>
      <c r="O2786" s="214"/>
      <c r="P2786" s="123">
        <f t="shared" si="176"/>
        <v>0</v>
      </c>
      <c r="Q2786" s="208" t="str">
        <f t="shared" si="177"/>
        <v>Debil</v>
      </c>
      <c r="R2786" s="214"/>
      <c r="S2786" s="224" t="str">
        <f t="shared" si="178"/>
        <v>Debil</v>
      </c>
      <c r="T2786" s="224" t="str">
        <f>IFERROR(VLOOKUP(S2786,'Tablas de calculos'!$AU$16:$AV$24,2,FALSE),"")</f>
        <v/>
      </c>
      <c r="U2786" s="208" t="str">
        <f>IFERROR(VLOOKUP(T2786,'Tablas de calculos'!$AV$16:$AY$24,4),"")</f>
        <v/>
      </c>
      <c r="V2786" s="214"/>
      <c r="W2786" s="214"/>
      <c r="X2786" s="123" t="str">
        <f t="shared" si="179"/>
        <v/>
      </c>
      <c r="Y2786" s="208" t="str">
        <f>IFERROR(VLOOKUP(X2786,'Tablas de calculos'!$AZ$4:$BE$11,5,FALSE),"")</f>
        <v/>
      </c>
      <c r="Z2786" s="208" t="str">
        <f>IFERROR(VLOOKUP(X2786,'Tablas de calculos'!$AZ$4:$BE$11,6,FALSE),"")</f>
        <v/>
      </c>
    </row>
    <row r="2787" spans="1:26" ht="60" x14ac:dyDescent="0.25">
      <c r="A2787" s="232" t="s">
        <v>947</v>
      </c>
      <c r="B2787" s="137">
        <v>24</v>
      </c>
      <c r="C2787" s="429" t="str">
        <f>+VLOOKUP(Tabla9[[#This Row],[Cod. Riesgo]],Tabla_Riesgos[[Número]:[Tipo de Riesgo]],6,FALSE)</f>
        <v>Operativo</v>
      </c>
      <c r="D2787" s="290" t="s">
        <v>29</v>
      </c>
      <c r="E2787" s="291" t="s">
        <v>30</v>
      </c>
      <c r="F2787" s="292"/>
      <c r="G2787" s="293" t="s">
        <v>228</v>
      </c>
      <c r="H2787" s="472"/>
      <c r="I2787" s="214"/>
      <c r="J2787" s="214"/>
      <c r="K2787" s="214"/>
      <c r="L2787" s="214"/>
      <c r="M2787" s="214"/>
      <c r="N2787" s="214"/>
      <c r="O2787" s="214"/>
      <c r="P2787" s="123">
        <f t="shared" si="176"/>
        <v>0</v>
      </c>
      <c r="Q2787" s="208" t="str">
        <f t="shared" si="177"/>
        <v>Debil</v>
      </c>
      <c r="R2787" s="214"/>
      <c r="S2787" s="224" t="str">
        <f t="shared" si="178"/>
        <v>Debil</v>
      </c>
      <c r="T2787" s="224" t="str">
        <f>IFERROR(VLOOKUP(S2787,'Tablas de calculos'!$AU$16:$AV$24,2,FALSE),"")</f>
        <v/>
      </c>
      <c r="U2787" s="208" t="str">
        <f>IFERROR(VLOOKUP(T2787,'Tablas de calculos'!$AV$16:$AY$24,4),"")</f>
        <v/>
      </c>
      <c r="V2787" s="214"/>
      <c r="W2787" s="214"/>
      <c r="X2787" s="123" t="str">
        <f t="shared" si="179"/>
        <v/>
      </c>
      <c r="Y2787" s="208" t="str">
        <f>IFERROR(VLOOKUP(X2787,'Tablas de calculos'!$AZ$4:$BE$11,5,FALSE),"")</f>
        <v/>
      </c>
      <c r="Z2787" s="208" t="str">
        <f>IFERROR(VLOOKUP(X2787,'Tablas de calculos'!$AZ$4:$BE$11,6,FALSE),"")</f>
        <v/>
      </c>
    </row>
    <row r="2788" spans="1:26" ht="30" x14ac:dyDescent="0.25">
      <c r="A2788" s="232" t="s">
        <v>947</v>
      </c>
      <c r="B2788" s="137">
        <v>25</v>
      </c>
      <c r="C2788" s="429" t="str">
        <f>+VLOOKUP(Tabla9[[#This Row],[Cod. Riesgo]],Tabla_Riesgos[[Número]:[Tipo de Riesgo]],6,FALSE)</f>
        <v>Operativo</v>
      </c>
      <c r="D2788" s="290" t="s">
        <v>12</v>
      </c>
      <c r="E2788" s="291" t="s">
        <v>31</v>
      </c>
      <c r="F2788" s="292"/>
      <c r="G2788" s="293" t="s">
        <v>229</v>
      </c>
      <c r="H2788" s="472" t="s">
        <v>544</v>
      </c>
      <c r="I2788" s="214" t="s">
        <v>486</v>
      </c>
      <c r="J2788" s="214" t="s">
        <v>490</v>
      </c>
      <c r="K2788" s="214" t="s">
        <v>494</v>
      </c>
      <c r="L2788" s="214" t="s">
        <v>498</v>
      </c>
      <c r="M2788" s="214" t="s">
        <v>503</v>
      </c>
      <c r="N2788" s="214" t="s">
        <v>508</v>
      </c>
      <c r="O2788" s="214" t="s">
        <v>512</v>
      </c>
      <c r="P2788" s="123">
        <f t="shared" si="176"/>
        <v>100</v>
      </c>
      <c r="Q2788" s="208" t="str">
        <f t="shared" si="177"/>
        <v>Fuerte</v>
      </c>
      <c r="R2788" s="214" t="s">
        <v>516</v>
      </c>
      <c r="S2788" s="224" t="str">
        <f t="shared" si="178"/>
        <v>FuerteFuerte</v>
      </c>
      <c r="T2788" s="224">
        <f>IFERROR(VLOOKUP(S2788,'Tablas de calculos'!$AU$16:$AV$24,2,FALSE),"")</f>
        <v>1</v>
      </c>
      <c r="U2788" s="208" t="str">
        <f>IFERROR(VLOOKUP(T2788,'Tablas de calculos'!$AV$16:$AY$24,4),"")</f>
        <v>Fuerte</v>
      </c>
      <c r="V2788" s="214" t="s">
        <v>578</v>
      </c>
      <c r="W2788" s="214" t="s">
        <v>578</v>
      </c>
      <c r="X2788" s="123" t="str">
        <f t="shared" si="179"/>
        <v>FuerteDirectamenteDirectamente</v>
      </c>
      <c r="Y2788" s="208">
        <f>IFERROR(VLOOKUP(X2788,'Tablas de calculos'!$AZ$4:$BE$11,5,FALSE),"")</f>
        <v>2</v>
      </c>
      <c r="Z2788" s="208">
        <f>IFERROR(VLOOKUP(X2788,'Tablas de calculos'!$AZ$4:$BE$11,6,FALSE),"")</f>
        <v>2</v>
      </c>
    </row>
    <row r="2789" spans="1:26" ht="30" x14ac:dyDescent="0.25">
      <c r="A2789" s="232" t="s">
        <v>947</v>
      </c>
      <c r="B2789" s="137">
        <v>25</v>
      </c>
      <c r="C2789" s="429" t="str">
        <f>+VLOOKUP(Tabla9[[#This Row],[Cod. Riesgo]],Tabla_Riesgos[[Número]:[Tipo de Riesgo]],6,FALSE)</f>
        <v>Operativo</v>
      </c>
      <c r="D2789" s="290" t="s">
        <v>12</v>
      </c>
      <c r="E2789" s="291" t="s">
        <v>31</v>
      </c>
      <c r="F2789" s="292"/>
      <c r="G2789" s="293" t="s">
        <v>1446</v>
      </c>
      <c r="H2789" s="472" t="s">
        <v>544</v>
      </c>
      <c r="I2789" s="214" t="s">
        <v>486</v>
      </c>
      <c r="J2789" s="214" t="s">
        <v>490</v>
      </c>
      <c r="K2789" s="214" t="s">
        <v>494</v>
      </c>
      <c r="L2789" s="214" t="s">
        <v>498</v>
      </c>
      <c r="M2789" s="214" t="s">
        <v>503</v>
      </c>
      <c r="N2789" s="214" t="s">
        <v>508</v>
      </c>
      <c r="O2789" s="214" t="s">
        <v>512</v>
      </c>
      <c r="P2789" s="123">
        <f t="shared" si="176"/>
        <v>100</v>
      </c>
      <c r="Q2789" s="208" t="str">
        <f t="shared" si="177"/>
        <v>Fuerte</v>
      </c>
      <c r="R2789" s="214" t="s">
        <v>516</v>
      </c>
      <c r="S2789" s="224" t="str">
        <f t="shared" si="178"/>
        <v>FuerteFuerte</v>
      </c>
      <c r="T2789" s="224">
        <f>IFERROR(VLOOKUP(S2789,'Tablas de calculos'!$AU$16:$AV$24,2,FALSE),"")</f>
        <v>1</v>
      </c>
      <c r="U2789" s="208" t="str">
        <f>IFERROR(VLOOKUP(T2789,'Tablas de calculos'!$AV$16:$AY$24,4),"")</f>
        <v>Fuerte</v>
      </c>
      <c r="V2789" s="214" t="s">
        <v>578</v>
      </c>
      <c r="W2789" s="214" t="s">
        <v>578</v>
      </c>
      <c r="X2789" s="123" t="str">
        <f t="shared" si="179"/>
        <v>FuerteDirectamenteDirectamente</v>
      </c>
      <c r="Y2789" s="208">
        <f>IFERROR(VLOOKUP(X2789,'Tablas de calculos'!$AZ$4:$BE$11,5,FALSE),"")</f>
        <v>2</v>
      </c>
      <c r="Z2789" s="208">
        <f>IFERROR(VLOOKUP(X2789,'Tablas de calculos'!$AZ$4:$BE$11,6,FALSE),"")</f>
        <v>2</v>
      </c>
    </row>
    <row r="2790" spans="1:26" ht="45" x14ac:dyDescent="0.25">
      <c r="A2790" s="232" t="s">
        <v>947</v>
      </c>
      <c r="B2790" s="137">
        <v>25</v>
      </c>
      <c r="C2790" s="429" t="str">
        <f>+VLOOKUP(Tabla9[[#This Row],[Cod. Riesgo]],Tabla_Riesgos[[Número]:[Tipo de Riesgo]],6,FALSE)</f>
        <v>Operativo</v>
      </c>
      <c r="D2790" s="290" t="s">
        <v>12</v>
      </c>
      <c r="E2790" s="291" t="s">
        <v>31</v>
      </c>
      <c r="F2790" s="292"/>
      <c r="G2790" s="293" t="s">
        <v>231</v>
      </c>
      <c r="H2790" s="472" t="s">
        <v>544</v>
      </c>
      <c r="I2790" s="214" t="s">
        <v>486</v>
      </c>
      <c r="J2790" s="214" t="s">
        <v>490</v>
      </c>
      <c r="K2790" s="214" t="s">
        <v>494</v>
      </c>
      <c r="L2790" s="214" t="s">
        <v>498</v>
      </c>
      <c r="M2790" s="214" t="s">
        <v>503</v>
      </c>
      <c r="N2790" s="214" t="s">
        <v>508</v>
      </c>
      <c r="O2790" s="214" t="s">
        <v>512</v>
      </c>
      <c r="P2790" s="123">
        <f t="shared" si="176"/>
        <v>100</v>
      </c>
      <c r="Q2790" s="208" t="str">
        <f t="shared" si="177"/>
        <v>Fuerte</v>
      </c>
      <c r="R2790" s="214" t="s">
        <v>516</v>
      </c>
      <c r="S2790" s="224" t="str">
        <f t="shared" si="178"/>
        <v>FuerteFuerte</v>
      </c>
      <c r="T2790" s="224">
        <f>IFERROR(VLOOKUP(S2790,'Tablas de calculos'!$AU$16:$AV$24,2,FALSE),"")</f>
        <v>1</v>
      </c>
      <c r="U2790" s="208" t="str">
        <f>IFERROR(VLOOKUP(T2790,'Tablas de calculos'!$AV$16:$AY$24,4),"")</f>
        <v>Fuerte</v>
      </c>
      <c r="V2790" s="214" t="s">
        <v>578</v>
      </c>
      <c r="W2790" s="214" t="s">
        <v>578</v>
      </c>
      <c r="X2790" s="123" t="str">
        <f t="shared" si="179"/>
        <v>FuerteDirectamenteDirectamente</v>
      </c>
      <c r="Y2790" s="208">
        <f>IFERROR(VLOOKUP(X2790,'Tablas de calculos'!$AZ$4:$BE$11,5,FALSE),"")</f>
        <v>2</v>
      </c>
      <c r="Z2790" s="208">
        <f>IFERROR(VLOOKUP(X2790,'Tablas de calculos'!$AZ$4:$BE$11,6,FALSE),"")</f>
        <v>2</v>
      </c>
    </row>
    <row r="2791" spans="1:26" ht="45" x14ac:dyDescent="0.25">
      <c r="A2791" s="232" t="s">
        <v>947</v>
      </c>
      <c r="B2791" s="137">
        <v>26</v>
      </c>
      <c r="C2791" s="429" t="str">
        <f>+VLOOKUP(Tabla9[[#This Row],[Cod. Riesgo]],Tabla_Riesgos[[Número]:[Tipo de Riesgo]],6,FALSE)</f>
        <v>Operativo</v>
      </c>
      <c r="D2791" s="290" t="s">
        <v>12</v>
      </c>
      <c r="E2791" s="291" t="s">
        <v>32</v>
      </c>
      <c r="F2791" s="292"/>
      <c r="G2791" s="293" t="s">
        <v>231</v>
      </c>
      <c r="H2791" s="472" t="s">
        <v>544</v>
      </c>
      <c r="I2791" s="214" t="s">
        <v>486</v>
      </c>
      <c r="J2791" s="214" t="s">
        <v>490</v>
      </c>
      <c r="K2791" s="214" t="s">
        <v>494</v>
      </c>
      <c r="L2791" s="214" t="s">
        <v>498</v>
      </c>
      <c r="M2791" s="214" t="s">
        <v>503</v>
      </c>
      <c r="N2791" s="214" t="s">
        <v>508</v>
      </c>
      <c r="O2791" s="214" t="s">
        <v>512</v>
      </c>
      <c r="P2791" s="123">
        <f t="shared" si="176"/>
        <v>100</v>
      </c>
      <c r="Q2791" s="208" t="str">
        <f t="shared" si="177"/>
        <v>Fuerte</v>
      </c>
      <c r="R2791" s="214" t="s">
        <v>516</v>
      </c>
      <c r="S2791" s="224" t="str">
        <f t="shared" si="178"/>
        <v>FuerteFuerte</v>
      </c>
      <c r="T2791" s="224">
        <f>IFERROR(VLOOKUP(S2791,'Tablas de calculos'!$AU$16:$AV$24,2,FALSE),"")</f>
        <v>1</v>
      </c>
      <c r="U2791" s="208" t="str">
        <f>IFERROR(VLOOKUP(T2791,'Tablas de calculos'!$AV$16:$AY$24,4),"")</f>
        <v>Fuerte</v>
      </c>
      <c r="V2791" s="214" t="s">
        <v>578</v>
      </c>
      <c r="W2791" s="214" t="s">
        <v>578</v>
      </c>
      <c r="X2791" s="123" t="str">
        <f t="shared" si="179"/>
        <v>FuerteDirectamenteDirectamente</v>
      </c>
      <c r="Y2791" s="208">
        <f>IFERROR(VLOOKUP(X2791,'Tablas de calculos'!$AZ$4:$BE$11,5,FALSE),"")</f>
        <v>2</v>
      </c>
      <c r="Z2791" s="208">
        <f>IFERROR(VLOOKUP(X2791,'Tablas de calculos'!$AZ$4:$BE$11,6,FALSE),"")</f>
        <v>2</v>
      </c>
    </row>
    <row r="2792" spans="1:26" ht="60" x14ac:dyDescent="0.25">
      <c r="A2792" s="232" t="s">
        <v>947</v>
      </c>
      <c r="B2792" s="137">
        <v>26</v>
      </c>
      <c r="C2792" s="429" t="str">
        <f>+VLOOKUP(Tabla9[[#This Row],[Cod. Riesgo]],Tabla_Riesgos[[Número]:[Tipo de Riesgo]],6,FALSE)</f>
        <v>Operativo</v>
      </c>
      <c r="D2792" s="290" t="s">
        <v>12</v>
      </c>
      <c r="E2792" s="291" t="s">
        <v>32</v>
      </c>
      <c r="F2792" s="292"/>
      <c r="G2792" s="293" t="s">
        <v>232</v>
      </c>
      <c r="H2792" s="472" t="s">
        <v>544</v>
      </c>
      <c r="I2792" s="214" t="s">
        <v>486</v>
      </c>
      <c r="J2792" s="214" t="s">
        <v>490</v>
      </c>
      <c r="K2792" s="214" t="s">
        <v>494</v>
      </c>
      <c r="L2792" s="214" t="s">
        <v>498</v>
      </c>
      <c r="M2792" s="214" t="s">
        <v>503</v>
      </c>
      <c r="N2792" s="214" t="s">
        <v>508</v>
      </c>
      <c r="O2792" s="214" t="s">
        <v>512</v>
      </c>
      <c r="P2792" s="123">
        <f t="shared" si="176"/>
        <v>100</v>
      </c>
      <c r="Q2792" s="208" t="str">
        <f t="shared" si="177"/>
        <v>Fuerte</v>
      </c>
      <c r="R2792" s="214" t="s">
        <v>516</v>
      </c>
      <c r="S2792" s="224" t="str">
        <f t="shared" si="178"/>
        <v>FuerteFuerte</v>
      </c>
      <c r="T2792" s="224">
        <f>IFERROR(VLOOKUP(S2792,'Tablas de calculos'!$AU$16:$AV$24,2,FALSE),"")</f>
        <v>1</v>
      </c>
      <c r="U2792" s="208" t="str">
        <f>IFERROR(VLOOKUP(T2792,'Tablas de calculos'!$AV$16:$AY$24,4),"")</f>
        <v>Fuerte</v>
      </c>
      <c r="V2792" s="214" t="s">
        <v>578</v>
      </c>
      <c r="W2792" s="214" t="s">
        <v>578</v>
      </c>
      <c r="X2792" s="123" t="str">
        <f t="shared" si="179"/>
        <v>FuerteDirectamenteDirectamente</v>
      </c>
      <c r="Y2792" s="208">
        <f>IFERROR(VLOOKUP(X2792,'Tablas de calculos'!$AZ$4:$BE$11,5,FALSE),"")</f>
        <v>2</v>
      </c>
      <c r="Z2792" s="208">
        <f>IFERROR(VLOOKUP(X2792,'Tablas de calculos'!$AZ$4:$BE$11,6,FALSE),"")</f>
        <v>2</v>
      </c>
    </row>
    <row r="2793" spans="1:26" ht="75" x14ac:dyDescent="0.25">
      <c r="A2793" s="232" t="s">
        <v>947</v>
      </c>
      <c r="B2793" s="137">
        <v>28</v>
      </c>
      <c r="C2793" s="429" t="str">
        <f>+VLOOKUP(Tabla9[[#This Row],[Cod. Riesgo]],Tabla_Riesgos[[Número]:[Tipo de Riesgo]],6,FALSE)</f>
        <v>Estratégico</v>
      </c>
      <c r="D2793" s="290" t="s">
        <v>26</v>
      </c>
      <c r="E2793" s="291" t="s">
        <v>1155</v>
      </c>
      <c r="F2793" s="292"/>
      <c r="G2793" s="293" t="s">
        <v>233</v>
      </c>
      <c r="H2793" s="472"/>
      <c r="I2793" s="214"/>
      <c r="J2793" s="214"/>
      <c r="K2793" s="214"/>
      <c r="L2793" s="214"/>
      <c r="M2793" s="214"/>
      <c r="N2793" s="214"/>
      <c r="O2793" s="214"/>
      <c r="P2793" s="123">
        <f t="shared" si="176"/>
        <v>0</v>
      </c>
      <c r="Q2793" s="208" t="str">
        <f t="shared" si="177"/>
        <v>Debil</v>
      </c>
      <c r="R2793" s="214" t="s">
        <v>516</v>
      </c>
      <c r="S2793" s="224" t="str">
        <f t="shared" si="178"/>
        <v>DebilFuerte</v>
      </c>
      <c r="T2793" s="224">
        <f>IFERROR(VLOOKUP(S2793,'Tablas de calculos'!$AU$16:$AV$24,2,FALSE),"")</f>
        <v>7</v>
      </c>
      <c r="U2793" s="208" t="str">
        <f>IFERROR(VLOOKUP(T2793,'Tablas de calculos'!$AV$16:$AY$24,4),"")</f>
        <v>Débil</v>
      </c>
      <c r="V2793" s="214"/>
      <c r="W2793" s="214"/>
      <c r="X2793" s="123" t="str">
        <f t="shared" si="179"/>
        <v>Débil</v>
      </c>
      <c r="Y2793" s="208" t="str">
        <f>IFERROR(VLOOKUP(X2793,'Tablas de calculos'!$AZ$4:$BE$11,5,FALSE),"")</f>
        <v/>
      </c>
      <c r="Z2793" s="208" t="str">
        <f>IFERROR(VLOOKUP(X2793,'Tablas de calculos'!$AZ$4:$BE$11,6,FALSE),"")</f>
        <v/>
      </c>
    </row>
    <row r="2794" spans="1:26" ht="75" x14ac:dyDescent="0.25">
      <c r="A2794" s="232" t="s">
        <v>947</v>
      </c>
      <c r="B2794" s="137">
        <v>28</v>
      </c>
      <c r="C2794" s="429" t="str">
        <f>+VLOOKUP(Tabla9[[#This Row],[Cod. Riesgo]],Tabla_Riesgos[[Número]:[Tipo de Riesgo]],6,FALSE)</f>
        <v>Estratégico</v>
      </c>
      <c r="D2794" s="290" t="s">
        <v>26</v>
      </c>
      <c r="E2794" s="291" t="s">
        <v>1155</v>
      </c>
      <c r="F2794" s="292"/>
      <c r="G2794" s="293" t="s">
        <v>234</v>
      </c>
      <c r="H2794" s="472"/>
      <c r="I2794" s="214"/>
      <c r="J2794" s="214"/>
      <c r="K2794" s="214"/>
      <c r="L2794" s="214"/>
      <c r="M2794" s="214"/>
      <c r="N2794" s="214"/>
      <c r="O2794" s="214"/>
      <c r="P2794" s="123">
        <f t="shared" si="176"/>
        <v>0</v>
      </c>
      <c r="Q2794" s="208" t="str">
        <f t="shared" si="177"/>
        <v>Debil</v>
      </c>
      <c r="R2794" s="214" t="s">
        <v>516</v>
      </c>
      <c r="S2794" s="224" t="str">
        <f t="shared" si="178"/>
        <v>DebilFuerte</v>
      </c>
      <c r="T2794" s="224">
        <f>IFERROR(VLOOKUP(S2794,'Tablas de calculos'!$AU$16:$AV$24,2,FALSE),"")</f>
        <v>7</v>
      </c>
      <c r="U2794" s="208" t="str">
        <f>IFERROR(VLOOKUP(T2794,'Tablas de calculos'!$AV$16:$AY$24,4),"")</f>
        <v>Débil</v>
      </c>
      <c r="V2794" s="214"/>
      <c r="W2794" s="214"/>
      <c r="X2794" s="123" t="str">
        <f t="shared" si="179"/>
        <v>Débil</v>
      </c>
      <c r="Y2794" s="208" t="str">
        <f>IFERROR(VLOOKUP(X2794,'Tablas de calculos'!$AZ$4:$BE$11,5,FALSE),"")</f>
        <v/>
      </c>
      <c r="Z2794" s="208" t="str">
        <f>IFERROR(VLOOKUP(X2794,'Tablas de calculos'!$AZ$4:$BE$11,6,FALSE),"")</f>
        <v/>
      </c>
    </row>
    <row r="2795" spans="1:26" ht="75" x14ac:dyDescent="0.25">
      <c r="A2795" s="232" t="s">
        <v>947</v>
      </c>
      <c r="B2795" s="137">
        <v>28</v>
      </c>
      <c r="C2795" s="429" t="str">
        <f>+VLOOKUP(Tabla9[[#This Row],[Cod. Riesgo]],Tabla_Riesgos[[Número]:[Tipo de Riesgo]],6,FALSE)</f>
        <v>Estratégico</v>
      </c>
      <c r="D2795" s="290" t="s">
        <v>26</v>
      </c>
      <c r="E2795" s="291" t="s">
        <v>1155</v>
      </c>
      <c r="F2795" s="292"/>
      <c r="G2795" s="293" t="s">
        <v>235</v>
      </c>
      <c r="H2795" s="472"/>
      <c r="I2795" s="214"/>
      <c r="J2795" s="214"/>
      <c r="K2795" s="214"/>
      <c r="L2795" s="214"/>
      <c r="M2795" s="214"/>
      <c r="N2795" s="214"/>
      <c r="O2795" s="214"/>
      <c r="P2795" s="123">
        <f t="shared" si="176"/>
        <v>0</v>
      </c>
      <c r="Q2795" s="208" t="str">
        <f t="shared" si="177"/>
        <v>Debil</v>
      </c>
      <c r="R2795" s="214" t="s">
        <v>516</v>
      </c>
      <c r="S2795" s="224" t="str">
        <f t="shared" si="178"/>
        <v>DebilFuerte</v>
      </c>
      <c r="T2795" s="224">
        <f>IFERROR(VLOOKUP(S2795,'Tablas de calculos'!$AU$16:$AV$24,2,FALSE),"")</f>
        <v>7</v>
      </c>
      <c r="U2795" s="208" t="str">
        <f>IFERROR(VLOOKUP(T2795,'Tablas de calculos'!$AV$16:$AY$24,4),"")</f>
        <v>Débil</v>
      </c>
      <c r="V2795" s="214"/>
      <c r="W2795" s="214"/>
      <c r="X2795" s="123" t="str">
        <f t="shared" si="179"/>
        <v>Débil</v>
      </c>
      <c r="Y2795" s="208" t="str">
        <f>IFERROR(VLOOKUP(X2795,'Tablas de calculos'!$AZ$4:$BE$11,5,FALSE),"")</f>
        <v/>
      </c>
      <c r="Z2795" s="208" t="str">
        <f>IFERROR(VLOOKUP(X2795,'Tablas de calculos'!$AZ$4:$BE$11,6,FALSE),"")</f>
        <v/>
      </c>
    </row>
    <row r="2796" spans="1:26" ht="75" x14ac:dyDescent="0.25">
      <c r="A2796" s="232" t="s">
        <v>947</v>
      </c>
      <c r="B2796" s="137">
        <v>28</v>
      </c>
      <c r="C2796" s="429" t="str">
        <f>+VLOOKUP(Tabla9[[#This Row],[Cod. Riesgo]],Tabla_Riesgos[[Número]:[Tipo de Riesgo]],6,FALSE)</f>
        <v>Estratégico</v>
      </c>
      <c r="D2796" s="290" t="s">
        <v>26</v>
      </c>
      <c r="E2796" s="291" t="s">
        <v>1155</v>
      </c>
      <c r="F2796" s="292"/>
      <c r="G2796" s="293" t="s">
        <v>236</v>
      </c>
      <c r="H2796" s="472"/>
      <c r="I2796" s="214"/>
      <c r="J2796" s="214"/>
      <c r="K2796" s="214"/>
      <c r="L2796" s="214"/>
      <c r="M2796" s="214"/>
      <c r="N2796" s="214"/>
      <c r="O2796" s="214"/>
      <c r="P2796" s="123">
        <f t="shared" si="176"/>
        <v>0</v>
      </c>
      <c r="Q2796" s="208" t="str">
        <f t="shared" si="177"/>
        <v>Debil</v>
      </c>
      <c r="R2796" s="214" t="s">
        <v>516</v>
      </c>
      <c r="S2796" s="224" t="str">
        <f t="shared" si="178"/>
        <v>DebilFuerte</v>
      </c>
      <c r="T2796" s="224">
        <f>IFERROR(VLOOKUP(S2796,'Tablas de calculos'!$AU$16:$AV$24,2,FALSE),"")</f>
        <v>7</v>
      </c>
      <c r="U2796" s="208" t="str">
        <f>IFERROR(VLOOKUP(T2796,'Tablas de calculos'!$AV$16:$AY$24,4),"")</f>
        <v>Débil</v>
      </c>
      <c r="V2796" s="214"/>
      <c r="W2796" s="214"/>
      <c r="X2796" s="123" t="str">
        <f t="shared" si="179"/>
        <v>Débil</v>
      </c>
      <c r="Y2796" s="208" t="str">
        <f>IFERROR(VLOOKUP(X2796,'Tablas de calculos'!$AZ$4:$BE$11,5,FALSE),"")</f>
        <v/>
      </c>
      <c r="Z2796" s="208" t="str">
        <f>IFERROR(VLOOKUP(X2796,'Tablas de calculos'!$AZ$4:$BE$11,6,FALSE),"")</f>
        <v/>
      </c>
    </row>
    <row r="2797" spans="1:26" ht="60" x14ac:dyDescent="0.25">
      <c r="A2797" s="232" t="s">
        <v>947</v>
      </c>
      <c r="B2797" s="137">
        <v>30</v>
      </c>
      <c r="C2797" s="429" t="str">
        <f>+VLOOKUP(Tabla9[[#This Row],[Cod. Riesgo]],Tabla_Riesgos[[Número]:[Tipo de Riesgo]],6,FALSE)</f>
        <v>Operativo</v>
      </c>
      <c r="D2797" s="290" t="s">
        <v>35</v>
      </c>
      <c r="E2797" s="291" t="s">
        <v>36</v>
      </c>
      <c r="F2797" s="292"/>
      <c r="G2797" s="293" t="s">
        <v>237</v>
      </c>
      <c r="H2797" s="472"/>
      <c r="I2797" s="214"/>
      <c r="J2797" s="214"/>
      <c r="K2797" s="214"/>
      <c r="L2797" s="214"/>
      <c r="M2797" s="214"/>
      <c r="N2797" s="214"/>
      <c r="O2797" s="214"/>
      <c r="P2797" s="123">
        <f t="shared" si="176"/>
        <v>0</v>
      </c>
      <c r="Q2797" s="208" t="str">
        <f t="shared" si="177"/>
        <v>Debil</v>
      </c>
      <c r="R2797" s="214" t="s">
        <v>516</v>
      </c>
      <c r="S2797" s="224" t="str">
        <f t="shared" si="178"/>
        <v>DebilFuerte</v>
      </c>
      <c r="T2797" s="224">
        <f>IFERROR(VLOOKUP(S2797,'Tablas de calculos'!$AU$16:$AV$24,2,FALSE),"")</f>
        <v>7</v>
      </c>
      <c r="U2797" s="208" t="str">
        <f>IFERROR(VLOOKUP(T2797,'Tablas de calculos'!$AV$16:$AY$24,4),"")</f>
        <v>Débil</v>
      </c>
      <c r="V2797" s="214"/>
      <c r="W2797" s="214"/>
      <c r="X2797" s="123" t="str">
        <f t="shared" si="179"/>
        <v>Débil</v>
      </c>
      <c r="Y2797" s="208" t="str">
        <f>IFERROR(VLOOKUP(X2797,'Tablas de calculos'!$AZ$4:$BE$11,5,FALSE),"")</f>
        <v/>
      </c>
      <c r="Z2797" s="208" t="str">
        <f>IFERROR(VLOOKUP(X2797,'Tablas de calculos'!$AZ$4:$BE$11,6,FALSE),"")</f>
        <v/>
      </c>
    </row>
    <row r="2798" spans="1:26" ht="60" x14ac:dyDescent="0.25">
      <c r="A2798" s="232" t="s">
        <v>947</v>
      </c>
      <c r="B2798" s="137">
        <v>30</v>
      </c>
      <c r="C2798" s="429" t="str">
        <f>+VLOOKUP(Tabla9[[#This Row],[Cod. Riesgo]],Tabla_Riesgos[[Número]:[Tipo de Riesgo]],6,FALSE)</f>
        <v>Operativo</v>
      </c>
      <c r="D2798" s="290" t="s">
        <v>35</v>
      </c>
      <c r="E2798" s="291" t="s">
        <v>36</v>
      </c>
      <c r="F2798" s="292"/>
      <c r="G2798" s="293" t="s">
        <v>238</v>
      </c>
      <c r="H2798" s="472"/>
      <c r="I2798" s="214"/>
      <c r="J2798" s="214"/>
      <c r="K2798" s="214"/>
      <c r="L2798" s="214"/>
      <c r="M2798" s="214"/>
      <c r="N2798" s="214"/>
      <c r="O2798" s="214"/>
      <c r="P2798" s="123">
        <f t="shared" si="176"/>
        <v>0</v>
      </c>
      <c r="Q2798" s="208" t="str">
        <f t="shared" si="177"/>
        <v>Debil</v>
      </c>
      <c r="R2798" s="214" t="s">
        <v>516</v>
      </c>
      <c r="S2798" s="224" t="str">
        <f t="shared" si="178"/>
        <v>DebilFuerte</v>
      </c>
      <c r="T2798" s="224">
        <f>IFERROR(VLOOKUP(S2798,'Tablas de calculos'!$AU$16:$AV$24,2,FALSE),"")</f>
        <v>7</v>
      </c>
      <c r="U2798" s="208" t="str">
        <f>IFERROR(VLOOKUP(T2798,'Tablas de calculos'!$AV$16:$AY$24,4),"")</f>
        <v>Débil</v>
      </c>
      <c r="V2798" s="214"/>
      <c r="W2798" s="214"/>
      <c r="X2798" s="123" t="str">
        <f t="shared" si="179"/>
        <v>Débil</v>
      </c>
      <c r="Y2798" s="208" t="str">
        <f>IFERROR(VLOOKUP(X2798,'Tablas de calculos'!$AZ$4:$BE$11,5,FALSE),"")</f>
        <v/>
      </c>
      <c r="Z2798" s="208" t="str">
        <f>IFERROR(VLOOKUP(X2798,'Tablas de calculos'!$AZ$4:$BE$11,6,FALSE),"")</f>
        <v/>
      </c>
    </row>
    <row r="2799" spans="1:26" ht="60" x14ac:dyDescent="0.25">
      <c r="A2799" s="232" t="s">
        <v>947</v>
      </c>
      <c r="B2799" s="137">
        <v>30</v>
      </c>
      <c r="C2799" s="429" t="str">
        <f>+VLOOKUP(Tabla9[[#This Row],[Cod. Riesgo]],Tabla_Riesgos[[Número]:[Tipo de Riesgo]],6,FALSE)</f>
        <v>Operativo</v>
      </c>
      <c r="D2799" s="290" t="s">
        <v>35</v>
      </c>
      <c r="E2799" s="291" t="s">
        <v>36</v>
      </c>
      <c r="F2799" s="292"/>
      <c r="G2799" s="293" t="s">
        <v>239</v>
      </c>
      <c r="H2799" s="472"/>
      <c r="I2799" s="214"/>
      <c r="J2799" s="214"/>
      <c r="K2799" s="214"/>
      <c r="L2799" s="214"/>
      <c r="M2799" s="214"/>
      <c r="N2799" s="214"/>
      <c r="O2799" s="214"/>
      <c r="P2799" s="123">
        <f t="shared" si="176"/>
        <v>0</v>
      </c>
      <c r="Q2799" s="208" t="str">
        <f t="shared" si="177"/>
        <v>Debil</v>
      </c>
      <c r="R2799" s="214" t="s">
        <v>516</v>
      </c>
      <c r="S2799" s="224" t="str">
        <f t="shared" si="178"/>
        <v>DebilFuerte</v>
      </c>
      <c r="T2799" s="224">
        <f>IFERROR(VLOOKUP(S2799,'Tablas de calculos'!$AU$16:$AV$24,2,FALSE),"")</f>
        <v>7</v>
      </c>
      <c r="U2799" s="208" t="str">
        <f>IFERROR(VLOOKUP(T2799,'Tablas de calculos'!$AV$16:$AY$24,4),"")</f>
        <v>Débil</v>
      </c>
      <c r="V2799" s="214"/>
      <c r="W2799" s="214"/>
      <c r="X2799" s="123" t="str">
        <f t="shared" si="179"/>
        <v>Débil</v>
      </c>
      <c r="Y2799" s="208" t="str">
        <f>IFERROR(VLOOKUP(X2799,'Tablas de calculos'!$AZ$4:$BE$11,5,FALSE),"")</f>
        <v/>
      </c>
      <c r="Z2799" s="208" t="str">
        <f>IFERROR(VLOOKUP(X2799,'Tablas de calculos'!$AZ$4:$BE$11,6,FALSE),"")</f>
        <v/>
      </c>
    </row>
    <row r="2800" spans="1:26" ht="60" x14ac:dyDescent="0.25">
      <c r="A2800" s="232" t="s">
        <v>947</v>
      </c>
      <c r="B2800" s="137">
        <v>30</v>
      </c>
      <c r="C2800" s="429" t="str">
        <f>+VLOOKUP(Tabla9[[#This Row],[Cod. Riesgo]],Tabla_Riesgos[[Número]:[Tipo de Riesgo]],6,FALSE)</f>
        <v>Operativo</v>
      </c>
      <c r="D2800" s="290" t="s">
        <v>35</v>
      </c>
      <c r="E2800" s="291" t="s">
        <v>36</v>
      </c>
      <c r="F2800" s="292"/>
      <c r="G2800" s="293" t="s">
        <v>240</v>
      </c>
      <c r="H2800" s="472"/>
      <c r="I2800" s="214"/>
      <c r="J2800" s="214"/>
      <c r="K2800" s="214"/>
      <c r="L2800" s="214"/>
      <c r="M2800" s="214"/>
      <c r="N2800" s="214"/>
      <c r="O2800" s="214"/>
      <c r="P2800" s="123">
        <f t="shared" si="176"/>
        <v>0</v>
      </c>
      <c r="Q2800" s="208" t="str">
        <f t="shared" si="177"/>
        <v>Debil</v>
      </c>
      <c r="R2800" s="214" t="s">
        <v>516</v>
      </c>
      <c r="S2800" s="224" t="str">
        <f t="shared" si="178"/>
        <v>DebilFuerte</v>
      </c>
      <c r="T2800" s="224">
        <f>IFERROR(VLOOKUP(S2800,'Tablas de calculos'!$AU$16:$AV$24,2,FALSE),"")</f>
        <v>7</v>
      </c>
      <c r="U2800" s="208" t="str">
        <f>IFERROR(VLOOKUP(T2800,'Tablas de calculos'!$AV$16:$AY$24,4),"")</f>
        <v>Débil</v>
      </c>
      <c r="V2800" s="214"/>
      <c r="W2800" s="214"/>
      <c r="X2800" s="123" t="str">
        <f t="shared" si="179"/>
        <v>Débil</v>
      </c>
      <c r="Y2800" s="208" t="str">
        <f>IFERROR(VLOOKUP(X2800,'Tablas de calculos'!$AZ$4:$BE$11,5,FALSE),"")</f>
        <v/>
      </c>
      <c r="Z2800" s="208" t="str">
        <f>IFERROR(VLOOKUP(X2800,'Tablas de calculos'!$AZ$4:$BE$11,6,FALSE),"")</f>
        <v/>
      </c>
    </row>
    <row r="2801" spans="1:26" ht="75" x14ac:dyDescent="0.25">
      <c r="A2801" s="232" t="s">
        <v>947</v>
      </c>
      <c r="B2801" s="137">
        <v>30</v>
      </c>
      <c r="C2801" s="429" t="str">
        <f>+VLOOKUP(Tabla9[[#This Row],[Cod. Riesgo]],Tabla_Riesgos[[Número]:[Tipo de Riesgo]],6,FALSE)</f>
        <v>Operativo</v>
      </c>
      <c r="D2801" s="290" t="s">
        <v>35</v>
      </c>
      <c r="E2801" s="291" t="s">
        <v>36</v>
      </c>
      <c r="F2801" s="292"/>
      <c r="G2801" s="293" t="s">
        <v>241</v>
      </c>
      <c r="H2801" s="472"/>
      <c r="I2801" s="214"/>
      <c r="J2801" s="214"/>
      <c r="K2801" s="214"/>
      <c r="L2801" s="214"/>
      <c r="M2801" s="214"/>
      <c r="N2801" s="214"/>
      <c r="O2801" s="214"/>
      <c r="P2801" s="123">
        <f t="shared" si="176"/>
        <v>0</v>
      </c>
      <c r="Q2801" s="208" t="str">
        <f t="shared" si="177"/>
        <v>Debil</v>
      </c>
      <c r="R2801" s="214" t="s">
        <v>516</v>
      </c>
      <c r="S2801" s="224" t="str">
        <f t="shared" si="178"/>
        <v>DebilFuerte</v>
      </c>
      <c r="T2801" s="224">
        <f>IFERROR(VLOOKUP(S2801,'Tablas de calculos'!$AU$16:$AV$24,2,FALSE),"")</f>
        <v>7</v>
      </c>
      <c r="U2801" s="208" t="str">
        <f>IFERROR(VLOOKUP(T2801,'Tablas de calculos'!$AV$16:$AY$24,4),"")</f>
        <v>Débil</v>
      </c>
      <c r="V2801" s="214"/>
      <c r="W2801" s="214"/>
      <c r="X2801" s="123" t="str">
        <f t="shared" si="179"/>
        <v>Débil</v>
      </c>
      <c r="Y2801" s="208" t="str">
        <f>IFERROR(VLOOKUP(X2801,'Tablas de calculos'!$AZ$4:$BE$11,5,FALSE),"")</f>
        <v/>
      </c>
      <c r="Z2801" s="208" t="str">
        <f>IFERROR(VLOOKUP(X2801,'Tablas de calculos'!$AZ$4:$BE$11,6,FALSE),"")</f>
        <v/>
      </c>
    </row>
    <row r="2802" spans="1:26" ht="60" x14ac:dyDescent="0.25">
      <c r="A2802" s="232" t="s">
        <v>947</v>
      </c>
      <c r="B2802" s="137">
        <v>30</v>
      </c>
      <c r="C2802" s="429" t="str">
        <f>+VLOOKUP(Tabla9[[#This Row],[Cod. Riesgo]],Tabla_Riesgos[[Número]:[Tipo de Riesgo]],6,FALSE)</f>
        <v>Operativo</v>
      </c>
      <c r="D2802" s="290" t="s">
        <v>35</v>
      </c>
      <c r="E2802" s="291" t="s">
        <v>36</v>
      </c>
      <c r="F2802" s="292"/>
      <c r="G2802" s="293" t="s">
        <v>242</v>
      </c>
      <c r="H2802" s="472"/>
      <c r="I2802" s="214"/>
      <c r="J2802" s="214"/>
      <c r="K2802" s="214"/>
      <c r="L2802" s="214"/>
      <c r="M2802" s="214"/>
      <c r="N2802" s="214"/>
      <c r="O2802" s="214"/>
      <c r="P2802" s="123">
        <f t="shared" si="176"/>
        <v>0</v>
      </c>
      <c r="Q2802" s="208" t="str">
        <f t="shared" si="177"/>
        <v>Debil</v>
      </c>
      <c r="R2802" s="214" t="s">
        <v>516</v>
      </c>
      <c r="S2802" s="224" t="str">
        <f t="shared" si="178"/>
        <v>DebilFuerte</v>
      </c>
      <c r="T2802" s="224">
        <f>IFERROR(VLOOKUP(S2802,'Tablas de calculos'!$AU$16:$AV$24,2,FALSE),"")</f>
        <v>7</v>
      </c>
      <c r="U2802" s="208" t="str">
        <f>IFERROR(VLOOKUP(T2802,'Tablas de calculos'!$AV$16:$AY$24,4),"")</f>
        <v>Débil</v>
      </c>
      <c r="V2802" s="214"/>
      <c r="W2802" s="214"/>
      <c r="X2802" s="123" t="str">
        <f t="shared" si="179"/>
        <v>Débil</v>
      </c>
      <c r="Y2802" s="208" t="str">
        <f>IFERROR(VLOOKUP(X2802,'Tablas de calculos'!$AZ$4:$BE$11,5,FALSE),"")</f>
        <v/>
      </c>
      <c r="Z2802" s="208" t="str">
        <f>IFERROR(VLOOKUP(X2802,'Tablas de calculos'!$AZ$4:$BE$11,6,FALSE),"")</f>
        <v/>
      </c>
    </row>
    <row r="2803" spans="1:26" ht="60" x14ac:dyDescent="0.25">
      <c r="A2803" s="232" t="s">
        <v>947</v>
      </c>
      <c r="B2803" s="137">
        <v>30</v>
      </c>
      <c r="C2803" s="429" t="str">
        <f>+VLOOKUP(Tabla9[[#This Row],[Cod. Riesgo]],Tabla_Riesgos[[Número]:[Tipo de Riesgo]],6,FALSE)</f>
        <v>Operativo</v>
      </c>
      <c r="D2803" s="290" t="s">
        <v>35</v>
      </c>
      <c r="E2803" s="291" t="s">
        <v>36</v>
      </c>
      <c r="F2803" s="292"/>
      <c r="G2803" s="293" t="s">
        <v>243</v>
      </c>
      <c r="H2803" s="472"/>
      <c r="I2803" s="214"/>
      <c r="J2803" s="214"/>
      <c r="K2803" s="214"/>
      <c r="L2803" s="214"/>
      <c r="M2803" s="214"/>
      <c r="N2803" s="214"/>
      <c r="O2803" s="214"/>
      <c r="P2803" s="123">
        <f t="shared" si="176"/>
        <v>0</v>
      </c>
      <c r="Q2803" s="208" t="str">
        <f t="shared" si="177"/>
        <v>Debil</v>
      </c>
      <c r="R2803" s="214" t="s">
        <v>516</v>
      </c>
      <c r="S2803" s="224" t="str">
        <f t="shared" si="178"/>
        <v>DebilFuerte</v>
      </c>
      <c r="T2803" s="224">
        <f>IFERROR(VLOOKUP(S2803,'Tablas de calculos'!$AU$16:$AV$24,2,FALSE),"")</f>
        <v>7</v>
      </c>
      <c r="U2803" s="208" t="str">
        <f>IFERROR(VLOOKUP(T2803,'Tablas de calculos'!$AV$16:$AY$24,4),"")</f>
        <v>Débil</v>
      </c>
      <c r="V2803" s="214"/>
      <c r="W2803" s="214"/>
      <c r="X2803" s="123" t="str">
        <f t="shared" si="179"/>
        <v>Débil</v>
      </c>
      <c r="Y2803" s="208" t="str">
        <f>IFERROR(VLOOKUP(X2803,'Tablas de calculos'!$AZ$4:$BE$11,5,FALSE),"")</f>
        <v/>
      </c>
      <c r="Z2803" s="208" t="str">
        <f>IFERROR(VLOOKUP(X2803,'Tablas de calculos'!$AZ$4:$BE$11,6,FALSE),"")</f>
        <v/>
      </c>
    </row>
    <row r="2804" spans="1:26" ht="60" x14ac:dyDescent="0.25">
      <c r="A2804" s="232" t="s">
        <v>947</v>
      </c>
      <c r="B2804" s="137">
        <v>30</v>
      </c>
      <c r="C2804" s="429" t="str">
        <f>+VLOOKUP(Tabla9[[#This Row],[Cod. Riesgo]],Tabla_Riesgos[[Número]:[Tipo de Riesgo]],6,FALSE)</f>
        <v>Operativo</v>
      </c>
      <c r="D2804" s="290" t="s">
        <v>35</v>
      </c>
      <c r="E2804" s="291" t="s">
        <v>36</v>
      </c>
      <c r="F2804" s="292"/>
      <c r="G2804" s="293" t="s">
        <v>244</v>
      </c>
      <c r="H2804" s="472"/>
      <c r="I2804" s="214"/>
      <c r="J2804" s="214"/>
      <c r="K2804" s="214"/>
      <c r="L2804" s="214"/>
      <c r="M2804" s="214"/>
      <c r="N2804" s="214"/>
      <c r="O2804" s="214"/>
      <c r="P2804" s="123">
        <f t="shared" si="176"/>
        <v>0</v>
      </c>
      <c r="Q2804" s="208" t="str">
        <f t="shared" si="177"/>
        <v>Debil</v>
      </c>
      <c r="R2804" s="214" t="s">
        <v>516</v>
      </c>
      <c r="S2804" s="224" t="str">
        <f t="shared" si="178"/>
        <v>DebilFuerte</v>
      </c>
      <c r="T2804" s="224">
        <f>IFERROR(VLOOKUP(S2804,'Tablas de calculos'!$AU$16:$AV$24,2,FALSE),"")</f>
        <v>7</v>
      </c>
      <c r="U2804" s="208" t="str">
        <f>IFERROR(VLOOKUP(T2804,'Tablas de calculos'!$AV$16:$AY$24,4),"")</f>
        <v>Débil</v>
      </c>
      <c r="V2804" s="214"/>
      <c r="W2804" s="214"/>
      <c r="X2804" s="123" t="str">
        <f t="shared" si="179"/>
        <v>Débil</v>
      </c>
      <c r="Y2804" s="208" t="str">
        <f>IFERROR(VLOOKUP(X2804,'Tablas de calculos'!$AZ$4:$BE$11,5,FALSE),"")</f>
        <v/>
      </c>
      <c r="Z2804" s="208" t="str">
        <f>IFERROR(VLOOKUP(X2804,'Tablas de calculos'!$AZ$4:$BE$11,6,FALSE),"")</f>
        <v/>
      </c>
    </row>
    <row r="2805" spans="1:26" ht="75" x14ac:dyDescent="0.25">
      <c r="A2805" s="232" t="s">
        <v>947</v>
      </c>
      <c r="B2805" s="137">
        <v>31</v>
      </c>
      <c r="C2805" s="429" t="str">
        <f>+VLOOKUP(Tabla9[[#This Row],[Cod. Riesgo]],Tabla_Riesgos[[Número]:[Tipo de Riesgo]],6,FALSE)</f>
        <v>Estratégico</v>
      </c>
      <c r="D2805" s="290" t="s">
        <v>35</v>
      </c>
      <c r="E2805" s="291" t="s">
        <v>734</v>
      </c>
      <c r="F2805" s="292"/>
      <c r="G2805" s="293" t="s">
        <v>245</v>
      </c>
      <c r="H2805" s="472"/>
      <c r="I2805" s="214"/>
      <c r="J2805" s="214"/>
      <c r="K2805" s="214"/>
      <c r="L2805" s="214"/>
      <c r="M2805" s="214"/>
      <c r="N2805" s="214"/>
      <c r="O2805" s="214"/>
      <c r="P2805" s="123">
        <f t="shared" si="176"/>
        <v>0</v>
      </c>
      <c r="Q2805" s="208" t="str">
        <f t="shared" si="177"/>
        <v>Debil</v>
      </c>
      <c r="R2805" s="214" t="s">
        <v>516</v>
      </c>
      <c r="S2805" s="224" t="str">
        <f t="shared" si="178"/>
        <v>DebilFuerte</v>
      </c>
      <c r="T2805" s="224">
        <f>IFERROR(VLOOKUP(S2805,'Tablas de calculos'!$AU$16:$AV$24,2,FALSE),"")</f>
        <v>7</v>
      </c>
      <c r="U2805" s="208" t="str">
        <f>IFERROR(VLOOKUP(T2805,'Tablas de calculos'!$AV$16:$AY$24,4),"")</f>
        <v>Débil</v>
      </c>
      <c r="V2805" s="214"/>
      <c r="W2805" s="214"/>
      <c r="X2805" s="123" t="str">
        <f t="shared" si="179"/>
        <v>Débil</v>
      </c>
      <c r="Y2805" s="208" t="str">
        <f>IFERROR(VLOOKUP(X2805,'Tablas de calculos'!$AZ$4:$BE$11,5,FALSE),"")</f>
        <v/>
      </c>
      <c r="Z2805" s="208" t="str">
        <f>IFERROR(VLOOKUP(X2805,'Tablas de calculos'!$AZ$4:$BE$11,6,FALSE),"")</f>
        <v/>
      </c>
    </row>
    <row r="2806" spans="1:26" ht="75" x14ac:dyDescent="0.25">
      <c r="A2806" s="232" t="s">
        <v>947</v>
      </c>
      <c r="B2806" s="137">
        <v>31</v>
      </c>
      <c r="C2806" s="429" t="str">
        <f>+VLOOKUP(Tabla9[[#This Row],[Cod. Riesgo]],Tabla_Riesgos[[Número]:[Tipo de Riesgo]],6,FALSE)</f>
        <v>Estratégico</v>
      </c>
      <c r="D2806" s="290" t="s">
        <v>35</v>
      </c>
      <c r="E2806" s="291" t="s">
        <v>734</v>
      </c>
      <c r="F2806" s="292"/>
      <c r="G2806" s="293" t="s">
        <v>246</v>
      </c>
      <c r="H2806" s="472"/>
      <c r="I2806" s="214"/>
      <c r="J2806" s="214"/>
      <c r="K2806" s="214"/>
      <c r="L2806" s="214"/>
      <c r="M2806" s="214"/>
      <c r="N2806" s="214"/>
      <c r="O2806" s="214"/>
      <c r="P2806" s="123">
        <f t="shared" si="176"/>
        <v>0</v>
      </c>
      <c r="Q2806" s="208" t="str">
        <f t="shared" si="177"/>
        <v>Debil</v>
      </c>
      <c r="R2806" s="214" t="s">
        <v>516</v>
      </c>
      <c r="S2806" s="224" t="str">
        <f t="shared" si="178"/>
        <v>DebilFuerte</v>
      </c>
      <c r="T2806" s="224">
        <f>IFERROR(VLOOKUP(S2806,'Tablas de calculos'!$AU$16:$AV$24,2,FALSE),"")</f>
        <v>7</v>
      </c>
      <c r="U2806" s="208" t="str">
        <f>IFERROR(VLOOKUP(T2806,'Tablas de calculos'!$AV$16:$AY$24,4),"")</f>
        <v>Débil</v>
      </c>
      <c r="V2806" s="214"/>
      <c r="W2806" s="214"/>
      <c r="X2806" s="123" t="str">
        <f t="shared" si="179"/>
        <v>Débil</v>
      </c>
      <c r="Y2806" s="208" t="str">
        <f>IFERROR(VLOOKUP(X2806,'Tablas de calculos'!$AZ$4:$BE$11,5,FALSE),"")</f>
        <v/>
      </c>
      <c r="Z2806" s="208" t="str">
        <f>IFERROR(VLOOKUP(X2806,'Tablas de calculos'!$AZ$4:$BE$11,6,FALSE),"")</f>
        <v/>
      </c>
    </row>
    <row r="2807" spans="1:26" ht="90" x14ac:dyDescent="0.25">
      <c r="A2807" s="232" t="s">
        <v>947</v>
      </c>
      <c r="B2807" s="137">
        <v>31</v>
      </c>
      <c r="C2807" s="429" t="str">
        <f>+VLOOKUP(Tabla9[[#This Row],[Cod. Riesgo]],Tabla_Riesgos[[Número]:[Tipo de Riesgo]],6,FALSE)</f>
        <v>Estratégico</v>
      </c>
      <c r="D2807" s="290" t="s">
        <v>35</v>
      </c>
      <c r="E2807" s="291" t="s">
        <v>734</v>
      </c>
      <c r="F2807" s="292"/>
      <c r="G2807" s="293" t="s">
        <v>247</v>
      </c>
      <c r="H2807" s="472"/>
      <c r="I2807" s="214"/>
      <c r="J2807" s="214"/>
      <c r="K2807" s="214"/>
      <c r="L2807" s="214"/>
      <c r="M2807" s="214"/>
      <c r="N2807" s="214"/>
      <c r="O2807" s="214"/>
      <c r="P2807" s="123">
        <f t="shared" si="176"/>
        <v>0</v>
      </c>
      <c r="Q2807" s="208" t="str">
        <f t="shared" si="177"/>
        <v>Debil</v>
      </c>
      <c r="R2807" s="214" t="s">
        <v>516</v>
      </c>
      <c r="S2807" s="224" t="str">
        <f t="shared" si="178"/>
        <v>DebilFuerte</v>
      </c>
      <c r="T2807" s="224">
        <f>IFERROR(VLOOKUP(S2807,'Tablas de calculos'!$AU$16:$AV$24,2,FALSE),"")</f>
        <v>7</v>
      </c>
      <c r="U2807" s="208" t="str">
        <f>IFERROR(VLOOKUP(T2807,'Tablas de calculos'!$AV$16:$AY$24,4),"")</f>
        <v>Débil</v>
      </c>
      <c r="V2807" s="214"/>
      <c r="W2807" s="214"/>
      <c r="X2807" s="123" t="str">
        <f t="shared" si="179"/>
        <v>Débil</v>
      </c>
      <c r="Y2807" s="208" t="str">
        <f>IFERROR(VLOOKUP(X2807,'Tablas de calculos'!$AZ$4:$BE$11,5,FALSE),"")</f>
        <v/>
      </c>
      <c r="Z2807" s="208" t="str">
        <f>IFERROR(VLOOKUP(X2807,'Tablas de calculos'!$AZ$4:$BE$11,6,FALSE),"")</f>
        <v/>
      </c>
    </row>
    <row r="2808" spans="1:26" ht="75" x14ac:dyDescent="0.25">
      <c r="A2808" s="232" t="s">
        <v>947</v>
      </c>
      <c r="B2808" s="137">
        <v>31</v>
      </c>
      <c r="C2808" s="429" t="str">
        <f>+VLOOKUP(Tabla9[[#This Row],[Cod. Riesgo]],Tabla_Riesgos[[Número]:[Tipo de Riesgo]],6,FALSE)</f>
        <v>Estratégico</v>
      </c>
      <c r="D2808" s="290" t="s">
        <v>35</v>
      </c>
      <c r="E2808" s="291" t="s">
        <v>734</v>
      </c>
      <c r="F2808" s="292"/>
      <c r="G2808" s="293" t="s">
        <v>248</v>
      </c>
      <c r="H2808" s="472"/>
      <c r="I2808" s="214"/>
      <c r="J2808" s="214"/>
      <c r="K2808" s="214"/>
      <c r="L2808" s="214"/>
      <c r="M2808" s="214"/>
      <c r="N2808" s="214"/>
      <c r="O2808" s="214"/>
      <c r="P2808" s="123">
        <f t="shared" si="176"/>
        <v>0</v>
      </c>
      <c r="Q2808" s="208" t="str">
        <f t="shared" si="177"/>
        <v>Debil</v>
      </c>
      <c r="R2808" s="214" t="s">
        <v>516</v>
      </c>
      <c r="S2808" s="224" t="str">
        <f t="shared" si="178"/>
        <v>DebilFuerte</v>
      </c>
      <c r="T2808" s="224">
        <f>IFERROR(VLOOKUP(S2808,'Tablas de calculos'!$AU$16:$AV$24,2,FALSE),"")</f>
        <v>7</v>
      </c>
      <c r="U2808" s="208" t="str">
        <f>IFERROR(VLOOKUP(T2808,'Tablas de calculos'!$AV$16:$AY$24,4),"")</f>
        <v>Débil</v>
      </c>
      <c r="V2808" s="214"/>
      <c r="W2808" s="214"/>
      <c r="X2808" s="123" t="str">
        <f t="shared" si="179"/>
        <v>Débil</v>
      </c>
      <c r="Y2808" s="208" t="str">
        <f>IFERROR(VLOOKUP(X2808,'Tablas de calculos'!$AZ$4:$BE$11,5,FALSE),"")</f>
        <v/>
      </c>
      <c r="Z2808" s="208" t="str">
        <f>IFERROR(VLOOKUP(X2808,'Tablas de calculos'!$AZ$4:$BE$11,6,FALSE),"")</f>
        <v/>
      </c>
    </row>
    <row r="2809" spans="1:26" ht="75" x14ac:dyDescent="0.25">
      <c r="A2809" s="232" t="s">
        <v>947</v>
      </c>
      <c r="B2809" s="137">
        <v>31</v>
      </c>
      <c r="C2809" s="429" t="str">
        <f>+VLOOKUP(Tabla9[[#This Row],[Cod. Riesgo]],Tabla_Riesgos[[Número]:[Tipo de Riesgo]],6,FALSE)</f>
        <v>Estratégico</v>
      </c>
      <c r="D2809" s="290" t="s">
        <v>35</v>
      </c>
      <c r="E2809" s="291" t="s">
        <v>734</v>
      </c>
      <c r="F2809" s="292"/>
      <c r="G2809" s="293" t="s">
        <v>249</v>
      </c>
      <c r="H2809" s="472"/>
      <c r="I2809" s="214"/>
      <c r="J2809" s="214"/>
      <c r="K2809" s="214"/>
      <c r="L2809" s="214"/>
      <c r="M2809" s="214"/>
      <c r="N2809" s="214"/>
      <c r="O2809" s="214"/>
      <c r="P2809" s="123">
        <f t="shared" si="176"/>
        <v>0</v>
      </c>
      <c r="Q2809" s="208" t="str">
        <f t="shared" si="177"/>
        <v>Debil</v>
      </c>
      <c r="R2809" s="214" t="s">
        <v>516</v>
      </c>
      <c r="S2809" s="224" t="str">
        <f t="shared" si="178"/>
        <v>DebilFuerte</v>
      </c>
      <c r="T2809" s="224">
        <f>IFERROR(VLOOKUP(S2809,'Tablas de calculos'!$AU$16:$AV$24,2,FALSE),"")</f>
        <v>7</v>
      </c>
      <c r="U2809" s="208" t="str">
        <f>IFERROR(VLOOKUP(T2809,'Tablas de calculos'!$AV$16:$AY$24,4),"")</f>
        <v>Débil</v>
      </c>
      <c r="V2809" s="214"/>
      <c r="W2809" s="214"/>
      <c r="X2809" s="123" t="str">
        <f t="shared" si="179"/>
        <v>Débil</v>
      </c>
      <c r="Y2809" s="208" t="str">
        <f>IFERROR(VLOOKUP(X2809,'Tablas de calculos'!$AZ$4:$BE$11,5,FALSE),"")</f>
        <v/>
      </c>
      <c r="Z2809" s="208" t="str">
        <f>IFERROR(VLOOKUP(X2809,'Tablas de calculos'!$AZ$4:$BE$11,6,FALSE),"")</f>
        <v/>
      </c>
    </row>
    <row r="2810" spans="1:26" ht="75" x14ac:dyDescent="0.25">
      <c r="A2810" s="232" t="s">
        <v>947</v>
      </c>
      <c r="B2810" s="137">
        <v>33</v>
      </c>
      <c r="C2810" s="429" t="str">
        <f>+VLOOKUP(Tabla9[[#This Row],[Cod. Riesgo]],Tabla_Riesgos[[Número]:[Tipo de Riesgo]],6,FALSE)</f>
        <v>Estratégico</v>
      </c>
      <c r="D2810" s="290" t="s">
        <v>38</v>
      </c>
      <c r="E2810" s="291" t="s">
        <v>39</v>
      </c>
      <c r="F2810" s="292"/>
      <c r="G2810" s="293" t="s">
        <v>250</v>
      </c>
      <c r="H2810" s="472"/>
      <c r="I2810" s="214"/>
      <c r="J2810" s="214"/>
      <c r="K2810" s="214"/>
      <c r="L2810" s="214"/>
      <c r="M2810" s="214"/>
      <c r="N2810" s="214"/>
      <c r="O2810" s="214"/>
      <c r="P2810" s="123">
        <f t="shared" si="176"/>
        <v>0</v>
      </c>
      <c r="Q2810" s="208" t="str">
        <f t="shared" si="177"/>
        <v>Debil</v>
      </c>
      <c r="R2810" s="214" t="s">
        <v>516</v>
      </c>
      <c r="S2810" s="224" t="str">
        <f t="shared" si="178"/>
        <v>DebilFuerte</v>
      </c>
      <c r="T2810" s="224">
        <f>IFERROR(VLOOKUP(S2810,'Tablas de calculos'!$AU$16:$AV$24,2,FALSE),"")</f>
        <v>7</v>
      </c>
      <c r="U2810" s="208" t="str">
        <f>IFERROR(VLOOKUP(T2810,'Tablas de calculos'!$AV$16:$AY$24,4),"")</f>
        <v>Débil</v>
      </c>
      <c r="V2810" s="214"/>
      <c r="W2810" s="214"/>
      <c r="X2810" s="123" t="str">
        <f t="shared" si="179"/>
        <v>Débil</v>
      </c>
      <c r="Y2810" s="208" t="str">
        <f>IFERROR(VLOOKUP(X2810,'Tablas de calculos'!$AZ$4:$BE$11,5,FALSE),"")</f>
        <v/>
      </c>
      <c r="Z2810" s="208" t="str">
        <f>IFERROR(VLOOKUP(X2810,'Tablas de calculos'!$AZ$4:$BE$11,6,FALSE),"")</f>
        <v/>
      </c>
    </row>
    <row r="2811" spans="1:26" ht="45" x14ac:dyDescent="0.25">
      <c r="A2811" s="232" t="s">
        <v>947</v>
      </c>
      <c r="B2811" s="137">
        <v>33</v>
      </c>
      <c r="C2811" s="429" t="str">
        <f>+VLOOKUP(Tabla9[[#This Row],[Cod. Riesgo]],Tabla_Riesgos[[Número]:[Tipo de Riesgo]],6,FALSE)</f>
        <v>Estratégico</v>
      </c>
      <c r="D2811" s="290" t="s">
        <v>38</v>
      </c>
      <c r="E2811" s="291" t="s">
        <v>39</v>
      </c>
      <c r="F2811" s="292"/>
      <c r="G2811" s="293" t="s">
        <v>251</v>
      </c>
      <c r="H2811" s="472"/>
      <c r="I2811" s="214"/>
      <c r="J2811" s="214"/>
      <c r="K2811" s="214"/>
      <c r="L2811" s="214"/>
      <c r="M2811" s="214"/>
      <c r="N2811" s="214"/>
      <c r="O2811" s="214"/>
      <c r="P2811" s="123">
        <f t="shared" si="176"/>
        <v>0</v>
      </c>
      <c r="Q2811" s="208" t="str">
        <f t="shared" si="177"/>
        <v>Debil</v>
      </c>
      <c r="R2811" s="214" t="s">
        <v>516</v>
      </c>
      <c r="S2811" s="224" t="str">
        <f t="shared" si="178"/>
        <v>DebilFuerte</v>
      </c>
      <c r="T2811" s="224">
        <f>IFERROR(VLOOKUP(S2811,'Tablas de calculos'!$AU$16:$AV$24,2,FALSE),"")</f>
        <v>7</v>
      </c>
      <c r="U2811" s="208" t="str">
        <f>IFERROR(VLOOKUP(T2811,'Tablas de calculos'!$AV$16:$AY$24,4),"")</f>
        <v>Débil</v>
      </c>
      <c r="V2811" s="214"/>
      <c r="W2811" s="214"/>
      <c r="X2811" s="123" t="str">
        <f t="shared" si="179"/>
        <v>Débil</v>
      </c>
      <c r="Y2811" s="208" t="str">
        <f>IFERROR(VLOOKUP(X2811,'Tablas de calculos'!$AZ$4:$BE$11,5,FALSE),"")</f>
        <v/>
      </c>
      <c r="Z2811" s="208" t="str">
        <f>IFERROR(VLOOKUP(X2811,'Tablas de calculos'!$AZ$4:$BE$11,6,FALSE),"")</f>
        <v/>
      </c>
    </row>
    <row r="2812" spans="1:26" ht="30" x14ac:dyDescent="0.25">
      <c r="A2812" s="232" t="s">
        <v>947</v>
      </c>
      <c r="B2812" s="137">
        <v>33</v>
      </c>
      <c r="C2812" s="429" t="str">
        <f>+VLOOKUP(Tabla9[[#This Row],[Cod. Riesgo]],Tabla_Riesgos[[Número]:[Tipo de Riesgo]],6,FALSE)</f>
        <v>Estratégico</v>
      </c>
      <c r="D2812" s="290" t="s">
        <v>38</v>
      </c>
      <c r="E2812" s="291" t="s">
        <v>39</v>
      </c>
      <c r="F2812" s="292"/>
      <c r="G2812" s="293" t="s">
        <v>252</v>
      </c>
      <c r="H2812" s="472"/>
      <c r="I2812" s="214"/>
      <c r="J2812" s="214"/>
      <c r="K2812" s="214"/>
      <c r="L2812" s="214"/>
      <c r="M2812" s="214"/>
      <c r="N2812" s="214"/>
      <c r="O2812" s="214"/>
      <c r="P2812" s="123">
        <f t="shared" si="176"/>
        <v>0</v>
      </c>
      <c r="Q2812" s="208" t="str">
        <f t="shared" si="177"/>
        <v>Debil</v>
      </c>
      <c r="R2812" s="214" t="s">
        <v>516</v>
      </c>
      <c r="S2812" s="224" t="str">
        <f t="shared" si="178"/>
        <v>DebilFuerte</v>
      </c>
      <c r="T2812" s="224">
        <f>IFERROR(VLOOKUP(S2812,'Tablas de calculos'!$AU$16:$AV$24,2,FALSE),"")</f>
        <v>7</v>
      </c>
      <c r="U2812" s="208" t="str">
        <f>IFERROR(VLOOKUP(T2812,'Tablas de calculos'!$AV$16:$AY$24,4),"")</f>
        <v>Débil</v>
      </c>
      <c r="V2812" s="214"/>
      <c r="W2812" s="214"/>
      <c r="X2812" s="123" t="str">
        <f t="shared" si="179"/>
        <v>Débil</v>
      </c>
      <c r="Y2812" s="208" t="str">
        <f>IFERROR(VLOOKUP(X2812,'Tablas de calculos'!$AZ$4:$BE$11,5,FALSE),"")</f>
        <v/>
      </c>
      <c r="Z2812" s="208" t="str">
        <f>IFERROR(VLOOKUP(X2812,'Tablas de calculos'!$AZ$4:$BE$11,6,FALSE),"")</f>
        <v/>
      </c>
    </row>
    <row r="2813" spans="1:26" ht="45" x14ac:dyDescent="0.25">
      <c r="A2813" s="232" t="s">
        <v>947</v>
      </c>
      <c r="B2813" s="137">
        <v>33</v>
      </c>
      <c r="C2813" s="429" t="str">
        <f>+VLOOKUP(Tabla9[[#This Row],[Cod. Riesgo]],Tabla_Riesgos[[Número]:[Tipo de Riesgo]],6,FALSE)</f>
        <v>Estratégico</v>
      </c>
      <c r="D2813" s="290" t="s">
        <v>38</v>
      </c>
      <c r="E2813" s="291" t="s">
        <v>39</v>
      </c>
      <c r="F2813" s="292"/>
      <c r="G2813" s="293" t="s">
        <v>253</v>
      </c>
      <c r="H2813" s="472"/>
      <c r="I2813" s="214"/>
      <c r="J2813" s="214"/>
      <c r="K2813" s="214"/>
      <c r="L2813" s="214"/>
      <c r="M2813" s="214"/>
      <c r="N2813" s="214"/>
      <c r="O2813" s="214"/>
      <c r="P2813" s="123">
        <f t="shared" si="176"/>
        <v>0</v>
      </c>
      <c r="Q2813" s="208" t="str">
        <f t="shared" si="177"/>
        <v>Debil</v>
      </c>
      <c r="R2813" s="214" t="s">
        <v>516</v>
      </c>
      <c r="S2813" s="224" t="str">
        <f t="shared" si="178"/>
        <v>DebilFuerte</v>
      </c>
      <c r="T2813" s="224">
        <f>IFERROR(VLOOKUP(S2813,'Tablas de calculos'!$AU$16:$AV$24,2,FALSE),"")</f>
        <v>7</v>
      </c>
      <c r="U2813" s="208" t="str">
        <f>IFERROR(VLOOKUP(T2813,'Tablas de calculos'!$AV$16:$AY$24,4),"")</f>
        <v>Débil</v>
      </c>
      <c r="V2813" s="214"/>
      <c r="W2813" s="214"/>
      <c r="X2813" s="123" t="str">
        <f t="shared" si="179"/>
        <v>Débil</v>
      </c>
      <c r="Y2813" s="208" t="str">
        <f>IFERROR(VLOOKUP(X2813,'Tablas de calculos'!$AZ$4:$BE$11,5,FALSE),"")</f>
        <v/>
      </c>
      <c r="Z2813" s="208" t="str">
        <f>IFERROR(VLOOKUP(X2813,'Tablas de calculos'!$AZ$4:$BE$11,6,FALSE),"")</f>
        <v/>
      </c>
    </row>
    <row r="2814" spans="1:26" ht="45" x14ac:dyDescent="0.25">
      <c r="A2814" s="232" t="s">
        <v>947</v>
      </c>
      <c r="B2814" s="137">
        <v>34</v>
      </c>
      <c r="C2814" s="429" t="str">
        <f>+VLOOKUP(Tabla9[[#This Row],[Cod. Riesgo]],Tabla_Riesgos[[Número]:[Tipo de Riesgo]],6,FALSE)</f>
        <v>Operativo</v>
      </c>
      <c r="D2814" s="290" t="s">
        <v>38</v>
      </c>
      <c r="E2814" s="291" t="s">
        <v>662</v>
      </c>
      <c r="F2814" s="292"/>
      <c r="G2814" s="293" t="s">
        <v>254</v>
      </c>
      <c r="H2814" s="472"/>
      <c r="I2814" s="214"/>
      <c r="J2814" s="214"/>
      <c r="K2814" s="214"/>
      <c r="L2814" s="214"/>
      <c r="M2814" s="214"/>
      <c r="N2814" s="214"/>
      <c r="O2814" s="214"/>
      <c r="P2814" s="123">
        <f t="shared" si="176"/>
        <v>0</v>
      </c>
      <c r="Q2814" s="208" t="str">
        <f t="shared" si="177"/>
        <v>Debil</v>
      </c>
      <c r="R2814" s="214" t="s">
        <v>516</v>
      </c>
      <c r="S2814" s="224" t="str">
        <f t="shared" si="178"/>
        <v>DebilFuerte</v>
      </c>
      <c r="T2814" s="224">
        <f>IFERROR(VLOOKUP(S2814,'Tablas de calculos'!$AU$16:$AV$24,2,FALSE),"")</f>
        <v>7</v>
      </c>
      <c r="U2814" s="208" t="str">
        <f>IFERROR(VLOOKUP(T2814,'Tablas de calculos'!$AV$16:$AY$24,4),"")</f>
        <v>Débil</v>
      </c>
      <c r="V2814" s="214"/>
      <c r="W2814" s="214"/>
      <c r="X2814" s="123" t="str">
        <f t="shared" si="179"/>
        <v>Débil</v>
      </c>
      <c r="Y2814" s="208" t="str">
        <f>IFERROR(VLOOKUP(X2814,'Tablas de calculos'!$AZ$4:$BE$11,5,FALSE),"")</f>
        <v/>
      </c>
      <c r="Z2814" s="208" t="str">
        <f>IFERROR(VLOOKUP(X2814,'Tablas de calculos'!$AZ$4:$BE$11,6,FALSE),"")</f>
        <v/>
      </c>
    </row>
    <row r="2815" spans="1:26" ht="45" x14ac:dyDescent="0.25">
      <c r="A2815" s="232" t="s">
        <v>947</v>
      </c>
      <c r="B2815" s="137">
        <v>34</v>
      </c>
      <c r="C2815" s="429" t="str">
        <f>+VLOOKUP(Tabla9[[#This Row],[Cod. Riesgo]],Tabla_Riesgos[[Número]:[Tipo de Riesgo]],6,FALSE)</f>
        <v>Operativo</v>
      </c>
      <c r="D2815" s="290" t="s">
        <v>38</v>
      </c>
      <c r="E2815" s="291" t="s">
        <v>662</v>
      </c>
      <c r="F2815" s="292"/>
      <c r="G2815" s="293" t="s">
        <v>255</v>
      </c>
      <c r="H2815" s="472"/>
      <c r="I2815" s="214"/>
      <c r="J2815" s="214"/>
      <c r="K2815" s="214"/>
      <c r="L2815" s="214"/>
      <c r="M2815" s="214"/>
      <c r="N2815" s="214"/>
      <c r="O2815" s="214"/>
      <c r="P2815" s="123">
        <f t="shared" si="176"/>
        <v>0</v>
      </c>
      <c r="Q2815" s="208" t="str">
        <f t="shared" si="177"/>
        <v>Debil</v>
      </c>
      <c r="R2815" s="214" t="s">
        <v>516</v>
      </c>
      <c r="S2815" s="224" t="str">
        <f t="shared" si="178"/>
        <v>DebilFuerte</v>
      </c>
      <c r="T2815" s="224">
        <f>IFERROR(VLOOKUP(S2815,'Tablas de calculos'!$AU$16:$AV$24,2,FALSE),"")</f>
        <v>7</v>
      </c>
      <c r="U2815" s="208" t="str">
        <f>IFERROR(VLOOKUP(T2815,'Tablas de calculos'!$AV$16:$AY$24,4),"")</f>
        <v>Débil</v>
      </c>
      <c r="V2815" s="214"/>
      <c r="W2815" s="214"/>
      <c r="X2815" s="123" t="str">
        <f t="shared" si="179"/>
        <v>Débil</v>
      </c>
      <c r="Y2815" s="208" t="str">
        <f>IFERROR(VLOOKUP(X2815,'Tablas de calculos'!$AZ$4:$BE$11,5,FALSE),"")</f>
        <v/>
      </c>
      <c r="Z2815" s="208" t="str">
        <f>IFERROR(VLOOKUP(X2815,'Tablas de calculos'!$AZ$4:$BE$11,6,FALSE),"")</f>
        <v/>
      </c>
    </row>
    <row r="2816" spans="1:26" ht="60" x14ac:dyDescent="0.25">
      <c r="A2816" s="232" t="s">
        <v>947</v>
      </c>
      <c r="B2816" s="137">
        <v>35</v>
      </c>
      <c r="C2816" s="429" t="str">
        <f>+VLOOKUP(Tabla9[[#This Row],[Cod. Riesgo]],Tabla_Riesgos[[Número]:[Tipo de Riesgo]],6,FALSE)</f>
        <v>Operativo</v>
      </c>
      <c r="D2816" s="290" t="s">
        <v>38</v>
      </c>
      <c r="E2816" s="291" t="s">
        <v>40</v>
      </c>
      <c r="F2816" s="292"/>
      <c r="G2816" s="293" t="s">
        <v>256</v>
      </c>
      <c r="H2816" s="472"/>
      <c r="I2816" s="214"/>
      <c r="J2816" s="214"/>
      <c r="K2816" s="214"/>
      <c r="L2816" s="214"/>
      <c r="M2816" s="214"/>
      <c r="N2816" s="214"/>
      <c r="O2816" s="214"/>
      <c r="P2816" s="123">
        <f t="shared" si="176"/>
        <v>0</v>
      </c>
      <c r="Q2816" s="208" t="str">
        <f t="shared" si="177"/>
        <v>Debil</v>
      </c>
      <c r="R2816" s="214" t="s">
        <v>516</v>
      </c>
      <c r="S2816" s="224" t="str">
        <f t="shared" si="178"/>
        <v>DebilFuerte</v>
      </c>
      <c r="T2816" s="224">
        <f>IFERROR(VLOOKUP(S2816,'Tablas de calculos'!$AU$16:$AV$24,2,FALSE),"")</f>
        <v>7</v>
      </c>
      <c r="U2816" s="208" t="str">
        <f>IFERROR(VLOOKUP(T2816,'Tablas de calculos'!$AV$16:$AY$24,4),"")</f>
        <v>Débil</v>
      </c>
      <c r="V2816" s="214"/>
      <c r="W2816" s="214"/>
      <c r="X2816" s="123" t="str">
        <f t="shared" si="179"/>
        <v>Débil</v>
      </c>
      <c r="Y2816" s="208" t="str">
        <f>IFERROR(VLOOKUP(X2816,'Tablas de calculos'!$AZ$4:$BE$11,5,FALSE),"")</f>
        <v/>
      </c>
      <c r="Z2816" s="208" t="str">
        <f>IFERROR(VLOOKUP(X2816,'Tablas de calculos'!$AZ$4:$BE$11,6,FALSE),"")</f>
        <v/>
      </c>
    </row>
    <row r="2817" spans="1:26" ht="45" x14ac:dyDescent="0.25">
      <c r="A2817" s="232" t="s">
        <v>947</v>
      </c>
      <c r="B2817" s="137">
        <v>35</v>
      </c>
      <c r="C2817" s="429" t="str">
        <f>+VLOOKUP(Tabla9[[#This Row],[Cod. Riesgo]],Tabla_Riesgos[[Número]:[Tipo de Riesgo]],6,FALSE)</f>
        <v>Operativo</v>
      </c>
      <c r="D2817" s="290" t="s">
        <v>38</v>
      </c>
      <c r="E2817" s="291" t="s">
        <v>40</v>
      </c>
      <c r="F2817" s="292"/>
      <c r="G2817" s="293" t="s">
        <v>257</v>
      </c>
      <c r="H2817" s="472"/>
      <c r="I2817" s="214"/>
      <c r="J2817" s="214"/>
      <c r="K2817" s="214"/>
      <c r="L2817" s="214"/>
      <c r="M2817" s="214"/>
      <c r="N2817" s="214"/>
      <c r="O2817" s="214"/>
      <c r="P2817" s="123">
        <f t="shared" si="176"/>
        <v>0</v>
      </c>
      <c r="Q2817" s="208" t="str">
        <f t="shared" si="177"/>
        <v>Debil</v>
      </c>
      <c r="R2817" s="214" t="s">
        <v>516</v>
      </c>
      <c r="S2817" s="224" t="str">
        <f t="shared" si="178"/>
        <v>DebilFuerte</v>
      </c>
      <c r="T2817" s="224">
        <f>IFERROR(VLOOKUP(S2817,'Tablas de calculos'!$AU$16:$AV$24,2,FALSE),"")</f>
        <v>7</v>
      </c>
      <c r="U2817" s="208" t="str">
        <f>IFERROR(VLOOKUP(T2817,'Tablas de calculos'!$AV$16:$AY$24,4),"")</f>
        <v>Débil</v>
      </c>
      <c r="V2817" s="214"/>
      <c r="W2817" s="214"/>
      <c r="X2817" s="123" t="str">
        <f t="shared" si="179"/>
        <v>Débil</v>
      </c>
      <c r="Y2817" s="208" t="str">
        <f>IFERROR(VLOOKUP(X2817,'Tablas de calculos'!$AZ$4:$BE$11,5,FALSE),"")</f>
        <v/>
      </c>
      <c r="Z2817" s="208" t="str">
        <f>IFERROR(VLOOKUP(X2817,'Tablas de calculos'!$AZ$4:$BE$11,6,FALSE),"")</f>
        <v/>
      </c>
    </row>
    <row r="2818" spans="1:26" ht="60" x14ac:dyDescent="0.25">
      <c r="A2818" s="232" t="s">
        <v>947</v>
      </c>
      <c r="B2818" s="137">
        <v>35</v>
      </c>
      <c r="C2818" s="429" t="str">
        <f>+VLOOKUP(Tabla9[[#This Row],[Cod. Riesgo]],Tabla_Riesgos[[Número]:[Tipo de Riesgo]],6,FALSE)</f>
        <v>Operativo</v>
      </c>
      <c r="D2818" s="290" t="s">
        <v>38</v>
      </c>
      <c r="E2818" s="291" t="s">
        <v>40</v>
      </c>
      <c r="F2818" s="292"/>
      <c r="G2818" s="293" t="s">
        <v>258</v>
      </c>
      <c r="H2818" s="472"/>
      <c r="I2818" s="214"/>
      <c r="J2818" s="214"/>
      <c r="K2818" s="214"/>
      <c r="L2818" s="214"/>
      <c r="M2818" s="214"/>
      <c r="N2818" s="214"/>
      <c r="O2818" s="214"/>
      <c r="P2818" s="123">
        <f t="shared" si="176"/>
        <v>0</v>
      </c>
      <c r="Q2818" s="208" t="str">
        <f t="shared" si="177"/>
        <v>Debil</v>
      </c>
      <c r="R2818" s="214" t="s">
        <v>516</v>
      </c>
      <c r="S2818" s="224" t="str">
        <f t="shared" si="178"/>
        <v>DebilFuerte</v>
      </c>
      <c r="T2818" s="224">
        <f>IFERROR(VLOOKUP(S2818,'Tablas de calculos'!$AU$16:$AV$24,2,FALSE),"")</f>
        <v>7</v>
      </c>
      <c r="U2818" s="208" t="str">
        <f>IFERROR(VLOOKUP(T2818,'Tablas de calculos'!$AV$16:$AY$24,4),"")</f>
        <v>Débil</v>
      </c>
      <c r="V2818" s="214"/>
      <c r="W2818" s="214"/>
      <c r="X2818" s="123" t="str">
        <f t="shared" si="179"/>
        <v>Débil</v>
      </c>
      <c r="Y2818" s="208" t="str">
        <f>IFERROR(VLOOKUP(X2818,'Tablas de calculos'!$AZ$4:$BE$11,5,FALSE),"")</f>
        <v/>
      </c>
      <c r="Z2818" s="208" t="str">
        <f>IFERROR(VLOOKUP(X2818,'Tablas de calculos'!$AZ$4:$BE$11,6,FALSE),"")</f>
        <v/>
      </c>
    </row>
    <row r="2819" spans="1:26" ht="135" x14ac:dyDescent="0.25">
      <c r="A2819" s="232" t="s">
        <v>947</v>
      </c>
      <c r="B2819" s="137">
        <v>37</v>
      </c>
      <c r="C2819" s="429" t="str">
        <f>+VLOOKUP(Tabla9[[#This Row],[Cod. Riesgo]],Tabla_Riesgos[[Número]:[Tipo de Riesgo]],6,FALSE)</f>
        <v>Estratégico</v>
      </c>
      <c r="D2819" s="290" t="s">
        <v>38</v>
      </c>
      <c r="E2819" s="291" t="s">
        <v>663</v>
      </c>
      <c r="F2819" s="292"/>
      <c r="G2819" s="293" t="s">
        <v>259</v>
      </c>
      <c r="H2819" s="472"/>
      <c r="I2819" s="214"/>
      <c r="J2819" s="214"/>
      <c r="K2819" s="214"/>
      <c r="L2819" s="214"/>
      <c r="M2819" s="214"/>
      <c r="N2819" s="214"/>
      <c r="O2819" s="214"/>
      <c r="P2819" s="123">
        <f t="shared" si="176"/>
        <v>0</v>
      </c>
      <c r="Q2819" s="208" t="str">
        <f t="shared" si="177"/>
        <v>Debil</v>
      </c>
      <c r="R2819" s="214" t="s">
        <v>516</v>
      </c>
      <c r="S2819" s="224" t="str">
        <f t="shared" si="178"/>
        <v>DebilFuerte</v>
      </c>
      <c r="T2819" s="224">
        <f>IFERROR(VLOOKUP(S2819,'Tablas de calculos'!$AU$16:$AV$24,2,FALSE),"")</f>
        <v>7</v>
      </c>
      <c r="U2819" s="208" t="str">
        <f>IFERROR(VLOOKUP(T2819,'Tablas de calculos'!$AV$16:$AY$24,4),"")</f>
        <v>Débil</v>
      </c>
      <c r="V2819" s="214"/>
      <c r="W2819" s="214"/>
      <c r="X2819" s="123" t="str">
        <f t="shared" si="179"/>
        <v>Débil</v>
      </c>
      <c r="Y2819" s="208" t="str">
        <f>IFERROR(VLOOKUP(X2819,'Tablas de calculos'!$AZ$4:$BE$11,5,FALSE),"")</f>
        <v/>
      </c>
      <c r="Z2819" s="208" t="str">
        <f>IFERROR(VLOOKUP(X2819,'Tablas de calculos'!$AZ$4:$BE$11,6,FALSE),"")</f>
        <v/>
      </c>
    </row>
    <row r="2820" spans="1:26" ht="45" x14ac:dyDescent="0.25">
      <c r="A2820" s="232" t="s">
        <v>947</v>
      </c>
      <c r="B2820" s="137">
        <v>38</v>
      </c>
      <c r="C2820" s="429" t="str">
        <f>+VLOOKUP(Tabla9[[#This Row],[Cod. Riesgo]],Tabla_Riesgos[[Número]:[Tipo de Riesgo]],6,FALSE)</f>
        <v>Operativo</v>
      </c>
      <c r="D2820" s="290" t="s">
        <v>43</v>
      </c>
      <c r="E2820" s="291" t="s">
        <v>664</v>
      </c>
      <c r="F2820" s="292"/>
      <c r="G2820" s="293" t="s">
        <v>260</v>
      </c>
      <c r="H2820" s="472"/>
      <c r="I2820" s="214"/>
      <c r="J2820" s="214"/>
      <c r="K2820" s="214"/>
      <c r="L2820" s="214"/>
      <c r="M2820" s="214"/>
      <c r="N2820" s="214"/>
      <c r="O2820" s="214"/>
      <c r="P2820" s="123">
        <f t="shared" si="176"/>
        <v>0</v>
      </c>
      <c r="Q2820" s="208" t="str">
        <f t="shared" si="177"/>
        <v>Debil</v>
      </c>
      <c r="R2820" s="214" t="s">
        <v>516</v>
      </c>
      <c r="S2820" s="224" t="str">
        <f t="shared" si="178"/>
        <v>DebilFuerte</v>
      </c>
      <c r="T2820" s="224">
        <f>IFERROR(VLOOKUP(S2820,'Tablas de calculos'!$AU$16:$AV$24,2,FALSE),"")</f>
        <v>7</v>
      </c>
      <c r="U2820" s="208" t="str">
        <f>IFERROR(VLOOKUP(T2820,'Tablas de calculos'!$AV$16:$AY$24,4),"")</f>
        <v>Débil</v>
      </c>
      <c r="V2820" s="214"/>
      <c r="W2820" s="214"/>
      <c r="X2820" s="123" t="str">
        <f t="shared" si="179"/>
        <v>Débil</v>
      </c>
      <c r="Y2820" s="208" t="str">
        <f>IFERROR(VLOOKUP(X2820,'Tablas de calculos'!$AZ$4:$BE$11,5,FALSE),"")</f>
        <v/>
      </c>
      <c r="Z2820" s="208" t="str">
        <f>IFERROR(VLOOKUP(X2820,'Tablas de calculos'!$AZ$4:$BE$11,6,FALSE),"")</f>
        <v/>
      </c>
    </row>
    <row r="2821" spans="1:26" ht="45" x14ac:dyDescent="0.25">
      <c r="A2821" s="232" t="s">
        <v>947</v>
      </c>
      <c r="B2821" s="137">
        <v>38</v>
      </c>
      <c r="C2821" s="429" t="str">
        <f>+VLOOKUP(Tabla9[[#This Row],[Cod. Riesgo]],Tabla_Riesgos[[Número]:[Tipo de Riesgo]],6,FALSE)</f>
        <v>Operativo</v>
      </c>
      <c r="D2821" s="290" t="s">
        <v>43</v>
      </c>
      <c r="E2821" s="291" t="s">
        <v>664</v>
      </c>
      <c r="F2821" s="292"/>
      <c r="G2821" s="293" t="s">
        <v>261</v>
      </c>
      <c r="H2821" s="472"/>
      <c r="I2821" s="214"/>
      <c r="J2821" s="214"/>
      <c r="K2821" s="214"/>
      <c r="L2821" s="214"/>
      <c r="M2821" s="214"/>
      <c r="N2821" s="214"/>
      <c r="O2821" s="214"/>
      <c r="P2821" s="123">
        <f t="shared" si="176"/>
        <v>0</v>
      </c>
      <c r="Q2821" s="208" t="str">
        <f t="shared" si="177"/>
        <v>Debil</v>
      </c>
      <c r="R2821" s="214" t="s">
        <v>516</v>
      </c>
      <c r="S2821" s="224" t="str">
        <f t="shared" si="178"/>
        <v>DebilFuerte</v>
      </c>
      <c r="T2821" s="224">
        <f>IFERROR(VLOOKUP(S2821,'Tablas de calculos'!$AU$16:$AV$24,2,FALSE),"")</f>
        <v>7</v>
      </c>
      <c r="U2821" s="208" t="str">
        <f>IFERROR(VLOOKUP(T2821,'Tablas de calculos'!$AV$16:$AY$24,4),"")</f>
        <v>Débil</v>
      </c>
      <c r="V2821" s="214"/>
      <c r="W2821" s="214"/>
      <c r="X2821" s="123" t="str">
        <f t="shared" si="179"/>
        <v>Débil</v>
      </c>
      <c r="Y2821" s="208" t="str">
        <f>IFERROR(VLOOKUP(X2821,'Tablas de calculos'!$AZ$4:$BE$11,5,FALSE),"")</f>
        <v/>
      </c>
      <c r="Z2821" s="208" t="str">
        <f>IFERROR(VLOOKUP(X2821,'Tablas de calculos'!$AZ$4:$BE$11,6,FALSE),"")</f>
        <v/>
      </c>
    </row>
    <row r="2822" spans="1:26" ht="60" x14ac:dyDescent="0.25">
      <c r="A2822" s="232" t="s">
        <v>947</v>
      </c>
      <c r="B2822" s="137">
        <v>39</v>
      </c>
      <c r="C2822" s="429" t="str">
        <f>+VLOOKUP(Tabla9[[#This Row],[Cod. Riesgo]],Tabla_Riesgos[[Número]:[Tipo de Riesgo]],6,FALSE)</f>
        <v>Estratégico</v>
      </c>
      <c r="D2822" s="290" t="s">
        <v>43</v>
      </c>
      <c r="E2822" s="291" t="s">
        <v>44</v>
      </c>
      <c r="F2822" s="292"/>
      <c r="G2822" s="293" t="s">
        <v>215</v>
      </c>
      <c r="H2822" s="472"/>
      <c r="I2822" s="214"/>
      <c r="J2822" s="214"/>
      <c r="K2822" s="214"/>
      <c r="L2822" s="214"/>
      <c r="M2822" s="214"/>
      <c r="N2822" s="214"/>
      <c r="O2822" s="214"/>
      <c r="P2822" s="123">
        <f t="shared" si="176"/>
        <v>0</v>
      </c>
      <c r="Q2822" s="208" t="str">
        <f t="shared" si="177"/>
        <v>Debil</v>
      </c>
      <c r="R2822" s="214" t="s">
        <v>516</v>
      </c>
      <c r="S2822" s="224" t="str">
        <f t="shared" si="178"/>
        <v>DebilFuerte</v>
      </c>
      <c r="T2822" s="224">
        <f>IFERROR(VLOOKUP(S2822,'Tablas de calculos'!$AU$16:$AV$24,2,FALSE),"")</f>
        <v>7</v>
      </c>
      <c r="U2822" s="208" t="str">
        <f>IFERROR(VLOOKUP(T2822,'Tablas de calculos'!$AV$16:$AY$24,4),"")</f>
        <v>Débil</v>
      </c>
      <c r="V2822" s="214"/>
      <c r="W2822" s="214"/>
      <c r="X2822" s="123" t="str">
        <f t="shared" si="179"/>
        <v>Débil</v>
      </c>
      <c r="Y2822" s="208" t="str">
        <f>IFERROR(VLOOKUP(X2822,'Tablas de calculos'!$AZ$4:$BE$11,5,FALSE),"")</f>
        <v/>
      </c>
      <c r="Z2822" s="208" t="str">
        <f>IFERROR(VLOOKUP(X2822,'Tablas de calculos'!$AZ$4:$BE$11,6,FALSE),"")</f>
        <v/>
      </c>
    </row>
    <row r="2823" spans="1:26" ht="60" x14ac:dyDescent="0.25">
      <c r="A2823" s="232" t="s">
        <v>947</v>
      </c>
      <c r="B2823" s="137">
        <v>39</v>
      </c>
      <c r="C2823" s="429" t="str">
        <f>+VLOOKUP(Tabla9[[#This Row],[Cod. Riesgo]],Tabla_Riesgos[[Número]:[Tipo de Riesgo]],6,FALSE)</f>
        <v>Estratégico</v>
      </c>
      <c r="D2823" s="290" t="s">
        <v>43</v>
      </c>
      <c r="E2823" s="291" t="s">
        <v>44</v>
      </c>
      <c r="F2823" s="292"/>
      <c r="G2823" s="293" t="s">
        <v>216</v>
      </c>
      <c r="H2823" s="472"/>
      <c r="I2823" s="214"/>
      <c r="J2823" s="214"/>
      <c r="K2823" s="214"/>
      <c r="L2823" s="214"/>
      <c r="M2823" s="214"/>
      <c r="N2823" s="214"/>
      <c r="O2823" s="214"/>
      <c r="P2823" s="123">
        <f t="shared" si="176"/>
        <v>0</v>
      </c>
      <c r="Q2823" s="208" t="str">
        <f t="shared" si="177"/>
        <v>Debil</v>
      </c>
      <c r="R2823" s="214" t="s">
        <v>516</v>
      </c>
      <c r="S2823" s="224" t="str">
        <f t="shared" si="178"/>
        <v>DebilFuerte</v>
      </c>
      <c r="T2823" s="224">
        <f>IFERROR(VLOOKUP(S2823,'Tablas de calculos'!$AU$16:$AV$24,2,FALSE),"")</f>
        <v>7</v>
      </c>
      <c r="U2823" s="208" t="str">
        <f>IFERROR(VLOOKUP(T2823,'Tablas de calculos'!$AV$16:$AY$24,4),"")</f>
        <v>Débil</v>
      </c>
      <c r="V2823" s="214"/>
      <c r="W2823" s="214"/>
      <c r="X2823" s="123" t="str">
        <f t="shared" si="179"/>
        <v>Débil</v>
      </c>
      <c r="Y2823" s="208" t="str">
        <f>IFERROR(VLOOKUP(X2823,'Tablas de calculos'!$AZ$4:$BE$11,5,FALSE),"")</f>
        <v/>
      </c>
      <c r="Z2823" s="208" t="str">
        <f>IFERROR(VLOOKUP(X2823,'Tablas de calculos'!$AZ$4:$BE$11,6,FALSE),"")</f>
        <v/>
      </c>
    </row>
    <row r="2824" spans="1:26" ht="30" x14ac:dyDescent="0.25">
      <c r="A2824" s="232" t="s">
        <v>947</v>
      </c>
      <c r="B2824" s="137">
        <v>39</v>
      </c>
      <c r="C2824" s="429" t="str">
        <f>+VLOOKUP(Tabla9[[#This Row],[Cod. Riesgo]],Tabla_Riesgos[[Número]:[Tipo de Riesgo]],6,FALSE)</f>
        <v>Estratégico</v>
      </c>
      <c r="D2824" s="290" t="s">
        <v>43</v>
      </c>
      <c r="E2824" s="291" t="s">
        <v>44</v>
      </c>
      <c r="F2824" s="292"/>
      <c r="G2824" s="293" t="s">
        <v>217</v>
      </c>
      <c r="H2824" s="472"/>
      <c r="I2824" s="214"/>
      <c r="J2824" s="214"/>
      <c r="K2824" s="214"/>
      <c r="L2824" s="214"/>
      <c r="M2824" s="214"/>
      <c r="N2824" s="214"/>
      <c r="O2824" s="214"/>
      <c r="P2824" s="123">
        <f t="shared" si="176"/>
        <v>0</v>
      </c>
      <c r="Q2824" s="208" t="str">
        <f t="shared" si="177"/>
        <v>Debil</v>
      </c>
      <c r="R2824" s="214" t="s">
        <v>516</v>
      </c>
      <c r="S2824" s="224" t="str">
        <f t="shared" si="178"/>
        <v>DebilFuerte</v>
      </c>
      <c r="T2824" s="224">
        <f>IFERROR(VLOOKUP(S2824,'Tablas de calculos'!$AU$16:$AV$24,2,FALSE),"")</f>
        <v>7</v>
      </c>
      <c r="U2824" s="208" t="str">
        <f>IFERROR(VLOOKUP(T2824,'Tablas de calculos'!$AV$16:$AY$24,4),"")</f>
        <v>Débil</v>
      </c>
      <c r="V2824" s="214"/>
      <c r="W2824" s="214"/>
      <c r="X2824" s="123" t="str">
        <f t="shared" si="179"/>
        <v>Débil</v>
      </c>
      <c r="Y2824" s="208" t="str">
        <f>IFERROR(VLOOKUP(X2824,'Tablas de calculos'!$AZ$4:$BE$11,5,FALSE),"")</f>
        <v/>
      </c>
      <c r="Z2824" s="208" t="str">
        <f>IFERROR(VLOOKUP(X2824,'Tablas de calculos'!$AZ$4:$BE$11,6,FALSE),"")</f>
        <v/>
      </c>
    </row>
    <row r="2825" spans="1:26" ht="60" x14ac:dyDescent="0.25">
      <c r="A2825" s="232" t="s">
        <v>947</v>
      </c>
      <c r="B2825" s="137">
        <v>40</v>
      </c>
      <c r="C2825" s="429" t="str">
        <f>+VLOOKUP(Tabla9[[#This Row],[Cod. Riesgo]],Tabla_Riesgos[[Número]:[Tipo de Riesgo]],6,FALSE)</f>
        <v>Operativo</v>
      </c>
      <c r="D2825" s="290" t="s">
        <v>43</v>
      </c>
      <c r="E2825" s="291" t="s">
        <v>743</v>
      </c>
      <c r="F2825" s="292"/>
      <c r="G2825" s="293" t="s">
        <v>262</v>
      </c>
      <c r="H2825" s="472"/>
      <c r="I2825" s="214"/>
      <c r="J2825" s="214"/>
      <c r="K2825" s="214"/>
      <c r="L2825" s="214"/>
      <c r="M2825" s="214"/>
      <c r="N2825" s="214"/>
      <c r="O2825" s="214"/>
      <c r="P2825" s="123">
        <f t="shared" si="176"/>
        <v>0</v>
      </c>
      <c r="Q2825" s="208" t="str">
        <f t="shared" si="177"/>
        <v>Debil</v>
      </c>
      <c r="R2825" s="214" t="s">
        <v>516</v>
      </c>
      <c r="S2825" s="224" t="str">
        <f t="shared" si="178"/>
        <v>DebilFuerte</v>
      </c>
      <c r="T2825" s="224">
        <f>IFERROR(VLOOKUP(S2825,'Tablas de calculos'!$AU$16:$AV$24,2,FALSE),"")</f>
        <v>7</v>
      </c>
      <c r="U2825" s="208" t="str">
        <f>IFERROR(VLOOKUP(T2825,'Tablas de calculos'!$AV$16:$AY$24,4),"")</f>
        <v>Débil</v>
      </c>
      <c r="V2825" s="214"/>
      <c r="W2825" s="214"/>
      <c r="X2825" s="123" t="str">
        <f t="shared" si="179"/>
        <v>Débil</v>
      </c>
      <c r="Y2825" s="208" t="str">
        <f>IFERROR(VLOOKUP(X2825,'Tablas de calculos'!$AZ$4:$BE$11,5,FALSE),"")</f>
        <v/>
      </c>
      <c r="Z2825" s="208" t="str">
        <f>IFERROR(VLOOKUP(X2825,'Tablas de calculos'!$AZ$4:$BE$11,6,FALSE),"")</f>
        <v/>
      </c>
    </row>
    <row r="2826" spans="1:26" ht="45" x14ac:dyDescent="0.25">
      <c r="A2826" s="232" t="s">
        <v>947</v>
      </c>
      <c r="B2826" s="137">
        <v>40</v>
      </c>
      <c r="C2826" s="429" t="str">
        <f>+VLOOKUP(Tabla9[[#This Row],[Cod. Riesgo]],Tabla_Riesgos[[Número]:[Tipo de Riesgo]],6,FALSE)</f>
        <v>Operativo</v>
      </c>
      <c r="D2826" s="290" t="s">
        <v>43</v>
      </c>
      <c r="E2826" s="291" t="s">
        <v>743</v>
      </c>
      <c r="F2826" s="292"/>
      <c r="G2826" s="293" t="s">
        <v>251</v>
      </c>
      <c r="H2826" s="472"/>
      <c r="I2826" s="214"/>
      <c r="J2826" s="214"/>
      <c r="K2826" s="214"/>
      <c r="L2826" s="214"/>
      <c r="M2826" s="214"/>
      <c r="N2826" s="214"/>
      <c r="O2826" s="214"/>
      <c r="P2826" s="123">
        <f t="shared" si="176"/>
        <v>0</v>
      </c>
      <c r="Q2826" s="208" t="str">
        <f t="shared" si="177"/>
        <v>Debil</v>
      </c>
      <c r="R2826" s="214" t="s">
        <v>516</v>
      </c>
      <c r="S2826" s="224" t="str">
        <f t="shared" si="178"/>
        <v>DebilFuerte</v>
      </c>
      <c r="T2826" s="224">
        <f>IFERROR(VLOOKUP(S2826,'Tablas de calculos'!$AU$16:$AV$24,2,FALSE),"")</f>
        <v>7</v>
      </c>
      <c r="U2826" s="208" t="str">
        <f>IFERROR(VLOOKUP(T2826,'Tablas de calculos'!$AV$16:$AY$24,4),"")</f>
        <v>Débil</v>
      </c>
      <c r="V2826" s="214"/>
      <c r="W2826" s="214"/>
      <c r="X2826" s="123" t="str">
        <f t="shared" si="179"/>
        <v>Débil</v>
      </c>
      <c r="Y2826" s="208" t="str">
        <f>IFERROR(VLOOKUP(X2826,'Tablas de calculos'!$AZ$4:$BE$11,5,FALSE),"")</f>
        <v/>
      </c>
      <c r="Z2826" s="208" t="str">
        <f>IFERROR(VLOOKUP(X2826,'Tablas de calculos'!$AZ$4:$BE$11,6,FALSE),"")</f>
        <v/>
      </c>
    </row>
    <row r="2827" spans="1:26" ht="45" x14ac:dyDescent="0.25">
      <c r="A2827" s="232" t="s">
        <v>947</v>
      </c>
      <c r="B2827" s="137">
        <v>41</v>
      </c>
      <c r="C2827" s="429" t="str">
        <f>+VLOOKUP(Tabla9[[#This Row],[Cod. Riesgo]],Tabla_Riesgos[[Número]:[Tipo de Riesgo]],6,FALSE)</f>
        <v>Estratégico</v>
      </c>
      <c r="D2827" s="290" t="s">
        <v>43</v>
      </c>
      <c r="E2827" s="291" t="s">
        <v>665</v>
      </c>
      <c r="F2827" s="292"/>
      <c r="G2827" s="293" t="s">
        <v>263</v>
      </c>
      <c r="H2827" s="472"/>
      <c r="I2827" s="214"/>
      <c r="J2827" s="214"/>
      <c r="K2827" s="214"/>
      <c r="L2827" s="214"/>
      <c r="M2827" s="214"/>
      <c r="N2827" s="214"/>
      <c r="O2827" s="214"/>
      <c r="P2827" s="123">
        <f t="shared" si="176"/>
        <v>0</v>
      </c>
      <c r="Q2827" s="208" t="str">
        <f t="shared" si="177"/>
        <v>Debil</v>
      </c>
      <c r="R2827" s="214" t="s">
        <v>516</v>
      </c>
      <c r="S2827" s="224" t="str">
        <f t="shared" si="178"/>
        <v>DebilFuerte</v>
      </c>
      <c r="T2827" s="224">
        <f>IFERROR(VLOOKUP(S2827,'Tablas de calculos'!$AU$16:$AV$24,2,FALSE),"")</f>
        <v>7</v>
      </c>
      <c r="U2827" s="208" t="str">
        <f>IFERROR(VLOOKUP(T2827,'Tablas de calculos'!$AV$16:$AY$24,4),"")</f>
        <v>Débil</v>
      </c>
      <c r="V2827" s="214"/>
      <c r="W2827" s="214"/>
      <c r="X2827" s="123" t="str">
        <f t="shared" si="179"/>
        <v>Débil</v>
      </c>
      <c r="Y2827" s="208" t="str">
        <f>IFERROR(VLOOKUP(X2827,'Tablas de calculos'!$AZ$4:$BE$11,5,FALSE),"")</f>
        <v/>
      </c>
      <c r="Z2827" s="208" t="str">
        <f>IFERROR(VLOOKUP(X2827,'Tablas de calculos'!$AZ$4:$BE$11,6,FALSE),"")</f>
        <v/>
      </c>
    </row>
    <row r="2828" spans="1:26" ht="60" x14ac:dyDescent="0.25">
      <c r="A2828" s="232" t="s">
        <v>947</v>
      </c>
      <c r="B2828" s="137">
        <v>42</v>
      </c>
      <c r="C2828" s="429" t="str">
        <f>+VLOOKUP(Tabla9[[#This Row],[Cod. Riesgo]],Tabla_Riesgos[[Número]:[Tipo de Riesgo]],6,FALSE)</f>
        <v>Operativo</v>
      </c>
      <c r="D2828" s="290" t="s">
        <v>43</v>
      </c>
      <c r="E2828" s="291" t="s">
        <v>666</v>
      </c>
      <c r="F2828" s="292"/>
      <c r="G2828" s="293" t="s">
        <v>264</v>
      </c>
      <c r="H2828" s="472"/>
      <c r="I2828" s="214"/>
      <c r="J2828" s="214"/>
      <c r="K2828" s="214"/>
      <c r="L2828" s="214"/>
      <c r="M2828" s="214"/>
      <c r="N2828" s="214"/>
      <c r="O2828" s="214"/>
      <c r="P2828" s="123">
        <f t="shared" si="176"/>
        <v>0</v>
      </c>
      <c r="Q2828" s="208" t="str">
        <f t="shared" si="177"/>
        <v>Debil</v>
      </c>
      <c r="R2828" s="214" t="s">
        <v>516</v>
      </c>
      <c r="S2828" s="224" t="str">
        <f t="shared" si="178"/>
        <v>DebilFuerte</v>
      </c>
      <c r="T2828" s="224">
        <f>IFERROR(VLOOKUP(S2828,'Tablas de calculos'!$AU$16:$AV$24,2,FALSE),"")</f>
        <v>7</v>
      </c>
      <c r="U2828" s="208" t="str">
        <f>IFERROR(VLOOKUP(T2828,'Tablas de calculos'!$AV$16:$AY$24,4),"")</f>
        <v>Débil</v>
      </c>
      <c r="V2828" s="214"/>
      <c r="W2828" s="214"/>
      <c r="X2828" s="123" t="str">
        <f t="shared" si="179"/>
        <v>Débil</v>
      </c>
      <c r="Y2828" s="208" t="str">
        <f>IFERROR(VLOOKUP(X2828,'Tablas de calculos'!$AZ$4:$BE$11,5,FALSE),"")</f>
        <v/>
      </c>
      <c r="Z2828" s="208" t="str">
        <f>IFERROR(VLOOKUP(X2828,'Tablas de calculos'!$AZ$4:$BE$11,6,FALSE),"")</f>
        <v/>
      </c>
    </row>
    <row r="2829" spans="1:26" ht="45" x14ac:dyDescent="0.25">
      <c r="A2829" s="232" t="s">
        <v>947</v>
      </c>
      <c r="B2829" s="137">
        <v>42</v>
      </c>
      <c r="C2829" s="429" t="str">
        <f>+VLOOKUP(Tabla9[[#This Row],[Cod. Riesgo]],Tabla_Riesgos[[Número]:[Tipo de Riesgo]],6,FALSE)</f>
        <v>Operativo</v>
      </c>
      <c r="D2829" s="290" t="s">
        <v>43</v>
      </c>
      <c r="E2829" s="291" t="s">
        <v>666</v>
      </c>
      <c r="F2829" s="292"/>
      <c r="G2829" s="293" t="s">
        <v>265</v>
      </c>
      <c r="H2829" s="472"/>
      <c r="I2829" s="214"/>
      <c r="J2829" s="214"/>
      <c r="K2829" s="214"/>
      <c r="L2829" s="214"/>
      <c r="M2829" s="214"/>
      <c r="N2829" s="214"/>
      <c r="O2829" s="214"/>
      <c r="P2829" s="123">
        <f t="shared" ref="P2829:P2892" si="180">IFERROR(IF(I2829="Asignado",15,0)+IF(J2829="Adecuado",15,0)+IF(K2829="Oportuna",15,0)+IF(L2829="Prevenir",15,0)+IF(L2829="Detectar",10,0)+IF(M2829="Confiable",15,0)+IF(N2829="Se investigan y resuelven oportunamente",15,0)+IF(O2829="Completa",10,0)+IF(O2829="Incompleta",5,0),"")</f>
        <v>0</v>
      </c>
      <c r="Q2829" s="208" t="str">
        <f t="shared" ref="Q2829:Q2892" si="181">IF(P2829&lt;86,"Debil",IF(P2829&lt;96,"Moderado","Fuerte"))</f>
        <v>Debil</v>
      </c>
      <c r="R2829" s="214" t="s">
        <v>516</v>
      </c>
      <c r="S2829" s="224" t="str">
        <f t="shared" ref="S2829:S2892" si="182">_xlfn.CONCAT(Q2829,R2829)</f>
        <v>DebilFuerte</v>
      </c>
      <c r="T2829" s="224">
        <f>IFERROR(VLOOKUP(S2829,'Tablas de calculos'!$AU$16:$AV$24,2,FALSE),"")</f>
        <v>7</v>
      </c>
      <c r="U2829" s="208" t="str">
        <f>IFERROR(VLOOKUP(T2829,'Tablas de calculos'!$AV$16:$AY$24,4),"")</f>
        <v>Débil</v>
      </c>
      <c r="V2829" s="214"/>
      <c r="W2829" s="214"/>
      <c r="X2829" s="123" t="str">
        <f t="shared" ref="X2829:X2892" si="183">CONCATENATE(U2829,V2829,W2829)</f>
        <v>Débil</v>
      </c>
      <c r="Y2829" s="208" t="str">
        <f>IFERROR(VLOOKUP(X2829,'Tablas de calculos'!$AZ$4:$BE$11,5,FALSE),"")</f>
        <v/>
      </c>
      <c r="Z2829" s="208" t="str">
        <f>IFERROR(VLOOKUP(X2829,'Tablas de calculos'!$AZ$4:$BE$11,6,FALSE),"")</f>
        <v/>
      </c>
    </row>
    <row r="2830" spans="1:26" ht="60" x14ac:dyDescent="0.25">
      <c r="A2830" s="232" t="s">
        <v>947</v>
      </c>
      <c r="B2830" s="137">
        <v>43</v>
      </c>
      <c r="C2830" s="429" t="str">
        <f>+VLOOKUP(Tabla9[[#This Row],[Cod. Riesgo]],Tabla_Riesgos[[Número]:[Tipo de Riesgo]],6,FALSE)</f>
        <v>Operativo</v>
      </c>
      <c r="D2830" s="290" t="s">
        <v>45</v>
      </c>
      <c r="E2830" s="291" t="s">
        <v>667</v>
      </c>
      <c r="F2830" s="292"/>
      <c r="G2830" s="293" t="s">
        <v>266</v>
      </c>
      <c r="H2830" s="472"/>
      <c r="I2830" s="214"/>
      <c r="J2830" s="214"/>
      <c r="K2830" s="214"/>
      <c r="L2830" s="214"/>
      <c r="M2830" s="214"/>
      <c r="N2830" s="214"/>
      <c r="O2830" s="214"/>
      <c r="P2830" s="123">
        <f t="shared" si="180"/>
        <v>0</v>
      </c>
      <c r="Q2830" s="208" t="str">
        <f t="shared" si="181"/>
        <v>Debil</v>
      </c>
      <c r="R2830" s="214" t="s">
        <v>516</v>
      </c>
      <c r="S2830" s="224" t="str">
        <f t="shared" si="182"/>
        <v>DebilFuerte</v>
      </c>
      <c r="T2830" s="224">
        <f>IFERROR(VLOOKUP(S2830,'Tablas de calculos'!$AU$16:$AV$24,2,FALSE),"")</f>
        <v>7</v>
      </c>
      <c r="U2830" s="208" t="str">
        <f>IFERROR(VLOOKUP(T2830,'Tablas de calculos'!$AV$16:$AY$24,4),"")</f>
        <v>Débil</v>
      </c>
      <c r="V2830" s="214"/>
      <c r="W2830" s="214"/>
      <c r="X2830" s="123" t="str">
        <f t="shared" si="183"/>
        <v>Débil</v>
      </c>
      <c r="Y2830" s="208" t="str">
        <f>IFERROR(VLOOKUP(X2830,'Tablas de calculos'!$AZ$4:$BE$11,5,FALSE),"")</f>
        <v/>
      </c>
      <c r="Z2830" s="208" t="str">
        <f>IFERROR(VLOOKUP(X2830,'Tablas de calculos'!$AZ$4:$BE$11,6,FALSE),"")</f>
        <v/>
      </c>
    </row>
    <row r="2831" spans="1:26" ht="45" x14ac:dyDescent="0.25">
      <c r="A2831" s="232" t="s">
        <v>947</v>
      </c>
      <c r="B2831" s="137">
        <v>43</v>
      </c>
      <c r="C2831" s="429" t="str">
        <f>+VLOOKUP(Tabla9[[#This Row],[Cod. Riesgo]],Tabla_Riesgos[[Número]:[Tipo de Riesgo]],6,FALSE)</f>
        <v>Operativo</v>
      </c>
      <c r="D2831" s="290" t="s">
        <v>45</v>
      </c>
      <c r="E2831" s="291" t="s">
        <v>667</v>
      </c>
      <c r="F2831" s="292"/>
      <c r="G2831" s="293" t="s">
        <v>267</v>
      </c>
      <c r="H2831" s="472"/>
      <c r="I2831" s="214"/>
      <c r="J2831" s="214"/>
      <c r="K2831" s="214"/>
      <c r="L2831" s="214"/>
      <c r="M2831" s="214"/>
      <c r="N2831" s="214"/>
      <c r="O2831" s="214"/>
      <c r="P2831" s="123">
        <f t="shared" si="180"/>
        <v>0</v>
      </c>
      <c r="Q2831" s="208" t="str">
        <f t="shared" si="181"/>
        <v>Debil</v>
      </c>
      <c r="R2831" s="214" t="s">
        <v>516</v>
      </c>
      <c r="S2831" s="224" t="str">
        <f t="shared" si="182"/>
        <v>DebilFuerte</v>
      </c>
      <c r="T2831" s="224">
        <f>IFERROR(VLOOKUP(S2831,'Tablas de calculos'!$AU$16:$AV$24,2,FALSE),"")</f>
        <v>7</v>
      </c>
      <c r="U2831" s="208" t="str">
        <f>IFERROR(VLOOKUP(T2831,'Tablas de calculos'!$AV$16:$AY$24,4),"")</f>
        <v>Débil</v>
      </c>
      <c r="V2831" s="214"/>
      <c r="W2831" s="214"/>
      <c r="X2831" s="123" t="str">
        <f t="shared" si="183"/>
        <v>Débil</v>
      </c>
      <c r="Y2831" s="208" t="str">
        <f>IFERROR(VLOOKUP(X2831,'Tablas de calculos'!$AZ$4:$BE$11,5,FALSE),"")</f>
        <v/>
      </c>
      <c r="Z2831" s="208" t="str">
        <f>IFERROR(VLOOKUP(X2831,'Tablas de calculos'!$AZ$4:$BE$11,6,FALSE),"")</f>
        <v/>
      </c>
    </row>
    <row r="2832" spans="1:26" ht="45" x14ac:dyDescent="0.25">
      <c r="A2832" s="232" t="s">
        <v>947</v>
      </c>
      <c r="B2832" s="137">
        <v>43</v>
      </c>
      <c r="C2832" s="429" t="str">
        <f>+VLOOKUP(Tabla9[[#This Row],[Cod. Riesgo]],Tabla_Riesgos[[Número]:[Tipo de Riesgo]],6,FALSE)</f>
        <v>Operativo</v>
      </c>
      <c r="D2832" s="290" t="s">
        <v>45</v>
      </c>
      <c r="E2832" s="291" t="s">
        <v>667</v>
      </c>
      <c r="F2832" s="292"/>
      <c r="G2832" s="293" t="s">
        <v>268</v>
      </c>
      <c r="H2832" s="472"/>
      <c r="I2832" s="214"/>
      <c r="J2832" s="214"/>
      <c r="K2832" s="214"/>
      <c r="L2832" s="214"/>
      <c r="M2832" s="214"/>
      <c r="N2832" s="214"/>
      <c r="O2832" s="214"/>
      <c r="P2832" s="123">
        <f t="shared" si="180"/>
        <v>0</v>
      </c>
      <c r="Q2832" s="208" t="str">
        <f t="shared" si="181"/>
        <v>Debil</v>
      </c>
      <c r="R2832" s="214" t="s">
        <v>516</v>
      </c>
      <c r="S2832" s="224" t="str">
        <f t="shared" si="182"/>
        <v>DebilFuerte</v>
      </c>
      <c r="T2832" s="224">
        <f>IFERROR(VLOOKUP(S2832,'Tablas de calculos'!$AU$16:$AV$24,2,FALSE),"")</f>
        <v>7</v>
      </c>
      <c r="U2832" s="208" t="str">
        <f>IFERROR(VLOOKUP(T2832,'Tablas de calculos'!$AV$16:$AY$24,4),"")</f>
        <v>Débil</v>
      </c>
      <c r="V2832" s="214"/>
      <c r="W2832" s="214"/>
      <c r="X2832" s="123" t="str">
        <f t="shared" si="183"/>
        <v>Débil</v>
      </c>
      <c r="Y2832" s="208" t="str">
        <f>IFERROR(VLOOKUP(X2832,'Tablas de calculos'!$AZ$4:$BE$11,5,FALSE),"")</f>
        <v/>
      </c>
      <c r="Z2832" s="208" t="str">
        <f>IFERROR(VLOOKUP(X2832,'Tablas de calculos'!$AZ$4:$BE$11,6,FALSE),"")</f>
        <v/>
      </c>
    </row>
    <row r="2833" spans="1:26" ht="45" x14ac:dyDescent="0.25">
      <c r="A2833" s="232" t="s">
        <v>947</v>
      </c>
      <c r="B2833" s="137">
        <v>43</v>
      </c>
      <c r="C2833" s="429" t="str">
        <f>+VLOOKUP(Tabla9[[#This Row],[Cod. Riesgo]],Tabla_Riesgos[[Número]:[Tipo de Riesgo]],6,FALSE)</f>
        <v>Operativo</v>
      </c>
      <c r="D2833" s="290" t="s">
        <v>45</v>
      </c>
      <c r="E2833" s="291" t="s">
        <v>667</v>
      </c>
      <c r="F2833" s="292"/>
      <c r="G2833" s="293" t="s">
        <v>269</v>
      </c>
      <c r="H2833" s="472"/>
      <c r="I2833" s="214"/>
      <c r="J2833" s="214"/>
      <c r="K2833" s="214"/>
      <c r="L2833" s="214"/>
      <c r="M2833" s="214"/>
      <c r="N2833" s="214"/>
      <c r="O2833" s="214"/>
      <c r="P2833" s="123">
        <f t="shared" si="180"/>
        <v>0</v>
      </c>
      <c r="Q2833" s="208" t="str">
        <f t="shared" si="181"/>
        <v>Debil</v>
      </c>
      <c r="R2833" s="214" t="s">
        <v>516</v>
      </c>
      <c r="S2833" s="224" t="str">
        <f t="shared" si="182"/>
        <v>DebilFuerte</v>
      </c>
      <c r="T2833" s="224">
        <f>IFERROR(VLOOKUP(S2833,'Tablas de calculos'!$AU$16:$AV$24,2,FALSE),"")</f>
        <v>7</v>
      </c>
      <c r="U2833" s="208" t="str">
        <f>IFERROR(VLOOKUP(T2833,'Tablas de calculos'!$AV$16:$AY$24,4),"")</f>
        <v>Débil</v>
      </c>
      <c r="V2833" s="214"/>
      <c r="W2833" s="214"/>
      <c r="X2833" s="123" t="str">
        <f t="shared" si="183"/>
        <v>Débil</v>
      </c>
      <c r="Y2833" s="208" t="str">
        <f>IFERROR(VLOOKUP(X2833,'Tablas de calculos'!$AZ$4:$BE$11,5,FALSE),"")</f>
        <v/>
      </c>
      <c r="Z2833" s="208" t="str">
        <f>IFERROR(VLOOKUP(X2833,'Tablas de calculos'!$AZ$4:$BE$11,6,FALSE),"")</f>
        <v/>
      </c>
    </row>
    <row r="2834" spans="1:26" ht="90" x14ac:dyDescent="0.25">
      <c r="A2834" s="232" t="s">
        <v>947</v>
      </c>
      <c r="B2834" s="137">
        <v>43</v>
      </c>
      <c r="C2834" s="429" t="str">
        <f>+VLOOKUP(Tabla9[[#This Row],[Cod. Riesgo]],Tabla_Riesgos[[Número]:[Tipo de Riesgo]],6,FALSE)</f>
        <v>Operativo</v>
      </c>
      <c r="D2834" s="290" t="s">
        <v>45</v>
      </c>
      <c r="E2834" s="291" t="s">
        <v>667</v>
      </c>
      <c r="F2834" s="292"/>
      <c r="G2834" s="293" t="s">
        <v>270</v>
      </c>
      <c r="H2834" s="472"/>
      <c r="I2834" s="214"/>
      <c r="J2834" s="214"/>
      <c r="K2834" s="214"/>
      <c r="L2834" s="214"/>
      <c r="M2834" s="214"/>
      <c r="N2834" s="214"/>
      <c r="O2834" s="214"/>
      <c r="P2834" s="123">
        <f t="shared" si="180"/>
        <v>0</v>
      </c>
      <c r="Q2834" s="208" t="str">
        <f t="shared" si="181"/>
        <v>Debil</v>
      </c>
      <c r="R2834" s="214" t="s">
        <v>516</v>
      </c>
      <c r="S2834" s="224" t="str">
        <f t="shared" si="182"/>
        <v>DebilFuerte</v>
      </c>
      <c r="T2834" s="224">
        <f>IFERROR(VLOOKUP(S2834,'Tablas de calculos'!$AU$16:$AV$24,2,FALSE),"")</f>
        <v>7</v>
      </c>
      <c r="U2834" s="208" t="str">
        <f>IFERROR(VLOOKUP(T2834,'Tablas de calculos'!$AV$16:$AY$24,4),"")</f>
        <v>Débil</v>
      </c>
      <c r="V2834" s="214"/>
      <c r="W2834" s="214"/>
      <c r="X2834" s="123" t="str">
        <f t="shared" si="183"/>
        <v>Débil</v>
      </c>
      <c r="Y2834" s="208" t="str">
        <f>IFERROR(VLOOKUP(X2834,'Tablas de calculos'!$AZ$4:$BE$11,5,FALSE),"")</f>
        <v/>
      </c>
      <c r="Z2834" s="208" t="str">
        <f>IFERROR(VLOOKUP(X2834,'Tablas de calculos'!$AZ$4:$BE$11,6,FALSE),"")</f>
        <v/>
      </c>
    </row>
    <row r="2835" spans="1:26" ht="45" x14ac:dyDescent="0.25">
      <c r="A2835" s="232" t="s">
        <v>947</v>
      </c>
      <c r="B2835" s="137">
        <v>43</v>
      </c>
      <c r="C2835" s="429" t="str">
        <f>+VLOOKUP(Tabla9[[#This Row],[Cod. Riesgo]],Tabla_Riesgos[[Número]:[Tipo de Riesgo]],6,FALSE)</f>
        <v>Operativo</v>
      </c>
      <c r="D2835" s="290" t="s">
        <v>45</v>
      </c>
      <c r="E2835" s="291" t="s">
        <v>667</v>
      </c>
      <c r="F2835" s="292"/>
      <c r="G2835" s="293" t="s">
        <v>271</v>
      </c>
      <c r="H2835" s="472"/>
      <c r="I2835" s="214"/>
      <c r="J2835" s="214"/>
      <c r="K2835" s="214"/>
      <c r="L2835" s="214"/>
      <c r="M2835" s="214"/>
      <c r="N2835" s="214"/>
      <c r="O2835" s="214"/>
      <c r="P2835" s="123">
        <f t="shared" si="180"/>
        <v>0</v>
      </c>
      <c r="Q2835" s="208" t="str">
        <f t="shared" si="181"/>
        <v>Debil</v>
      </c>
      <c r="R2835" s="214" t="s">
        <v>516</v>
      </c>
      <c r="S2835" s="224" t="str">
        <f t="shared" si="182"/>
        <v>DebilFuerte</v>
      </c>
      <c r="T2835" s="224">
        <f>IFERROR(VLOOKUP(S2835,'Tablas de calculos'!$AU$16:$AV$24,2,FALSE),"")</f>
        <v>7</v>
      </c>
      <c r="U2835" s="208" t="str">
        <f>IFERROR(VLOOKUP(T2835,'Tablas de calculos'!$AV$16:$AY$24,4),"")</f>
        <v>Débil</v>
      </c>
      <c r="V2835" s="214"/>
      <c r="W2835" s="214"/>
      <c r="X2835" s="123" t="str">
        <f t="shared" si="183"/>
        <v>Débil</v>
      </c>
      <c r="Y2835" s="208" t="str">
        <f>IFERROR(VLOOKUP(X2835,'Tablas de calculos'!$AZ$4:$BE$11,5,FALSE),"")</f>
        <v/>
      </c>
      <c r="Z2835" s="208" t="str">
        <f>IFERROR(VLOOKUP(X2835,'Tablas de calculos'!$AZ$4:$BE$11,6,FALSE),"")</f>
        <v/>
      </c>
    </row>
    <row r="2836" spans="1:26" ht="60" x14ac:dyDescent="0.25">
      <c r="A2836" s="232" t="s">
        <v>947</v>
      </c>
      <c r="B2836" s="137">
        <v>44</v>
      </c>
      <c r="C2836" s="429" t="str">
        <f>+VLOOKUP(Tabla9[[#This Row],[Cod. Riesgo]],Tabla_Riesgos[[Número]:[Tipo de Riesgo]],6,FALSE)</f>
        <v>Operativo</v>
      </c>
      <c r="D2836" s="290" t="s">
        <v>45</v>
      </c>
      <c r="E2836" s="291" t="s">
        <v>668</v>
      </c>
      <c r="F2836" s="292"/>
      <c r="G2836" s="293" t="s">
        <v>272</v>
      </c>
      <c r="H2836" s="472"/>
      <c r="I2836" s="214"/>
      <c r="J2836" s="214"/>
      <c r="K2836" s="214"/>
      <c r="L2836" s="214"/>
      <c r="M2836" s="214"/>
      <c r="N2836" s="214"/>
      <c r="O2836" s="214"/>
      <c r="P2836" s="123">
        <f t="shared" si="180"/>
        <v>0</v>
      </c>
      <c r="Q2836" s="208" t="str">
        <f t="shared" si="181"/>
        <v>Debil</v>
      </c>
      <c r="R2836" s="214" t="s">
        <v>516</v>
      </c>
      <c r="S2836" s="224" t="str">
        <f t="shared" si="182"/>
        <v>DebilFuerte</v>
      </c>
      <c r="T2836" s="224">
        <f>IFERROR(VLOOKUP(S2836,'Tablas de calculos'!$AU$16:$AV$24,2,FALSE),"")</f>
        <v>7</v>
      </c>
      <c r="U2836" s="208" t="str">
        <f>IFERROR(VLOOKUP(T2836,'Tablas de calculos'!$AV$16:$AY$24,4),"")</f>
        <v>Débil</v>
      </c>
      <c r="V2836" s="214"/>
      <c r="W2836" s="214"/>
      <c r="X2836" s="123" t="str">
        <f t="shared" si="183"/>
        <v>Débil</v>
      </c>
      <c r="Y2836" s="208" t="str">
        <f>IFERROR(VLOOKUP(X2836,'Tablas de calculos'!$AZ$4:$BE$11,5,FALSE),"")</f>
        <v/>
      </c>
      <c r="Z2836" s="208" t="str">
        <f>IFERROR(VLOOKUP(X2836,'Tablas de calculos'!$AZ$4:$BE$11,6,FALSE),"")</f>
        <v/>
      </c>
    </row>
    <row r="2837" spans="1:26" ht="45" x14ac:dyDescent="0.25">
      <c r="A2837" s="232" t="s">
        <v>947</v>
      </c>
      <c r="B2837" s="137">
        <v>44</v>
      </c>
      <c r="C2837" s="429" t="str">
        <f>+VLOOKUP(Tabla9[[#This Row],[Cod. Riesgo]],Tabla_Riesgos[[Número]:[Tipo de Riesgo]],6,FALSE)</f>
        <v>Operativo</v>
      </c>
      <c r="D2837" s="290" t="s">
        <v>45</v>
      </c>
      <c r="E2837" s="291" t="s">
        <v>668</v>
      </c>
      <c r="F2837" s="292"/>
      <c r="G2837" s="293" t="s">
        <v>273</v>
      </c>
      <c r="H2837" s="472"/>
      <c r="I2837" s="214"/>
      <c r="J2837" s="214"/>
      <c r="K2837" s="214"/>
      <c r="L2837" s="214"/>
      <c r="M2837" s="214"/>
      <c r="N2837" s="214"/>
      <c r="O2837" s="214"/>
      <c r="P2837" s="123">
        <f t="shared" si="180"/>
        <v>0</v>
      </c>
      <c r="Q2837" s="208" t="str">
        <f t="shared" si="181"/>
        <v>Debil</v>
      </c>
      <c r="R2837" s="214" t="s">
        <v>516</v>
      </c>
      <c r="S2837" s="224" t="str">
        <f t="shared" si="182"/>
        <v>DebilFuerte</v>
      </c>
      <c r="T2837" s="224">
        <f>IFERROR(VLOOKUP(S2837,'Tablas de calculos'!$AU$16:$AV$24,2,FALSE),"")</f>
        <v>7</v>
      </c>
      <c r="U2837" s="208" t="str">
        <f>IFERROR(VLOOKUP(T2837,'Tablas de calculos'!$AV$16:$AY$24,4),"")</f>
        <v>Débil</v>
      </c>
      <c r="V2837" s="214"/>
      <c r="W2837" s="214"/>
      <c r="X2837" s="123" t="str">
        <f t="shared" si="183"/>
        <v>Débil</v>
      </c>
      <c r="Y2837" s="208" t="str">
        <f>IFERROR(VLOOKUP(X2837,'Tablas de calculos'!$AZ$4:$BE$11,5,FALSE),"")</f>
        <v/>
      </c>
      <c r="Z2837" s="208" t="str">
        <f>IFERROR(VLOOKUP(X2837,'Tablas de calculos'!$AZ$4:$BE$11,6,FALSE),"")</f>
        <v/>
      </c>
    </row>
    <row r="2838" spans="1:26" ht="90" x14ac:dyDescent="0.25">
      <c r="A2838" s="232" t="s">
        <v>947</v>
      </c>
      <c r="B2838" s="137">
        <v>44</v>
      </c>
      <c r="C2838" s="429" t="str">
        <f>+VLOOKUP(Tabla9[[#This Row],[Cod. Riesgo]],Tabla_Riesgos[[Número]:[Tipo de Riesgo]],6,FALSE)</f>
        <v>Operativo</v>
      </c>
      <c r="D2838" s="290" t="s">
        <v>45</v>
      </c>
      <c r="E2838" s="291" t="s">
        <v>668</v>
      </c>
      <c r="F2838" s="292"/>
      <c r="G2838" s="293" t="s">
        <v>274</v>
      </c>
      <c r="H2838" s="472"/>
      <c r="I2838" s="214"/>
      <c r="J2838" s="214"/>
      <c r="K2838" s="214"/>
      <c r="L2838" s="214"/>
      <c r="M2838" s="214"/>
      <c r="N2838" s="214"/>
      <c r="O2838" s="214"/>
      <c r="P2838" s="123">
        <f t="shared" si="180"/>
        <v>0</v>
      </c>
      <c r="Q2838" s="208" t="str">
        <f t="shared" si="181"/>
        <v>Debil</v>
      </c>
      <c r="R2838" s="214" t="s">
        <v>516</v>
      </c>
      <c r="S2838" s="224" t="str">
        <f t="shared" si="182"/>
        <v>DebilFuerte</v>
      </c>
      <c r="T2838" s="224">
        <f>IFERROR(VLOOKUP(S2838,'Tablas de calculos'!$AU$16:$AV$24,2,FALSE),"")</f>
        <v>7</v>
      </c>
      <c r="U2838" s="208" t="str">
        <f>IFERROR(VLOOKUP(T2838,'Tablas de calculos'!$AV$16:$AY$24,4),"")</f>
        <v>Débil</v>
      </c>
      <c r="V2838" s="214"/>
      <c r="W2838" s="214"/>
      <c r="X2838" s="123" t="str">
        <f t="shared" si="183"/>
        <v>Débil</v>
      </c>
      <c r="Y2838" s="208" t="str">
        <f>IFERROR(VLOOKUP(X2838,'Tablas de calculos'!$AZ$4:$BE$11,5,FALSE),"")</f>
        <v/>
      </c>
      <c r="Z2838" s="208" t="str">
        <f>IFERROR(VLOOKUP(X2838,'Tablas de calculos'!$AZ$4:$BE$11,6,FALSE),"")</f>
        <v/>
      </c>
    </row>
    <row r="2839" spans="1:26" ht="60" x14ac:dyDescent="0.25">
      <c r="A2839" s="232" t="s">
        <v>947</v>
      </c>
      <c r="B2839" s="137">
        <v>45</v>
      </c>
      <c r="C2839" s="429" t="str">
        <f>+VLOOKUP(Tabla9[[#This Row],[Cod. Riesgo]],Tabla_Riesgos[[Número]:[Tipo de Riesgo]],6,FALSE)</f>
        <v>Operativo</v>
      </c>
      <c r="D2839" s="290" t="s">
        <v>45</v>
      </c>
      <c r="E2839" s="291" t="s">
        <v>46</v>
      </c>
      <c r="F2839" s="292"/>
      <c r="G2839" s="293" t="s">
        <v>275</v>
      </c>
      <c r="H2839" s="472"/>
      <c r="I2839" s="214"/>
      <c r="J2839" s="214"/>
      <c r="K2839" s="214"/>
      <c r="L2839" s="214"/>
      <c r="M2839" s="214"/>
      <c r="N2839" s="214"/>
      <c r="O2839" s="214"/>
      <c r="P2839" s="123">
        <f t="shared" si="180"/>
        <v>0</v>
      </c>
      <c r="Q2839" s="208" t="str">
        <f t="shared" si="181"/>
        <v>Debil</v>
      </c>
      <c r="R2839" s="214" t="s">
        <v>516</v>
      </c>
      <c r="S2839" s="224" t="str">
        <f t="shared" si="182"/>
        <v>DebilFuerte</v>
      </c>
      <c r="T2839" s="224">
        <f>IFERROR(VLOOKUP(S2839,'Tablas de calculos'!$AU$16:$AV$24,2,FALSE),"")</f>
        <v>7</v>
      </c>
      <c r="U2839" s="208" t="str">
        <f>IFERROR(VLOOKUP(T2839,'Tablas de calculos'!$AV$16:$AY$24,4),"")</f>
        <v>Débil</v>
      </c>
      <c r="V2839" s="214"/>
      <c r="W2839" s="214"/>
      <c r="X2839" s="123" t="str">
        <f t="shared" si="183"/>
        <v>Débil</v>
      </c>
      <c r="Y2839" s="208" t="str">
        <f>IFERROR(VLOOKUP(X2839,'Tablas de calculos'!$AZ$4:$BE$11,5,FALSE),"")</f>
        <v/>
      </c>
      <c r="Z2839" s="208" t="str">
        <f>IFERROR(VLOOKUP(X2839,'Tablas de calculos'!$AZ$4:$BE$11,6,FALSE),"")</f>
        <v/>
      </c>
    </row>
    <row r="2840" spans="1:26" ht="45" x14ac:dyDescent="0.25">
      <c r="A2840" s="232" t="s">
        <v>947</v>
      </c>
      <c r="B2840" s="137">
        <v>45</v>
      </c>
      <c r="C2840" s="429" t="str">
        <f>+VLOOKUP(Tabla9[[#This Row],[Cod. Riesgo]],Tabla_Riesgos[[Número]:[Tipo de Riesgo]],6,FALSE)</f>
        <v>Operativo</v>
      </c>
      <c r="D2840" s="290" t="s">
        <v>45</v>
      </c>
      <c r="E2840" s="291" t="s">
        <v>46</v>
      </c>
      <c r="F2840" s="292"/>
      <c r="G2840" s="293" t="s">
        <v>276</v>
      </c>
      <c r="H2840" s="472"/>
      <c r="I2840" s="214"/>
      <c r="J2840" s="214"/>
      <c r="K2840" s="214"/>
      <c r="L2840" s="214"/>
      <c r="M2840" s="214"/>
      <c r="N2840" s="214"/>
      <c r="O2840" s="214"/>
      <c r="P2840" s="123">
        <f t="shared" si="180"/>
        <v>0</v>
      </c>
      <c r="Q2840" s="208" t="str">
        <f t="shared" si="181"/>
        <v>Debil</v>
      </c>
      <c r="R2840" s="214" t="s">
        <v>516</v>
      </c>
      <c r="S2840" s="224" t="str">
        <f t="shared" si="182"/>
        <v>DebilFuerte</v>
      </c>
      <c r="T2840" s="224">
        <f>IFERROR(VLOOKUP(S2840,'Tablas de calculos'!$AU$16:$AV$24,2,FALSE),"")</f>
        <v>7</v>
      </c>
      <c r="U2840" s="208" t="str">
        <f>IFERROR(VLOOKUP(T2840,'Tablas de calculos'!$AV$16:$AY$24,4),"")</f>
        <v>Débil</v>
      </c>
      <c r="V2840" s="214"/>
      <c r="W2840" s="214"/>
      <c r="X2840" s="123" t="str">
        <f t="shared" si="183"/>
        <v>Débil</v>
      </c>
      <c r="Y2840" s="208" t="str">
        <f>IFERROR(VLOOKUP(X2840,'Tablas de calculos'!$AZ$4:$BE$11,5,FALSE),"")</f>
        <v/>
      </c>
      <c r="Z2840" s="208" t="str">
        <f>IFERROR(VLOOKUP(X2840,'Tablas de calculos'!$AZ$4:$BE$11,6,FALSE),"")</f>
        <v/>
      </c>
    </row>
    <row r="2841" spans="1:26" ht="105" x14ac:dyDescent="0.25">
      <c r="A2841" s="232" t="s">
        <v>947</v>
      </c>
      <c r="B2841" s="137">
        <v>45</v>
      </c>
      <c r="C2841" s="429" t="str">
        <f>+VLOOKUP(Tabla9[[#This Row],[Cod. Riesgo]],Tabla_Riesgos[[Número]:[Tipo de Riesgo]],6,FALSE)</f>
        <v>Operativo</v>
      </c>
      <c r="D2841" s="290" t="s">
        <v>45</v>
      </c>
      <c r="E2841" s="291" t="s">
        <v>46</v>
      </c>
      <c r="F2841" s="292"/>
      <c r="G2841" s="293" t="s">
        <v>277</v>
      </c>
      <c r="H2841" s="472"/>
      <c r="I2841" s="214"/>
      <c r="J2841" s="214"/>
      <c r="K2841" s="214"/>
      <c r="L2841" s="214"/>
      <c r="M2841" s="214"/>
      <c r="N2841" s="214"/>
      <c r="O2841" s="214"/>
      <c r="P2841" s="123">
        <f t="shared" si="180"/>
        <v>0</v>
      </c>
      <c r="Q2841" s="208" t="str">
        <f t="shared" si="181"/>
        <v>Debil</v>
      </c>
      <c r="R2841" s="214" t="s">
        <v>516</v>
      </c>
      <c r="S2841" s="224" t="str">
        <f t="shared" si="182"/>
        <v>DebilFuerte</v>
      </c>
      <c r="T2841" s="224">
        <f>IFERROR(VLOOKUP(S2841,'Tablas de calculos'!$AU$16:$AV$24,2,FALSE),"")</f>
        <v>7</v>
      </c>
      <c r="U2841" s="208" t="str">
        <f>IFERROR(VLOOKUP(T2841,'Tablas de calculos'!$AV$16:$AY$24,4),"")</f>
        <v>Débil</v>
      </c>
      <c r="V2841" s="214"/>
      <c r="W2841" s="214"/>
      <c r="X2841" s="123" t="str">
        <f t="shared" si="183"/>
        <v>Débil</v>
      </c>
      <c r="Y2841" s="208" t="str">
        <f>IFERROR(VLOOKUP(X2841,'Tablas de calculos'!$AZ$4:$BE$11,5,FALSE),"")</f>
        <v/>
      </c>
      <c r="Z2841" s="208" t="str">
        <f>IFERROR(VLOOKUP(X2841,'Tablas de calculos'!$AZ$4:$BE$11,6,FALSE),"")</f>
        <v/>
      </c>
    </row>
    <row r="2842" spans="1:26" ht="165" x14ac:dyDescent="0.25">
      <c r="A2842" s="232" t="s">
        <v>947</v>
      </c>
      <c r="B2842" s="137">
        <v>45</v>
      </c>
      <c r="C2842" s="429" t="str">
        <f>+VLOOKUP(Tabla9[[#This Row],[Cod. Riesgo]],Tabla_Riesgos[[Número]:[Tipo de Riesgo]],6,FALSE)</f>
        <v>Operativo</v>
      </c>
      <c r="D2842" s="290" t="s">
        <v>45</v>
      </c>
      <c r="E2842" s="291" t="s">
        <v>46</v>
      </c>
      <c r="F2842" s="292"/>
      <c r="G2842" s="293" t="s">
        <v>278</v>
      </c>
      <c r="H2842" s="472"/>
      <c r="I2842" s="214"/>
      <c r="J2842" s="214"/>
      <c r="K2842" s="214"/>
      <c r="L2842" s="214"/>
      <c r="M2842" s="214"/>
      <c r="N2842" s="214"/>
      <c r="O2842" s="214"/>
      <c r="P2842" s="123">
        <f t="shared" si="180"/>
        <v>0</v>
      </c>
      <c r="Q2842" s="208" t="str">
        <f t="shared" si="181"/>
        <v>Debil</v>
      </c>
      <c r="R2842" s="214" t="s">
        <v>516</v>
      </c>
      <c r="S2842" s="224" t="str">
        <f t="shared" si="182"/>
        <v>DebilFuerte</v>
      </c>
      <c r="T2842" s="224">
        <f>IFERROR(VLOOKUP(S2842,'Tablas de calculos'!$AU$16:$AV$24,2,FALSE),"")</f>
        <v>7</v>
      </c>
      <c r="U2842" s="208" t="str">
        <f>IFERROR(VLOOKUP(T2842,'Tablas de calculos'!$AV$16:$AY$24,4),"")</f>
        <v>Débil</v>
      </c>
      <c r="V2842" s="214"/>
      <c r="W2842" s="214"/>
      <c r="X2842" s="123" t="str">
        <f t="shared" si="183"/>
        <v>Débil</v>
      </c>
      <c r="Y2842" s="208" t="str">
        <f>IFERROR(VLOOKUP(X2842,'Tablas de calculos'!$AZ$4:$BE$11,5,FALSE),"")</f>
        <v/>
      </c>
      <c r="Z2842" s="208" t="str">
        <f>IFERROR(VLOOKUP(X2842,'Tablas de calculos'!$AZ$4:$BE$11,6,FALSE),"")</f>
        <v/>
      </c>
    </row>
    <row r="2843" spans="1:26" ht="135" x14ac:dyDescent="0.25">
      <c r="A2843" s="232" t="s">
        <v>947</v>
      </c>
      <c r="B2843" s="137">
        <v>48</v>
      </c>
      <c r="C2843" s="429" t="str">
        <f>+VLOOKUP(Tabla9[[#This Row],[Cod. Riesgo]],Tabla_Riesgos[[Número]:[Tipo de Riesgo]],6,FALSE)</f>
        <v>Operativo</v>
      </c>
      <c r="D2843" s="290" t="s">
        <v>48</v>
      </c>
      <c r="E2843" s="291" t="s">
        <v>52</v>
      </c>
      <c r="F2843" s="292"/>
      <c r="G2843" s="293" t="s">
        <v>279</v>
      </c>
      <c r="H2843" s="472"/>
      <c r="I2843" s="214"/>
      <c r="J2843" s="214"/>
      <c r="K2843" s="214"/>
      <c r="L2843" s="214"/>
      <c r="M2843" s="214"/>
      <c r="N2843" s="214"/>
      <c r="O2843" s="214"/>
      <c r="P2843" s="123">
        <f t="shared" si="180"/>
        <v>0</v>
      </c>
      <c r="Q2843" s="208" t="str">
        <f t="shared" si="181"/>
        <v>Debil</v>
      </c>
      <c r="R2843" s="214" t="s">
        <v>516</v>
      </c>
      <c r="S2843" s="224" t="str">
        <f t="shared" si="182"/>
        <v>DebilFuerte</v>
      </c>
      <c r="T2843" s="224">
        <f>IFERROR(VLOOKUP(S2843,'Tablas de calculos'!$AU$16:$AV$24,2,FALSE),"")</f>
        <v>7</v>
      </c>
      <c r="U2843" s="208" t="str">
        <f>IFERROR(VLOOKUP(T2843,'Tablas de calculos'!$AV$16:$AY$24,4),"")</f>
        <v>Débil</v>
      </c>
      <c r="V2843" s="214"/>
      <c r="W2843" s="214"/>
      <c r="X2843" s="123" t="str">
        <f t="shared" si="183"/>
        <v>Débil</v>
      </c>
      <c r="Y2843" s="208" t="str">
        <f>IFERROR(VLOOKUP(X2843,'Tablas de calculos'!$AZ$4:$BE$11,5,FALSE),"")</f>
        <v/>
      </c>
      <c r="Z2843" s="208" t="str">
        <f>IFERROR(VLOOKUP(X2843,'Tablas de calculos'!$AZ$4:$BE$11,6,FALSE),"")</f>
        <v/>
      </c>
    </row>
    <row r="2844" spans="1:26" ht="45" x14ac:dyDescent="0.25">
      <c r="A2844" s="232" t="s">
        <v>947</v>
      </c>
      <c r="B2844" s="137">
        <v>48</v>
      </c>
      <c r="C2844" s="429" t="str">
        <f>+VLOOKUP(Tabla9[[#This Row],[Cod. Riesgo]],Tabla_Riesgos[[Número]:[Tipo de Riesgo]],6,FALSE)</f>
        <v>Operativo</v>
      </c>
      <c r="D2844" s="290" t="s">
        <v>48</v>
      </c>
      <c r="E2844" s="291" t="s">
        <v>52</v>
      </c>
      <c r="F2844" s="292"/>
      <c r="G2844" s="293" t="s">
        <v>280</v>
      </c>
      <c r="H2844" s="472"/>
      <c r="I2844" s="214"/>
      <c r="J2844" s="214"/>
      <c r="K2844" s="214"/>
      <c r="L2844" s="214"/>
      <c r="M2844" s="214"/>
      <c r="N2844" s="214"/>
      <c r="O2844" s="214"/>
      <c r="P2844" s="123">
        <f t="shared" si="180"/>
        <v>0</v>
      </c>
      <c r="Q2844" s="208" t="str">
        <f t="shared" si="181"/>
        <v>Debil</v>
      </c>
      <c r="R2844" s="214" t="s">
        <v>516</v>
      </c>
      <c r="S2844" s="224" t="str">
        <f t="shared" si="182"/>
        <v>DebilFuerte</v>
      </c>
      <c r="T2844" s="224">
        <f>IFERROR(VLOOKUP(S2844,'Tablas de calculos'!$AU$16:$AV$24,2,FALSE),"")</f>
        <v>7</v>
      </c>
      <c r="U2844" s="208" t="str">
        <f>IFERROR(VLOOKUP(T2844,'Tablas de calculos'!$AV$16:$AY$24,4),"")</f>
        <v>Débil</v>
      </c>
      <c r="V2844" s="214"/>
      <c r="W2844" s="214"/>
      <c r="X2844" s="123" t="str">
        <f t="shared" si="183"/>
        <v>Débil</v>
      </c>
      <c r="Y2844" s="208" t="str">
        <f>IFERROR(VLOOKUP(X2844,'Tablas de calculos'!$AZ$4:$BE$11,5,FALSE),"")</f>
        <v/>
      </c>
      <c r="Z2844" s="208" t="str">
        <f>IFERROR(VLOOKUP(X2844,'Tablas de calculos'!$AZ$4:$BE$11,6,FALSE),"")</f>
        <v/>
      </c>
    </row>
    <row r="2845" spans="1:26" ht="60" x14ac:dyDescent="0.25">
      <c r="A2845" s="232" t="s">
        <v>947</v>
      </c>
      <c r="B2845" s="137">
        <v>48</v>
      </c>
      <c r="C2845" s="429" t="str">
        <f>+VLOOKUP(Tabla9[[#This Row],[Cod. Riesgo]],Tabla_Riesgos[[Número]:[Tipo de Riesgo]],6,FALSE)</f>
        <v>Operativo</v>
      </c>
      <c r="D2845" s="290" t="s">
        <v>48</v>
      </c>
      <c r="E2845" s="291" t="s">
        <v>52</v>
      </c>
      <c r="F2845" s="292"/>
      <c r="G2845" s="293" t="s">
        <v>281</v>
      </c>
      <c r="H2845" s="472"/>
      <c r="I2845" s="214"/>
      <c r="J2845" s="214"/>
      <c r="K2845" s="214"/>
      <c r="L2845" s="214"/>
      <c r="M2845" s="214"/>
      <c r="N2845" s="214"/>
      <c r="O2845" s="214"/>
      <c r="P2845" s="123">
        <f t="shared" si="180"/>
        <v>0</v>
      </c>
      <c r="Q2845" s="208" t="str">
        <f t="shared" si="181"/>
        <v>Debil</v>
      </c>
      <c r="R2845" s="214" t="s">
        <v>516</v>
      </c>
      <c r="S2845" s="224" t="str">
        <f t="shared" si="182"/>
        <v>DebilFuerte</v>
      </c>
      <c r="T2845" s="224">
        <f>IFERROR(VLOOKUP(S2845,'Tablas de calculos'!$AU$16:$AV$24,2,FALSE),"")</f>
        <v>7</v>
      </c>
      <c r="U2845" s="208" t="str">
        <f>IFERROR(VLOOKUP(T2845,'Tablas de calculos'!$AV$16:$AY$24,4),"")</f>
        <v>Débil</v>
      </c>
      <c r="V2845" s="214"/>
      <c r="W2845" s="214"/>
      <c r="X2845" s="123" t="str">
        <f t="shared" si="183"/>
        <v>Débil</v>
      </c>
      <c r="Y2845" s="208" t="str">
        <f>IFERROR(VLOOKUP(X2845,'Tablas de calculos'!$AZ$4:$BE$11,5,FALSE),"")</f>
        <v/>
      </c>
      <c r="Z2845" s="208" t="str">
        <f>IFERROR(VLOOKUP(X2845,'Tablas de calculos'!$AZ$4:$BE$11,6,FALSE),"")</f>
        <v/>
      </c>
    </row>
    <row r="2846" spans="1:26" ht="45" x14ac:dyDescent="0.25">
      <c r="A2846" s="232" t="s">
        <v>947</v>
      </c>
      <c r="B2846" s="137">
        <v>48</v>
      </c>
      <c r="C2846" s="429" t="str">
        <f>+VLOOKUP(Tabla9[[#This Row],[Cod. Riesgo]],Tabla_Riesgos[[Número]:[Tipo de Riesgo]],6,FALSE)</f>
        <v>Operativo</v>
      </c>
      <c r="D2846" s="290" t="s">
        <v>48</v>
      </c>
      <c r="E2846" s="291" t="s">
        <v>52</v>
      </c>
      <c r="F2846" s="292"/>
      <c r="G2846" s="293" t="s">
        <v>282</v>
      </c>
      <c r="H2846" s="472"/>
      <c r="I2846" s="214"/>
      <c r="J2846" s="214"/>
      <c r="K2846" s="214"/>
      <c r="L2846" s="214"/>
      <c r="M2846" s="214"/>
      <c r="N2846" s="214"/>
      <c r="O2846" s="214"/>
      <c r="P2846" s="123">
        <f t="shared" si="180"/>
        <v>0</v>
      </c>
      <c r="Q2846" s="208" t="str">
        <f t="shared" si="181"/>
        <v>Debil</v>
      </c>
      <c r="R2846" s="214" t="s">
        <v>516</v>
      </c>
      <c r="S2846" s="224" t="str">
        <f t="shared" si="182"/>
        <v>DebilFuerte</v>
      </c>
      <c r="T2846" s="224">
        <f>IFERROR(VLOOKUP(S2846,'Tablas de calculos'!$AU$16:$AV$24,2,FALSE),"")</f>
        <v>7</v>
      </c>
      <c r="U2846" s="208" t="str">
        <f>IFERROR(VLOOKUP(T2846,'Tablas de calculos'!$AV$16:$AY$24,4),"")</f>
        <v>Débil</v>
      </c>
      <c r="V2846" s="214"/>
      <c r="W2846" s="214"/>
      <c r="X2846" s="123" t="str">
        <f t="shared" si="183"/>
        <v>Débil</v>
      </c>
      <c r="Y2846" s="208" t="str">
        <f>IFERROR(VLOOKUP(X2846,'Tablas de calculos'!$AZ$4:$BE$11,5,FALSE),"")</f>
        <v/>
      </c>
      <c r="Z2846" s="208" t="str">
        <f>IFERROR(VLOOKUP(X2846,'Tablas de calculos'!$AZ$4:$BE$11,6,FALSE),"")</f>
        <v/>
      </c>
    </row>
    <row r="2847" spans="1:26" ht="60" x14ac:dyDescent="0.25">
      <c r="A2847" s="232" t="s">
        <v>947</v>
      </c>
      <c r="B2847" s="137">
        <v>49</v>
      </c>
      <c r="C2847" s="429" t="str">
        <f>+VLOOKUP(Tabla9[[#This Row],[Cod. Riesgo]],Tabla_Riesgos[[Número]:[Tipo de Riesgo]],6,FALSE)</f>
        <v>Operativo</v>
      </c>
      <c r="D2847" s="290" t="s">
        <v>48</v>
      </c>
      <c r="E2847" s="291" t="s">
        <v>54</v>
      </c>
      <c r="F2847" s="292"/>
      <c r="G2847" s="293" t="s">
        <v>283</v>
      </c>
      <c r="H2847" s="472"/>
      <c r="I2847" s="214"/>
      <c r="J2847" s="214"/>
      <c r="K2847" s="214"/>
      <c r="L2847" s="214"/>
      <c r="M2847" s="214"/>
      <c r="N2847" s="214"/>
      <c r="O2847" s="214"/>
      <c r="P2847" s="123">
        <f t="shared" si="180"/>
        <v>0</v>
      </c>
      <c r="Q2847" s="208" t="str">
        <f t="shared" si="181"/>
        <v>Debil</v>
      </c>
      <c r="R2847" s="214" t="s">
        <v>516</v>
      </c>
      <c r="S2847" s="224" t="str">
        <f t="shared" si="182"/>
        <v>DebilFuerte</v>
      </c>
      <c r="T2847" s="224">
        <f>IFERROR(VLOOKUP(S2847,'Tablas de calculos'!$AU$16:$AV$24,2,FALSE),"")</f>
        <v>7</v>
      </c>
      <c r="U2847" s="208" t="str">
        <f>IFERROR(VLOOKUP(T2847,'Tablas de calculos'!$AV$16:$AY$24,4),"")</f>
        <v>Débil</v>
      </c>
      <c r="V2847" s="214"/>
      <c r="W2847" s="214"/>
      <c r="X2847" s="123" t="str">
        <f t="shared" si="183"/>
        <v>Débil</v>
      </c>
      <c r="Y2847" s="208" t="str">
        <f>IFERROR(VLOOKUP(X2847,'Tablas de calculos'!$AZ$4:$BE$11,5,FALSE),"")</f>
        <v/>
      </c>
      <c r="Z2847" s="208" t="str">
        <f>IFERROR(VLOOKUP(X2847,'Tablas de calculos'!$AZ$4:$BE$11,6,FALSE),"")</f>
        <v/>
      </c>
    </row>
    <row r="2848" spans="1:26" ht="45" x14ac:dyDescent="0.25">
      <c r="A2848" s="232" t="s">
        <v>947</v>
      </c>
      <c r="B2848" s="137">
        <v>49</v>
      </c>
      <c r="C2848" s="429" t="str">
        <f>+VLOOKUP(Tabla9[[#This Row],[Cod. Riesgo]],Tabla_Riesgos[[Número]:[Tipo de Riesgo]],6,FALSE)</f>
        <v>Operativo</v>
      </c>
      <c r="D2848" s="290" t="s">
        <v>48</v>
      </c>
      <c r="E2848" s="291" t="s">
        <v>54</v>
      </c>
      <c r="F2848" s="292"/>
      <c r="G2848" s="293" t="s">
        <v>280</v>
      </c>
      <c r="H2848" s="472"/>
      <c r="I2848" s="214"/>
      <c r="J2848" s="214"/>
      <c r="K2848" s="214"/>
      <c r="L2848" s="214"/>
      <c r="M2848" s="214"/>
      <c r="N2848" s="214"/>
      <c r="O2848" s="214"/>
      <c r="P2848" s="123">
        <f t="shared" si="180"/>
        <v>0</v>
      </c>
      <c r="Q2848" s="208" t="str">
        <f t="shared" si="181"/>
        <v>Debil</v>
      </c>
      <c r="R2848" s="214" t="s">
        <v>516</v>
      </c>
      <c r="S2848" s="224" t="str">
        <f t="shared" si="182"/>
        <v>DebilFuerte</v>
      </c>
      <c r="T2848" s="224">
        <f>IFERROR(VLOOKUP(S2848,'Tablas de calculos'!$AU$16:$AV$24,2,FALSE),"")</f>
        <v>7</v>
      </c>
      <c r="U2848" s="208" t="str">
        <f>IFERROR(VLOOKUP(T2848,'Tablas de calculos'!$AV$16:$AY$24,4),"")</f>
        <v>Débil</v>
      </c>
      <c r="V2848" s="214"/>
      <c r="W2848" s="214"/>
      <c r="X2848" s="123" t="str">
        <f t="shared" si="183"/>
        <v>Débil</v>
      </c>
      <c r="Y2848" s="208" t="str">
        <f>IFERROR(VLOOKUP(X2848,'Tablas de calculos'!$AZ$4:$BE$11,5,FALSE),"")</f>
        <v/>
      </c>
      <c r="Z2848" s="208" t="str">
        <f>IFERROR(VLOOKUP(X2848,'Tablas de calculos'!$AZ$4:$BE$11,6,FALSE),"")</f>
        <v/>
      </c>
    </row>
    <row r="2849" spans="1:26" ht="60" x14ac:dyDescent="0.25">
      <c r="A2849" s="232" t="s">
        <v>947</v>
      </c>
      <c r="B2849" s="137">
        <v>49</v>
      </c>
      <c r="C2849" s="429" t="str">
        <f>+VLOOKUP(Tabla9[[#This Row],[Cod. Riesgo]],Tabla_Riesgos[[Número]:[Tipo de Riesgo]],6,FALSE)</f>
        <v>Operativo</v>
      </c>
      <c r="D2849" s="290" t="s">
        <v>48</v>
      </c>
      <c r="E2849" s="291" t="s">
        <v>54</v>
      </c>
      <c r="F2849" s="292"/>
      <c r="G2849" s="293" t="s">
        <v>284</v>
      </c>
      <c r="H2849" s="472"/>
      <c r="I2849" s="214"/>
      <c r="J2849" s="214"/>
      <c r="K2849" s="214"/>
      <c r="L2849" s="214"/>
      <c r="M2849" s="214"/>
      <c r="N2849" s="214"/>
      <c r="O2849" s="214"/>
      <c r="P2849" s="123">
        <f t="shared" si="180"/>
        <v>0</v>
      </c>
      <c r="Q2849" s="208" t="str">
        <f t="shared" si="181"/>
        <v>Debil</v>
      </c>
      <c r="R2849" s="214" t="s">
        <v>516</v>
      </c>
      <c r="S2849" s="224" t="str">
        <f t="shared" si="182"/>
        <v>DebilFuerte</v>
      </c>
      <c r="T2849" s="224">
        <f>IFERROR(VLOOKUP(S2849,'Tablas de calculos'!$AU$16:$AV$24,2,FALSE),"")</f>
        <v>7</v>
      </c>
      <c r="U2849" s="208" t="str">
        <f>IFERROR(VLOOKUP(T2849,'Tablas de calculos'!$AV$16:$AY$24,4),"")</f>
        <v>Débil</v>
      </c>
      <c r="V2849" s="214"/>
      <c r="W2849" s="214"/>
      <c r="X2849" s="123" t="str">
        <f t="shared" si="183"/>
        <v>Débil</v>
      </c>
      <c r="Y2849" s="208" t="str">
        <f>IFERROR(VLOOKUP(X2849,'Tablas de calculos'!$AZ$4:$BE$11,5,FALSE),"")</f>
        <v/>
      </c>
      <c r="Z2849" s="208" t="str">
        <f>IFERROR(VLOOKUP(X2849,'Tablas de calculos'!$AZ$4:$BE$11,6,FALSE),"")</f>
        <v/>
      </c>
    </row>
    <row r="2850" spans="1:26" ht="45" x14ac:dyDescent="0.25">
      <c r="A2850" s="232" t="s">
        <v>947</v>
      </c>
      <c r="B2850" s="137">
        <v>49</v>
      </c>
      <c r="C2850" s="429" t="str">
        <f>+VLOOKUP(Tabla9[[#This Row],[Cod. Riesgo]],Tabla_Riesgos[[Número]:[Tipo de Riesgo]],6,FALSE)</f>
        <v>Operativo</v>
      </c>
      <c r="D2850" s="290" t="s">
        <v>48</v>
      </c>
      <c r="E2850" s="291" t="s">
        <v>54</v>
      </c>
      <c r="F2850" s="292"/>
      <c r="G2850" s="293" t="s">
        <v>282</v>
      </c>
      <c r="H2850" s="472"/>
      <c r="I2850" s="214"/>
      <c r="J2850" s="214"/>
      <c r="K2850" s="214"/>
      <c r="L2850" s="214"/>
      <c r="M2850" s="214"/>
      <c r="N2850" s="214"/>
      <c r="O2850" s="214"/>
      <c r="P2850" s="123">
        <f t="shared" si="180"/>
        <v>0</v>
      </c>
      <c r="Q2850" s="208" t="str">
        <f t="shared" si="181"/>
        <v>Debil</v>
      </c>
      <c r="R2850" s="214" t="s">
        <v>516</v>
      </c>
      <c r="S2850" s="224" t="str">
        <f t="shared" si="182"/>
        <v>DebilFuerte</v>
      </c>
      <c r="T2850" s="224">
        <f>IFERROR(VLOOKUP(S2850,'Tablas de calculos'!$AU$16:$AV$24,2,FALSE),"")</f>
        <v>7</v>
      </c>
      <c r="U2850" s="208" t="str">
        <f>IFERROR(VLOOKUP(T2850,'Tablas de calculos'!$AV$16:$AY$24,4),"")</f>
        <v>Débil</v>
      </c>
      <c r="V2850" s="214"/>
      <c r="W2850" s="214"/>
      <c r="X2850" s="123" t="str">
        <f t="shared" si="183"/>
        <v>Débil</v>
      </c>
      <c r="Y2850" s="208" t="str">
        <f>IFERROR(VLOOKUP(X2850,'Tablas de calculos'!$AZ$4:$BE$11,5,FALSE),"")</f>
        <v/>
      </c>
      <c r="Z2850" s="208" t="str">
        <f>IFERROR(VLOOKUP(X2850,'Tablas de calculos'!$AZ$4:$BE$11,6,FALSE),"")</f>
        <v/>
      </c>
    </row>
    <row r="2851" spans="1:26" ht="135" x14ac:dyDescent="0.25">
      <c r="A2851" s="232" t="s">
        <v>947</v>
      </c>
      <c r="B2851" s="137">
        <v>50</v>
      </c>
      <c r="C2851" s="429" t="str">
        <f>+VLOOKUP(Tabla9[[#This Row],[Cod. Riesgo]],Tabla_Riesgos[[Número]:[Tipo de Riesgo]],6,FALSE)</f>
        <v>Operativo</v>
      </c>
      <c r="D2851" s="290" t="s">
        <v>55</v>
      </c>
      <c r="E2851" s="291" t="s">
        <v>670</v>
      </c>
      <c r="F2851" s="292"/>
      <c r="G2851" s="293" t="s">
        <v>285</v>
      </c>
      <c r="H2851" s="472"/>
      <c r="I2851" s="214"/>
      <c r="J2851" s="214"/>
      <c r="K2851" s="214"/>
      <c r="L2851" s="214"/>
      <c r="M2851" s="214"/>
      <c r="N2851" s="214"/>
      <c r="O2851" s="214"/>
      <c r="P2851" s="123">
        <f t="shared" si="180"/>
        <v>0</v>
      </c>
      <c r="Q2851" s="208" t="str">
        <f t="shared" si="181"/>
        <v>Debil</v>
      </c>
      <c r="R2851" s="214" t="s">
        <v>516</v>
      </c>
      <c r="S2851" s="224" t="str">
        <f t="shared" si="182"/>
        <v>DebilFuerte</v>
      </c>
      <c r="T2851" s="224">
        <f>IFERROR(VLOOKUP(S2851,'Tablas de calculos'!$AU$16:$AV$24,2,FALSE),"")</f>
        <v>7</v>
      </c>
      <c r="U2851" s="208" t="str">
        <f>IFERROR(VLOOKUP(T2851,'Tablas de calculos'!$AV$16:$AY$24,4),"")</f>
        <v>Débil</v>
      </c>
      <c r="V2851" s="214"/>
      <c r="W2851" s="214"/>
      <c r="X2851" s="123" t="str">
        <f t="shared" si="183"/>
        <v>Débil</v>
      </c>
      <c r="Y2851" s="208" t="str">
        <f>IFERROR(VLOOKUP(X2851,'Tablas de calculos'!$AZ$4:$BE$11,5,FALSE),"")</f>
        <v/>
      </c>
      <c r="Z2851" s="208" t="str">
        <f>IFERROR(VLOOKUP(X2851,'Tablas de calculos'!$AZ$4:$BE$11,6,FALSE),"")</f>
        <v/>
      </c>
    </row>
    <row r="2852" spans="1:26" ht="45" x14ac:dyDescent="0.25">
      <c r="A2852" s="232" t="s">
        <v>947</v>
      </c>
      <c r="B2852" s="137">
        <v>50</v>
      </c>
      <c r="C2852" s="429" t="str">
        <f>+VLOOKUP(Tabla9[[#This Row],[Cod. Riesgo]],Tabla_Riesgos[[Número]:[Tipo de Riesgo]],6,FALSE)</f>
        <v>Operativo</v>
      </c>
      <c r="D2852" s="290" t="s">
        <v>55</v>
      </c>
      <c r="E2852" s="291" t="s">
        <v>670</v>
      </c>
      <c r="F2852" s="292"/>
      <c r="G2852" s="293" t="s">
        <v>231</v>
      </c>
      <c r="H2852" s="472"/>
      <c r="I2852" s="214"/>
      <c r="J2852" s="214"/>
      <c r="K2852" s="214"/>
      <c r="L2852" s="214"/>
      <c r="M2852" s="214"/>
      <c r="N2852" s="214"/>
      <c r="O2852" s="214"/>
      <c r="P2852" s="123">
        <f t="shared" si="180"/>
        <v>0</v>
      </c>
      <c r="Q2852" s="208" t="str">
        <f t="shared" si="181"/>
        <v>Debil</v>
      </c>
      <c r="R2852" s="214" t="s">
        <v>516</v>
      </c>
      <c r="S2852" s="224" t="str">
        <f t="shared" si="182"/>
        <v>DebilFuerte</v>
      </c>
      <c r="T2852" s="224">
        <f>IFERROR(VLOOKUP(S2852,'Tablas de calculos'!$AU$16:$AV$24,2,FALSE),"")</f>
        <v>7</v>
      </c>
      <c r="U2852" s="208" t="str">
        <f>IFERROR(VLOOKUP(T2852,'Tablas de calculos'!$AV$16:$AY$24,4),"")</f>
        <v>Débil</v>
      </c>
      <c r="V2852" s="214"/>
      <c r="W2852" s="214"/>
      <c r="X2852" s="123" t="str">
        <f t="shared" si="183"/>
        <v>Débil</v>
      </c>
      <c r="Y2852" s="208" t="str">
        <f>IFERROR(VLOOKUP(X2852,'Tablas de calculos'!$AZ$4:$BE$11,5,FALSE),"")</f>
        <v/>
      </c>
      <c r="Z2852" s="208" t="str">
        <f>IFERROR(VLOOKUP(X2852,'Tablas de calculos'!$AZ$4:$BE$11,6,FALSE),"")</f>
        <v/>
      </c>
    </row>
    <row r="2853" spans="1:26" ht="45" x14ac:dyDescent="0.25">
      <c r="A2853" s="232" t="s">
        <v>947</v>
      </c>
      <c r="B2853" s="137">
        <v>50</v>
      </c>
      <c r="C2853" s="429" t="str">
        <f>+VLOOKUP(Tabla9[[#This Row],[Cod. Riesgo]],Tabla_Riesgos[[Número]:[Tipo de Riesgo]],6,FALSE)</f>
        <v>Operativo</v>
      </c>
      <c r="D2853" s="290" t="s">
        <v>55</v>
      </c>
      <c r="E2853" s="291" t="s">
        <v>670</v>
      </c>
      <c r="F2853" s="292"/>
      <c r="G2853" s="293" t="s">
        <v>189</v>
      </c>
      <c r="H2853" s="472"/>
      <c r="I2853" s="214"/>
      <c r="J2853" s="214"/>
      <c r="K2853" s="214"/>
      <c r="L2853" s="214"/>
      <c r="M2853" s="214"/>
      <c r="N2853" s="214"/>
      <c r="O2853" s="214"/>
      <c r="P2853" s="123">
        <f t="shared" si="180"/>
        <v>0</v>
      </c>
      <c r="Q2853" s="208" t="str">
        <f t="shared" si="181"/>
        <v>Debil</v>
      </c>
      <c r="R2853" s="214" t="s">
        <v>516</v>
      </c>
      <c r="S2853" s="224" t="str">
        <f t="shared" si="182"/>
        <v>DebilFuerte</v>
      </c>
      <c r="T2853" s="224">
        <f>IFERROR(VLOOKUP(S2853,'Tablas de calculos'!$AU$16:$AV$24,2,FALSE),"")</f>
        <v>7</v>
      </c>
      <c r="U2853" s="208" t="str">
        <f>IFERROR(VLOOKUP(T2853,'Tablas de calculos'!$AV$16:$AY$24,4),"")</f>
        <v>Débil</v>
      </c>
      <c r="V2853" s="214"/>
      <c r="W2853" s="214"/>
      <c r="X2853" s="123" t="str">
        <f t="shared" si="183"/>
        <v>Débil</v>
      </c>
      <c r="Y2853" s="208" t="str">
        <f>IFERROR(VLOOKUP(X2853,'Tablas de calculos'!$AZ$4:$BE$11,5,FALSE),"")</f>
        <v/>
      </c>
      <c r="Z2853" s="208" t="str">
        <f>IFERROR(VLOOKUP(X2853,'Tablas de calculos'!$AZ$4:$BE$11,6,FALSE),"")</f>
        <v/>
      </c>
    </row>
    <row r="2854" spans="1:26" ht="60" x14ac:dyDescent="0.25">
      <c r="A2854" s="232" t="s">
        <v>947</v>
      </c>
      <c r="B2854" s="137">
        <v>50</v>
      </c>
      <c r="C2854" s="429" t="str">
        <f>+VLOOKUP(Tabla9[[#This Row],[Cod. Riesgo]],Tabla_Riesgos[[Número]:[Tipo de Riesgo]],6,FALSE)</f>
        <v>Operativo</v>
      </c>
      <c r="D2854" s="290" t="s">
        <v>55</v>
      </c>
      <c r="E2854" s="291" t="s">
        <v>670</v>
      </c>
      <c r="F2854" s="292"/>
      <c r="G2854" s="293" t="s">
        <v>221</v>
      </c>
      <c r="H2854" s="472"/>
      <c r="I2854" s="214"/>
      <c r="J2854" s="214"/>
      <c r="K2854" s="214"/>
      <c r="L2854" s="214"/>
      <c r="M2854" s="214"/>
      <c r="N2854" s="214"/>
      <c r="O2854" s="214"/>
      <c r="P2854" s="123">
        <f t="shared" si="180"/>
        <v>0</v>
      </c>
      <c r="Q2854" s="208" t="str">
        <f t="shared" si="181"/>
        <v>Debil</v>
      </c>
      <c r="R2854" s="214" t="s">
        <v>516</v>
      </c>
      <c r="S2854" s="224" t="str">
        <f t="shared" si="182"/>
        <v>DebilFuerte</v>
      </c>
      <c r="T2854" s="224">
        <f>IFERROR(VLOOKUP(S2854,'Tablas de calculos'!$AU$16:$AV$24,2,FALSE),"")</f>
        <v>7</v>
      </c>
      <c r="U2854" s="208" t="str">
        <f>IFERROR(VLOOKUP(T2854,'Tablas de calculos'!$AV$16:$AY$24,4),"")</f>
        <v>Débil</v>
      </c>
      <c r="V2854" s="214"/>
      <c r="W2854" s="214"/>
      <c r="X2854" s="123" t="str">
        <f t="shared" si="183"/>
        <v>Débil</v>
      </c>
      <c r="Y2854" s="208" t="str">
        <f>IFERROR(VLOOKUP(X2854,'Tablas de calculos'!$AZ$4:$BE$11,5,FALSE),"")</f>
        <v/>
      </c>
      <c r="Z2854" s="208" t="str">
        <f>IFERROR(VLOOKUP(X2854,'Tablas de calculos'!$AZ$4:$BE$11,6,FALSE),"")</f>
        <v/>
      </c>
    </row>
    <row r="2855" spans="1:26" ht="60" x14ac:dyDescent="0.25">
      <c r="A2855" s="232" t="s">
        <v>947</v>
      </c>
      <c r="B2855" s="137">
        <v>51</v>
      </c>
      <c r="C2855" s="429" t="str">
        <f>+VLOOKUP(Tabla9[[#This Row],[Cod. Riesgo]],Tabla_Riesgos[[Número]:[Tipo de Riesgo]],6,FALSE)</f>
        <v>Operativo</v>
      </c>
      <c r="D2855" s="290" t="s">
        <v>55</v>
      </c>
      <c r="E2855" s="291" t="s">
        <v>671</v>
      </c>
      <c r="F2855" s="292"/>
      <c r="G2855" s="293" t="s">
        <v>286</v>
      </c>
      <c r="H2855" s="472"/>
      <c r="I2855" s="214"/>
      <c r="J2855" s="214"/>
      <c r="K2855" s="214"/>
      <c r="L2855" s="214"/>
      <c r="M2855" s="214"/>
      <c r="N2855" s="214"/>
      <c r="O2855" s="214"/>
      <c r="P2855" s="123">
        <f t="shared" si="180"/>
        <v>0</v>
      </c>
      <c r="Q2855" s="208" t="str">
        <f t="shared" si="181"/>
        <v>Debil</v>
      </c>
      <c r="R2855" s="214" t="s">
        <v>516</v>
      </c>
      <c r="S2855" s="224" t="str">
        <f t="shared" si="182"/>
        <v>DebilFuerte</v>
      </c>
      <c r="T2855" s="224">
        <f>IFERROR(VLOOKUP(S2855,'Tablas de calculos'!$AU$16:$AV$24,2,FALSE),"")</f>
        <v>7</v>
      </c>
      <c r="U2855" s="208" t="str">
        <f>IFERROR(VLOOKUP(T2855,'Tablas de calculos'!$AV$16:$AY$24,4),"")</f>
        <v>Débil</v>
      </c>
      <c r="V2855" s="214"/>
      <c r="W2855" s="214"/>
      <c r="X2855" s="123" t="str">
        <f t="shared" si="183"/>
        <v>Débil</v>
      </c>
      <c r="Y2855" s="208" t="str">
        <f>IFERROR(VLOOKUP(X2855,'Tablas de calculos'!$AZ$4:$BE$11,5,FALSE),"")</f>
        <v/>
      </c>
      <c r="Z2855" s="208" t="str">
        <f>IFERROR(VLOOKUP(X2855,'Tablas de calculos'!$AZ$4:$BE$11,6,FALSE),"")</f>
        <v/>
      </c>
    </row>
    <row r="2856" spans="1:26" ht="120" x14ac:dyDescent="0.25">
      <c r="A2856" s="232" t="s">
        <v>947</v>
      </c>
      <c r="B2856" s="137">
        <v>52</v>
      </c>
      <c r="C2856" s="429" t="str">
        <f>+VLOOKUP(Tabla9[[#This Row],[Cod. Riesgo]],Tabla_Riesgos[[Número]:[Tipo de Riesgo]],6,FALSE)</f>
        <v>Operativo</v>
      </c>
      <c r="D2856" s="290" t="s">
        <v>55</v>
      </c>
      <c r="E2856" s="291" t="s">
        <v>56</v>
      </c>
      <c r="F2856" s="292"/>
      <c r="G2856" s="293" t="s">
        <v>287</v>
      </c>
      <c r="H2856" s="472"/>
      <c r="I2856" s="214"/>
      <c r="J2856" s="214"/>
      <c r="K2856" s="214"/>
      <c r="L2856" s="214"/>
      <c r="M2856" s="214"/>
      <c r="N2856" s="214"/>
      <c r="O2856" s="214"/>
      <c r="P2856" s="123">
        <f t="shared" si="180"/>
        <v>0</v>
      </c>
      <c r="Q2856" s="208" t="str">
        <f t="shared" si="181"/>
        <v>Debil</v>
      </c>
      <c r="R2856" s="214" t="s">
        <v>516</v>
      </c>
      <c r="S2856" s="224" t="str">
        <f t="shared" si="182"/>
        <v>DebilFuerte</v>
      </c>
      <c r="T2856" s="224">
        <f>IFERROR(VLOOKUP(S2856,'Tablas de calculos'!$AU$16:$AV$24,2,FALSE),"")</f>
        <v>7</v>
      </c>
      <c r="U2856" s="208" t="str">
        <f>IFERROR(VLOOKUP(T2856,'Tablas de calculos'!$AV$16:$AY$24,4),"")</f>
        <v>Débil</v>
      </c>
      <c r="V2856" s="214"/>
      <c r="W2856" s="214"/>
      <c r="X2856" s="123" t="str">
        <f t="shared" si="183"/>
        <v>Débil</v>
      </c>
      <c r="Y2856" s="208" t="str">
        <f>IFERROR(VLOOKUP(X2856,'Tablas de calculos'!$AZ$4:$BE$11,5,FALSE),"")</f>
        <v/>
      </c>
      <c r="Z2856" s="208" t="str">
        <f>IFERROR(VLOOKUP(X2856,'Tablas de calculos'!$AZ$4:$BE$11,6,FALSE),"")</f>
        <v/>
      </c>
    </row>
    <row r="2857" spans="1:26" ht="105" x14ac:dyDescent="0.25">
      <c r="A2857" s="232" t="s">
        <v>947</v>
      </c>
      <c r="B2857" s="137">
        <v>53</v>
      </c>
      <c r="C2857" s="429" t="str">
        <f>+VLOOKUP(Tabla9[[#This Row],[Cod. Riesgo]],Tabla_Riesgos[[Número]:[Tipo de Riesgo]],6,FALSE)</f>
        <v>Seguridad de la Información</v>
      </c>
      <c r="D2857" s="290" t="s">
        <v>57</v>
      </c>
      <c r="E2857" s="291" t="s">
        <v>1396</v>
      </c>
      <c r="F2857" s="292"/>
      <c r="G2857" s="293" t="s">
        <v>288</v>
      </c>
      <c r="H2857" s="472"/>
      <c r="I2857" s="214"/>
      <c r="J2857" s="214"/>
      <c r="K2857" s="214"/>
      <c r="L2857" s="214"/>
      <c r="M2857" s="214"/>
      <c r="N2857" s="214"/>
      <c r="O2857" s="214"/>
      <c r="P2857" s="123">
        <f t="shared" si="180"/>
        <v>0</v>
      </c>
      <c r="Q2857" s="208" t="str">
        <f t="shared" si="181"/>
        <v>Debil</v>
      </c>
      <c r="R2857" s="214" t="s">
        <v>516</v>
      </c>
      <c r="S2857" s="224" t="str">
        <f t="shared" si="182"/>
        <v>DebilFuerte</v>
      </c>
      <c r="T2857" s="224">
        <f>IFERROR(VLOOKUP(S2857,'Tablas de calculos'!$AU$16:$AV$24,2,FALSE),"")</f>
        <v>7</v>
      </c>
      <c r="U2857" s="208" t="str">
        <f>IFERROR(VLOOKUP(T2857,'Tablas de calculos'!$AV$16:$AY$24,4),"")</f>
        <v>Débil</v>
      </c>
      <c r="V2857" s="214"/>
      <c r="W2857" s="214"/>
      <c r="X2857" s="123" t="str">
        <f t="shared" si="183"/>
        <v>Débil</v>
      </c>
      <c r="Y2857" s="208" t="str">
        <f>IFERROR(VLOOKUP(X2857,'Tablas de calculos'!$AZ$4:$BE$11,5,FALSE),"")</f>
        <v/>
      </c>
      <c r="Z2857" s="208" t="str">
        <f>IFERROR(VLOOKUP(X2857,'Tablas de calculos'!$AZ$4:$BE$11,6,FALSE),"")</f>
        <v/>
      </c>
    </row>
    <row r="2858" spans="1:26" ht="165" x14ac:dyDescent="0.25">
      <c r="A2858" s="232" t="s">
        <v>947</v>
      </c>
      <c r="B2858" s="137">
        <v>54</v>
      </c>
      <c r="C2858" s="429" t="str">
        <f>+VLOOKUP(Tabla9[[#This Row],[Cod. Riesgo]],Tabla_Riesgos[[Número]:[Tipo de Riesgo]],6,FALSE)</f>
        <v>Operativo</v>
      </c>
      <c r="D2858" s="290" t="s">
        <v>57</v>
      </c>
      <c r="E2858" s="291" t="s">
        <v>59</v>
      </c>
      <c r="F2858" s="292"/>
      <c r="G2858" s="293" t="s">
        <v>289</v>
      </c>
      <c r="H2858" s="472"/>
      <c r="I2858" s="214"/>
      <c r="J2858" s="214"/>
      <c r="K2858" s="214"/>
      <c r="L2858" s="214"/>
      <c r="M2858" s="214"/>
      <c r="N2858" s="214"/>
      <c r="O2858" s="214"/>
      <c r="P2858" s="123">
        <f t="shared" si="180"/>
        <v>0</v>
      </c>
      <c r="Q2858" s="208" t="str">
        <f t="shared" si="181"/>
        <v>Debil</v>
      </c>
      <c r="R2858" s="214" t="s">
        <v>516</v>
      </c>
      <c r="S2858" s="224" t="str">
        <f t="shared" si="182"/>
        <v>DebilFuerte</v>
      </c>
      <c r="T2858" s="224">
        <f>IFERROR(VLOOKUP(S2858,'Tablas de calculos'!$AU$16:$AV$24,2,FALSE),"")</f>
        <v>7</v>
      </c>
      <c r="U2858" s="208" t="str">
        <f>IFERROR(VLOOKUP(T2858,'Tablas de calculos'!$AV$16:$AY$24,4),"")</f>
        <v>Débil</v>
      </c>
      <c r="V2858" s="214"/>
      <c r="W2858" s="214"/>
      <c r="X2858" s="123" t="str">
        <f t="shared" si="183"/>
        <v>Débil</v>
      </c>
      <c r="Y2858" s="208" t="str">
        <f>IFERROR(VLOOKUP(X2858,'Tablas de calculos'!$AZ$4:$BE$11,5,FALSE),"")</f>
        <v/>
      </c>
      <c r="Z2858" s="208" t="str">
        <f>IFERROR(VLOOKUP(X2858,'Tablas de calculos'!$AZ$4:$BE$11,6,FALSE),"")</f>
        <v/>
      </c>
    </row>
    <row r="2859" spans="1:26" ht="120" x14ac:dyDescent="0.25">
      <c r="A2859" s="232" t="s">
        <v>947</v>
      </c>
      <c r="B2859" s="137">
        <v>54</v>
      </c>
      <c r="C2859" s="429" t="str">
        <f>+VLOOKUP(Tabla9[[#This Row],[Cod. Riesgo]],Tabla_Riesgos[[Número]:[Tipo de Riesgo]],6,FALSE)</f>
        <v>Operativo</v>
      </c>
      <c r="D2859" s="290" t="s">
        <v>57</v>
      </c>
      <c r="E2859" s="291" t="s">
        <v>59</v>
      </c>
      <c r="F2859" s="292"/>
      <c r="G2859" s="293" t="s">
        <v>290</v>
      </c>
      <c r="H2859" s="472"/>
      <c r="I2859" s="214"/>
      <c r="J2859" s="214"/>
      <c r="K2859" s="214"/>
      <c r="L2859" s="214"/>
      <c r="M2859" s="214"/>
      <c r="N2859" s="214"/>
      <c r="O2859" s="214"/>
      <c r="P2859" s="123">
        <f t="shared" si="180"/>
        <v>0</v>
      </c>
      <c r="Q2859" s="208" t="str">
        <f t="shared" si="181"/>
        <v>Debil</v>
      </c>
      <c r="R2859" s="214" t="s">
        <v>516</v>
      </c>
      <c r="S2859" s="224" t="str">
        <f t="shared" si="182"/>
        <v>DebilFuerte</v>
      </c>
      <c r="T2859" s="224">
        <f>IFERROR(VLOOKUP(S2859,'Tablas de calculos'!$AU$16:$AV$24,2,FALSE),"")</f>
        <v>7</v>
      </c>
      <c r="U2859" s="208" t="str">
        <f>IFERROR(VLOOKUP(T2859,'Tablas de calculos'!$AV$16:$AY$24,4),"")</f>
        <v>Débil</v>
      </c>
      <c r="V2859" s="214"/>
      <c r="W2859" s="214"/>
      <c r="X2859" s="123" t="str">
        <f t="shared" si="183"/>
        <v>Débil</v>
      </c>
      <c r="Y2859" s="208" t="str">
        <f>IFERROR(VLOOKUP(X2859,'Tablas de calculos'!$AZ$4:$BE$11,5,FALSE),"")</f>
        <v/>
      </c>
      <c r="Z2859" s="208" t="str">
        <f>IFERROR(VLOOKUP(X2859,'Tablas de calculos'!$AZ$4:$BE$11,6,FALSE),"")</f>
        <v/>
      </c>
    </row>
    <row r="2860" spans="1:26" ht="75" x14ac:dyDescent="0.25">
      <c r="A2860" s="232" t="s">
        <v>947</v>
      </c>
      <c r="B2860" s="137">
        <v>55</v>
      </c>
      <c r="C2860" s="429" t="str">
        <f>+VLOOKUP(Tabla9[[#This Row],[Cod. Riesgo]],Tabla_Riesgos[[Número]:[Tipo de Riesgo]],6,FALSE)</f>
        <v>Operativo</v>
      </c>
      <c r="D2860" s="290" t="s">
        <v>60</v>
      </c>
      <c r="E2860" s="291" t="s">
        <v>61</v>
      </c>
      <c r="F2860" s="292"/>
      <c r="G2860" s="293" t="s">
        <v>291</v>
      </c>
      <c r="H2860" s="472"/>
      <c r="I2860" s="214"/>
      <c r="J2860" s="214"/>
      <c r="K2860" s="214"/>
      <c r="L2860" s="214"/>
      <c r="M2860" s="214"/>
      <c r="N2860" s="214"/>
      <c r="O2860" s="214"/>
      <c r="P2860" s="123">
        <f t="shared" si="180"/>
        <v>0</v>
      </c>
      <c r="Q2860" s="208" t="str">
        <f t="shared" si="181"/>
        <v>Debil</v>
      </c>
      <c r="R2860" s="214" t="s">
        <v>516</v>
      </c>
      <c r="S2860" s="224" t="str">
        <f t="shared" si="182"/>
        <v>DebilFuerte</v>
      </c>
      <c r="T2860" s="224">
        <f>IFERROR(VLOOKUP(S2860,'Tablas de calculos'!$AU$16:$AV$24,2,FALSE),"")</f>
        <v>7</v>
      </c>
      <c r="U2860" s="208" t="str">
        <f>IFERROR(VLOOKUP(T2860,'Tablas de calculos'!$AV$16:$AY$24,4),"")</f>
        <v>Débil</v>
      </c>
      <c r="V2860" s="214"/>
      <c r="W2860" s="214"/>
      <c r="X2860" s="123" t="str">
        <f t="shared" si="183"/>
        <v>Débil</v>
      </c>
      <c r="Y2860" s="208" t="str">
        <f>IFERROR(VLOOKUP(X2860,'Tablas de calculos'!$AZ$4:$BE$11,5,FALSE),"")</f>
        <v/>
      </c>
      <c r="Z2860" s="208" t="str">
        <f>IFERROR(VLOOKUP(X2860,'Tablas de calculos'!$AZ$4:$BE$11,6,FALSE),"")</f>
        <v/>
      </c>
    </row>
    <row r="2861" spans="1:26" ht="90" x14ac:dyDescent="0.25">
      <c r="A2861" s="232" t="s">
        <v>947</v>
      </c>
      <c r="B2861" s="137">
        <v>56</v>
      </c>
      <c r="C2861" s="429" t="str">
        <f>+VLOOKUP(Tabla9[[#This Row],[Cod. Riesgo]],Tabla_Riesgos[[Número]:[Tipo de Riesgo]],6,FALSE)</f>
        <v>Operativo</v>
      </c>
      <c r="D2861" s="290" t="s">
        <v>60</v>
      </c>
      <c r="E2861" s="291" t="s">
        <v>64</v>
      </c>
      <c r="F2861" s="292"/>
      <c r="G2861" s="293" t="s">
        <v>292</v>
      </c>
      <c r="H2861" s="472"/>
      <c r="I2861" s="214"/>
      <c r="J2861" s="214"/>
      <c r="K2861" s="214"/>
      <c r="L2861" s="214"/>
      <c r="M2861" s="214"/>
      <c r="N2861" s="214"/>
      <c r="O2861" s="214"/>
      <c r="P2861" s="123">
        <f t="shared" si="180"/>
        <v>0</v>
      </c>
      <c r="Q2861" s="208" t="str">
        <f t="shared" si="181"/>
        <v>Debil</v>
      </c>
      <c r="R2861" s="214" t="s">
        <v>516</v>
      </c>
      <c r="S2861" s="224" t="str">
        <f t="shared" si="182"/>
        <v>DebilFuerte</v>
      </c>
      <c r="T2861" s="224">
        <f>IFERROR(VLOOKUP(S2861,'Tablas de calculos'!$AU$16:$AV$24,2,FALSE),"")</f>
        <v>7</v>
      </c>
      <c r="U2861" s="208" t="str">
        <f>IFERROR(VLOOKUP(T2861,'Tablas de calculos'!$AV$16:$AY$24,4),"")</f>
        <v>Débil</v>
      </c>
      <c r="V2861" s="214"/>
      <c r="W2861" s="214"/>
      <c r="X2861" s="123" t="str">
        <f t="shared" si="183"/>
        <v>Débil</v>
      </c>
      <c r="Y2861" s="208" t="str">
        <f>IFERROR(VLOOKUP(X2861,'Tablas de calculos'!$AZ$4:$BE$11,5,FALSE),"")</f>
        <v/>
      </c>
      <c r="Z2861" s="208" t="str">
        <f>IFERROR(VLOOKUP(X2861,'Tablas de calculos'!$AZ$4:$BE$11,6,FALSE),"")</f>
        <v/>
      </c>
    </row>
    <row r="2862" spans="1:26" ht="105" x14ac:dyDescent="0.25">
      <c r="A2862" s="232" t="s">
        <v>947</v>
      </c>
      <c r="B2862" s="137">
        <v>57</v>
      </c>
      <c r="C2862" s="429" t="str">
        <f>+VLOOKUP(Tabla9[[#This Row],[Cod. Riesgo]],Tabla_Riesgos[[Número]:[Tipo de Riesgo]],6,FALSE)</f>
        <v>Operativo</v>
      </c>
      <c r="D2862" s="290" t="s">
        <v>66</v>
      </c>
      <c r="E2862" s="291" t="s">
        <v>67</v>
      </c>
      <c r="F2862" s="292"/>
      <c r="G2862" s="293" t="s">
        <v>293</v>
      </c>
      <c r="H2862" s="472"/>
      <c r="I2862" s="214"/>
      <c r="J2862" s="214"/>
      <c r="K2862" s="214"/>
      <c r="L2862" s="214"/>
      <c r="M2862" s="214"/>
      <c r="N2862" s="214"/>
      <c r="O2862" s="214"/>
      <c r="P2862" s="123">
        <f t="shared" si="180"/>
        <v>0</v>
      </c>
      <c r="Q2862" s="208" t="str">
        <f t="shared" si="181"/>
        <v>Debil</v>
      </c>
      <c r="R2862" s="214" t="s">
        <v>516</v>
      </c>
      <c r="S2862" s="224" t="str">
        <f t="shared" si="182"/>
        <v>DebilFuerte</v>
      </c>
      <c r="T2862" s="224">
        <f>IFERROR(VLOOKUP(S2862,'Tablas de calculos'!$AU$16:$AV$24,2,FALSE),"")</f>
        <v>7</v>
      </c>
      <c r="U2862" s="208" t="str">
        <f>IFERROR(VLOOKUP(T2862,'Tablas de calculos'!$AV$16:$AY$24,4),"")</f>
        <v>Débil</v>
      </c>
      <c r="V2862" s="214"/>
      <c r="W2862" s="214"/>
      <c r="X2862" s="123" t="str">
        <f t="shared" si="183"/>
        <v>Débil</v>
      </c>
      <c r="Y2862" s="208" t="str">
        <f>IFERROR(VLOOKUP(X2862,'Tablas de calculos'!$AZ$4:$BE$11,5,FALSE),"")</f>
        <v/>
      </c>
      <c r="Z2862" s="208" t="str">
        <f>IFERROR(VLOOKUP(X2862,'Tablas de calculos'!$AZ$4:$BE$11,6,FALSE),"")</f>
        <v/>
      </c>
    </row>
    <row r="2863" spans="1:26" ht="75" x14ac:dyDescent="0.25">
      <c r="A2863" s="232" t="s">
        <v>947</v>
      </c>
      <c r="B2863" s="137">
        <v>57</v>
      </c>
      <c r="C2863" s="429" t="str">
        <f>+VLOOKUP(Tabla9[[#This Row],[Cod. Riesgo]],Tabla_Riesgos[[Número]:[Tipo de Riesgo]],6,FALSE)</f>
        <v>Operativo</v>
      </c>
      <c r="D2863" s="290" t="s">
        <v>66</v>
      </c>
      <c r="E2863" s="291" t="s">
        <v>67</v>
      </c>
      <c r="F2863" s="292"/>
      <c r="G2863" s="293" t="s">
        <v>294</v>
      </c>
      <c r="H2863" s="472"/>
      <c r="I2863" s="214"/>
      <c r="J2863" s="214"/>
      <c r="K2863" s="214"/>
      <c r="L2863" s="214"/>
      <c r="M2863" s="214"/>
      <c r="N2863" s="214"/>
      <c r="O2863" s="214"/>
      <c r="P2863" s="123">
        <f t="shared" si="180"/>
        <v>0</v>
      </c>
      <c r="Q2863" s="208" t="str">
        <f t="shared" si="181"/>
        <v>Debil</v>
      </c>
      <c r="R2863" s="214" t="s">
        <v>516</v>
      </c>
      <c r="S2863" s="224" t="str">
        <f t="shared" si="182"/>
        <v>DebilFuerte</v>
      </c>
      <c r="T2863" s="224">
        <f>IFERROR(VLOOKUP(S2863,'Tablas de calculos'!$AU$16:$AV$24,2,FALSE),"")</f>
        <v>7</v>
      </c>
      <c r="U2863" s="208" t="str">
        <f>IFERROR(VLOOKUP(T2863,'Tablas de calculos'!$AV$16:$AY$24,4),"")</f>
        <v>Débil</v>
      </c>
      <c r="V2863" s="214"/>
      <c r="W2863" s="214"/>
      <c r="X2863" s="123" t="str">
        <f t="shared" si="183"/>
        <v>Débil</v>
      </c>
      <c r="Y2863" s="208" t="str">
        <f>IFERROR(VLOOKUP(X2863,'Tablas de calculos'!$AZ$4:$BE$11,5,FALSE),"")</f>
        <v/>
      </c>
      <c r="Z2863" s="208" t="str">
        <f>IFERROR(VLOOKUP(X2863,'Tablas de calculos'!$AZ$4:$BE$11,6,FALSE),"")</f>
        <v/>
      </c>
    </row>
    <row r="2864" spans="1:26" ht="45" x14ac:dyDescent="0.25">
      <c r="A2864" s="232" t="s">
        <v>947</v>
      </c>
      <c r="B2864" s="137">
        <v>57</v>
      </c>
      <c r="C2864" s="429" t="str">
        <f>+VLOOKUP(Tabla9[[#This Row],[Cod. Riesgo]],Tabla_Riesgos[[Número]:[Tipo de Riesgo]],6,FALSE)</f>
        <v>Operativo</v>
      </c>
      <c r="D2864" s="290" t="s">
        <v>66</v>
      </c>
      <c r="E2864" s="291" t="s">
        <v>67</v>
      </c>
      <c r="F2864" s="292"/>
      <c r="G2864" s="293" t="s">
        <v>295</v>
      </c>
      <c r="H2864" s="472"/>
      <c r="I2864" s="214"/>
      <c r="J2864" s="214"/>
      <c r="K2864" s="214"/>
      <c r="L2864" s="214"/>
      <c r="M2864" s="214"/>
      <c r="N2864" s="214"/>
      <c r="O2864" s="214"/>
      <c r="P2864" s="123">
        <f t="shared" si="180"/>
        <v>0</v>
      </c>
      <c r="Q2864" s="208" t="str">
        <f t="shared" si="181"/>
        <v>Debil</v>
      </c>
      <c r="R2864" s="214" t="s">
        <v>516</v>
      </c>
      <c r="S2864" s="224" t="str">
        <f t="shared" si="182"/>
        <v>DebilFuerte</v>
      </c>
      <c r="T2864" s="224">
        <f>IFERROR(VLOOKUP(S2864,'Tablas de calculos'!$AU$16:$AV$24,2,FALSE),"")</f>
        <v>7</v>
      </c>
      <c r="U2864" s="208" t="str">
        <f>IFERROR(VLOOKUP(T2864,'Tablas de calculos'!$AV$16:$AY$24,4),"")</f>
        <v>Débil</v>
      </c>
      <c r="V2864" s="214"/>
      <c r="W2864" s="214"/>
      <c r="X2864" s="123" t="str">
        <f t="shared" si="183"/>
        <v>Débil</v>
      </c>
      <c r="Y2864" s="208" t="str">
        <f>IFERROR(VLOOKUP(X2864,'Tablas de calculos'!$AZ$4:$BE$11,5,FALSE),"")</f>
        <v/>
      </c>
      <c r="Z2864" s="208" t="str">
        <f>IFERROR(VLOOKUP(X2864,'Tablas de calculos'!$AZ$4:$BE$11,6,FALSE),"")</f>
        <v/>
      </c>
    </row>
    <row r="2865" spans="1:26" ht="105" x14ac:dyDescent="0.25">
      <c r="A2865" s="232" t="s">
        <v>947</v>
      </c>
      <c r="B2865" s="137">
        <v>58</v>
      </c>
      <c r="C2865" s="429" t="str">
        <f>+VLOOKUP(Tabla9[[#This Row],[Cod. Riesgo]],Tabla_Riesgos[[Número]:[Tipo de Riesgo]],6,FALSE)</f>
        <v>Operativo</v>
      </c>
      <c r="D2865" s="290" t="s">
        <v>66</v>
      </c>
      <c r="E2865" s="291" t="s">
        <v>68</v>
      </c>
      <c r="F2865" s="292"/>
      <c r="G2865" s="293" t="s">
        <v>296</v>
      </c>
      <c r="H2865" s="472"/>
      <c r="I2865" s="214"/>
      <c r="J2865" s="214"/>
      <c r="K2865" s="214"/>
      <c r="L2865" s="214"/>
      <c r="M2865" s="214"/>
      <c r="N2865" s="214"/>
      <c r="O2865" s="214"/>
      <c r="P2865" s="123">
        <f t="shared" si="180"/>
        <v>0</v>
      </c>
      <c r="Q2865" s="208" t="str">
        <f t="shared" si="181"/>
        <v>Debil</v>
      </c>
      <c r="R2865" s="214" t="s">
        <v>516</v>
      </c>
      <c r="S2865" s="224" t="str">
        <f t="shared" si="182"/>
        <v>DebilFuerte</v>
      </c>
      <c r="T2865" s="224">
        <f>IFERROR(VLOOKUP(S2865,'Tablas de calculos'!$AU$16:$AV$24,2,FALSE),"")</f>
        <v>7</v>
      </c>
      <c r="U2865" s="208" t="str">
        <f>IFERROR(VLOOKUP(T2865,'Tablas de calculos'!$AV$16:$AY$24,4),"")</f>
        <v>Débil</v>
      </c>
      <c r="V2865" s="214"/>
      <c r="W2865" s="214"/>
      <c r="X2865" s="123" t="str">
        <f t="shared" si="183"/>
        <v>Débil</v>
      </c>
      <c r="Y2865" s="208" t="str">
        <f>IFERROR(VLOOKUP(X2865,'Tablas de calculos'!$AZ$4:$BE$11,5,FALSE),"")</f>
        <v/>
      </c>
      <c r="Z2865" s="208" t="str">
        <f>IFERROR(VLOOKUP(X2865,'Tablas de calculos'!$AZ$4:$BE$11,6,FALSE),"")</f>
        <v/>
      </c>
    </row>
    <row r="2866" spans="1:26" ht="75" x14ac:dyDescent="0.25">
      <c r="A2866" s="232" t="s">
        <v>947</v>
      </c>
      <c r="B2866" s="137">
        <v>59</v>
      </c>
      <c r="C2866" s="429" t="str">
        <f>+VLOOKUP(Tabla9[[#This Row],[Cod. Riesgo]],Tabla_Riesgos[[Número]:[Tipo de Riesgo]],6,FALSE)</f>
        <v>Operativo</v>
      </c>
      <c r="D2866" s="290" t="s">
        <v>66</v>
      </c>
      <c r="E2866" s="291" t="s">
        <v>71</v>
      </c>
      <c r="F2866" s="292"/>
      <c r="G2866" s="293" t="s">
        <v>297</v>
      </c>
      <c r="H2866" s="472"/>
      <c r="I2866" s="214"/>
      <c r="J2866" s="214"/>
      <c r="K2866" s="214"/>
      <c r="L2866" s="214"/>
      <c r="M2866" s="214"/>
      <c r="N2866" s="214"/>
      <c r="O2866" s="214"/>
      <c r="P2866" s="123">
        <f t="shared" si="180"/>
        <v>0</v>
      </c>
      <c r="Q2866" s="208" t="str">
        <f t="shared" si="181"/>
        <v>Debil</v>
      </c>
      <c r="R2866" s="214" t="s">
        <v>516</v>
      </c>
      <c r="S2866" s="224" t="str">
        <f t="shared" si="182"/>
        <v>DebilFuerte</v>
      </c>
      <c r="T2866" s="224">
        <f>IFERROR(VLOOKUP(S2866,'Tablas de calculos'!$AU$16:$AV$24,2,FALSE),"")</f>
        <v>7</v>
      </c>
      <c r="U2866" s="208" t="str">
        <f>IFERROR(VLOOKUP(T2866,'Tablas de calculos'!$AV$16:$AY$24,4),"")</f>
        <v>Débil</v>
      </c>
      <c r="V2866" s="214"/>
      <c r="W2866" s="214"/>
      <c r="X2866" s="123" t="str">
        <f t="shared" si="183"/>
        <v>Débil</v>
      </c>
      <c r="Y2866" s="208" t="str">
        <f>IFERROR(VLOOKUP(X2866,'Tablas de calculos'!$AZ$4:$BE$11,5,FALSE),"")</f>
        <v/>
      </c>
      <c r="Z2866" s="208" t="str">
        <f>IFERROR(VLOOKUP(X2866,'Tablas de calculos'!$AZ$4:$BE$11,6,FALSE),"")</f>
        <v/>
      </c>
    </row>
    <row r="2867" spans="1:26" ht="45" x14ac:dyDescent="0.25">
      <c r="A2867" s="232" t="s">
        <v>947</v>
      </c>
      <c r="B2867" s="137">
        <v>59</v>
      </c>
      <c r="C2867" s="429" t="str">
        <f>+VLOOKUP(Tabla9[[#This Row],[Cod. Riesgo]],Tabla_Riesgos[[Número]:[Tipo de Riesgo]],6,FALSE)</f>
        <v>Operativo</v>
      </c>
      <c r="D2867" s="290" t="s">
        <v>66</v>
      </c>
      <c r="E2867" s="291" t="s">
        <v>71</v>
      </c>
      <c r="F2867" s="292"/>
      <c r="G2867" s="293" t="s">
        <v>298</v>
      </c>
      <c r="H2867" s="472"/>
      <c r="I2867" s="214"/>
      <c r="J2867" s="214"/>
      <c r="K2867" s="214"/>
      <c r="L2867" s="214"/>
      <c r="M2867" s="214"/>
      <c r="N2867" s="214"/>
      <c r="O2867" s="214"/>
      <c r="P2867" s="123">
        <f t="shared" si="180"/>
        <v>0</v>
      </c>
      <c r="Q2867" s="208" t="str">
        <f t="shared" si="181"/>
        <v>Debil</v>
      </c>
      <c r="R2867" s="214" t="s">
        <v>516</v>
      </c>
      <c r="S2867" s="224" t="str">
        <f t="shared" si="182"/>
        <v>DebilFuerte</v>
      </c>
      <c r="T2867" s="224">
        <f>IFERROR(VLOOKUP(S2867,'Tablas de calculos'!$AU$16:$AV$24,2,FALSE),"")</f>
        <v>7</v>
      </c>
      <c r="U2867" s="208" t="str">
        <f>IFERROR(VLOOKUP(T2867,'Tablas de calculos'!$AV$16:$AY$24,4),"")</f>
        <v>Débil</v>
      </c>
      <c r="V2867" s="214"/>
      <c r="W2867" s="214"/>
      <c r="X2867" s="123" t="str">
        <f t="shared" si="183"/>
        <v>Débil</v>
      </c>
      <c r="Y2867" s="208" t="str">
        <f>IFERROR(VLOOKUP(X2867,'Tablas de calculos'!$AZ$4:$BE$11,5,FALSE),"")</f>
        <v/>
      </c>
      <c r="Z2867" s="208" t="str">
        <f>IFERROR(VLOOKUP(X2867,'Tablas de calculos'!$AZ$4:$BE$11,6,FALSE),"")</f>
        <v/>
      </c>
    </row>
    <row r="2868" spans="1:26" ht="105" x14ac:dyDescent="0.25">
      <c r="A2868" s="232" t="s">
        <v>947</v>
      </c>
      <c r="B2868" s="137">
        <v>59</v>
      </c>
      <c r="C2868" s="429" t="str">
        <f>+VLOOKUP(Tabla9[[#This Row],[Cod. Riesgo]],Tabla_Riesgos[[Número]:[Tipo de Riesgo]],6,FALSE)</f>
        <v>Operativo</v>
      </c>
      <c r="D2868" s="290" t="s">
        <v>66</v>
      </c>
      <c r="E2868" s="291" t="s">
        <v>71</v>
      </c>
      <c r="F2868" s="292"/>
      <c r="G2868" s="293" t="s">
        <v>299</v>
      </c>
      <c r="H2868" s="472"/>
      <c r="I2868" s="214"/>
      <c r="J2868" s="214"/>
      <c r="K2868" s="214"/>
      <c r="L2868" s="214"/>
      <c r="M2868" s="214"/>
      <c r="N2868" s="214"/>
      <c r="O2868" s="214"/>
      <c r="P2868" s="123">
        <f t="shared" si="180"/>
        <v>0</v>
      </c>
      <c r="Q2868" s="208" t="str">
        <f t="shared" si="181"/>
        <v>Debil</v>
      </c>
      <c r="R2868" s="214" t="s">
        <v>516</v>
      </c>
      <c r="S2868" s="224" t="str">
        <f t="shared" si="182"/>
        <v>DebilFuerte</v>
      </c>
      <c r="T2868" s="224">
        <f>IFERROR(VLOOKUP(S2868,'Tablas de calculos'!$AU$16:$AV$24,2,FALSE),"")</f>
        <v>7</v>
      </c>
      <c r="U2868" s="208" t="str">
        <f>IFERROR(VLOOKUP(T2868,'Tablas de calculos'!$AV$16:$AY$24,4),"")</f>
        <v>Débil</v>
      </c>
      <c r="V2868" s="214"/>
      <c r="W2868" s="214"/>
      <c r="X2868" s="123" t="str">
        <f t="shared" si="183"/>
        <v>Débil</v>
      </c>
      <c r="Y2868" s="208" t="str">
        <f>IFERROR(VLOOKUP(X2868,'Tablas de calculos'!$AZ$4:$BE$11,5,FALSE),"")</f>
        <v/>
      </c>
      <c r="Z2868" s="208" t="str">
        <f>IFERROR(VLOOKUP(X2868,'Tablas de calculos'!$AZ$4:$BE$11,6,FALSE),"")</f>
        <v/>
      </c>
    </row>
    <row r="2869" spans="1:26" ht="45" x14ac:dyDescent="0.25">
      <c r="A2869" s="232" t="s">
        <v>947</v>
      </c>
      <c r="B2869" s="137">
        <v>60</v>
      </c>
      <c r="C2869" s="429" t="str">
        <f>+VLOOKUP(Tabla9[[#This Row],[Cod. Riesgo]],Tabla_Riesgos[[Número]:[Tipo de Riesgo]],6,FALSE)</f>
        <v>Operativo</v>
      </c>
      <c r="D2869" s="290" t="s">
        <v>66</v>
      </c>
      <c r="E2869" s="291" t="s">
        <v>72</v>
      </c>
      <c r="F2869" s="292"/>
      <c r="G2869" s="293" t="s">
        <v>300</v>
      </c>
      <c r="H2869" s="472"/>
      <c r="I2869" s="214"/>
      <c r="J2869" s="214"/>
      <c r="K2869" s="214"/>
      <c r="L2869" s="214"/>
      <c r="M2869" s="214"/>
      <c r="N2869" s="214"/>
      <c r="O2869" s="214"/>
      <c r="P2869" s="123">
        <f t="shared" si="180"/>
        <v>0</v>
      </c>
      <c r="Q2869" s="208" t="str">
        <f t="shared" si="181"/>
        <v>Debil</v>
      </c>
      <c r="R2869" s="214" t="s">
        <v>516</v>
      </c>
      <c r="S2869" s="224" t="str">
        <f t="shared" si="182"/>
        <v>DebilFuerte</v>
      </c>
      <c r="T2869" s="224">
        <f>IFERROR(VLOOKUP(S2869,'Tablas de calculos'!$AU$16:$AV$24,2,FALSE),"")</f>
        <v>7</v>
      </c>
      <c r="U2869" s="208" t="str">
        <f>IFERROR(VLOOKUP(T2869,'Tablas de calculos'!$AV$16:$AY$24,4),"")</f>
        <v>Débil</v>
      </c>
      <c r="V2869" s="214"/>
      <c r="W2869" s="214"/>
      <c r="X2869" s="123" t="str">
        <f t="shared" si="183"/>
        <v>Débil</v>
      </c>
      <c r="Y2869" s="208" t="str">
        <f>IFERROR(VLOOKUP(X2869,'Tablas de calculos'!$AZ$4:$BE$11,5,FALSE),"")</f>
        <v/>
      </c>
      <c r="Z2869" s="208" t="str">
        <f>IFERROR(VLOOKUP(X2869,'Tablas de calculos'!$AZ$4:$BE$11,6,FALSE),"")</f>
        <v/>
      </c>
    </row>
    <row r="2870" spans="1:26" ht="60" x14ac:dyDescent="0.25">
      <c r="A2870" s="232" t="s">
        <v>947</v>
      </c>
      <c r="B2870" s="137">
        <v>61</v>
      </c>
      <c r="C2870" s="429" t="str">
        <f>+VLOOKUP(Tabla9[[#This Row],[Cod. Riesgo]],Tabla_Riesgos[[Número]:[Tipo de Riesgo]],6,FALSE)</f>
        <v>Operativo</v>
      </c>
      <c r="D2870" s="290" t="s">
        <v>101</v>
      </c>
      <c r="E2870" s="291" t="s">
        <v>674</v>
      </c>
      <c r="F2870" s="292"/>
      <c r="G2870" s="293" t="s">
        <v>301</v>
      </c>
      <c r="H2870" s="472"/>
      <c r="I2870" s="214"/>
      <c r="J2870" s="214"/>
      <c r="K2870" s="214"/>
      <c r="L2870" s="214"/>
      <c r="M2870" s="214"/>
      <c r="N2870" s="214"/>
      <c r="O2870" s="214"/>
      <c r="P2870" s="123">
        <f t="shared" si="180"/>
        <v>0</v>
      </c>
      <c r="Q2870" s="208" t="str">
        <f t="shared" si="181"/>
        <v>Debil</v>
      </c>
      <c r="R2870" s="214" t="s">
        <v>516</v>
      </c>
      <c r="S2870" s="224" t="str">
        <f t="shared" si="182"/>
        <v>DebilFuerte</v>
      </c>
      <c r="T2870" s="224">
        <f>IFERROR(VLOOKUP(S2870,'Tablas de calculos'!$AU$16:$AV$24,2,FALSE),"")</f>
        <v>7</v>
      </c>
      <c r="U2870" s="208" t="str">
        <f>IFERROR(VLOOKUP(T2870,'Tablas de calculos'!$AV$16:$AY$24,4),"")</f>
        <v>Débil</v>
      </c>
      <c r="V2870" s="214"/>
      <c r="W2870" s="214"/>
      <c r="X2870" s="123" t="str">
        <f t="shared" si="183"/>
        <v>Débil</v>
      </c>
      <c r="Y2870" s="208" t="str">
        <f>IFERROR(VLOOKUP(X2870,'Tablas de calculos'!$AZ$4:$BE$11,5,FALSE),"")</f>
        <v/>
      </c>
      <c r="Z2870" s="208" t="str">
        <f>IFERROR(VLOOKUP(X2870,'Tablas de calculos'!$AZ$4:$BE$11,6,FALSE),"")</f>
        <v/>
      </c>
    </row>
    <row r="2871" spans="1:26" ht="105" x14ac:dyDescent="0.25">
      <c r="A2871" s="232" t="s">
        <v>947</v>
      </c>
      <c r="B2871" s="137">
        <v>61</v>
      </c>
      <c r="C2871" s="429" t="str">
        <f>+VLOOKUP(Tabla9[[#This Row],[Cod. Riesgo]],Tabla_Riesgos[[Número]:[Tipo de Riesgo]],6,FALSE)</f>
        <v>Operativo</v>
      </c>
      <c r="D2871" s="290" t="s">
        <v>101</v>
      </c>
      <c r="E2871" s="291" t="s">
        <v>674</v>
      </c>
      <c r="F2871" s="292"/>
      <c r="G2871" s="293" t="s">
        <v>302</v>
      </c>
      <c r="H2871" s="472"/>
      <c r="I2871" s="214"/>
      <c r="J2871" s="214"/>
      <c r="K2871" s="214"/>
      <c r="L2871" s="214"/>
      <c r="M2871" s="214"/>
      <c r="N2871" s="214"/>
      <c r="O2871" s="214"/>
      <c r="P2871" s="123">
        <f t="shared" si="180"/>
        <v>0</v>
      </c>
      <c r="Q2871" s="208" t="str">
        <f t="shared" si="181"/>
        <v>Debil</v>
      </c>
      <c r="R2871" s="214" t="s">
        <v>516</v>
      </c>
      <c r="S2871" s="224" t="str">
        <f t="shared" si="182"/>
        <v>DebilFuerte</v>
      </c>
      <c r="T2871" s="224">
        <f>IFERROR(VLOOKUP(S2871,'Tablas de calculos'!$AU$16:$AV$24,2,FALSE),"")</f>
        <v>7</v>
      </c>
      <c r="U2871" s="208" t="str">
        <f>IFERROR(VLOOKUP(T2871,'Tablas de calculos'!$AV$16:$AY$24,4),"")</f>
        <v>Débil</v>
      </c>
      <c r="V2871" s="214"/>
      <c r="W2871" s="214"/>
      <c r="X2871" s="123" t="str">
        <f t="shared" si="183"/>
        <v>Débil</v>
      </c>
      <c r="Y2871" s="208" t="str">
        <f>IFERROR(VLOOKUP(X2871,'Tablas de calculos'!$AZ$4:$BE$11,5,FALSE),"")</f>
        <v/>
      </c>
      <c r="Z2871" s="208" t="str">
        <f>IFERROR(VLOOKUP(X2871,'Tablas de calculos'!$AZ$4:$BE$11,6,FALSE),"")</f>
        <v/>
      </c>
    </row>
    <row r="2872" spans="1:26" ht="75" x14ac:dyDescent="0.25">
      <c r="A2872" s="232" t="s">
        <v>947</v>
      </c>
      <c r="B2872" s="137">
        <v>61</v>
      </c>
      <c r="C2872" s="429" t="str">
        <f>+VLOOKUP(Tabla9[[#This Row],[Cod. Riesgo]],Tabla_Riesgos[[Número]:[Tipo de Riesgo]],6,FALSE)</f>
        <v>Operativo</v>
      </c>
      <c r="D2872" s="290" t="s">
        <v>101</v>
      </c>
      <c r="E2872" s="291" t="s">
        <v>674</v>
      </c>
      <c r="F2872" s="292"/>
      <c r="G2872" s="293" t="s">
        <v>303</v>
      </c>
      <c r="H2872" s="472"/>
      <c r="I2872" s="214"/>
      <c r="J2872" s="214"/>
      <c r="K2872" s="214"/>
      <c r="L2872" s="214"/>
      <c r="M2872" s="214"/>
      <c r="N2872" s="214"/>
      <c r="O2872" s="214"/>
      <c r="P2872" s="123">
        <f t="shared" si="180"/>
        <v>0</v>
      </c>
      <c r="Q2872" s="208" t="str">
        <f t="shared" si="181"/>
        <v>Debil</v>
      </c>
      <c r="R2872" s="214" t="s">
        <v>516</v>
      </c>
      <c r="S2872" s="224" t="str">
        <f t="shared" si="182"/>
        <v>DebilFuerte</v>
      </c>
      <c r="T2872" s="224">
        <f>IFERROR(VLOOKUP(S2872,'Tablas de calculos'!$AU$16:$AV$24,2,FALSE),"")</f>
        <v>7</v>
      </c>
      <c r="U2872" s="208" t="str">
        <f>IFERROR(VLOOKUP(T2872,'Tablas de calculos'!$AV$16:$AY$24,4),"")</f>
        <v>Débil</v>
      </c>
      <c r="V2872" s="214"/>
      <c r="W2872" s="214"/>
      <c r="X2872" s="123" t="str">
        <f t="shared" si="183"/>
        <v>Débil</v>
      </c>
      <c r="Y2872" s="208" t="str">
        <f>IFERROR(VLOOKUP(X2872,'Tablas de calculos'!$AZ$4:$BE$11,5,FALSE),"")</f>
        <v/>
      </c>
      <c r="Z2872" s="208" t="str">
        <f>IFERROR(VLOOKUP(X2872,'Tablas de calculos'!$AZ$4:$BE$11,6,FALSE),"")</f>
        <v/>
      </c>
    </row>
    <row r="2873" spans="1:26" ht="30" x14ac:dyDescent="0.25">
      <c r="A2873" s="232" t="s">
        <v>947</v>
      </c>
      <c r="B2873" s="137">
        <v>62</v>
      </c>
      <c r="C2873" s="429" t="str">
        <f>+VLOOKUP(Tabla9[[#This Row],[Cod. Riesgo]],Tabla_Riesgos[[Número]:[Tipo de Riesgo]],6,FALSE)</f>
        <v>Operativo</v>
      </c>
      <c r="D2873" s="290" t="s">
        <v>101</v>
      </c>
      <c r="E2873" s="291" t="s">
        <v>675</v>
      </c>
      <c r="F2873" s="292"/>
      <c r="G2873" s="293" t="s">
        <v>304</v>
      </c>
      <c r="H2873" s="472"/>
      <c r="I2873" s="214"/>
      <c r="J2873" s="214"/>
      <c r="K2873" s="214"/>
      <c r="L2873" s="214"/>
      <c r="M2873" s="214"/>
      <c r="N2873" s="214"/>
      <c r="O2873" s="214"/>
      <c r="P2873" s="123">
        <f t="shared" si="180"/>
        <v>0</v>
      </c>
      <c r="Q2873" s="208" t="str">
        <f t="shared" si="181"/>
        <v>Debil</v>
      </c>
      <c r="R2873" s="214" t="s">
        <v>516</v>
      </c>
      <c r="S2873" s="224" t="str">
        <f t="shared" si="182"/>
        <v>DebilFuerte</v>
      </c>
      <c r="T2873" s="224">
        <f>IFERROR(VLOOKUP(S2873,'Tablas de calculos'!$AU$16:$AV$24,2,FALSE),"")</f>
        <v>7</v>
      </c>
      <c r="U2873" s="208" t="str">
        <f>IFERROR(VLOOKUP(T2873,'Tablas de calculos'!$AV$16:$AY$24,4),"")</f>
        <v>Débil</v>
      </c>
      <c r="V2873" s="214"/>
      <c r="W2873" s="214"/>
      <c r="X2873" s="123" t="str">
        <f t="shared" si="183"/>
        <v>Débil</v>
      </c>
      <c r="Y2873" s="208" t="str">
        <f>IFERROR(VLOOKUP(X2873,'Tablas de calculos'!$AZ$4:$BE$11,5,FALSE),"")</f>
        <v/>
      </c>
      <c r="Z2873" s="208" t="str">
        <f>IFERROR(VLOOKUP(X2873,'Tablas de calculos'!$AZ$4:$BE$11,6,FALSE),"")</f>
        <v/>
      </c>
    </row>
    <row r="2874" spans="1:26" ht="45" x14ac:dyDescent="0.25">
      <c r="A2874" s="232" t="s">
        <v>947</v>
      </c>
      <c r="B2874" s="137">
        <v>63</v>
      </c>
      <c r="C2874" s="429" t="str">
        <f>+VLOOKUP(Tabla9[[#This Row],[Cod. Riesgo]],Tabla_Riesgos[[Número]:[Tipo de Riesgo]],6,FALSE)</f>
        <v>Operativo</v>
      </c>
      <c r="D2874" s="290" t="s">
        <v>101</v>
      </c>
      <c r="E2874" s="291" t="s">
        <v>73</v>
      </c>
      <c r="F2874" s="292"/>
      <c r="G2874" s="293" t="s">
        <v>305</v>
      </c>
      <c r="H2874" s="472"/>
      <c r="I2874" s="214"/>
      <c r="J2874" s="214"/>
      <c r="K2874" s="214"/>
      <c r="L2874" s="214"/>
      <c r="M2874" s="214"/>
      <c r="N2874" s="214"/>
      <c r="O2874" s="214"/>
      <c r="P2874" s="123">
        <f t="shared" si="180"/>
        <v>0</v>
      </c>
      <c r="Q2874" s="208" t="str">
        <f t="shared" si="181"/>
        <v>Debil</v>
      </c>
      <c r="R2874" s="214" t="s">
        <v>516</v>
      </c>
      <c r="S2874" s="224" t="str">
        <f t="shared" si="182"/>
        <v>DebilFuerte</v>
      </c>
      <c r="T2874" s="224">
        <f>IFERROR(VLOOKUP(S2874,'Tablas de calculos'!$AU$16:$AV$24,2,FALSE),"")</f>
        <v>7</v>
      </c>
      <c r="U2874" s="208" t="str">
        <f>IFERROR(VLOOKUP(T2874,'Tablas de calculos'!$AV$16:$AY$24,4),"")</f>
        <v>Débil</v>
      </c>
      <c r="V2874" s="214"/>
      <c r="W2874" s="214"/>
      <c r="X2874" s="123" t="str">
        <f t="shared" si="183"/>
        <v>Débil</v>
      </c>
      <c r="Y2874" s="208" t="str">
        <f>IFERROR(VLOOKUP(X2874,'Tablas de calculos'!$AZ$4:$BE$11,5,FALSE),"")</f>
        <v/>
      </c>
      <c r="Z2874" s="208" t="str">
        <f>IFERROR(VLOOKUP(X2874,'Tablas de calculos'!$AZ$4:$BE$11,6,FALSE),"")</f>
        <v/>
      </c>
    </row>
    <row r="2875" spans="1:26" ht="60" x14ac:dyDescent="0.25">
      <c r="A2875" s="232" t="s">
        <v>947</v>
      </c>
      <c r="B2875" s="137">
        <v>64</v>
      </c>
      <c r="C2875" s="429" t="str">
        <f>+VLOOKUP(Tabla9[[#This Row],[Cod. Riesgo]],Tabla_Riesgos[[Número]:[Tipo de Riesgo]],6,FALSE)</f>
        <v>Operativo</v>
      </c>
      <c r="D2875" s="290" t="s">
        <v>76</v>
      </c>
      <c r="E2875" s="291" t="s">
        <v>77</v>
      </c>
      <c r="F2875" s="292"/>
      <c r="G2875" s="293" t="s">
        <v>306</v>
      </c>
      <c r="H2875" s="472"/>
      <c r="I2875" s="214"/>
      <c r="J2875" s="214"/>
      <c r="K2875" s="214"/>
      <c r="L2875" s="214"/>
      <c r="M2875" s="214"/>
      <c r="N2875" s="214"/>
      <c r="O2875" s="214"/>
      <c r="P2875" s="123">
        <f t="shared" si="180"/>
        <v>0</v>
      </c>
      <c r="Q2875" s="208" t="str">
        <f t="shared" si="181"/>
        <v>Debil</v>
      </c>
      <c r="R2875" s="214" t="s">
        <v>516</v>
      </c>
      <c r="S2875" s="224" t="str">
        <f t="shared" si="182"/>
        <v>DebilFuerte</v>
      </c>
      <c r="T2875" s="224">
        <f>IFERROR(VLOOKUP(S2875,'Tablas de calculos'!$AU$16:$AV$24,2,FALSE),"")</f>
        <v>7</v>
      </c>
      <c r="U2875" s="208" t="str">
        <f>IFERROR(VLOOKUP(T2875,'Tablas de calculos'!$AV$16:$AY$24,4),"")</f>
        <v>Débil</v>
      </c>
      <c r="V2875" s="214"/>
      <c r="W2875" s="214"/>
      <c r="X2875" s="123" t="str">
        <f t="shared" si="183"/>
        <v>Débil</v>
      </c>
      <c r="Y2875" s="208" t="str">
        <f>IFERROR(VLOOKUP(X2875,'Tablas de calculos'!$AZ$4:$BE$11,5,FALSE),"")</f>
        <v/>
      </c>
      <c r="Z2875" s="208" t="str">
        <f>IFERROR(VLOOKUP(X2875,'Tablas de calculos'!$AZ$4:$BE$11,6,FALSE),"")</f>
        <v/>
      </c>
    </row>
    <row r="2876" spans="1:26" ht="75" x14ac:dyDescent="0.25">
      <c r="A2876" s="232" t="s">
        <v>947</v>
      </c>
      <c r="B2876" s="137">
        <v>65</v>
      </c>
      <c r="C2876" s="429" t="str">
        <f>+VLOOKUP(Tabla9[[#This Row],[Cod. Riesgo]],Tabla_Riesgos[[Número]:[Tipo de Riesgo]],6,FALSE)</f>
        <v>Operativo</v>
      </c>
      <c r="D2876" s="290" t="s">
        <v>76</v>
      </c>
      <c r="E2876" s="291" t="s">
        <v>78</v>
      </c>
      <c r="F2876" s="292"/>
      <c r="G2876" s="293" t="s">
        <v>307</v>
      </c>
      <c r="H2876" s="472"/>
      <c r="I2876" s="214"/>
      <c r="J2876" s="214"/>
      <c r="K2876" s="214"/>
      <c r="L2876" s="214"/>
      <c r="M2876" s="214"/>
      <c r="N2876" s="214"/>
      <c r="O2876" s="214"/>
      <c r="P2876" s="123">
        <f t="shared" si="180"/>
        <v>0</v>
      </c>
      <c r="Q2876" s="208" t="str">
        <f t="shared" si="181"/>
        <v>Debil</v>
      </c>
      <c r="R2876" s="214" t="s">
        <v>516</v>
      </c>
      <c r="S2876" s="224" t="str">
        <f t="shared" si="182"/>
        <v>DebilFuerte</v>
      </c>
      <c r="T2876" s="224">
        <f>IFERROR(VLOOKUP(S2876,'Tablas de calculos'!$AU$16:$AV$24,2,FALSE),"")</f>
        <v>7</v>
      </c>
      <c r="U2876" s="208" t="str">
        <f>IFERROR(VLOOKUP(T2876,'Tablas de calculos'!$AV$16:$AY$24,4),"")</f>
        <v>Débil</v>
      </c>
      <c r="V2876" s="214"/>
      <c r="W2876" s="214"/>
      <c r="X2876" s="123" t="str">
        <f t="shared" si="183"/>
        <v>Débil</v>
      </c>
      <c r="Y2876" s="208" t="str">
        <f>IFERROR(VLOOKUP(X2876,'Tablas de calculos'!$AZ$4:$BE$11,5,FALSE),"")</f>
        <v/>
      </c>
      <c r="Z2876" s="208" t="str">
        <f>IFERROR(VLOOKUP(X2876,'Tablas de calculos'!$AZ$4:$BE$11,6,FALSE),"")</f>
        <v/>
      </c>
    </row>
    <row r="2877" spans="1:26" ht="75" x14ac:dyDescent="0.25">
      <c r="A2877" s="232" t="s">
        <v>947</v>
      </c>
      <c r="B2877" s="137">
        <v>65</v>
      </c>
      <c r="C2877" s="429" t="str">
        <f>+VLOOKUP(Tabla9[[#This Row],[Cod. Riesgo]],Tabla_Riesgos[[Número]:[Tipo de Riesgo]],6,FALSE)</f>
        <v>Operativo</v>
      </c>
      <c r="D2877" s="290" t="s">
        <v>76</v>
      </c>
      <c r="E2877" s="291" t="s">
        <v>78</v>
      </c>
      <c r="F2877" s="292"/>
      <c r="G2877" s="293" t="s">
        <v>308</v>
      </c>
      <c r="H2877" s="472"/>
      <c r="I2877" s="214"/>
      <c r="J2877" s="214"/>
      <c r="K2877" s="214"/>
      <c r="L2877" s="214"/>
      <c r="M2877" s="214"/>
      <c r="N2877" s="214"/>
      <c r="O2877" s="214"/>
      <c r="P2877" s="123">
        <f t="shared" si="180"/>
        <v>0</v>
      </c>
      <c r="Q2877" s="208" t="str">
        <f t="shared" si="181"/>
        <v>Debil</v>
      </c>
      <c r="R2877" s="214" t="s">
        <v>516</v>
      </c>
      <c r="S2877" s="224" t="str">
        <f t="shared" si="182"/>
        <v>DebilFuerte</v>
      </c>
      <c r="T2877" s="224">
        <f>IFERROR(VLOOKUP(S2877,'Tablas de calculos'!$AU$16:$AV$24,2,FALSE),"")</f>
        <v>7</v>
      </c>
      <c r="U2877" s="208" t="str">
        <f>IFERROR(VLOOKUP(T2877,'Tablas de calculos'!$AV$16:$AY$24,4),"")</f>
        <v>Débil</v>
      </c>
      <c r="V2877" s="214"/>
      <c r="W2877" s="214"/>
      <c r="X2877" s="123" t="str">
        <f t="shared" si="183"/>
        <v>Débil</v>
      </c>
      <c r="Y2877" s="208" t="str">
        <f>IFERROR(VLOOKUP(X2877,'Tablas de calculos'!$AZ$4:$BE$11,5,FALSE),"")</f>
        <v/>
      </c>
      <c r="Z2877" s="208" t="str">
        <f>IFERROR(VLOOKUP(X2877,'Tablas de calculos'!$AZ$4:$BE$11,6,FALSE),"")</f>
        <v/>
      </c>
    </row>
    <row r="2878" spans="1:26" ht="60" x14ac:dyDescent="0.25">
      <c r="A2878" s="232" t="s">
        <v>947</v>
      </c>
      <c r="B2878" s="137">
        <v>65</v>
      </c>
      <c r="C2878" s="429" t="str">
        <f>+VLOOKUP(Tabla9[[#This Row],[Cod. Riesgo]],Tabla_Riesgos[[Número]:[Tipo de Riesgo]],6,FALSE)</f>
        <v>Operativo</v>
      </c>
      <c r="D2878" s="290" t="s">
        <v>76</v>
      </c>
      <c r="E2878" s="291" t="s">
        <v>78</v>
      </c>
      <c r="F2878" s="292"/>
      <c r="G2878" s="293" t="s">
        <v>309</v>
      </c>
      <c r="H2878" s="472"/>
      <c r="I2878" s="214"/>
      <c r="J2878" s="214"/>
      <c r="K2878" s="214"/>
      <c r="L2878" s="214"/>
      <c r="M2878" s="214"/>
      <c r="N2878" s="214"/>
      <c r="O2878" s="214"/>
      <c r="P2878" s="123">
        <f t="shared" si="180"/>
        <v>0</v>
      </c>
      <c r="Q2878" s="208" t="str">
        <f t="shared" si="181"/>
        <v>Debil</v>
      </c>
      <c r="R2878" s="214" t="s">
        <v>516</v>
      </c>
      <c r="S2878" s="224" t="str">
        <f t="shared" si="182"/>
        <v>DebilFuerte</v>
      </c>
      <c r="T2878" s="224">
        <f>IFERROR(VLOOKUP(S2878,'Tablas de calculos'!$AU$16:$AV$24,2,FALSE),"")</f>
        <v>7</v>
      </c>
      <c r="U2878" s="208" t="str">
        <f>IFERROR(VLOOKUP(T2878,'Tablas de calculos'!$AV$16:$AY$24,4),"")</f>
        <v>Débil</v>
      </c>
      <c r="V2878" s="214"/>
      <c r="W2878" s="214"/>
      <c r="X2878" s="123" t="str">
        <f t="shared" si="183"/>
        <v>Débil</v>
      </c>
      <c r="Y2878" s="208" t="str">
        <f>IFERROR(VLOOKUP(X2878,'Tablas de calculos'!$AZ$4:$BE$11,5,FALSE),"")</f>
        <v/>
      </c>
      <c r="Z2878" s="208" t="str">
        <f>IFERROR(VLOOKUP(X2878,'Tablas de calculos'!$AZ$4:$BE$11,6,FALSE),"")</f>
        <v/>
      </c>
    </row>
    <row r="2879" spans="1:26" ht="60" x14ac:dyDescent="0.25">
      <c r="A2879" s="232" t="s">
        <v>947</v>
      </c>
      <c r="B2879" s="137">
        <v>66</v>
      </c>
      <c r="C2879" s="429" t="str">
        <f>+VLOOKUP(Tabla9[[#This Row],[Cod. Riesgo]],Tabla_Riesgos[[Número]:[Tipo de Riesgo]],6,FALSE)</f>
        <v>Operativo</v>
      </c>
      <c r="D2879" s="290" t="s">
        <v>76</v>
      </c>
      <c r="E2879" s="291" t="s">
        <v>79</v>
      </c>
      <c r="F2879" s="292"/>
      <c r="G2879" s="293" t="s">
        <v>310</v>
      </c>
      <c r="H2879" s="472"/>
      <c r="I2879" s="214"/>
      <c r="J2879" s="214"/>
      <c r="K2879" s="214"/>
      <c r="L2879" s="214"/>
      <c r="M2879" s="214"/>
      <c r="N2879" s="214"/>
      <c r="O2879" s="214"/>
      <c r="P2879" s="123">
        <f t="shared" si="180"/>
        <v>0</v>
      </c>
      <c r="Q2879" s="208" t="str">
        <f t="shared" si="181"/>
        <v>Debil</v>
      </c>
      <c r="R2879" s="214" t="s">
        <v>516</v>
      </c>
      <c r="S2879" s="224" t="str">
        <f t="shared" si="182"/>
        <v>DebilFuerte</v>
      </c>
      <c r="T2879" s="224">
        <f>IFERROR(VLOOKUP(S2879,'Tablas de calculos'!$AU$16:$AV$24,2,FALSE),"")</f>
        <v>7</v>
      </c>
      <c r="U2879" s="208" t="str">
        <f>IFERROR(VLOOKUP(T2879,'Tablas de calculos'!$AV$16:$AY$24,4),"")</f>
        <v>Débil</v>
      </c>
      <c r="V2879" s="214"/>
      <c r="W2879" s="214"/>
      <c r="X2879" s="123" t="str">
        <f t="shared" si="183"/>
        <v>Débil</v>
      </c>
      <c r="Y2879" s="208" t="str">
        <f>IFERROR(VLOOKUP(X2879,'Tablas de calculos'!$AZ$4:$BE$11,5,FALSE),"")</f>
        <v/>
      </c>
      <c r="Z2879" s="208" t="str">
        <f>IFERROR(VLOOKUP(X2879,'Tablas de calculos'!$AZ$4:$BE$11,6,FALSE),"")</f>
        <v/>
      </c>
    </row>
    <row r="2880" spans="1:26" ht="30" x14ac:dyDescent="0.25">
      <c r="A2880" s="232" t="s">
        <v>947</v>
      </c>
      <c r="B2880" s="137">
        <v>26</v>
      </c>
      <c r="C2880" s="429" t="str">
        <f>+VLOOKUP(Tabla9[[#This Row],[Cod. Riesgo]],Tabla_Riesgos[[Número]:[Tipo de Riesgo]],6,FALSE)</f>
        <v>Operativo</v>
      </c>
      <c r="D2880" s="290" t="s">
        <v>12</v>
      </c>
      <c r="E2880" s="291" t="s">
        <v>32</v>
      </c>
      <c r="F2880" s="292"/>
      <c r="G2880" s="293" t="s">
        <v>1447</v>
      </c>
      <c r="H2880" s="472" t="s">
        <v>544</v>
      </c>
      <c r="I2880" s="214" t="s">
        <v>486</v>
      </c>
      <c r="J2880" s="214" t="s">
        <v>490</v>
      </c>
      <c r="K2880" s="214" t="s">
        <v>494</v>
      </c>
      <c r="L2880" s="214" t="s">
        <v>498</v>
      </c>
      <c r="M2880" s="214" t="s">
        <v>503</v>
      </c>
      <c r="N2880" s="214" t="s">
        <v>508</v>
      </c>
      <c r="O2880" s="214" t="s">
        <v>512</v>
      </c>
      <c r="P2880" s="123">
        <f t="shared" si="180"/>
        <v>100</v>
      </c>
      <c r="Q2880" s="208" t="str">
        <f t="shared" si="181"/>
        <v>Fuerte</v>
      </c>
      <c r="R2880" s="214" t="s">
        <v>516</v>
      </c>
      <c r="S2880" s="224" t="str">
        <f t="shared" si="182"/>
        <v>FuerteFuerte</v>
      </c>
      <c r="T2880" s="224">
        <f>IFERROR(VLOOKUP(S2880,'Tablas de calculos'!$AU$16:$AV$24,2,FALSE),"")</f>
        <v>1</v>
      </c>
      <c r="U2880" s="208" t="str">
        <f>IFERROR(VLOOKUP(T2880,'Tablas de calculos'!$AV$16:$AY$24,4),"")</f>
        <v>Fuerte</v>
      </c>
      <c r="V2880" s="214" t="s">
        <v>578</v>
      </c>
      <c r="W2880" s="214" t="s">
        <v>578</v>
      </c>
      <c r="X2880" s="123" t="str">
        <f t="shared" si="183"/>
        <v>FuerteDirectamenteDirectamente</v>
      </c>
      <c r="Y2880" s="208">
        <f>IFERROR(VLOOKUP(X2880,'Tablas de calculos'!$AZ$4:$BE$11,5,FALSE),"")</f>
        <v>2</v>
      </c>
      <c r="Z2880" s="208">
        <f>IFERROR(VLOOKUP(X2880,'Tablas de calculos'!$AZ$4:$BE$11,6,FALSE),"")</f>
        <v>2</v>
      </c>
    </row>
    <row r="2881" spans="1:26" ht="75" x14ac:dyDescent="0.25">
      <c r="A2881" s="232" t="s">
        <v>947</v>
      </c>
      <c r="B2881" s="137">
        <v>67</v>
      </c>
      <c r="C2881" s="429" t="str">
        <f>+VLOOKUP(Tabla9[[#This Row],[Cod. Riesgo]],Tabla_Riesgos[[Número]:[Tipo de Riesgo]],6,FALSE)</f>
        <v>Seguridad de la Información</v>
      </c>
      <c r="D2881" s="290" t="s">
        <v>676</v>
      </c>
      <c r="E2881" s="291" t="s">
        <v>677</v>
      </c>
      <c r="F2881" s="292"/>
      <c r="G2881" s="293" t="s">
        <v>1448</v>
      </c>
      <c r="H2881" s="472" t="s">
        <v>544</v>
      </c>
      <c r="I2881" s="214" t="s">
        <v>486</v>
      </c>
      <c r="J2881" s="214" t="s">
        <v>490</v>
      </c>
      <c r="K2881" s="214" t="s">
        <v>494</v>
      </c>
      <c r="L2881" s="214" t="s">
        <v>498</v>
      </c>
      <c r="M2881" s="214" t="s">
        <v>503</v>
      </c>
      <c r="N2881" s="214" t="s">
        <v>508</v>
      </c>
      <c r="O2881" s="214" t="s">
        <v>512</v>
      </c>
      <c r="P2881" s="123">
        <f t="shared" si="180"/>
        <v>100</v>
      </c>
      <c r="Q2881" s="208" t="str">
        <f t="shared" si="181"/>
        <v>Fuerte</v>
      </c>
      <c r="R2881" s="214" t="s">
        <v>516</v>
      </c>
      <c r="S2881" s="224" t="str">
        <f t="shared" si="182"/>
        <v>FuerteFuerte</v>
      </c>
      <c r="T2881" s="224">
        <f>IFERROR(VLOOKUP(S2881,'Tablas de calculos'!$AU$16:$AV$24,2,FALSE),"")</f>
        <v>1</v>
      </c>
      <c r="U2881" s="208" t="str">
        <f>IFERROR(VLOOKUP(T2881,'Tablas de calculos'!$AV$16:$AY$24,4),"")</f>
        <v>Fuerte</v>
      </c>
      <c r="V2881" s="214" t="s">
        <v>578</v>
      </c>
      <c r="W2881" s="214" t="s">
        <v>578</v>
      </c>
      <c r="X2881" s="123" t="str">
        <f t="shared" si="183"/>
        <v>FuerteDirectamenteDirectamente</v>
      </c>
      <c r="Y2881" s="208">
        <f>IFERROR(VLOOKUP(X2881,'Tablas de calculos'!$AZ$4:$BE$11,5,FALSE),"")</f>
        <v>2</v>
      </c>
      <c r="Z2881" s="208">
        <f>IFERROR(VLOOKUP(X2881,'Tablas de calculos'!$AZ$4:$BE$11,6,FALSE),"")</f>
        <v>2</v>
      </c>
    </row>
    <row r="2882" spans="1:26" ht="60" x14ac:dyDescent="0.25">
      <c r="A2882" s="232" t="s">
        <v>947</v>
      </c>
      <c r="B2882" s="137">
        <v>67</v>
      </c>
      <c r="C2882" s="429" t="str">
        <f>+VLOOKUP(Tabla9[[#This Row],[Cod. Riesgo]],Tabla_Riesgos[[Número]:[Tipo de Riesgo]],6,FALSE)</f>
        <v>Seguridad de la Información</v>
      </c>
      <c r="D2882" s="290" t="s">
        <v>676</v>
      </c>
      <c r="E2882" s="291" t="s">
        <v>677</v>
      </c>
      <c r="F2882" s="292"/>
      <c r="G2882" s="293" t="s">
        <v>314</v>
      </c>
      <c r="H2882" s="472" t="s">
        <v>544</v>
      </c>
      <c r="I2882" s="214" t="s">
        <v>486</v>
      </c>
      <c r="J2882" s="214" t="s">
        <v>490</v>
      </c>
      <c r="K2882" s="214" t="s">
        <v>494</v>
      </c>
      <c r="L2882" s="214" t="s">
        <v>499</v>
      </c>
      <c r="M2882" s="214" t="s">
        <v>503</v>
      </c>
      <c r="N2882" s="214" t="s">
        <v>508</v>
      </c>
      <c r="O2882" s="214" t="s">
        <v>512</v>
      </c>
      <c r="P2882" s="123">
        <f t="shared" si="180"/>
        <v>95</v>
      </c>
      <c r="Q2882" s="208" t="str">
        <f t="shared" si="181"/>
        <v>Moderado</v>
      </c>
      <c r="R2882" s="214" t="s">
        <v>371</v>
      </c>
      <c r="S2882" s="224" t="str">
        <f t="shared" si="182"/>
        <v>ModeradoModerado</v>
      </c>
      <c r="T2882" s="224">
        <f>IFERROR(VLOOKUP(S2882,'Tablas de calculos'!$AU$16:$AV$24,2,FALSE),"")</f>
        <v>5</v>
      </c>
      <c r="U2882" s="208" t="str">
        <f>IFERROR(VLOOKUP(T2882,'Tablas de calculos'!$AV$16:$AY$24,4),"")</f>
        <v>Moderado</v>
      </c>
      <c r="V2882" s="214" t="s">
        <v>578</v>
      </c>
      <c r="W2882" s="214" t="s">
        <v>578</v>
      </c>
      <c r="X2882" s="123" t="str">
        <f t="shared" si="183"/>
        <v>ModeradoDirectamenteDirectamente</v>
      </c>
      <c r="Y2882" s="208">
        <f>IFERROR(VLOOKUP(X2882,'Tablas de calculos'!$AZ$4:$BE$11,5,FALSE),"")</f>
        <v>1</v>
      </c>
      <c r="Z2882" s="208">
        <f>IFERROR(VLOOKUP(X2882,'Tablas de calculos'!$AZ$4:$BE$11,6,FALSE),"")</f>
        <v>1</v>
      </c>
    </row>
    <row r="2883" spans="1:26" ht="60" x14ac:dyDescent="0.25">
      <c r="A2883" s="232" t="s">
        <v>947</v>
      </c>
      <c r="B2883" s="137">
        <v>67</v>
      </c>
      <c r="C2883" s="429" t="str">
        <f>+VLOOKUP(Tabla9[[#This Row],[Cod. Riesgo]],Tabla_Riesgos[[Número]:[Tipo de Riesgo]],6,FALSE)</f>
        <v>Seguridad de la Información</v>
      </c>
      <c r="D2883" s="290" t="s">
        <v>676</v>
      </c>
      <c r="E2883" s="291" t="s">
        <v>677</v>
      </c>
      <c r="F2883" s="292"/>
      <c r="G2883" s="293" t="s">
        <v>1449</v>
      </c>
      <c r="H2883" s="472" t="s">
        <v>544</v>
      </c>
      <c r="I2883" s="214" t="s">
        <v>486</v>
      </c>
      <c r="J2883" s="214" t="s">
        <v>490</v>
      </c>
      <c r="K2883" s="214" t="s">
        <v>494</v>
      </c>
      <c r="L2883" s="214" t="s">
        <v>498</v>
      </c>
      <c r="M2883" s="214" t="s">
        <v>503</v>
      </c>
      <c r="N2883" s="214" t="s">
        <v>508</v>
      </c>
      <c r="O2883" s="214" t="s">
        <v>554</v>
      </c>
      <c r="P2883" s="123">
        <f t="shared" si="180"/>
        <v>95</v>
      </c>
      <c r="Q2883" s="208" t="str">
        <f t="shared" si="181"/>
        <v>Moderado</v>
      </c>
      <c r="R2883" s="214" t="s">
        <v>371</v>
      </c>
      <c r="S2883" s="224" t="str">
        <f t="shared" si="182"/>
        <v>ModeradoModerado</v>
      </c>
      <c r="T2883" s="224">
        <f>IFERROR(VLOOKUP(S2883,'Tablas de calculos'!$AU$16:$AV$24,2,FALSE),"")</f>
        <v>5</v>
      </c>
      <c r="U2883" s="208" t="str">
        <f>IFERROR(VLOOKUP(T2883,'Tablas de calculos'!$AV$16:$AY$24,4),"")</f>
        <v>Moderado</v>
      </c>
      <c r="V2883" s="214" t="s">
        <v>578</v>
      </c>
      <c r="W2883" s="214" t="s">
        <v>578</v>
      </c>
      <c r="X2883" s="123" t="str">
        <f t="shared" si="183"/>
        <v>ModeradoDirectamenteDirectamente</v>
      </c>
      <c r="Y2883" s="208">
        <f>IFERROR(VLOOKUP(X2883,'Tablas de calculos'!$AZ$4:$BE$11,5,FALSE),"")</f>
        <v>1</v>
      </c>
      <c r="Z2883" s="208">
        <f>IFERROR(VLOOKUP(X2883,'Tablas de calculos'!$AZ$4:$BE$11,6,FALSE),"")</f>
        <v>1</v>
      </c>
    </row>
    <row r="2884" spans="1:26" ht="75" x14ac:dyDescent="0.25">
      <c r="A2884" s="232" t="s">
        <v>947</v>
      </c>
      <c r="B2884" s="137">
        <v>67</v>
      </c>
      <c r="C2884" s="429" t="str">
        <f>+VLOOKUP(Tabla9[[#This Row],[Cod. Riesgo]],Tabla_Riesgos[[Número]:[Tipo de Riesgo]],6,FALSE)</f>
        <v>Seguridad de la Información</v>
      </c>
      <c r="D2884" s="290" t="s">
        <v>676</v>
      </c>
      <c r="E2884" s="291" t="s">
        <v>677</v>
      </c>
      <c r="F2884" s="292"/>
      <c r="G2884" s="293" t="s">
        <v>317</v>
      </c>
      <c r="H2884" s="472" t="s">
        <v>544</v>
      </c>
      <c r="I2884" s="214" t="s">
        <v>486</v>
      </c>
      <c r="J2884" s="214" t="s">
        <v>490</v>
      </c>
      <c r="K2884" s="214" t="s">
        <v>494</v>
      </c>
      <c r="L2884" s="214" t="s">
        <v>498</v>
      </c>
      <c r="M2884" s="214" t="s">
        <v>503</v>
      </c>
      <c r="N2884" s="214" t="s">
        <v>508</v>
      </c>
      <c r="O2884" s="214" t="s">
        <v>554</v>
      </c>
      <c r="P2884" s="123">
        <f t="shared" si="180"/>
        <v>95</v>
      </c>
      <c r="Q2884" s="208" t="str">
        <f t="shared" si="181"/>
        <v>Moderado</v>
      </c>
      <c r="R2884" s="214" t="s">
        <v>371</v>
      </c>
      <c r="S2884" s="224" t="str">
        <f t="shared" si="182"/>
        <v>ModeradoModerado</v>
      </c>
      <c r="T2884" s="224">
        <f>IFERROR(VLOOKUP(S2884,'Tablas de calculos'!$AU$16:$AV$24,2,FALSE),"")</f>
        <v>5</v>
      </c>
      <c r="U2884" s="208" t="str">
        <f>IFERROR(VLOOKUP(T2884,'Tablas de calculos'!$AV$16:$AY$24,4),"")</f>
        <v>Moderado</v>
      </c>
      <c r="V2884" s="214" t="s">
        <v>578</v>
      </c>
      <c r="W2884" s="214" t="s">
        <v>578</v>
      </c>
      <c r="X2884" s="123" t="str">
        <f t="shared" si="183"/>
        <v>ModeradoDirectamenteDirectamente</v>
      </c>
      <c r="Y2884" s="208">
        <f>IFERROR(VLOOKUP(X2884,'Tablas de calculos'!$AZ$4:$BE$11,5,FALSE),"")</f>
        <v>1</v>
      </c>
      <c r="Z2884" s="208">
        <f>IFERROR(VLOOKUP(X2884,'Tablas de calculos'!$AZ$4:$BE$11,6,FALSE),"")</f>
        <v>1</v>
      </c>
    </row>
    <row r="2885" spans="1:26" ht="30" x14ac:dyDescent="0.25">
      <c r="A2885" s="232" t="s">
        <v>947</v>
      </c>
      <c r="B2885" s="137">
        <v>68</v>
      </c>
      <c r="C2885" s="429" t="str">
        <f>+VLOOKUP(Tabla9[[#This Row],[Cod. Riesgo]],Tabla_Riesgos[[Número]:[Tipo de Riesgo]],6,FALSE)</f>
        <v>Seguridad de la Información</v>
      </c>
      <c r="D2885" s="290" t="s">
        <v>102</v>
      </c>
      <c r="E2885" s="291" t="s">
        <v>81</v>
      </c>
      <c r="F2885" s="292"/>
      <c r="G2885" s="293" t="s">
        <v>1450</v>
      </c>
      <c r="H2885" s="472" t="s">
        <v>544</v>
      </c>
      <c r="I2885" s="214" t="s">
        <v>486</v>
      </c>
      <c r="J2885" s="214" t="s">
        <v>490</v>
      </c>
      <c r="K2885" s="214" t="s">
        <v>494</v>
      </c>
      <c r="L2885" s="214" t="s">
        <v>498</v>
      </c>
      <c r="M2885" s="214" t="s">
        <v>503</v>
      </c>
      <c r="N2885" s="214" t="s">
        <v>508</v>
      </c>
      <c r="O2885" s="214" t="s">
        <v>512</v>
      </c>
      <c r="P2885" s="123">
        <f t="shared" si="180"/>
        <v>100</v>
      </c>
      <c r="Q2885" s="208" t="str">
        <f t="shared" si="181"/>
        <v>Fuerte</v>
      </c>
      <c r="R2885" s="214" t="s">
        <v>516</v>
      </c>
      <c r="S2885" s="224" t="str">
        <f t="shared" si="182"/>
        <v>FuerteFuerte</v>
      </c>
      <c r="T2885" s="224">
        <f>IFERROR(VLOOKUP(S2885,'Tablas de calculos'!$AU$16:$AV$24,2,FALSE),"")</f>
        <v>1</v>
      </c>
      <c r="U2885" s="208" t="str">
        <f>IFERROR(VLOOKUP(T2885,'Tablas de calculos'!$AV$16:$AY$24,4),"")</f>
        <v>Fuerte</v>
      </c>
      <c r="V2885" s="214" t="s">
        <v>578</v>
      </c>
      <c r="W2885" s="214" t="s">
        <v>578</v>
      </c>
      <c r="X2885" s="123" t="str">
        <f t="shared" si="183"/>
        <v>FuerteDirectamenteDirectamente</v>
      </c>
      <c r="Y2885" s="208">
        <f>IFERROR(VLOOKUP(X2885,'Tablas de calculos'!$AZ$4:$BE$11,5,FALSE),"")</f>
        <v>2</v>
      </c>
      <c r="Z2885" s="208">
        <f>IFERROR(VLOOKUP(X2885,'Tablas de calculos'!$AZ$4:$BE$11,6,FALSE),"")</f>
        <v>2</v>
      </c>
    </row>
    <row r="2886" spans="1:26" ht="60" x14ac:dyDescent="0.25">
      <c r="A2886" s="232" t="s">
        <v>947</v>
      </c>
      <c r="B2886" s="137">
        <v>70</v>
      </c>
      <c r="C2886" s="429" t="str">
        <f>+VLOOKUP(Tabla9[[#This Row],[Cod. Riesgo]],Tabla_Riesgos[[Número]:[Tipo de Riesgo]],6,FALSE)</f>
        <v>Seguridad de la Información</v>
      </c>
      <c r="D2886" s="290" t="s">
        <v>102</v>
      </c>
      <c r="E2886" s="291" t="s">
        <v>678</v>
      </c>
      <c r="F2886" s="292"/>
      <c r="G2886" s="293" t="s">
        <v>1451</v>
      </c>
      <c r="H2886" s="472" t="s">
        <v>544</v>
      </c>
      <c r="I2886" s="214" t="s">
        <v>486</v>
      </c>
      <c r="J2886" s="214" t="s">
        <v>490</v>
      </c>
      <c r="K2886" s="214" t="s">
        <v>494</v>
      </c>
      <c r="L2886" s="214" t="s">
        <v>498</v>
      </c>
      <c r="M2886" s="214" t="s">
        <v>503</v>
      </c>
      <c r="N2886" s="214" t="s">
        <v>508</v>
      </c>
      <c r="O2886" s="214" t="s">
        <v>512</v>
      </c>
      <c r="P2886" s="123">
        <f t="shared" si="180"/>
        <v>100</v>
      </c>
      <c r="Q2886" s="208" t="str">
        <f t="shared" si="181"/>
        <v>Fuerte</v>
      </c>
      <c r="R2886" s="214" t="s">
        <v>516</v>
      </c>
      <c r="S2886" s="224" t="str">
        <f t="shared" si="182"/>
        <v>FuerteFuerte</v>
      </c>
      <c r="T2886" s="224">
        <f>IFERROR(VLOOKUP(S2886,'Tablas de calculos'!$AU$16:$AV$24,2,FALSE),"")</f>
        <v>1</v>
      </c>
      <c r="U2886" s="208" t="str">
        <f>IFERROR(VLOOKUP(T2886,'Tablas de calculos'!$AV$16:$AY$24,4),"")</f>
        <v>Fuerte</v>
      </c>
      <c r="V2886" s="214" t="s">
        <v>578</v>
      </c>
      <c r="W2886" s="214" t="s">
        <v>578</v>
      </c>
      <c r="X2886" s="123" t="str">
        <f t="shared" si="183"/>
        <v>FuerteDirectamenteDirectamente</v>
      </c>
      <c r="Y2886" s="208">
        <f>IFERROR(VLOOKUP(X2886,'Tablas de calculos'!$AZ$4:$BE$11,5,FALSE),"")</f>
        <v>2</v>
      </c>
      <c r="Z2886" s="208">
        <f>IFERROR(VLOOKUP(X2886,'Tablas de calculos'!$AZ$4:$BE$11,6,FALSE),"")</f>
        <v>2</v>
      </c>
    </row>
    <row r="2887" spans="1:26" ht="30" x14ac:dyDescent="0.25">
      <c r="A2887" s="232" t="s">
        <v>947</v>
      </c>
      <c r="B2887" s="137">
        <v>70</v>
      </c>
      <c r="C2887" s="429" t="str">
        <f>+VLOOKUP(Tabla9[[#This Row],[Cod. Riesgo]],Tabla_Riesgos[[Número]:[Tipo de Riesgo]],6,FALSE)</f>
        <v>Seguridad de la Información</v>
      </c>
      <c r="D2887" s="290" t="s">
        <v>102</v>
      </c>
      <c r="E2887" s="291" t="s">
        <v>678</v>
      </c>
      <c r="F2887" s="292"/>
      <c r="G2887" s="293" t="s">
        <v>1452</v>
      </c>
      <c r="H2887" s="472" t="s">
        <v>544</v>
      </c>
      <c r="I2887" s="214" t="s">
        <v>486</v>
      </c>
      <c r="J2887" s="214" t="s">
        <v>490</v>
      </c>
      <c r="K2887" s="214" t="s">
        <v>494</v>
      </c>
      <c r="L2887" s="214" t="s">
        <v>498</v>
      </c>
      <c r="M2887" s="214" t="s">
        <v>503</v>
      </c>
      <c r="N2887" s="214" t="s">
        <v>508</v>
      </c>
      <c r="O2887" s="214" t="s">
        <v>512</v>
      </c>
      <c r="P2887" s="123">
        <f t="shared" si="180"/>
        <v>100</v>
      </c>
      <c r="Q2887" s="208" t="str">
        <f t="shared" si="181"/>
        <v>Fuerte</v>
      </c>
      <c r="R2887" s="214" t="s">
        <v>516</v>
      </c>
      <c r="S2887" s="224" t="str">
        <f t="shared" si="182"/>
        <v>FuerteFuerte</v>
      </c>
      <c r="T2887" s="224">
        <f>IFERROR(VLOOKUP(S2887,'Tablas de calculos'!$AU$16:$AV$24,2,FALSE),"")</f>
        <v>1</v>
      </c>
      <c r="U2887" s="208" t="str">
        <f>IFERROR(VLOOKUP(T2887,'Tablas de calculos'!$AV$16:$AY$24,4),"")</f>
        <v>Fuerte</v>
      </c>
      <c r="V2887" s="214" t="s">
        <v>578</v>
      </c>
      <c r="W2887" s="214" t="s">
        <v>578</v>
      </c>
      <c r="X2887" s="123" t="str">
        <f t="shared" si="183"/>
        <v>FuerteDirectamenteDirectamente</v>
      </c>
      <c r="Y2887" s="208">
        <f>IFERROR(VLOOKUP(X2887,'Tablas de calculos'!$AZ$4:$BE$11,5,FALSE),"")</f>
        <v>2</v>
      </c>
      <c r="Z2887" s="208">
        <f>IFERROR(VLOOKUP(X2887,'Tablas de calculos'!$AZ$4:$BE$11,6,FALSE),"")</f>
        <v>2</v>
      </c>
    </row>
    <row r="2888" spans="1:26" ht="60" x14ac:dyDescent="0.25">
      <c r="A2888" s="232" t="s">
        <v>947</v>
      </c>
      <c r="B2888" s="137">
        <v>70</v>
      </c>
      <c r="C2888" s="429" t="str">
        <f>+VLOOKUP(Tabla9[[#This Row],[Cod. Riesgo]],Tabla_Riesgos[[Número]:[Tipo de Riesgo]],6,FALSE)</f>
        <v>Seguridad de la Información</v>
      </c>
      <c r="D2888" s="290" t="s">
        <v>102</v>
      </c>
      <c r="E2888" s="291" t="s">
        <v>678</v>
      </c>
      <c r="F2888" s="292"/>
      <c r="G2888" s="293" t="s">
        <v>1453</v>
      </c>
      <c r="H2888" s="472" t="s">
        <v>544</v>
      </c>
      <c r="I2888" s="214" t="s">
        <v>486</v>
      </c>
      <c r="J2888" s="214" t="s">
        <v>490</v>
      </c>
      <c r="K2888" s="214" t="s">
        <v>494</v>
      </c>
      <c r="L2888" s="214" t="s">
        <v>498</v>
      </c>
      <c r="M2888" s="214" t="s">
        <v>503</v>
      </c>
      <c r="N2888" s="214" t="s">
        <v>508</v>
      </c>
      <c r="O2888" s="214" t="s">
        <v>512</v>
      </c>
      <c r="P2888" s="123">
        <f t="shared" si="180"/>
        <v>100</v>
      </c>
      <c r="Q2888" s="208" t="str">
        <f t="shared" si="181"/>
        <v>Fuerte</v>
      </c>
      <c r="R2888" s="214" t="s">
        <v>516</v>
      </c>
      <c r="S2888" s="224" t="str">
        <f t="shared" si="182"/>
        <v>FuerteFuerte</v>
      </c>
      <c r="T2888" s="224">
        <f>IFERROR(VLOOKUP(S2888,'Tablas de calculos'!$AU$16:$AV$24,2,FALSE),"")</f>
        <v>1</v>
      </c>
      <c r="U2888" s="208" t="str">
        <f>IFERROR(VLOOKUP(T2888,'Tablas de calculos'!$AV$16:$AY$24,4),"")</f>
        <v>Fuerte</v>
      </c>
      <c r="V2888" s="214" t="s">
        <v>578</v>
      </c>
      <c r="W2888" s="214" t="s">
        <v>578</v>
      </c>
      <c r="X2888" s="123" t="str">
        <f t="shared" si="183"/>
        <v>FuerteDirectamenteDirectamente</v>
      </c>
      <c r="Y2888" s="208">
        <f>IFERROR(VLOOKUP(X2888,'Tablas de calculos'!$AZ$4:$BE$11,5,FALSE),"")</f>
        <v>2</v>
      </c>
      <c r="Z2888" s="208">
        <f>IFERROR(VLOOKUP(X2888,'Tablas de calculos'!$AZ$4:$BE$11,6,FALSE),"")</f>
        <v>2</v>
      </c>
    </row>
    <row r="2889" spans="1:26" ht="30" x14ac:dyDescent="0.25">
      <c r="A2889" s="232" t="s">
        <v>947</v>
      </c>
      <c r="B2889" s="137">
        <v>70</v>
      </c>
      <c r="C2889" s="429" t="str">
        <f>+VLOOKUP(Tabla9[[#This Row],[Cod. Riesgo]],Tabla_Riesgos[[Número]:[Tipo de Riesgo]],6,FALSE)</f>
        <v>Seguridad de la Información</v>
      </c>
      <c r="D2889" s="290" t="s">
        <v>102</v>
      </c>
      <c r="E2889" s="291" t="s">
        <v>678</v>
      </c>
      <c r="F2889" s="292"/>
      <c r="G2889" s="293" t="s">
        <v>327</v>
      </c>
      <c r="H2889" s="472" t="s">
        <v>544</v>
      </c>
      <c r="I2889" s="214" t="s">
        <v>486</v>
      </c>
      <c r="J2889" s="214" t="s">
        <v>490</v>
      </c>
      <c r="K2889" s="214" t="s">
        <v>494</v>
      </c>
      <c r="L2889" s="214" t="s">
        <v>498</v>
      </c>
      <c r="M2889" s="214" t="s">
        <v>503</v>
      </c>
      <c r="N2889" s="214" t="s">
        <v>508</v>
      </c>
      <c r="O2889" s="214" t="s">
        <v>512</v>
      </c>
      <c r="P2889" s="123">
        <f t="shared" si="180"/>
        <v>100</v>
      </c>
      <c r="Q2889" s="208" t="str">
        <f t="shared" si="181"/>
        <v>Fuerte</v>
      </c>
      <c r="R2889" s="214" t="s">
        <v>516</v>
      </c>
      <c r="S2889" s="224" t="str">
        <f t="shared" si="182"/>
        <v>FuerteFuerte</v>
      </c>
      <c r="T2889" s="224">
        <f>IFERROR(VLOOKUP(S2889,'Tablas de calculos'!$AU$16:$AV$24,2,FALSE),"")</f>
        <v>1</v>
      </c>
      <c r="U2889" s="208" t="str">
        <f>IFERROR(VLOOKUP(T2889,'Tablas de calculos'!$AV$16:$AY$24,4),"")</f>
        <v>Fuerte</v>
      </c>
      <c r="V2889" s="214" t="s">
        <v>578</v>
      </c>
      <c r="W2889" s="214" t="s">
        <v>578</v>
      </c>
      <c r="X2889" s="123" t="str">
        <f t="shared" si="183"/>
        <v>FuerteDirectamenteDirectamente</v>
      </c>
      <c r="Y2889" s="208">
        <f>IFERROR(VLOOKUP(X2889,'Tablas de calculos'!$AZ$4:$BE$11,5,FALSE),"")</f>
        <v>2</v>
      </c>
      <c r="Z2889" s="208">
        <f>IFERROR(VLOOKUP(X2889,'Tablas de calculos'!$AZ$4:$BE$11,6,FALSE),"")</f>
        <v>2</v>
      </c>
    </row>
    <row r="2890" spans="1:26" ht="30" x14ac:dyDescent="0.25">
      <c r="A2890" s="232" t="s">
        <v>947</v>
      </c>
      <c r="B2890" s="137">
        <v>71</v>
      </c>
      <c r="C2890" s="429" t="str">
        <f>+VLOOKUP(Tabla9[[#This Row],[Cod. Riesgo]],Tabla_Riesgos[[Número]:[Tipo de Riesgo]],6,FALSE)</f>
        <v>Operativo</v>
      </c>
      <c r="D2890" s="290" t="s">
        <v>82</v>
      </c>
      <c r="E2890" s="291" t="s">
        <v>83</v>
      </c>
      <c r="F2890" s="292"/>
      <c r="G2890" s="293" t="s">
        <v>329</v>
      </c>
      <c r="H2890" s="472"/>
      <c r="I2890" s="214"/>
      <c r="J2890" s="214"/>
      <c r="K2890" s="214"/>
      <c r="L2890" s="214"/>
      <c r="M2890" s="214"/>
      <c r="N2890" s="214"/>
      <c r="O2890" s="214"/>
      <c r="P2890" s="123">
        <f t="shared" si="180"/>
        <v>0</v>
      </c>
      <c r="Q2890" s="208" t="str">
        <f t="shared" si="181"/>
        <v>Debil</v>
      </c>
      <c r="R2890" s="214" t="s">
        <v>371</v>
      </c>
      <c r="S2890" s="224" t="str">
        <f t="shared" si="182"/>
        <v>DebilModerado</v>
      </c>
      <c r="T2890" s="224">
        <f>IFERROR(VLOOKUP(S2890,'Tablas de calculos'!$AU$16:$AV$24,2,FALSE),"")</f>
        <v>8</v>
      </c>
      <c r="U2890" s="208" t="str">
        <f>IFERROR(VLOOKUP(T2890,'Tablas de calculos'!$AV$16:$AY$24,4),"")</f>
        <v>Débil</v>
      </c>
      <c r="V2890" s="214" t="s">
        <v>578</v>
      </c>
      <c r="W2890" s="214"/>
      <c r="X2890" s="123" t="str">
        <f t="shared" si="183"/>
        <v>DébilDirectamente</v>
      </c>
      <c r="Y2890" s="208" t="str">
        <f>IFERROR(VLOOKUP(X2890,'Tablas de calculos'!$AZ$4:$BE$11,5,FALSE),"")</f>
        <v/>
      </c>
      <c r="Z2890" s="208" t="str">
        <f>IFERROR(VLOOKUP(X2890,'Tablas de calculos'!$AZ$4:$BE$11,6,FALSE),"")</f>
        <v/>
      </c>
    </row>
    <row r="2891" spans="1:26" x14ac:dyDescent="0.25">
      <c r="A2891" s="232" t="s">
        <v>947</v>
      </c>
      <c r="B2891" s="137">
        <v>71</v>
      </c>
      <c r="C2891" s="429" t="str">
        <f>+VLOOKUP(Tabla9[[#This Row],[Cod. Riesgo]],Tabla_Riesgos[[Número]:[Tipo de Riesgo]],6,FALSE)</f>
        <v>Operativo</v>
      </c>
      <c r="D2891" s="290" t="s">
        <v>82</v>
      </c>
      <c r="E2891" s="291" t="s">
        <v>83</v>
      </c>
      <c r="F2891" s="292"/>
      <c r="G2891" s="293" t="s">
        <v>331</v>
      </c>
      <c r="H2891" s="472"/>
      <c r="I2891" s="214"/>
      <c r="J2891" s="214"/>
      <c r="K2891" s="214"/>
      <c r="L2891" s="214"/>
      <c r="M2891" s="214"/>
      <c r="N2891" s="214"/>
      <c r="O2891" s="214"/>
      <c r="P2891" s="123">
        <f t="shared" si="180"/>
        <v>0</v>
      </c>
      <c r="Q2891" s="208" t="str">
        <f t="shared" si="181"/>
        <v>Debil</v>
      </c>
      <c r="R2891" s="214" t="s">
        <v>371</v>
      </c>
      <c r="S2891" s="224" t="str">
        <f t="shared" si="182"/>
        <v>DebilModerado</v>
      </c>
      <c r="T2891" s="224">
        <f>IFERROR(VLOOKUP(S2891,'Tablas de calculos'!$AU$16:$AV$24,2,FALSE),"")</f>
        <v>8</v>
      </c>
      <c r="U2891" s="208" t="str">
        <f>IFERROR(VLOOKUP(T2891,'Tablas de calculos'!$AV$16:$AY$24,4),"")</f>
        <v>Débil</v>
      </c>
      <c r="V2891" s="214" t="s">
        <v>578</v>
      </c>
      <c r="W2891" s="214"/>
      <c r="X2891" s="123" t="str">
        <f t="shared" si="183"/>
        <v>DébilDirectamente</v>
      </c>
      <c r="Y2891" s="208" t="str">
        <f>IFERROR(VLOOKUP(X2891,'Tablas de calculos'!$AZ$4:$BE$11,5,FALSE),"")</f>
        <v/>
      </c>
      <c r="Z2891" s="208" t="str">
        <f>IFERROR(VLOOKUP(X2891,'Tablas de calculos'!$AZ$4:$BE$11,6,FALSE),"")</f>
        <v/>
      </c>
    </row>
    <row r="2892" spans="1:26" ht="60" x14ac:dyDescent="0.25">
      <c r="A2892" s="232" t="s">
        <v>947</v>
      </c>
      <c r="B2892" s="137">
        <v>70</v>
      </c>
      <c r="C2892" s="429" t="str">
        <f>+VLOOKUP(Tabla9[[#This Row],[Cod. Riesgo]],Tabla_Riesgos[[Número]:[Tipo de Riesgo]],6,FALSE)</f>
        <v>Seguridad de la Información</v>
      </c>
      <c r="D2892" s="290" t="s">
        <v>102</v>
      </c>
      <c r="E2892" s="291" t="s">
        <v>678</v>
      </c>
      <c r="F2892" s="292"/>
      <c r="G2892" s="293" t="s">
        <v>1454</v>
      </c>
      <c r="H2892" s="472" t="s">
        <v>544</v>
      </c>
      <c r="I2892" s="214" t="s">
        <v>486</v>
      </c>
      <c r="J2892" s="214" t="s">
        <v>490</v>
      </c>
      <c r="K2892" s="214" t="s">
        <v>494</v>
      </c>
      <c r="L2892" s="214" t="s">
        <v>498</v>
      </c>
      <c r="M2892" s="214" t="s">
        <v>503</v>
      </c>
      <c r="N2892" s="214" t="s">
        <v>508</v>
      </c>
      <c r="O2892" s="214" t="s">
        <v>512</v>
      </c>
      <c r="P2892" s="123">
        <f t="shared" si="180"/>
        <v>100</v>
      </c>
      <c r="Q2892" s="208" t="str">
        <f t="shared" si="181"/>
        <v>Fuerte</v>
      </c>
      <c r="R2892" s="214" t="s">
        <v>516</v>
      </c>
      <c r="S2892" s="224" t="str">
        <f t="shared" si="182"/>
        <v>FuerteFuerte</v>
      </c>
      <c r="T2892" s="224">
        <f>IFERROR(VLOOKUP(S2892,'Tablas de calculos'!$AU$16:$AV$24,2,FALSE),"")</f>
        <v>1</v>
      </c>
      <c r="U2892" s="208" t="str">
        <f>IFERROR(VLOOKUP(T2892,'Tablas de calculos'!$AV$16:$AY$24,4),"")</f>
        <v>Fuerte</v>
      </c>
      <c r="V2892" s="214" t="s">
        <v>578</v>
      </c>
      <c r="W2892" s="214" t="s">
        <v>578</v>
      </c>
      <c r="X2892" s="123" t="str">
        <f t="shared" si="183"/>
        <v>FuerteDirectamenteDirectamente</v>
      </c>
      <c r="Y2892" s="208">
        <f>IFERROR(VLOOKUP(X2892,'Tablas de calculos'!$AZ$4:$BE$11,5,FALSE),"")</f>
        <v>2</v>
      </c>
      <c r="Z2892" s="208">
        <f>IFERROR(VLOOKUP(X2892,'Tablas de calculos'!$AZ$4:$BE$11,6,FALSE),"")</f>
        <v>2</v>
      </c>
    </row>
    <row r="2893" spans="1:26" ht="60" x14ac:dyDescent="0.25">
      <c r="A2893" s="232" t="s">
        <v>947</v>
      </c>
      <c r="B2893" s="137">
        <v>72</v>
      </c>
      <c r="C2893" s="429" t="str">
        <f>+VLOOKUP(Tabla9[[#This Row],[Cod. Riesgo]],Tabla_Riesgos[[Número]:[Tipo de Riesgo]],6,FALSE)</f>
        <v>Operativo</v>
      </c>
      <c r="D2893" s="290" t="s">
        <v>676</v>
      </c>
      <c r="E2893" s="291" t="s">
        <v>679</v>
      </c>
      <c r="F2893" s="292"/>
      <c r="G2893" s="293" t="s">
        <v>332</v>
      </c>
      <c r="H2893" s="472" t="s">
        <v>544</v>
      </c>
      <c r="I2893" s="214" t="s">
        <v>486</v>
      </c>
      <c r="J2893" s="214" t="s">
        <v>490</v>
      </c>
      <c r="K2893" s="214" t="s">
        <v>494</v>
      </c>
      <c r="L2893" s="214" t="s">
        <v>498</v>
      </c>
      <c r="M2893" s="214" t="s">
        <v>503</v>
      </c>
      <c r="N2893" s="214" t="s">
        <v>508</v>
      </c>
      <c r="O2893" s="214" t="s">
        <v>512</v>
      </c>
      <c r="P2893" s="123">
        <f t="shared" ref="P2893:P2947" si="184">IFERROR(IF(I2893="Asignado",15,0)+IF(J2893="Adecuado",15,0)+IF(K2893="Oportuna",15,0)+IF(L2893="Prevenir",15,0)+IF(L2893="Detectar",10,0)+IF(M2893="Confiable",15,0)+IF(N2893="Se investigan y resuelven oportunamente",15,0)+IF(O2893="Completa",10,0)+IF(O2893="Incompleta",5,0),"")</f>
        <v>100</v>
      </c>
      <c r="Q2893" s="208" t="str">
        <f t="shared" ref="Q2893:Q2947" si="185">IF(P2893&lt;86,"Debil",IF(P2893&lt;96,"Moderado","Fuerte"))</f>
        <v>Fuerte</v>
      </c>
      <c r="R2893" s="214" t="s">
        <v>516</v>
      </c>
      <c r="S2893" s="224" t="str">
        <f t="shared" ref="S2893:S2947" si="186">_xlfn.CONCAT(Q2893,R2893)</f>
        <v>FuerteFuerte</v>
      </c>
      <c r="T2893" s="224">
        <f>IFERROR(VLOOKUP(S2893,'Tablas de calculos'!$AU$16:$AV$24,2,FALSE),"")</f>
        <v>1</v>
      </c>
      <c r="U2893" s="208" t="str">
        <f>IFERROR(VLOOKUP(T2893,'Tablas de calculos'!$AV$16:$AY$24,4),"")</f>
        <v>Fuerte</v>
      </c>
      <c r="V2893" s="214" t="s">
        <v>578</v>
      </c>
      <c r="W2893" s="214" t="s">
        <v>578</v>
      </c>
      <c r="X2893" s="123" t="str">
        <f t="shared" ref="X2893:X2947" si="187">CONCATENATE(U2893,V2893,W2893)</f>
        <v>FuerteDirectamenteDirectamente</v>
      </c>
      <c r="Y2893" s="208">
        <f>IFERROR(VLOOKUP(X2893,'Tablas de calculos'!$AZ$4:$BE$11,5,FALSE),"")</f>
        <v>2</v>
      </c>
      <c r="Z2893" s="208">
        <f>IFERROR(VLOOKUP(X2893,'Tablas de calculos'!$AZ$4:$BE$11,6,FALSE),"")</f>
        <v>2</v>
      </c>
    </row>
    <row r="2894" spans="1:26" ht="45" x14ac:dyDescent="0.25">
      <c r="A2894" s="232" t="s">
        <v>947</v>
      </c>
      <c r="B2894" s="137">
        <v>73</v>
      </c>
      <c r="C2894" s="429" t="str">
        <f>+VLOOKUP(Tabla9[[#This Row],[Cod. Riesgo]],Tabla_Riesgos[[Número]:[Tipo de Riesgo]],6,FALSE)</f>
        <v>Seguridad de la Información</v>
      </c>
      <c r="D2894" s="290" t="s">
        <v>102</v>
      </c>
      <c r="E2894" s="291" t="s">
        <v>86</v>
      </c>
      <c r="F2894" s="292"/>
      <c r="G2894" s="293" t="s">
        <v>333</v>
      </c>
      <c r="H2894" s="472" t="s">
        <v>544</v>
      </c>
      <c r="I2894" s="214" t="s">
        <v>486</v>
      </c>
      <c r="J2894" s="214" t="s">
        <v>490</v>
      </c>
      <c r="K2894" s="214" t="s">
        <v>494</v>
      </c>
      <c r="L2894" s="214" t="s">
        <v>498</v>
      </c>
      <c r="M2894" s="214" t="s">
        <v>503</v>
      </c>
      <c r="N2894" s="214" t="s">
        <v>508</v>
      </c>
      <c r="O2894" s="214" t="s">
        <v>512</v>
      </c>
      <c r="P2894" s="123">
        <f t="shared" si="184"/>
        <v>100</v>
      </c>
      <c r="Q2894" s="208" t="str">
        <f t="shared" si="185"/>
        <v>Fuerte</v>
      </c>
      <c r="R2894" s="214" t="s">
        <v>516</v>
      </c>
      <c r="S2894" s="224" t="str">
        <f t="shared" si="186"/>
        <v>FuerteFuerte</v>
      </c>
      <c r="T2894" s="224">
        <f>IFERROR(VLOOKUP(S2894,'Tablas de calculos'!$AU$16:$AV$24,2,FALSE),"")</f>
        <v>1</v>
      </c>
      <c r="U2894" s="208" t="str">
        <f>IFERROR(VLOOKUP(T2894,'Tablas de calculos'!$AV$16:$AY$24,4),"")</f>
        <v>Fuerte</v>
      </c>
      <c r="V2894" s="214" t="s">
        <v>578</v>
      </c>
      <c r="W2894" s="214" t="s">
        <v>578</v>
      </c>
      <c r="X2894" s="123" t="str">
        <f t="shared" si="187"/>
        <v>FuerteDirectamenteDirectamente</v>
      </c>
      <c r="Y2894" s="208">
        <f>IFERROR(VLOOKUP(X2894,'Tablas de calculos'!$AZ$4:$BE$11,5,FALSE),"")</f>
        <v>2</v>
      </c>
      <c r="Z2894" s="208">
        <f>IFERROR(VLOOKUP(X2894,'Tablas de calculos'!$AZ$4:$BE$11,6,FALSE),"")</f>
        <v>2</v>
      </c>
    </row>
    <row r="2895" spans="1:26" ht="60" x14ac:dyDescent="0.25">
      <c r="A2895" s="232" t="s">
        <v>947</v>
      </c>
      <c r="B2895" s="137">
        <v>76</v>
      </c>
      <c r="C2895" s="429" t="str">
        <f>+VLOOKUP(Tabla9[[#This Row],[Cod. Riesgo]],Tabla_Riesgos[[Número]:[Tipo de Riesgo]],6,FALSE)</f>
        <v>Operativo</v>
      </c>
      <c r="D2895" s="290" t="s">
        <v>26</v>
      </c>
      <c r="E2895" s="291" t="s">
        <v>747</v>
      </c>
      <c r="F2895" s="292"/>
      <c r="G2895" s="293"/>
      <c r="H2895" s="472"/>
      <c r="I2895" s="214"/>
      <c r="J2895" s="214"/>
      <c r="K2895" s="214"/>
      <c r="L2895" s="214"/>
      <c r="M2895" s="214"/>
      <c r="N2895" s="214"/>
      <c r="O2895" s="214"/>
      <c r="P2895" s="123">
        <f t="shared" si="184"/>
        <v>0</v>
      </c>
      <c r="Q2895" s="208" t="str">
        <f t="shared" si="185"/>
        <v>Debil</v>
      </c>
      <c r="R2895" s="214"/>
      <c r="S2895" s="224" t="str">
        <f t="shared" si="186"/>
        <v>Debil</v>
      </c>
      <c r="T2895" s="224" t="str">
        <f>IFERROR(VLOOKUP(S2895,'Tablas de calculos'!$AU$16:$AV$24,2,FALSE),"")</f>
        <v/>
      </c>
      <c r="U2895" s="208" t="str">
        <f>IFERROR(VLOOKUP(T2895,'Tablas de calculos'!$AV$16:$AY$24,4),"")</f>
        <v/>
      </c>
      <c r="V2895" s="214"/>
      <c r="W2895" s="214"/>
      <c r="X2895" s="123" t="str">
        <f t="shared" si="187"/>
        <v/>
      </c>
      <c r="Y2895" s="208" t="str">
        <f>IFERROR(VLOOKUP(X2895,'Tablas de calculos'!$AZ$4:$BE$11,5,FALSE),"")</f>
        <v/>
      </c>
      <c r="Z2895" s="208" t="str">
        <f>IFERROR(VLOOKUP(X2895,'Tablas de calculos'!$AZ$4:$BE$11,6,FALSE),"")</f>
        <v/>
      </c>
    </row>
    <row r="2896" spans="1:26" ht="75" x14ac:dyDescent="0.25">
      <c r="A2896" s="232" t="s">
        <v>947</v>
      </c>
      <c r="B2896" s="137">
        <v>77</v>
      </c>
      <c r="C2896" s="429" t="str">
        <f>+VLOOKUP(Tabla9[[#This Row],[Cod. Riesgo]],Tabla_Riesgos[[Número]:[Tipo de Riesgo]],6,FALSE)</f>
        <v>Operativo</v>
      </c>
      <c r="D2896" s="290" t="s">
        <v>12</v>
      </c>
      <c r="E2896" s="291" t="s">
        <v>89</v>
      </c>
      <c r="F2896" s="292"/>
      <c r="G2896" s="293"/>
      <c r="H2896" s="472"/>
      <c r="I2896" s="214"/>
      <c r="J2896" s="214"/>
      <c r="K2896" s="214"/>
      <c r="L2896" s="214"/>
      <c r="M2896" s="214"/>
      <c r="N2896" s="214"/>
      <c r="O2896" s="214"/>
      <c r="P2896" s="123">
        <f t="shared" si="184"/>
        <v>0</v>
      </c>
      <c r="Q2896" s="208" t="str">
        <f t="shared" si="185"/>
        <v>Debil</v>
      </c>
      <c r="R2896" s="214"/>
      <c r="S2896" s="224" t="str">
        <f t="shared" si="186"/>
        <v>Debil</v>
      </c>
      <c r="T2896" s="224" t="str">
        <f>IFERROR(VLOOKUP(S2896,'Tablas de calculos'!$AU$16:$AV$24,2,FALSE),"")</f>
        <v/>
      </c>
      <c r="U2896" s="208" t="str">
        <f>IFERROR(VLOOKUP(T2896,'Tablas de calculos'!$AV$16:$AY$24,4),"")</f>
        <v/>
      </c>
      <c r="V2896" s="214"/>
      <c r="W2896" s="214"/>
      <c r="X2896" s="123" t="str">
        <f t="shared" si="187"/>
        <v/>
      </c>
      <c r="Y2896" s="208" t="str">
        <f>IFERROR(VLOOKUP(X2896,'Tablas de calculos'!$AZ$4:$BE$11,5,FALSE),"")</f>
        <v/>
      </c>
      <c r="Z2896" s="208" t="str">
        <f>IFERROR(VLOOKUP(X2896,'Tablas de calculos'!$AZ$4:$BE$11,6,FALSE),"")</f>
        <v/>
      </c>
    </row>
    <row r="2897" spans="1:26" ht="60" x14ac:dyDescent="0.25">
      <c r="A2897" s="232" t="s">
        <v>947</v>
      </c>
      <c r="B2897" s="137">
        <v>78</v>
      </c>
      <c r="C2897" s="429" t="str">
        <f>+VLOOKUP(Tabla9[[#This Row],[Cod. Riesgo]],Tabla_Riesgos[[Número]:[Tipo de Riesgo]],6,FALSE)</f>
        <v>Seguridad de la Información</v>
      </c>
      <c r="D2897" s="290" t="s">
        <v>26</v>
      </c>
      <c r="E2897" s="291" t="s">
        <v>682</v>
      </c>
      <c r="F2897" s="292"/>
      <c r="G2897" s="293"/>
      <c r="H2897" s="472"/>
      <c r="I2897" s="214"/>
      <c r="J2897" s="214"/>
      <c r="K2897" s="214"/>
      <c r="L2897" s="214"/>
      <c r="M2897" s="214"/>
      <c r="N2897" s="214"/>
      <c r="O2897" s="214"/>
      <c r="P2897" s="123">
        <f t="shared" si="184"/>
        <v>0</v>
      </c>
      <c r="Q2897" s="208" t="str">
        <f t="shared" si="185"/>
        <v>Debil</v>
      </c>
      <c r="R2897" s="214"/>
      <c r="S2897" s="224" t="str">
        <f t="shared" si="186"/>
        <v>Debil</v>
      </c>
      <c r="T2897" s="224" t="str">
        <f>IFERROR(VLOOKUP(S2897,'Tablas de calculos'!$AU$16:$AV$24,2,FALSE),"")</f>
        <v/>
      </c>
      <c r="U2897" s="208" t="str">
        <f>IFERROR(VLOOKUP(T2897,'Tablas de calculos'!$AV$16:$AY$24,4),"")</f>
        <v/>
      </c>
      <c r="V2897" s="214"/>
      <c r="W2897" s="214"/>
      <c r="X2897" s="123" t="str">
        <f t="shared" si="187"/>
        <v/>
      </c>
      <c r="Y2897" s="208" t="str">
        <f>IFERROR(VLOOKUP(X2897,'Tablas de calculos'!$AZ$4:$BE$11,5,FALSE),"")</f>
        <v/>
      </c>
      <c r="Z2897" s="208" t="str">
        <f>IFERROR(VLOOKUP(X2897,'Tablas de calculos'!$AZ$4:$BE$11,6,FALSE),"")</f>
        <v/>
      </c>
    </row>
    <row r="2898" spans="1:26" ht="45" x14ac:dyDescent="0.25">
      <c r="A2898" s="232" t="s">
        <v>947</v>
      </c>
      <c r="B2898" s="137">
        <v>79</v>
      </c>
      <c r="C2898" s="429" t="str">
        <f>+VLOOKUP(Tabla9[[#This Row],[Cod. Riesgo]],Tabla_Riesgos[[Número]:[Tipo de Riesgo]],6,FALSE)</f>
        <v>Operativo</v>
      </c>
      <c r="D2898" s="290" t="s">
        <v>12</v>
      </c>
      <c r="E2898" s="291" t="s">
        <v>637</v>
      </c>
      <c r="F2898" s="292"/>
      <c r="G2898" s="293" t="s">
        <v>1455</v>
      </c>
      <c r="H2898" s="472" t="s">
        <v>544</v>
      </c>
      <c r="I2898" s="214" t="s">
        <v>486</v>
      </c>
      <c r="J2898" s="214" t="s">
        <v>490</v>
      </c>
      <c r="K2898" s="214" t="s">
        <v>494</v>
      </c>
      <c r="L2898" s="214" t="s">
        <v>498</v>
      </c>
      <c r="M2898" s="214" t="s">
        <v>503</v>
      </c>
      <c r="N2898" s="214" t="s">
        <v>508</v>
      </c>
      <c r="O2898" s="214" t="s">
        <v>512</v>
      </c>
      <c r="P2898" s="123">
        <f t="shared" si="184"/>
        <v>100</v>
      </c>
      <c r="Q2898" s="208" t="str">
        <f t="shared" si="185"/>
        <v>Fuerte</v>
      </c>
      <c r="R2898" s="214" t="s">
        <v>516</v>
      </c>
      <c r="S2898" s="224" t="str">
        <f t="shared" si="186"/>
        <v>FuerteFuerte</v>
      </c>
      <c r="T2898" s="224">
        <f>IFERROR(VLOOKUP(S2898,'Tablas de calculos'!$AU$16:$AV$24,2,FALSE),"")</f>
        <v>1</v>
      </c>
      <c r="U2898" s="208" t="str">
        <f>IFERROR(VLOOKUP(T2898,'Tablas de calculos'!$AV$16:$AY$24,4),"")</f>
        <v>Fuerte</v>
      </c>
      <c r="V2898" s="214" t="s">
        <v>578</v>
      </c>
      <c r="W2898" s="214" t="s">
        <v>578</v>
      </c>
      <c r="X2898" s="123" t="str">
        <f t="shared" si="187"/>
        <v>FuerteDirectamenteDirectamente</v>
      </c>
      <c r="Y2898" s="208">
        <f>IFERROR(VLOOKUP(X2898,'Tablas de calculos'!$AZ$4:$BE$11,5,FALSE),"")</f>
        <v>2</v>
      </c>
      <c r="Z2898" s="208">
        <f>IFERROR(VLOOKUP(X2898,'Tablas de calculos'!$AZ$4:$BE$11,6,FALSE),"")</f>
        <v>2</v>
      </c>
    </row>
    <row r="2899" spans="1:26" ht="30" x14ac:dyDescent="0.25">
      <c r="A2899" s="232" t="s">
        <v>947</v>
      </c>
      <c r="B2899" s="137">
        <v>80</v>
      </c>
      <c r="C2899" s="429" t="str">
        <f>+VLOOKUP(Tabla9[[#This Row],[Cod. Riesgo]],Tabla_Riesgos[[Número]:[Tipo de Riesgo]],6,FALSE)</f>
        <v>Operativo</v>
      </c>
      <c r="D2899" s="290" t="s">
        <v>55</v>
      </c>
      <c r="E2899" s="291" t="s">
        <v>90</v>
      </c>
      <c r="F2899" s="292"/>
      <c r="G2899" s="293"/>
      <c r="H2899" s="472"/>
      <c r="I2899" s="214"/>
      <c r="J2899" s="214"/>
      <c r="K2899" s="214"/>
      <c r="L2899" s="214"/>
      <c r="M2899" s="214"/>
      <c r="N2899" s="214"/>
      <c r="O2899" s="214"/>
      <c r="P2899" s="123">
        <f t="shared" si="184"/>
        <v>0</v>
      </c>
      <c r="Q2899" s="208" t="str">
        <f t="shared" si="185"/>
        <v>Debil</v>
      </c>
      <c r="R2899" s="214"/>
      <c r="S2899" s="224" t="str">
        <f t="shared" si="186"/>
        <v>Debil</v>
      </c>
      <c r="T2899" s="224" t="str">
        <f>IFERROR(VLOOKUP(S2899,'Tablas de calculos'!$AU$16:$AV$24,2,FALSE),"")</f>
        <v/>
      </c>
      <c r="U2899" s="208" t="str">
        <f>IFERROR(VLOOKUP(T2899,'Tablas de calculos'!$AV$16:$AY$24,4),"")</f>
        <v/>
      </c>
      <c r="V2899" s="214"/>
      <c r="W2899" s="214"/>
      <c r="X2899" s="123" t="str">
        <f t="shared" si="187"/>
        <v/>
      </c>
      <c r="Y2899" s="208" t="str">
        <f>IFERROR(VLOOKUP(X2899,'Tablas de calculos'!$AZ$4:$BE$11,5,FALSE),"")</f>
        <v/>
      </c>
      <c r="Z2899" s="208" t="str">
        <f>IFERROR(VLOOKUP(X2899,'Tablas de calculos'!$AZ$4:$BE$11,6,FALSE),"")</f>
        <v/>
      </c>
    </row>
    <row r="2900" spans="1:26" ht="45" x14ac:dyDescent="0.25">
      <c r="A2900" s="232" t="s">
        <v>947</v>
      </c>
      <c r="B2900" s="137">
        <v>81</v>
      </c>
      <c r="C2900" s="429" t="str">
        <f>+VLOOKUP(Tabla9[[#This Row],[Cod. Riesgo]],Tabla_Riesgos[[Número]:[Tipo de Riesgo]],6,FALSE)</f>
        <v>Operativo</v>
      </c>
      <c r="D2900" s="290" t="s">
        <v>26</v>
      </c>
      <c r="E2900" s="291" t="s">
        <v>751</v>
      </c>
      <c r="F2900" s="292"/>
      <c r="G2900" s="293" t="s">
        <v>334</v>
      </c>
      <c r="H2900" s="472"/>
      <c r="I2900" s="214"/>
      <c r="J2900" s="214"/>
      <c r="K2900" s="214"/>
      <c r="L2900" s="214"/>
      <c r="M2900" s="214"/>
      <c r="N2900" s="214"/>
      <c r="O2900" s="214"/>
      <c r="P2900" s="123">
        <f t="shared" si="184"/>
        <v>0</v>
      </c>
      <c r="Q2900" s="208" t="str">
        <f t="shared" si="185"/>
        <v>Debil</v>
      </c>
      <c r="R2900" s="214"/>
      <c r="S2900" s="224" t="str">
        <f t="shared" si="186"/>
        <v>Debil</v>
      </c>
      <c r="T2900" s="224" t="str">
        <f>IFERROR(VLOOKUP(S2900,'Tablas de calculos'!$AU$16:$AV$24,2,FALSE),"")</f>
        <v/>
      </c>
      <c r="U2900" s="208" t="str">
        <f>IFERROR(VLOOKUP(T2900,'Tablas de calculos'!$AV$16:$AY$24,4),"")</f>
        <v/>
      </c>
      <c r="V2900" s="214"/>
      <c r="W2900" s="214"/>
      <c r="X2900" s="123" t="str">
        <f t="shared" si="187"/>
        <v/>
      </c>
      <c r="Y2900" s="208" t="str">
        <f>IFERROR(VLOOKUP(X2900,'Tablas de calculos'!$AZ$4:$BE$11,5,FALSE),"")</f>
        <v/>
      </c>
      <c r="Z2900" s="208" t="str">
        <f>IFERROR(VLOOKUP(X2900,'Tablas de calculos'!$AZ$4:$BE$11,6,FALSE),"")</f>
        <v/>
      </c>
    </row>
    <row r="2901" spans="1:26" ht="60" x14ac:dyDescent="0.25">
      <c r="A2901" s="232" t="s">
        <v>947</v>
      </c>
      <c r="B2901" s="137">
        <v>81</v>
      </c>
      <c r="C2901" s="429" t="str">
        <f>+VLOOKUP(Tabla9[[#This Row],[Cod. Riesgo]],Tabla_Riesgos[[Número]:[Tipo de Riesgo]],6,FALSE)</f>
        <v>Operativo</v>
      </c>
      <c r="D2901" s="290" t="s">
        <v>26</v>
      </c>
      <c r="E2901" s="291" t="s">
        <v>751</v>
      </c>
      <c r="F2901" s="292"/>
      <c r="G2901" s="293" t="s">
        <v>335</v>
      </c>
      <c r="H2901" s="472"/>
      <c r="I2901" s="214"/>
      <c r="J2901" s="214"/>
      <c r="K2901" s="214"/>
      <c r="L2901" s="214"/>
      <c r="M2901" s="214"/>
      <c r="N2901" s="214"/>
      <c r="O2901" s="214"/>
      <c r="P2901" s="123">
        <f t="shared" si="184"/>
        <v>0</v>
      </c>
      <c r="Q2901" s="208" t="str">
        <f t="shared" si="185"/>
        <v>Debil</v>
      </c>
      <c r="R2901" s="214"/>
      <c r="S2901" s="224" t="str">
        <f t="shared" si="186"/>
        <v>Debil</v>
      </c>
      <c r="T2901" s="224" t="str">
        <f>IFERROR(VLOOKUP(S2901,'Tablas de calculos'!$AU$16:$AV$24,2,FALSE),"")</f>
        <v/>
      </c>
      <c r="U2901" s="208" t="str">
        <f>IFERROR(VLOOKUP(T2901,'Tablas de calculos'!$AV$16:$AY$24,4),"")</f>
        <v/>
      </c>
      <c r="V2901" s="214"/>
      <c r="W2901" s="214"/>
      <c r="X2901" s="123" t="str">
        <f t="shared" si="187"/>
        <v/>
      </c>
      <c r="Y2901" s="208" t="str">
        <f>IFERROR(VLOOKUP(X2901,'Tablas de calculos'!$AZ$4:$BE$11,5,FALSE),"")</f>
        <v/>
      </c>
      <c r="Z2901" s="208" t="str">
        <f>IFERROR(VLOOKUP(X2901,'Tablas de calculos'!$AZ$4:$BE$11,6,FALSE),"")</f>
        <v/>
      </c>
    </row>
    <row r="2902" spans="1:26" ht="75" x14ac:dyDescent="0.25">
      <c r="A2902" s="232" t="s">
        <v>947</v>
      </c>
      <c r="B2902" s="137">
        <v>81</v>
      </c>
      <c r="C2902" s="429" t="str">
        <f>+VLOOKUP(Tabla9[[#This Row],[Cod. Riesgo]],Tabla_Riesgos[[Número]:[Tipo de Riesgo]],6,FALSE)</f>
        <v>Operativo</v>
      </c>
      <c r="D2902" s="290" t="s">
        <v>26</v>
      </c>
      <c r="E2902" s="291" t="s">
        <v>751</v>
      </c>
      <c r="F2902" s="292"/>
      <c r="G2902" s="293" t="s">
        <v>336</v>
      </c>
      <c r="H2902" s="472"/>
      <c r="I2902" s="214"/>
      <c r="J2902" s="214"/>
      <c r="K2902" s="214"/>
      <c r="L2902" s="214"/>
      <c r="M2902" s="214"/>
      <c r="N2902" s="214"/>
      <c r="O2902" s="214"/>
      <c r="P2902" s="123">
        <f t="shared" si="184"/>
        <v>0</v>
      </c>
      <c r="Q2902" s="208" t="str">
        <f t="shared" si="185"/>
        <v>Debil</v>
      </c>
      <c r="R2902" s="214"/>
      <c r="S2902" s="224" t="str">
        <f t="shared" si="186"/>
        <v>Debil</v>
      </c>
      <c r="T2902" s="224" t="str">
        <f>IFERROR(VLOOKUP(S2902,'Tablas de calculos'!$AU$16:$AV$24,2,FALSE),"")</f>
        <v/>
      </c>
      <c r="U2902" s="208" t="str">
        <f>IFERROR(VLOOKUP(T2902,'Tablas de calculos'!$AV$16:$AY$24,4),"")</f>
        <v/>
      </c>
      <c r="V2902" s="214"/>
      <c r="W2902" s="214"/>
      <c r="X2902" s="123" t="str">
        <f t="shared" si="187"/>
        <v/>
      </c>
      <c r="Y2902" s="208" t="str">
        <f>IFERROR(VLOOKUP(X2902,'Tablas de calculos'!$AZ$4:$BE$11,5,FALSE),"")</f>
        <v/>
      </c>
      <c r="Z2902" s="208" t="str">
        <f>IFERROR(VLOOKUP(X2902,'Tablas de calculos'!$AZ$4:$BE$11,6,FALSE),"")</f>
        <v/>
      </c>
    </row>
    <row r="2903" spans="1:26" ht="75" x14ac:dyDescent="0.25">
      <c r="A2903" s="232" t="s">
        <v>947</v>
      </c>
      <c r="B2903" s="137">
        <v>81</v>
      </c>
      <c r="C2903" s="429" t="str">
        <f>+VLOOKUP(Tabla9[[#This Row],[Cod. Riesgo]],Tabla_Riesgos[[Número]:[Tipo de Riesgo]],6,FALSE)</f>
        <v>Operativo</v>
      </c>
      <c r="D2903" s="290" t="s">
        <v>26</v>
      </c>
      <c r="E2903" s="291" t="s">
        <v>751</v>
      </c>
      <c r="F2903" s="292"/>
      <c r="G2903" s="293" t="s">
        <v>337</v>
      </c>
      <c r="H2903" s="472"/>
      <c r="I2903" s="214"/>
      <c r="J2903" s="214"/>
      <c r="K2903" s="214"/>
      <c r="L2903" s="214"/>
      <c r="M2903" s="214"/>
      <c r="N2903" s="214"/>
      <c r="O2903" s="214"/>
      <c r="P2903" s="123">
        <f t="shared" si="184"/>
        <v>0</v>
      </c>
      <c r="Q2903" s="208" t="str">
        <f t="shared" si="185"/>
        <v>Debil</v>
      </c>
      <c r="R2903" s="214"/>
      <c r="S2903" s="224" t="str">
        <f t="shared" si="186"/>
        <v>Debil</v>
      </c>
      <c r="T2903" s="224" t="str">
        <f>IFERROR(VLOOKUP(S2903,'Tablas de calculos'!$AU$16:$AV$24,2,FALSE),"")</f>
        <v/>
      </c>
      <c r="U2903" s="208" t="str">
        <f>IFERROR(VLOOKUP(T2903,'Tablas de calculos'!$AV$16:$AY$24,4),"")</f>
        <v/>
      </c>
      <c r="V2903" s="214"/>
      <c r="W2903" s="214"/>
      <c r="X2903" s="123" t="str">
        <f t="shared" si="187"/>
        <v/>
      </c>
      <c r="Y2903" s="208" t="str">
        <f>IFERROR(VLOOKUP(X2903,'Tablas de calculos'!$AZ$4:$BE$11,5,FALSE),"")</f>
        <v/>
      </c>
      <c r="Z2903" s="208" t="str">
        <f>IFERROR(VLOOKUP(X2903,'Tablas de calculos'!$AZ$4:$BE$11,6,FALSE),"")</f>
        <v/>
      </c>
    </row>
    <row r="2904" spans="1:26" ht="60" x14ac:dyDescent="0.25">
      <c r="A2904" s="232" t="s">
        <v>947</v>
      </c>
      <c r="B2904" s="137">
        <v>82</v>
      </c>
      <c r="C2904" s="429" t="str">
        <f>+VLOOKUP(Tabla9[[#This Row],[Cod. Riesgo]],Tabla_Riesgos[[Número]:[Tipo de Riesgo]],6,FALSE)</f>
        <v>Operativo</v>
      </c>
      <c r="D2904" s="290" t="s">
        <v>26</v>
      </c>
      <c r="E2904" s="291" t="s">
        <v>1160</v>
      </c>
      <c r="F2904" s="292"/>
      <c r="G2904" s="293" t="s">
        <v>338</v>
      </c>
      <c r="H2904" s="472"/>
      <c r="I2904" s="214"/>
      <c r="J2904" s="214"/>
      <c r="K2904" s="214"/>
      <c r="L2904" s="214"/>
      <c r="M2904" s="214"/>
      <c r="N2904" s="214"/>
      <c r="O2904" s="214"/>
      <c r="P2904" s="123">
        <f t="shared" si="184"/>
        <v>0</v>
      </c>
      <c r="Q2904" s="208" t="str">
        <f t="shared" si="185"/>
        <v>Debil</v>
      </c>
      <c r="R2904" s="214"/>
      <c r="S2904" s="224" t="str">
        <f t="shared" si="186"/>
        <v>Debil</v>
      </c>
      <c r="T2904" s="224" t="str">
        <f>IFERROR(VLOOKUP(S2904,'Tablas de calculos'!$AU$16:$AV$24,2,FALSE),"")</f>
        <v/>
      </c>
      <c r="U2904" s="208" t="str">
        <f>IFERROR(VLOOKUP(T2904,'Tablas de calculos'!$AV$16:$AY$24,4),"")</f>
        <v/>
      </c>
      <c r="V2904" s="214"/>
      <c r="W2904" s="214"/>
      <c r="X2904" s="123" t="str">
        <f t="shared" si="187"/>
        <v/>
      </c>
      <c r="Y2904" s="208" t="str">
        <f>IFERROR(VLOOKUP(X2904,'Tablas de calculos'!$AZ$4:$BE$11,5,FALSE),"")</f>
        <v/>
      </c>
      <c r="Z2904" s="208" t="str">
        <f>IFERROR(VLOOKUP(X2904,'Tablas de calculos'!$AZ$4:$BE$11,6,FALSE),"")</f>
        <v/>
      </c>
    </row>
    <row r="2905" spans="1:26" ht="60" x14ac:dyDescent="0.25">
      <c r="A2905" s="232" t="s">
        <v>947</v>
      </c>
      <c r="B2905" s="137">
        <v>82</v>
      </c>
      <c r="C2905" s="429" t="str">
        <f>+VLOOKUP(Tabla9[[#This Row],[Cod. Riesgo]],Tabla_Riesgos[[Número]:[Tipo de Riesgo]],6,FALSE)</f>
        <v>Operativo</v>
      </c>
      <c r="D2905" s="290" t="s">
        <v>26</v>
      </c>
      <c r="E2905" s="291" t="s">
        <v>1160</v>
      </c>
      <c r="F2905" s="292"/>
      <c r="G2905" s="293" t="s">
        <v>339</v>
      </c>
      <c r="H2905" s="472"/>
      <c r="I2905" s="214"/>
      <c r="J2905" s="214"/>
      <c r="K2905" s="214"/>
      <c r="L2905" s="214"/>
      <c r="M2905" s="214"/>
      <c r="N2905" s="214"/>
      <c r="O2905" s="214"/>
      <c r="P2905" s="123">
        <f t="shared" si="184"/>
        <v>0</v>
      </c>
      <c r="Q2905" s="208" t="str">
        <f t="shared" si="185"/>
        <v>Debil</v>
      </c>
      <c r="R2905" s="214"/>
      <c r="S2905" s="224" t="str">
        <f t="shared" si="186"/>
        <v>Debil</v>
      </c>
      <c r="T2905" s="224" t="str">
        <f>IFERROR(VLOOKUP(S2905,'Tablas de calculos'!$AU$16:$AV$24,2,FALSE),"")</f>
        <v/>
      </c>
      <c r="U2905" s="208" t="str">
        <f>IFERROR(VLOOKUP(T2905,'Tablas de calculos'!$AV$16:$AY$24,4),"")</f>
        <v/>
      </c>
      <c r="V2905" s="214"/>
      <c r="W2905" s="214"/>
      <c r="X2905" s="123" t="str">
        <f t="shared" si="187"/>
        <v/>
      </c>
      <c r="Y2905" s="208" t="str">
        <f>IFERROR(VLOOKUP(X2905,'Tablas de calculos'!$AZ$4:$BE$11,5,FALSE),"")</f>
        <v/>
      </c>
      <c r="Z2905" s="208" t="str">
        <f>IFERROR(VLOOKUP(X2905,'Tablas de calculos'!$AZ$4:$BE$11,6,FALSE),"")</f>
        <v/>
      </c>
    </row>
    <row r="2906" spans="1:26" ht="60" x14ac:dyDescent="0.25">
      <c r="A2906" s="232" t="s">
        <v>947</v>
      </c>
      <c r="B2906" s="137">
        <v>82</v>
      </c>
      <c r="C2906" s="429" t="str">
        <f>+VLOOKUP(Tabla9[[#This Row],[Cod. Riesgo]],Tabla_Riesgos[[Número]:[Tipo de Riesgo]],6,FALSE)</f>
        <v>Operativo</v>
      </c>
      <c r="D2906" s="290" t="s">
        <v>26</v>
      </c>
      <c r="E2906" s="291" t="s">
        <v>1160</v>
      </c>
      <c r="F2906" s="292"/>
      <c r="G2906" s="293" t="s">
        <v>340</v>
      </c>
      <c r="H2906" s="472"/>
      <c r="I2906" s="214"/>
      <c r="J2906" s="214"/>
      <c r="K2906" s="214"/>
      <c r="L2906" s="214"/>
      <c r="M2906" s="214"/>
      <c r="N2906" s="214"/>
      <c r="O2906" s="214"/>
      <c r="P2906" s="123">
        <f t="shared" si="184"/>
        <v>0</v>
      </c>
      <c r="Q2906" s="208" t="str">
        <f t="shared" si="185"/>
        <v>Debil</v>
      </c>
      <c r="R2906" s="214"/>
      <c r="S2906" s="224" t="str">
        <f t="shared" si="186"/>
        <v>Debil</v>
      </c>
      <c r="T2906" s="224" t="str">
        <f>IFERROR(VLOOKUP(S2906,'Tablas de calculos'!$AU$16:$AV$24,2,FALSE),"")</f>
        <v/>
      </c>
      <c r="U2906" s="208" t="str">
        <f>IFERROR(VLOOKUP(T2906,'Tablas de calculos'!$AV$16:$AY$24,4),"")</f>
        <v/>
      </c>
      <c r="V2906" s="214"/>
      <c r="W2906" s="214"/>
      <c r="X2906" s="123" t="str">
        <f t="shared" si="187"/>
        <v/>
      </c>
      <c r="Y2906" s="208" t="str">
        <f>IFERROR(VLOOKUP(X2906,'Tablas de calculos'!$AZ$4:$BE$11,5,FALSE),"")</f>
        <v/>
      </c>
      <c r="Z2906" s="208" t="str">
        <f>IFERROR(VLOOKUP(X2906,'Tablas de calculos'!$AZ$4:$BE$11,6,FALSE),"")</f>
        <v/>
      </c>
    </row>
    <row r="2907" spans="1:26" ht="60" x14ac:dyDescent="0.25">
      <c r="A2907" s="232" t="s">
        <v>947</v>
      </c>
      <c r="B2907" s="137">
        <v>82</v>
      </c>
      <c r="C2907" s="429" t="str">
        <f>+VLOOKUP(Tabla9[[#This Row],[Cod. Riesgo]],Tabla_Riesgos[[Número]:[Tipo de Riesgo]],6,FALSE)</f>
        <v>Operativo</v>
      </c>
      <c r="D2907" s="290" t="s">
        <v>26</v>
      </c>
      <c r="E2907" s="291" t="s">
        <v>1160</v>
      </c>
      <c r="F2907" s="292"/>
      <c r="G2907" s="293" t="s">
        <v>338</v>
      </c>
      <c r="H2907" s="472"/>
      <c r="I2907" s="214"/>
      <c r="J2907" s="214"/>
      <c r="K2907" s="214"/>
      <c r="L2907" s="214"/>
      <c r="M2907" s="214"/>
      <c r="N2907" s="214"/>
      <c r="O2907" s="214"/>
      <c r="P2907" s="123">
        <f t="shared" si="184"/>
        <v>0</v>
      </c>
      <c r="Q2907" s="208" t="str">
        <f t="shared" si="185"/>
        <v>Debil</v>
      </c>
      <c r="R2907" s="214"/>
      <c r="S2907" s="224" t="str">
        <f t="shared" si="186"/>
        <v>Debil</v>
      </c>
      <c r="T2907" s="224" t="str">
        <f>IFERROR(VLOOKUP(S2907,'Tablas de calculos'!$AU$16:$AV$24,2,FALSE),"")</f>
        <v/>
      </c>
      <c r="U2907" s="208" t="str">
        <f>IFERROR(VLOOKUP(T2907,'Tablas de calculos'!$AV$16:$AY$24,4),"")</f>
        <v/>
      </c>
      <c r="V2907" s="214"/>
      <c r="W2907" s="214"/>
      <c r="X2907" s="123" t="str">
        <f t="shared" si="187"/>
        <v/>
      </c>
      <c r="Y2907" s="208" t="str">
        <f>IFERROR(VLOOKUP(X2907,'Tablas de calculos'!$AZ$4:$BE$11,5,FALSE),"")</f>
        <v/>
      </c>
      <c r="Z2907" s="208" t="str">
        <f>IFERROR(VLOOKUP(X2907,'Tablas de calculos'!$AZ$4:$BE$11,6,FALSE),"")</f>
        <v/>
      </c>
    </row>
    <row r="2908" spans="1:26" ht="60" x14ac:dyDescent="0.25">
      <c r="A2908" s="232" t="s">
        <v>947</v>
      </c>
      <c r="B2908" s="137">
        <v>83</v>
      </c>
      <c r="C2908" s="429" t="str">
        <f>+VLOOKUP(Tabla9[[#This Row],[Cod. Riesgo]],Tabla_Riesgos[[Número]:[Tipo de Riesgo]],6,FALSE)</f>
        <v>Operativo</v>
      </c>
      <c r="D2908" s="290" t="s">
        <v>26</v>
      </c>
      <c r="E2908" s="291" t="s">
        <v>833</v>
      </c>
      <c r="F2908" s="292"/>
      <c r="G2908" s="293" t="s">
        <v>341</v>
      </c>
      <c r="H2908" s="472"/>
      <c r="I2908" s="214"/>
      <c r="J2908" s="214"/>
      <c r="K2908" s="214"/>
      <c r="L2908" s="214"/>
      <c r="M2908" s="214"/>
      <c r="N2908" s="214"/>
      <c r="O2908" s="214"/>
      <c r="P2908" s="123">
        <f t="shared" si="184"/>
        <v>0</v>
      </c>
      <c r="Q2908" s="208" t="str">
        <f t="shared" si="185"/>
        <v>Debil</v>
      </c>
      <c r="R2908" s="214"/>
      <c r="S2908" s="224" t="str">
        <f t="shared" si="186"/>
        <v>Debil</v>
      </c>
      <c r="T2908" s="224" t="str">
        <f>IFERROR(VLOOKUP(S2908,'Tablas de calculos'!$AU$16:$AV$24,2,FALSE),"")</f>
        <v/>
      </c>
      <c r="U2908" s="208" t="str">
        <f>IFERROR(VLOOKUP(T2908,'Tablas de calculos'!$AV$16:$AY$24,4),"")</f>
        <v/>
      </c>
      <c r="V2908" s="214"/>
      <c r="W2908" s="214"/>
      <c r="X2908" s="123" t="str">
        <f t="shared" si="187"/>
        <v/>
      </c>
      <c r="Y2908" s="208" t="str">
        <f>IFERROR(VLOOKUP(X2908,'Tablas de calculos'!$AZ$4:$BE$11,5,FALSE),"")</f>
        <v/>
      </c>
      <c r="Z2908" s="208" t="str">
        <f>IFERROR(VLOOKUP(X2908,'Tablas de calculos'!$AZ$4:$BE$11,6,FALSE),"")</f>
        <v/>
      </c>
    </row>
    <row r="2909" spans="1:26" ht="90" x14ac:dyDescent="0.25">
      <c r="A2909" s="232" t="s">
        <v>947</v>
      </c>
      <c r="B2909" s="137">
        <v>83</v>
      </c>
      <c r="C2909" s="429" t="str">
        <f>+VLOOKUP(Tabla9[[#This Row],[Cod. Riesgo]],Tabla_Riesgos[[Número]:[Tipo de Riesgo]],6,FALSE)</f>
        <v>Operativo</v>
      </c>
      <c r="D2909" s="290" t="s">
        <v>26</v>
      </c>
      <c r="E2909" s="291" t="s">
        <v>833</v>
      </c>
      <c r="F2909" s="292"/>
      <c r="G2909" s="293" t="s">
        <v>342</v>
      </c>
      <c r="H2909" s="472"/>
      <c r="I2909" s="214"/>
      <c r="J2909" s="214"/>
      <c r="K2909" s="214"/>
      <c r="L2909" s="214"/>
      <c r="M2909" s="214"/>
      <c r="N2909" s="214"/>
      <c r="O2909" s="214"/>
      <c r="P2909" s="123">
        <f t="shared" si="184"/>
        <v>0</v>
      </c>
      <c r="Q2909" s="208" t="str">
        <f t="shared" si="185"/>
        <v>Debil</v>
      </c>
      <c r="R2909" s="214"/>
      <c r="S2909" s="224" t="str">
        <f t="shared" si="186"/>
        <v>Debil</v>
      </c>
      <c r="T2909" s="224" t="str">
        <f>IFERROR(VLOOKUP(S2909,'Tablas de calculos'!$AU$16:$AV$24,2,FALSE),"")</f>
        <v/>
      </c>
      <c r="U2909" s="208" t="str">
        <f>IFERROR(VLOOKUP(T2909,'Tablas de calculos'!$AV$16:$AY$24,4),"")</f>
        <v/>
      </c>
      <c r="V2909" s="214"/>
      <c r="W2909" s="214"/>
      <c r="X2909" s="123" t="str">
        <f t="shared" si="187"/>
        <v/>
      </c>
      <c r="Y2909" s="208" t="str">
        <f>IFERROR(VLOOKUP(X2909,'Tablas de calculos'!$AZ$4:$BE$11,5,FALSE),"")</f>
        <v/>
      </c>
      <c r="Z2909" s="208" t="str">
        <f>IFERROR(VLOOKUP(X2909,'Tablas de calculos'!$AZ$4:$BE$11,6,FALSE),"")</f>
        <v/>
      </c>
    </row>
    <row r="2910" spans="1:26" ht="105" x14ac:dyDescent="0.25">
      <c r="A2910" s="232" t="s">
        <v>947</v>
      </c>
      <c r="B2910" s="137">
        <v>83</v>
      </c>
      <c r="C2910" s="429" t="str">
        <f>+VLOOKUP(Tabla9[[#This Row],[Cod. Riesgo]],Tabla_Riesgos[[Número]:[Tipo de Riesgo]],6,FALSE)</f>
        <v>Operativo</v>
      </c>
      <c r="D2910" s="290" t="s">
        <v>26</v>
      </c>
      <c r="E2910" s="291" t="s">
        <v>833</v>
      </c>
      <c r="F2910" s="292"/>
      <c r="G2910" s="293" t="s">
        <v>343</v>
      </c>
      <c r="H2910" s="472"/>
      <c r="I2910" s="214"/>
      <c r="J2910" s="214"/>
      <c r="K2910" s="214"/>
      <c r="L2910" s="214"/>
      <c r="M2910" s="214"/>
      <c r="N2910" s="214"/>
      <c r="O2910" s="214"/>
      <c r="P2910" s="123">
        <f t="shared" si="184"/>
        <v>0</v>
      </c>
      <c r="Q2910" s="208" t="str">
        <f t="shared" si="185"/>
        <v>Debil</v>
      </c>
      <c r="R2910" s="214"/>
      <c r="S2910" s="224" t="str">
        <f t="shared" si="186"/>
        <v>Debil</v>
      </c>
      <c r="T2910" s="224" t="str">
        <f>IFERROR(VLOOKUP(S2910,'Tablas de calculos'!$AU$16:$AV$24,2,FALSE),"")</f>
        <v/>
      </c>
      <c r="U2910" s="208" t="str">
        <f>IFERROR(VLOOKUP(T2910,'Tablas de calculos'!$AV$16:$AY$24,4),"")</f>
        <v/>
      </c>
      <c r="V2910" s="214"/>
      <c r="W2910" s="214"/>
      <c r="X2910" s="123" t="str">
        <f t="shared" si="187"/>
        <v/>
      </c>
      <c r="Y2910" s="208" t="str">
        <f>IFERROR(VLOOKUP(X2910,'Tablas de calculos'!$AZ$4:$BE$11,5,FALSE),"")</f>
        <v/>
      </c>
      <c r="Z2910" s="208" t="str">
        <f>IFERROR(VLOOKUP(X2910,'Tablas de calculos'!$AZ$4:$BE$11,6,FALSE),"")</f>
        <v/>
      </c>
    </row>
    <row r="2911" spans="1:26" ht="150" x14ac:dyDescent="0.25">
      <c r="A2911" s="232" t="s">
        <v>947</v>
      </c>
      <c r="B2911" s="137">
        <v>83</v>
      </c>
      <c r="C2911" s="429" t="str">
        <f>+VLOOKUP(Tabla9[[#This Row],[Cod. Riesgo]],Tabla_Riesgos[[Número]:[Tipo de Riesgo]],6,FALSE)</f>
        <v>Operativo</v>
      </c>
      <c r="D2911" s="290" t="s">
        <v>26</v>
      </c>
      <c r="E2911" s="291" t="s">
        <v>833</v>
      </c>
      <c r="F2911" s="292"/>
      <c r="G2911" s="293" t="s">
        <v>344</v>
      </c>
      <c r="H2911" s="472"/>
      <c r="I2911" s="214"/>
      <c r="J2911" s="214"/>
      <c r="K2911" s="214"/>
      <c r="L2911" s="214"/>
      <c r="M2911" s="214"/>
      <c r="N2911" s="214"/>
      <c r="O2911" s="214"/>
      <c r="P2911" s="123">
        <f t="shared" si="184"/>
        <v>0</v>
      </c>
      <c r="Q2911" s="208" t="str">
        <f t="shared" si="185"/>
        <v>Debil</v>
      </c>
      <c r="R2911" s="214"/>
      <c r="S2911" s="224" t="str">
        <f t="shared" si="186"/>
        <v>Debil</v>
      </c>
      <c r="T2911" s="224" t="str">
        <f>IFERROR(VLOOKUP(S2911,'Tablas de calculos'!$AU$16:$AV$24,2,FALSE),"")</f>
        <v/>
      </c>
      <c r="U2911" s="208" t="str">
        <f>IFERROR(VLOOKUP(T2911,'Tablas de calculos'!$AV$16:$AY$24,4),"")</f>
        <v/>
      </c>
      <c r="V2911" s="214"/>
      <c r="W2911" s="214"/>
      <c r="X2911" s="123" t="str">
        <f t="shared" si="187"/>
        <v/>
      </c>
      <c r="Y2911" s="208" t="str">
        <f>IFERROR(VLOOKUP(X2911,'Tablas de calculos'!$AZ$4:$BE$11,5,FALSE),"")</f>
        <v/>
      </c>
      <c r="Z2911" s="208" t="str">
        <f>IFERROR(VLOOKUP(X2911,'Tablas de calculos'!$AZ$4:$BE$11,6,FALSE),"")</f>
        <v/>
      </c>
    </row>
    <row r="2912" spans="1:26" ht="45" x14ac:dyDescent="0.25">
      <c r="A2912" s="232" t="s">
        <v>947</v>
      </c>
      <c r="B2912" s="137">
        <v>84</v>
      </c>
      <c r="C2912" s="429" t="str">
        <f>+VLOOKUP(Tabla9[[#This Row],[Cod. Riesgo]],Tabla_Riesgos[[Número]:[Tipo de Riesgo]],6,FALSE)</f>
        <v>Operativo</v>
      </c>
      <c r="D2912" s="290" t="s">
        <v>26</v>
      </c>
      <c r="E2912" s="291" t="s">
        <v>837</v>
      </c>
      <c r="F2912" s="292"/>
      <c r="G2912" s="293" t="s">
        <v>345</v>
      </c>
      <c r="H2912" s="472"/>
      <c r="I2912" s="214"/>
      <c r="J2912" s="214"/>
      <c r="K2912" s="214"/>
      <c r="L2912" s="214"/>
      <c r="M2912" s="214"/>
      <c r="N2912" s="214"/>
      <c r="O2912" s="214"/>
      <c r="P2912" s="123">
        <f t="shared" si="184"/>
        <v>0</v>
      </c>
      <c r="Q2912" s="208" t="str">
        <f t="shared" si="185"/>
        <v>Debil</v>
      </c>
      <c r="R2912" s="214"/>
      <c r="S2912" s="224" t="str">
        <f t="shared" si="186"/>
        <v>Debil</v>
      </c>
      <c r="T2912" s="224" t="str">
        <f>IFERROR(VLOOKUP(S2912,'Tablas de calculos'!$AU$16:$AV$24,2,FALSE),"")</f>
        <v/>
      </c>
      <c r="U2912" s="208" t="str">
        <f>IFERROR(VLOOKUP(T2912,'Tablas de calculos'!$AV$16:$AY$24,4),"")</f>
        <v/>
      </c>
      <c r="V2912" s="214"/>
      <c r="W2912" s="214"/>
      <c r="X2912" s="123" t="str">
        <f t="shared" si="187"/>
        <v/>
      </c>
      <c r="Y2912" s="208" t="str">
        <f>IFERROR(VLOOKUP(X2912,'Tablas de calculos'!$AZ$4:$BE$11,5,FALSE),"")</f>
        <v/>
      </c>
      <c r="Z2912" s="208" t="str">
        <f>IFERROR(VLOOKUP(X2912,'Tablas de calculos'!$AZ$4:$BE$11,6,FALSE),"")</f>
        <v/>
      </c>
    </row>
    <row r="2913" spans="1:26" ht="135" x14ac:dyDescent="0.25">
      <c r="A2913" s="232" t="s">
        <v>947</v>
      </c>
      <c r="B2913" s="137">
        <v>84</v>
      </c>
      <c r="C2913" s="429" t="str">
        <f>+VLOOKUP(Tabla9[[#This Row],[Cod. Riesgo]],Tabla_Riesgos[[Número]:[Tipo de Riesgo]],6,FALSE)</f>
        <v>Operativo</v>
      </c>
      <c r="D2913" s="290" t="s">
        <v>26</v>
      </c>
      <c r="E2913" s="291" t="s">
        <v>837</v>
      </c>
      <c r="F2913" s="292"/>
      <c r="G2913" s="293" t="s">
        <v>346</v>
      </c>
      <c r="H2913" s="472"/>
      <c r="I2913" s="214"/>
      <c r="J2913" s="214"/>
      <c r="K2913" s="214"/>
      <c r="L2913" s="214"/>
      <c r="M2913" s="214"/>
      <c r="N2913" s="214"/>
      <c r="O2913" s="214"/>
      <c r="P2913" s="123">
        <f t="shared" si="184"/>
        <v>0</v>
      </c>
      <c r="Q2913" s="208" t="str">
        <f t="shared" si="185"/>
        <v>Debil</v>
      </c>
      <c r="R2913" s="214"/>
      <c r="S2913" s="224" t="str">
        <f t="shared" si="186"/>
        <v>Debil</v>
      </c>
      <c r="T2913" s="224" t="str">
        <f>IFERROR(VLOOKUP(S2913,'Tablas de calculos'!$AU$16:$AV$24,2,FALSE),"")</f>
        <v/>
      </c>
      <c r="U2913" s="208" t="str">
        <f>IFERROR(VLOOKUP(T2913,'Tablas de calculos'!$AV$16:$AY$24,4),"")</f>
        <v/>
      </c>
      <c r="V2913" s="214"/>
      <c r="W2913" s="214"/>
      <c r="X2913" s="123" t="str">
        <f t="shared" si="187"/>
        <v/>
      </c>
      <c r="Y2913" s="208" t="str">
        <f>IFERROR(VLOOKUP(X2913,'Tablas de calculos'!$AZ$4:$BE$11,5,FALSE),"")</f>
        <v/>
      </c>
      <c r="Z2913" s="208" t="str">
        <f>IFERROR(VLOOKUP(X2913,'Tablas de calculos'!$AZ$4:$BE$11,6,FALSE),"")</f>
        <v/>
      </c>
    </row>
    <row r="2914" spans="1:26" ht="75" x14ac:dyDescent="0.25">
      <c r="A2914" s="232" t="s">
        <v>947</v>
      </c>
      <c r="B2914" s="137">
        <v>84</v>
      </c>
      <c r="C2914" s="429" t="str">
        <f>+VLOOKUP(Tabla9[[#This Row],[Cod. Riesgo]],Tabla_Riesgos[[Número]:[Tipo de Riesgo]],6,FALSE)</f>
        <v>Operativo</v>
      </c>
      <c r="D2914" s="290" t="s">
        <v>26</v>
      </c>
      <c r="E2914" s="291" t="s">
        <v>837</v>
      </c>
      <c r="F2914" s="292"/>
      <c r="G2914" s="293" t="s">
        <v>347</v>
      </c>
      <c r="H2914" s="472"/>
      <c r="I2914" s="214"/>
      <c r="J2914" s="214"/>
      <c r="K2914" s="214"/>
      <c r="L2914" s="214"/>
      <c r="M2914" s="214"/>
      <c r="N2914" s="214"/>
      <c r="O2914" s="214"/>
      <c r="P2914" s="123">
        <f t="shared" si="184"/>
        <v>0</v>
      </c>
      <c r="Q2914" s="208" t="str">
        <f t="shared" si="185"/>
        <v>Debil</v>
      </c>
      <c r="R2914" s="214"/>
      <c r="S2914" s="224" t="str">
        <f t="shared" si="186"/>
        <v>Debil</v>
      </c>
      <c r="T2914" s="224" t="str">
        <f>IFERROR(VLOOKUP(S2914,'Tablas de calculos'!$AU$16:$AV$24,2,FALSE),"")</f>
        <v/>
      </c>
      <c r="U2914" s="208" t="str">
        <f>IFERROR(VLOOKUP(T2914,'Tablas de calculos'!$AV$16:$AY$24,4),"")</f>
        <v/>
      </c>
      <c r="V2914" s="214"/>
      <c r="W2914" s="214"/>
      <c r="X2914" s="123" t="str">
        <f t="shared" si="187"/>
        <v/>
      </c>
      <c r="Y2914" s="208" t="str">
        <f>IFERROR(VLOOKUP(X2914,'Tablas de calculos'!$AZ$4:$BE$11,5,FALSE),"")</f>
        <v/>
      </c>
      <c r="Z2914" s="208" t="str">
        <f>IFERROR(VLOOKUP(X2914,'Tablas de calculos'!$AZ$4:$BE$11,6,FALSE),"")</f>
        <v/>
      </c>
    </row>
    <row r="2915" spans="1:26" ht="45" x14ac:dyDescent="0.25">
      <c r="A2915" s="232" t="s">
        <v>947</v>
      </c>
      <c r="B2915" s="137">
        <v>84</v>
      </c>
      <c r="C2915" s="429" t="str">
        <f>+VLOOKUP(Tabla9[[#This Row],[Cod. Riesgo]],Tabla_Riesgos[[Número]:[Tipo de Riesgo]],6,FALSE)</f>
        <v>Operativo</v>
      </c>
      <c r="D2915" s="290" t="s">
        <v>26</v>
      </c>
      <c r="E2915" s="291" t="s">
        <v>837</v>
      </c>
      <c r="F2915" s="292"/>
      <c r="G2915" s="293" t="s">
        <v>348</v>
      </c>
      <c r="H2915" s="472"/>
      <c r="I2915" s="214"/>
      <c r="J2915" s="214"/>
      <c r="K2915" s="214"/>
      <c r="L2915" s="214"/>
      <c r="M2915" s="214"/>
      <c r="N2915" s="214"/>
      <c r="O2915" s="214"/>
      <c r="P2915" s="123">
        <f t="shared" si="184"/>
        <v>0</v>
      </c>
      <c r="Q2915" s="208" t="str">
        <f t="shared" si="185"/>
        <v>Debil</v>
      </c>
      <c r="R2915" s="214"/>
      <c r="S2915" s="224" t="str">
        <f t="shared" si="186"/>
        <v>Debil</v>
      </c>
      <c r="T2915" s="224" t="str">
        <f>IFERROR(VLOOKUP(S2915,'Tablas de calculos'!$AU$16:$AV$24,2,FALSE),"")</f>
        <v/>
      </c>
      <c r="U2915" s="208" t="str">
        <f>IFERROR(VLOOKUP(T2915,'Tablas de calculos'!$AV$16:$AY$24,4),"")</f>
        <v/>
      </c>
      <c r="V2915" s="214"/>
      <c r="W2915" s="214"/>
      <c r="X2915" s="123" t="str">
        <f t="shared" si="187"/>
        <v/>
      </c>
      <c r="Y2915" s="208" t="str">
        <f>IFERROR(VLOOKUP(X2915,'Tablas de calculos'!$AZ$4:$BE$11,5,FALSE),"")</f>
        <v/>
      </c>
      <c r="Z2915" s="208" t="str">
        <f>IFERROR(VLOOKUP(X2915,'Tablas de calculos'!$AZ$4:$BE$11,6,FALSE),"")</f>
        <v/>
      </c>
    </row>
    <row r="2916" spans="1:26" ht="120" x14ac:dyDescent="0.25">
      <c r="A2916" s="232" t="s">
        <v>947</v>
      </c>
      <c r="B2916" s="137">
        <v>84</v>
      </c>
      <c r="C2916" s="429" t="str">
        <f>+VLOOKUP(Tabla9[[#This Row],[Cod. Riesgo]],Tabla_Riesgos[[Número]:[Tipo de Riesgo]],6,FALSE)</f>
        <v>Operativo</v>
      </c>
      <c r="D2916" s="290" t="s">
        <v>26</v>
      </c>
      <c r="E2916" s="291" t="s">
        <v>837</v>
      </c>
      <c r="F2916" s="292"/>
      <c r="G2916" s="293" t="s">
        <v>349</v>
      </c>
      <c r="H2916" s="472"/>
      <c r="I2916" s="214"/>
      <c r="J2916" s="214"/>
      <c r="K2916" s="214"/>
      <c r="L2916" s="214"/>
      <c r="M2916" s="214"/>
      <c r="N2916" s="214"/>
      <c r="O2916" s="214"/>
      <c r="P2916" s="123">
        <f t="shared" si="184"/>
        <v>0</v>
      </c>
      <c r="Q2916" s="208" t="str">
        <f t="shared" si="185"/>
        <v>Debil</v>
      </c>
      <c r="R2916" s="214"/>
      <c r="S2916" s="224" t="str">
        <f t="shared" si="186"/>
        <v>Debil</v>
      </c>
      <c r="T2916" s="224" t="str">
        <f>IFERROR(VLOOKUP(S2916,'Tablas de calculos'!$AU$16:$AV$24,2,FALSE),"")</f>
        <v/>
      </c>
      <c r="U2916" s="208" t="str">
        <f>IFERROR(VLOOKUP(T2916,'Tablas de calculos'!$AV$16:$AY$24,4),"")</f>
        <v/>
      </c>
      <c r="V2916" s="214"/>
      <c r="W2916" s="214"/>
      <c r="X2916" s="123" t="str">
        <f t="shared" si="187"/>
        <v/>
      </c>
      <c r="Y2916" s="208" t="str">
        <f>IFERROR(VLOOKUP(X2916,'Tablas de calculos'!$AZ$4:$BE$11,5,FALSE),"")</f>
        <v/>
      </c>
      <c r="Z2916" s="208" t="str">
        <f>IFERROR(VLOOKUP(X2916,'Tablas de calculos'!$AZ$4:$BE$11,6,FALSE),"")</f>
        <v/>
      </c>
    </row>
    <row r="2917" spans="1:26" ht="120" x14ac:dyDescent="0.25">
      <c r="A2917" s="232" t="s">
        <v>947</v>
      </c>
      <c r="B2917" s="137">
        <v>85</v>
      </c>
      <c r="C2917" s="429" t="str">
        <f>+VLOOKUP(Tabla9[[#This Row],[Cod. Riesgo]],Tabla_Riesgos[[Número]:[Tipo de Riesgo]],6,FALSE)</f>
        <v>Operativo</v>
      </c>
      <c r="D2917" s="290" t="s">
        <v>26</v>
      </c>
      <c r="E2917" s="291" t="s">
        <v>842</v>
      </c>
      <c r="F2917" s="292"/>
      <c r="G2917" s="293" t="s">
        <v>350</v>
      </c>
      <c r="H2917" s="472"/>
      <c r="I2917" s="214"/>
      <c r="J2917" s="214"/>
      <c r="K2917" s="214"/>
      <c r="L2917" s="214"/>
      <c r="M2917" s="214"/>
      <c r="N2917" s="214"/>
      <c r="O2917" s="214"/>
      <c r="P2917" s="123">
        <f t="shared" si="184"/>
        <v>0</v>
      </c>
      <c r="Q2917" s="208" t="str">
        <f t="shared" si="185"/>
        <v>Debil</v>
      </c>
      <c r="R2917" s="214"/>
      <c r="S2917" s="224" t="str">
        <f t="shared" si="186"/>
        <v>Debil</v>
      </c>
      <c r="T2917" s="224" t="str">
        <f>IFERROR(VLOOKUP(S2917,'Tablas de calculos'!$AU$16:$AV$24,2,FALSE),"")</f>
        <v/>
      </c>
      <c r="U2917" s="208" t="str">
        <f>IFERROR(VLOOKUP(T2917,'Tablas de calculos'!$AV$16:$AY$24,4),"")</f>
        <v/>
      </c>
      <c r="V2917" s="214"/>
      <c r="W2917" s="214"/>
      <c r="X2917" s="123" t="str">
        <f t="shared" si="187"/>
        <v/>
      </c>
      <c r="Y2917" s="208" t="str">
        <f>IFERROR(VLOOKUP(X2917,'Tablas de calculos'!$AZ$4:$BE$11,5,FALSE),"")</f>
        <v/>
      </c>
      <c r="Z2917" s="208" t="str">
        <f>IFERROR(VLOOKUP(X2917,'Tablas de calculos'!$AZ$4:$BE$11,6,FALSE),"")</f>
        <v/>
      </c>
    </row>
    <row r="2918" spans="1:26" ht="120" x14ac:dyDescent="0.25">
      <c r="A2918" s="232" t="s">
        <v>947</v>
      </c>
      <c r="B2918" s="137">
        <v>85</v>
      </c>
      <c r="C2918" s="429" t="str">
        <f>+VLOOKUP(Tabla9[[#This Row],[Cod. Riesgo]],Tabla_Riesgos[[Número]:[Tipo de Riesgo]],6,FALSE)</f>
        <v>Operativo</v>
      </c>
      <c r="D2918" s="290" t="s">
        <v>26</v>
      </c>
      <c r="E2918" s="291" t="s">
        <v>842</v>
      </c>
      <c r="F2918" s="292"/>
      <c r="G2918" s="293" t="s">
        <v>351</v>
      </c>
      <c r="H2918" s="472"/>
      <c r="I2918" s="214"/>
      <c r="J2918" s="214"/>
      <c r="K2918" s="214"/>
      <c r="L2918" s="214"/>
      <c r="M2918" s="214"/>
      <c r="N2918" s="214"/>
      <c r="O2918" s="214"/>
      <c r="P2918" s="123">
        <f t="shared" si="184"/>
        <v>0</v>
      </c>
      <c r="Q2918" s="208" t="str">
        <f t="shared" si="185"/>
        <v>Debil</v>
      </c>
      <c r="R2918" s="214"/>
      <c r="S2918" s="224" t="str">
        <f t="shared" si="186"/>
        <v>Debil</v>
      </c>
      <c r="T2918" s="224" t="str">
        <f>IFERROR(VLOOKUP(S2918,'Tablas de calculos'!$AU$16:$AV$24,2,FALSE),"")</f>
        <v/>
      </c>
      <c r="U2918" s="208" t="str">
        <f>IFERROR(VLOOKUP(T2918,'Tablas de calculos'!$AV$16:$AY$24,4),"")</f>
        <v/>
      </c>
      <c r="V2918" s="214"/>
      <c r="W2918" s="214"/>
      <c r="X2918" s="123" t="str">
        <f t="shared" si="187"/>
        <v/>
      </c>
      <c r="Y2918" s="208" t="str">
        <f>IFERROR(VLOOKUP(X2918,'Tablas de calculos'!$AZ$4:$BE$11,5,FALSE),"")</f>
        <v/>
      </c>
      <c r="Z2918" s="208" t="str">
        <f>IFERROR(VLOOKUP(X2918,'Tablas de calculos'!$AZ$4:$BE$11,6,FALSE),"")</f>
        <v/>
      </c>
    </row>
    <row r="2919" spans="1:26" ht="165" x14ac:dyDescent="0.25">
      <c r="A2919" s="232" t="s">
        <v>947</v>
      </c>
      <c r="B2919" s="137">
        <v>85</v>
      </c>
      <c r="C2919" s="429" t="str">
        <f>+VLOOKUP(Tabla9[[#This Row],[Cod. Riesgo]],Tabla_Riesgos[[Número]:[Tipo de Riesgo]],6,FALSE)</f>
        <v>Operativo</v>
      </c>
      <c r="D2919" s="290" t="s">
        <v>26</v>
      </c>
      <c r="E2919" s="291" t="s">
        <v>842</v>
      </c>
      <c r="F2919" s="292"/>
      <c r="G2919" s="293" t="s">
        <v>352</v>
      </c>
      <c r="H2919" s="472"/>
      <c r="I2919" s="214"/>
      <c r="J2919" s="214"/>
      <c r="K2919" s="214"/>
      <c r="L2919" s="214"/>
      <c r="M2919" s="214"/>
      <c r="N2919" s="214"/>
      <c r="O2919" s="214"/>
      <c r="P2919" s="123">
        <f t="shared" si="184"/>
        <v>0</v>
      </c>
      <c r="Q2919" s="208" t="str">
        <f t="shared" si="185"/>
        <v>Debil</v>
      </c>
      <c r="R2919" s="214"/>
      <c r="S2919" s="224" t="str">
        <f t="shared" si="186"/>
        <v>Debil</v>
      </c>
      <c r="T2919" s="224" t="str">
        <f>IFERROR(VLOOKUP(S2919,'Tablas de calculos'!$AU$16:$AV$24,2,FALSE),"")</f>
        <v/>
      </c>
      <c r="U2919" s="208" t="str">
        <f>IFERROR(VLOOKUP(T2919,'Tablas de calculos'!$AV$16:$AY$24,4),"")</f>
        <v/>
      </c>
      <c r="V2919" s="214"/>
      <c r="W2919" s="214"/>
      <c r="X2919" s="123" t="str">
        <f t="shared" si="187"/>
        <v/>
      </c>
      <c r="Y2919" s="208" t="str">
        <f>IFERROR(VLOOKUP(X2919,'Tablas de calculos'!$AZ$4:$BE$11,5,FALSE),"")</f>
        <v/>
      </c>
      <c r="Z2919" s="208" t="str">
        <f>IFERROR(VLOOKUP(X2919,'Tablas de calculos'!$AZ$4:$BE$11,6,FALSE),"")</f>
        <v/>
      </c>
    </row>
    <row r="2920" spans="1:26" ht="105" x14ac:dyDescent="0.25">
      <c r="A2920" s="232" t="s">
        <v>947</v>
      </c>
      <c r="B2920" s="137">
        <v>86</v>
      </c>
      <c r="C2920" s="429" t="str">
        <f>+VLOOKUP(Tabla9[[#This Row],[Cod. Riesgo]],Tabla_Riesgos[[Número]:[Tipo de Riesgo]],6,FALSE)</f>
        <v>Operativo</v>
      </c>
      <c r="D2920" s="290" t="s">
        <v>26</v>
      </c>
      <c r="E2920" s="291" t="s">
        <v>1161</v>
      </c>
      <c r="F2920" s="292"/>
      <c r="G2920" s="293" t="s">
        <v>353</v>
      </c>
      <c r="H2920" s="472"/>
      <c r="I2920" s="214"/>
      <c r="J2920" s="214"/>
      <c r="K2920" s="214"/>
      <c r="L2920" s="214"/>
      <c r="M2920" s="214"/>
      <c r="N2920" s="214"/>
      <c r="O2920" s="214"/>
      <c r="P2920" s="123">
        <f t="shared" si="184"/>
        <v>0</v>
      </c>
      <c r="Q2920" s="208" t="str">
        <f t="shared" si="185"/>
        <v>Debil</v>
      </c>
      <c r="R2920" s="214"/>
      <c r="S2920" s="224" t="str">
        <f t="shared" si="186"/>
        <v>Debil</v>
      </c>
      <c r="T2920" s="224" t="str">
        <f>IFERROR(VLOOKUP(S2920,'Tablas de calculos'!$AU$16:$AV$24,2,FALSE),"")</f>
        <v/>
      </c>
      <c r="U2920" s="208" t="str">
        <f>IFERROR(VLOOKUP(T2920,'Tablas de calculos'!$AV$16:$AY$24,4),"")</f>
        <v/>
      </c>
      <c r="V2920" s="214"/>
      <c r="W2920" s="214"/>
      <c r="X2920" s="123" t="str">
        <f t="shared" si="187"/>
        <v/>
      </c>
      <c r="Y2920" s="208" t="str">
        <f>IFERROR(VLOOKUP(X2920,'Tablas de calculos'!$AZ$4:$BE$11,5,FALSE),"")</f>
        <v/>
      </c>
      <c r="Z2920" s="208" t="str">
        <f>IFERROR(VLOOKUP(X2920,'Tablas de calculos'!$AZ$4:$BE$11,6,FALSE),"")</f>
        <v/>
      </c>
    </row>
    <row r="2921" spans="1:26" ht="105" x14ac:dyDescent="0.25">
      <c r="A2921" s="232" t="s">
        <v>947</v>
      </c>
      <c r="B2921" s="137">
        <v>86</v>
      </c>
      <c r="C2921" s="429" t="str">
        <f>+VLOOKUP(Tabla9[[#This Row],[Cod. Riesgo]],Tabla_Riesgos[[Número]:[Tipo de Riesgo]],6,FALSE)</f>
        <v>Operativo</v>
      </c>
      <c r="D2921" s="290" t="s">
        <v>26</v>
      </c>
      <c r="E2921" s="291" t="s">
        <v>1161</v>
      </c>
      <c r="F2921" s="292"/>
      <c r="G2921" s="293" t="s">
        <v>353</v>
      </c>
      <c r="H2921" s="472"/>
      <c r="I2921" s="214"/>
      <c r="J2921" s="214"/>
      <c r="K2921" s="214"/>
      <c r="L2921" s="214"/>
      <c r="M2921" s="214"/>
      <c r="N2921" s="214"/>
      <c r="O2921" s="214"/>
      <c r="P2921" s="123">
        <f t="shared" si="184"/>
        <v>0</v>
      </c>
      <c r="Q2921" s="208" t="str">
        <f t="shared" si="185"/>
        <v>Debil</v>
      </c>
      <c r="R2921" s="214"/>
      <c r="S2921" s="224" t="str">
        <f t="shared" si="186"/>
        <v>Debil</v>
      </c>
      <c r="T2921" s="224" t="str">
        <f>IFERROR(VLOOKUP(S2921,'Tablas de calculos'!$AU$16:$AV$24,2,FALSE),"")</f>
        <v/>
      </c>
      <c r="U2921" s="208" t="str">
        <f>IFERROR(VLOOKUP(T2921,'Tablas de calculos'!$AV$16:$AY$24,4),"")</f>
        <v/>
      </c>
      <c r="V2921" s="214"/>
      <c r="W2921" s="214"/>
      <c r="X2921" s="123" t="str">
        <f t="shared" si="187"/>
        <v/>
      </c>
      <c r="Y2921" s="208" t="str">
        <f>IFERROR(VLOOKUP(X2921,'Tablas de calculos'!$AZ$4:$BE$11,5,FALSE),"")</f>
        <v/>
      </c>
      <c r="Z2921" s="208" t="str">
        <f>IFERROR(VLOOKUP(X2921,'Tablas de calculos'!$AZ$4:$BE$11,6,FALSE),"")</f>
        <v/>
      </c>
    </row>
    <row r="2922" spans="1:26" ht="105" x14ac:dyDescent="0.25">
      <c r="A2922" s="232" t="s">
        <v>947</v>
      </c>
      <c r="B2922" s="137">
        <v>87</v>
      </c>
      <c r="C2922" s="429" t="str">
        <f>+VLOOKUP(Tabla9[[#This Row],[Cod. Riesgo]],Tabla_Riesgos[[Número]:[Tipo de Riesgo]],6,FALSE)</f>
        <v>Operativo</v>
      </c>
      <c r="D2922" s="290" t="s">
        <v>26</v>
      </c>
      <c r="E2922" s="291" t="s">
        <v>840</v>
      </c>
      <c r="F2922" s="292"/>
      <c r="G2922" s="293" t="s">
        <v>354</v>
      </c>
      <c r="H2922" s="472"/>
      <c r="I2922" s="214"/>
      <c r="J2922" s="214"/>
      <c r="K2922" s="214"/>
      <c r="L2922" s="214"/>
      <c r="M2922" s="214"/>
      <c r="N2922" s="214"/>
      <c r="O2922" s="214"/>
      <c r="P2922" s="123">
        <f t="shared" si="184"/>
        <v>0</v>
      </c>
      <c r="Q2922" s="208" t="str">
        <f t="shared" si="185"/>
        <v>Debil</v>
      </c>
      <c r="R2922" s="214"/>
      <c r="S2922" s="224" t="str">
        <f t="shared" si="186"/>
        <v>Debil</v>
      </c>
      <c r="T2922" s="224" t="str">
        <f>IFERROR(VLOOKUP(S2922,'Tablas de calculos'!$AU$16:$AV$24,2,FALSE),"")</f>
        <v/>
      </c>
      <c r="U2922" s="208" t="str">
        <f>IFERROR(VLOOKUP(T2922,'Tablas de calculos'!$AV$16:$AY$24,4),"")</f>
        <v/>
      </c>
      <c r="V2922" s="214"/>
      <c r="W2922" s="214"/>
      <c r="X2922" s="123" t="str">
        <f t="shared" si="187"/>
        <v/>
      </c>
      <c r="Y2922" s="208" t="str">
        <f>IFERROR(VLOOKUP(X2922,'Tablas de calculos'!$AZ$4:$BE$11,5,FALSE),"")</f>
        <v/>
      </c>
      <c r="Z2922" s="208" t="str">
        <f>IFERROR(VLOOKUP(X2922,'Tablas de calculos'!$AZ$4:$BE$11,6,FALSE),"")</f>
        <v/>
      </c>
    </row>
    <row r="2923" spans="1:26" ht="45" x14ac:dyDescent="0.25">
      <c r="A2923" s="232" t="s">
        <v>947</v>
      </c>
      <c r="B2923" s="137">
        <v>87</v>
      </c>
      <c r="C2923" s="429" t="str">
        <f>+VLOOKUP(Tabla9[[#This Row],[Cod. Riesgo]],Tabla_Riesgos[[Número]:[Tipo de Riesgo]],6,FALSE)</f>
        <v>Operativo</v>
      </c>
      <c r="D2923" s="290" t="s">
        <v>26</v>
      </c>
      <c r="E2923" s="291" t="s">
        <v>840</v>
      </c>
      <c r="F2923" s="292"/>
      <c r="G2923" s="293" t="s">
        <v>348</v>
      </c>
      <c r="H2923" s="472"/>
      <c r="I2923" s="214"/>
      <c r="J2923" s="214"/>
      <c r="K2923" s="214"/>
      <c r="L2923" s="214"/>
      <c r="M2923" s="214"/>
      <c r="N2923" s="214"/>
      <c r="O2923" s="214"/>
      <c r="P2923" s="123">
        <f t="shared" si="184"/>
        <v>0</v>
      </c>
      <c r="Q2923" s="208" t="str">
        <f t="shared" si="185"/>
        <v>Debil</v>
      </c>
      <c r="R2923" s="214"/>
      <c r="S2923" s="224" t="str">
        <f t="shared" si="186"/>
        <v>Debil</v>
      </c>
      <c r="T2923" s="224" t="str">
        <f>IFERROR(VLOOKUP(S2923,'Tablas de calculos'!$AU$16:$AV$24,2,FALSE),"")</f>
        <v/>
      </c>
      <c r="U2923" s="208" t="str">
        <f>IFERROR(VLOOKUP(T2923,'Tablas de calculos'!$AV$16:$AY$24,4),"")</f>
        <v/>
      </c>
      <c r="V2923" s="214"/>
      <c r="W2923" s="214"/>
      <c r="X2923" s="123" t="str">
        <f t="shared" si="187"/>
        <v/>
      </c>
      <c r="Y2923" s="208" t="str">
        <f>IFERROR(VLOOKUP(X2923,'Tablas de calculos'!$AZ$4:$BE$11,5,FALSE),"")</f>
        <v/>
      </c>
      <c r="Z2923" s="208" t="str">
        <f>IFERROR(VLOOKUP(X2923,'Tablas de calculos'!$AZ$4:$BE$11,6,FALSE),"")</f>
        <v/>
      </c>
    </row>
    <row r="2924" spans="1:26" ht="75" x14ac:dyDescent="0.25">
      <c r="A2924" s="232" t="s">
        <v>947</v>
      </c>
      <c r="B2924" s="137">
        <v>88</v>
      </c>
      <c r="C2924" s="429" t="str">
        <f>+VLOOKUP(Tabla9[[#This Row],[Cod. Riesgo]],Tabla_Riesgos[[Número]:[Tipo de Riesgo]],6,FALSE)</f>
        <v>Seguridad de la Información</v>
      </c>
      <c r="D2924" s="290" t="s">
        <v>26</v>
      </c>
      <c r="E2924" s="291" t="s">
        <v>1148</v>
      </c>
      <c r="F2924" s="292"/>
      <c r="G2924" s="293" t="s">
        <v>347</v>
      </c>
      <c r="H2924" s="472"/>
      <c r="I2924" s="214"/>
      <c r="J2924" s="214"/>
      <c r="K2924" s="214"/>
      <c r="L2924" s="214"/>
      <c r="M2924" s="214"/>
      <c r="N2924" s="214"/>
      <c r="O2924" s="214"/>
      <c r="P2924" s="123">
        <f t="shared" si="184"/>
        <v>0</v>
      </c>
      <c r="Q2924" s="208" t="str">
        <f t="shared" si="185"/>
        <v>Debil</v>
      </c>
      <c r="R2924" s="214"/>
      <c r="S2924" s="224" t="str">
        <f t="shared" si="186"/>
        <v>Debil</v>
      </c>
      <c r="T2924" s="224" t="str">
        <f>IFERROR(VLOOKUP(S2924,'Tablas de calculos'!$AU$16:$AV$24,2,FALSE),"")</f>
        <v/>
      </c>
      <c r="U2924" s="208" t="str">
        <f>IFERROR(VLOOKUP(T2924,'Tablas de calculos'!$AV$16:$AY$24,4),"")</f>
        <v/>
      </c>
      <c r="V2924" s="214"/>
      <c r="W2924" s="214"/>
      <c r="X2924" s="123" t="str">
        <f t="shared" si="187"/>
        <v/>
      </c>
      <c r="Y2924" s="208" t="str">
        <f>IFERROR(VLOOKUP(X2924,'Tablas de calculos'!$AZ$4:$BE$11,5,FALSE),"")</f>
        <v/>
      </c>
      <c r="Z2924" s="208" t="str">
        <f>IFERROR(VLOOKUP(X2924,'Tablas de calculos'!$AZ$4:$BE$11,6,FALSE),"")</f>
        <v/>
      </c>
    </row>
    <row r="2925" spans="1:26" ht="75" x14ac:dyDescent="0.25">
      <c r="A2925" s="232" t="s">
        <v>947</v>
      </c>
      <c r="B2925" s="137">
        <v>88</v>
      </c>
      <c r="C2925" s="429" t="str">
        <f>+VLOOKUP(Tabla9[[#This Row],[Cod. Riesgo]],Tabla_Riesgos[[Número]:[Tipo de Riesgo]],6,FALSE)</f>
        <v>Seguridad de la Información</v>
      </c>
      <c r="D2925" s="290" t="s">
        <v>26</v>
      </c>
      <c r="E2925" s="291" t="s">
        <v>1148</v>
      </c>
      <c r="F2925" s="292"/>
      <c r="G2925" s="293" t="s">
        <v>347</v>
      </c>
      <c r="H2925" s="472"/>
      <c r="I2925" s="214"/>
      <c r="J2925" s="214"/>
      <c r="K2925" s="214"/>
      <c r="L2925" s="214"/>
      <c r="M2925" s="214"/>
      <c r="N2925" s="214"/>
      <c r="O2925" s="214"/>
      <c r="P2925" s="123">
        <f t="shared" si="184"/>
        <v>0</v>
      </c>
      <c r="Q2925" s="208" t="str">
        <f t="shared" si="185"/>
        <v>Debil</v>
      </c>
      <c r="R2925" s="214"/>
      <c r="S2925" s="224" t="str">
        <f t="shared" si="186"/>
        <v>Debil</v>
      </c>
      <c r="T2925" s="224" t="str">
        <f>IFERROR(VLOOKUP(S2925,'Tablas de calculos'!$AU$16:$AV$24,2,FALSE),"")</f>
        <v/>
      </c>
      <c r="U2925" s="208" t="str">
        <f>IFERROR(VLOOKUP(T2925,'Tablas de calculos'!$AV$16:$AY$24,4),"")</f>
        <v/>
      </c>
      <c r="V2925" s="214"/>
      <c r="W2925" s="214"/>
      <c r="X2925" s="123" t="str">
        <f t="shared" si="187"/>
        <v/>
      </c>
      <c r="Y2925" s="208" t="str">
        <f>IFERROR(VLOOKUP(X2925,'Tablas de calculos'!$AZ$4:$BE$11,5,FALSE),"")</f>
        <v/>
      </c>
      <c r="Z2925" s="208" t="str">
        <f>IFERROR(VLOOKUP(X2925,'Tablas de calculos'!$AZ$4:$BE$11,6,FALSE),"")</f>
        <v/>
      </c>
    </row>
    <row r="2926" spans="1:26" ht="75" x14ac:dyDescent="0.25">
      <c r="A2926" s="232" t="s">
        <v>947</v>
      </c>
      <c r="B2926" s="137">
        <v>88</v>
      </c>
      <c r="C2926" s="429" t="str">
        <f>+VLOOKUP(Tabla9[[#This Row],[Cod. Riesgo]],Tabla_Riesgos[[Número]:[Tipo de Riesgo]],6,FALSE)</f>
        <v>Seguridad de la Información</v>
      </c>
      <c r="D2926" s="290" t="s">
        <v>26</v>
      </c>
      <c r="E2926" s="291" t="s">
        <v>1148</v>
      </c>
      <c r="F2926" s="292"/>
      <c r="G2926" s="293" t="s">
        <v>355</v>
      </c>
      <c r="H2926" s="472"/>
      <c r="I2926" s="214"/>
      <c r="J2926" s="214"/>
      <c r="K2926" s="214"/>
      <c r="L2926" s="214"/>
      <c r="M2926" s="214"/>
      <c r="N2926" s="214"/>
      <c r="O2926" s="214"/>
      <c r="P2926" s="123">
        <f t="shared" si="184"/>
        <v>0</v>
      </c>
      <c r="Q2926" s="208" t="str">
        <f t="shared" si="185"/>
        <v>Debil</v>
      </c>
      <c r="R2926" s="214"/>
      <c r="S2926" s="224" t="str">
        <f t="shared" si="186"/>
        <v>Debil</v>
      </c>
      <c r="T2926" s="224" t="str">
        <f>IFERROR(VLOOKUP(S2926,'Tablas de calculos'!$AU$16:$AV$24,2,FALSE),"")</f>
        <v/>
      </c>
      <c r="U2926" s="208" t="str">
        <f>IFERROR(VLOOKUP(T2926,'Tablas de calculos'!$AV$16:$AY$24,4),"")</f>
        <v/>
      </c>
      <c r="V2926" s="214"/>
      <c r="W2926" s="214"/>
      <c r="X2926" s="123" t="str">
        <f t="shared" si="187"/>
        <v/>
      </c>
      <c r="Y2926" s="208" t="str">
        <f>IFERROR(VLOOKUP(X2926,'Tablas de calculos'!$AZ$4:$BE$11,5,FALSE),"")</f>
        <v/>
      </c>
      <c r="Z2926" s="208" t="str">
        <f>IFERROR(VLOOKUP(X2926,'Tablas de calculos'!$AZ$4:$BE$11,6,FALSE),"")</f>
        <v/>
      </c>
    </row>
    <row r="2927" spans="1:26" ht="45" x14ac:dyDescent="0.25">
      <c r="A2927" s="232" t="s">
        <v>947</v>
      </c>
      <c r="B2927" s="137">
        <v>89</v>
      </c>
      <c r="C2927" s="429" t="str">
        <f>+VLOOKUP(Tabla9[[#This Row],[Cod. Riesgo]],Tabla_Riesgos[[Número]:[Tipo de Riesgo]],6,FALSE)</f>
        <v>Operativo</v>
      </c>
      <c r="D2927" s="290" t="s">
        <v>26</v>
      </c>
      <c r="E2927" s="291" t="s">
        <v>1149</v>
      </c>
      <c r="F2927" s="292"/>
      <c r="G2927" s="293" t="s">
        <v>356</v>
      </c>
      <c r="H2927" s="472"/>
      <c r="I2927" s="214"/>
      <c r="J2927" s="214"/>
      <c r="K2927" s="214"/>
      <c r="L2927" s="214"/>
      <c r="M2927" s="214"/>
      <c r="N2927" s="214"/>
      <c r="O2927" s="214"/>
      <c r="P2927" s="123">
        <f t="shared" si="184"/>
        <v>0</v>
      </c>
      <c r="Q2927" s="208" t="str">
        <f t="shared" si="185"/>
        <v>Debil</v>
      </c>
      <c r="R2927" s="214"/>
      <c r="S2927" s="224" t="str">
        <f t="shared" si="186"/>
        <v>Debil</v>
      </c>
      <c r="T2927" s="224" t="str">
        <f>IFERROR(VLOOKUP(S2927,'Tablas de calculos'!$AU$16:$AV$24,2,FALSE),"")</f>
        <v/>
      </c>
      <c r="U2927" s="208" t="str">
        <f>IFERROR(VLOOKUP(T2927,'Tablas de calculos'!$AV$16:$AY$24,4),"")</f>
        <v/>
      </c>
      <c r="V2927" s="214"/>
      <c r="W2927" s="214"/>
      <c r="X2927" s="123" t="str">
        <f t="shared" si="187"/>
        <v/>
      </c>
      <c r="Y2927" s="208" t="str">
        <f>IFERROR(VLOOKUP(X2927,'Tablas de calculos'!$AZ$4:$BE$11,5,FALSE),"")</f>
        <v/>
      </c>
      <c r="Z2927" s="208" t="str">
        <f>IFERROR(VLOOKUP(X2927,'Tablas de calculos'!$AZ$4:$BE$11,6,FALSE),"")</f>
        <v/>
      </c>
    </row>
    <row r="2928" spans="1:26" ht="135" x14ac:dyDescent="0.25">
      <c r="A2928" s="232" t="s">
        <v>947</v>
      </c>
      <c r="B2928" s="137">
        <v>89</v>
      </c>
      <c r="C2928" s="429" t="str">
        <f>+VLOOKUP(Tabla9[[#This Row],[Cod. Riesgo]],Tabla_Riesgos[[Número]:[Tipo de Riesgo]],6,FALSE)</f>
        <v>Operativo</v>
      </c>
      <c r="D2928" s="290" t="s">
        <v>26</v>
      </c>
      <c r="E2928" s="291" t="s">
        <v>1149</v>
      </c>
      <c r="F2928" s="292"/>
      <c r="G2928" s="293" t="s">
        <v>357</v>
      </c>
      <c r="H2928" s="472"/>
      <c r="I2928" s="214"/>
      <c r="J2928" s="214"/>
      <c r="K2928" s="214"/>
      <c r="L2928" s="214"/>
      <c r="M2928" s="214"/>
      <c r="N2928" s="214"/>
      <c r="O2928" s="214"/>
      <c r="P2928" s="123">
        <f t="shared" si="184"/>
        <v>0</v>
      </c>
      <c r="Q2928" s="208" t="str">
        <f t="shared" si="185"/>
        <v>Debil</v>
      </c>
      <c r="R2928" s="214"/>
      <c r="S2928" s="224" t="str">
        <f t="shared" si="186"/>
        <v>Debil</v>
      </c>
      <c r="T2928" s="224" t="str">
        <f>IFERROR(VLOOKUP(S2928,'Tablas de calculos'!$AU$16:$AV$24,2,FALSE),"")</f>
        <v/>
      </c>
      <c r="U2928" s="208" t="str">
        <f>IFERROR(VLOOKUP(T2928,'Tablas de calculos'!$AV$16:$AY$24,4),"")</f>
        <v/>
      </c>
      <c r="V2928" s="214"/>
      <c r="W2928" s="214"/>
      <c r="X2928" s="123" t="str">
        <f t="shared" si="187"/>
        <v/>
      </c>
      <c r="Y2928" s="208" t="str">
        <f>IFERROR(VLOOKUP(X2928,'Tablas de calculos'!$AZ$4:$BE$11,5,FALSE),"")</f>
        <v/>
      </c>
      <c r="Z2928" s="208" t="str">
        <f>IFERROR(VLOOKUP(X2928,'Tablas de calculos'!$AZ$4:$BE$11,6,FALSE),"")</f>
        <v/>
      </c>
    </row>
    <row r="2929" spans="1:26" ht="45" x14ac:dyDescent="0.25">
      <c r="A2929" s="232" t="s">
        <v>947</v>
      </c>
      <c r="B2929" s="137">
        <v>89</v>
      </c>
      <c r="C2929" s="429" t="str">
        <f>+VLOOKUP(Tabla9[[#This Row],[Cod. Riesgo]],Tabla_Riesgos[[Número]:[Tipo de Riesgo]],6,FALSE)</f>
        <v>Operativo</v>
      </c>
      <c r="D2929" s="290" t="s">
        <v>26</v>
      </c>
      <c r="E2929" s="291" t="s">
        <v>1149</v>
      </c>
      <c r="F2929" s="292"/>
      <c r="G2929" s="293" t="s">
        <v>358</v>
      </c>
      <c r="H2929" s="472"/>
      <c r="I2929" s="214"/>
      <c r="J2929" s="214"/>
      <c r="K2929" s="214"/>
      <c r="L2929" s="214"/>
      <c r="M2929" s="214"/>
      <c r="N2929" s="214"/>
      <c r="O2929" s="214"/>
      <c r="P2929" s="123">
        <f t="shared" si="184"/>
        <v>0</v>
      </c>
      <c r="Q2929" s="208" t="str">
        <f t="shared" si="185"/>
        <v>Debil</v>
      </c>
      <c r="R2929" s="214"/>
      <c r="S2929" s="224" t="str">
        <f t="shared" si="186"/>
        <v>Debil</v>
      </c>
      <c r="T2929" s="224" t="str">
        <f>IFERROR(VLOOKUP(S2929,'Tablas de calculos'!$AU$16:$AV$24,2,FALSE),"")</f>
        <v/>
      </c>
      <c r="U2929" s="208" t="str">
        <f>IFERROR(VLOOKUP(T2929,'Tablas de calculos'!$AV$16:$AY$24,4),"")</f>
        <v/>
      </c>
      <c r="V2929" s="214"/>
      <c r="W2929" s="214"/>
      <c r="X2929" s="123" t="str">
        <f t="shared" si="187"/>
        <v/>
      </c>
      <c r="Y2929" s="208" t="str">
        <f>IFERROR(VLOOKUP(X2929,'Tablas de calculos'!$AZ$4:$BE$11,5,FALSE),"")</f>
        <v/>
      </c>
      <c r="Z2929" s="208" t="str">
        <f>IFERROR(VLOOKUP(X2929,'Tablas de calculos'!$AZ$4:$BE$11,6,FALSE),"")</f>
        <v/>
      </c>
    </row>
    <row r="2930" spans="1:26" ht="120" x14ac:dyDescent="0.25">
      <c r="A2930" s="232" t="s">
        <v>947</v>
      </c>
      <c r="B2930" s="137">
        <v>89</v>
      </c>
      <c r="C2930" s="429" t="str">
        <f>+VLOOKUP(Tabla9[[#This Row],[Cod. Riesgo]],Tabla_Riesgos[[Número]:[Tipo de Riesgo]],6,FALSE)</f>
        <v>Operativo</v>
      </c>
      <c r="D2930" s="290" t="s">
        <v>26</v>
      </c>
      <c r="E2930" s="291" t="s">
        <v>1149</v>
      </c>
      <c r="F2930" s="292"/>
      <c r="G2930" s="293" t="s">
        <v>359</v>
      </c>
      <c r="H2930" s="472"/>
      <c r="I2930" s="214"/>
      <c r="J2930" s="214"/>
      <c r="K2930" s="214"/>
      <c r="L2930" s="214"/>
      <c r="M2930" s="214"/>
      <c r="N2930" s="214"/>
      <c r="O2930" s="214"/>
      <c r="P2930" s="123">
        <f t="shared" si="184"/>
        <v>0</v>
      </c>
      <c r="Q2930" s="208" t="str">
        <f t="shared" si="185"/>
        <v>Debil</v>
      </c>
      <c r="R2930" s="214"/>
      <c r="S2930" s="224" t="str">
        <f t="shared" si="186"/>
        <v>Debil</v>
      </c>
      <c r="T2930" s="224" t="str">
        <f>IFERROR(VLOOKUP(S2930,'Tablas de calculos'!$AU$16:$AV$24,2,FALSE),"")</f>
        <v/>
      </c>
      <c r="U2930" s="208" t="str">
        <f>IFERROR(VLOOKUP(T2930,'Tablas de calculos'!$AV$16:$AY$24,4),"")</f>
        <v/>
      </c>
      <c r="V2930" s="214"/>
      <c r="W2930" s="214"/>
      <c r="X2930" s="123" t="str">
        <f t="shared" si="187"/>
        <v/>
      </c>
      <c r="Y2930" s="208" t="str">
        <f>IFERROR(VLOOKUP(X2930,'Tablas de calculos'!$AZ$4:$BE$11,5,FALSE),"")</f>
        <v/>
      </c>
      <c r="Z2930" s="208" t="str">
        <f>IFERROR(VLOOKUP(X2930,'Tablas de calculos'!$AZ$4:$BE$11,6,FALSE),"")</f>
        <v/>
      </c>
    </row>
    <row r="2931" spans="1:26" ht="30" x14ac:dyDescent="0.25">
      <c r="A2931" s="232" t="s">
        <v>947</v>
      </c>
      <c r="B2931" s="137">
        <v>27</v>
      </c>
      <c r="C2931" s="429" t="str">
        <f>+VLOOKUP(Tabla9[[#This Row],[Cod. Riesgo]],Tabla_Riesgos[[Número]:[Tipo de Riesgo]],6,FALSE)</f>
        <v>Seguridad de la Información</v>
      </c>
      <c r="D2931" s="290" t="s">
        <v>12</v>
      </c>
      <c r="E2931" s="291" t="s">
        <v>661</v>
      </c>
      <c r="F2931" s="292"/>
      <c r="G2931" s="293" t="s">
        <v>1456</v>
      </c>
      <c r="H2931" s="472" t="s">
        <v>544</v>
      </c>
      <c r="I2931" s="214" t="s">
        <v>486</v>
      </c>
      <c r="J2931" s="214" t="s">
        <v>490</v>
      </c>
      <c r="K2931" s="214" t="s">
        <v>494</v>
      </c>
      <c r="L2931" s="214" t="s">
        <v>498</v>
      </c>
      <c r="M2931" s="214" t="s">
        <v>503</v>
      </c>
      <c r="N2931" s="214" t="s">
        <v>508</v>
      </c>
      <c r="O2931" s="214" t="s">
        <v>512</v>
      </c>
      <c r="P2931" s="123">
        <f t="shared" si="184"/>
        <v>100</v>
      </c>
      <c r="Q2931" s="208" t="str">
        <f t="shared" si="185"/>
        <v>Fuerte</v>
      </c>
      <c r="R2931" s="214" t="s">
        <v>516</v>
      </c>
      <c r="S2931" s="224" t="str">
        <f t="shared" si="186"/>
        <v>FuerteFuerte</v>
      </c>
      <c r="T2931" s="224">
        <f>IFERROR(VLOOKUP(S2931,'Tablas de calculos'!$AU$16:$AV$24,2,FALSE),"")</f>
        <v>1</v>
      </c>
      <c r="U2931" s="208" t="str">
        <f>IFERROR(VLOOKUP(T2931,'Tablas de calculos'!$AV$16:$AY$24,4),"")</f>
        <v>Fuerte</v>
      </c>
      <c r="V2931" s="214" t="s">
        <v>578</v>
      </c>
      <c r="W2931" s="214" t="s">
        <v>578</v>
      </c>
      <c r="X2931" s="123" t="str">
        <f t="shared" si="187"/>
        <v>FuerteDirectamenteDirectamente</v>
      </c>
      <c r="Y2931" s="208">
        <f>IFERROR(VLOOKUP(X2931,'Tablas de calculos'!$AZ$4:$BE$11,5,FALSE),"")</f>
        <v>2</v>
      </c>
      <c r="Z2931" s="208">
        <f>IFERROR(VLOOKUP(X2931,'Tablas de calculos'!$AZ$4:$BE$11,6,FALSE),"")</f>
        <v>2</v>
      </c>
    </row>
    <row r="2932" spans="1:26" ht="30" x14ac:dyDescent="0.25">
      <c r="A2932" s="232" t="s">
        <v>947</v>
      </c>
      <c r="B2932" s="137">
        <v>27</v>
      </c>
      <c r="C2932" s="429" t="str">
        <f>+VLOOKUP(Tabla9[[#This Row],[Cod. Riesgo]],Tabla_Riesgos[[Número]:[Tipo de Riesgo]],6,FALSE)</f>
        <v>Seguridad de la Información</v>
      </c>
      <c r="D2932" s="290" t="s">
        <v>12</v>
      </c>
      <c r="E2932" s="291" t="s">
        <v>661</v>
      </c>
      <c r="F2932" s="292"/>
      <c r="G2932" s="293" t="s">
        <v>1457</v>
      </c>
      <c r="H2932" s="472" t="s">
        <v>544</v>
      </c>
      <c r="I2932" s="214" t="s">
        <v>486</v>
      </c>
      <c r="J2932" s="214" t="s">
        <v>490</v>
      </c>
      <c r="K2932" s="214" t="s">
        <v>494</v>
      </c>
      <c r="L2932" s="214" t="s">
        <v>498</v>
      </c>
      <c r="M2932" s="214" t="s">
        <v>503</v>
      </c>
      <c r="N2932" s="214" t="s">
        <v>508</v>
      </c>
      <c r="O2932" s="214" t="s">
        <v>512</v>
      </c>
      <c r="P2932" s="123">
        <f t="shared" si="184"/>
        <v>100</v>
      </c>
      <c r="Q2932" s="208" t="str">
        <f t="shared" si="185"/>
        <v>Fuerte</v>
      </c>
      <c r="R2932" s="214" t="s">
        <v>516</v>
      </c>
      <c r="S2932" s="224" t="str">
        <f t="shared" si="186"/>
        <v>FuerteFuerte</v>
      </c>
      <c r="T2932" s="224">
        <f>IFERROR(VLOOKUP(S2932,'Tablas de calculos'!$AU$16:$AV$24,2,FALSE),"")</f>
        <v>1</v>
      </c>
      <c r="U2932" s="208" t="str">
        <f>IFERROR(VLOOKUP(T2932,'Tablas de calculos'!$AV$16:$AY$24,4),"")</f>
        <v>Fuerte</v>
      </c>
      <c r="V2932" s="214" t="s">
        <v>578</v>
      </c>
      <c r="W2932" s="214" t="s">
        <v>578</v>
      </c>
      <c r="X2932" s="123" t="str">
        <f t="shared" si="187"/>
        <v>FuerteDirectamenteDirectamente</v>
      </c>
      <c r="Y2932" s="208">
        <f>IFERROR(VLOOKUP(X2932,'Tablas de calculos'!$AZ$4:$BE$11,5,FALSE),"")</f>
        <v>2</v>
      </c>
      <c r="Z2932" s="208">
        <f>IFERROR(VLOOKUP(X2932,'Tablas de calculos'!$AZ$4:$BE$11,6,FALSE),"")</f>
        <v>2</v>
      </c>
    </row>
    <row r="2933" spans="1:26" ht="45" x14ac:dyDescent="0.25">
      <c r="A2933" s="232" t="s">
        <v>947</v>
      </c>
      <c r="B2933" s="137">
        <v>27</v>
      </c>
      <c r="C2933" s="429" t="str">
        <f>+VLOOKUP(Tabla9[[#This Row],[Cod. Riesgo]],Tabla_Riesgos[[Número]:[Tipo de Riesgo]],6,FALSE)</f>
        <v>Seguridad de la Información</v>
      </c>
      <c r="D2933" s="290" t="s">
        <v>12</v>
      </c>
      <c r="E2933" s="291" t="s">
        <v>661</v>
      </c>
      <c r="F2933" s="292"/>
      <c r="G2933" s="293" t="s">
        <v>1458</v>
      </c>
      <c r="H2933" s="472" t="s">
        <v>544</v>
      </c>
      <c r="I2933" s="214" t="s">
        <v>486</v>
      </c>
      <c r="J2933" s="214" t="s">
        <v>490</v>
      </c>
      <c r="K2933" s="214" t="s">
        <v>494</v>
      </c>
      <c r="L2933" s="214" t="s">
        <v>498</v>
      </c>
      <c r="M2933" s="214" t="s">
        <v>503</v>
      </c>
      <c r="N2933" s="214" t="s">
        <v>508</v>
      </c>
      <c r="O2933" s="214" t="s">
        <v>512</v>
      </c>
      <c r="P2933" s="123">
        <f t="shared" si="184"/>
        <v>100</v>
      </c>
      <c r="Q2933" s="208" t="str">
        <f t="shared" si="185"/>
        <v>Fuerte</v>
      </c>
      <c r="R2933" s="214" t="s">
        <v>516</v>
      </c>
      <c r="S2933" s="224" t="str">
        <f t="shared" si="186"/>
        <v>FuerteFuerte</v>
      </c>
      <c r="T2933" s="224">
        <f>IFERROR(VLOOKUP(S2933,'Tablas de calculos'!$AU$16:$AV$24,2,FALSE),"")</f>
        <v>1</v>
      </c>
      <c r="U2933" s="208" t="str">
        <f>IFERROR(VLOOKUP(T2933,'Tablas de calculos'!$AV$16:$AY$24,4),"")</f>
        <v>Fuerte</v>
      </c>
      <c r="V2933" s="214" t="s">
        <v>578</v>
      </c>
      <c r="W2933" s="214" t="s">
        <v>578</v>
      </c>
      <c r="X2933" s="123" t="str">
        <f t="shared" si="187"/>
        <v>FuerteDirectamenteDirectamente</v>
      </c>
      <c r="Y2933" s="208">
        <f>IFERROR(VLOOKUP(X2933,'Tablas de calculos'!$AZ$4:$BE$11,5,FALSE),"")</f>
        <v>2</v>
      </c>
      <c r="Z2933" s="208">
        <f>IFERROR(VLOOKUP(X2933,'Tablas de calculos'!$AZ$4:$BE$11,6,FALSE),"")</f>
        <v>2</v>
      </c>
    </row>
    <row r="2934" spans="1:26" ht="60" x14ac:dyDescent="0.25">
      <c r="A2934" s="232" t="s">
        <v>947</v>
      </c>
      <c r="B2934" s="137">
        <v>27</v>
      </c>
      <c r="C2934" s="429" t="str">
        <f>+VLOOKUP(Tabla9[[#This Row],[Cod. Riesgo]],Tabla_Riesgos[[Número]:[Tipo de Riesgo]],6,FALSE)</f>
        <v>Seguridad de la Información</v>
      </c>
      <c r="D2934" s="290" t="s">
        <v>12</v>
      </c>
      <c r="E2934" s="291" t="s">
        <v>661</v>
      </c>
      <c r="F2934" s="292"/>
      <c r="G2934" s="293" t="s">
        <v>1459</v>
      </c>
      <c r="H2934" s="472" t="s">
        <v>544</v>
      </c>
      <c r="I2934" s="214" t="s">
        <v>486</v>
      </c>
      <c r="J2934" s="214" t="s">
        <v>490</v>
      </c>
      <c r="K2934" s="214" t="s">
        <v>494</v>
      </c>
      <c r="L2934" s="214" t="s">
        <v>498</v>
      </c>
      <c r="M2934" s="214" t="s">
        <v>503</v>
      </c>
      <c r="N2934" s="214" t="s">
        <v>508</v>
      </c>
      <c r="O2934" s="214" t="s">
        <v>512</v>
      </c>
      <c r="P2934" s="123">
        <f t="shared" si="184"/>
        <v>100</v>
      </c>
      <c r="Q2934" s="208" t="str">
        <f t="shared" si="185"/>
        <v>Fuerte</v>
      </c>
      <c r="R2934" s="214" t="s">
        <v>516</v>
      </c>
      <c r="S2934" s="224" t="str">
        <f t="shared" si="186"/>
        <v>FuerteFuerte</v>
      </c>
      <c r="T2934" s="224">
        <f>IFERROR(VLOOKUP(S2934,'Tablas de calculos'!$AU$16:$AV$24,2,FALSE),"")</f>
        <v>1</v>
      </c>
      <c r="U2934" s="208" t="str">
        <f>IFERROR(VLOOKUP(T2934,'Tablas de calculos'!$AV$16:$AY$24,4),"")</f>
        <v>Fuerte</v>
      </c>
      <c r="V2934" s="214" t="s">
        <v>578</v>
      </c>
      <c r="W2934" s="214" t="s">
        <v>578</v>
      </c>
      <c r="X2934" s="123" t="str">
        <f t="shared" si="187"/>
        <v>FuerteDirectamenteDirectamente</v>
      </c>
      <c r="Y2934" s="208">
        <f>IFERROR(VLOOKUP(X2934,'Tablas de calculos'!$AZ$4:$BE$11,5,FALSE),"")</f>
        <v>2</v>
      </c>
      <c r="Z2934" s="208">
        <f>IFERROR(VLOOKUP(X2934,'Tablas de calculos'!$AZ$4:$BE$11,6,FALSE),"")</f>
        <v>2</v>
      </c>
    </row>
    <row r="2935" spans="1:26" ht="45" x14ac:dyDescent="0.25">
      <c r="A2935" s="232" t="s">
        <v>947</v>
      </c>
      <c r="B2935" s="137">
        <v>27</v>
      </c>
      <c r="C2935" s="429" t="str">
        <f>+VLOOKUP(Tabla9[[#This Row],[Cod. Riesgo]],Tabla_Riesgos[[Número]:[Tipo de Riesgo]],6,FALSE)</f>
        <v>Seguridad de la Información</v>
      </c>
      <c r="D2935" s="290" t="s">
        <v>12</v>
      </c>
      <c r="E2935" s="291" t="s">
        <v>661</v>
      </c>
      <c r="F2935" s="292"/>
      <c r="G2935" s="293" t="s">
        <v>1460</v>
      </c>
      <c r="H2935" s="472" t="s">
        <v>544</v>
      </c>
      <c r="I2935" s="214" t="s">
        <v>486</v>
      </c>
      <c r="J2935" s="214" t="s">
        <v>490</v>
      </c>
      <c r="K2935" s="214" t="s">
        <v>494</v>
      </c>
      <c r="L2935" s="214" t="s">
        <v>498</v>
      </c>
      <c r="M2935" s="214" t="s">
        <v>503</v>
      </c>
      <c r="N2935" s="214" t="s">
        <v>508</v>
      </c>
      <c r="O2935" s="214" t="s">
        <v>512</v>
      </c>
      <c r="P2935" s="123">
        <f t="shared" si="184"/>
        <v>100</v>
      </c>
      <c r="Q2935" s="208" t="str">
        <f t="shared" si="185"/>
        <v>Fuerte</v>
      </c>
      <c r="R2935" s="214" t="s">
        <v>516</v>
      </c>
      <c r="S2935" s="224" t="str">
        <f t="shared" si="186"/>
        <v>FuerteFuerte</v>
      </c>
      <c r="T2935" s="224">
        <f>IFERROR(VLOOKUP(S2935,'Tablas de calculos'!$AU$16:$AV$24,2,FALSE),"")</f>
        <v>1</v>
      </c>
      <c r="U2935" s="208" t="str">
        <f>IFERROR(VLOOKUP(T2935,'Tablas de calculos'!$AV$16:$AY$24,4),"")</f>
        <v>Fuerte</v>
      </c>
      <c r="V2935" s="214" t="s">
        <v>578</v>
      </c>
      <c r="W2935" s="214" t="s">
        <v>578</v>
      </c>
      <c r="X2935" s="123" t="str">
        <f t="shared" si="187"/>
        <v>FuerteDirectamenteDirectamente</v>
      </c>
      <c r="Y2935" s="208">
        <f>IFERROR(VLOOKUP(X2935,'Tablas de calculos'!$AZ$4:$BE$11,5,FALSE),"")</f>
        <v>2</v>
      </c>
      <c r="Z2935" s="208">
        <f>IFERROR(VLOOKUP(X2935,'Tablas de calculos'!$AZ$4:$BE$11,6,FALSE),"")</f>
        <v>2</v>
      </c>
    </row>
    <row r="2936" spans="1:26" ht="45" x14ac:dyDescent="0.25">
      <c r="A2936" s="232" t="s">
        <v>947</v>
      </c>
      <c r="B2936" s="137">
        <v>132</v>
      </c>
      <c r="C2936" s="429" t="str">
        <f>+VLOOKUP(Tabla9[[#This Row],[Cod. Riesgo]],Tabla_Riesgos[[Número]:[Tipo de Riesgo]],6,FALSE)</f>
        <v xml:space="preserve">Continuidad del negocio </v>
      </c>
      <c r="D2936" s="290" t="s">
        <v>12</v>
      </c>
      <c r="E2936" s="291" t="s">
        <v>729</v>
      </c>
      <c r="F2936" s="292"/>
      <c r="G2936" s="293" t="s">
        <v>780</v>
      </c>
      <c r="H2936" s="472" t="s">
        <v>544</v>
      </c>
      <c r="I2936" s="214" t="s">
        <v>486</v>
      </c>
      <c r="J2936" s="214" t="s">
        <v>490</v>
      </c>
      <c r="K2936" s="214" t="s">
        <v>494</v>
      </c>
      <c r="L2936" s="214" t="s">
        <v>498</v>
      </c>
      <c r="M2936" s="214" t="s">
        <v>503</v>
      </c>
      <c r="N2936" s="214" t="s">
        <v>508</v>
      </c>
      <c r="O2936" s="214" t="s">
        <v>512</v>
      </c>
      <c r="P2936" s="123">
        <f t="shared" si="184"/>
        <v>100</v>
      </c>
      <c r="Q2936" s="208" t="str">
        <f t="shared" si="185"/>
        <v>Fuerte</v>
      </c>
      <c r="R2936" s="214" t="s">
        <v>516</v>
      </c>
      <c r="S2936" s="224" t="str">
        <f t="shared" si="186"/>
        <v>FuerteFuerte</v>
      </c>
      <c r="T2936" s="224">
        <f>IFERROR(VLOOKUP(S2936,'Tablas de calculos'!$AU$16:$AV$24,2,FALSE),"")</f>
        <v>1</v>
      </c>
      <c r="U2936" s="208" t="str">
        <f>IFERROR(VLOOKUP(T2936,'Tablas de calculos'!$AV$16:$AY$24,4),"")</f>
        <v>Fuerte</v>
      </c>
      <c r="V2936" s="214" t="s">
        <v>578</v>
      </c>
      <c r="W2936" s="214" t="s">
        <v>578</v>
      </c>
      <c r="X2936" s="123" t="str">
        <f t="shared" si="187"/>
        <v>FuerteDirectamenteDirectamente</v>
      </c>
      <c r="Y2936" s="208">
        <f>IFERROR(VLOOKUP(X2936,'Tablas de calculos'!$AZ$4:$BE$11,5,FALSE),"")</f>
        <v>2</v>
      </c>
      <c r="Z2936" s="208">
        <f>IFERROR(VLOOKUP(X2936,'Tablas de calculos'!$AZ$4:$BE$11,6,FALSE),"")</f>
        <v>2</v>
      </c>
    </row>
    <row r="2937" spans="1:26" ht="45" x14ac:dyDescent="0.25">
      <c r="A2937" s="232" t="s">
        <v>947</v>
      </c>
      <c r="B2937" s="137">
        <v>133</v>
      </c>
      <c r="C2937" s="429" t="str">
        <f>+VLOOKUP(Tabla9[[#This Row],[Cod. Riesgo]],Tabla_Riesgos[[Número]:[Tipo de Riesgo]],6,FALSE)</f>
        <v xml:space="preserve">Continuidad del negocio </v>
      </c>
      <c r="D2937" s="290" t="s">
        <v>102</v>
      </c>
      <c r="E2937" s="291" t="s">
        <v>772</v>
      </c>
      <c r="F2937" s="292"/>
      <c r="G2937" s="293" t="s">
        <v>1452</v>
      </c>
      <c r="H2937" s="472" t="s">
        <v>544</v>
      </c>
      <c r="I2937" s="214" t="s">
        <v>486</v>
      </c>
      <c r="J2937" s="214" t="s">
        <v>490</v>
      </c>
      <c r="K2937" s="214" t="s">
        <v>494</v>
      </c>
      <c r="L2937" s="214" t="s">
        <v>498</v>
      </c>
      <c r="M2937" s="214" t="s">
        <v>503</v>
      </c>
      <c r="N2937" s="214" t="s">
        <v>508</v>
      </c>
      <c r="O2937" s="214" t="s">
        <v>512</v>
      </c>
      <c r="P2937" s="123">
        <f t="shared" si="184"/>
        <v>100</v>
      </c>
      <c r="Q2937" s="208" t="str">
        <f t="shared" si="185"/>
        <v>Fuerte</v>
      </c>
      <c r="R2937" s="214" t="s">
        <v>516</v>
      </c>
      <c r="S2937" s="224" t="str">
        <f t="shared" si="186"/>
        <v>FuerteFuerte</v>
      </c>
      <c r="T2937" s="224">
        <f>IFERROR(VLOOKUP(S2937,'Tablas de calculos'!$AU$16:$AV$24,2,FALSE),"")</f>
        <v>1</v>
      </c>
      <c r="U2937" s="208" t="str">
        <f>IFERROR(VLOOKUP(T2937,'Tablas de calculos'!$AV$16:$AY$24,4),"")</f>
        <v>Fuerte</v>
      </c>
      <c r="V2937" s="214" t="s">
        <v>578</v>
      </c>
      <c r="W2937" s="214" t="s">
        <v>578</v>
      </c>
      <c r="X2937" s="123" t="str">
        <f t="shared" si="187"/>
        <v>FuerteDirectamenteDirectamente</v>
      </c>
      <c r="Y2937" s="208">
        <f>IFERROR(VLOOKUP(X2937,'Tablas de calculos'!$AZ$4:$BE$11,5,FALSE),"")</f>
        <v>2</v>
      </c>
      <c r="Z2937" s="208">
        <f>IFERROR(VLOOKUP(X2937,'Tablas de calculos'!$AZ$4:$BE$11,6,FALSE),"")</f>
        <v>2</v>
      </c>
    </row>
    <row r="2938" spans="1:26" ht="30" x14ac:dyDescent="0.25">
      <c r="A2938" s="232" t="s">
        <v>947</v>
      </c>
      <c r="B2938" s="137">
        <v>134</v>
      </c>
      <c r="C2938" s="429" t="str">
        <f>+VLOOKUP(Tabla9[[#This Row],[Cod. Riesgo]],Tabla_Riesgos[[Número]:[Tipo de Riesgo]],6,FALSE)</f>
        <v xml:space="preserve">Continuidad del negocio </v>
      </c>
      <c r="D2938" s="290" t="s">
        <v>38</v>
      </c>
      <c r="E2938" s="291" t="s">
        <v>726</v>
      </c>
      <c r="F2938" s="292"/>
      <c r="G2938" s="293" t="s">
        <v>781</v>
      </c>
      <c r="H2938" s="472" t="s">
        <v>544</v>
      </c>
      <c r="I2938" s="214"/>
      <c r="J2938" s="214"/>
      <c r="K2938" s="214"/>
      <c r="L2938" s="214"/>
      <c r="M2938" s="214"/>
      <c r="N2938" s="214"/>
      <c r="O2938" s="214"/>
      <c r="P2938" s="123">
        <f t="shared" si="184"/>
        <v>0</v>
      </c>
      <c r="Q2938" s="208" t="str">
        <f t="shared" si="185"/>
        <v>Debil</v>
      </c>
      <c r="R2938" s="214"/>
      <c r="S2938" s="224" t="str">
        <f t="shared" si="186"/>
        <v>Debil</v>
      </c>
      <c r="T2938" s="224" t="str">
        <f>IFERROR(VLOOKUP(S2938,'Tablas de calculos'!$AU$16:$AV$24,2,FALSE),"")</f>
        <v/>
      </c>
      <c r="U2938" s="208" t="str">
        <f>IFERROR(VLOOKUP(T2938,'Tablas de calculos'!$AV$16:$AY$24,4),"")</f>
        <v/>
      </c>
      <c r="V2938" s="214"/>
      <c r="W2938" s="214"/>
      <c r="X2938" s="123" t="str">
        <f t="shared" si="187"/>
        <v/>
      </c>
      <c r="Y2938" s="208" t="str">
        <f>IFERROR(VLOOKUP(X2938,'Tablas de calculos'!$AZ$4:$BE$11,5,FALSE),"")</f>
        <v/>
      </c>
      <c r="Z2938" s="208" t="str">
        <f>IFERROR(VLOOKUP(X2938,'Tablas de calculos'!$AZ$4:$BE$11,6,FALSE),"")</f>
        <v/>
      </c>
    </row>
    <row r="2939" spans="1:26" ht="30" x14ac:dyDescent="0.25">
      <c r="A2939" s="232" t="s">
        <v>947</v>
      </c>
      <c r="B2939" s="137">
        <v>135</v>
      </c>
      <c r="C2939" s="429" t="str">
        <f>+VLOOKUP(Tabla9[[#This Row],[Cod. Riesgo]],Tabla_Riesgos[[Número]:[Tipo de Riesgo]],6,FALSE)</f>
        <v xml:space="preserve">Continuidad del negocio </v>
      </c>
      <c r="D2939" s="290" t="s">
        <v>43</v>
      </c>
      <c r="E2939" s="291" t="s">
        <v>730</v>
      </c>
      <c r="F2939" s="292"/>
      <c r="G2939" s="293" t="s">
        <v>782</v>
      </c>
      <c r="H2939" s="472" t="s">
        <v>544</v>
      </c>
      <c r="I2939" s="214"/>
      <c r="J2939" s="214"/>
      <c r="K2939" s="214"/>
      <c r="L2939" s="214"/>
      <c r="M2939" s="214"/>
      <c r="N2939" s="214"/>
      <c r="O2939" s="214"/>
      <c r="P2939" s="123">
        <f t="shared" si="184"/>
        <v>0</v>
      </c>
      <c r="Q2939" s="208" t="str">
        <f t="shared" si="185"/>
        <v>Debil</v>
      </c>
      <c r="R2939" s="214"/>
      <c r="S2939" s="224" t="str">
        <f t="shared" si="186"/>
        <v>Debil</v>
      </c>
      <c r="T2939" s="224" t="str">
        <f>IFERROR(VLOOKUP(S2939,'Tablas de calculos'!$AU$16:$AV$24,2,FALSE),"")</f>
        <v/>
      </c>
      <c r="U2939" s="208" t="str">
        <f>IFERROR(VLOOKUP(T2939,'Tablas de calculos'!$AV$16:$AY$24,4),"")</f>
        <v/>
      </c>
      <c r="V2939" s="214"/>
      <c r="W2939" s="214"/>
      <c r="X2939" s="123" t="str">
        <f t="shared" si="187"/>
        <v/>
      </c>
      <c r="Y2939" s="208" t="str">
        <f>IFERROR(VLOOKUP(X2939,'Tablas de calculos'!$AZ$4:$BE$11,5,FALSE),"")</f>
        <v/>
      </c>
      <c r="Z2939" s="208" t="str">
        <f>IFERROR(VLOOKUP(X2939,'Tablas de calculos'!$AZ$4:$BE$11,6,FALSE),"")</f>
        <v/>
      </c>
    </row>
    <row r="2940" spans="1:26" ht="30" x14ac:dyDescent="0.25">
      <c r="A2940" s="232" t="s">
        <v>947</v>
      </c>
      <c r="B2940" s="137">
        <v>135</v>
      </c>
      <c r="C2940" s="429" t="str">
        <f>+VLOOKUP(Tabla9[[#This Row],[Cod. Riesgo]],Tabla_Riesgos[[Número]:[Tipo de Riesgo]],6,FALSE)</f>
        <v xml:space="preserve">Continuidad del negocio </v>
      </c>
      <c r="D2940" s="290" t="s">
        <v>43</v>
      </c>
      <c r="E2940" s="291" t="s">
        <v>730</v>
      </c>
      <c r="F2940" s="292"/>
      <c r="G2940" s="293" t="s">
        <v>783</v>
      </c>
      <c r="H2940" s="472" t="s">
        <v>544</v>
      </c>
      <c r="I2940" s="214"/>
      <c r="J2940" s="214"/>
      <c r="K2940" s="214"/>
      <c r="L2940" s="214"/>
      <c r="M2940" s="214"/>
      <c r="N2940" s="214"/>
      <c r="O2940" s="214"/>
      <c r="P2940" s="123">
        <f t="shared" si="184"/>
        <v>0</v>
      </c>
      <c r="Q2940" s="208" t="str">
        <f t="shared" si="185"/>
        <v>Debil</v>
      </c>
      <c r="R2940" s="214"/>
      <c r="S2940" s="224" t="str">
        <f t="shared" si="186"/>
        <v>Debil</v>
      </c>
      <c r="T2940" s="224" t="str">
        <f>IFERROR(VLOOKUP(S2940,'Tablas de calculos'!$AU$16:$AV$24,2,FALSE),"")</f>
        <v/>
      </c>
      <c r="U2940" s="208" t="str">
        <f>IFERROR(VLOOKUP(T2940,'Tablas de calculos'!$AV$16:$AY$24,4),"")</f>
        <v/>
      </c>
      <c r="V2940" s="214"/>
      <c r="W2940" s="214"/>
      <c r="X2940" s="123" t="str">
        <f t="shared" si="187"/>
        <v/>
      </c>
      <c r="Y2940" s="208" t="str">
        <f>IFERROR(VLOOKUP(X2940,'Tablas de calculos'!$AZ$4:$BE$11,5,FALSE),"")</f>
        <v/>
      </c>
      <c r="Z2940" s="208" t="str">
        <f>IFERROR(VLOOKUP(X2940,'Tablas de calculos'!$AZ$4:$BE$11,6,FALSE),"")</f>
        <v/>
      </c>
    </row>
    <row r="2941" spans="1:26" ht="30" x14ac:dyDescent="0.25">
      <c r="A2941" s="232" t="s">
        <v>947</v>
      </c>
      <c r="B2941" s="137">
        <v>136</v>
      </c>
      <c r="C2941" s="429" t="str">
        <f>+VLOOKUP(Tabla9[[#This Row],[Cod. Riesgo]],Tabla_Riesgos[[Número]:[Tipo de Riesgo]],6,FALSE)</f>
        <v xml:space="preserve">Continuidad del negocio </v>
      </c>
      <c r="D2941" s="290" t="s">
        <v>66</v>
      </c>
      <c r="E2941" s="291" t="s">
        <v>774</v>
      </c>
      <c r="F2941" s="292"/>
      <c r="G2941" s="293" t="s">
        <v>784</v>
      </c>
      <c r="H2941" s="472" t="s">
        <v>544</v>
      </c>
      <c r="I2941" s="214"/>
      <c r="J2941" s="214"/>
      <c r="K2941" s="214"/>
      <c r="L2941" s="214"/>
      <c r="M2941" s="214"/>
      <c r="N2941" s="214"/>
      <c r="O2941" s="214"/>
      <c r="P2941" s="123">
        <f t="shared" si="184"/>
        <v>0</v>
      </c>
      <c r="Q2941" s="208" t="str">
        <f t="shared" si="185"/>
        <v>Debil</v>
      </c>
      <c r="R2941" s="214"/>
      <c r="S2941" s="224" t="str">
        <f t="shared" si="186"/>
        <v>Debil</v>
      </c>
      <c r="T2941" s="224" t="str">
        <f>IFERROR(VLOOKUP(S2941,'Tablas de calculos'!$AU$16:$AV$24,2,FALSE),"")</f>
        <v/>
      </c>
      <c r="U2941" s="208" t="str">
        <f>IFERROR(VLOOKUP(T2941,'Tablas de calculos'!$AV$16:$AY$24,4),"")</f>
        <v/>
      </c>
      <c r="V2941" s="214"/>
      <c r="W2941" s="214"/>
      <c r="X2941" s="123" t="str">
        <f t="shared" si="187"/>
        <v/>
      </c>
      <c r="Y2941" s="208" t="str">
        <f>IFERROR(VLOOKUP(X2941,'Tablas de calculos'!$AZ$4:$BE$11,5,FALSE),"")</f>
        <v/>
      </c>
      <c r="Z2941" s="208" t="str">
        <f>IFERROR(VLOOKUP(X2941,'Tablas de calculos'!$AZ$4:$BE$11,6,FALSE),"")</f>
        <v/>
      </c>
    </row>
    <row r="2942" spans="1:26" ht="30" x14ac:dyDescent="0.25">
      <c r="A2942" s="232" t="s">
        <v>947</v>
      </c>
      <c r="B2942" s="137">
        <v>136</v>
      </c>
      <c r="C2942" s="429" t="str">
        <f>+VLOOKUP(Tabla9[[#This Row],[Cod. Riesgo]],Tabla_Riesgos[[Número]:[Tipo de Riesgo]],6,FALSE)</f>
        <v xml:space="preserve">Continuidad del negocio </v>
      </c>
      <c r="D2942" s="290" t="s">
        <v>66</v>
      </c>
      <c r="E2942" s="291" t="s">
        <v>774</v>
      </c>
      <c r="F2942" s="292"/>
      <c r="G2942" s="293" t="s">
        <v>785</v>
      </c>
      <c r="H2942" s="472" t="s">
        <v>544</v>
      </c>
      <c r="I2942" s="214"/>
      <c r="J2942" s="214"/>
      <c r="K2942" s="214"/>
      <c r="L2942" s="214"/>
      <c r="M2942" s="214"/>
      <c r="N2942" s="214"/>
      <c r="O2942" s="214"/>
      <c r="P2942" s="123">
        <f t="shared" si="184"/>
        <v>0</v>
      </c>
      <c r="Q2942" s="208" t="str">
        <f t="shared" si="185"/>
        <v>Debil</v>
      </c>
      <c r="R2942" s="214"/>
      <c r="S2942" s="224" t="str">
        <f t="shared" si="186"/>
        <v>Debil</v>
      </c>
      <c r="T2942" s="224" t="str">
        <f>IFERROR(VLOOKUP(S2942,'Tablas de calculos'!$AU$16:$AV$24,2,FALSE),"")</f>
        <v/>
      </c>
      <c r="U2942" s="208" t="str">
        <f>IFERROR(VLOOKUP(T2942,'Tablas de calculos'!$AV$16:$AY$24,4),"")</f>
        <v/>
      </c>
      <c r="V2942" s="214"/>
      <c r="W2942" s="214"/>
      <c r="X2942" s="123" t="str">
        <f t="shared" si="187"/>
        <v/>
      </c>
      <c r="Y2942" s="208" t="str">
        <f>IFERROR(VLOOKUP(X2942,'Tablas de calculos'!$AZ$4:$BE$11,5,FALSE),"")</f>
        <v/>
      </c>
      <c r="Z2942" s="208" t="str">
        <f>IFERROR(VLOOKUP(X2942,'Tablas de calculos'!$AZ$4:$BE$11,6,FALSE),"")</f>
        <v/>
      </c>
    </row>
    <row r="2943" spans="1:26" ht="30" x14ac:dyDescent="0.25">
      <c r="A2943" s="232" t="s">
        <v>947</v>
      </c>
      <c r="B2943" s="137">
        <v>136</v>
      </c>
      <c r="C2943" s="429" t="str">
        <f>+VLOOKUP(Tabla9[[#This Row],[Cod. Riesgo]],Tabla_Riesgos[[Número]:[Tipo de Riesgo]],6,FALSE)</f>
        <v xml:space="preserve">Continuidad del negocio </v>
      </c>
      <c r="D2943" s="290" t="s">
        <v>66</v>
      </c>
      <c r="E2943" s="291" t="s">
        <v>774</v>
      </c>
      <c r="F2943" s="292"/>
      <c r="G2943" s="293" t="s">
        <v>786</v>
      </c>
      <c r="H2943" s="472" t="s">
        <v>544</v>
      </c>
      <c r="I2943" s="214"/>
      <c r="J2943" s="214"/>
      <c r="K2943" s="214"/>
      <c r="L2943" s="214"/>
      <c r="M2943" s="214"/>
      <c r="N2943" s="214"/>
      <c r="O2943" s="214"/>
      <c r="P2943" s="123">
        <f t="shared" si="184"/>
        <v>0</v>
      </c>
      <c r="Q2943" s="208" t="str">
        <f t="shared" si="185"/>
        <v>Debil</v>
      </c>
      <c r="R2943" s="214"/>
      <c r="S2943" s="224" t="str">
        <f t="shared" si="186"/>
        <v>Debil</v>
      </c>
      <c r="T2943" s="224" t="str">
        <f>IFERROR(VLOOKUP(S2943,'Tablas de calculos'!$AU$16:$AV$24,2,FALSE),"")</f>
        <v/>
      </c>
      <c r="U2943" s="208" t="str">
        <f>IFERROR(VLOOKUP(T2943,'Tablas de calculos'!$AV$16:$AY$24,4),"")</f>
        <v/>
      </c>
      <c r="V2943" s="214"/>
      <c r="W2943" s="214"/>
      <c r="X2943" s="123" t="str">
        <f t="shared" si="187"/>
        <v/>
      </c>
      <c r="Y2943" s="208" t="str">
        <f>IFERROR(VLOOKUP(X2943,'Tablas de calculos'!$AZ$4:$BE$11,5,FALSE),"")</f>
        <v/>
      </c>
      <c r="Z2943" s="208" t="str">
        <f>IFERROR(VLOOKUP(X2943,'Tablas de calculos'!$AZ$4:$BE$11,6,FALSE),"")</f>
        <v/>
      </c>
    </row>
    <row r="2944" spans="1:26" ht="30" x14ac:dyDescent="0.25">
      <c r="A2944" s="232" t="s">
        <v>947</v>
      </c>
      <c r="B2944" s="137">
        <v>136</v>
      </c>
      <c r="C2944" s="429" t="str">
        <f>+VLOOKUP(Tabla9[[#This Row],[Cod. Riesgo]],Tabla_Riesgos[[Número]:[Tipo de Riesgo]],6,FALSE)</f>
        <v xml:space="preserve">Continuidad del negocio </v>
      </c>
      <c r="D2944" s="290" t="s">
        <v>66</v>
      </c>
      <c r="E2944" s="291" t="s">
        <v>774</v>
      </c>
      <c r="F2944" s="292"/>
      <c r="G2944" s="293" t="s">
        <v>787</v>
      </c>
      <c r="H2944" s="472" t="s">
        <v>544</v>
      </c>
      <c r="I2944" s="214"/>
      <c r="J2944" s="214"/>
      <c r="K2944" s="214"/>
      <c r="L2944" s="214"/>
      <c r="M2944" s="214"/>
      <c r="N2944" s="214"/>
      <c r="O2944" s="214"/>
      <c r="P2944" s="123">
        <f t="shared" si="184"/>
        <v>0</v>
      </c>
      <c r="Q2944" s="208" t="str">
        <f t="shared" si="185"/>
        <v>Debil</v>
      </c>
      <c r="R2944" s="214"/>
      <c r="S2944" s="224" t="str">
        <f t="shared" si="186"/>
        <v>Debil</v>
      </c>
      <c r="T2944" s="224" t="str">
        <f>IFERROR(VLOOKUP(S2944,'Tablas de calculos'!$AU$16:$AV$24,2,FALSE),"")</f>
        <v/>
      </c>
      <c r="U2944" s="208" t="str">
        <f>IFERROR(VLOOKUP(T2944,'Tablas de calculos'!$AV$16:$AY$24,4),"")</f>
        <v/>
      </c>
      <c r="V2944" s="214"/>
      <c r="W2944" s="214"/>
      <c r="X2944" s="123" t="str">
        <f t="shared" si="187"/>
        <v/>
      </c>
      <c r="Y2944" s="208" t="str">
        <f>IFERROR(VLOOKUP(X2944,'Tablas de calculos'!$AZ$4:$BE$11,5,FALSE),"")</f>
        <v/>
      </c>
      <c r="Z2944" s="208" t="str">
        <f>IFERROR(VLOOKUP(X2944,'Tablas de calculos'!$AZ$4:$BE$11,6,FALSE),"")</f>
        <v/>
      </c>
    </row>
    <row r="2945" spans="1:26" ht="30" x14ac:dyDescent="0.25">
      <c r="A2945" s="232" t="s">
        <v>947</v>
      </c>
      <c r="B2945" s="137">
        <v>137</v>
      </c>
      <c r="C2945" s="429" t="str">
        <f>+VLOOKUP(Tabla9[[#This Row],[Cod. Riesgo]],Tabla_Riesgos[[Número]:[Tipo de Riesgo]],6,FALSE)</f>
        <v xml:space="preserve">Continuidad del negocio </v>
      </c>
      <c r="D2945" s="290" t="s">
        <v>66</v>
      </c>
      <c r="E2945" s="291" t="s">
        <v>736</v>
      </c>
      <c r="F2945" s="292"/>
      <c r="G2945" s="293" t="s">
        <v>788</v>
      </c>
      <c r="H2945" s="472" t="s">
        <v>544</v>
      </c>
      <c r="I2945" s="214"/>
      <c r="J2945" s="214"/>
      <c r="K2945" s="214"/>
      <c r="L2945" s="214"/>
      <c r="M2945" s="214"/>
      <c r="N2945" s="214"/>
      <c r="O2945" s="214"/>
      <c r="P2945" s="123">
        <f t="shared" si="184"/>
        <v>0</v>
      </c>
      <c r="Q2945" s="208" t="str">
        <f t="shared" si="185"/>
        <v>Debil</v>
      </c>
      <c r="R2945" s="214"/>
      <c r="S2945" s="224" t="str">
        <f t="shared" si="186"/>
        <v>Debil</v>
      </c>
      <c r="T2945" s="224" t="str">
        <f>IFERROR(VLOOKUP(S2945,'Tablas de calculos'!$AU$16:$AV$24,2,FALSE),"")</f>
        <v/>
      </c>
      <c r="U2945" s="208" t="str">
        <f>IFERROR(VLOOKUP(T2945,'Tablas de calculos'!$AV$16:$AY$24,4),"")</f>
        <v/>
      </c>
      <c r="V2945" s="214"/>
      <c r="W2945" s="214"/>
      <c r="X2945" s="123" t="str">
        <f t="shared" si="187"/>
        <v/>
      </c>
      <c r="Y2945" s="208" t="str">
        <f>IFERROR(VLOOKUP(X2945,'Tablas de calculos'!$AZ$4:$BE$11,5,FALSE),"")</f>
        <v/>
      </c>
      <c r="Z2945" s="208" t="str">
        <f>IFERROR(VLOOKUP(X2945,'Tablas de calculos'!$AZ$4:$BE$11,6,FALSE),"")</f>
        <v/>
      </c>
    </row>
    <row r="2946" spans="1:26" ht="30" x14ac:dyDescent="0.25">
      <c r="A2946" s="232" t="s">
        <v>947</v>
      </c>
      <c r="B2946" s="137">
        <v>138</v>
      </c>
      <c r="C2946" s="429" t="str">
        <f>+VLOOKUP(Tabla9[[#This Row],[Cod. Riesgo]],Tabla_Riesgos[[Número]:[Tipo de Riesgo]],6,FALSE)</f>
        <v xml:space="preserve">Continuidad del negocio </v>
      </c>
      <c r="D2946" s="290" t="s">
        <v>66</v>
      </c>
      <c r="E2946" s="291" t="s">
        <v>738</v>
      </c>
      <c r="F2946" s="292"/>
      <c r="G2946" s="293" t="s">
        <v>789</v>
      </c>
      <c r="H2946" s="472" t="s">
        <v>544</v>
      </c>
      <c r="I2946" s="214"/>
      <c r="J2946" s="214"/>
      <c r="K2946" s="214"/>
      <c r="L2946" s="214"/>
      <c r="M2946" s="214"/>
      <c r="N2946" s="214"/>
      <c r="O2946" s="214"/>
      <c r="P2946" s="123">
        <f t="shared" si="184"/>
        <v>0</v>
      </c>
      <c r="Q2946" s="208" t="str">
        <f t="shared" si="185"/>
        <v>Debil</v>
      </c>
      <c r="R2946" s="214"/>
      <c r="S2946" s="224" t="str">
        <f t="shared" si="186"/>
        <v>Debil</v>
      </c>
      <c r="T2946" s="224" t="str">
        <f>IFERROR(VLOOKUP(S2946,'Tablas de calculos'!$AU$16:$AV$24,2,FALSE),"")</f>
        <v/>
      </c>
      <c r="U2946" s="208" t="str">
        <f>IFERROR(VLOOKUP(T2946,'Tablas de calculos'!$AV$16:$AY$24,4),"")</f>
        <v/>
      </c>
      <c r="V2946" s="214"/>
      <c r="W2946" s="214"/>
      <c r="X2946" s="123" t="str">
        <f t="shared" si="187"/>
        <v/>
      </c>
      <c r="Y2946" s="208" t="str">
        <f>IFERROR(VLOOKUP(X2946,'Tablas de calculos'!$AZ$4:$BE$11,5,FALSE),"")</f>
        <v/>
      </c>
      <c r="Z2946" s="208" t="str">
        <f>IFERROR(VLOOKUP(X2946,'Tablas de calculos'!$AZ$4:$BE$11,6,FALSE),"")</f>
        <v/>
      </c>
    </row>
    <row r="2947" spans="1:26" ht="90" x14ac:dyDescent="0.25">
      <c r="A2947" s="232" t="s">
        <v>947</v>
      </c>
      <c r="B2947" s="203">
        <v>101</v>
      </c>
      <c r="C2947" s="467" t="str">
        <f>+VLOOKUP(Tabla9[[#This Row],[Cod. Riesgo]],Tabla_Riesgos[[Número]:[Tipo de Riesgo]],6,FALSE)</f>
        <v>Seguridad de la Información</v>
      </c>
      <c r="D2947" s="468" t="s">
        <v>687</v>
      </c>
      <c r="E2947" s="469" t="s">
        <v>755</v>
      </c>
      <c r="F2947" s="470"/>
      <c r="G2947" s="471" t="s">
        <v>1461</v>
      </c>
      <c r="H2947" s="472" t="s">
        <v>544</v>
      </c>
      <c r="I2947" s="214" t="s">
        <v>486</v>
      </c>
      <c r="J2947" s="214" t="s">
        <v>490</v>
      </c>
      <c r="K2947" s="214" t="s">
        <v>494</v>
      </c>
      <c r="L2947" s="214" t="s">
        <v>498</v>
      </c>
      <c r="M2947" s="214" t="s">
        <v>503</v>
      </c>
      <c r="N2947" s="214" t="s">
        <v>508</v>
      </c>
      <c r="O2947" s="214" t="s">
        <v>512</v>
      </c>
      <c r="P2947" s="123">
        <f t="shared" si="184"/>
        <v>100</v>
      </c>
      <c r="Q2947" s="208" t="str">
        <f t="shared" si="185"/>
        <v>Fuerte</v>
      </c>
      <c r="R2947" s="214" t="s">
        <v>516</v>
      </c>
      <c r="S2947" s="224" t="str">
        <f t="shared" si="186"/>
        <v>FuerteFuerte</v>
      </c>
      <c r="T2947" s="224">
        <f>IFERROR(VLOOKUP(S2947,'Tablas de calculos'!$AU$16:$AV$24,2,FALSE),"")</f>
        <v>1</v>
      </c>
      <c r="U2947" s="208" t="str">
        <f>IFERROR(VLOOKUP(T2947,'Tablas de calculos'!$AV$16:$AY$24,4),"")</f>
        <v>Fuerte</v>
      </c>
      <c r="V2947" s="214" t="s">
        <v>578</v>
      </c>
      <c r="W2947" s="214" t="s">
        <v>578</v>
      </c>
      <c r="X2947" s="123" t="str">
        <f t="shared" si="187"/>
        <v>FuerteDirectamenteDirectamente</v>
      </c>
      <c r="Y2947" s="208">
        <f>IFERROR(VLOOKUP(X2947,'Tablas de calculos'!$AZ$4:$BE$11,5,FALSE),"")</f>
        <v>2</v>
      </c>
      <c r="Z2947" s="208">
        <f>IFERROR(VLOOKUP(X2947,'Tablas de calculos'!$AZ$4:$BE$11,6,FALSE),"")</f>
        <v>2</v>
      </c>
    </row>
  </sheetData>
  <protectedRanges>
    <protectedRange password="CEC8" sqref="D456:D457" name="Rango1_1_2_1_1"/>
  </protectedRanges>
  <autoFilter ref="I2:AA2947" xr:uid="{BD9FF61D-C1B6-4875-B38D-823E298DBB54}"/>
  <mergeCells count="4">
    <mergeCell ref="B1:H1"/>
    <mergeCell ref="V1:Z1"/>
    <mergeCell ref="S1:U1"/>
    <mergeCell ref="I1:R1"/>
  </mergeCells>
  <conditionalFormatting sqref="B232:C233 B225:C227 C234:C2468">
    <cfRule type="expression" dxfId="205" priority="109">
      <formula>$I225="Eliminado"</formula>
    </cfRule>
  </conditionalFormatting>
  <conditionalFormatting sqref="B224:C224">
    <cfRule type="expression" dxfId="204" priority="108">
      <formula>$I224="Eliminado"</formula>
    </cfRule>
  </conditionalFormatting>
  <conditionalFormatting sqref="B231:C231">
    <cfRule type="expression" dxfId="203" priority="107">
      <formula>$I231="Eliminado"</formula>
    </cfRule>
  </conditionalFormatting>
  <conditionalFormatting sqref="B230:C230">
    <cfRule type="expression" dxfId="202" priority="106">
      <formula>$I230="Eliminado"</formula>
    </cfRule>
  </conditionalFormatting>
  <conditionalFormatting sqref="B229:C229">
    <cfRule type="expression" dxfId="201" priority="105">
      <formula>$I229="Eliminado"</formula>
    </cfRule>
  </conditionalFormatting>
  <conditionalFormatting sqref="B228:C228">
    <cfRule type="expression" dxfId="200" priority="104">
      <formula>$I228="Eliminado"</formula>
    </cfRule>
  </conditionalFormatting>
  <conditionalFormatting sqref="B684:B685 B678:B679 B1376:B1377 B1370:B1371">
    <cfRule type="expression" dxfId="199" priority="103">
      <formula>$H678="Eliminado"</formula>
    </cfRule>
  </conditionalFormatting>
  <conditionalFormatting sqref="B677">
    <cfRule type="expression" dxfId="198" priority="97">
      <formula>$H677="Eliminado"</formula>
    </cfRule>
  </conditionalFormatting>
  <conditionalFormatting sqref="B676">
    <cfRule type="expression" dxfId="197" priority="96">
      <formula>$H676="Eliminado"</formula>
    </cfRule>
  </conditionalFormatting>
  <conditionalFormatting sqref="B683">
    <cfRule type="expression" dxfId="196" priority="95">
      <formula>$H683="Eliminado"</formula>
    </cfRule>
  </conditionalFormatting>
  <conditionalFormatting sqref="B682">
    <cfRule type="expression" dxfId="195" priority="94">
      <formula>$H682="Eliminado"</formula>
    </cfRule>
  </conditionalFormatting>
  <conditionalFormatting sqref="B681">
    <cfRule type="expression" dxfId="194" priority="93">
      <formula>$H681="Eliminado"</formula>
    </cfRule>
  </conditionalFormatting>
  <conditionalFormatting sqref="B680">
    <cfRule type="expression" dxfId="193" priority="92">
      <formula>$H680="Eliminado"</formula>
    </cfRule>
  </conditionalFormatting>
  <conditionalFormatting sqref="B1148:B1149">
    <cfRule type="expression" dxfId="192" priority="85">
      <formula>$H1146="Eliminado"</formula>
    </cfRule>
  </conditionalFormatting>
  <conditionalFormatting sqref="B1147">
    <cfRule type="expression" dxfId="191" priority="83">
      <formula>$H1145="Eliminado"</formula>
    </cfRule>
  </conditionalFormatting>
  <conditionalFormatting sqref="B1369">
    <cfRule type="expression" dxfId="190" priority="79">
      <formula>$H1369="Eliminado"</formula>
    </cfRule>
  </conditionalFormatting>
  <conditionalFormatting sqref="B1368">
    <cfRule type="expression" dxfId="189" priority="78">
      <formula>$H1368="Eliminado"</formula>
    </cfRule>
  </conditionalFormatting>
  <conditionalFormatting sqref="B1375">
    <cfRule type="expression" dxfId="188" priority="77">
      <formula>$H1375="Eliminado"</formula>
    </cfRule>
  </conditionalFormatting>
  <conditionalFormatting sqref="B1374">
    <cfRule type="expression" dxfId="187" priority="76">
      <formula>$H1374="Eliminado"</formula>
    </cfRule>
  </conditionalFormatting>
  <conditionalFormatting sqref="B1373">
    <cfRule type="expression" dxfId="186" priority="75">
      <formula>$H1373="Eliminado"</formula>
    </cfRule>
  </conditionalFormatting>
  <conditionalFormatting sqref="B1372">
    <cfRule type="expression" dxfId="185" priority="74">
      <formula>$H1372="Eliminado"</formula>
    </cfRule>
  </conditionalFormatting>
  <conditionalFormatting sqref="B2688 B2696">
    <cfRule type="expression" dxfId="184" priority="55">
      <formula>$G2688="Eliminado"</formula>
    </cfRule>
  </conditionalFormatting>
  <conditionalFormatting sqref="B2687 B2695 B2689:B2690">
    <cfRule type="expression" dxfId="183" priority="54">
      <formula>$G2687="Eliminado"</formula>
    </cfRule>
  </conditionalFormatting>
  <conditionalFormatting sqref="B2694">
    <cfRule type="expression" dxfId="182" priority="53">
      <formula>$G2694="Eliminado"</formula>
    </cfRule>
  </conditionalFormatting>
  <conditionalFormatting sqref="B2693">
    <cfRule type="expression" dxfId="181" priority="52">
      <formula>$G2693="Eliminado"</formula>
    </cfRule>
  </conditionalFormatting>
  <conditionalFormatting sqref="B2692">
    <cfRule type="expression" dxfId="180" priority="51">
      <formula>$G2692="Eliminado"</formula>
    </cfRule>
  </conditionalFormatting>
  <conditionalFormatting sqref="B2691">
    <cfRule type="expression" dxfId="179" priority="50">
      <formula>$G2691="Eliminado"</formula>
    </cfRule>
  </conditionalFormatting>
  <conditionalFormatting sqref="C2695:C2696 C2689:C2690">
    <cfRule type="expression" dxfId="178" priority="49">
      <formula>$H2689="Eliminado"</formula>
    </cfRule>
  </conditionalFormatting>
  <conditionalFormatting sqref="C2688">
    <cfRule type="expression" dxfId="177" priority="48">
      <formula>$H2688="Eliminado"</formula>
    </cfRule>
  </conditionalFormatting>
  <conditionalFormatting sqref="C2687">
    <cfRule type="expression" dxfId="176" priority="47">
      <formula>$H2687="Eliminado"</formula>
    </cfRule>
  </conditionalFormatting>
  <conditionalFormatting sqref="C2694">
    <cfRule type="expression" dxfId="175" priority="46">
      <formula>$H2694="Eliminado"</formula>
    </cfRule>
  </conditionalFormatting>
  <conditionalFormatting sqref="C2693">
    <cfRule type="expression" dxfId="174" priority="45">
      <formula>$H2693="Eliminado"</formula>
    </cfRule>
  </conditionalFormatting>
  <conditionalFormatting sqref="C2692">
    <cfRule type="expression" dxfId="173" priority="44">
      <formula>$H2692="Eliminado"</formula>
    </cfRule>
  </conditionalFormatting>
  <conditionalFormatting sqref="C2691">
    <cfRule type="expression" dxfId="172" priority="43">
      <formula>$H2691="Eliminado"</formula>
    </cfRule>
  </conditionalFormatting>
  <conditionalFormatting sqref="B453 B461">
    <cfRule type="expression" dxfId="171" priority="42">
      <formula>$G453="Eliminado"</formula>
    </cfRule>
  </conditionalFormatting>
  <conditionalFormatting sqref="B452 B460 B454:B455">
    <cfRule type="expression" dxfId="170" priority="41">
      <formula>$G452="Eliminado"</formula>
    </cfRule>
  </conditionalFormatting>
  <conditionalFormatting sqref="B459">
    <cfRule type="expression" dxfId="169" priority="40">
      <formula>$G459="Eliminado"</formula>
    </cfRule>
  </conditionalFormatting>
  <conditionalFormatting sqref="B458">
    <cfRule type="expression" dxfId="168" priority="39">
      <formula>$G458="Eliminado"</formula>
    </cfRule>
  </conditionalFormatting>
  <conditionalFormatting sqref="B457">
    <cfRule type="expression" dxfId="167" priority="38">
      <formula>$G457="Eliminado"</formula>
    </cfRule>
  </conditionalFormatting>
  <conditionalFormatting sqref="B456">
    <cfRule type="expression" dxfId="166" priority="37">
      <formula>$G456="Eliminado"</formula>
    </cfRule>
  </conditionalFormatting>
  <conditionalFormatting sqref="B910 B918">
    <cfRule type="expression" dxfId="165" priority="36">
      <formula>$G910="Eliminado"</formula>
    </cfRule>
  </conditionalFormatting>
  <conditionalFormatting sqref="B909 B917 B911:B912">
    <cfRule type="expression" dxfId="164" priority="35">
      <formula>$G909="Eliminado"</formula>
    </cfRule>
  </conditionalFormatting>
  <conditionalFormatting sqref="B916">
    <cfRule type="expression" dxfId="163" priority="34">
      <formula>$G916="Eliminado"</formula>
    </cfRule>
  </conditionalFormatting>
  <conditionalFormatting sqref="B915">
    <cfRule type="expression" dxfId="162" priority="33">
      <formula>$G915="Eliminado"</formula>
    </cfRule>
  </conditionalFormatting>
  <conditionalFormatting sqref="B914">
    <cfRule type="expression" dxfId="161" priority="32">
      <formula>$G914="Eliminado"</formula>
    </cfRule>
  </conditionalFormatting>
  <conditionalFormatting sqref="B913">
    <cfRule type="expression" dxfId="160" priority="31">
      <formula>$G913="Eliminado"</formula>
    </cfRule>
  </conditionalFormatting>
  <conditionalFormatting sqref="B1138 B1146">
    <cfRule type="expression" dxfId="159" priority="30">
      <formula>$G1138="Eliminado"</formula>
    </cfRule>
  </conditionalFormatting>
  <conditionalFormatting sqref="B1137 B1145 B1139:B1140">
    <cfRule type="expression" dxfId="158" priority="29">
      <formula>$G1137="Eliminado"</formula>
    </cfRule>
  </conditionalFormatting>
  <conditionalFormatting sqref="B1144">
    <cfRule type="expression" dxfId="157" priority="28">
      <formula>$G1144="Eliminado"</formula>
    </cfRule>
  </conditionalFormatting>
  <conditionalFormatting sqref="B1143">
    <cfRule type="expression" dxfId="156" priority="27">
      <formula>$G1143="Eliminado"</formula>
    </cfRule>
  </conditionalFormatting>
  <conditionalFormatting sqref="B1142">
    <cfRule type="expression" dxfId="155" priority="26">
      <formula>$G1142="Eliminado"</formula>
    </cfRule>
  </conditionalFormatting>
  <conditionalFormatting sqref="B1141">
    <cfRule type="expression" dxfId="154" priority="25">
      <formula>$G1141="Eliminado"</formula>
    </cfRule>
  </conditionalFormatting>
  <conditionalFormatting sqref="B1773:B1774 B1766:B1768">
    <cfRule type="expression" dxfId="153" priority="24">
      <formula>$H1766="Eliminado"</formula>
    </cfRule>
  </conditionalFormatting>
  <conditionalFormatting sqref="B1765">
    <cfRule type="expression" dxfId="152" priority="23">
      <formula>$H1765="Eliminado"</formula>
    </cfRule>
  </conditionalFormatting>
  <conditionalFormatting sqref="B1772">
    <cfRule type="expression" dxfId="151" priority="22">
      <formula>$H1772="Eliminado"</formula>
    </cfRule>
  </conditionalFormatting>
  <conditionalFormatting sqref="B1771">
    <cfRule type="expression" dxfId="150" priority="21">
      <formula>$H1771="Eliminado"</formula>
    </cfRule>
  </conditionalFormatting>
  <conditionalFormatting sqref="B1770">
    <cfRule type="expression" dxfId="149" priority="20">
      <formula>$H1770="Eliminado"</formula>
    </cfRule>
  </conditionalFormatting>
  <conditionalFormatting sqref="B1769">
    <cfRule type="expression" dxfId="148" priority="19">
      <formula>$H1769="Eliminado"</formula>
    </cfRule>
  </conditionalFormatting>
  <conditionalFormatting sqref="B1993 B2001">
    <cfRule type="expression" dxfId="147" priority="18">
      <formula>$G1993="Eliminado"</formula>
    </cfRule>
  </conditionalFormatting>
  <conditionalFormatting sqref="B1992 B2000 B1994:B1995">
    <cfRule type="expression" dxfId="146" priority="17">
      <formula>$G1992="Eliminado"</formula>
    </cfRule>
  </conditionalFormatting>
  <conditionalFormatting sqref="B1999">
    <cfRule type="expression" dxfId="145" priority="16">
      <formula>$G1999="Eliminado"</formula>
    </cfRule>
  </conditionalFormatting>
  <conditionalFormatting sqref="B1998">
    <cfRule type="expression" dxfId="144" priority="15">
      <formula>$G1998="Eliminado"</formula>
    </cfRule>
  </conditionalFormatting>
  <conditionalFormatting sqref="B1997">
    <cfRule type="expression" dxfId="143" priority="14">
      <formula>$G1997="Eliminado"</formula>
    </cfRule>
  </conditionalFormatting>
  <conditionalFormatting sqref="B1996">
    <cfRule type="expression" dxfId="142" priority="13">
      <formula>$G1996="Eliminado"</formula>
    </cfRule>
  </conditionalFormatting>
  <conditionalFormatting sqref="B2232 B2240">
    <cfRule type="expression" dxfId="141" priority="12">
      <formula>$G2232="Eliminado"</formula>
    </cfRule>
  </conditionalFormatting>
  <conditionalFormatting sqref="B2231 B2239 B2233:B2234">
    <cfRule type="expression" dxfId="140" priority="11">
      <formula>$G2231="Eliminado"</formula>
    </cfRule>
  </conditionalFormatting>
  <conditionalFormatting sqref="B2238">
    <cfRule type="expression" dxfId="139" priority="10">
      <formula>$G2238="Eliminado"</formula>
    </cfRule>
  </conditionalFormatting>
  <conditionalFormatting sqref="B2237">
    <cfRule type="expression" dxfId="138" priority="9">
      <formula>$G2237="Eliminado"</formula>
    </cfRule>
  </conditionalFormatting>
  <conditionalFormatting sqref="B2236">
    <cfRule type="expression" dxfId="137" priority="8">
      <formula>$G2236="Eliminado"</formula>
    </cfRule>
  </conditionalFormatting>
  <conditionalFormatting sqref="B2235">
    <cfRule type="expression" dxfId="136" priority="7">
      <formula>$G2235="Eliminado"</formula>
    </cfRule>
  </conditionalFormatting>
  <conditionalFormatting sqref="B2460 B2468">
    <cfRule type="expression" dxfId="135" priority="6">
      <formula>$G2460="Eliminado"</formula>
    </cfRule>
  </conditionalFormatting>
  <conditionalFormatting sqref="B2459 B2467 B2461:B2462">
    <cfRule type="expression" dxfId="134" priority="5">
      <formula>$G2459="Eliminado"</formula>
    </cfRule>
  </conditionalFormatting>
  <conditionalFormatting sqref="B2466">
    <cfRule type="expression" dxfId="133" priority="4">
      <formula>$G2466="Eliminado"</formula>
    </cfRule>
  </conditionalFormatting>
  <conditionalFormatting sqref="B2465">
    <cfRule type="expression" dxfId="132" priority="3">
      <formula>$G2465="Eliminado"</formula>
    </cfRule>
  </conditionalFormatting>
  <conditionalFormatting sqref="B2464">
    <cfRule type="expression" dxfId="131" priority="2">
      <formula>$G2464="Eliminado"</formula>
    </cfRule>
  </conditionalFormatting>
  <conditionalFormatting sqref="B2463">
    <cfRule type="expression" dxfId="130" priority="1">
      <formula>$G2463="Eliminado"</formula>
    </cfRule>
  </conditionalFormatting>
  <dataValidations count="1">
    <dataValidation type="list" allowBlank="1" showInputMessage="1" showErrorMessage="1" sqref="D456:D457" xr:uid="{1A5CABFC-F48F-4866-AD9E-9A7AF8187737}">
      <formula1>Procesos</formula1>
    </dataValidation>
  </dataValidations>
  <pageMargins left="0.7" right="0.7" top="0.75" bottom="0.75" header="0.3" footer="0.3"/>
  <pageSetup orientation="portrait" r:id="rId1"/>
  <drawing r:id="rId2"/>
  <legacyDrawing r:id="rId3"/>
  <tableParts count="1">
    <tablePart r:id="rId4"/>
  </tableParts>
  <extLst>
    <ext xmlns:x14="http://schemas.microsoft.com/office/spreadsheetml/2009/9/main" uri="{CCE6A557-97BC-4b89-ADB6-D9C93CAAB3DF}">
      <x14:dataValidations xmlns:xm="http://schemas.microsoft.com/office/excel/2006/main" count="47">
        <x14:dataValidation type="list" allowBlank="1" showInputMessage="1" showErrorMessage="1" errorTitle="Dato no valido" xr:uid="{DC81E405-01ED-4C97-8A91-1A9AF92BD6CA}">
          <x14:formula1>
            <xm:f>'Tablas de calculos'!$AP$24:$AP$27</xm:f>
          </x14:formula1>
          <xm:sqref>H14 H16 H36:H39 H51:H61 H71:H77 H83:H149 H153:H184 H188:H233</xm:sqref>
        </x14:dataValidation>
        <x14:dataValidation type="list" allowBlank="1" showInputMessage="1" showErrorMessage="1" xr:uid="{C18C8945-0509-4B5C-BB1E-BE09BB80A3CB}">
          <x14:formula1>
            <xm:f>'Tablas de calculos'!$AR$4:$AR$5</xm:f>
          </x14:formula1>
          <xm:sqref>I14 I16 I36:I39 I51:I61 I71:I77 I83:I149 I153:I184 I188:I233</xm:sqref>
        </x14:dataValidation>
        <x14:dataValidation type="list" allowBlank="1" showInputMessage="1" showErrorMessage="1" xr:uid="{3BB52BC7-56E0-46E9-98F6-ED907AA60168}">
          <x14:formula1>
            <xm:f>'Tablas de calculos'!$AR$6:$AR$7</xm:f>
          </x14:formula1>
          <xm:sqref>J14 J16 J36:J39 J51:J61 J71:J77 J83:J149 J153:J184 J188:J233</xm:sqref>
        </x14:dataValidation>
        <x14:dataValidation type="list" allowBlank="1" showInputMessage="1" showErrorMessage="1" xr:uid="{B0ED6239-7873-4ED2-A0FD-2B378D84E1F7}">
          <x14:formula1>
            <xm:f>'Tablas de calculos'!$AR$8:$AR$9</xm:f>
          </x14:formula1>
          <xm:sqref>K14 K16 K36:K39 K51:K61 K71:K77 K83:K149 K153:K184 K188:K233</xm:sqref>
        </x14:dataValidation>
        <x14:dataValidation type="list" allowBlank="1" showInputMessage="1" showErrorMessage="1" xr:uid="{9C57E935-FC4D-40E4-B8E2-479F4573144E}">
          <x14:formula1>
            <xm:f>'Tablas de calculos'!$AR$10:$AR$12</xm:f>
          </x14:formula1>
          <xm:sqref>L14 L16 L36:L39 L51:L61 L71:L77 L83:L149 L153:L184 L188:L233</xm:sqref>
        </x14:dataValidation>
        <x14:dataValidation type="list" allowBlank="1" showInputMessage="1" showErrorMessage="1" xr:uid="{33F199A2-D300-42F4-AE17-9536A35D96D6}">
          <x14:formula1>
            <xm:f>'Tablas de calculos'!$AR$13:$AR$14</xm:f>
          </x14:formula1>
          <xm:sqref>M14 M16 M36:M39 M51:M61 M71:M77 M83:M149 M153:M184 M188:M233</xm:sqref>
        </x14:dataValidation>
        <x14:dataValidation type="list" allowBlank="1" showInputMessage="1" showErrorMessage="1" xr:uid="{8AD6A16C-B717-4A36-878F-63E471FF1220}">
          <x14:formula1>
            <xm:f>'Tablas de calculos'!$AR$15:$AR$16</xm:f>
          </x14:formula1>
          <xm:sqref>N14 N16 N36:N39 N51:N61 N71:N77 N83:N149 N153:N184 N188:N233</xm:sqref>
        </x14:dataValidation>
        <x14:dataValidation type="list" allowBlank="1" showInputMessage="1" showErrorMessage="1" xr:uid="{0D44D7B4-222D-40C0-8929-B9FBAB154671}">
          <x14:formula1>
            <xm:f>'Tablas de calculos'!$AR$17:$AR$19</xm:f>
          </x14:formula1>
          <xm:sqref>O14 O16 O36:O39 O51:O61 O71:O77 O83:O149 O153:O184 O188:O233</xm:sqref>
        </x14:dataValidation>
        <x14:dataValidation type="list" allowBlank="1" showInputMessage="1" showErrorMessage="1" errorTitle="No valido" xr:uid="{8CAF52CB-0FA9-4E70-932B-3DA8CF897A8F}">
          <x14:formula1>
            <xm:f>'Tablas de calculos'!$AP$29:$AP$31</xm:f>
          </x14:formula1>
          <xm:sqref>R3:R233</xm:sqref>
        </x14:dataValidation>
        <x14:dataValidation type="list" allowBlank="1" showInputMessage="1" showErrorMessage="1" errorTitle="Dato no valido" xr:uid="{D250F70C-DB4F-4B97-B94D-EE816AF6368A}">
          <x14:formula1>
            <xm:f>'Tablas de calculos'!$BB$13:$BB$14</xm:f>
          </x14:formula1>
          <xm:sqref>V14:V61 V71:V77 V83:V233</xm:sqref>
        </x14:dataValidation>
        <x14:dataValidation type="list" allowBlank="1" showInputMessage="1" showErrorMessage="1" errorTitle="Dato no valido" xr:uid="{8E04E283-904E-4066-B6ED-52FFD26FEF30}">
          <x14:formula1>
            <xm:f>'Tablas de calculos'!$BC$13:$BC$15</xm:f>
          </x14:formula1>
          <xm:sqref>W13:W61 W71:W77 W83:W233</xm:sqref>
        </x14:dataValidation>
        <x14:dataValidation type="list" allowBlank="1" showInputMessage="1" showErrorMessage="1" xr:uid="{9B074B72-2103-4F90-97F8-BD75F6E89E9B}">
          <x14:formula1>
            <xm:f>'\\172.30.80.129\Publica\Users\adriana\Library\Containers\com.microsoft.Excel\Data\Documents\fileserver\publica\1 - Oficina Asesora de Planeaciòn\2. Riesgos\Cuadro de Mando\Seguimiento\2019\Evaluación de riesgos y controles por área\[Riesgos 4.0 David_Formato área de planeación.xlsm]Tablas de calculos'!#REF!</xm:f>
          </x14:formula1>
          <xm:sqref>I3:O13 I15:O15 I17:O35 I40:O50 I62:O70 I78:O82 I185:O187 I150:O152</xm:sqref>
        </x14:dataValidation>
        <x14:dataValidation type="list" allowBlank="1" showInputMessage="1" showErrorMessage="1" errorTitle="Dato no valido" xr:uid="{6D7F6F83-FB74-4966-9BB5-19B9F1E079A5}">
          <x14:formula1>
            <xm:f>'\\172.30.80.129\Publica\Users\adriana\Library\Containers\com.microsoft.Excel\Data\Documents\fileserver\publica\1 - Oficina Asesora de Planeaciòn\2. Riesgos\Cuadro de Mando\Seguimiento\2019\Evaluación de riesgos y controles por área\[Riesgos 4.0 David_Formato área de planeación.xlsm]Tablas de calculos'!#REF!</xm:f>
          </x14:formula1>
          <xm:sqref>H3:H13 H15 H17:H35 H40:H50 H62:H70 H78:H82 V78:W82 H185:H187 V3:V13 W3:W12 V62:W70 H150:H152</xm:sqref>
        </x14:dataValidation>
        <x14:dataValidation type="list" allowBlank="1" showInputMessage="1" showErrorMessage="1" errorTitle="Dato no valido" xr:uid="{5CD11937-B77A-49CD-AD7A-27076DEE8D6A}">
          <x14:formula1>
            <xm:f>'file:///\\fileserver\publica\1 - Oficina Asesora de Planeaciòn\2. Riesgos\Cuadro de Mando\Seguimiento\2019\Evaluación de riesgos y controles por área\[Riesgos 3.2 Riesgos por procesos - Grupo Depositarios Provisionales y Liquidadores.xlsm]Tablas de calculos'!#REF!</xm:f>
          </x14:formula1>
          <xm:sqref>H234:H457 V234:W457</xm:sqref>
        </x14:dataValidation>
        <x14:dataValidation type="list" allowBlank="1" showInputMessage="1" showErrorMessage="1" errorTitle="No valido" xr:uid="{85BC8FA6-5AAB-41D4-AB94-5537CA6C074D}">
          <x14:formula1>
            <xm:f>'file:///\\fileserver\publica\1 - Oficina Asesora de Planeaciòn\2. Riesgos\Cuadro de Mando\Seguimiento\2019\Evaluación de riesgos y controles por área\[Riesgos 3.2 Riesgos por procesos - Grupo Depositarios Provisionales y Liquidadores.xlsm]Tablas de calculos'!#REF!</xm:f>
          </x14:formula1>
          <xm:sqref>R234:R457</xm:sqref>
        </x14:dataValidation>
        <x14:dataValidation type="list" allowBlank="1" showInputMessage="1" showErrorMessage="1" xr:uid="{84F4CC82-47F4-4676-B606-93ABF329FCF5}">
          <x14:formula1>
            <xm:f>'file:///\\fileserver\publica\1 - Oficina Asesora de Planeaciòn\2. Riesgos\Cuadro de Mando\Seguimiento\2019\Evaluación de riesgos y controles por área\[Riesgos 3.2 Riesgos por procesos - Grupo Depositarios Provisionales y Liquidadores.xlsm]Tablas de calculos'!#REF!</xm:f>
          </x14:formula1>
          <xm:sqref>I234:O457</xm:sqref>
        </x14:dataValidation>
        <x14:dataValidation type="list" allowBlank="1" showInputMessage="1" showErrorMessage="1" errorTitle="Dato no valido" xr:uid="{9DE989F1-4185-4836-98E1-5BB05BDA0367}">
          <x14:formula1>
            <xm:f>'\\172.30.80.129\Publica\Users\adriana\Library\Containers\com.microsoft.Excel\Data\Documents\fileserver\publica\1 - Oficina Asesora de Planeaciòn\2. Riesgos\Cuadro de Mando\Seguimiento\2019\Evaluación de riesgos y controles por área\[Riesgos 3.2 Riesgos por procesos - Gerencia Comercial - OK 1.0.xlsm]Tablas de calculos'!#REF!</xm:f>
          </x14:formula1>
          <xm:sqref>H458:H685 V458:W461</xm:sqref>
        </x14:dataValidation>
        <x14:dataValidation type="list" allowBlank="1" showInputMessage="1" showErrorMessage="1" errorTitle="No valido" xr:uid="{4D612DCD-85F4-4C5E-A2F2-24A2F04C94FA}">
          <x14:formula1>
            <xm:f>'\\172.30.80.129\Publica\Users\adriana\Library\Containers\com.microsoft.Excel\Data\Documents\fileserver\publica\1 - Oficina Asesora de Planeaciòn\2. Riesgos\Cuadro de Mando\Seguimiento\2019\Evaluación de riesgos y controles por área\[Riesgos 3.2 Riesgos por procesos - Gerencia Comercial - OK 1.0.xlsm]Tablas de calculos'!#REF!</xm:f>
          </x14:formula1>
          <xm:sqref>R458:R461</xm:sqref>
        </x14:dataValidation>
        <x14:dataValidation type="list" allowBlank="1" showInputMessage="1" showErrorMessage="1" xr:uid="{8BBE1339-5EBA-49CE-B5F2-44B45AF1523B}">
          <x14:formula1>
            <xm:f>'\\172.30.80.129\Publica\Users\adriana\Library\Containers\com.microsoft.Excel\Data\Documents\fileserver\publica\1 - Oficina Asesora de Planeaciòn\2. Riesgos\Cuadro de Mando\Seguimiento\2019\Evaluación de riesgos y controles por área\[Riesgos 3.2 Riesgos por procesos - Gerencia Comercial - OK 1.0.xlsm]Tablas de calculos'!#REF!</xm:f>
          </x14:formula1>
          <xm:sqref>I458:O461</xm:sqref>
        </x14:dataValidation>
        <x14:dataValidation type="list" allowBlank="1" showInputMessage="1" showErrorMessage="1" errorTitle="Dato no valido" xr:uid="{A35BF19C-2983-4439-84DE-286CFE60B8CB}">
          <x14:formula1>
            <xm:f>'\\172.30.80.129\Publica\Users\adriana\Library\Containers\com.microsoft.Excel\Data\Documents\fileserver\publica\1 - Oficina Asesora de Planeaciòn\2. Riesgos\Cuadro de Mando\Seguimiento\2019\Evaluación de riesgos y controles por área\[Riesgos 3.2 Riesgos por procesos - Gerencia Contratos - OK 1.0.xlsm]Tablas de calculos'!#REF!</xm:f>
          </x14:formula1>
          <xm:sqref>H686:H913 V691:W913</xm:sqref>
        </x14:dataValidation>
        <x14:dataValidation type="list" allowBlank="1" showInputMessage="1" showErrorMessage="1" errorTitle="No valido" xr:uid="{0E292AD7-98A9-4042-8F1E-2BEA7854434D}">
          <x14:formula1>
            <xm:f>'\\172.30.80.129\Publica\Users\adriana\Library\Containers\com.microsoft.Excel\Data\Documents\fileserver\publica\1 - Oficina Asesora de Planeaciòn\2. Riesgos\Cuadro de Mando\Seguimiento\2019\Evaluación de riesgos y controles por área\[Riesgos 3.2 Riesgos por procesos - Gerencia Contratos - OK 1.0.xlsm]Tablas de calculos'!#REF!</xm:f>
          </x14:formula1>
          <xm:sqref>R691:R913</xm:sqref>
        </x14:dataValidation>
        <x14:dataValidation type="list" allowBlank="1" showInputMessage="1" showErrorMessage="1" xr:uid="{84F17A53-3B12-4D37-81BE-069FE23E0332}">
          <x14:formula1>
            <xm:f>'\\172.30.80.129\Publica\Users\adriana\Library\Containers\com.microsoft.Excel\Data\Documents\fileserver\publica\1 - Oficina Asesora de Planeaciòn\2. Riesgos\Cuadro de Mando\Seguimiento\2019\Evaluación de riesgos y controles por área\[Riesgos 3.2 Riesgos por procesos - Gerencia Contratos - OK 1.0.xlsm]Tablas de calculos'!#REF!</xm:f>
          </x14:formula1>
          <xm:sqref>I691:O913</xm:sqref>
        </x14:dataValidation>
        <x14:dataValidation type="list" allowBlank="1" showInputMessage="1" showErrorMessage="1" errorTitle="Dato no valido" xr:uid="{A7BA34DD-016E-4219-87A6-B1F03C5BBAD3}">
          <x14:formula1>
            <xm:f>'\\172.30.80.129\Publica\Users\adriana\Library\Containers\com.microsoft.Excel\Data\Documents\fileserver\publica\1 - Oficina Asesora de Planeaciòn\2. Riesgos\Cuadro de Mando\Seguimiento\2019\Evaluación de riesgos y controles por área\[Riesgos 3.2 Riesgos por procesos - Regional Sur Occidente - OK 1.0.xlsm]Tablas de calculos'!#REF!</xm:f>
          </x14:formula1>
          <xm:sqref>V1147:W1147 V914:W918 H914:H918 H1147:H1149</xm:sqref>
        </x14:dataValidation>
        <x14:dataValidation type="list" allowBlank="1" showInputMessage="1" showErrorMessage="1" errorTitle="No valido" xr:uid="{A739E7DB-0154-4979-94CE-CAE79ABE3A24}">
          <x14:formula1>
            <xm:f>'\\172.30.80.129\Publica\Users\adriana\Library\Containers\com.microsoft.Excel\Data\Documents\fileserver\publica\1 - Oficina Asesora de Planeaciòn\2. Riesgos\Cuadro de Mando\Seguimiento\2019\Evaluación de riesgos y controles por área\[Riesgos 3.2 Riesgos por procesos - Regional Sur Occidente - OK 1.0.xlsm]Tablas de calculos'!#REF!</xm:f>
          </x14:formula1>
          <xm:sqref>R1147 R914:R918</xm:sqref>
        </x14:dataValidation>
        <x14:dataValidation type="list" allowBlank="1" showInputMessage="1" showErrorMessage="1" xr:uid="{20D55AC1-B035-4A5F-AC97-F8A7DAC1C9D4}">
          <x14:formula1>
            <xm:f>'\\172.30.80.129\Publica\Users\adriana\Library\Containers\com.microsoft.Excel\Data\Documents\fileserver\publica\1 - Oficina Asesora de Planeaciòn\2. Riesgos\Cuadro de Mando\Seguimiento\2019\Evaluación de riesgos y controles por área\[Riesgos 3.2 Riesgos por procesos - Regional Sur Occidente - OK 1.0.xlsm]Tablas de calculos'!#REF!</xm:f>
          </x14:formula1>
          <xm:sqref>I914:O918 I1147:O1147</xm:sqref>
        </x14:dataValidation>
        <x14:dataValidation type="list" allowBlank="1" showInputMessage="1" showErrorMessage="1" errorTitle="Dato no valido" xr:uid="{C953675F-9E88-4105-A96F-7A8AB932C2DF}">
          <x14:formula1>
            <xm:f>'\\172.30.80.129\Publica\Users\adriana\Library\Containers\com.microsoft.Excel\Data\Documents\fileserver\publica\1 - Oficina Asesora de Planeaciòn\2. Riesgos\Cuadro de Mando\Seguimiento\2019\Evaluación de riesgos y controles por área\[Riesgos 3.2 Riesgos por procesos - Administrativo - OK 1.0.xlsm]Tablas de calculos'!#REF!</xm:f>
          </x14:formula1>
          <xm:sqref>H1150:H1377 V1150:W1377</xm:sqref>
        </x14:dataValidation>
        <x14:dataValidation type="list" allowBlank="1" showInputMessage="1" showErrorMessage="1" errorTitle="No valido" xr:uid="{E46DF793-A369-4A2E-852C-AF760B6A695A}">
          <x14:formula1>
            <xm:f>'\\172.30.80.129\Publica\Users\adriana\Library\Containers\com.microsoft.Excel\Data\Documents\fileserver\publica\1 - Oficina Asesora de Planeaciòn\2. Riesgos\Cuadro de Mando\Seguimiento\2019\Evaluación de riesgos y controles por área\[Riesgos 3.2 Riesgos por procesos - Administrativo - OK 1.0.xlsm]Tablas de calculos'!#REF!</xm:f>
          </x14:formula1>
          <xm:sqref>R1150:R1377</xm:sqref>
        </x14:dataValidation>
        <x14:dataValidation type="list" allowBlank="1" showInputMessage="1" showErrorMessage="1" xr:uid="{40A2CB66-ACCF-4A37-A5D0-00182EDB3C8A}">
          <x14:formula1>
            <xm:f>'\\172.30.80.129\Publica\Users\adriana\Library\Containers\com.microsoft.Excel\Data\Documents\fileserver\publica\1 - Oficina Asesora de Planeaciòn\2. Riesgos\Cuadro de Mando\Seguimiento\2019\Evaluación de riesgos y controles por área\[Riesgos 3.2 Riesgos por procesos - Administrativo - OK 1.0.xlsm]Tablas de calculos'!#REF!</xm:f>
          </x14:formula1>
          <xm:sqref>I1150:O1377</xm:sqref>
        </x14:dataValidation>
        <x14:dataValidation type="list" allowBlank="1" showInputMessage="1" showErrorMessage="1" errorTitle="Dato no valido" xr:uid="{332FE3B9-0879-4510-AEB1-8E3DBC606FA3}">
          <x14:formula1>
            <xm:f>'file:///\\fileserver\publica\1 - Oficina Asesora de Planeaciòn\2. Riesgos\Cuadro de Mando\Seguimiento\2019\Evaluación de riesgos y controles por área\[Riesgos 3.2 Riesgos por procesos - Comunicaciones y atención al cliente - OK 1.0.xlsm]Tablas de calculos'!#REF!</xm:f>
          </x14:formula1>
          <xm:sqref>V2063:W2290 H2063:H2468</xm:sqref>
        </x14:dataValidation>
        <x14:dataValidation type="list" allowBlank="1" showInputMessage="1" showErrorMessage="1" errorTitle="No valido" xr:uid="{505CAD18-0F9A-4701-9A7C-522F9F47A297}">
          <x14:formula1>
            <xm:f>'file:///\\fileserver\publica\1 - Oficina Asesora de Planeaciòn\2. Riesgos\Cuadro de Mando\Seguimiento\2019\Evaluación de riesgos y controles por área\[Riesgos 3.2 Riesgos por procesos - Comunicaciones y atención al cliente - OK 1.0.xlsm]Tablas de calculos'!#REF!</xm:f>
          </x14:formula1>
          <xm:sqref>R2063:R2290</xm:sqref>
        </x14:dataValidation>
        <x14:dataValidation type="list" allowBlank="1" showInputMessage="1" showErrorMessage="1" xr:uid="{368BAF4E-F659-4ECD-A2AB-F4992ED3DCFC}">
          <x14:formula1>
            <xm:f>'file:///\\fileserver\publica\1 - Oficina Asesora de Planeaciòn\2. Riesgos\Cuadro de Mando\Seguimiento\2019\Evaluación de riesgos y controles por área\[Riesgos 3.2 Riesgos por procesos - Comunicaciones y atención al cliente - OK 1.0.xlsm]Tablas de calculos'!#REF!</xm:f>
          </x14:formula1>
          <xm:sqref>I2063:O2290</xm:sqref>
        </x14:dataValidation>
        <x14:dataValidation type="list" allowBlank="1" showInputMessage="1" showErrorMessage="1" errorTitle="Dato no valido" xr:uid="{914B25A4-4D2D-4321-9EA6-FD1A5E4BA613}">
          <x14:formula1>
            <xm:f>'\\172.30.80.129\Publica\Users\adriana\Library\Containers\com.microsoft.Excel\Data\Documents\fileserver\publica\1 - Oficina Asesora de Planeaciòn\2. Riesgos\Cuadro de Mando\Seguimiento\2019\Evaluación de riesgos y controles por área\[Riesgos 3.2 Riesgos por procesos - Gestión Documental.xlsm]Tablas de calculos'!#REF!</xm:f>
          </x14:formula1>
          <xm:sqref>H1606:H1834 V1606:W1834</xm:sqref>
        </x14:dataValidation>
        <x14:dataValidation type="list" allowBlank="1" showInputMessage="1" showErrorMessage="1" errorTitle="No valido" xr:uid="{56F64A4A-C9BA-4284-849F-9250B9805454}">
          <x14:formula1>
            <xm:f>'\\172.30.80.129\Publica\Users\adriana\Library\Containers\com.microsoft.Excel\Data\Documents\fileserver\publica\1 - Oficina Asesora de Planeaciòn\2. Riesgos\Cuadro de Mando\Seguimiento\2019\Evaluación de riesgos y controles por área\[Riesgos 3.2 Riesgos por procesos - Gestión Documental.xlsm]Tablas de calculos'!#REF!</xm:f>
          </x14:formula1>
          <xm:sqref>R1606:R1834</xm:sqref>
        </x14:dataValidation>
        <x14:dataValidation type="list" allowBlank="1" showInputMessage="1" showErrorMessage="1" xr:uid="{0FAB7DD0-C185-497B-B44A-374E7C9DE790}">
          <x14:formula1>
            <xm:f>'\\172.30.80.129\Publica\Users\adriana\Library\Containers\com.microsoft.Excel\Data\Documents\fileserver\publica\1 - Oficina Asesora de Planeaciòn\2. Riesgos\Cuadro de Mando\Seguimiento\2019\Evaluación de riesgos y controles por área\[Riesgos 3.2 Riesgos por procesos - Gestión Documental.xlsm]Tablas de calculos'!#REF!</xm:f>
          </x14:formula1>
          <xm:sqref>I1606:O1834</xm:sqref>
        </x14:dataValidation>
        <x14:dataValidation type="list" allowBlank="1" showInputMessage="1" showErrorMessage="1" errorTitle="Dato no valido" xr:uid="{6F7D1371-0D66-49B4-90E5-6A7CA61C2532}">
          <x14:formula1>
            <xm:f>'\\172.30.80.129\Publica\Users\adriana\Library\Containers\com.microsoft.Excel\Data\Documents\fileserver\publica\1 - Oficina Asesora de Planeaciòn\2. Riesgos\Cuadro de Mando\Seguimiento\2019\Evaluación de riesgos y controles por área\[Riesgos 3.2 Riesgos por procesos - Oficina de Gestión de la Información.xlsm]Tablas de calculos'!#REF!</xm:f>
          </x14:formula1>
          <xm:sqref>H1835:H2062 V1835:W2062</xm:sqref>
        </x14:dataValidation>
        <x14:dataValidation type="list" allowBlank="1" showInputMessage="1" showErrorMessage="1" errorTitle="No valido" xr:uid="{60DBD09A-1B21-420D-BDC0-B72665F79391}">
          <x14:formula1>
            <xm:f>'\\172.30.80.129\Publica\Users\adriana\Library\Containers\com.microsoft.Excel\Data\Documents\fileserver\publica\1 - Oficina Asesora de Planeaciòn\2. Riesgos\Cuadro de Mando\Seguimiento\2019\Evaluación de riesgos y controles por área\[Riesgos 3.2 Riesgos por procesos - Oficina de Gestión de la Información.xlsm]Tablas de calculos'!#REF!</xm:f>
          </x14:formula1>
          <xm:sqref>R1835:R2062</xm:sqref>
        </x14:dataValidation>
        <x14:dataValidation type="list" allowBlank="1" showInputMessage="1" showErrorMessage="1" xr:uid="{AF4F4ACB-45E9-420D-9D28-BF46986AD183}">
          <x14:formula1>
            <xm:f>'\\172.30.80.129\Publica\Users\adriana\Library\Containers\com.microsoft.Excel\Data\Documents\fileserver\publica\1 - Oficina Asesora de Planeaciòn\2. Riesgos\Cuadro de Mando\Seguimiento\2019\Evaluación de riesgos y controles por área\[Riesgos 3.2 Riesgos por procesos - Oficina de Gestión de la Información.xlsm]Tablas de calculos'!#REF!</xm:f>
          </x14:formula1>
          <xm:sqref>I1835:O2062</xm:sqref>
        </x14:dataValidation>
        <x14:dataValidation type="list" allowBlank="1" showInputMessage="1" showErrorMessage="1" errorTitle="Dato no valido" xr:uid="{5A59095C-A56A-4088-BC93-FBB818E74FB4}">
          <x14:formula1>
            <xm:f>'\Users\adriana\Library\Containers\com.microsoft.Excel\Data\Documents\C:\Users\apedrero\AppData\Local\Microsoft\Windows\INetCache\Content.Outlook\VJVN74IB\[Copia de Riesgos 3.2 Riesgos por procesos - General.xlsm]Tablas de calculos'!#REF!</xm:f>
          </x14:formula1>
          <xm:sqref>G2535:G2536 G2544:G2548 G2650 G2652 G2685:G2686 G2506:G2508 G2481:G2501</xm:sqref>
        </x14:dataValidation>
        <x14:dataValidation type="list" allowBlank="1" showInputMessage="1" showErrorMessage="1" errorTitle="Dato no valido" xr:uid="{8415CDB3-5720-4154-B1B5-7E79E2200F0A}">
          <x14:formula1>
            <xm:f>'\\172.30.80.129\Publica\Users\adriana\Library\Containers\com.microsoft.Excel\Data\Documents\fileserver\publica\1 - Oficina Asesora de Planeaciòn\2. Riesgos\Cuadro de Mando\Seguimiento\2019\Evaluación de riesgos y controles por área\[Riesgos 3.2 Riesgos por procesos - Gerencia Financiera.xlsm]Tablas de calculos'!#REF!</xm:f>
          </x14:formula1>
          <xm:sqref>G2687:G2696 G2537:G2543 G2549:G2649 G2651 G2653:G2684 G2509:G2534 G2502:G2505 G2469:G2480 V2291:V2518</xm:sqref>
        </x14:dataValidation>
        <x14:dataValidation type="list" allowBlank="1" showInputMessage="1" showErrorMessage="1" errorTitle="Dato no valido" xr:uid="{CB353D05-28B0-4337-9DA2-0AFE5C52E18A}">
          <x14:formula1>
            <xm:f>'\\172.30.80.129\Publica\Users\adriana\Library\Containers\com.microsoft.Excel\Data\Documents\fileserver\publica\1 - Oficina Asesora de Planeaciòn\2. Riesgos\Cuadro de Mando\Seguimiento\2020\[Riesgos 3.2 Riesgos por procesos_ Control Interno OK 1.0.xlsm]Tablas de calculos'!#REF!</xm:f>
          </x14:formula1>
          <xm:sqref>V462:W690</xm:sqref>
        </x14:dataValidation>
        <x14:dataValidation type="list" allowBlank="1" showInputMessage="1" showErrorMessage="1" errorTitle="No valido" xr:uid="{373D2BD7-AEE0-4DB4-A06E-1CA119DFA782}">
          <x14:formula1>
            <xm:f>'\\172.30.80.129\Publica\Users\adriana\Library\Containers\com.microsoft.Excel\Data\Documents\fileserver\publica\1 - Oficina Asesora de Planeaciòn\2. Riesgos\Cuadro de Mando\Seguimiento\2020\[Riesgos 3.2 Riesgos por procesos_ Control Interno OK 1.0.xlsm]Tablas de calculos'!#REF!</xm:f>
          </x14:formula1>
          <xm:sqref>R462:R690</xm:sqref>
        </x14:dataValidation>
        <x14:dataValidation type="list" allowBlank="1" showInputMessage="1" showErrorMessage="1" xr:uid="{1BCAE345-E15D-4948-9D32-6937EB0AFE1C}">
          <x14:formula1>
            <xm:f>'\\172.30.80.129\Publica\Users\adriana\Library\Containers\com.microsoft.Excel\Data\Documents\fileserver\publica\1 - Oficina Asesora de Planeaciòn\2. Riesgos\Cuadro de Mando\Seguimiento\2020\[Riesgos 3.2 Riesgos por procesos_ Control Interno OK 1.0.xlsm]Tablas de calculos'!#REF!</xm:f>
          </x14:formula1>
          <xm:sqref>I462:O690</xm:sqref>
        </x14:dataValidation>
        <x14:dataValidation type="list" allowBlank="1" showInputMessage="1" showErrorMessage="1" errorTitle="Dato no valido" xr:uid="{8CCB87F1-766C-4905-8177-9390EE0DC8BA}">
          <x14:formula1>
            <xm:f>'\\172.30.80.129\Publica\Users\adriana\Library\Containers\com.microsoft.Excel\Data\Documents\fileserver\publica\1 - Oficina Asesora de Planeaciòn\2. Riesgos\Cuadro de Mando\Seguimiento\2020\[Riesgos 3.2 Riesgos por procesos_ Gerencia de Inmuebles OK 1.0.xlsm]Tablas de calculos'!#REF!</xm:f>
          </x14:formula1>
          <xm:sqref>H919:H1146 V919:W1146</xm:sqref>
        </x14:dataValidation>
        <x14:dataValidation type="list" allowBlank="1" showInputMessage="1" showErrorMessage="1" errorTitle="No valido" xr:uid="{C335AAD1-D624-4016-BBED-39DFFE7A8BB1}">
          <x14:formula1>
            <xm:f>'\\172.30.80.129\Publica\Users\adriana\Library\Containers\com.microsoft.Excel\Data\Documents\fileserver\publica\1 - Oficina Asesora de Planeaciòn\2. Riesgos\Cuadro de Mando\Seguimiento\2020\[Riesgos 3.2 Riesgos por procesos_ Gerencia de Inmuebles OK 1.0.xlsm]Tablas de calculos'!#REF!</xm:f>
          </x14:formula1>
          <xm:sqref>R919:R1146</xm:sqref>
        </x14:dataValidation>
        <x14:dataValidation type="list" allowBlank="1" showInputMessage="1" showErrorMessage="1" xr:uid="{F4807E00-D7A0-426F-ACD4-23AADE0760EE}">
          <x14:formula1>
            <xm:f>'\\172.30.80.129\Publica\Users\adriana\Library\Containers\com.microsoft.Excel\Data\Documents\fileserver\publica\1 - Oficina Asesora de Planeaciòn\2. Riesgos\Cuadro de Mando\Seguimiento\2020\[Riesgos 3.2 Riesgos por procesos_ Gerencia de Inmuebles OK 1.0.xlsm]Tablas de calculos'!#REF!</xm:f>
          </x14:formula1>
          <xm:sqref>I919:O1146</xm:sqref>
        </x14:dataValidation>
        <x14:dataValidation type="list" allowBlank="1" showInputMessage="1" showErrorMessage="1" xr:uid="{C25D4E42-FBB7-42D8-A04D-19EB0F9AC7B9}">
          <x14:formula1>
            <xm:f>'\Users\adriana\Library\Containers\com.microsoft.Excel\Data\Documents\C:\Users\apedrero\AppData\Local\Microsoft\Windows\INetCache\Content.Outlook\VJVN74IB\[Copia de Riesgos 3.2 Riesgos por procesos - General.xlsm]Tablas de calculos'!#REF!</xm:f>
          </x14:formula1>
          <xm:sqref>I2355:N2508 H2481:H2508 I2303:N2330 H2533:H2686</xm:sqref>
        </x14:dataValidation>
        <x14:dataValidation type="list" allowBlank="1" showInputMessage="1" showErrorMessage="1" xr:uid="{B0D2DC1D-41BE-48EE-87BE-96BF11E49580}">
          <x14:formula1>
            <xm:f>'\\172.30.80.129\Publica\Users\adriana\Library\Containers\com.microsoft.Excel\Data\Documents\fileserver\publica\1 - Oficina Asesora de Planeaciòn\2. Riesgos\Cuadro de Mando\Seguimiento\2019\Evaluación de riesgos y controles por área\[Riesgos 3.2 Riesgos por procesos - Gerencia Financiera.xlsm]Tablas de calculos'!#REF!</xm:f>
          </x14:formula1>
          <xm:sqref>I2331:N2354 H2469:H2480 I2291:N2302 H2687:H2696 I2509:N2518 H2509:H2532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E302F-9964-471D-91EF-F9037B8A9EDF}">
  <dimension ref="A3:K107"/>
  <sheetViews>
    <sheetView zoomScale="55" zoomScaleNormal="55" workbookViewId="0">
      <selection activeCell="E4" sqref="E4"/>
    </sheetView>
  </sheetViews>
  <sheetFormatPr baseColWidth="10" defaultRowHeight="15" x14ac:dyDescent="0.25"/>
  <cols>
    <col min="1" max="1" width="26.7109375" bestFit="1" customWidth="1"/>
    <col min="2" max="2" width="49.42578125" bestFit="1" customWidth="1"/>
    <col min="3" max="3" width="39.28515625" bestFit="1" customWidth="1"/>
    <col min="4" max="4" width="12.85546875" style="19" customWidth="1"/>
    <col min="5" max="5" width="19" customWidth="1"/>
    <col min="6" max="6" width="17.140625" customWidth="1"/>
    <col min="10" max="10" width="14.42578125" customWidth="1"/>
  </cols>
  <sheetData>
    <row r="3" spans="1:11" ht="45" x14ac:dyDescent="0.25">
      <c r="A3" s="508" t="s">
        <v>894</v>
      </c>
      <c r="B3" s="10" t="s">
        <v>1572</v>
      </c>
      <c r="C3" s="10" t="s">
        <v>1573</v>
      </c>
      <c r="D3" s="509" t="s">
        <v>1576</v>
      </c>
      <c r="E3" s="509" t="s">
        <v>1574</v>
      </c>
      <c r="F3" s="509" t="s">
        <v>1575</v>
      </c>
      <c r="I3" s="509" t="s">
        <v>1091</v>
      </c>
      <c r="J3" s="509" t="s">
        <v>1577</v>
      </c>
      <c r="K3" s="509" t="s">
        <v>1092</v>
      </c>
    </row>
    <row r="4" spans="1:11" x14ac:dyDescent="0.25">
      <c r="A4" s="263">
        <v>1</v>
      </c>
      <c r="B4" s="264">
        <v>1.4444444444444444</v>
      </c>
      <c r="C4" s="264">
        <v>1.5185185185185186</v>
      </c>
      <c r="D4" s="510">
        <v>1</v>
      </c>
      <c r="E4" s="19">
        <v>2</v>
      </c>
      <c r="F4" s="19">
        <v>1</v>
      </c>
      <c r="I4" s="489">
        <v>1</v>
      </c>
    </row>
    <row r="5" spans="1:11" x14ac:dyDescent="0.25">
      <c r="A5" s="263">
        <v>3</v>
      </c>
      <c r="B5" s="264">
        <v>1.8421052631578947</v>
      </c>
      <c r="C5" s="264">
        <v>1.368421052631579</v>
      </c>
      <c r="D5" s="510">
        <v>3</v>
      </c>
      <c r="E5" s="19">
        <v>1</v>
      </c>
      <c r="F5" s="19">
        <v>2</v>
      </c>
      <c r="H5" s="19"/>
      <c r="I5" s="489">
        <v>3</v>
      </c>
    </row>
    <row r="6" spans="1:11" x14ac:dyDescent="0.25">
      <c r="A6" s="263">
        <v>4</v>
      </c>
      <c r="B6" s="264">
        <v>2</v>
      </c>
      <c r="C6" s="264">
        <v>1.5</v>
      </c>
      <c r="D6" s="510">
        <v>4</v>
      </c>
      <c r="E6" s="19">
        <v>2</v>
      </c>
      <c r="F6" s="19">
        <v>2</v>
      </c>
      <c r="H6" s="19"/>
      <c r="I6" s="489">
        <v>4</v>
      </c>
    </row>
    <row r="7" spans="1:11" x14ac:dyDescent="0.25">
      <c r="A7" s="263">
        <v>5</v>
      </c>
      <c r="B7" s="264">
        <v>1.75</v>
      </c>
      <c r="C7" s="264">
        <v>0.5</v>
      </c>
      <c r="D7" s="510">
        <v>5</v>
      </c>
      <c r="E7" s="19">
        <v>1</v>
      </c>
      <c r="F7" s="19">
        <v>2</v>
      </c>
      <c r="H7" s="19"/>
      <c r="I7" s="19"/>
      <c r="K7">
        <v>5</v>
      </c>
    </row>
    <row r="8" spans="1:11" x14ac:dyDescent="0.25">
      <c r="A8" s="263">
        <v>6</v>
      </c>
      <c r="B8" s="264">
        <v>1.9473684210526316</v>
      </c>
      <c r="C8" s="264">
        <v>0.73684210526315785</v>
      </c>
      <c r="D8" s="510">
        <v>6</v>
      </c>
      <c r="E8" s="19">
        <v>1</v>
      </c>
      <c r="F8" s="19">
        <v>2</v>
      </c>
      <c r="H8" s="19"/>
      <c r="I8" s="489">
        <v>6</v>
      </c>
    </row>
    <row r="9" spans="1:11" x14ac:dyDescent="0.25">
      <c r="A9" s="263">
        <v>7</v>
      </c>
      <c r="B9" s="264">
        <v>1.7333333333333334</v>
      </c>
      <c r="C9" s="264">
        <v>0.73333333333333328</v>
      </c>
      <c r="D9" s="510">
        <v>7</v>
      </c>
      <c r="E9" s="19">
        <v>1</v>
      </c>
      <c r="F9" s="19">
        <v>2</v>
      </c>
      <c r="H9" s="19"/>
      <c r="I9" s="489">
        <v>7</v>
      </c>
    </row>
    <row r="10" spans="1:11" x14ac:dyDescent="0.25">
      <c r="A10" s="263">
        <v>8</v>
      </c>
      <c r="B10" s="264">
        <v>1.5652173913043479</v>
      </c>
      <c r="C10" s="264">
        <v>1.7391304347826086</v>
      </c>
      <c r="D10" s="510">
        <v>8</v>
      </c>
      <c r="E10" s="19">
        <v>2</v>
      </c>
      <c r="F10" s="19">
        <v>2</v>
      </c>
      <c r="H10" s="19"/>
      <c r="I10" s="489">
        <v>8</v>
      </c>
    </row>
    <row r="11" spans="1:11" x14ac:dyDescent="0.25">
      <c r="A11" s="263">
        <v>9</v>
      </c>
      <c r="B11" s="264">
        <v>1.6551724137931034</v>
      </c>
      <c r="C11" s="264">
        <v>0.89655172413793105</v>
      </c>
      <c r="D11" s="510">
        <v>9</v>
      </c>
      <c r="E11" s="19">
        <v>1</v>
      </c>
      <c r="F11" s="19">
        <v>2</v>
      </c>
      <c r="H11" s="19"/>
      <c r="I11" s="489">
        <v>9</v>
      </c>
    </row>
    <row r="12" spans="1:11" x14ac:dyDescent="0.25">
      <c r="A12" s="263">
        <v>10</v>
      </c>
      <c r="B12" s="264">
        <v>1.6</v>
      </c>
      <c r="C12" s="264">
        <v>1</v>
      </c>
      <c r="D12" s="510">
        <v>10</v>
      </c>
      <c r="E12" s="19">
        <v>1</v>
      </c>
      <c r="F12" s="19">
        <v>2</v>
      </c>
      <c r="H12" s="19"/>
      <c r="I12" s="489">
        <v>10</v>
      </c>
    </row>
    <row r="13" spans="1:11" x14ac:dyDescent="0.25">
      <c r="A13" s="263">
        <v>11</v>
      </c>
      <c r="B13" s="264">
        <v>1.6956521739130435</v>
      </c>
      <c r="C13" s="264">
        <v>1</v>
      </c>
      <c r="D13" s="510">
        <v>11</v>
      </c>
      <c r="E13" s="19">
        <v>1</v>
      </c>
      <c r="F13" s="19">
        <v>2</v>
      </c>
      <c r="H13" s="19"/>
      <c r="I13" s="489">
        <v>11</v>
      </c>
    </row>
    <row r="14" spans="1:11" x14ac:dyDescent="0.25">
      <c r="A14" s="263">
        <v>12</v>
      </c>
      <c r="B14" s="264">
        <v>1.8333333333333333</v>
      </c>
      <c r="C14" s="264">
        <v>0.72222222222222221</v>
      </c>
      <c r="D14" s="510">
        <v>12</v>
      </c>
      <c r="E14" s="19">
        <v>1</v>
      </c>
      <c r="F14" s="19">
        <v>2</v>
      </c>
      <c r="H14" s="19"/>
      <c r="K14">
        <v>12</v>
      </c>
    </row>
    <row r="15" spans="1:11" x14ac:dyDescent="0.25">
      <c r="A15" s="263">
        <v>13</v>
      </c>
      <c r="B15" s="264">
        <v>1.7142857142857142</v>
      </c>
      <c r="C15" s="264">
        <v>0.9285714285714286</v>
      </c>
      <c r="D15" s="510">
        <v>13</v>
      </c>
      <c r="E15" s="19">
        <v>1</v>
      </c>
      <c r="F15" s="19">
        <v>2</v>
      </c>
      <c r="H15" s="19"/>
      <c r="I15" s="489">
        <v>13</v>
      </c>
    </row>
    <row r="16" spans="1:11" x14ac:dyDescent="0.25">
      <c r="A16" s="263">
        <v>14</v>
      </c>
      <c r="B16" s="264">
        <v>1.75</v>
      </c>
      <c r="C16" s="264">
        <v>0.75</v>
      </c>
      <c r="D16" s="510">
        <v>14</v>
      </c>
      <c r="E16" s="19">
        <v>1</v>
      </c>
      <c r="F16" s="19">
        <v>2</v>
      </c>
      <c r="H16" s="19"/>
      <c r="I16" s="19"/>
      <c r="K16">
        <v>14</v>
      </c>
    </row>
    <row r="17" spans="1:11" x14ac:dyDescent="0.25">
      <c r="A17" s="263">
        <v>15</v>
      </c>
      <c r="B17" s="264">
        <v>2</v>
      </c>
      <c r="C17" s="264">
        <v>1.5</v>
      </c>
      <c r="D17" s="510">
        <v>15</v>
      </c>
      <c r="E17" s="19">
        <v>2</v>
      </c>
      <c r="F17" s="19">
        <v>2</v>
      </c>
      <c r="H17" s="19"/>
      <c r="I17" s="19"/>
      <c r="K17">
        <v>15</v>
      </c>
    </row>
    <row r="18" spans="1:11" x14ac:dyDescent="0.25">
      <c r="A18" s="263">
        <v>16</v>
      </c>
      <c r="B18" s="264">
        <v>1.375</v>
      </c>
      <c r="C18" s="264">
        <v>0.75</v>
      </c>
      <c r="D18" s="510">
        <v>16</v>
      </c>
      <c r="E18" s="19">
        <v>1</v>
      </c>
      <c r="F18" s="19">
        <v>1</v>
      </c>
      <c r="H18" s="19"/>
      <c r="I18" s="19"/>
      <c r="K18">
        <v>16</v>
      </c>
    </row>
    <row r="19" spans="1:11" x14ac:dyDescent="0.25">
      <c r="A19" s="263">
        <v>17</v>
      </c>
      <c r="B19" s="264">
        <v>2</v>
      </c>
      <c r="C19" s="264">
        <v>2</v>
      </c>
      <c r="D19" s="510">
        <v>17</v>
      </c>
      <c r="E19" s="19">
        <v>2</v>
      </c>
      <c r="F19" s="19">
        <v>2</v>
      </c>
      <c r="H19" s="19"/>
      <c r="I19" s="19"/>
      <c r="K19">
        <v>17</v>
      </c>
    </row>
    <row r="20" spans="1:11" x14ac:dyDescent="0.25">
      <c r="A20" s="263">
        <v>18</v>
      </c>
      <c r="B20" s="264">
        <v>1.6</v>
      </c>
      <c r="C20" s="264">
        <v>1</v>
      </c>
      <c r="D20" s="510">
        <v>18</v>
      </c>
      <c r="E20" s="19">
        <v>1</v>
      </c>
      <c r="F20" s="19">
        <v>2</v>
      </c>
      <c r="H20" s="19"/>
      <c r="I20" s="19"/>
      <c r="K20">
        <v>18</v>
      </c>
    </row>
    <row r="21" spans="1:11" x14ac:dyDescent="0.25">
      <c r="A21" s="263">
        <v>19</v>
      </c>
      <c r="B21" s="264">
        <v>1.6363636363636365</v>
      </c>
      <c r="C21" s="264">
        <v>0.81818181818181823</v>
      </c>
      <c r="D21" s="510">
        <v>19</v>
      </c>
      <c r="E21" s="19">
        <v>1</v>
      </c>
      <c r="F21" s="19">
        <v>2</v>
      </c>
      <c r="H21" s="19"/>
      <c r="I21" s="19"/>
      <c r="K21">
        <v>19</v>
      </c>
    </row>
    <row r="22" spans="1:11" x14ac:dyDescent="0.25">
      <c r="A22" s="263">
        <v>20</v>
      </c>
      <c r="B22" s="264">
        <v>1.8</v>
      </c>
      <c r="C22" s="264">
        <v>1.2</v>
      </c>
      <c r="D22" s="510">
        <v>20</v>
      </c>
      <c r="E22" s="19">
        <v>1</v>
      </c>
      <c r="F22" s="19">
        <v>2</v>
      </c>
      <c r="H22" s="19"/>
      <c r="I22" s="19"/>
      <c r="J22">
        <v>20</v>
      </c>
    </row>
    <row r="23" spans="1:11" x14ac:dyDescent="0.25">
      <c r="A23" s="263">
        <v>21</v>
      </c>
      <c r="B23" s="264">
        <v>1.6666666666666667</v>
      </c>
      <c r="C23" s="264">
        <v>1.1333333333333333</v>
      </c>
      <c r="D23" s="510">
        <v>21</v>
      </c>
      <c r="E23" s="19">
        <v>1</v>
      </c>
      <c r="F23" s="19">
        <v>2</v>
      </c>
      <c r="H23" s="19"/>
      <c r="I23" s="19"/>
      <c r="K23">
        <v>21</v>
      </c>
    </row>
    <row r="24" spans="1:11" x14ac:dyDescent="0.25">
      <c r="A24" s="263">
        <v>22</v>
      </c>
      <c r="B24" s="264">
        <v>2</v>
      </c>
      <c r="C24" s="264">
        <v>2</v>
      </c>
      <c r="D24" s="510">
        <v>22</v>
      </c>
      <c r="E24" s="19">
        <v>2</v>
      </c>
      <c r="F24" s="19">
        <v>2</v>
      </c>
      <c r="H24" s="19"/>
      <c r="I24" s="19"/>
      <c r="K24">
        <v>22</v>
      </c>
    </row>
    <row r="25" spans="1:11" x14ac:dyDescent="0.25">
      <c r="A25" s="263">
        <v>23</v>
      </c>
      <c r="B25" s="264">
        <v>2</v>
      </c>
      <c r="C25" s="264">
        <v>2</v>
      </c>
      <c r="D25" s="510">
        <v>23</v>
      </c>
      <c r="E25" s="19">
        <v>2</v>
      </c>
      <c r="F25" s="19">
        <v>2</v>
      </c>
      <c r="H25" s="19"/>
      <c r="I25" s="19"/>
      <c r="K25">
        <v>23</v>
      </c>
    </row>
    <row r="26" spans="1:11" x14ac:dyDescent="0.25">
      <c r="A26" s="263">
        <v>24</v>
      </c>
      <c r="B26" s="264">
        <v>1.6666666666666667</v>
      </c>
      <c r="C26" s="264">
        <v>1.1666666666666667</v>
      </c>
      <c r="D26" s="510">
        <v>24</v>
      </c>
      <c r="E26" s="19">
        <v>1</v>
      </c>
      <c r="F26" s="19">
        <v>2</v>
      </c>
      <c r="H26" s="19"/>
      <c r="I26" s="19"/>
      <c r="K26">
        <v>24</v>
      </c>
    </row>
    <row r="27" spans="1:11" x14ac:dyDescent="0.25">
      <c r="A27" s="263">
        <v>25</v>
      </c>
      <c r="B27" s="264">
        <v>1.9444444444444444</v>
      </c>
      <c r="C27" s="264">
        <v>1</v>
      </c>
      <c r="D27" s="510">
        <v>25</v>
      </c>
      <c r="E27" s="19">
        <v>1</v>
      </c>
      <c r="F27" s="19">
        <v>2</v>
      </c>
      <c r="H27" s="19"/>
      <c r="I27" s="19"/>
      <c r="K27">
        <v>25</v>
      </c>
    </row>
    <row r="28" spans="1:11" x14ac:dyDescent="0.25">
      <c r="A28" s="263">
        <v>26</v>
      </c>
      <c r="B28" s="264">
        <v>1.8461538461538463</v>
      </c>
      <c r="C28" s="264">
        <v>0.76923076923076927</v>
      </c>
      <c r="D28" s="510">
        <v>26</v>
      </c>
      <c r="E28" s="19">
        <v>1</v>
      </c>
      <c r="F28" s="19">
        <v>2</v>
      </c>
      <c r="H28" s="19"/>
      <c r="I28" s="19"/>
      <c r="K28">
        <v>26</v>
      </c>
    </row>
    <row r="29" spans="1:11" x14ac:dyDescent="0.25">
      <c r="A29" s="263">
        <v>27</v>
      </c>
      <c r="B29" s="264">
        <v>2</v>
      </c>
      <c r="C29" s="264">
        <v>1.7142857142857142</v>
      </c>
      <c r="D29" s="510">
        <v>27</v>
      </c>
      <c r="E29" s="19">
        <v>2</v>
      </c>
      <c r="F29" s="19">
        <v>2</v>
      </c>
      <c r="H29" s="19"/>
      <c r="I29" s="19"/>
      <c r="J29">
        <v>27</v>
      </c>
    </row>
    <row r="30" spans="1:11" x14ac:dyDescent="0.25">
      <c r="A30" s="263">
        <v>28</v>
      </c>
      <c r="B30" s="264">
        <v>2</v>
      </c>
      <c r="C30" s="264">
        <v>2</v>
      </c>
      <c r="D30" s="510">
        <v>28</v>
      </c>
      <c r="E30" s="19">
        <v>2</v>
      </c>
      <c r="F30" s="19">
        <v>2</v>
      </c>
      <c r="H30" s="19"/>
      <c r="I30" s="19"/>
      <c r="K30">
        <v>28</v>
      </c>
    </row>
    <row r="31" spans="1:11" x14ac:dyDescent="0.25">
      <c r="A31" s="263">
        <v>30</v>
      </c>
      <c r="B31" s="264">
        <v>2</v>
      </c>
      <c r="C31" s="264">
        <v>2</v>
      </c>
      <c r="D31" s="510">
        <v>30</v>
      </c>
      <c r="E31" s="19">
        <v>2</v>
      </c>
      <c r="F31" s="19">
        <v>2</v>
      </c>
      <c r="H31" s="19"/>
      <c r="I31" s="19"/>
    </row>
    <row r="32" spans="1:11" x14ac:dyDescent="0.25">
      <c r="A32" s="263">
        <v>31</v>
      </c>
      <c r="B32" s="264">
        <v>1.6428571428571428</v>
      </c>
      <c r="C32" s="264">
        <v>1.0714285714285714</v>
      </c>
      <c r="D32" s="510">
        <v>31</v>
      </c>
      <c r="E32" s="19">
        <v>1</v>
      </c>
      <c r="F32" s="19">
        <v>2</v>
      </c>
      <c r="H32" s="19"/>
      <c r="I32" s="19"/>
      <c r="K32">
        <v>31</v>
      </c>
    </row>
    <row r="33" spans="1:11" x14ac:dyDescent="0.25">
      <c r="A33" s="263">
        <v>33</v>
      </c>
      <c r="B33" s="264">
        <v>2</v>
      </c>
      <c r="C33" s="264">
        <v>2</v>
      </c>
      <c r="D33" s="510">
        <v>33</v>
      </c>
      <c r="E33" s="19">
        <v>2</v>
      </c>
      <c r="F33" s="19">
        <v>2</v>
      </c>
      <c r="H33" s="19"/>
      <c r="I33" s="19"/>
    </row>
    <row r="34" spans="1:11" x14ac:dyDescent="0.25">
      <c r="A34" s="263">
        <v>34</v>
      </c>
      <c r="B34" s="264">
        <v>2</v>
      </c>
      <c r="C34" s="264">
        <v>0.8</v>
      </c>
      <c r="D34" s="510">
        <v>34</v>
      </c>
      <c r="E34" s="19">
        <v>1</v>
      </c>
      <c r="F34" s="19">
        <v>2</v>
      </c>
      <c r="H34" s="19"/>
      <c r="I34" s="19"/>
      <c r="K34">
        <v>34</v>
      </c>
    </row>
    <row r="35" spans="1:11" x14ac:dyDescent="0.25">
      <c r="A35" s="263">
        <v>35</v>
      </c>
      <c r="B35" s="264">
        <v>2</v>
      </c>
      <c r="C35" s="264">
        <v>2</v>
      </c>
      <c r="D35" s="510">
        <v>35</v>
      </c>
      <c r="E35" s="19">
        <v>2</v>
      </c>
      <c r="F35" s="19">
        <v>2</v>
      </c>
      <c r="H35" s="19"/>
      <c r="I35" s="19"/>
    </row>
    <row r="36" spans="1:11" x14ac:dyDescent="0.25">
      <c r="A36" s="263">
        <v>37</v>
      </c>
      <c r="B36" s="264">
        <v>2</v>
      </c>
      <c r="C36" s="264">
        <v>2</v>
      </c>
      <c r="D36" s="510">
        <v>37</v>
      </c>
      <c r="E36" s="19">
        <v>2</v>
      </c>
      <c r="F36" s="19">
        <v>2</v>
      </c>
      <c r="H36" s="19"/>
      <c r="I36" s="19"/>
      <c r="K36">
        <v>37</v>
      </c>
    </row>
    <row r="37" spans="1:11" x14ac:dyDescent="0.25">
      <c r="A37" s="263">
        <v>38</v>
      </c>
      <c r="B37" s="264">
        <v>2</v>
      </c>
      <c r="C37" s="264">
        <v>2</v>
      </c>
      <c r="D37" s="510">
        <v>38</v>
      </c>
      <c r="E37" s="19">
        <v>2</v>
      </c>
      <c r="F37" s="19">
        <v>2</v>
      </c>
      <c r="H37" s="19"/>
      <c r="I37" s="19"/>
      <c r="K37">
        <v>38</v>
      </c>
    </row>
    <row r="38" spans="1:11" x14ac:dyDescent="0.25">
      <c r="A38" s="263">
        <v>39</v>
      </c>
      <c r="B38" s="264">
        <v>2</v>
      </c>
      <c r="C38" s="264">
        <v>1.5</v>
      </c>
      <c r="D38" s="510">
        <v>39</v>
      </c>
      <c r="E38" s="19">
        <v>2</v>
      </c>
      <c r="F38" s="19">
        <v>2</v>
      </c>
      <c r="H38" s="19"/>
      <c r="I38" s="19"/>
      <c r="K38">
        <v>39</v>
      </c>
    </row>
    <row r="39" spans="1:11" x14ac:dyDescent="0.25">
      <c r="A39" s="263">
        <v>40</v>
      </c>
      <c r="B39" s="264">
        <v>2</v>
      </c>
      <c r="C39" s="264">
        <v>1</v>
      </c>
      <c r="D39" s="510">
        <v>40</v>
      </c>
      <c r="E39" s="19">
        <v>2</v>
      </c>
      <c r="F39" s="19">
        <v>2</v>
      </c>
      <c r="H39" s="19"/>
      <c r="I39" s="19"/>
      <c r="K39">
        <v>40</v>
      </c>
    </row>
    <row r="40" spans="1:11" x14ac:dyDescent="0.25">
      <c r="A40" s="263">
        <v>41</v>
      </c>
      <c r="B40" s="264">
        <v>2</v>
      </c>
      <c r="C40" s="264">
        <v>1</v>
      </c>
      <c r="D40" s="510">
        <v>41</v>
      </c>
      <c r="E40" s="19">
        <v>2</v>
      </c>
      <c r="F40" s="19">
        <v>2</v>
      </c>
      <c r="H40" s="19"/>
      <c r="I40" s="19"/>
      <c r="K40">
        <v>41</v>
      </c>
    </row>
    <row r="41" spans="1:11" x14ac:dyDescent="0.25">
      <c r="A41" s="263">
        <v>42</v>
      </c>
      <c r="B41" s="264">
        <v>2</v>
      </c>
      <c r="C41" s="264">
        <v>1</v>
      </c>
      <c r="D41" s="510">
        <v>42</v>
      </c>
      <c r="E41" s="19">
        <v>2</v>
      </c>
      <c r="F41" s="19">
        <v>2</v>
      </c>
      <c r="H41" s="19"/>
      <c r="I41" s="19"/>
      <c r="K41">
        <v>42</v>
      </c>
    </row>
    <row r="42" spans="1:11" x14ac:dyDescent="0.25">
      <c r="A42" s="263">
        <v>43</v>
      </c>
      <c r="B42" s="264">
        <v>2</v>
      </c>
      <c r="C42" s="264">
        <v>2</v>
      </c>
      <c r="D42" s="510">
        <v>43</v>
      </c>
      <c r="E42" s="19">
        <v>2</v>
      </c>
      <c r="F42" s="19">
        <v>2</v>
      </c>
      <c r="H42" s="19"/>
      <c r="I42" s="19"/>
      <c r="K42">
        <v>43</v>
      </c>
    </row>
    <row r="43" spans="1:11" x14ac:dyDescent="0.25">
      <c r="A43" s="263">
        <v>44</v>
      </c>
      <c r="B43" s="264">
        <v>1.75</v>
      </c>
      <c r="C43" s="264">
        <v>1.75</v>
      </c>
      <c r="D43" s="510">
        <v>44</v>
      </c>
      <c r="E43" s="19">
        <v>2</v>
      </c>
      <c r="F43" s="19">
        <v>2</v>
      </c>
      <c r="H43" s="19"/>
      <c r="I43" s="19"/>
      <c r="K43">
        <v>44</v>
      </c>
    </row>
    <row r="44" spans="1:11" x14ac:dyDescent="0.25">
      <c r="A44" s="263">
        <v>45</v>
      </c>
      <c r="B44" s="264">
        <v>2</v>
      </c>
      <c r="C44" s="264">
        <v>2</v>
      </c>
      <c r="D44" s="510">
        <v>45</v>
      </c>
      <c r="E44" s="19">
        <v>2</v>
      </c>
      <c r="F44" s="19">
        <v>2</v>
      </c>
      <c r="H44" s="19"/>
      <c r="I44" s="19"/>
    </row>
    <row r="45" spans="1:11" x14ac:dyDescent="0.25">
      <c r="A45" s="263">
        <v>48</v>
      </c>
      <c r="B45" s="264">
        <v>2</v>
      </c>
      <c r="C45" s="264">
        <v>2</v>
      </c>
      <c r="D45" s="510">
        <v>48</v>
      </c>
      <c r="E45" s="19">
        <v>2</v>
      </c>
      <c r="F45" s="19">
        <v>2</v>
      </c>
      <c r="H45" s="19"/>
      <c r="I45" s="19"/>
    </row>
    <row r="46" spans="1:11" x14ac:dyDescent="0.25">
      <c r="A46" s="263">
        <v>49</v>
      </c>
      <c r="B46" s="264">
        <v>2</v>
      </c>
      <c r="C46" s="264">
        <v>1</v>
      </c>
      <c r="D46" s="510">
        <v>49</v>
      </c>
      <c r="E46" s="19">
        <v>1</v>
      </c>
      <c r="F46" s="19">
        <v>2</v>
      </c>
      <c r="H46" s="19"/>
      <c r="I46" s="19"/>
      <c r="K46">
        <v>49</v>
      </c>
    </row>
    <row r="47" spans="1:11" x14ac:dyDescent="0.25">
      <c r="A47" s="263">
        <v>50</v>
      </c>
      <c r="B47" s="264">
        <v>2</v>
      </c>
      <c r="C47" s="264">
        <v>2</v>
      </c>
      <c r="D47" s="510">
        <v>50</v>
      </c>
      <c r="E47" s="19">
        <v>2</v>
      </c>
      <c r="F47" s="19">
        <v>2</v>
      </c>
      <c r="H47" s="19"/>
      <c r="I47" s="19"/>
      <c r="K47">
        <v>50</v>
      </c>
    </row>
    <row r="48" spans="1:11" x14ac:dyDescent="0.25">
      <c r="A48" s="263">
        <v>51</v>
      </c>
      <c r="B48" s="264" t="e">
        <v>#DIV/0!</v>
      </c>
      <c r="C48" s="264" t="e">
        <v>#DIV/0!</v>
      </c>
      <c r="D48" s="510">
        <v>51</v>
      </c>
      <c r="E48" s="19" t="e">
        <v>#DIV/0!</v>
      </c>
      <c r="F48" s="19" t="e">
        <v>#DIV/0!</v>
      </c>
      <c r="H48" s="19"/>
      <c r="I48" s="19"/>
      <c r="K48">
        <v>51</v>
      </c>
    </row>
    <row r="49" spans="1:11" x14ac:dyDescent="0.25">
      <c r="A49" s="263">
        <v>52</v>
      </c>
      <c r="B49" s="264">
        <v>2</v>
      </c>
      <c r="C49" s="264">
        <v>2</v>
      </c>
      <c r="D49" s="510">
        <v>52</v>
      </c>
      <c r="E49" s="19">
        <v>2</v>
      </c>
      <c r="F49" s="19">
        <v>2</v>
      </c>
      <c r="H49" s="19"/>
      <c r="I49" s="19"/>
      <c r="K49">
        <v>52</v>
      </c>
    </row>
    <row r="50" spans="1:11" x14ac:dyDescent="0.25">
      <c r="A50" s="263">
        <v>53</v>
      </c>
      <c r="B50" s="264">
        <v>2</v>
      </c>
      <c r="C50" s="264">
        <v>2</v>
      </c>
      <c r="D50" s="510">
        <v>53</v>
      </c>
      <c r="E50" s="19">
        <v>2</v>
      </c>
      <c r="F50" s="19">
        <v>2</v>
      </c>
      <c r="H50" s="19"/>
      <c r="I50" s="19"/>
      <c r="J50">
        <v>53</v>
      </c>
    </row>
    <row r="51" spans="1:11" x14ac:dyDescent="0.25">
      <c r="A51" s="263">
        <v>54</v>
      </c>
      <c r="B51" s="264">
        <v>2</v>
      </c>
      <c r="C51" s="264">
        <v>0.8</v>
      </c>
      <c r="D51" s="510">
        <v>54</v>
      </c>
      <c r="E51" s="19">
        <v>1</v>
      </c>
      <c r="F51" s="19">
        <v>2</v>
      </c>
      <c r="H51" s="19"/>
      <c r="I51" s="19"/>
      <c r="K51">
        <v>54</v>
      </c>
    </row>
    <row r="52" spans="1:11" x14ac:dyDescent="0.25">
      <c r="A52" s="263">
        <v>55</v>
      </c>
      <c r="B52" s="264">
        <v>1.5</v>
      </c>
      <c r="C52" s="264">
        <v>1.5</v>
      </c>
      <c r="D52" s="510">
        <v>55</v>
      </c>
      <c r="E52" s="19">
        <v>2</v>
      </c>
      <c r="F52" s="19">
        <v>2</v>
      </c>
      <c r="H52" s="19"/>
      <c r="I52" s="19"/>
      <c r="K52">
        <v>55</v>
      </c>
    </row>
    <row r="53" spans="1:11" x14ac:dyDescent="0.25">
      <c r="A53" s="263">
        <v>56</v>
      </c>
      <c r="B53" s="264">
        <v>1.6666666666666667</v>
      </c>
      <c r="C53" s="264">
        <v>1.6666666666666667</v>
      </c>
      <c r="D53" s="510">
        <v>56</v>
      </c>
      <c r="E53" s="19">
        <v>2</v>
      </c>
      <c r="F53" s="19">
        <v>2</v>
      </c>
      <c r="H53" s="19"/>
      <c r="I53" s="19"/>
      <c r="K53">
        <v>56</v>
      </c>
    </row>
    <row r="54" spans="1:11" x14ac:dyDescent="0.25">
      <c r="A54" s="263">
        <v>57</v>
      </c>
      <c r="B54" s="264">
        <v>1.5</v>
      </c>
      <c r="C54" s="264">
        <v>1</v>
      </c>
      <c r="D54" s="510">
        <v>57</v>
      </c>
      <c r="E54" s="19">
        <v>1</v>
      </c>
      <c r="F54" s="19">
        <v>2</v>
      </c>
      <c r="H54" s="19"/>
      <c r="I54" s="19"/>
      <c r="K54">
        <v>57</v>
      </c>
    </row>
    <row r="55" spans="1:11" x14ac:dyDescent="0.25">
      <c r="A55" s="263">
        <v>58</v>
      </c>
      <c r="B55" s="264">
        <v>1.5</v>
      </c>
      <c r="C55" s="264">
        <v>1</v>
      </c>
      <c r="D55" s="510">
        <v>58</v>
      </c>
      <c r="E55" s="19">
        <v>1</v>
      </c>
      <c r="F55" s="19">
        <v>2</v>
      </c>
      <c r="H55" s="19"/>
      <c r="I55" s="19"/>
    </row>
    <row r="56" spans="1:11" x14ac:dyDescent="0.25">
      <c r="A56" s="263">
        <v>59</v>
      </c>
      <c r="B56" s="264">
        <v>1.6666666666666667</v>
      </c>
      <c r="C56" s="264">
        <v>1</v>
      </c>
      <c r="D56" s="510">
        <v>59</v>
      </c>
      <c r="E56" s="19">
        <v>1</v>
      </c>
      <c r="F56" s="19">
        <v>2</v>
      </c>
      <c r="H56" s="19"/>
      <c r="I56" s="19"/>
      <c r="K56">
        <v>59</v>
      </c>
    </row>
    <row r="57" spans="1:11" x14ac:dyDescent="0.25">
      <c r="A57" s="263">
        <v>60</v>
      </c>
      <c r="B57" s="264">
        <v>2</v>
      </c>
      <c r="C57" s="264">
        <v>1</v>
      </c>
      <c r="D57" s="510">
        <v>60</v>
      </c>
      <c r="E57" s="19">
        <v>1</v>
      </c>
      <c r="F57" s="19">
        <v>2</v>
      </c>
      <c r="H57" s="19"/>
      <c r="I57" s="19"/>
      <c r="K57">
        <v>60</v>
      </c>
    </row>
    <row r="58" spans="1:11" x14ac:dyDescent="0.25">
      <c r="A58" s="263">
        <v>61</v>
      </c>
      <c r="B58" s="264">
        <v>2</v>
      </c>
      <c r="C58" s="264">
        <v>2</v>
      </c>
      <c r="D58" s="510">
        <v>61</v>
      </c>
      <c r="E58" s="19">
        <v>2</v>
      </c>
      <c r="F58" s="19">
        <v>2</v>
      </c>
      <c r="H58" s="19"/>
      <c r="I58" s="19"/>
      <c r="K58">
        <v>61</v>
      </c>
    </row>
    <row r="59" spans="1:11" x14ac:dyDescent="0.25">
      <c r="A59" s="263">
        <v>62</v>
      </c>
      <c r="B59" s="264">
        <v>2</v>
      </c>
      <c r="C59" s="264">
        <v>2</v>
      </c>
      <c r="D59" s="510">
        <v>62</v>
      </c>
      <c r="E59" s="19">
        <v>2</v>
      </c>
      <c r="F59" s="19">
        <v>2</v>
      </c>
      <c r="H59" s="19"/>
      <c r="I59" s="19"/>
      <c r="K59">
        <v>62</v>
      </c>
    </row>
    <row r="60" spans="1:11" x14ac:dyDescent="0.25">
      <c r="A60" s="263">
        <v>63</v>
      </c>
      <c r="B60" s="264">
        <v>2</v>
      </c>
      <c r="C60" s="264">
        <v>2</v>
      </c>
      <c r="D60" s="510">
        <v>63</v>
      </c>
      <c r="E60" s="19">
        <v>2</v>
      </c>
      <c r="F60" s="19">
        <v>2</v>
      </c>
      <c r="H60" s="19"/>
      <c r="I60" s="19"/>
    </row>
    <row r="61" spans="1:11" x14ac:dyDescent="0.25">
      <c r="A61" s="263">
        <v>64</v>
      </c>
      <c r="B61" s="264">
        <v>2</v>
      </c>
      <c r="C61" s="264">
        <v>2</v>
      </c>
      <c r="D61" s="510">
        <v>64</v>
      </c>
      <c r="E61" s="19">
        <v>2</v>
      </c>
      <c r="F61" s="19">
        <v>2</v>
      </c>
      <c r="H61" s="19"/>
      <c r="I61" s="19"/>
      <c r="K61">
        <v>64</v>
      </c>
    </row>
    <row r="62" spans="1:11" x14ac:dyDescent="0.25">
      <c r="A62" s="263">
        <v>65</v>
      </c>
      <c r="B62" s="264">
        <v>1.5</v>
      </c>
      <c r="C62" s="264">
        <v>1.75</v>
      </c>
      <c r="D62" s="510">
        <v>65</v>
      </c>
      <c r="E62" s="19">
        <v>2</v>
      </c>
      <c r="F62" s="19">
        <v>2</v>
      </c>
      <c r="H62" s="19"/>
      <c r="I62" s="19"/>
      <c r="K62">
        <v>65</v>
      </c>
    </row>
    <row r="63" spans="1:11" x14ac:dyDescent="0.25">
      <c r="A63" s="263">
        <v>66</v>
      </c>
      <c r="B63" s="264">
        <v>2</v>
      </c>
      <c r="C63" s="264">
        <v>2</v>
      </c>
      <c r="D63" s="510">
        <v>66</v>
      </c>
      <c r="E63" s="19">
        <v>2</v>
      </c>
      <c r="F63" s="19">
        <v>2</v>
      </c>
      <c r="H63" s="19"/>
      <c r="I63" s="19"/>
      <c r="K63">
        <v>66</v>
      </c>
    </row>
    <row r="64" spans="1:11" x14ac:dyDescent="0.25">
      <c r="A64" s="263">
        <v>67</v>
      </c>
      <c r="B64" s="264">
        <v>1.625</v>
      </c>
      <c r="C64" s="264">
        <v>1.625</v>
      </c>
      <c r="D64" s="510">
        <v>67</v>
      </c>
      <c r="E64" s="19">
        <v>2</v>
      </c>
      <c r="F64" s="19">
        <v>2</v>
      </c>
      <c r="H64" s="19"/>
      <c r="I64" s="19"/>
      <c r="J64">
        <v>67</v>
      </c>
    </row>
    <row r="65" spans="1:11" x14ac:dyDescent="0.25">
      <c r="A65" s="263">
        <v>68</v>
      </c>
      <c r="B65" s="264">
        <v>2</v>
      </c>
      <c r="C65" s="264">
        <v>2</v>
      </c>
      <c r="D65" s="510">
        <v>68</v>
      </c>
      <c r="E65" s="19">
        <v>2</v>
      </c>
      <c r="F65" s="19">
        <v>2</v>
      </c>
      <c r="H65" s="19"/>
      <c r="I65" s="19"/>
      <c r="J65">
        <v>68</v>
      </c>
    </row>
    <row r="66" spans="1:11" x14ac:dyDescent="0.25">
      <c r="A66" s="263">
        <v>70</v>
      </c>
      <c r="B66" s="264">
        <v>2</v>
      </c>
      <c r="C66" s="264">
        <v>2</v>
      </c>
      <c r="D66" s="510">
        <v>70</v>
      </c>
      <c r="E66" s="19">
        <v>2</v>
      </c>
      <c r="F66" s="19">
        <v>2</v>
      </c>
      <c r="H66" s="19"/>
      <c r="I66" s="19"/>
      <c r="J66">
        <v>70</v>
      </c>
    </row>
    <row r="67" spans="1:11" x14ac:dyDescent="0.25">
      <c r="A67" s="263">
        <v>71</v>
      </c>
      <c r="B67" s="264">
        <v>2</v>
      </c>
      <c r="C67" s="264">
        <v>2</v>
      </c>
      <c r="D67" s="510">
        <v>71</v>
      </c>
      <c r="E67" s="19">
        <v>2</v>
      </c>
      <c r="F67" s="19">
        <v>2</v>
      </c>
      <c r="H67" s="19"/>
      <c r="I67" s="19"/>
    </row>
    <row r="68" spans="1:11" x14ac:dyDescent="0.25">
      <c r="A68" s="263">
        <v>72</v>
      </c>
      <c r="B68" s="264">
        <v>2</v>
      </c>
      <c r="C68" s="264">
        <v>2</v>
      </c>
      <c r="D68" s="510">
        <v>72</v>
      </c>
      <c r="E68" s="19">
        <v>2</v>
      </c>
      <c r="F68" s="19">
        <v>2</v>
      </c>
      <c r="H68" s="19"/>
      <c r="I68" s="19"/>
      <c r="K68">
        <v>72</v>
      </c>
    </row>
    <row r="69" spans="1:11" x14ac:dyDescent="0.25">
      <c r="A69" s="263">
        <v>73</v>
      </c>
      <c r="B69" s="264">
        <v>2</v>
      </c>
      <c r="C69" s="264">
        <v>2</v>
      </c>
      <c r="D69" s="510">
        <v>73</v>
      </c>
      <c r="E69" s="19">
        <v>2</v>
      </c>
      <c r="F69" s="19">
        <v>2</v>
      </c>
      <c r="H69" s="19"/>
      <c r="I69" s="19"/>
      <c r="J69">
        <v>73</v>
      </c>
    </row>
    <row r="70" spans="1:11" x14ac:dyDescent="0.25">
      <c r="A70" s="263">
        <v>74</v>
      </c>
      <c r="B70" s="264">
        <v>1.5</v>
      </c>
      <c r="C70" s="264">
        <v>1.5</v>
      </c>
      <c r="D70" s="510">
        <v>74</v>
      </c>
      <c r="E70" s="19">
        <v>2</v>
      </c>
      <c r="F70" s="19">
        <v>2</v>
      </c>
      <c r="H70" s="19"/>
      <c r="I70" s="19"/>
    </row>
    <row r="71" spans="1:11" x14ac:dyDescent="0.25">
      <c r="A71" s="263">
        <v>75</v>
      </c>
      <c r="B71" s="264">
        <v>1.6666666666666667</v>
      </c>
      <c r="C71" s="264">
        <v>1.6666666666666667</v>
      </c>
      <c r="D71" s="510">
        <v>75</v>
      </c>
      <c r="E71" s="19">
        <v>2</v>
      </c>
      <c r="F71" s="19">
        <v>2</v>
      </c>
      <c r="H71" s="19"/>
      <c r="I71" s="19"/>
      <c r="J71">
        <v>75</v>
      </c>
    </row>
    <row r="72" spans="1:11" x14ac:dyDescent="0.25">
      <c r="A72" s="263">
        <v>76</v>
      </c>
      <c r="B72" s="264">
        <v>1.5</v>
      </c>
      <c r="C72" s="264">
        <v>1.5</v>
      </c>
      <c r="D72" s="510">
        <v>76</v>
      </c>
      <c r="E72" s="19">
        <v>2</v>
      </c>
      <c r="F72" s="19">
        <v>2</v>
      </c>
      <c r="H72" s="19"/>
      <c r="I72" s="19"/>
      <c r="K72">
        <v>76</v>
      </c>
    </row>
    <row r="73" spans="1:11" x14ac:dyDescent="0.25">
      <c r="A73" s="263">
        <v>77</v>
      </c>
      <c r="B73" s="264">
        <v>2</v>
      </c>
      <c r="C73" s="264">
        <v>1</v>
      </c>
      <c r="D73" s="510">
        <v>77</v>
      </c>
      <c r="E73" s="19">
        <v>1</v>
      </c>
      <c r="F73" s="19">
        <v>2</v>
      </c>
      <c r="H73" s="19"/>
      <c r="I73" s="19"/>
    </row>
    <row r="74" spans="1:11" x14ac:dyDescent="0.25">
      <c r="A74" s="263">
        <v>78</v>
      </c>
      <c r="B74" s="264">
        <v>2</v>
      </c>
      <c r="C74" s="264">
        <v>2</v>
      </c>
      <c r="D74" s="510">
        <v>78</v>
      </c>
      <c r="E74" s="19">
        <v>2</v>
      </c>
      <c r="F74" s="19">
        <v>2</v>
      </c>
      <c r="H74" s="19"/>
      <c r="I74" s="19"/>
    </row>
    <row r="75" spans="1:11" x14ac:dyDescent="0.25">
      <c r="A75" s="263">
        <v>79</v>
      </c>
      <c r="B75" s="264">
        <v>2</v>
      </c>
      <c r="C75" s="264">
        <v>1.3333333333333333</v>
      </c>
      <c r="D75" s="510">
        <v>79</v>
      </c>
      <c r="E75" s="19">
        <v>1</v>
      </c>
      <c r="F75" s="19">
        <v>2</v>
      </c>
      <c r="H75" s="19"/>
      <c r="I75" s="19"/>
    </row>
    <row r="76" spans="1:11" x14ac:dyDescent="0.25">
      <c r="A76" s="263">
        <v>80</v>
      </c>
      <c r="B76" s="264">
        <v>2</v>
      </c>
      <c r="C76" s="264">
        <v>2</v>
      </c>
      <c r="D76" s="510">
        <v>80</v>
      </c>
      <c r="E76" s="19">
        <v>2</v>
      </c>
      <c r="F76" s="19">
        <v>2</v>
      </c>
      <c r="H76" s="19"/>
      <c r="I76" s="19"/>
    </row>
    <row r="77" spans="1:11" x14ac:dyDescent="0.25">
      <c r="A77" s="263">
        <v>81</v>
      </c>
      <c r="B77" s="264">
        <v>2</v>
      </c>
      <c r="C77" s="264">
        <v>1.6</v>
      </c>
      <c r="D77" s="510">
        <v>81</v>
      </c>
      <c r="E77" s="19">
        <v>2</v>
      </c>
      <c r="F77" s="19">
        <v>2</v>
      </c>
      <c r="H77" s="19"/>
      <c r="I77" s="19"/>
      <c r="K77">
        <v>81</v>
      </c>
    </row>
    <row r="78" spans="1:11" x14ac:dyDescent="0.25">
      <c r="A78" s="263">
        <v>82</v>
      </c>
      <c r="B78" s="264">
        <v>2</v>
      </c>
      <c r="C78" s="264">
        <v>2</v>
      </c>
      <c r="D78" s="510">
        <v>82</v>
      </c>
      <c r="E78" s="19">
        <v>2</v>
      </c>
      <c r="F78" s="19">
        <v>2</v>
      </c>
      <c r="H78" s="19"/>
      <c r="I78" s="19"/>
      <c r="K78">
        <v>82</v>
      </c>
    </row>
    <row r="79" spans="1:11" x14ac:dyDescent="0.25">
      <c r="A79" s="263">
        <v>83</v>
      </c>
      <c r="B79" s="264">
        <v>2</v>
      </c>
      <c r="C79" s="264">
        <v>2</v>
      </c>
      <c r="D79" s="510">
        <v>83</v>
      </c>
      <c r="E79" s="19">
        <v>2</v>
      </c>
      <c r="F79" s="19">
        <v>2</v>
      </c>
      <c r="H79" s="19"/>
      <c r="I79" s="19"/>
      <c r="K79">
        <v>83</v>
      </c>
    </row>
    <row r="80" spans="1:11" x14ac:dyDescent="0.25">
      <c r="A80" s="263">
        <v>84</v>
      </c>
      <c r="B80" s="264">
        <v>2</v>
      </c>
      <c r="C80" s="264">
        <v>2</v>
      </c>
      <c r="D80" s="510">
        <v>84</v>
      </c>
      <c r="E80" s="19">
        <v>2</v>
      </c>
      <c r="F80" s="19">
        <v>2</v>
      </c>
      <c r="H80" s="19"/>
      <c r="I80" s="19"/>
      <c r="K80">
        <v>84</v>
      </c>
    </row>
    <row r="81" spans="1:11" x14ac:dyDescent="0.25">
      <c r="A81" s="263">
        <v>85</v>
      </c>
      <c r="B81" s="264">
        <v>2</v>
      </c>
      <c r="C81" s="264">
        <v>2</v>
      </c>
      <c r="D81" s="510">
        <v>85</v>
      </c>
      <c r="E81" s="19">
        <v>2</v>
      </c>
      <c r="F81" s="19">
        <v>2</v>
      </c>
      <c r="H81" s="19"/>
      <c r="I81" s="19"/>
      <c r="K81">
        <v>85</v>
      </c>
    </row>
    <row r="82" spans="1:11" x14ac:dyDescent="0.25">
      <c r="A82" s="263">
        <v>86</v>
      </c>
      <c r="B82" s="264">
        <v>2</v>
      </c>
      <c r="C82" s="264">
        <v>1.3333333333333333</v>
      </c>
      <c r="D82" s="510">
        <v>86</v>
      </c>
      <c r="E82" s="19">
        <v>1</v>
      </c>
      <c r="F82" s="19">
        <v>2</v>
      </c>
      <c r="H82" s="19"/>
      <c r="I82" s="19"/>
    </row>
    <row r="83" spans="1:11" x14ac:dyDescent="0.25">
      <c r="A83" s="263">
        <v>87</v>
      </c>
      <c r="B83" s="264">
        <v>2</v>
      </c>
      <c r="C83" s="264">
        <v>2</v>
      </c>
      <c r="D83" s="510">
        <v>87</v>
      </c>
      <c r="E83" s="19">
        <v>2</v>
      </c>
      <c r="F83" s="19">
        <v>2</v>
      </c>
      <c r="H83" s="19"/>
      <c r="I83" s="19"/>
      <c r="K83">
        <v>87</v>
      </c>
    </row>
    <row r="84" spans="1:11" x14ac:dyDescent="0.25">
      <c r="A84" s="263">
        <v>88</v>
      </c>
      <c r="B84" s="264">
        <v>2</v>
      </c>
      <c r="C84" s="264">
        <v>2</v>
      </c>
      <c r="D84" s="510">
        <v>88</v>
      </c>
      <c r="E84" s="19">
        <v>2</v>
      </c>
      <c r="F84" s="19">
        <v>2</v>
      </c>
      <c r="H84" s="19"/>
      <c r="I84" s="19"/>
      <c r="J84">
        <v>88</v>
      </c>
    </row>
    <row r="85" spans="1:11" x14ac:dyDescent="0.25">
      <c r="A85" s="263">
        <v>89</v>
      </c>
      <c r="B85" s="264">
        <v>2</v>
      </c>
      <c r="C85" s="264">
        <v>2</v>
      </c>
      <c r="D85" s="510">
        <v>89</v>
      </c>
      <c r="E85" s="19">
        <v>2</v>
      </c>
      <c r="F85" s="19">
        <v>2</v>
      </c>
      <c r="H85" s="19"/>
      <c r="I85" s="19"/>
    </row>
    <row r="86" spans="1:11" x14ac:dyDescent="0.25">
      <c r="A86" s="263">
        <v>101</v>
      </c>
      <c r="B86" s="264">
        <v>2</v>
      </c>
      <c r="C86" s="264">
        <v>2</v>
      </c>
      <c r="D86" s="510">
        <v>101</v>
      </c>
      <c r="E86" s="19">
        <v>2</v>
      </c>
      <c r="F86" s="19">
        <v>2</v>
      </c>
      <c r="H86" s="19"/>
      <c r="I86" s="19"/>
      <c r="J86">
        <v>101</v>
      </c>
    </row>
    <row r="87" spans="1:11" x14ac:dyDescent="0.25">
      <c r="A87" s="263">
        <v>102</v>
      </c>
      <c r="B87" s="264">
        <v>1</v>
      </c>
      <c r="C87" s="264">
        <v>1</v>
      </c>
      <c r="D87" s="510">
        <v>102</v>
      </c>
      <c r="E87" s="19">
        <v>1</v>
      </c>
      <c r="F87" s="19">
        <v>1</v>
      </c>
      <c r="G87" s="19"/>
      <c r="H87" s="19"/>
      <c r="I87" s="19"/>
      <c r="J87" s="19"/>
      <c r="K87" s="19">
        <v>102</v>
      </c>
    </row>
    <row r="88" spans="1:11" x14ac:dyDescent="0.25">
      <c r="A88" s="263">
        <v>105</v>
      </c>
      <c r="B88" s="264">
        <v>2</v>
      </c>
      <c r="C88" s="264">
        <v>0</v>
      </c>
      <c r="D88" s="510">
        <v>105</v>
      </c>
      <c r="E88" s="19">
        <v>0</v>
      </c>
      <c r="F88" s="19">
        <v>2</v>
      </c>
      <c r="H88" s="19"/>
      <c r="I88" s="19"/>
      <c r="K88">
        <v>105</v>
      </c>
    </row>
    <row r="89" spans="1:11" x14ac:dyDescent="0.25">
      <c r="A89" s="263">
        <v>106</v>
      </c>
      <c r="B89" s="264">
        <v>2</v>
      </c>
      <c r="C89" s="264">
        <v>0.66666666666666663</v>
      </c>
      <c r="D89" s="510">
        <v>106</v>
      </c>
      <c r="E89" s="19">
        <v>1</v>
      </c>
      <c r="F89" s="19">
        <v>2</v>
      </c>
      <c r="H89" s="19"/>
      <c r="I89" s="19"/>
      <c r="K89">
        <v>106</v>
      </c>
    </row>
    <row r="90" spans="1:11" x14ac:dyDescent="0.25">
      <c r="A90" s="263">
        <v>107</v>
      </c>
      <c r="B90" s="264">
        <v>2</v>
      </c>
      <c r="C90" s="264">
        <v>0.66666666666666663</v>
      </c>
      <c r="D90" s="510">
        <v>107</v>
      </c>
      <c r="E90" s="19">
        <v>1</v>
      </c>
      <c r="F90" s="19">
        <v>2</v>
      </c>
      <c r="H90" s="19"/>
      <c r="I90" s="19"/>
      <c r="K90">
        <v>107</v>
      </c>
    </row>
    <row r="91" spans="1:11" x14ac:dyDescent="0.25">
      <c r="A91" s="263">
        <v>108</v>
      </c>
      <c r="B91" s="264">
        <v>2</v>
      </c>
      <c r="C91" s="264">
        <v>1</v>
      </c>
      <c r="D91" s="510">
        <v>108</v>
      </c>
      <c r="E91" s="19">
        <v>1</v>
      </c>
      <c r="F91" s="19">
        <v>2</v>
      </c>
      <c r="H91" s="19"/>
      <c r="I91" s="19"/>
      <c r="K91">
        <v>108</v>
      </c>
    </row>
    <row r="92" spans="1:11" x14ac:dyDescent="0.25">
      <c r="A92" s="263">
        <v>109</v>
      </c>
      <c r="B92" s="264">
        <v>2</v>
      </c>
      <c r="C92" s="264">
        <v>0</v>
      </c>
      <c r="D92" s="510">
        <v>109</v>
      </c>
      <c r="E92" s="19">
        <v>0</v>
      </c>
      <c r="F92" s="19">
        <v>2</v>
      </c>
      <c r="H92" s="19"/>
      <c r="I92" s="19"/>
      <c r="K92">
        <v>109</v>
      </c>
    </row>
    <row r="93" spans="1:11" x14ac:dyDescent="0.25">
      <c r="A93" s="263">
        <v>110</v>
      </c>
      <c r="B93" s="264">
        <v>1.5</v>
      </c>
      <c r="C93" s="264">
        <v>0.5</v>
      </c>
      <c r="D93" s="510">
        <v>110</v>
      </c>
      <c r="E93" s="19">
        <v>1</v>
      </c>
      <c r="F93" s="19">
        <v>2</v>
      </c>
      <c r="H93" s="19"/>
      <c r="I93" s="19"/>
      <c r="K93">
        <v>110</v>
      </c>
    </row>
    <row r="94" spans="1:11" x14ac:dyDescent="0.25">
      <c r="A94" s="263">
        <v>112</v>
      </c>
      <c r="B94" s="264">
        <v>1.5</v>
      </c>
      <c r="C94" s="264">
        <v>0.5</v>
      </c>
      <c r="D94" s="510">
        <v>112</v>
      </c>
      <c r="E94" s="19">
        <v>1</v>
      </c>
      <c r="F94" s="19">
        <v>2</v>
      </c>
      <c r="H94" s="19"/>
      <c r="I94" s="19"/>
      <c r="K94">
        <v>112</v>
      </c>
    </row>
    <row r="95" spans="1:11" x14ac:dyDescent="0.25">
      <c r="A95" s="263">
        <v>114</v>
      </c>
      <c r="B95" s="264">
        <v>2</v>
      </c>
      <c r="C95" s="264">
        <v>2</v>
      </c>
      <c r="D95" s="510">
        <v>114</v>
      </c>
      <c r="E95" s="19">
        <v>2</v>
      </c>
      <c r="F95" s="19">
        <v>2</v>
      </c>
      <c r="H95" s="19"/>
      <c r="I95" s="19"/>
      <c r="K95">
        <v>114</v>
      </c>
    </row>
    <row r="96" spans="1:11" x14ac:dyDescent="0.25">
      <c r="A96" s="263">
        <v>116</v>
      </c>
      <c r="B96" s="264">
        <v>2</v>
      </c>
      <c r="C96" s="264">
        <v>2</v>
      </c>
      <c r="D96" s="510">
        <v>116</v>
      </c>
      <c r="E96" s="19">
        <v>2</v>
      </c>
      <c r="F96" s="19">
        <v>2</v>
      </c>
      <c r="H96" s="19"/>
      <c r="I96" s="19"/>
      <c r="K96">
        <v>116</v>
      </c>
    </row>
    <row r="97" spans="1:11" x14ac:dyDescent="0.25">
      <c r="A97" s="263">
        <v>128</v>
      </c>
      <c r="B97" s="264">
        <v>2</v>
      </c>
      <c r="C97" s="264">
        <v>2</v>
      </c>
      <c r="D97" s="510">
        <v>128</v>
      </c>
      <c r="E97" s="19">
        <v>2</v>
      </c>
      <c r="F97" s="19">
        <v>2</v>
      </c>
      <c r="H97" s="19"/>
      <c r="I97" s="489">
        <v>128</v>
      </c>
    </row>
    <row r="98" spans="1:11" x14ac:dyDescent="0.25">
      <c r="A98" s="263">
        <v>129</v>
      </c>
      <c r="B98" s="264">
        <v>2</v>
      </c>
      <c r="C98" s="264">
        <v>2</v>
      </c>
      <c r="D98" s="510">
        <v>129</v>
      </c>
      <c r="E98" s="19">
        <v>2</v>
      </c>
      <c r="F98" s="19">
        <v>2</v>
      </c>
      <c r="H98" s="19"/>
      <c r="I98" s="19"/>
      <c r="K98">
        <v>129</v>
      </c>
    </row>
    <row r="99" spans="1:11" x14ac:dyDescent="0.25">
      <c r="A99" s="263">
        <v>131</v>
      </c>
      <c r="B99" s="264" t="e">
        <v>#DIV/0!</v>
      </c>
      <c r="C99" s="264" t="e">
        <v>#DIV/0!</v>
      </c>
      <c r="D99" s="510">
        <v>131</v>
      </c>
      <c r="E99" s="19" t="e">
        <v>#DIV/0!</v>
      </c>
      <c r="F99" s="19" t="e">
        <v>#DIV/0!</v>
      </c>
      <c r="H99" s="19"/>
      <c r="I99" s="19"/>
      <c r="K99">
        <v>131</v>
      </c>
    </row>
    <row r="100" spans="1:11" x14ac:dyDescent="0.25">
      <c r="A100" s="263">
        <v>132</v>
      </c>
      <c r="B100" s="264">
        <v>2</v>
      </c>
      <c r="C100" s="264">
        <v>1</v>
      </c>
      <c r="D100" s="510">
        <v>132</v>
      </c>
      <c r="E100" s="19">
        <v>1</v>
      </c>
      <c r="F100" s="19">
        <v>2</v>
      </c>
      <c r="H100" s="19"/>
      <c r="I100" s="19"/>
      <c r="K100">
        <v>132</v>
      </c>
    </row>
    <row r="101" spans="1:11" x14ac:dyDescent="0.25">
      <c r="A101" s="263">
        <v>133</v>
      </c>
      <c r="B101" s="264">
        <v>2</v>
      </c>
      <c r="C101" s="264">
        <v>2</v>
      </c>
      <c r="D101" s="510">
        <v>133</v>
      </c>
      <c r="E101" s="19">
        <v>2</v>
      </c>
      <c r="F101" s="19">
        <v>2</v>
      </c>
      <c r="H101" s="19"/>
      <c r="I101" s="19"/>
      <c r="K101">
        <v>133</v>
      </c>
    </row>
    <row r="102" spans="1:11" x14ac:dyDescent="0.25">
      <c r="A102" s="263">
        <v>134</v>
      </c>
      <c r="B102" s="264">
        <v>2</v>
      </c>
      <c r="C102" s="264">
        <v>0</v>
      </c>
      <c r="D102" s="510">
        <v>134</v>
      </c>
      <c r="E102" s="19">
        <v>0</v>
      </c>
      <c r="F102" s="19">
        <v>2</v>
      </c>
      <c r="H102" s="19"/>
      <c r="I102" s="19"/>
      <c r="K102">
        <v>134</v>
      </c>
    </row>
    <row r="103" spans="1:11" x14ac:dyDescent="0.25">
      <c r="A103" s="263">
        <v>135</v>
      </c>
      <c r="B103" s="264">
        <v>2</v>
      </c>
      <c r="C103" s="264">
        <v>0</v>
      </c>
      <c r="D103" s="510">
        <v>135</v>
      </c>
      <c r="E103" s="19">
        <v>0</v>
      </c>
      <c r="F103" s="19">
        <v>2</v>
      </c>
      <c r="H103" s="19"/>
      <c r="I103" s="19"/>
      <c r="K103">
        <v>135</v>
      </c>
    </row>
    <row r="104" spans="1:11" x14ac:dyDescent="0.25">
      <c r="A104" s="263">
        <v>136</v>
      </c>
      <c r="B104" s="264">
        <v>2</v>
      </c>
      <c r="C104" s="264">
        <v>0</v>
      </c>
      <c r="D104" s="510">
        <v>136</v>
      </c>
      <c r="E104" s="19">
        <v>0</v>
      </c>
      <c r="F104" s="19">
        <v>2</v>
      </c>
      <c r="H104" s="19"/>
      <c r="I104" s="19"/>
      <c r="K104">
        <v>136</v>
      </c>
    </row>
    <row r="105" spans="1:11" x14ac:dyDescent="0.25">
      <c r="A105" s="263">
        <v>137</v>
      </c>
      <c r="B105" s="264">
        <v>2</v>
      </c>
      <c r="C105" s="264">
        <v>0</v>
      </c>
      <c r="D105" s="510">
        <v>137</v>
      </c>
      <c r="E105" s="19">
        <v>0</v>
      </c>
      <c r="F105" s="19">
        <v>2</v>
      </c>
      <c r="H105" s="19"/>
      <c r="I105" s="19"/>
      <c r="K105">
        <v>137</v>
      </c>
    </row>
    <row r="106" spans="1:11" x14ac:dyDescent="0.25">
      <c r="A106" s="263">
        <v>138</v>
      </c>
      <c r="B106" s="264">
        <v>2</v>
      </c>
      <c r="C106" s="264">
        <v>0</v>
      </c>
      <c r="D106" s="510">
        <v>138</v>
      </c>
      <c r="E106" s="19">
        <v>0</v>
      </c>
      <c r="F106" s="19">
        <v>2</v>
      </c>
      <c r="H106" s="19"/>
      <c r="I106" s="19"/>
      <c r="K106">
        <v>138</v>
      </c>
    </row>
    <row r="107" spans="1:11" x14ac:dyDescent="0.25">
      <c r="A107" s="263" t="s">
        <v>895</v>
      </c>
      <c r="B107" s="264">
        <v>1.7954545454545454</v>
      </c>
      <c r="C107" s="264">
        <v>1.2517482517482517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12049-34AC-44A7-821C-33C7FB9820F1}">
  <sheetPr>
    <tabColor rgb="FFFFFF00"/>
  </sheetPr>
  <dimension ref="A1:AK28"/>
  <sheetViews>
    <sheetView tabSelected="1" view="pageBreakPreview" zoomScale="40" zoomScaleNormal="40" zoomScaleSheetLayoutView="40" workbookViewId="0">
      <selection activeCell="Y5" sqref="Y5:Y6"/>
    </sheetView>
  </sheetViews>
  <sheetFormatPr baseColWidth="10" defaultRowHeight="15" x14ac:dyDescent="0.25"/>
  <cols>
    <col min="1" max="1" width="7.28515625" customWidth="1"/>
    <col min="2" max="2" width="14.28515625" customWidth="1"/>
    <col min="3" max="3" width="36.42578125" customWidth="1"/>
    <col min="4" max="4" width="13.28515625" customWidth="1"/>
    <col min="5" max="5" width="46" customWidth="1"/>
    <col min="6" max="6" width="39.42578125" bestFit="1" customWidth="1"/>
    <col min="7" max="7" width="11.42578125" bestFit="1" customWidth="1"/>
    <col min="8" max="8" width="7.42578125" style="19" bestFit="1" customWidth="1"/>
    <col min="9" max="9" width="11.28515625" style="19" bestFit="1" customWidth="1"/>
    <col min="10" max="10" width="12.85546875" style="19" customWidth="1"/>
    <col min="11" max="11" width="13.7109375" style="19" customWidth="1"/>
    <col min="12" max="12" width="14" style="19" customWidth="1"/>
    <col min="13" max="13" width="12.7109375" style="19" customWidth="1"/>
    <col min="14" max="14" width="40.140625" customWidth="1"/>
    <col min="15" max="15" width="11" style="19" bestFit="1" customWidth="1"/>
    <col min="16" max="16" width="7.42578125" style="19" bestFit="1" customWidth="1"/>
    <col min="17" max="17" width="19.42578125" style="19" bestFit="1" customWidth="1"/>
    <col min="18" max="18" width="13" customWidth="1"/>
    <col min="19" max="20" width="11.42578125" style="19"/>
    <col min="21" max="21" width="37" customWidth="1"/>
    <col min="22" max="22" width="16.7109375" customWidth="1"/>
    <col min="23" max="23" width="21" customWidth="1"/>
    <col min="24" max="24" width="33.42578125" customWidth="1"/>
    <col min="25" max="25" width="78.28515625" customWidth="1"/>
    <col min="28" max="28" width="44.85546875" customWidth="1"/>
  </cols>
  <sheetData>
    <row r="1" spans="1:37" ht="24" customHeight="1" x14ac:dyDescent="0.25">
      <c r="A1" s="685" t="s">
        <v>1578</v>
      </c>
      <c r="B1" s="686"/>
      <c r="C1" s="686"/>
      <c r="D1" s="686"/>
      <c r="E1" s="686"/>
      <c r="F1" s="686"/>
      <c r="G1" s="686"/>
      <c r="H1" s="686"/>
      <c r="I1" s="686"/>
      <c r="J1" s="686"/>
      <c r="K1" s="686"/>
      <c r="L1" s="686"/>
      <c r="M1" s="686"/>
      <c r="N1" s="686"/>
      <c r="O1" s="686"/>
      <c r="P1" s="686"/>
      <c r="Q1" s="686"/>
      <c r="R1" s="686"/>
      <c r="S1" s="686"/>
      <c r="T1" s="686"/>
      <c r="U1" s="686"/>
      <c r="V1" s="715"/>
      <c r="W1" s="716"/>
      <c r="X1" s="717"/>
      <c r="Y1" s="623"/>
    </row>
    <row r="2" spans="1:37" ht="24" customHeight="1" thickBot="1" x14ac:dyDescent="0.3">
      <c r="A2" s="687"/>
      <c r="B2" s="688"/>
      <c r="C2" s="688"/>
      <c r="D2" s="688"/>
      <c r="E2" s="688"/>
      <c r="F2" s="688"/>
      <c r="G2" s="688"/>
      <c r="H2" s="688"/>
      <c r="I2" s="688"/>
      <c r="J2" s="688"/>
      <c r="K2" s="688"/>
      <c r="L2" s="688"/>
      <c r="M2" s="688"/>
      <c r="N2" s="688"/>
      <c r="O2" s="688"/>
      <c r="P2" s="688"/>
      <c r="Q2" s="688"/>
      <c r="R2" s="688"/>
      <c r="S2" s="688"/>
      <c r="T2" s="688"/>
      <c r="U2" s="688"/>
      <c r="V2" s="718"/>
      <c r="W2" s="719"/>
      <c r="X2" s="720"/>
      <c r="Y2" s="623"/>
    </row>
    <row r="3" spans="1:37" ht="24" customHeight="1" thickBot="1" x14ac:dyDescent="0.3">
      <c r="A3" s="689" t="s">
        <v>843</v>
      </c>
      <c r="B3" s="690"/>
      <c r="C3" s="690"/>
      <c r="D3" s="690"/>
      <c r="E3" s="690"/>
      <c r="F3" s="690"/>
      <c r="G3" s="690"/>
      <c r="H3" s="690"/>
      <c r="I3" s="690"/>
      <c r="J3" s="690"/>
      <c r="K3" s="690"/>
      <c r="L3" s="690"/>
      <c r="M3" s="690"/>
      <c r="N3" s="690"/>
      <c r="O3" s="690"/>
      <c r="P3" s="690"/>
      <c r="Q3" s="690"/>
      <c r="R3" s="690"/>
      <c r="S3" s="690"/>
      <c r="T3" s="690"/>
      <c r="U3" s="690"/>
      <c r="V3" s="721"/>
      <c r="W3" s="722"/>
      <c r="X3" s="723"/>
      <c r="Y3" s="623"/>
    </row>
    <row r="4" spans="1:37" ht="38.25" customHeight="1" thickBot="1" x14ac:dyDescent="0.3">
      <c r="A4" s="691" t="s">
        <v>844</v>
      </c>
      <c r="B4" s="692"/>
      <c r="C4" s="692"/>
      <c r="D4" s="692"/>
      <c r="E4" s="692"/>
      <c r="F4" s="693"/>
      <c r="G4" s="724" t="s">
        <v>845</v>
      </c>
      <c r="H4" s="692"/>
      <c r="I4" s="692"/>
      <c r="J4" s="692"/>
      <c r="K4" s="692"/>
      <c r="L4" s="692"/>
      <c r="M4" s="692"/>
      <c r="N4" s="692"/>
      <c r="O4" s="692"/>
      <c r="P4" s="692"/>
      <c r="Q4" s="692"/>
      <c r="R4" s="692"/>
      <c r="S4" s="692"/>
      <c r="T4" s="693"/>
      <c r="U4" s="694" t="s">
        <v>627</v>
      </c>
      <c r="V4" s="695"/>
      <c r="W4" s="694" t="s">
        <v>628</v>
      </c>
      <c r="X4" s="714"/>
      <c r="Y4" s="623"/>
    </row>
    <row r="5" spans="1:37" ht="38.25" customHeight="1" thickBot="1" x14ac:dyDescent="0.3">
      <c r="A5" s="704" t="s">
        <v>474</v>
      </c>
      <c r="B5" s="706" t="s">
        <v>846</v>
      </c>
      <c r="C5" s="683" t="s">
        <v>133</v>
      </c>
      <c r="D5" s="683" t="s">
        <v>847</v>
      </c>
      <c r="E5" s="683" t="s">
        <v>848</v>
      </c>
      <c r="F5" s="683" t="s">
        <v>849</v>
      </c>
      <c r="G5" s="699" t="s">
        <v>857</v>
      </c>
      <c r="H5" s="700"/>
      <c r="I5" s="701"/>
      <c r="J5" s="696" t="s">
        <v>851</v>
      </c>
      <c r="K5" s="697"/>
      <c r="L5" s="698"/>
      <c r="M5" s="728" t="s">
        <v>859</v>
      </c>
      <c r="N5" s="702" t="s">
        <v>850</v>
      </c>
      <c r="O5" s="699" t="s">
        <v>855</v>
      </c>
      <c r="P5" s="700"/>
      <c r="Q5" s="701"/>
      <c r="R5" s="725" t="s">
        <v>855</v>
      </c>
      <c r="S5" s="726"/>
      <c r="T5" s="727"/>
      <c r="U5" s="730" t="s">
        <v>629</v>
      </c>
      <c r="V5" s="732" t="s">
        <v>630</v>
      </c>
      <c r="W5" s="732" t="s">
        <v>631</v>
      </c>
      <c r="X5" s="732" t="s">
        <v>632</v>
      </c>
      <c r="Y5" s="682" t="s">
        <v>1900</v>
      </c>
    </row>
    <row r="6" spans="1:37" ht="38.25" customHeight="1" thickBot="1" x14ac:dyDescent="0.3">
      <c r="A6" s="705"/>
      <c r="B6" s="707"/>
      <c r="C6" s="684"/>
      <c r="D6" s="684"/>
      <c r="E6" s="684"/>
      <c r="F6" s="684"/>
      <c r="G6" s="255" t="s">
        <v>135</v>
      </c>
      <c r="H6" s="255" t="s">
        <v>150</v>
      </c>
      <c r="I6" s="255" t="s">
        <v>577</v>
      </c>
      <c r="J6" s="245" t="s">
        <v>135</v>
      </c>
      <c r="K6" s="245" t="s">
        <v>150</v>
      </c>
      <c r="L6" s="245" t="s">
        <v>852</v>
      </c>
      <c r="M6" s="729"/>
      <c r="N6" s="703"/>
      <c r="O6" s="255" t="s">
        <v>135</v>
      </c>
      <c r="P6" s="255" t="s">
        <v>150</v>
      </c>
      <c r="Q6" s="255" t="s">
        <v>577</v>
      </c>
      <c r="R6" s="246" t="s">
        <v>853</v>
      </c>
      <c r="S6" s="246" t="s">
        <v>150</v>
      </c>
      <c r="T6" s="246" t="s">
        <v>854</v>
      </c>
      <c r="U6" s="731"/>
      <c r="V6" s="733"/>
      <c r="W6" s="733"/>
      <c r="X6" s="733"/>
      <c r="Y6" s="682"/>
    </row>
    <row r="7" spans="1:37" ht="264" customHeight="1" x14ac:dyDescent="0.25">
      <c r="A7" s="251">
        <v>1</v>
      </c>
      <c r="B7" s="381" t="str">
        <f>+VLOOKUP(A7,Tabla_Riesgos[[Número]:[Área]],2,FALSE)</f>
        <v>TODOS LOS PROCESOS</v>
      </c>
      <c r="C7" s="381" t="str">
        <f>+VLOOKUP(A7,Tabla_Riesgos[[Número]:[Área]],3,FALSE)</f>
        <v>Posibilidad de que un funcionario vaya mas allá de las funciones designadas con el fin de obtener un beneficio privado.</v>
      </c>
      <c r="D7" s="251" t="str">
        <f>+VLOOKUP(A7,Tabla_Riesgos[[Número]:[Área]],6,FALSE)</f>
        <v>Corrupción</v>
      </c>
      <c r="E7" s="251" t="str">
        <f>+VLOOKUP(A7,Tabla_Riesgos[[Número]:[Área]],4,FALSE)</f>
        <v>Debido a que las funciones definidas para cada uno de los funcionarios no abarquen la totalidad de funciones del Área
Debido a que no se cuente con la totalidad de procedimientos definidos
Debido a que no se conocen las funciones de cada uno de los cargos</v>
      </c>
      <c r="F7" s="251" t="str">
        <f>+VLOOKUP(A7,Tabla_Riesgos[[Número]:[Área]],5,FALSE)</f>
        <v xml:space="preserve">Generación de Sanciones (penales, disciplinarias, morales)
Pérdida de imagen reputacional </v>
      </c>
      <c r="G7" s="252">
        <f ca="1">IFERROR(ROUND(AVERAGEIF('Valoración 2.0'!$C$4:$AK$132,'Mapa de riesgos corrupción 1.0'!A7,'Valoración 2.0'!$Z$4:$Z$132),0),0)</f>
        <v>1</v>
      </c>
      <c r="H7" s="252">
        <f ca="1">IFERROR(ROUND(AVERAGEIF('Valoración 2.0'!$C$4:$AK$132,'Mapa de riesgos corrupción 1.0'!A7,'Valoración 2.0'!$AA$4:$AA$132),0),0)</f>
        <v>5</v>
      </c>
      <c r="I7" s="128" t="str">
        <f ca="1">CONCATENATE(J7,K7)</f>
        <v>Rara VezCatastrófico</v>
      </c>
      <c r="J7" s="379" t="str">
        <f ca="1">+IFERROR(VLOOKUP(G7,'Tablas de calculos'!$V$22:$X$26,2,FALSE),"")</f>
        <v>Rara Vez</v>
      </c>
      <c r="K7" s="253" t="str">
        <f ca="1">+IFERROR(VLOOKUP(H7,'Tablas de calculos'!$V$22:$X$26,3,FALSE),"")</f>
        <v>Catastrófico</v>
      </c>
      <c r="L7" s="254" t="str">
        <f ca="1">IFERROR(VLOOKUP(I7,'Tablas de calculos'!$AF$4:$AI$28,4,FALSE),"")</f>
        <v>Extremo</v>
      </c>
      <c r="M7" s="256" t="s">
        <v>544</v>
      </c>
      <c r="N7" s="270" t="s">
        <v>926</v>
      </c>
      <c r="O7" s="261">
        <f ca="1">+G7-'Promedio de Controles'!E4</f>
        <v>-1</v>
      </c>
      <c r="P7" s="252">
        <f ca="1">+H7-'Promedio de Controles'!F4</f>
        <v>4</v>
      </c>
      <c r="Q7" s="128" t="str">
        <f ca="1">CONCATENATE(R7,S7)</f>
        <v>Rara VezMayor</v>
      </c>
      <c r="R7" s="253" t="str">
        <f ca="1">+IFERROR(VLOOKUP(O7,'Tablas de calculos'!$V$22:$X$26,2,FALSE),"Rara Vez")</f>
        <v>Rara Vez</v>
      </c>
      <c r="S7" s="253" t="str">
        <f ca="1">+IFERROR(VLOOKUP(P7,'Tablas de calculos'!$V$22:$X$26,3,FALSE),"")</f>
        <v>Mayor</v>
      </c>
      <c r="T7" s="306" t="str">
        <f ca="1">IFERROR(VLOOKUP(Q7,'Tablas de calculos'!$AF$4:$AI$28,4,FALSE),"")</f>
        <v>Alto</v>
      </c>
      <c r="U7" s="251" t="s">
        <v>927</v>
      </c>
      <c r="V7" s="251" t="s">
        <v>864</v>
      </c>
      <c r="W7" s="251" t="s">
        <v>902</v>
      </c>
      <c r="X7" s="251" t="s">
        <v>928</v>
      </c>
      <c r="Y7" s="620" t="s">
        <v>1901</v>
      </c>
    </row>
    <row r="8" spans="1:37" ht="357" customHeight="1" x14ac:dyDescent="0.25">
      <c r="A8" s="251">
        <v>3</v>
      </c>
      <c r="B8" s="250" t="str">
        <f>+VLOOKUP(A8,Tabla_Riesgos[[Número]:[Área]],2,FALSE)</f>
        <v>TODOS LOS PROCESOS</v>
      </c>
      <c r="C8" s="250" t="str">
        <f>+VLOOKUP(A8,Tabla_Riesgos[[Número]:[Área]],3,FALSE)</f>
        <v>Puede ocurrir intercambio extraoficial de favores, en el cual un individuo se beneficie a si mismo o a un tercero. Amiguismo y clientelismo.</v>
      </c>
      <c r="D8" s="250" t="str">
        <f>+VLOOKUP(A8,Tabla_Riesgos[[Número]:[Área]],6,FALSE)</f>
        <v>Corrupción</v>
      </c>
      <c r="E8" s="250" t="str">
        <f>+VLOOKUP(A8,Tabla_Riesgos[[Número]:[Área]],4,FALSE)</f>
        <v>Debido al "contacto permanente" con depositarios, liquidadores y Mandatarios, contratistas, proveedores y arrendatarios
Debido a una cultura interna de amiguismo
Debido a las relaciones personales derivadas de las relaciones interinstitucionales</v>
      </c>
      <c r="F8" s="250" t="str">
        <f>+VLOOKUP(A8,Tabla_Riesgos[[Número]:[Área]],5,FALSE)</f>
        <v>Lo cual generaría una pérdida de imagen reputacional
Lo cual generaría Sanciones a la entidad y sus funcionarios (penales, disciplinarias, morales)</v>
      </c>
      <c r="G8" s="480">
        <f ca="1">IFERROR(ROUND(AVERAGEIF('Valoración 2.0'!$C$4:$AK$132,'Mapa de riesgos corrupción 1.0'!A8,'Valoración 2.0'!$Z$4:$Z$132),0),0)</f>
        <v>1</v>
      </c>
      <c r="H8" s="480">
        <f ca="1">IFERROR(ROUND(AVERAGEIF('Valoración 2.0'!$C$4:$AK$132,'Mapa de riesgos corrupción 1.0'!A8,'Valoración 2.0'!$AA$4:$AA$132),0),0)</f>
        <v>5</v>
      </c>
      <c r="I8" s="233" t="str">
        <f t="shared" ref="I8:I19" ca="1" si="0">CONCATENATE(J8,K8)</f>
        <v>Rara VezCatastrófico</v>
      </c>
      <c r="J8" s="61" t="str">
        <f ca="1">+IFERROR(VLOOKUP(G8,'Tablas de calculos'!$V$22:$X$26,2,FALSE),"")</f>
        <v>Rara Vez</v>
      </c>
      <c r="K8" s="61" t="str">
        <f ca="1">+IFERROR(VLOOKUP(H8,'Tablas de calculos'!$V$22:$X$26,3,FALSE),"")</f>
        <v>Catastrófico</v>
      </c>
      <c r="L8" s="208" t="str">
        <f ca="1">IFERROR(VLOOKUP(I8,'Tablas de calculos'!$AF$4:$AI$28,4,FALSE),"")</f>
        <v>Extremo</v>
      </c>
      <c r="M8" s="256" t="s">
        <v>544</v>
      </c>
      <c r="N8" s="271" t="s">
        <v>929</v>
      </c>
      <c r="O8" s="482">
        <f ca="1">+G8-'Promedio de Controles'!E5</f>
        <v>0</v>
      </c>
      <c r="P8" s="480">
        <f ca="1">+H8-'Promedio de Controles'!F5</f>
        <v>3</v>
      </c>
      <c r="Q8" s="233" t="str">
        <f t="shared" ref="Q8:Q19" ca="1" si="1">CONCATENATE(R8,S8)</f>
        <v>Rara VezModerado</v>
      </c>
      <c r="R8" s="61" t="str">
        <f ca="1">+IFERROR(VLOOKUP(O8,'Tablas de calculos'!$V$22:$X$26,2,FALSE),"Rara Vez")</f>
        <v>Rara Vez</v>
      </c>
      <c r="S8" s="61" t="str">
        <f ca="1">+IFERROR(VLOOKUP(P8,'Tablas de calculos'!$V$22:$X$26,3,FALSE),"")</f>
        <v>Moderado</v>
      </c>
      <c r="T8" s="306" t="str">
        <f ca="1">IFERROR(VLOOKUP(Q8,'Tablas de calculos'!$AF$4:$AI$28,4,FALSE),"")</f>
        <v>Moderado</v>
      </c>
      <c r="U8" s="250" t="s">
        <v>866</v>
      </c>
      <c r="V8" s="250" t="s">
        <v>864</v>
      </c>
      <c r="W8" s="250" t="s">
        <v>903</v>
      </c>
      <c r="X8" s="250" t="s">
        <v>904</v>
      </c>
      <c r="Y8" s="620" t="s">
        <v>1902</v>
      </c>
    </row>
    <row r="9" spans="1:37" ht="285.95" customHeight="1" x14ac:dyDescent="0.25">
      <c r="A9" s="251">
        <v>4</v>
      </c>
      <c r="B9" s="250" t="str">
        <f>+VLOOKUP(A9,Tabla_Riesgos[[Número]:[Área]],2,FALSE)</f>
        <v>TODOS LOS PROCESOS</v>
      </c>
      <c r="C9" s="250" t="str">
        <f>+VLOOKUP(A9,Tabla_Riesgos[[Número]:[Área]],3,FALSE)</f>
        <v xml:space="preserve">Puede presentarse situaciones de orden moral y económico que le impidan a un funcionario actuar en forma objetiva e independiente, porque le sea particularmente conveniente. </v>
      </c>
      <c r="D9" s="250" t="str">
        <f>+VLOOKUP(A9,Tabla_Riesgos[[Número]:[Área]],6,FALSE)</f>
        <v>Corrupción</v>
      </c>
      <c r="E9" s="250" t="str">
        <f>+VLOOKUP(A9,Tabla_Riesgos[[Número]:[Área]],4,FALSE)</f>
        <v>Debido a la falta de mecanismos de control en la identificación de posibles conflictos de interés y definición de políticas
Debido a una cultura interna de amiguismo
Debido a la inexistencia de política de atención psicosocial a los funcionarios de la entidad</v>
      </c>
      <c r="F9" s="250" t="str">
        <f>+VLOOKUP(A9,Tabla_Riesgos[[Número]:[Área]],5,FALSE)</f>
        <v>Lo cual generaría una pérdida de imagen reputacional
Lo cual generaría Sanciones a la entidad y sus funcionarios (penales, disciplinarias, morales)</v>
      </c>
      <c r="G9" s="480">
        <f ca="1">IFERROR(ROUND(AVERAGEIF('Valoración 2.0'!$C$4:$AK$132,'Mapa de riesgos corrupción 1.0'!A9,'Valoración 2.0'!$Z$4:$Z$132),0),0)</f>
        <v>1</v>
      </c>
      <c r="H9" s="480">
        <f ca="1">IFERROR(ROUND(AVERAGEIF('Valoración 2.0'!$C$4:$AK$132,'Mapa de riesgos corrupción 1.0'!A9,'Valoración 2.0'!$AA$4:$AA$132),0),0)</f>
        <v>5</v>
      </c>
      <c r="I9" s="233" t="str">
        <f t="shared" ca="1" si="0"/>
        <v>Rara VezCatastrófico</v>
      </c>
      <c r="J9" s="61" t="str">
        <f ca="1">+IFERROR(VLOOKUP(G9,'Tablas de calculos'!$V$22:$X$26,2,FALSE),"")</f>
        <v>Rara Vez</v>
      </c>
      <c r="K9" s="61" t="str">
        <f ca="1">+IFERROR(VLOOKUP(H9,'Tablas de calculos'!$V$22:$X$26,3,FALSE),"")</f>
        <v>Catastrófico</v>
      </c>
      <c r="L9" s="208" t="str">
        <f ca="1">IFERROR(VLOOKUP(I9,'Tablas de calculos'!$AF$4:$AI$28,4,FALSE),"")</f>
        <v>Extremo</v>
      </c>
      <c r="M9" s="256" t="s">
        <v>544</v>
      </c>
      <c r="N9" s="271" t="s">
        <v>930</v>
      </c>
      <c r="O9" s="482">
        <f ca="1">+G9-'Promedio de Controles'!E6</f>
        <v>-1</v>
      </c>
      <c r="P9" s="480">
        <f ca="1">+H9-'Promedio de Controles'!F6</f>
        <v>3</v>
      </c>
      <c r="Q9" s="233" t="str">
        <f t="shared" ca="1" si="1"/>
        <v>Rara VezModerado</v>
      </c>
      <c r="R9" s="61" t="str">
        <f ca="1">+IFERROR(VLOOKUP(O9,'Tablas de calculos'!$V$22:$X$26,2,FALSE),"Rara Vez")</f>
        <v>Rara Vez</v>
      </c>
      <c r="S9" s="61" t="str">
        <f ca="1">+IFERROR(VLOOKUP(P9,'Tablas de calculos'!$V$22:$X$26,3,FALSE),"")</f>
        <v>Moderado</v>
      </c>
      <c r="T9" s="306" t="str">
        <f ca="1">IFERROR(VLOOKUP(Q9,'Tablas de calculos'!$AF$4:$AI$28,4,FALSE),"")</f>
        <v>Moderado</v>
      </c>
      <c r="U9" s="250" t="s">
        <v>905</v>
      </c>
      <c r="V9" s="250" t="s">
        <v>864</v>
      </c>
      <c r="W9" s="250" t="s">
        <v>903</v>
      </c>
      <c r="X9" s="250" t="s">
        <v>904</v>
      </c>
      <c r="Y9" s="621" t="s">
        <v>1903</v>
      </c>
    </row>
    <row r="10" spans="1:37" ht="348" customHeight="1" x14ac:dyDescent="0.25">
      <c r="A10" s="746">
        <v>6</v>
      </c>
      <c r="B10" s="746" t="str">
        <f>+VLOOKUP(A10,Tabla_Riesgos[[Número]:[Área]],2,FALSE)</f>
        <v>TODOS LOS PROCESOS</v>
      </c>
      <c r="C10" s="746" t="str">
        <f>+VLOOKUP(A10,Tabla_Riesgos[[Número]:[Área]],3,FALSE)</f>
        <v>Posibilidad de recibir o solicitar cualquier dádiva o beneficio a nombre propio o de terceros con el fin de celebrar un contrato.</v>
      </c>
      <c r="D10" s="746" t="str">
        <f>+VLOOKUP(A10,Tabla_Riesgos[[Número]:[Área]],6,FALSE)</f>
        <v>Corrupción</v>
      </c>
      <c r="E10" s="746" t="str">
        <f>+VLOOKUP(A10,Tabla_Riesgos[[Número]:[Área]],4,FALSE)</f>
        <v>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v>
      </c>
      <c r="F10" s="746" t="str">
        <f>+VLOOKUP(A10,Tabla_Riesgos[[Número]:[Área]],5,FALSE)</f>
        <v>Lo cual generaría una pérdida de imagen reputacional
Lo cual generaría Sanciones a la entidad y sus funcionarios (penales, disciplinarias, morales)
Lo cual ocasionaría demandas de la ciudadanía</v>
      </c>
      <c r="G10" s="740">
        <f ca="1">IFERROR(ROUND(AVERAGEIF('Valoración 2.0'!$C$4:$AK$132,'Mapa de riesgos corrupción 1.0'!A10,'Valoración 2.0'!$Z$4:$Z$132),0),0)</f>
        <v>1</v>
      </c>
      <c r="H10" s="740">
        <f ca="1">IFERROR(ROUND(AVERAGEIF('Valoración 2.0'!$C$4:$AK$132,'Mapa de riesgos corrupción 1.0'!A10,'Valoración 2.0'!$AA$4:$AA$132),0),0)</f>
        <v>5</v>
      </c>
      <c r="I10" s="743" t="str">
        <f t="shared" ca="1" si="0"/>
        <v>Rara VezCatastrófico</v>
      </c>
      <c r="J10" s="711" t="str">
        <f ca="1">+IFERROR(VLOOKUP(G10,'Tablas de calculos'!$V$22:$X$26,2,FALSE),"")</f>
        <v>Rara Vez</v>
      </c>
      <c r="K10" s="711" t="str">
        <f ca="1">+IFERROR(VLOOKUP(H10,'Tablas de calculos'!$V$22:$X$26,3,FALSE),"")</f>
        <v>Catastrófico</v>
      </c>
      <c r="L10" s="708" t="str">
        <f ca="1">IFERROR(VLOOKUP(I10,'Tablas de calculos'!$AF$4:$AI$28,4,FALSE),"")</f>
        <v>Extremo</v>
      </c>
      <c r="M10" s="749" t="s">
        <v>544</v>
      </c>
      <c r="N10" s="734" t="s">
        <v>860</v>
      </c>
      <c r="O10" s="737">
        <f ca="1">+G10-'Promedio de Controles'!E8</f>
        <v>0</v>
      </c>
      <c r="P10" s="740">
        <f ca="1">+H10-'Promedio de Controles'!F8</f>
        <v>3</v>
      </c>
      <c r="Q10" s="743" t="str">
        <f t="shared" ca="1" si="1"/>
        <v>Rara VezModerado</v>
      </c>
      <c r="R10" s="711" t="str">
        <f ca="1">+IFERROR(VLOOKUP(O10,'Tablas de calculos'!$V$22:$X$26,2,FALSE),"Rara Vez")</f>
        <v>Rara Vez</v>
      </c>
      <c r="S10" s="711" t="str">
        <f ca="1">+IFERROR(VLOOKUP(P10,'Tablas de calculos'!$V$22:$X$26,3,FALSE),"")</f>
        <v>Moderado</v>
      </c>
      <c r="T10" s="708" t="str">
        <f ca="1">IFERROR(VLOOKUP(Q10,'Tablas de calculos'!$AF$4:$AI$28,4,FALSE),"")</f>
        <v>Moderado</v>
      </c>
      <c r="U10" s="250" t="s">
        <v>918</v>
      </c>
      <c r="V10" s="250" t="s">
        <v>907</v>
      </c>
      <c r="W10" s="250" t="s">
        <v>903</v>
      </c>
      <c r="X10" s="250" t="s">
        <v>904</v>
      </c>
      <c r="Y10" s="620" t="s">
        <v>1904</v>
      </c>
    </row>
    <row r="11" spans="1:37" s="19" customFormat="1" ht="254.1" customHeight="1" x14ac:dyDescent="0.25">
      <c r="A11" s="747"/>
      <c r="B11" s="747"/>
      <c r="C11" s="747"/>
      <c r="D11" s="747"/>
      <c r="E11" s="747"/>
      <c r="F11" s="747"/>
      <c r="G11" s="741"/>
      <c r="H11" s="741"/>
      <c r="I11" s="744"/>
      <c r="J11" s="712"/>
      <c r="K11" s="712"/>
      <c r="L11" s="709"/>
      <c r="M11" s="750"/>
      <c r="N11" s="735"/>
      <c r="O11" s="738"/>
      <c r="P11" s="741"/>
      <c r="Q11" s="744"/>
      <c r="R11" s="712"/>
      <c r="S11" s="712"/>
      <c r="T11" s="709"/>
      <c r="U11" s="250" t="s">
        <v>906</v>
      </c>
      <c r="V11" s="250" t="s">
        <v>908</v>
      </c>
      <c r="W11" s="250" t="s">
        <v>914</v>
      </c>
      <c r="X11" s="250" t="s">
        <v>910</v>
      </c>
      <c r="Y11" s="620" t="s">
        <v>1905</v>
      </c>
      <c r="AA11"/>
      <c r="AB11"/>
      <c r="AC11"/>
      <c r="AD11"/>
      <c r="AE11"/>
      <c r="AF11"/>
      <c r="AG11"/>
      <c r="AH11"/>
      <c r="AI11"/>
      <c r="AJ11"/>
      <c r="AK11"/>
    </row>
    <row r="12" spans="1:37" s="19" customFormat="1" ht="260.10000000000002" customHeight="1" x14ac:dyDescent="0.25">
      <c r="A12" s="748"/>
      <c r="B12" s="748"/>
      <c r="C12" s="748"/>
      <c r="D12" s="748"/>
      <c r="E12" s="748"/>
      <c r="F12" s="748"/>
      <c r="G12" s="742"/>
      <c r="H12" s="742"/>
      <c r="I12" s="745"/>
      <c r="J12" s="713"/>
      <c r="K12" s="713"/>
      <c r="L12" s="710"/>
      <c r="M12" s="751"/>
      <c r="N12" s="736"/>
      <c r="O12" s="739"/>
      <c r="P12" s="742"/>
      <c r="Q12" s="745"/>
      <c r="R12" s="713"/>
      <c r="S12" s="713"/>
      <c r="T12" s="710"/>
      <c r="U12" s="250" t="s">
        <v>919</v>
      </c>
      <c r="V12" s="250" t="s">
        <v>909</v>
      </c>
      <c r="W12" s="250" t="s">
        <v>917</v>
      </c>
      <c r="X12" s="250" t="s">
        <v>911</v>
      </c>
      <c r="Y12" s="620" t="s">
        <v>1906</v>
      </c>
      <c r="AA12"/>
      <c r="AB12"/>
      <c r="AC12"/>
      <c r="AD12"/>
      <c r="AE12"/>
      <c r="AF12"/>
      <c r="AG12"/>
      <c r="AH12"/>
      <c r="AI12"/>
      <c r="AJ12"/>
      <c r="AK12"/>
    </row>
    <row r="13" spans="1:37" ht="329.1" customHeight="1" x14ac:dyDescent="0.25">
      <c r="A13" s="251">
        <v>7</v>
      </c>
      <c r="B13" s="250" t="str">
        <f>+VLOOKUP(A13,Tabla_Riesgos[[Número]:[Área]],2,FALSE)</f>
        <v>TODOS LOS PROCESOS</v>
      </c>
      <c r="C13" s="250" t="str">
        <f>+VLOOKUP(A13,Tabla_Riesgos[[Número]:[Área]],3,FALSE)</f>
        <v xml:space="preserve">Posibilidad de que un funcionario reciba u ofrezca un soborno, con el fin de dar o recibir un trato especial con una compañía o persona natural. </v>
      </c>
      <c r="D13" s="250" t="str">
        <f>+VLOOKUP(A13,Tabla_Riesgos[[Número]:[Área]],6,FALSE)</f>
        <v>Corrupción</v>
      </c>
      <c r="E13" s="250" t="str">
        <f>+VLOOKUP(A13,Tabla_Riesgos[[Número]:[Área]],4,FALSE)</f>
        <v>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v>
      </c>
      <c r="F13" s="250" t="str">
        <f>+VLOOKUP(A13,Tabla_Riesgos[[Número]:[Área]],5,FALSE)</f>
        <v>Lo cual generaría una pérdida de imagen reputacional
Lo cual generaría Sanciones a la entidad y sus funcionarios (penales, disciplinarias, morales)
Lo cual ocasionaría demandas de la ciudadanía</v>
      </c>
      <c r="G13" s="480">
        <f ca="1">IFERROR(ROUND(AVERAGEIF('Valoración 2.0'!$C$4:$AK$132,'Mapa de riesgos corrupción 1.0'!A13,'Valoración 2.0'!$Z$4:$Z$132),0),0)</f>
        <v>1</v>
      </c>
      <c r="H13" s="480">
        <f ca="1">IFERROR(ROUND(AVERAGEIF('Valoración 2.0'!$C$4:$AK$132,'Mapa de riesgos corrupción 1.0'!A13,'Valoración 2.0'!$AA$4:$AA$132),0),0)</f>
        <v>5</v>
      </c>
      <c r="I13" s="233" t="str">
        <f t="shared" ca="1" si="0"/>
        <v>Rara VezCatastrófico</v>
      </c>
      <c r="J13" s="61" t="str">
        <f ca="1">+IFERROR(VLOOKUP(G13,'Tablas de calculos'!$V$22:$X$26,2,FALSE),"")</f>
        <v>Rara Vez</v>
      </c>
      <c r="K13" s="61" t="str">
        <f ca="1">+IFERROR(VLOOKUP(H13,'Tablas de calculos'!$V$22:$X$26,3,FALSE),"")</f>
        <v>Catastrófico</v>
      </c>
      <c r="L13" s="208" t="str">
        <f ca="1">IFERROR(VLOOKUP(I13,'Tablas de calculos'!$AF$4:$AI$28,4,FALSE),"")</f>
        <v>Extremo</v>
      </c>
      <c r="M13" s="256" t="s">
        <v>544</v>
      </c>
      <c r="N13" s="271" t="s">
        <v>920</v>
      </c>
      <c r="O13" s="482">
        <f ca="1">+G13-'Promedio de Controles'!E9</f>
        <v>0</v>
      </c>
      <c r="P13" s="480">
        <f ca="1">+H13-'Promedio de Controles'!F9</f>
        <v>3</v>
      </c>
      <c r="Q13" s="233" t="str">
        <f t="shared" ca="1" si="1"/>
        <v>Rara VezModerado</v>
      </c>
      <c r="R13" s="61" t="str">
        <f ca="1">+IFERROR(VLOOKUP(O13,'Tablas de calculos'!$V$22:$X$26,2,FALSE),"Rara Vez")</f>
        <v>Rara Vez</v>
      </c>
      <c r="S13" s="61" t="str">
        <f ca="1">+IFERROR(VLOOKUP(P13,'Tablas de calculos'!$V$22:$X$26,3,FALSE),"")</f>
        <v>Moderado</v>
      </c>
      <c r="T13" s="306" t="str">
        <f ca="1">IFERROR(VLOOKUP(Q13,'Tablas de calculos'!$AF$4:$AI$28,4,FALSE),"")</f>
        <v>Moderado</v>
      </c>
      <c r="U13" s="250" t="s">
        <v>921</v>
      </c>
      <c r="V13" s="250" t="s">
        <v>907</v>
      </c>
      <c r="W13" s="250" t="s">
        <v>903</v>
      </c>
      <c r="X13" s="250" t="s">
        <v>904</v>
      </c>
      <c r="Y13" s="620" t="s">
        <v>1907</v>
      </c>
    </row>
    <row r="14" spans="1:37" ht="263.10000000000002" customHeight="1" x14ac:dyDescent="0.25">
      <c r="A14" s="251">
        <v>8</v>
      </c>
      <c r="B14" s="250" t="str">
        <f>+VLOOKUP(A14,Tabla_Riesgos[[Número]:[Área]],2,FALSE)</f>
        <v>TODOS LOS PROCESOS</v>
      </c>
      <c r="C14" s="250" t="str">
        <f>+VLOOKUP(A14,Tabla_Riesgos[[Número]:[Área]],3,FALSE)</f>
        <v>Puede incitar la participación de varias personas o compañías para cometer un delito buscando el beneficio propio. Concierto para delinquir.</v>
      </c>
      <c r="D14" s="250" t="str">
        <f>+VLOOKUP(A14,Tabla_Riesgos[[Número]:[Área]],6,FALSE)</f>
        <v>Corrupción</v>
      </c>
      <c r="E14" s="250" t="str">
        <f>+VLOOKUP(A14,Tabla_Riesgos[[Número]:[Área]],4,FALSE)</f>
        <v>Como consecuencias de la ineficacia de los controles definidos
Debido a que no se cuente con lineamientos claros, en términos de conflictos de interés
Falta de difusión de los lineamientos o políticas sobre conflictos de interés</v>
      </c>
      <c r="F14" s="250" t="str">
        <f>+VLOOKUP(A14,Tabla_Riesgos[[Número]:[Área]],5,FALSE)</f>
        <v>Lo cual generaría una pérdida de imagen reputacional
Lo cual generaría Sanciones a la entidad y sus funcionarios
Lo cual ocasionaría demandas de la ciudadanía</v>
      </c>
      <c r="G14" s="480">
        <f ca="1">IFERROR(ROUND(AVERAGEIF('Valoración 2.0'!$C$4:$AK$132,'Mapa de riesgos corrupción 1.0'!A14,'Valoración 2.0'!$Z$4:$Z$132),0),0)</f>
        <v>1</v>
      </c>
      <c r="H14" s="480">
        <f ca="1">IFERROR(ROUND(AVERAGEIF('Valoración 2.0'!$C$4:$AK$132,'Mapa de riesgos corrupción 1.0'!A14,'Valoración 2.0'!$AA$4:$AA$132),0),0)</f>
        <v>5</v>
      </c>
      <c r="I14" s="233" t="str">
        <f t="shared" ca="1" si="0"/>
        <v>Rara VezCatastrófico</v>
      </c>
      <c r="J14" s="61" t="str">
        <f ca="1">+IFERROR(VLOOKUP(G14,'Tablas de calculos'!$V$22:$X$26,2,FALSE),"")</f>
        <v>Rara Vez</v>
      </c>
      <c r="K14" s="61" t="str">
        <f ca="1">+IFERROR(VLOOKUP(H14,'Tablas de calculos'!$V$22:$X$26,3,FALSE),"")</f>
        <v>Catastrófico</v>
      </c>
      <c r="L14" s="208" t="str">
        <f ca="1">IFERROR(VLOOKUP(I14,'Tablas de calculos'!$AF$4:$AI$28,4,FALSE),"")</f>
        <v>Extremo</v>
      </c>
      <c r="M14" s="256" t="s">
        <v>544</v>
      </c>
      <c r="N14" s="271" t="s">
        <v>922</v>
      </c>
      <c r="O14" s="482">
        <f ca="1">+G14-'Promedio de Controles'!E10</f>
        <v>-1</v>
      </c>
      <c r="P14" s="480">
        <f ca="1">+H14-'Promedio de Controles'!F10</f>
        <v>3</v>
      </c>
      <c r="Q14" s="233" t="str">
        <f t="shared" ca="1" si="1"/>
        <v>Rara VezModerado</v>
      </c>
      <c r="R14" s="61" t="str">
        <f ca="1">+IFERROR(VLOOKUP(O14,'Tablas de calculos'!$V$22:$X$26,2,FALSE),"Rara Vez")</f>
        <v>Rara Vez</v>
      </c>
      <c r="S14" s="61" t="str">
        <f ca="1">+IFERROR(VLOOKUP(P14,'Tablas de calculos'!$V$22:$X$26,3,FALSE),"")</f>
        <v>Moderado</v>
      </c>
      <c r="T14" s="306" t="str">
        <f ca="1">IFERROR(VLOOKUP(Q14,'Tablas de calculos'!$AF$4:$AI$28,4,FALSE),"")</f>
        <v>Moderado</v>
      </c>
      <c r="U14" s="250" t="s">
        <v>921</v>
      </c>
      <c r="V14" s="250" t="s">
        <v>907</v>
      </c>
      <c r="W14" s="250" t="s">
        <v>903</v>
      </c>
      <c r="X14" s="250" t="s">
        <v>904</v>
      </c>
      <c r="Y14" s="620" t="s">
        <v>1908</v>
      </c>
    </row>
    <row r="15" spans="1:37" ht="275.10000000000002" customHeight="1" x14ac:dyDescent="0.25">
      <c r="A15" s="251">
        <v>9</v>
      </c>
      <c r="B15" s="250" t="str">
        <f>+VLOOKUP(A15,Tabla_Riesgos[[Número]:[Área]],2,FALSE)</f>
        <v>TODOS LOS PROCESOS</v>
      </c>
      <c r="C15" s="250" t="str">
        <f>+VLOOKUP(A15,Tabla_Riesgos[[Número]:[Área]],3,FALSE)</f>
        <v xml:space="preserve">Puede ocurrir que un funcionario abuse de su cargo o funciones para inducir a otra persona a dar o prometer dinero o cualquier otro beneficio indebido. </v>
      </c>
      <c r="D15" s="250" t="str">
        <f>+VLOOKUP(A15,Tabla_Riesgos[[Número]:[Área]],6,FALSE)</f>
        <v>Corrupción</v>
      </c>
      <c r="E15" s="250" t="str">
        <f>+VLOOKUP(A15,Tabla_Riesgos[[Número]:[Área]],4,FALSE)</f>
        <v>Debido a la falta de controles dentro del proceso de contratación
Por la falta de valores éticos y morales en los funcionarios
Inaplicación del Manual de Ética y Buen Gobierno</v>
      </c>
      <c r="F15" s="250" t="str">
        <f>+VLOOKUP(A15,Tabla_Riesgos[[Número]:[Área]],5,FALSE)</f>
        <v>Lo cual generaría una pérdida de imagen reputacional
Lo cual generaría Sanciones a la entidad y sus funcionarios
Lo cual ocasionaría demandas de la ciudadanía</v>
      </c>
      <c r="G15" s="480">
        <f ca="1">IFERROR(ROUND(AVERAGEIF('Valoración 2.0'!$C$4:$AK$132,'Mapa de riesgos corrupción 1.0'!A15,'Valoración 2.0'!$Z$4:$Z$132),0),0)</f>
        <v>1</v>
      </c>
      <c r="H15" s="480">
        <f ca="1">IFERROR(ROUND(AVERAGEIF('Valoración 2.0'!$C$4:$AK$132,'Mapa de riesgos corrupción 1.0'!A15,'Valoración 2.0'!$AA$4:$AA$132),0),0)</f>
        <v>5</v>
      </c>
      <c r="I15" s="233" t="str">
        <f t="shared" ca="1" si="0"/>
        <v>Rara VezCatastrófico</v>
      </c>
      <c r="J15" s="61" t="str">
        <f ca="1">+IFERROR(VLOOKUP(G15,'Tablas de calculos'!$V$22:$X$26,2,FALSE),"")</f>
        <v>Rara Vez</v>
      </c>
      <c r="K15" s="61" t="str">
        <f ca="1">+IFERROR(VLOOKUP(H15,'Tablas de calculos'!$V$22:$X$26,3,FALSE),"")</f>
        <v>Catastrófico</v>
      </c>
      <c r="L15" s="208" t="str">
        <f ca="1">IFERROR(VLOOKUP(I15,'Tablas de calculos'!$AF$4:$AI$28,4,FALSE),"")</f>
        <v>Extremo</v>
      </c>
      <c r="M15" s="256" t="s">
        <v>544</v>
      </c>
      <c r="N15" s="271" t="s">
        <v>923</v>
      </c>
      <c r="O15" s="482">
        <f ca="1">+G15-'Promedio de Controles'!E11</f>
        <v>0</v>
      </c>
      <c r="P15" s="480">
        <f ca="1">+H15-'Promedio de Controles'!F11</f>
        <v>3</v>
      </c>
      <c r="Q15" s="233" t="str">
        <f t="shared" ca="1" si="1"/>
        <v>Rara VezModerado</v>
      </c>
      <c r="R15" s="61" t="str">
        <f ca="1">+IFERROR(VLOOKUP(O15,'Tablas de calculos'!$V$22:$X$26,2,FALSE),"Rara Vez")</f>
        <v>Rara Vez</v>
      </c>
      <c r="S15" s="61" t="str">
        <f ca="1">+IFERROR(VLOOKUP(P15,'Tablas de calculos'!$V$22:$X$26,3,FALSE),"")</f>
        <v>Moderado</v>
      </c>
      <c r="T15" s="306" t="str">
        <f ca="1">IFERROR(VLOOKUP(Q15,'Tablas de calculos'!$AF$4:$AI$28,4,FALSE),"")</f>
        <v>Moderado</v>
      </c>
      <c r="U15" s="250" t="s">
        <v>912</v>
      </c>
      <c r="V15" s="250" t="s">
        <v>121</v>
      </c>
      <c r="W15" s="250" t="s">
        <v>902</v>
      </c>
      <c r="X15" s="250" t="s">
        <v>924</v>
      </c>
      <c r="Y15" s="620" t="s">
        <v>1909</v>
      </c>
    </row>
    <row r="16" spans="1:37" ht="216.95" customHeight="1" x14ac:dyDescent="0.25">
      <c r="A16" s="251">
        <v>10</v>
      </c>
      <c r="B16" s="250" t="str">
        <f>+VLOOKUP(A16,Tabla_Riesgos[[Número]:[Área]],2,FALSE)</f>
        <v>TODOS LOS PROCESOS</v>
      </c>
      <c r="C16" s="250" t="str">
        <f>+VLOOKUP(A16,Tabla_Riesgos[[Número]:[Área]],3,FALSE)</f>
        <v>Puede ocurrir que teniendo conocimiento de una conducta delictiva, no se informe a las autoridades por temor a repercusiones sociales o financieras. Omisión de denuncia</v>
      </c>
      <c r="D16" s="250" t="str">
        <f>+VLOOKUP(A16,Tabla_Riesgos[[Número]:[Área]],6,FALSE)</f>
        <v>Corrupción</v>
      </c>
      <c r="E16" s="250" t="str">
        <f>+VLOOKUP(A16,Tabla_Riesgos[[Número]:[Área]],4,FALSE)</f>
        <v xml:space="preserve">Debido al desconocimiento de la normatividad que exige la denuncia de las conductas delictivas
Por temor a repercusiones en su estabilidad laboral </v>
      </c>
      <c r="F16" s="250" t="str">
        <f>+VLOOKUP(A16,Tabla_Riesgos[[Número]:[Área]],5,FALSE)</f>
        <v>Lo cual generaría una pérdida de imagen reputacional
Lo cual generaría Sanciones a la entidad y sus funcionarios
Lo cual ocasionaría demandas de la ciudadanía</v>
      </c>
      <c r="G16" s="480">
        <f ca="1">IFERROR(ROUND(AVERAGEIF('Valoración 2.0'!$C$4:$AK$132,'Mapa de riesgos corrupción 1.0'!A16,'Valoración 2.0'!$Z$4:$Z$132),0),0)</f>
        <v>2</v>
      </c>
      <c r="H16" s="480">
        <f ca="1">IFERROR(ROUND(AVERAGEIF('Valoración 2.0'!$C$4:$AK$132,'Mapa de riesgos corrupción 1.0'!A16,'Valoración 2.0'!$AA$4:$AA$132),0),0)</f>
        <v>5</v>
      </c>
      <c r="I16" s="233" t="str">
        <f t="shared" ca="1" si="0"/>
        <v>ImprobableCatastrófico</v>
      </c>
      <c r="J16" s="61" t="str">
        <f ca="1">+IFERROR(VLOOKUP(G16,'Tablas de calculos'!$V$22:$X$26,2,FALSE),"")</f>
        <v>Improbable</v>
      </c>
      <c r="K16" s="61" t="str">
        <f ca="1">+IFERROR(VLOOKUP(H16,'Tablas de calculos'!$V$22:$X$26,3,FALSE),"")</f>
        <v>Catastrófico</v>
      </c>
      <c r="L16" s="208" t="str">
        <f ca="1">IFERROR(VLOOKUP(I16,'Tablas de calculos'!$AF$4:$AI$28,4,FALSE),"")</f>
        <v>Extremo</v>
      </c>
      <c r="M16" s="256" t="s">
        <v>544</v>
      </c>
      <c r="N16" s="268" t="s">
        <v>861</v>
      </c>
      <c r="O16" s="482">
        <f ca="1">+G16-'Promedio de Controles'!E12</f>
        <v>1</v>
      </c>
      <c r="P16" s="480">
        <f ca="1">+H16-'Promedio de Controles'!F12</f>
        <v>3</v>
      </c>
      <c r="Q16" s="233" t="str">
        <f t="shared" ca="1" si="1"/>
        <v>Rara VezModerado</v>
      </c>
      <c r="R16" s="61" t="str">
        <f ca="1">+IFERROR(VLOOKUP(O16,'Tablas de calculos'!$V$22:$X$26,2,FALSE),"Rara Vez")</f>
        <v>Rara Vez</v>
      </c>
      <c r="S16" s="61" t="str">
        <f ca="1">+IFERROR(VLOOKUP(P16,'Tablas de calculos'!$V$22:$X$26,3,FALSE),"")</f>
        <v>Moderado</v>
      </c>
      <c r="T16" s="306" t="str">
        <f ca="1">IFERROR(VLOOKUP(Q16,'Tablas de calculos'!$AF$4:$AI$28,4,FALSE),"")</f>
        <v>Moderado</v>
      </c>
      <c r="U16" s="250" t="s">
        <v>866</v>
      </c>
      <c r="V16" s="250" t="s">
        <v>864</v>
      </c>
      <c r="W16" s="250" t="s">
        <v>903</v>
      </c>
      <c r="X16" s="250" t="s">
        <v>904</v>
      </c>
      <c r="Y16" s="622" t="s">
        <v>1910</v>
      </c>
    </row>
    <row r="17" spans="1:25" ht="231" customHeight="1" x14ac:dyDescent="0.25">
      <c r="A17" s="251">
        <v>11</v>
      </c>
      <c r="B17" s="250" t="str">
        <f>+VLOOKUP(A17,Tabla_Riesgos[[Número]:[Área]],2,FALSE)</f>
        <v>TODOS LOS PROCESOS</v>
      </c>
      <c r="C17" s="250" t="str">
        <f>+VLOOKUP(A17,Tabla_Riesgos[[Número]:[Área]],3,FALSE)</f>
        <v xml:space="preserve">Posibilidad de que uno o varios funcionarios utilicen de forma  indebida la información  privilegiada de los sistemas de información para obtener beneficio privado. </v>
      </c>
      <c r="D17" s="250" t="str">
        <f>+VLOOKUP(A17,Tabla_Riesgos[[Número]:[Área]],6,FALSE)</f>
        <v>Corrupción</v>
      </c>
      <c r="E17" s="250" t="str">
        <f>+VLOOKUP(A17,Tabla_Riesgos[[Número]:[Área]],4,FALSE)</f>
        <v>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v>
      </c>
      <c r="F17" s="250" t="str">
        <f>+VLOOKUP(A17,Tabla_Riesgos[[Número]:[Área]],5,FALSE)</f>
        <v>Lo cual generaría pérdidas económicas 
Lo cual generaría una pérdida de imagen reputacional
Lo cual generaría Sanciones a la entidad y sus funcionarios
Lo cual ocasionaría demandas de los funcionarios</v>
      </c>
      <c r="G17" s="480">
        <f ca="1">IFERROR(ROUND(AVERAGEIF('Valoración 2.0'!$C$4:$AK$132,'Mapa de riesgos corrupción 1.0'!A17,'Valoración 2.0'!$Z$4:$Z$132),0),0)</f>
        <v>2</v>
      </c>
      <c r="H17" s="480">
        <f ca="1">IFERROR(ROUND(AVERAGEIF('Valoración 2.0'!$C$4:$AK$132,'Mapa de riesgos corrupción 1.0'!A17,'Valoración 2.0'!$AA$4:$AA$132),0),0)</f>
        <v>5</v>
      </c>
      <c r="I17" s="233" t="str">
        <f t="shared" ca="1" si="0"/>
        <v>ImprobableCatastrófico</v>
      </c>
      <c r="J17" s="61" t="str">
        <f ca="1">+IFERROR(VLOOKUP(G17,'Tablas de calculos'!$V$22:$X$26,2,FALSE),"")</f>
        <v>Improbable</v>
      </c>
      <c r="K17" s="61" t="str">
        <f ca="1">+IFERROR(VLOOKUP(H17,'Tablas de calculos'!$V$22:$X$26,3,FALSE),"")</f>
        <v>Catastrófico</v>
      </c>
      <c r="L17" s="208" t="str">
        <f ca="1">IFERROR(VLOOKUP(I17,'Tablas de calculos'!$AF$4:$AI$28,4,FALSE),"")</f>
        <v>Extremo</v>
      </c>
      <c r="M17" s="256" t="s">
        <v>544</v>
      </c>
      <c r="N17" s="271" t="s">
        <v>925</v>
      </c>
      <c r="O17" s="482">
        <f ca="1">+G17-'Promedio de Controles'!E13</f>
        <v>1</v>
      </c>
      <c r="P17" s="480">
        <f ca="1">+H17-'Promedio de Controles'!F13</f>
        <v>3</v>
      </c>
      <c r="Q17" s="233" t="str">
        <f t="shared" ca="1" si="1"/>
        <v>Rara VezModerado</v>
      </c>
      <c r="R17" s="61" t="str">
        <f ca="1">+IFERROR(VLOOKUP(O17,'Tablas de calculos'!$V$22:$X$26,2,FALSE),"Rara Vez")</f>
        <v>Rara Vez</v>
      </c>
      <c r="S17" s="61" t="str">
        <f ca="1">+IFERROR(VLOOKUP(P17,'Tablas de calculos'!$V$22:$X$26,3,FALSE),"")</f>
        <v>Moderado</v>
      </c>
      <c r="T17" s="306" t="str">
        <f ca="1">IFERROR(VLOOKUP(Q17,'Tablas de calculos'!$AF$4:$AI$28,4,FALSE),"")</f>
        <v>Moderado</v>
      </c>
      <c r="U17" s="250" t="s">
        <v>915</v>
      </c>
      <c r="V17" s="250" t="s">
        <v>913</v>
      </c>
      <c r="W17" s="250" t="s">
        <v>914</v>
      </c>
      <c r="X17" s="250" t="s">
        <v>910</v>
      </c>
      <c r="Y17" s="620" t="s">
        <v>1911</v>
      </c>
    </row>
    <row r="18" spans="1:25" ht="273.95" customHeight="1" x14ac:dyDescent="0.25">
      <c r="A18" s="251">
        <v>13</v>
      </c>
      <c r="B18" s="250" t="str">
        <f>+VLOOKUP(A18,Tabla_Riesgos[[Número]:[Área]],2,FALSE)</f>
        <v>TODOS LOS PROCESOS</v>
      </c>
      <c r="C18" s="250" t="str">
        <f>+VLOOKUP(A18,Tabla_Riesgos[[Número]:[Área]],3,FALSE)</f>
        <v>Puede ocurrir apropiación ilegal, en beneficio propio o de un tercero, de los bienes del estado.</v>
      </c>
      <c r="D18" s="250" t="str">
        <f>+VLOOKUP(A18,Tabla_Riesgos[[Número]:[Área]],6,FALSE)</f>
        <v>Corrupción</v>
      </c>
      <c r="E18" s="250" t="str">
        <f>+VLOOKUP(A18,Tabla_Riesgos[[Número]:[Área]],4,FALSE)</f>
        <v>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v>
      </c>
      <c r="F18" s="250" t="str">
        <f>+VLOOKUP(A18,Tabla_Riesgos[[Número]:[Área]],5,FALSE)</f>
        <v>Lo cual generaría una pérdida de imagen reputacional
Lo cual generaría Sanciones a la entidad y sus funcionarios
Lo cual ocasionaría denuncias y demandas de la ciudadanía
Pérdida de recursos económicos</v>
      </c>
      <c r="G18" s="480">
        <f ca="1">IFERROR(ROUND(AVERAGEIF('Valoración 2.0'!$C$4:$AK$132,'Mapa de riesgos corrupción 1.0'!A18,'Valoración 2.0'!$Z$4:$Z$132),0),0)</f>
        <v>2</v>
      </c>
      <c r="H18" s="480">
        <f ca="1">IFERROR(ROUND(AVERAGEIF('Valoración 2.0'!$C$4:$AK$132,'Mapa de riesgos corrupción 1.0'!A18,'Valoración 2.0'!$AA$4:$AA$132),0),0)</f>
        <v>5</v>
      </c>
      <c r="I18" s="233" t="str">
        <f t="shared" ca="1" si="0"/>
        <v>ImprobableCatastrófico</v>
      </c>
      <c r="J18" s="61" t="str">
        <f ca="1">+IFERROR(VLOOKUP(G18,'Tablas de calculos'!$V$22:$X$26,2,FALSE),"")</f>
        <v>Improbable</v>
      </c>
      <c r="K18" s="61" t="str">
        <f ca="1">+IFERROR(VLOOKUP(H18,'Tablas de calculos'!$V$22:$X$26,3,FALSE),"")</f>
        <v>Catastrófico</v>
      </c>
      <c r="L18" s="208" t="str">
        <f ca="1">IFERROR(VLOOKUP(I18,'Tablas de calculos'!$AF$4:$AI$28,4,FALSE),"")</f>
        <v>Extremo</v>
      </c>
      <c r="M18" s="256" t="s">
        <v>544</v>
      </c>
      <c r="N18" s="271" t="s">
        <v>862</v>
      </c>
      <c r="O18" s="482">
        <f ca="1">+G18-'Promedio de Controles'!E14</f>
        <v>1</v>
      </c>
      <c r="P18" s="480">
        <f ca="1">+H18-'Promedio de Controles'!F14</f>
        <v>3</v>
      </c>
      <c r="Q18" s="233" t="str">
        <f t="shared" ca="1" si="1"/>
        <v>Rara VezModerado</v>
      </c>
      <c r="R18" s="61" t="str">
        <f ca="1">+IFERROR(VLOOKUP(O18,'Tablas de calculos'!$V$22:$X$26,2,FALSE),"Rara Vez")</f>
        <v>Rara Vez</v>
      </c>
      <c r="S18" s="61" t="str">
        <f ca="1">+IFERROR(VLOOKUP(P18,'Tablas de calculos'!$V$22:$X$26,3,FALSE),"")</f>
        <v>Moderado</v>
      </c>
      <c r="T18" s="306" t="str">
        <f ca="1">IFERROR(VLOOKUP(Q18,'Tablas de calculos'!$AF$4:$AI$28,4,FALSE),"")</f>
        <v>Moderado</v>
      </c>
      <c r="U18" s="250" t="s">
        <v>921</v>
      </c>
      <c r="V18" s="250" t="s">
        <v>907</v>
      </c>
      <c r="W18" s="250" t="s">
        <v>903</v>
      </c>
      <c r="X18" s="250" t="s">
        <v>904</v>
      </c>
      <c r="Y18" s="620" t="s">
        <v>1912</v>
      </c>
    </row>
    <row r="19" spans="1:25" ht="222.75" customHeight="1" x14ac:dyDescent="0.25">
      <c r="A19" s="251">
        <v>128</v>
      </c>
      <c r="B19" s="250" t="str">
        <f>+VLOOKUP(A19,Tabla_Riesgos[[Número]:[Área]],2,FALSE)</f>
        <v>EVALUACIÒN Y CONTROL</v>
      </c>
      <c r="C19" s="250" t="str">
        <f>+VLOOKUP(A19,Tabla_Riesgos[[Número]:[Área]],3,FALSE)</f>
        <v>Puede ocurrir que se presente manipulación o direccionamiento de información procesada o generada en el marco de la actividad de la auditoría interna, con el fin de obtener provecho propio o de un tercero</v>
      </c>
      <c r="D19" s="250" t="str">
        <f>+VLOOKUP(A19,Tabla_Riesgos[[Número]:[Área]],6,FALSE)</f>
        <v>Corrupción</v>
      </c>
      <c r="E19" s="250" t="str">
        <f>+VLOOKUP(A19,Tabla_Riesgos[[Número]:[Área]],4,FALSE)</f>
        <v>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v>
      </c>
      <c r="F19" s="250" t="str">
        <f>+VLOOKUP(A19,Tabla_Riesgos[[Número]:[Área]],5,FALSE)</f>
        <v>Toma de decisiones de la Alta Dirección equivocadas o no acordes con la realidad institucional
Vulneración del principio de confidencialidad
Favorecimiento o perjuicio a los auditados
Afectación de la imagen de la Oficina de Control Interno</v>
      </c>
      <c r="G19" s="480">
        <f ca="1">IFERROR(ROUND(AVERAGEIF('Valoración 2.0'!$C$4:$AK$132,'Mapa de riesgos corrupción 1.0'!A19,'Valoración 2.0'!$Z$4:$Z$132),0),0)</f>
        <v>1</v>
      </c>
      <c r="H19" s="480">
        <f ca="1">IFERROR(ROUND(AVERAGEIF('Valoración 2.0'!$C$4:$AK$132,'Mapa de riesgos corrupción 1.0'!A19,'Valoración 2.0'!$AA$4:$AA$132),0),0)</f>
        <v>4</v>
      </c>
      <c r="I19" s="233" t="str">
        <f t="shared" ca="1" si="0"/>
        <v>Rara VezMayor</v>
      </c>
      <c r="J19" s="61" t="str">
        <f ca="1">+IFERROR(VLOOKUP(G19,'Tablas de calculos'!$V$22:$X$26,2,FALSE),"")</f>
        <v>Rara Vez</v>
      </c>
      <c r="K19" s="61" t="str">
        <f ca="1">+IFERROR(VLOOKUP(H19,'Tablas de calculos'!$V$22:$X$26,3,FALSE),"")</f>
        <v>Mayor</v>
      </c>
      <c r="L19" s="208" t="str">
        <f ca="1">IFERROR(VLOOKUP(I19,'Tablas de calculos'!$AF$4:$AI$28,4,FALSE),"")</f>
        <v>Alto</v>
      </c>
      <c r="M19" s="256" t="s">
        <v>544</v>
      </c>
      <c r="N19" s="271" t="s">
        <v>1607</v>
      </c>
      <c r="O19" s="415">
        <f ca="1">+G19-'Promedio de Controles'!E97</f>
        <v>-1</v>
      </c>
      <c r="P19" s="482">
        <f ca="1">+H19-'Promedio de Controles'!F97</f>
        <v>2</v>
      </c>
      <c r="Q19" s="233" t="str">
        <f t="shared" ca="1" si="1"/>
        <v>Rara VezMenor</v>
      </c>
      <c r="R19" s="61" t="str">
        <f ca="1">+IFERROR(VLOOKUP(O19,'Tablas de calculos'!$V$22:$X$26,2,FALSE),"Rara Vez")</f>
        <v>Rara Vez</v>
      </c>
      <c r="S19" s="61" t="str">
        <f ca="1">+IFERROR(VLOOKUP(P19,'Tablas de calculos'!$V$22:$X$26,3,FALSE),"")</f>
        <v>Menor</v>
      </c>
      <c r="T19" s="306" t="str">
        <f ca="1">IFERROR(VLOOKUP(Q19,'Tablas de calculos'!$AF$4:$AI$28,4,FALSE),"")</f>
        <v>Bajo</v>
      </c>
      <c r="U19" s="250" t="s">
        <v>1144</v>
      </c>
      <c r="V19" s="250" t="s">
        <v>1145</v>
      </c>
      <c r="W19" s="250" t="s">
        <v>1146</v>
      </c>
      <c r="X19" s="269" t="s">
        <v>1603</v>
      </c>
      <c r="Y19" s="620" t="s">
        <v>1913</v>
      </c>
    </row>
    <row r="23" spans="1:25" x14ac:dyDescent="0.25">
      <c r="N23" s="409"/>
    </row>
    <row r="24" spans="1:25" x14ac:dyDescent="0.25">
      <c r="N24" s="410"/>
    </row>
    <row r="26" spans="1:25" x14ac:dyDescent="0.25">
      <c r="N26" s="411"/>
    </row>
    <row r="27" spans="1:25" x14ac:dyDescent="0.25">
      <c r="N27" s="411"/>
    </row>
    <row r="28" spans="1:25" x14ac:dyDescent="0.25">
      <c r="N28" s="410"/>
    </row>
  </sheetData>
  <sortState xmlns:xlrd2="http://schemas.microsoft.com/office/spreadsheetml/2017/richdata2" ref="AA7:AE19">
    <sortCondition ref="AA7:AA19"/>
  </sortState>
  <mergeCells count="44">
    <mergeCell ref="Q10:Q12"/>
    <mergeCell ref="A10:A12"/>
    <mergeCell ref="B10:B12"/>
    <mergeCell ref="C10:C12"/>
    <mergeCell ref="D10:D12"/>
    <mergeCell ref="E10:E12"/>
    <mergeCell ref="F10:F12"/>
    <mergeCell ref="J10:J12"/>
    <mergeCell ref="L10:L12"/>
    <mergeCell ref="K10:K12"/>
    <mergeCell ref="M10:M12"/>
    <mergeCell ref="G10:G12"/>
    <mergeCell ref="H10:H12"/>
    <mergeCell ref="I10:I12"/>
    <mergeCell ref="T10:T12"/>
    <mergeCell ref="S10:S12"/>
    <mergeCell ref="W4:X4"/>
    <mergeCell ref="V1:X3"/>
    <mergeCell ref="G4:T4"/>
    <mergeCell ref="R5:T5"/>
    <mergeCell ref="G5:I5"/>
    <mergeCell ref="M5:M6"/>
    <mergeCell ref="U5:U6"/>
    <mergeCell ref="V5:V6"/>
    <mergeCell ref="W5:W6"/>
    <mergeCell ref="X5:X6"/>
    <mergeCell ref="R10:R12"/>
    <mergeCell ref="N10:N12"/>
    <mergeCell ref="O10:O12"/>
    <mergeCell ref="P10:P12"/>
    <mergeCell ref="Y5:Y6"/>
    <mergeCell ref="F5:F6"/>
    <mergeCell ref="A1:U2"/>
    <mergeCell ref="A3:U3"/>
    <mergeCell ref="A4:F4"/>
    <mergeCell ref="U4:V4"/>
    <mergeCell ref="J5:L5"/>
    <mergeCell ref="O5:Q5"/>
    <mergeCell ref="N5:N6"/>
    <mergeCell ref="A5:A6"/>
    <mergeCell ref="B5:B6"/>
    <mergeCell ref="C5:C6"/>
    <mergeCell ref="D5:D6"/>
    <mergeCell ref="E5:E6"/>
  </mergeCells>
  <conditionalFormatting sqref="L7:L19">
    <cfRule type="cellIs" dxfId="116" priority="9" operator="equal">
      <formula>"Extremo"</formula>
    </cfRule>
    <cfRule type="cellIs" dxfId="115" priority="10" operator="equal">
      <formula>"Alto"</formula>
    </cfRule>
    <cfRule type="cellIs" dxfId="114" priority="11" operator="equal">
      <formula>"Moderado"</formula>
    </cfRule>
    <cfRule type="cellIs" dxfId="113" priority="12" operator="equal">
      <formula>"Bajo"</formula>
    </cfRule>
  </conditionalFormatting>
  <conditionalFormatting sqref="T7">
    <cfRule type="cellIs" dxfId="112" priority="5" operator="equal">
      <formula>"Extremo"</formula>
    </cfRule>
    <cfRule type="cellIs" dxfId="111" priority="6" operator="equal">
      <formula>"Alto"</formula>
    </cfRule>
    <cfRule type="cellIs" dxfId="110" priority="7" operator="equal">
      <formula>"Moderado"</formula>
    </cfRule>
    <cfRule type="cellIs" dxfId="109" priority="8" operator="equal">
      <formula>"Bajo"</formula>
    </cfRule>
  </conditionalFormatting>
  <conditionalFormatting sqref="T8:T10 T13:T19">
    <cfRule type="cellIs" dxfId="108" priority="1" operator="equal">
      <formula>"Extremo"</formula>
    </cfRule>
    <cfRule type="cellIs" dxfId="107" priority="2" operator="equal">
      <formula>"Alto"</formula>
    </cfRule>
    <cfRule type="cellIs" dxfId="106" priority="3" operator="equal">
      <formula>"Moderado"</formula>
    </cfRule>
    <cfRule type="cellIs" dxfId="105"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B0963-F19A-482D-A48F-EA9BB11AF56C}">
  <sheetPr>
    <tabColor rgb="FFFFFF00"/>
  </sheetPr>
  <dimension ref="A1:AC139"/>
  <sheetViews>
    <sheetView view="pageBreakPreview" zoomScale="40" zoomScaleNormal="55" zoomScaleSheetLayoutView="40" workbookViewId="0">
      <selection activeCell="G18" sqref="G18"/>
    </sheetView>
  </sheetViews>
  <sheetFormatPr baseColWidth="10" defaultColWidth="11.42578125" defaultRowHeight="15" x14ac:dyDescent="0.25"/>
  <cols>
    <col min="1" max="1" width="7.28515625" style="19" customWidth="1"/>
    <col min="2" max="2" width="14.28515625" style="19" customWidth="1"/>
    <col min="3" max="3" width="36.42578125" style="19" customWidth="1"/>
    <col min="4" max="4" width="13.28515625" style="19" customWidth="1"/>
    <col min="5" max="5" width="46" style="19" customWidth="1"/>
    <col min="6" max="6" width="40.85546875" style="19" customWidth="1"/>
    <col min="7" max="7" width="11.42578125" style="19" bestFit="1" customWidth="1"/>
    <col min="8" max="8" width="7.42578125" style="19" bestFit="1" customWidth="1"/>
    <col min="9" max="9" width="11.28515625" style="19" bestFit="1" customWidth="1"/>
    <col min="10" max="10" width="17" style="19" customWidth="1"/>
    <col min="11" max="11" width="18.42578125" style="19" customWidth="1"/>
    <col min="12" max="12" width="13.28515625" style="19" customWidth="1"/>
    <col min="13" max="13" width="12.7109375" style="19" customWidth="1"/>
    <col min="14" max="14" width="44.42578125" style="19" customWidth="1"/>
    <col min="15" max="15" width="10.42578125" style="19" bestFit="1" customWidth="1"/>
    <col min="16" max="16" width="7.42578125" style="19" bestFit="1" customWidth="1"/>
    <col min="17" max="17" width="10.42578125" style="19" bestFit="1" customWidth="1"/>
    <col min="18" max="18" width="18" style="19" customWidth="1"/>
    <col min="19" max="19" width="15.42578125" style="19" customWidth="1"/>
    <col min="20" max="20" width="12.7109375" style="19" customWidth="1"/>
    <col min="21" max="26" width="25" style="19" customWidth="1"/>
    <col min="27" max="27" width="11.42578125" style="19"/>
    <col min="28" max="28" width="44.85546875" style="19" customWidth="1"/>
    <col min="29" max="16384" width="11.42578125" style="19"/>
  </cols>
  <sheetData>
    <row r="1" spans="1:26" ht="24" customHeight="1" x14ac:dyDescent="0.25">
      <c r="A1" s="685" t="s">
        <v>1579</v>
      </c>
      <c r="B1" s="686"/>
      <c r="C1" s="686"/>
      <c r="D1" s="686"/>
      <c r="E1" s="686"/>
      <c r="F1" s="686"/>
      <c r="G1" s="686"/>
      <c r="H1" s="686"/>
      <c r="I1" s="686"/>
      <c r="J1" s="686"/>
      <c r="K1" s="686"/>
      <c r="L1" s="686"/>
      <c r="M1" s="686"/>
      <c r="N1" s="686"/>
      <c r="O1" s="686"/>
      <c r="P1" s="686"/>
      <c r="Q1" s="686"/>
      <c r="R1" s="686"/>
      <c r="S1" s="686"/>
      <c r="T1" s="686"/>
      <c r="U1" s="686"/>
      <c r="V1" s="686"/>
      <c r="W1" s="755"/>
      <c r="X1" s="715"/>
      <c r="Y1" s="716"/>
      <c r="Z1" s="717"/>
    </row>
    <row r="2" spans="1:26" ht="24" customHeight="1" thickBot="1" x14ac:dyDescent="0.3">
      <c r="A2" s="687"/>
      <c r="B2" s="688"/>
      <c r="C2" s="688"/>
      <c r="D2" s="688"/>
      <c r="E2" s="688"/>
      <c r="F2" s="688"/>
      <c r="G2" s="688"/>
      <c r="H2" s="688"/>
      <c r="I2" s="688"/>
      <c r="J2" s="688"/>
      <c r="K2" s="688"/>
      <c r="L2" s="688"/>
      <c r="M2" s="688"/>
      <c r="N2" s="688"/>
      <c r="O2" s="688"/>
      <c r="P2" s="688"/>
      <c r="Q2" s="688"/>
      <c r="R2" s="688"/>
      <c r="S2" s="688"/>
      <c r="T2" s="688"/>
      <c r="U2" s="688"/>
      <c r="V2" s="688"/>
      <c r="W2" s="756"/>
      <c r="X2" s="718"/>
      <c r="Y2" s="719"/>
      <c r="Z2" s="720"/>
    </row>
    <row r="3" spans="1:26" ht="24" customHeight="1" thickBot="1" x14ac:dyDescent="0.3">
      <c r="A3" s="757" t="s">
        <v>843</v>
      </c>
      <c r="B3" s="758"/>
      <c r="C3" s="758"/>
      <c r="D3" s="758"/>
      <c r="E3" s="758"/>
      <c r="F3" s="758"/>
      <c r="G3" s="758"/>
      <c r="H3" s="758"/>
      <c r="I3" s="758"/>
      <c r="J3" s="758"/>
      <c r="K3" s="758"/>
      <c r="L3" s="758"/>
      <c r="M3" s="758"/>
      <c r="N3" s="758"/>
      <c r="O3" s="758"/>
      <c r="P3" s="758"/>
      <c r="Q3" s="758"/>
      <c r="R3" s="758"/>
      <c r="S3" s="758"/>
      <c r="T3" s="758"/>
      <c r="U3" s="758"/>
      <c r="V3" s="758"/>
      <c r="W3" s="758"/>
      <c r="X3" s="721"/>
      <c r="Y3" s="722"/>
      <c r="Z3" s="723"/>
    </row>
    <row r="4" spans="1:26" ht="38.25" customHeight="1" thickBot="1" x14ac:dyDescent="0.3">
      <c r="A4" s="691" t="s">
        <v>844</v>
      </c>
      <c r="B4" s="692"/>
      <c r="C4" s="692"/>
      <c r="D4" s="692"/>
      <c r="E4" s="692"/>
      <c r="F4" s="693"/>
      <c r="G4" s="724" t="s">
        <v>845</v>
      </c>
      <c r="H4" s="692"/>
      <c r="I4" s="692"/>
      <c r="J4" s="692"/>
      <c r="K4" s="692"/>
      <c r="L4" s="692"/>
      <c r="M4" s="692"/>
      <c r="N4" s="692"/>
      <c r="O4" s="692"/>
      <c r="P4" s="692"/>
      <c r="Q4" s="692"/>
      <c r="R4" s="692"/>
      <c r="S4" s="692"/>
      <c r="T4" s="693"/>
      <c r="U4" s="694" t="s">
        <v>627</v>
      </c>
      <c r="V4" s="695"/>
      <c r="W4" s="694" t="s">
        <v>628</v>
      </c>
      <c r="X4" s="714"/>
      <c r="Y4" s="694" t="s">
        <v>635</v>
      </c>
      <c r="Z4" s="754"/>
    </row>
    <row r="5" spans="1:26" ht="38.25" customHeight="1" thickBot="1" x14ac:dyDescent="0.3">
      <c r="A5" s="704" t="s">
        <v>474</v>
      </c>
      <c r="B5" s="704" t="s">
        <v>846</v>
      </c>
      <c r="C5" s="683" t="s">
        <v>133</v>
      </c>
      <c r="D5" s="683" t="s">
        <v>847</v>
      </c>
      <c r="E5" s="683" t="s">
        <v>848</v>
      </c>
      <c r="F5" s="683" t="s">
        <v>849</v>
      </c>
      <c r="G5" s="699" t="s">
        <v>857</v>
      </c>
      <c r="H5" s="700"/>
      <c r="I5" s="701"/>
      <c r="J5" s="696" t="s">
        <v>851</v>
      </c>
      <c r="K5" s="697"/>
      <c r="L5" s="698"/>
      <c r="M5" s="728" t="s">
        <v>859</v>
      </c>
      <c r="N5" s="702" t="s">
        <v>850</v>
      </c>
      <c r="O5" s="699" t="s">
        <v>855</v>
      </c>
      <c r="P5" s="700"/>
      <c r="Q5" s="701"/>
      <c r="R5" s="725" t="s">
        <v>855</v>
      </c>
      <c r="S5" s="726"/>
      <c r="T5" s="727"/>
      <c r="U5" s="752" t="s">
        <v>629</v>
      </c>
      <c r="V5" s="759" t="s">
        <v>630</v>
      </c>
      <c r="W5" s="752" t="s">
        <v>631</v>
      </c>
      <c r="X5" s="752" t="s">
        <v>632</v>
      </c>
      <c r="Y5" s="752" t="s">
        <v>633</v>
      </c>
      <c r="Z5" s="752" t="s">
        <v>634</v>
      </c>
    </row>
    <row r="6" spans="1:26" ht="38.25" customHeight="1" thickBot="1" x14ac:dyDescent="0.3">
      <c r="A6" s="705"/>
      <c r="B6" s="705"/>
      <c r="C6" s="684"/>
      <c r="D6" s="684"/>
      <c r="E6" s="684"/>
      <c r="F6" s="684"/>
      <c r="G6" s="255" t="s">
        <v>135</v>
      </c>
      <c r="H6" s="255" t="s">
        <v>150</v>
      </c>
      <c r="I6" s="255" t="s">
        <v>577</v>
      </c>
      <c r="J6" s="245" t="s">
        <v>135</v>
      </c>
      <c r="K6" s="245" t="s">
        <v>150</v>
      </c>
      <c r="L6" s="245" t="s">
        <v>852</v>
      </c>
      <c r="M6" s="729"/>
      <c r="N6" s="703"/>
      <c r="O6" s="255" t="s">
        <v>135</v>
      </c>
      <c r="P6" s="255" t="s">
        <v>150</v>
      </c>
      <c r="Q6" s="255" t="s">
        <v>577</v>
      </c>
      <c r="R6" s="246" t="s">
        <v>853</v>
      </c>
      <c r="S6" s="246" t="s">
        <v>150</v>
      </c>
      <c r="T6" s="246" t="s">
        <v>854</v>
      </c>
      <c r="U6" s="753"/>
      <c r="V6" s="760"/>
      <c r="W6" s="753"/>
      <c r="X6" s="753"/>
      <c r="Y6" s="753"/>
      <c r="Z6" s="753"/>
    </row>
    <row r="7" spans="1:26" ht="114.75" customHeight="1" x14ac:dyDescent="0.25">
      <c r="A7" s="278">
        <v>20</v>
      </c>
      <c r="B7" s="278" t="str">
        <f>+VLOOKUP(A7,Tabla_Riesgos[[Número]:[Área]],2,FALSE)</f>
        <v>TODOS LOS PROCESOS</v>
      </c>
      <c r="C7" s="278" t="str">
        <f>+VLOOKUP(A7,Tabla_Riesgos[[Número]:[Área]],3,FALSE)</f>
        <v>Falta de programas de gestión de cambio y seguimientos en el uso y apropiación de TIC's</v>
      </c>
      <c r="D7" s="273" t="str">
        <f>+VLOOKUP(A7,Tabla_Riesgos[[Número]:[Área]],6,FALSE)</f>
        <v>Seguridad de la Información</v>
      </c>
      <c r="E7" s="273" t="str">
        <f>+VLOOKUP(A7,Tabla_Riesgos[[Número]:[Área]],4,FALSE)</f>
        <v>Como consecuencia del no reconocimiento de las necesidades de metodologías de implementación de sistemas de información
Debido a la falta de sensibilización, divulgación y capacitación en gestión de cambios y TICs
Alta rotación de personal</v>
      </c>
      <c r="F7" s="273" t="str">
        <f>+VLOOKUP(A7,Tabla_Riesgos[[Número]:[Área]],5,FALSE)</f>
        <v>Lo que podría generar perdida de credibilidad frente a funcionarios y partes interesadas
Obsolescencia en la información
Detrimento patrimonial</v>
      </c>
      <c r="G7" s="252">
        <f ca="1">IFERROR(ROUND(AVERAGEIF('Valoración 2.0'!$C$167:$AK$373,'Mapa de riesgos SD 1.0'!A7,'Valoración 2.0'!$Z$167:$Z$373),0),0)</f>
        <v>3</v>
      </c>
      <c r="H7" s="252">
        <f ca="1">IFERROR(ROUND(AVERAGEIF('Valoración 2.0'!$C$167:$AK$373,'Mapa de riesgos SD 1.0'!A7,'Valoración 2.0'!$AA$167:$AA$373),0),0)</f>
        <v>3</v>
      </c>
      <c r="I7" s="128" t="str">
        <f ca="1">CONCATENATE(J7,K7)</f>
        <v>PosibleModerado</v>
      </c>
      <c r="J7" s="276" t="str">
        <f ca="1">+IFERROR(VLOOKUP(G7,'Tablas de calculos'!$V$22:$X$26,2,FALSE),"")</f>
        <v>Posible</v>
      </c>
      <c r="K7" s="272" t="str">
        <f ca="1">+IFERROR(VLOOKUP(H7,'Tablas de calculos'!$V$22:$X$26,3,FALSE),"")</f>
        <v>Moderado</v>
      </c>
      <c r="L7" s="306" t="str">
        <f ca="1">IFERROR(VLOOKUP(I7,'Tablas de calculos'!$AF$4:$AI$28,4,FALSE),"")</f>
        <v>Alto</v>
      </c>
      <c r="M7" s="274" t="s">
        <v>544</v>
      </c>
      <c r="N7" s="294" t="s">
        <v>1695</v>
      </c>
      <c r="O7" s="261">
        <f ca="1">+G7-'Promedio de Controles'!E22</f>
        <v>2</v>
      </c>
      <c r="P7" s="252">
        <f ca="1">+H7-'Promedio de Controles'!F22</f>
        <v>1</v>
      </c>
      <c r="Q7" s="128" t="str">
        <f ca="1">CONCATENATE(R7,S7)</f>
        <v>ImprobableInsignificante</v>
      </c>
      <c r="R7" s="272" t="str">
        <f ca="1">+IFERROR(VLOOKUP(O7,'Tablas de calculos'!$V$22:$X$26,2,FALSE),"Rara Vez")</f>
        <v>Improbable</v>
      </c>
      <c r="S7" s="272" t="str">
        <f ca="1">+IFERROR(VLOOKUP(P7,'Tablas de calculos'!$V$22:$X$26,3,FALSE),"Insignificante")</f>
        <v>Insignificante</v>
      </c>
      <c r="T7" s="306" t="str">
        <f ca="1">IFERROR(VLOOKUP(Q7,'Tablas de calculos'!$AF$4:$AI$28,4,FALSE),"")</f>
        <v>Bajo</v>
      </c>
      <c r="U7" s="485" t="s">
        <v>1604</v>
      </c>
      <c r="V7" s="487" t="s">
        <v>1398</v>
      </c>
      <c r="W7" s="487" t="s">
        <v>1399</v>
      </c>
      <c r="X7" s="487" t="s">
        <v>1400</v>
      </c>
      <c r="Y7" s="487" t="s">
        <v>1097</v>
      </c>
      <c r="Z7" s="487" t="s">
        <v>1098</v>
      </c>
    </row>
    <row r="8" spans="1:26" ht="240" x14ac:dyDescent="0.25">
      <c r="A8" s="278">
        <v>27</v>
      </c>
      <c r="B8" s="250" t="str">
        <f>+VLOOKUP(A8,Tabla_Riesgos[[Número]:[Área]],2,FALSE)</f>
        <v>TODOS LOS PROCESOS</v>
      </c>
      <c r="C8" s="250" t="str">
        <f>+VLOOKUP(A8,Tabla_Riesgos[[Número]:[Área]],3,FALSE)</f>
        <v>Puede ocurrir que se filtre información privilegiada o sensible</v>
      </c>
      <c r="D8" s="250" t="str">
        <f>+VLOOKUP(A8,Tabla_Riesgos[[Número]:[Área]],6,FALSE)</f>
        <v>Seguridad de la Información</v>
      </c>
      <c r="E8" s="250" t="str">
        <f>+VLOOKUP(A8,Tabla_Riesgos[[Número]:[Área]],4,FALSE)</f>
        <v>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v>
      </c>
      <c r="F8" s="250" t="str">
        <f>+VLOOKUP(A8,Tabla_Riesgos[[Número]:[Área]],5,FALSE)</f>
        <v>Lo cual generaría pérdidas económicas
Lo cual generaría pérdida de credibilidad o imagen reputacional
Lo cual puede ocasionar sanciones legales o de entes de control</v>
      </c>
      <c r="G8" s="480">
        <f ca="1">IFERROR(ROUND(AVERAGEIF('Valoración 2.0'!$C$167:$AK$373,'Mapa de riesgos SD 1.0'!A8,'Valoración 2.0'!$Z$167:$Z$373),0),0)</f>
        <v>3</v>
      </c>
      <c r="H8" s="480">
        <f ca="1">IFERROR(ROUND(AVERAGEIF('Valoración 2.0'!$C$167:$AK$373,'Mapa de riesgos SD 1.0'!A8,'Valoración 2.0'!$AA$167:$AA$373),0),0)</f>
        <v>3</v>
      </c>
      <c r="I8" s="233" t="str">
        <f t="shared" ref="I8:I16" ca="1" si="0">CONCATENATE(J8,K8)</f>
        <v>PosibleModerado</v>
      </c>
      <c r="J8" s="61" t="str">
        <f ca="1">+IFERROR(VLOOKUP(G8,'Tablas de calculos'!$V$22:$X$26,2,FALSE),"")</f>
        <v>Posible</v>
      </c>
      <c r="K8" s="61" t="str">
        <f ca="1">+IFERROR(VLOOKUP(H8,'Tablas de calculos'!$V$22:$X$26,3,FALSE),"")</f>
        <v>Moderado</v>
      </c>
      <c r="L8" s="306" t="str">
        <f ca="1">IFERROR(VLOOKUP(I8,'Tablas de calculos'!$AF$4:$AI$28,4,FALSE),"")</f>
        <v>Alto</v>
      </c>
      <c r="M8" s="274" t="s">
        <v>544</v>
      </c>
      <c r="N8" s="294" t="s">
        <v>976</v>
      </c>
      <c r="O8" s="415">
        <f ca="1">+G8-'Promedio de Controles'!E29</f>
        <v>1</v>
      </c>
      <c r="P8" s="482">
        <f ca="1">+H8-'Promedio de Controles'!F29</f>
        <v>1</v>
      </c>
      <c r="Q8" s="233" t="str">
        <f t="shared" ref="Q8:Q16" ca="1" si="1">CONCATENATE(R8,S8)</f>
        <v>Rara VezInsignificante</v>
      </c>
      <c r="R8" s="61" t="str">
        <f ca="1">+IFERROR(VLOOKUP(O8,'Tablas de calculos'!$V$22:$X$26,2,FALSE),"Rara Vez")</f>
        <v>Rara Vez</v>
      </c>
      <c r="S8" s="477" t="str">
        <f ca="1">+IFERROR(VLOOKUP(P8,'Tablas de calculos'!$V$22:$X$26,3,FALSE),"Insignificante")</f>
        <v>Insignificante</v>
      </c>
      <c r="T8" s="306" t="str">
        <f ca="1">IFERROR(VLOOKUP(Q8,'Tablas de calculos'!$AF$4:$AI$28,4,FALSE),"")</f>
        <v>Bajo</v>
      </c>
      <c r="U8" s="485" t="s">
        <v>1696</v>
      </c>
      <c r="V8" s="278" t="s">
        <v>1402</v>
      </c>
      <c r="W8" s="278" t="s">
        <v>1403</v>
      </c>
      <c r="X8" s="278" t="s">
        <v>1404</v>
      </c>
      <c r="Y8" s="250" t="s">
        <v>1097</v>
      </c>
      <c r="Z8" s="250" t="s">
        <v>1098</v>
      </c>
    </row>
    <row r="9" spans="1:26" ht="185.25" customHeight="1" x14ac:dyDescent="0.25">
      <c r="A9" s="278">
        <v>53</v>
      </c>
      <c r="B9" s="250" t="str">
        <f>+VLOOKUP(A9,Tabla_Riesgos[[Número]:[Área]],2,FALSE)</f>
        <v>COMUNICACIÓN Y ATENCIÓN DE REQUERIMIENTOS</v>
      </c>
      <c r="C9" s="250" t="str">
        <f>+VLOOKUP(A9,Tabla_Riesgos[[Número]:[Área]],3,FALSE)</f>
        <v>Se podrían contar con información errada  dentro de las comunicaciones externas</v>
      </c>
      <c r="D9" s="250" t="str">
        <f>+VLOOKUP(A9,Tabla_Riesgos[[Número]:[Área]],6,FALSE)</f>
        <v>Seguridad de la Información</v>
      </c>
      <c r="E9" s="250" t="str">
        <f>+VLOOKUP(A9,Tabla_Riesgos[[Número]:[Área]],4,FALSE)</f>
        <v>Debido a la falta de sistemas de información consolidados y oficiales
Debido a la no disponibilidad de información de manera oportuna
Debido a la dispersión de la información
Debido a la gran cantidad de información en medio físico</v>
      </c>
      <c r="F9" s="250" t="str">
        <f>+VLOOKUP(A9,Tabla_Riesgos[[Número]:[Área]],5,FALSE)</f>
        <v>Pérdida de Credibilidad frente a entes de control y ciudadanía en general
Pérdidas de oportunidad en la trasmisión de información</v>
      </c>
      <c r="G9" s="480">
        <f ca="1">IFERROR(ROUND(AVERAGEIF('Valoración 2.0'!$C$167:$AK$373,'Mapa de riesgos SD 1.0'!A9,'Valoración 2.0'!$Z$167:$Z$373),0),0)</f>
        <v>2</v>
      </c>
      <c r="H9" s="480">
        <f ca="1">IFERROR(ROUND(AVERAGEIF('Valoración 2.0'!$C$167:$AK$373,'Mapa de riesgos SD 1.0'!A9,'Valoración 2.0'!$AA$167:$AA$373),0),0)</f>
        <v>3</v>
      </c>
      <c r="I9" s="233" t="str">
        <f t="shared" ca="1" si="0"/>
        <v>ImprobableModerado</v>
      </c>
      <c r="J9" s="61" t="str">
        <f ca="1">+IFERROR(VLOOKUP(G9,'Tablas de calculos'!$V$22:$X$26,2,FALSE),"")</f>
        <v>Improbable</v>
      </c>
      <c r="K9" s="61" t="str">
        <f ca="1">+IFERROR(VLOOKUP(H9,'Tablas de calculos'!$V$22:$X$26,3,FALSE),"")</f>
        <v>Moderado</v>
      </c>
      <c r="L9" s="306" t="str">
        <f ca="1">IFERROR(VLOOKUP(I9,'Tablas de calculos'!$AF$4:$AI$28,4,FALSE),"")</f>
        <v>Moderado</v>
      </c>
      <c r="M9" s="274" t="s">
        <v>544</v>
      </c>
      <c r="N9" s="294" t="s">
        <v>1697</v>
      </c>
      <c r="O9" s="482">
        <f ca="1">+G9-'Promedio de Controles'!E50</f>
        <v>0</v>
      </c>
      <c r="P9" s="482">
        <f ca="1">+H9-'Promedio de Controles'!F50</f>
        <v>1</v>
      </c>
      <c r="Q9" s="233" t="str">
        <f t="shared" ca="1" si="1"/>
        <v>Rara VezInsignificante</v>
      </c>
      <c r="R9" s="61" t="str">
        <f ca="1">+IFERROR(VLOOKUP(O9,'Tablas de calculos'!$V$22:$X$26,2,FALSE),"Rara Vez")</f>
        <v>Rara Vez</v>
      </c>
      <c r="S9" s="477" t="str">
        <f ca="1">+IFERROR(VLOOKUP(P9,'Tablas de calculos'!$V$22:$X$26,3,FALSE),"Insignificante")</f>
        <v>Insignificante</v>
      </c>
      <c r="T9" s="306" t="str">
        <f ca="1">IFERROR(VLOOKUP(Q9,'Tablas de calculos'!$AF$4:$AI$28,4,FALSE),"")</f>
        <v>Bajo</v>
      </c>
      <c r="U9" s="485" t="s">
        <v>1698</v>
      </c>
      <c r="V9" s="250" t="s">
        <v>972</v>
      </c>
      <c r="W9" s="250" t="s">
        <v>973</v>
      </c>
      <c r="X9" s="250" t="s">
        <v>980</v>
      </c>
      <c r="Y9" s="61" t="s">
        <v>974</v>
      </c>
      <c r="Z9" s="61" t="s">
        <v>975</v>
      </c>
    </row>
    <row r="10" spans="1:26" ht="321" customHeight="1" x14ac:dyDescent="0.25">
      <c r="A10" s="277">
        <v>67</v>
      </c>
      <c r="B10" s="277" t="str">
        <f>+VLOOKUP(A10,Tabla_Riesgos[[Número]:[Área]],2,FALSE)</f>
        <v>MANTENIMIENTO Y SOPORTE DE APLICACIONES</v>
      </c>
      <c r="C10" s="277" t="str">
        <f>+VLOOKUP(A10,Tabla_Riesgos[[Número]:[Área]],3,FALSE)</f>
        <v>Puede ocurrir que se presenten fallas en las aplicaciones o sistemas de información que apoyen los procesos del negocio.</v>
      </c>
      <c r="D10" s="277" t="str">
        <f>+VLOOKUP(A10,Tabla_Riesgos[[Número]:[Área]],6,FALSE)</f>
        <v>Seguridad de la Información</v>
      </c>
      <c r="E10" s="277" t="str">
        <f>+VLOOKUP(A10,Tabla_Riesgos[[Número]:[Área]],4,FALSE)</f>
        <v>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v>
      </c>
      <c r="F10" s="277" t="str">
        <f>+VLOOKUP(A10,Tabla_Riesgos[[Número]:[Área]],5,FALSE)</f>
        <v>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v>
      </c>
      <c r="G10" s="480">
        <f ca="1">IFERROR(ROUND(AVERAGEIF('Valoración 2.0'!$C$167:$AK$373,'Mapa de riesgos SD 1.0'!A10,'Valoración 2.0'!$Z$167:$Z$373),0),0)</f>
        <v>4</v>
      </c>
      <c r="H10" s="480">
        <f ca="1">IFERROR(ROUND(AVERAGEIF('Valoración 2.0'!$C$167:$AK$373,'Mapa de riesgos SD 1.0'!A10,'Valoración 2.0'!$AA$167:$AA$373),0),0)</f>
        <v>5</v>
      </c>
      <c r="I10" s="233" t="str">
        <f t="shared" ca="1" si="0"/>
        <v>ProbableCatastrófico</v>
      </c>
      <c r="J10" s="275" t="str">
        <f ca="1">+IFERROR(VLOOKUP(G10,'Tablas de calculos'!$V$22:$X$26,2,FALSE),"")</f>
        <v>Probable</v>
      </c>
      <c r="K10" s="275" t="str">
        <f ca="1">+IFERROR(VLOOKUP(H10,'Tablas de calculos'!$V$22:$X$26,3,FALSE),"")</f>
        <v>Catastrófico</v>
      </c>
      <c r="L10" s="306" t="str">
        <f ca="1">IFERROR(VLOOKUP(I10,'Tablas de calculos'!$AF$4:$AI$28,4,FALSE),"")</f>
        <v>Extremo</v>
      </c>
      <c r="M10" s="279" t="s">
        <v>544</v>
      </c>
      <c r="N10" s="294" t="s">
        <v>1699</v>
      </c>
      <c r="O10" s="482">
        <f ca="1">+G10-'Promedio de Controles'!E64</f>
        <v>2</v>
      </c>
      <c r="P10" s="482">
        <f ca="1">+H10-'Promedio de Controles'!F64</f>
        <v>3</v>
      </c>
      <c r="Q10" s="233" t="str">
        <f t="shared" ca="1" si="1"/>
        <v>ImprobableModerado</v>
      </c>
      <c r="R10" s="275" t="str">
        <f ca="1">+IFERROR(VLOOKUP(O10,'Tablas de calculos'!$V$22:$X$26,2,FALSE),"Rara Vez")</f>
        <v>Improbable</v>
      </c>
      <c r="S10" s="477" t="str">
        <f ca="1">+IFERROR(VLOOKUP(P10,'Tablas de calculos'!$V$22:$X$26,3,FALSE),"Insignificante")</f>
        <v>Moderado</v>
      </c>
      <c r="T10" s="306" t="str">
        <f ca="1">IFERROR(VLOOKUP(Q10,'Tablas de calculos'!$AF$4:$AI$28,4,FALSE),"")</f>
        <v>Moderado</v>
      </c>
      <c r="U10" s="485" t="s">
        <v>1700</v>
      </c>
      <c r="V10" s="278" t="s">
        <v>1099</v>
      </c>
      <c r="W10" s="278" t="s">
        <v>1100</v>
      </c>
      <c r="X10" s="278" t="s">
        <v>1406</v>
      </c>
      <c r="Y10" s="278" t="s">
        <v>1097</v>
      </c>
      <c r="Z10" s="278" t="s">
        <v>1098</v>
      </c>
    </row>
    <row r="11" spans="1:26" ht="409.5" x14ac:dyDescent="0.25">
      <c r="A11" s="278">
        <v>68</v>
      </c>
      <c r="B11" s="250" t="str">
        <f>+VLOOKUP(A11,Tabla_Riesgos[[Número]:[Área]],2,FALSE)</f>
        <v>GESTIÓN DE LA INFRAESTRUCTURA TECNOLOGICA</v>
      </c>
      <c r="C11" s="250" t="str">
        <f>+VLOOKUP(A11,Tabla_Riesgos[[Número]:[Área]],3,FALSE)</f>
        <v>Inconsistencias o Pérdida de la Información</v>
      </c>
      <c r="D11" s="250" t="str">
        <f>+VLOOKUP(A11,Tabla_Riesgos[[Número]:[Área]],6,FALSE)</f>
        <v>Seguridad de la Información</v>
      </c>
      <c r="E11" s="250" t="str">
        <f>+VLOOKUP(A11,Tabla_Riesgos[[Número]:[Área]],4,FALSE)</f>
        <v>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v>
      </c>
      <c r="F11" s="250" t="str">
        <f>+VLOOKUP(A11,Tabla_Riesgos[[Número]:[Área]],5,FALSE)</f>
        <v>Lo cual generaría pérdidas económicas
Lo cual generaría bases de datos desactualizadas
Lo cual generaría reprocesos
Lo cual generaría pérdida de reputación</v>
      </c>
      <c r="G11" s="480">
        <f ca="1">IFERROR(ROUND(AVERAGEIF('Valoración 2.0'!$C$167:$AK$373,'Mapa de riesgos SD 1.0'!A11,'Valoración 2.0'!$Z$167:$Z$373),0),0)</f>
        <v>2</v>
      </c>
      <c r="H11" s="480">
        <f ca="1">IFERROR(ROUND(AVERAGEIF('Valoración 2.0'!$C$167:$AK$373,'Mapa de riesgos SD 1.0'!A11,'Valoración 2.0'!$AA$167:$AA$373),0),0)</f>
        <v>5</v>
      </c>
      <c r="I11" s="233" t="str">
        <f t="shared" ca="1" si="0"/>
        <v>ImprobableCatastrófico</v>
      </c>
      <c r="J11" s="61" t="str">
        <f ca="1">+IFERROR(VLOOKUP(G11,'Tablas de calculos'!$V$22:$X$26,2,FALSE),"")</f>
        <v>Improbable</v>
      </c>
      <c r="K11" s="61" t="str">
        <f ca="1">+IFERROR(VLOOKUP(H11,'Tablas de calculos'!$V$22:$X$26,3,FALSE),"")</f>
        <v>Catastrófico</v>
      </c>
      <c r="L11" s="306" t="str">
        <f ca="1">IFERROR(VLOOKUP(I11,'Tablas de calculos'!$AF$4:$AI$28,4,FALSE),"")</f>
        <v>Extremo</v>
      </c>
      <c r="M11" s="274" t="s">
        <v>544</v>
      </c>
      <c r="N11" s="294" t="s">
        <v>977</v>
      </c>
      <c r="O11" s="482">
        <f ca="1">+G11-'Promedio de Controles'!E65</f>
        <v>0</v>
      </c>
      <c r="P11" s="482">
        <f ca="1">+H11-'Promedio de Controles'!F65</f>
        <v>3</v>
      </c>
      <c r="Q11" s="233" t="str">
        <f t="shared" ca="1" si="1"/>
        <v>Rara VezModerado</v>
      </c>
      <c r="R11" s="61" t="str">
        <f ca="1">+IFERROR(VLOOKUP(O11,'Tablas de calculos'!$V$22:$X$26,2,FALSE),"Rara Vez")</f>
        <v>Rara Vez</v>
      </c>
      <c r="S11" s="477" t="str">
        <f ca="1">+IFERROR(VLOOKUP(P11,'Tablas de calculos'!$V$22:$X$26,3,FALSE),"Insignificante")</f>
        <v>Moderado</v>
      </c>
      <c r="T11" s="306" t="str">
        <f ca="1">IFERROR(VLOOKUP(Q11,'Tablas de calculos'!$AF$4:$AI$28,4,FALSE),"")</f>
        <v>Moderado</v>
      </c>
      <c r="U11" s="485" t="s">
        <v>1701</v>
      </c>
      <c r="V11" s="278" t="s">
        <v>1408</v>
      </c>
      <c r="W11" s="278" t="s">
        <v>1409</v>
      </c>
      <c r="X11" s="278" t="s">
        <v>1410</v>
      </c>
      <c r="Y11" s="278" t="s">
        <v>1097</v>
      </c>
      <c r="Z11" s="278" t="s">
        <v>1098</v>
      </c>
    </row>
    <row r="12" spans="1:26" ht="409.5" x14ac:dyDescent="0.25">
      <c r="A12" s="278">
        <v>70</v>
      </c>
      <c r="B12" s="250" t="str">
        <f>+VLOOKUP(A12,Tabla_Riesgos[[Número]:[Área]],2,FALSE)</f>
        <v>GESTIÓN DE LA INFRAESTRUCTURA TECNOLOGICA</v>
      </c>
      <c r="C12" s="250" t="str">
        <f>+VLOOKUP(A12,Tabla_Riesgos[[Número]:[Área]],3,FALSE)</f>
        <v>Puede ocurrir que no estén disponibles los Servicios de IT</v>
      </c>
      <c r="D12" s="250" t="str">
        <f>+VLOOKUP(A12,Tabla_Riesgos[[Número]:[Área]],6,FALSE)</f>
        <v>Seguridad de la Información</v>
      </c>
      <c r="E12" s="250" t="str">
        <f>+VLOOKUP(A12,Tabla_Riesgos[[Número]:[Área]],4,FALSE)</f>
        <v>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v>
      </c>
      <c r="F12" s="250" t="str">
        <f>+VLOOKUP(A12,Tabla_Riesgos[[Número]:[Área]],5,FALSE)</f>
        <v>Lo cual generaría pérdidas económicas
Lo cual generaría reprocesos
Lo cual generaría pérdida de reputación
Lo cual generaría sanciones de entes de control
Lo cual generaría interrupciones en el desarrollo de actividades o tareas</v>
      </c>
      <c r="G12" s="480">
        <f ca="1">IFERROR(ROUND(AVERAGEIF('Valoración 2.0'!$C$167:$AK$373,'Mapa de riesgos SD 1.0'!A12,'Valoración 2.0'!$Z$167:$Z$373),0),0)</f>
        <v>3</v>
      </c>
      <c r="H12" s="480">
        <f ca="1">IFERROR(ROUND(AVERAGEIF('Valoración 2.0'!$C$167:$AK$373,'Mapa de riesgos SD 1.0'!A12,'Valoración 2.0'!$AA$167:$AA$373),0),0)</f>
        <v>4</v>
      </c>
      <c r="I12" s="233" t="str">
        <f t="shared" ca="1" si="0"/>
        <v>PosibleMayor</v>
      </c>
      <c r="J12" s="61" t="str">
        <f ca="1">+IFERROR(VLOOKUP(G12,'Tablas de calculos'!$V$22:$X$26,2,FALSE),"")</f>
        <v>Posible</v>
      </c>
      <c r="K12" s="61" t="str">
        <f ca="1">+IFERROR(VLOOKUP(H12,'Tablas de calculos'!$V$22:$X$26,3,FALSE),"")</f>
        <v>Mayor</v>
      </c>
      <c r="L12" s="306" t="str">
        <f ca="1">IFERROR(VLOOKUP(I12,'Tablas de calculos'!$AF$4:$AI$28,4,FALSE),"")</f>
        <v>Extremo</v>
      </c>
      <c r="M12" s="274" t="s">
        <v>544</v>
      </c>
      <c r="N12" s="294" t="s">
        <v>978</v>
      </c>
      <c r="O12" s="482">
        <f ca="1">+G12-'Promedio de Controles'!E66</f>
        <v>1</v>
      </c>
      <c r="P12" s="482">
        <f ca="1">+H12-'Promedio de Controles'!F66</f>
        <v>2</v>
      </c>
      <c r="Q12" s="233" t="str">
        <f t="shared" ca="1" si="1"/>
        <v>Rara VezMenor</v>
      </c>
      <c r="R12" s="61" t="str">
        <f ca="1">+IFERROR(VLOOKUP(O12,'Tablas de calculos'!$V$22:$X$26,2,FALSE),"Rara Vez")</f>
        <v>Rara Vez</v>
      </c>
      <c r="S12" s="477" t="str">
        <f ca="1">+IFERROR(VLOOKUP(P12,'Tablas de calculos'!$V$22:$X$26,3,FALSE),"Insignificante")</f>
        <v>Menor</v>
      </c>
      <c r="T12" s="306" t="str">
        <f ca="1">IFERROR(VLOOKUP(Q12,'Tablas de calculos'!$AF$4:$AI$28,4,FALSE),"")</f>
        <v>Bajo</v>
      </c>
      <c r="U12" s="485" t="s">
        <v>1702</v>
      </c>
      <c r="V12" s="278" t="s">
        <v>1412</v>
      </c>
      <c r="W12" s="278" t="s">
        <v>1100</v>
      </c>
      <c r="X12" s="278" t="s">
        <v>1413</v>
      </c>
      <c r="Y12" s="278" t="s">
        <v>1097</v>
      </c>
      <c r="Z12" s="278" t="s">
        <v>1098</v>
      </c>
    </row>
    <row r="13" spans="1:26" ht="120" x14ac:dyDescent="0.25">
      <c r="A13" s="476">
        <v>73</v>
      </c>
      <c r="B13" s="250" t="str">
        <f>+VLOOKUP(A13,Tabla_Riesgos[[Número]:[Área]],2,FALSE)</f>
        <v>GESTIÓN DE LA INFRAESTRUCTURA TECNOLOGICA</v>
      </c>
      <c r="C13" s="250" t="str">
        <f>+VLOOKUP(A13,Tabla_Riesgos[[Número]:[Área]],3,FALSE)</f>
        <v>Puede ocurrir una operación inadecuada de los sistemas de información.</v>
      </c>
      <c r="D13" s="250" t="str">
        <f>+VLOOKUP(A13,Tabla_Riesgos[[Número]:[Área]],6,FALSE)</f>
        <v>Seguridad de la Información</v>
      </c>
      <c r="E13" s="250" t="str">
        <f>+VLOOKUP(A13,Tabla_Riesgos[[Número]:[Área]],4,FALSE)</f>
        <v>Falta de conocimiento en la operación de los aplicativos para los diferentes procesos, por parte de los usuarios funcionales</v>
      </c>
      <c r="F13" s="250" t="str">
        <f>+VLOOKUP(A13,Tabla_Riesgos[[Número]:[Área]],5,FALSE)</f>
        <v>Obstaculización del flujo normal de los procesos, pérdida de tiempo y pérdida de imagen reputacional</v>
      </c>
      <c r="G13" s="480">
        <f ca="1">IFERROR(ROUND(AVERAGEIF('Valoración 2.0'!$C$167:$AK$373,'Mapa de riesgos SD 1.0'!A13,'Valoración 2.0'!$Z$167:$Z$373),0),0)</f>
        <v>3</v>
      </c>
      <c r="H13" s="480">
        <f ca="1">IFERROR(ROUND(AVERAGEIF('Valoración 2.0'!$C$167:$AK$373,'Mapa de riesgos SD 1.0'!A13,'Valoración 2.0'!$AA$167:$AA$373),0),0)</f>
        <v>4</v>
      </c>
      <c r="I13" s="233" t="str">
        <f t="shared" ref="I13" ca="1" si="2">CONCATENATE(J13,K13)</f>
        <v>PosibleMayor</v>
      </c>
      <c r="J13" s="61" t="str">
        <f ca="1">+IFERROR(VLOOKUP(G13,'Tablas de calculos'!$V$22:$X$26,2,FALSE),"")</f>
        <v>Posible</v>
      </c>
      <c r="K13" s="61" t="str">
        <f ca="1">+IFERROR(VLOOKUP(H13,'Tablas de calculos'!$V$22:$X$26,3,FALSE),"")</f>
        <v>Mayor</v>
      </c>
      <c r="L13" s="478" t="str">
        <f ca="1">IFERROR(VLOOKUP(I13,'Tablas de calculos'!$AF$4:$AI$28,4,FALSE),"")</f>
        <v>Extremo</v>
      </c>
      <c r="M13" s="479" t="s">
        <v>544</v>
      </c>
      <c r="N13" s="483" t="s">
        <v>978</v>
      </c>
      <c r="O13" s="482">
        <f ca="1">+G13-'Promedio de Controles'!E69</f>
        <v>1</v>
      </c>
      <c r="P13" s="482">
        <f ca="1">+H13-'Promedio de Controles'!F69</f>
        <v>2</v>
      </c>
      <c r="Q13" s="233" t="str">
        <f t="shared" ref="Q13" ca="1" si="3">CONCATENATE(R13,S13)</f>
        <v>Rara VezMenor</v>
      </c>
      <c r="R13" s="61" t="str">
        <f ca="1">+IFERROR(VLOOKUP(O13,'Tablas de calculos'!$V$22:$X$26,2,FALSE),"Rara Vez")</f>
        <v>Rara Vez</v>
      </c>
      <c r="S13" s="477" t="str">
        <f ca="1">+IFERROR(VLOOKUP(P13,'Tablas de calculos'!$V$22:$X$26,3,FALSE),"Insignificante")</f>
        <v>Menor</v>
      </c>
      <c r="T13" s="478" t="str">
        <f ca="1">IFERROR(VLOOKUP(Q13,'Tablas de calculos'!$AF$4:$AI$28,4,FALSE),"")</f>
        <v>Bajo</v>
      </c>
      <c r="U13" s="485" t="s">
        <v>1703</v>
      </c>
      <c r="V13" s="476" t="s">
        <v>1102</v>
      </c>
      <c r="W13" s="485" t="s">
        <v>1605</v>
      </c>
      <c r="X13" s="476" t="s">
        <v>1415</v>
      </c>
      <c r="Y13" s="476" t="s">
        <v>1097</v>
      </c>
      <c r="Z13" s="476" t="s">
        <v>1098</v>
      </c>
    </row>
    <row r="14" spans="1:26" ht="114.75" customHeight="1" x14ac:dyDescent="0.25">
      <c r="A14" s="278">
        <v>75</v>
      </c>
      <c r="B14" s="250" t="str">
        <f>+VLOOKUP(A14,Tabla_Riesgos[[Número]:[Área]],2,FALSE)</f>
        <v>RECEPCIÓN Y REGISTRO</v>
      </c>
      <c r="C14" s="250" t="str">
        <f>+VLOOKUP(A14,Tabla_Riesgos[[Número]:[Área]],3,FALSE)</f>
        <v>No contar con la información real del inventario de los activos en administración</v>
      </c>
      <c r="D14" s="250" t="str">
        <f>+VLOOKUP(A14,Tabla_Riesgos[[Número]:[Área]],6,FALSE)</f>
        <v>Seguridad de la Información</v>
      </c>
      <c r="E14" s="250" t="str">
        <f>+VLOOKUP(A14,Tabla_Riesgos[[Número]:[Área]],4,FALSE)</f>
        <v>Debido al tiempo requerido para el registro de activos en el inventario y el volumen de expedientes
Debido a que no se registra el descargue del activo por proceso disposición final
Errores en el cargue de información de la visita al sistema de información</v>
      </c>
      <c r="F14" s="250" t="str">
        <f>+VLOOKUP(A14,Tabla_Riesgos[[Número]:[Área]],5,FALSE)</f>
        <v>No se puede asignar a un mecanismo de administración
Detrimento patrimonial
Pérdida de imagen reputacional
Inadecuada administración de los activos</v>
      </c>
      <c r="G14" s="480">
        <f ca="1">IFERROR(ROUND(AVERAGEIF('Valoración 2.0'!$C$167:$AK$373,'Mapa de riesgos SD 1.0'!A14,'Valoración 2.0'!$Z$167:$Z$373),0),0)</f>
        <v>3</v>
      </c>
      <c r="H14" s="480">
        <f ca="1">IFERROR(ROUND(AVERAGEIF('Valoración 2.0'!$C$167:$AK$373,'Mapa de riesgos SD 1.0'!A14,'Valoración 2.0'!$AA$167:$AA$373),0),0)</f>
        <v>3</v>
      </c>
      <c r="I14" s="233" t="str">
        <f ca="1">CONCATENATE(J14,K14)</f>
        <v>PosibleModerado</v>
      </c>
      <c r="J14" s="61" t="str">
        <f ca="1">+IFERROR(VLOOKUP(G14,'Tablas de calculos'!$V$22:$X$26,2,FALSE),"")</f>
        <v>Posible</v>
      </c>
      <c r="K14" s="61" t="str">
        <f ca="1">+IFERROR(VLOOKUP(H14,'Tablas de calculos'!$V$22:$X$26,3,FALSE),"")</f>
        <v>Moderado</v>
      </c>
      <c r="L14" s="306" t="str">
        <f ca="1">IFERROR(VLOOKUP(I14,'Tablas de calculos'!$AF$4:$AI$28,4,FALSE),"")</f>
        <v>Alto</v>
      </c>
      <c r="M14" s="274" t="s">
        <v>544</v>
      </c>
      <c r="N14" s="294" t="s">
        <v>1704</v>
      </c>
      <c r="O14" s="482">
        <f ca="1">+G14-'Promedio de Controles'!E71</f>
        <v>1</v>
      </c>
      <c r="P14" s="482">
        <f ca="1">+H14-'Promedio de Controles'!F71</f>
        <v>1</v>
      </c>
      <c r="Q14" s="233" t="str">
        <f ca="1">CONCATENATE(R14,S14)</f>
        <v>Rara VezInsignificante</v>
      </c>
      <c r="R14" s="61" t="str">
        <f ca="1">+IFERROR(VLOOKUP(O14,'Tablas de calculos'!$V$22:$X$26,2,FALSE),"Rara Vez")</f>
        <v>Rara Vez</v>
      </c>
      <c r="S14" s="477" t="str">
        <f ca="1">+IFERROR(VLOOKUP(P14,'Tablas de calculos'!$V$22:$X$26,3,FALSE),"Insignificante")</f>
        <v>Insignificante</v>
      </c>
      <c r="T14" s="306" t="str">
        <f ca="1">IFERROR(VLOOKUP(Q14,'Tablas de calculos'!$AF$4:$AI$28,4,FALSE),"")</f>
        <v>Bajo</v>
      </c>
      <c r="U14" s="485" t="s">
        <v>1705</v>
      </c>
      <c r="V14" s="250" t="s">
        <v>1706</v>
      </c>
      <c r="W14" s="250" t="s">
        <v>1245</v>
      </c>
      <c r="X14" s="250" t="s">
        <v>1246</v>
      </c>
      <c r="Y14" s="61" t="s">
        <v>931</v>
      </c>
      <c r="Z14" s="61" t="s">
        <v>932</v>
      </c>
    </row>
    <row r="15" spans="1:26" ht="114.75" customHeight="1" x14ac:dyDescent="0.25">
      <c r="A15" s="278">
        <v>88</v>
      </c>
      <c r="B15" s="250" t="str">
        <f>+VLOOKUP(A15,Tabla_Riesgos[[Número]:[Área]],2,FALSE)</f>
        <v>RECEPCIÓN Y REGISTRO</v>
      </c>
      <c r="C15" s="250" t="str">
        <f>+VLOOKUP(A15,Tabla_Riesgos[[Número]:[Área]],3,FALSE)</f>
        <v>Puede ocurrir que  los Depositarios Provisionales y Liquidadores no estén registrados en las entidades de registro.</v>
      </c>
      <c r="D15" s="250" t="str">
        <f>+VLOOKUP(A15,Tabla_Riesgos[[Número]:[Área]],6,FALSE)</f>
        <v>Seguridad de la Información</v>
      </c>
      <c r="E15" s="250" t="str">
        <f>+VLOOKUP(A15,Tabla_Riesgos[[Número]:[Área]],4,FALSE)</f>
        <v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v>
      </c>
      <c r="F15" s="250" t="str">
        <f>+VLOOKUP(A15,Tabla_Riesgos[[Número]:[Área]],5,FALSE)</f>
        <v>Depositarios Provisionales y Liquidadores no puedan administrar los activos
Detrimento patrimonial</v>
      </c>
      <c r="G15" s="480">
        <f ca="1">IFERROR(ROUND(AVERAGEIF('Valoración 2.0'!$C$167:$AK$373,'Mapa de riesgos SD 1.0'!A15,'Valoración 2.0'!$Z$167:$Z$373),0),0)</f>
        <v>3</v>
      </c>
      <c r="H15" s="480">
        <f ca="1">IFERROR(ROUND(AVERAGEIF('Valoración 2.0'!$C$167:$AK$373,'Mapa de riesgos SD 1.0'!A15,'Valoración 2.0'!$AA$167:$AA$373),0),0)</f>
        <v>2</v>
      </c>
      <c r="I15" s="233" t="str">
        <f ca="1">CONCATENATE(J15,K15)</f>
        <v>PosibleMenor</v>
      </c>
      <c r="J15" s="61" t="str">
        <f ca="1">+IFERROR(VLOOKUP(G15,'Tablas de calculos'!$V$22:$X$26,2,FALSE),"")</f>
        <v>Posible</v>
      </c>
      <c r="K15" s="61" t="str">
        <f ca="1">+IFERROR(VLOOKUP(H15,'Tablas de calculos'!$V$22:$X$26,3,FALSE),"")</f>
        <v>Menor</v>
      </c>
      <c r="L15" s="306" t="str">
        <f ca="1">IFERROR(VLOOKUP(I15,'Tablas de calculos'!$AF$4:$AI$28,4,FALSE),"")</f>
        <v>Moderado</v>
      </c>
      <c r="M15" s="280" t="s">
        <v>544</v>
      </c>
      <c r="N15" s="294" t="s">
        <v>979</v>
      </c>
      <c r="O15" s="482">
        <f ca="1">+G15-'Promedio de Controles'!E84</f>
        <v>1</v>
      </c>
      <c r="P15" s="482">
        <f ca="1">+H15-'Promedio de Controles'!F84</f>
        <v>0</v>
      </c>
      <c r="Q15" s="233" t="str">
        <f ca="1">CONCATENATE(R15,S15)</f>
        <v>Rara VezInsignificante</v>
      </c>
      <c r="R15" s="61" t="str">
        <f ca="1">+IFERROR(VLOOKUP(O15,'Tablas de calculos'!$V$22:$X$26,2,FALSE),"Rara Vez")</f>
        <v>Rara Vez</v>
      </c>
      <c r="S15" s="477" t="str">
        <f ca="1">+IFERROR(VLOOKUP(P15,'Tablas de calculos'!$V$22:$X$26,3,FALSE),"Insignificante")</f>
        <v>Insignificante</v>
      </c>
      <c r="T15" s="306" t="str">
        <f ca="1">IFERROR(VLOOKUP(Q15,'Tablas de calculos'!$AF$4:$AI$28,4,FALSE),"")</f>
        <v>Bajo</v>
      </c>
      <c r="U15" s="250" t="s">
        <v>1707</v>
      </c>
      <c r="V15" s="250" t="s">
        <v>935</v>
      </c>
      <c r="W15" s="250" t="s">
        <v>1608</v>
      </c>
      <c r="X15" s="250" t="s">
        <v>1609</v>
      </c>
      <c r="Y15" s="61" t="s">
        <v>931</v>
      </c>
      <c r="Z15" s="61" t="s">
        <v>936</v>
      </c>
    </row>
    <row r="16" spans="1:26" ht="156.75" customHeight="1" x14ac:dyDescent="0.25">
      <c r="A16" s="278">
        <v>91</v>
      </c>
      <c r="B16" s="250" t="str">
        <f>+VLOOKUP(A16,Tabla_Riesgos[[Número]:[Área]],2,FALSE)</f>
        <v>TODOS LOS PROCESOS</v>
      </c>
      <c r="C16" s="250" t="str">
        <f>+VLOOKUP(A16,Tabla_Riesgos[[Número]:[Área]],3,FALSE)</f>
        <v>Puede ocurrir que se presente fuga o pérdida de información.</v>
      </c>
      <c r="D16" s="250" t="str">
        <f>+VLOOKUP(A16,Tabla_Riesgos[[Número]:[Área]],6,FALSE)</f>
        <v>Seguridad de la Información</v>
      </c>
      <c r="E16" s="250" t="str">
        <f>+VLOOKUP(A16,Tabla_Riesgos[[Número]:[Área]],4,FALSE)</f>
        <v>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v>
      </c>
      <c r="F16" s="250" t="str">
        <f>+VLOOKUP(A16,Tabla_Riesgos[[Número]:[Área]],5,FALSE)</f>
        <v>Lo cual generaría pérdidas económicas.
Lo cual generaría pérdida de credibilidad o imagen reputacional
Lo cual puede ocasionar sanciones legales o de entes de control
Lo cual generaría reproceso en la ejecución de las actividades</v>
      </c>
      <c r="G16" s="480">
        <f ca="1">IFERROR(ROUND(AVERAGEIF('Valoración 2.0'!$C$167:$AK$373,'Mapa de riesgos SD 1.0'!A16,'Valoración 2.0'!$Z$167:$Z$373),0),0)</f>
        <v>3</v>
      </c>
      <c r="H16" s="480">
        <f ca="1">IFERROR(ROUND(AVERAGEIF('Valoración 2.0'!$C$167:$AK$373,'Mapa de riesgos SD 1.0'!A16,'Valoración 2.0'!$AA$167:$AA$373),0),0)</f>
        <v>3</v>
      </c>
      <c r="I16" s="233" t="str">
        <f t="shared" ca="1" si="0"/>
        <v>PosibleModerado</v>
      </c>
      <c r="J16" s="61" t="str">
        <f ca="1">+IFERROR(VLOOKUP(G16,'Tablas de calculos'!$V$22:$X$26,2,FALSE),"")</f>
        <v>Posible</v>
      </c>
      <c r="K16" s="61" t="str">
        <f ca="1">+IFERROR(VLOOKUP(H16,'Tablas de calculos'!$V$22:$X$26,3,FALSE),"")</f>
        <v>Moderado</v>
      </c>
      <c r="L16" s="306" t="str">
        <f ca="1">IFERROR(VLOOKUP(I16,'Tablas de calculos'!$AF$4:$AI$28,4,FALSE),"")</f>
        <v>Alto</v>
      </c>
      <c r="M16" s="274" t="s">
        <v>542</v>
      </c>
      <c r="N16" s="294" t="s">
        <v>1708</v>
      </c>
      <c r="O16" s="415">
        <f ca="1">+G16</f>
        <v>3</v>
      </c>
      <c r="P16" s="413">
        <v>3</v>
      </c>
      <c r="Q16" s="233" t="str">
        <f t="shared" ca="1" si="1"/>
        <v>PosibleModerado</v>
      </c>
      <c r="R16" s="61" t="str">
        <f ca="1">+IFERROR(VLOOKUP(O16,'Tablas de calculos'!$V$22:$X$26,2,FALSE),"Rara Vez")</f>
        <v>Posible</v>
      </c>
      <c r="S16" s="477" t="str">
        <f>+IFERROR(VLOOKUP(P16,'Tablas de calculos'!$V$22:$X$26,3,FALSE),"Insignificante")</f>
        <v>Moderado</v>
      </c>
      <c r="T16" s="306" t="str">
        <f ca="1">IFERROR(VLOOKUP(Q16,'Tablas de calculos'!$AF$4:$AI$28,4,FALSE),"")</f>
        <v>Alto</v>
      </c>
      <c r="U16" s="485" t="s">
        <v>1709</v>
      </c>
      <c r="V16" s="278" t="s">
        <v>1408</v>
      </c>
      <c r="W16" s="278" t="s">
        <v>1100</v>
      </c>
      <c r="X16" s="278" t="s">
        <v>1417</v>
      </c>
      <c r="Y16" s="278" t="s">
        <v>1097</v>
      </c>
      <c r="Z16" s="278" t="s">
        <v>1098</v>
      </c>
    </row>
    <row r="17" spans="1:26" ht="114.75" customHeight="1" x14ac:dyDescent="0.25">
      <c r="A17" s="278">
        <v>101</v>
      </c>
      <c r="B17" s="250" t="str">
        <f>+VLOOKUP(A17,Tabla_Riesgos[[Número]:[Área]],2,FALSE)</f>
        <v>INTELIGENCIA DE NEGOCIOS</v>
      </c>
      <c r="C17" s="250" t="str">
        <f>+VLOOKUP(A17,Tabla_Riesgos[[Número]:[Área]],3,FALSE)</f>
        <v>Podría ocurrir que se publiquen datos o información sensible</v>
      </c>
      <c r="D17" s="250" t="str">
        <f>+VLOOKUP(A17,Tabla_Riesgos[[Número]:[Área]],6,FALSE)</f>
        <v>Seguridad de la Información</v>
      </c>
      <c r="E17" s="250" t="str">
        <f>+VLOOKUP(A17,Tabla_Riesgos[[Número]:[Área]],4,FALSE)</f>
        <v>Debido a no realizar un análisis completo para determinar la publicación o no de la información en la Web
Debido a la falta de clasificación del activo de información
Debido al uso indebido de la información</v>
      </c>
      <c r="F17" s="250" t="str">
        <f>+VLOOKUP(A17,Tabla_Riesgos[[Número]:[Área]],5,FALSE)</f>
        <v>Lo cual generaría pérdida de reputación
Lo cual generaría pérdida de información
Lo cual podría generar sanciones legales y/o económicas</v>
      </c>
      <c r="G17" s="480">
        <f ca="1">IFERROR(ROUND(AVERAGEIF('Valoración 2.0'!$C$167:$AK$373,'Mapa de riesgos SD 1.0'!A17,'Valoración 2.0'!$Z$167:$Z$373),0),0)</f>
        <v>2</v>
      </c>
      <c r="H17" s="480">
        <f ca="1">IFERROR(ROUND(AVERAGEIF('Valoración 2.0'!$C$167:$AK$373,'Mapa de riesgos SD 1.0'!A17,'Valoración 2.0'!$AA$167:$AA$373),0),0)</f>
        <v>5</v>
      </c>
      <c r="I17" s="233" t="str">
        <f t="shared" ref="I17:I18" ca="1" si="4">CONCATENATE(J17,K17)</f>
        <v>ImprobableCatastrófico</v>
      </c>
      <c r="J17" s="61" t="str">
        <f ca="1">+IFERROR(VLOOKUP(G17,'Tablas de calculos'!$V$22:$X$26,2,FALSE),"")</f>
        <v>Improbable</v>
      </c>
      <c r="K17" s="61" t="str">
        <f ca="1">+IFERROR(VLOOKUP(H17,'Tablas de calculos'!$V$22:$X$26,3,FALSE),"")</f>
        <v>Catastrófico</v>
      </c>
      <c r="L17" s="306" t="str">
        <f ca="1">IFERROR(VLOOKUP(I17,'Tablas de calculos'!$AF$4:$AI$28,4,FALSE),"")</f>
        <v>Extremo</v>
      </c>
      <c r="M17" s="280" t="s">
        <v>542</v>
      </c>
      <c r="N17" s="488" t="s">
        <v>1708</v>
      </c>
      <c r="O17" s="415">
        <f ca="1">+G17-'Promedio de Controles'!E86</f>
        <v>0</v>
      </c>
      <c r="P17" s="482">
        <f ca="1">+H17-'Promedio de Controles'!F86</f>
        <v>3</v>
      </c>
      <c r="Q17" s="233" t="str">
        <f t="shared" ref="Q17:Q18" ca="1" si="5">CONCATENATE(R17,S17)</f>
        <v>Rara VezModerado</v>
      </c>
      <c r="R17" s="61" t="str">
        <f ca="1">+IFERROR(VLOOKUP(O17,'Tablas de calculos'!$V$22:$X$26,2,FALSE),"Rara Vez")</f>
        <v>Rara Vez</v>
      </c>
      <c r="S17" s="477" t="str">
        <f ca="1">+IFERROR(VLOOKUP(P17,'Tablas de calculos'!$V$22:$X$26,3,FALSE),"Insignificante")</f>
        <v>Moderado</v>
      </c>
      <c r="T17" s="306" t="str">
        <f ca="1">IFERROR(VLOOKUP(Q17,'Tablas de calculos'!$AF$4:$AI$28,4,FALSE),"")</f>
        <v>Moderado</v>
      </c>
      <c r="U17" s="485" t="s">
        <v>1606</v>
      </c>
      <c r="V17" s="278" t="s">
        <v>1419</v>
      </c>
      <c r="W17" s="278" t="s">
        <v>1420</v>
      </c>
      <c r="X17" s="278" t="s">
        <v>1417</v>
      </c>
      <c r="Y17" s="278" t="s">
        <v>1097</v>
      </c>
      <c r="Z17" s="278" t="s">
        <v>1098</v>
      </c>
    </row>
    <row r="18" spans="1:26" ht="114.75" customHeight="1" x14ac:dyDescent="0.25">
      <c r="A18" s="278">
        <v>124</v>
      </c>
      <c r="B18" s="250" t="str">
        <f>+VLOOKUP(A18,Tabla_Riesgos[[Número]:[Área]],2,FALSE)</f>
        <v>GESTIÓN DEL TALENTO HUMANO</v>
      </c>
      <c r="C18" s="250" t="str">
        <f>+VLOOKUP(A18,Tabla_Riesgos[[Número]:[Área]],3,FALSE)</f>
        <v>Podría presentarse divulgación de información personal de empleados</v>
      </c>
      <c r="D18" s="250" t="str">
        <f>+VLOOKUP(A18,Tabla_Riesgos[[Número]:[Área]],6,FALSE)</f>
        <v>Seguridad de la Información</v>
      </c>
      <c r="E18" s="250" t="str">
        <f>+VLOOKUP(A18,Tabla_Riesgos[[Número]:[Área]],4,FALSE)</f>
        <v>Permisos ilimitados a usuarios que manejan el sistema</v>
      </c>
      <c r="F18" s="250" t="str">
        <f>+VLOOKUP(A18,Tabla_Riesgos[[Número]:[Área]],5,FALSE)</f>
        <v>Información falsa, cambio y/o actualización de información errada</v>
      </c>
      <c r="G18" s="480">
        <f ca="1">IFERROR(ROUND(AVERAGEIF('Valoración 2.0'!$C$167:$AK$373,'Mapa de riesgos SD 1.0'!A18,'Valoración 2.0'!$Z$167:$Z$373),0),0)</f>
        <v>3</v>
      </c>
      <c r="H18" s="480">
        <f ca="1">IFERROR(ROUND(AVERAGEIF('Valoración 2.0'!$C$167:$AK$373,'Mapa de riesgos SD 1.0'!A18,'Valoración 2.0'!$AA$167:$AA$373),0),0)</f>
        <v>3</v>
      </c>
      <c r="I18" s="233" t="str">
        <f t="shared" ca="1" si="4"/>
        <v>PosibleModerado</v>
      </c>
      <c r="J18" s="61" t="str">
        <f ca="1">+IFERROR(VLOOKUP(G18,'Tablas de calculos'!$V$22:$X$26,2,FALSE),"")</f>
        <v>Posible</v>
      </c>
      <c r="K18" s="61" t="str">
        <f ca="1">+IFERROR(VLOOKUP(H18,'Tablas de calculos'!$V$22:$X$26,3,FALSE),"")</f>
        <v>Moderado</v>
      </c>
      <c r="L18" s="306" t="str">
        <f ca="1">IFERROR(VLOOKUP(I18,'Tablas de calculos'!$AF$4:$AI$28,4,FALSE),"")</f>
        <v>Alto</v>
      </c>
      <c r="M18" s="280" t="s">
        <v>542</v>
      </c>
      <c r="N18" s="294"/>
      <c r="O18" s="415">
        <f ca="1">+G18</f>
        <v>3</v>
      </c>
      <c r="P18" s="413">
        <f ca="1">+H18</f>
        <v>3</v>
      </c>
      <c r="Q18" s="233" t="str">
        <f t="shared" ca="1" si="5"/>
        <v>PosibleModerado</v>
      </c>
      <c r="R18" s="61" t="str">
        <f ca="1">+IFERROR(VLOOKUP(O18,'Tablas de calculos'!$V$22:$X$26,2,FALSE),"Rara Vez")</f>
        <v>Posible</v>
      </c>
      <c r="S18" s="477" t="str">
        <f ca="1">+IFERROR(VLOOKUP(P18,'Tablas de calculos'!$V$22:$X$26,3,FALSE),"Insignificante")</f>
        <v>Moderado</v>
      </c>
      <c r="T18" s="306" t="str">
        <f ca="1">IFERROR(VLOOKUP(Q18,'Tablas de calculos'!$AF$4:$AI$28,4,FALSE),"")</f>
        <v>Alto</v>
      </c>
      <c r="U18" s="278"/>
      <c r="V18" s="278"/>
      <c r="W18" s="278"/>
      <c r="X18" s="278"/>
      <c r="Y18" s="278"/>
      <c r="Z18" s="278"/>
    </row>
    <row r="34" spans="27:29" x14ac:dyDescent="0.25">
      <c r="AA34"/>
      <c r="AB34"/>
      <c r="AC34"/>
    </row>
    <row r="35" spans="27:29" x14ac:dyDescent="0.25">
      <c r="AA35"/>
      <c r="AB35"/>
      <c r="AC35"/>
    </row>
    <row r="36" spans="27:29" x14ac:dyDescent="0.25">
      <c r="AA36"/>
      <c r="AB36"/>
      <c r="AC36"/>
    </row>
    <row r="37" spans="27:29" x14ac:dyDescent="0.25">
      <c r="AA37"/>
      <c r="AB37"/>
      <c r="AC37"/>
    </row>
    <row r="38" spans="27:29" x14ac:dyDescent="0.25">
      <c r="AA38"/>
      <c r="AB38"/>
      <c r="AC38"/>
    </row>
    <row r="39" spans="27:29" x14ac:dyDescent="0.25">
      <c r="AA39"/>
      <c r="AB39"/>
      <c r="AC39"/>
    </row>
    <row r="40" spans="27:29" x14ac:dyDescent="0.25">
      <c r="AA40"/>
      <c r="AB40"/>
      <c r="AC40"/>
    </row>
    <row r="41" spans="27:29" x14ac:dyDescent="0.25">
      <c r="AA41"/>
      <c r="AB41"/>
      <c r="AC41"/>
    </row>
    <row r="42" spans="27:29" x14ac:dyDescent="0.25">
      <c r="AA42"/>
      <c r="AB42"/>
      <c r="AC42"/>
    </row>
    <row r="43" spans="27:29" x14ac:dyDescent="0.25">
      <c r="AA43"/>
      <c r="AB43"/>
      <c r="AC43"/>
    </row>
    <row r="44" spans="27:29" x14ac:dyDescent="0.25">
      <c r="AA44"/>
      <c r="AB44"/>
      <c r="AC44"/>
    </row>
    <row r="45" spans="27:29" x14ac:dyDescent="0.25">
      <c r="AA45"/>
      <c r="AB45"/>
      <c r="AC45"/>
    </row>
    <row r="46" spans="27:29" x14ac:dyDescent="0.25">
      <c r="AA46"/>
      <c r="AB46"/>
      <c r="AC46"/>
    </row>
    <row r="47" spans="27:29" x14ac:dyDescent="0.25">
      <c r="AA47"/>
      <c r="AB47"/>
      <c r="AC47"/>
    </row>
    <row r="48" spans="27:29" x14ac:dyDescent="0.25">
      <c r="AA48"/>
      <c r="AB48"/>
      <c r="AC48"/>
    </row>
    <row r="49" spans="27:29" x14ac:dyDescent="0.25">
      <c r="AA49"/>
      <c r="AB49"/>
      <c r="AC49"/>
    </row>
    <row r="50" spans="27:29" x14ac:dyDescent="0.25">
      <c r="AA50"/>
      <c r="AB50"/>
      <c r="AC50"/>
    </row>
    <row r="51" spans="27:29" x14ac:dyDescent="0.25">
      <c r="AA51"/>
      <c r="AB51"/>
      <c r="AC51"/>
    </row>
    <row r="52" spans="27:29" x14ac:dyDescent="0.25">
      <c r="AA52"/>
      <c r="AB52"/>
      <c r="AC52"/>
    </row>
    <row r="53" spans="27:29" x14ac:dyDescent="0.25">
      <c r="AA53"/>
      <c r="AB53"/>
      <c r="AC53"/>
    </row>
    <row r="54" spans="27:29" x14ac:dyDescent="0.25">
      <c r="AA54"/>
      <c r="AB54"/>
      <c r="AC54"/>
    </row>
    <row r="55" spans="27:29" x14ac:dyDescent="0.25">
      <c r="AA55"/>
      <c r="AB55"/>
      <c r="AC55"/>
    </row>
    <row r="56" spans="27:29" x14ac:dyDescent="0.25">
      <c r="AA56"/>
      <c r="AB56"/>
      <c r="AC56"/>
    </row>
    <row r="57" spans="27:29" x14ac:dyDescent="0.25">
      <c r="AA57"/>
      <c r="AB57"/>
      <c r="AC57"/>
    </row>
    <row r="58" spans="27:29" x14ac:dyDescent="0.25">
      <c r="AB58"/>
    </row>
    <row r="59" spans="27:29" x14ac:dyDescent="0.25">
      <c r="AB59"/>
    </row>
    <row r="60" spans="27:29" x14ac:dyDescent="0.25">
      <c r="AB60"/>
    </row>
    <row r="61" spans="27:29" x14ac:dyDescent="0.25">
      <c r="AB61"/>
    </row>
    <row r="62" spans="27:29" x14ac:dyDescent="0.25">
      <c r="AB62"/>
    </row>
    <row r="63" spans="27:29" x14ac:dyDescent="0.25">
      <c r="AB63"/>
    </row>
    <row r="64" spans="27:29" x14ac:dyDescent="0.25">
      <c r="AB64"/>
    </row>
    <row r="65" spans="28:28" x14ac:dyDescent="0.25">
      <c r="AB65"/>
    </row>
    <row r="66" spans="28:28" x14ac:dyDescent="0.25">
      <c r="AB66"/>
    </row>
    <row r="67" spans="28:28" x14ac:dyDescent="0.25">
      <c r="AB67"/>
    </row>
    <row r="68" spans="28:28" x14ac:dyDescent="0.25">
      <c r="AB68"/>
    </row>
    <row r="69" spans="28:28" x14ac:dyDescent="0.25">
      <c r="AB69"/>
    </row>
    <row r="70" spans="28:28" x14ac:dyDescent="0.25">
      <c r="AB70"/>
    </row>
    <row r="71" spans="28:28" x14ac:dyDescent="0.25">
      <c r="AB71"/>
    </row>
    <row r="72" spans="28:28" x14ac:dyDescent="0.25">
      <c r="AB72"/>
    </row>
    <row r="73" spans="28:28" x14ac:dyDescent="0.25">
      <c r="AB73"/>
    </row>
    <row r="74" spans="28:28" x14ac:dyDescent="0.25">
      <c r="AB74"/>
    </row>
    <row r="75" spans="28:28" x14ac:dyDescent="0.25">
      <c r="AB75"/>
    </row>
    <row r="76" spans="28:28" x14ac:dyDescent="0.25">
      <c r="AB76"/>
    </row>
    <row r="77" spans="28:28" x14ac:dyDescent="0.25">
      <c r="AB77"/>
    </row>
    <row r="78" spans="28:28" x14ac:dyDescent="0.25">
      <c r="AB78"/>
    </row>
    <row r="79" spans="28:28" x14ac:dyDescent="0.25">
      <c r="AB79"/>
    </row>
    <row r="80" spans="28:28" x14ac:dyDescent="0.25">
      <c r="AB80"/>
    </row>
    <row r="81" spans="28:28" x14ac:dyDescent="0.25">
      <c r="AB81"/>
    </row>
    <row r="82" spans="28:28" x14ac:dyDescent="0.25">
      <c r="AB82"/>
    </row>
    <row r="83" spans="28:28" x14ac:dyDescent="0.25">
      <c r="AB83"/>
    </row>
    <row r="84" spans="28:28" x14ac:dyDescent="0.25">
      <c r="AB84"/>
    </row>
    <row r="85" spans="28:28" x14ac:dyDescent="0.25">
      <c r="AB85"/>
    </row>
    <row r="86" spans="28:28" x14ac:dyDescent="0.25">
      <c r="AB86"/>
    </row>
    <row r="87" spans="28:28" x14ac:dyDescent="0.25">
      <c r="AB87"/>
    </row>
    <row r="88" spans="28:28" x14ac:dyDescent="0.25">
      <c r="AB88"/>
    </row>
    <row r="89" spans="28:28" x14ac:dyDescent="0.25">
      <c r="AB89"/>
    </row>
    <row r="90" spans="28:28" x14ac:dyDescent="0.25">
      <c r="AB90"/>
    </row>
    <row r="91" spans="28:28" x14ac:dyDescent="0.25">
      <c r="AB91"/>
    </row>
    <row r="92" spans="28:28" x14ac:dyDescent="0.25">
      <c r="AB92"/>
    </row>
    <row r="93" spans="28:28" x14ac:dyDescent="0.25">
      <c r="AB93"/>
    </row>
    <row r="94" spans="28:28" x14ac:dyDescent="0.25">
      <c r="AB94"/>
    </row>
    <row r="95" spans="28:28" x14ac:dyDescent="0.25">
      <c r="AB95"/>
    </row>
    <row r="96" spans="28:28" x14ac:dyDescent="0.25">
      <c r="AB96"/>
    </row>
    <row r="97" spans="28:28" x14ac:dyDescent="0.25">
      <c r="AB97"/>
    </row>
    <row r="98" spans="28:28" x14ac:dyDescent="0.25">
      <c r="AB98"/>
    </row>
    <row r="99" spans="28:28" x14ac:dyDescent="0.25">
      <c r="AB99"/>
    </row>
    <row r="100" spans="28:28" x14ac:dyDescent="0.25">
      <c r="AB100"/>
    </row>
    <row r="101" spans="28:28" x14ac:dyDescent="0.25">
      <c r="AB101"/>
    </row>
    <row r="102" spans="28:28" x14ac:dyDescent="0.25">
      <c r="AB102"/>
    </row>
    <row r="103" spans="28:28" x14ac:dyDescent="0.25">
      <c r="AB103"/>
    </row>
    <row r="104" spans="28:28" x14ac:dyDescent="0.25">
      <c r="AB104"/>
    </row>
    <row r="105" spans="28:28" x14ac:dyDescent="0.25">
      <c r="AB105"/>
    </row>
    <row r="106" spans="28:28" x14ac:dyDescent="0.25">
      <c r="AB106"/>
    </row>
    <row r="107" spans="28:28" x14ac:dyDescent="0.25">
      <c r="AB107"/>
    </row>
    <row r="108" spans="28:28" x14ac:dyDescent="0.25">
      <c r="AB108"/>
    </row>
    <row r="109" spans="28:28" x14ac:dyDescent="0.25">
      <c r="AB109"/>
    </row>
    <row r="110" spans="28:28" x14ac:dyDescent="0.25">
      <c r="AB110"/>
    </row>
    <row r="111" spans="28:28" x14ac:dyDescent="0.25">
      <c r="AB111"/>
    </row>
    <row r="112" spans="28:28" x14ac:dyDescent="0.25">
      <c r="AB112"/>
    </row>
    <row r="113" spans="28:28" x14ac:dyDescent="0.25">
      <c r="AB113"/>
    </row>
    <row r="114" spans="28:28" x14ac:dyDescent="0.25">
      <c r="AB114"/>
    </row>
    <row r="115" spans="28:28" x14ac:dyDescent="0.25">
      <c r="AB115"/>
    </row>
    <row r="116" spans="28:28" x14ac:dyDescent="0.25">
      <c r="AB116"/>
    </row>
    <row r="117" spans="28:28" x14ac:dyDescent="0.25">
      <c r="AB117"/>
    </row>
    <row r="118" spans="28:28" x14ac:dyDescent="0.25">
      <c r="AB118"/>
    </row>
    <row r="119" spans="28:28" x14ac:dyDescent="0.25">
      <c r="AB119"/>
    </row>
    <row r="120" spans="28:28" x14ac:dyDescent="0.25">
      <c r="AB120"/>
    </row>
    <row r="121" spans="28:28" x14ac:dyDescent="0.25">
      <c r="AB121"/>
    </row>
    <row r="122" spans="28:28" x14ac:dyDescent="0.25">
      <c r="AB122"/>
    </row>
    <row r="123" spans="28:28" x14ac:dyDescent="0.25">
      <c r="AB123"/>
    </row>
    <row r="124" spans="28:28" x14ac:dyDescent="0.25">
      <c r="AB124"/>
    </row>
    <row r="125" spans="28:28" x14ac:dyDescent="0.25">
      <c r="AB125"/>
    </row>
    <row r="126" spans="28:28" x14ac:dyDescent="0.25">
      <c r="AB126"/>
    </row>
    <row r="127" spans="28:28" x14ac:dyDescent="0.25">
      <c r="AB127"/>
    </row>
    <row r="128" spans="28:28" x14ac:dyDescent="0.25">
      <c r="AB128"/>
    </row>
    <row r="129" spans="28:28" x14ac:dyDescent="0.25">
      <c r="AB129"/>
    </row>
    <row r="130" spans="28:28" x14ac:dyDescent="0.25">
      <c r="AB130"/>
    </row>
    <row r="131" spans="28:28" x14ac:dyDescent="0.25">
      <c r="AB131"/>
    </row>
    <row r="132" spans="28:28" x14ac:dyDescent="0.25">
      <c r="AB132"/>
    </row>
    <row r="133" spans="28:28" x14ac:dyDescent="0.25">
      <c r="AB133"/>
    </row>
    <row r="134" spans="28:28" x14ac:dyDescent="0.25">
      <c r="AB134"/>
    </row>
    <row r="135" spans="28:28" x14ac:dyDescent="0.25">
      <c r="AB135"/>
    </row>
    <row r="136" spans="28:28" x14ac:dyDescent="0.25">
      <c r="AB136"/>
    </row>
    <row r="137" spans="28:28" x14ac:dyDescent="0.25">
      <c r="AB137"/>
    </row>
    <row r="138" spans="28:28" x14ac:dyDescent="0.25">
      <c r="AB138"/>
    </row>
    <row r="139" spans="28:28" x14ac:dyDescent="0.25">
      <c r="AB139"/>
    </row>
  </sheetData>
  <sortState xmlns:xlrd2="http://schemas.microsoft.com/office/spreadsheetml/2017/richdata2" ref="AB35:AB50">
    <sortCondition ref="AB34"/>
  </sortState>
  <mergeCells count="26">
    <mergeCell ref="U5:U6"/>
    <mergeCell ref="V5:V6"/>
    <mergeCell ref="W5:W6"/>
    <mergeCell ref="X5:X6"/>
    <mergeCell ref="G5:I5"/>
    <mergeCell ref="J5:L5"/>
    <mergeCell ref="M5:M6"/>
    <mergeCell ref="N5:N6"/>
    <mergeCell ref="O5:Q5"/>
    <mergeCell ref="R5:T5"/>
    <mergeCell ref="Y5:Y6"/>
    <mergeCell ref="Z5:Z6"/>
    <mergeCell ref="Y4:Z4"/>
    <mergeCell ref="X1:Z3"/>
    <mergeCell ref="A1:W2"/>
    <mergeCell ref="A3:W3"/>
    <mergeCell ref="F5:F6"/>
    <mergeCell ref="A4:F4"/>
    <mergeCell ref="G4:T4"/>
    <mergeCell ref="U4:V4"/>
    <mergeCell ref="W4:X4"/>
    <mergeCell ref="A5:A6"/>
    <mergeCell ref="B5:B6"/>
    <mergeCell ref="C5:C6"/>
    <mergeCell ref="D5:D6"/>
    <mergeCell ref="E5:E6"/>
  </mergeCells>
  <conditionalFormatting sqref="L7:L12 T7:T12 L14:L18 T14:T18">
    <cfRule type="cellIs" dxfId="104" priority="13" operator="equal">
      <formula>"Extremo"</formula>
    </cfRule>
    <cfRule type="cellIs" dxfId="103" priority="14" operator="equal">
      <formula>"Alto"</formula>
    </cfRule>
    <cfRule type="cellIs" dxfId="102" priority="15" operator="equal">
      <formula>"Moderado"</formula>
    </cfRule>
    <cfRule type="cellIs" dxfId="101" priority="16" operator="equal">
      <formula>"Bajo"</formula>
    </cfRule>
  </conditionalFormatting>
  <conditionalFormatting sqref="L13 T13">
    <cfRule type="cellIs" dxfId="100" priority="1" operator="equal">
      <formula>"Extremo"</formula>
    </cfRule>
    <cfRule type="cellIs" dxfId="99" priority="2" operator="equal">
      <formula>"Alto"</formula>
    </cfRule>
    <cfRule type="cellIs" dxfId="98" priority="3" operator="equal">
      <formula>"Moderado"</formula>
    </cfRule>
    <cfRule type="cellIs" dxfId="97"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3"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9C435-78ED-4177-A314-7AA70E79BB6B}">
  <sheetPr>
    <tabColor rgb="FFFFFF00"/>
  </sheetPr>
  <dimension ref="A1:AE707"/>
  <sheetViews>
    <sheetView view="pageBreakPreview" zoomScale="70" zoomScaleNormal="55" zoomScaleSheetLayoutView="70" zoomScalePageLayoutView="40" workbookViewId="0">
      <pane xSplit="1" ySplit="6" topLeftCell="B7" activePane="bottomRight" state="frozen"/>
      <selection pane="topRight" activeCell="B1" sqref="B1"/>
      <selection pane="bottomLeft" activeCell="A7" sqref="A7"/>
      <selection pane="bottomRight" activeCell="E8" sqref="E8"/>
    </sheetView>
  </sheetViews>
  <sheetFormatPr baseColWidth="10" defaultColWidth="11.42578125" defaultRowHeight="15" x14ac:dyDescent="0.25"/>
  <cols>
    <col min="1" max="1" width="7.28515625" style="19" customWidth="1"/>
    <col min="2" max="2" width="14.28515625" style="19" customWidth="1"/>
    <col min="3" max="3" width="36.42578125" style="19" customWidth="1"/>
    <col min="4" max="4" width="13.28515625" style="19" customWidth="1"/>
    <col min="5" max="5" width="46" style="19" customWidth="1"/>
    <col min="6" max="6" width="40.85546875" style="19" customWidth="1"/>
    <col min="7" max="7" width="11.42578125" style="19" bestFit="1" customWidth="1"/>
    <col min="8" max="8" width="8.140625" style="19" bestFit="1" customWidth="1"/>
    <col min="9" max="9" width="11.85546875" style="19" bestFit="1" customWidth="1"/>
    <col min="10" max="10" width="12.85546875" style="19" customWidth="1"/>
    <col min="11" max="11" width="13.7109375" style="19" customWidth="1"/>
    <col min="12" max="12" width="14" style="19" customWidth="1"/>
    <col min="13" max="13" width="12.7109375" style="19" customWidth="1"/>
    <col min="14" max="14" width="40.140625" style="19" customWidth="1"/>
    <col min="15" max="15" width="10.42578125" style="19" bestFit="1" customWidth="1"/>
    <col min="16" max="16" width="8.140625" style="19" bestFit="1" customWidth="1"/>
    <col min="17" max="17" width="11.85546875" style="19" bestFit="1" customWidth="1"/>
    <col min="18" max="18" width="13" style="19" customWidth="1"/>
    <col min="19" max="19" width="14.42578125" style="19" customWidth="1"/>
    <col min="20" max="20" width="11.42578125" style="19"/>
    <col min="21" max="21" width="35.140625" style="19" customWidth="1"/>
    <col min="22" max="22" width="25.28515625" style="19" customWidth="1"/>
    <col min="23" max="23" width="23.85546875" style="19" customWidth="1"/>
    <col min="24" max="24" width="29.28515625" style="19" customWidth="1"/>
    <col min="25" max="25" width="66.7109375" style="607" customWidth="1"/>
    <col min="26" max="27" width="11.42578125" style="19"/>
    <col min="28" max="28" width="44.85546875" style="19" customWidth="1"/>
    <col min="29" max="16384" width="11.42578125" style="19"/>
  </cols>
  <sheetData>
    <row r="1" spans="1:31" x14ac:dyDescent="0.25">
      <c r="A1" s="685" t="s">
        <v>1580</v>
      </c>
      <c r="B1" s="686"/>
      <c r="C1" s="686"/>
      <c r="D1" s="686"/>
      <c r="E1" s="686"/>
      <c r="F1" s="686"/>
      <c r="G1" s="686"/>
      <c r="H1" s="686"/>
      <c r="I1" s="686"/>
      <c r="J1" s="686"/>
      <c r="K1" s="686"/>
      <c r="L1" s="686"/>
      <c r="M1" s="686"/>
      <c r="N1" s="686"/>
      <c r="O1" s="686"/>
      <c r="P1" s="686"/>
      <c r="Q1" s="686"/>
      <c r="R1" s="686"/>
      <c r="S1" s="686"/>
      <c r="T1" s="686"/>
      <c r="U1" s="686"/>
      <c r="V1" s="715"/>
      <c r="W1" s="716"/>
      <c r="X1" s="717"/>
    </row>
    <row r="2" spans="1:31" ht="15.75" thickBot="1" x14ac:dyDescent="0.3">
      <c r="A2" s="687"/>
      <c r="B2" s="688"/>
      <c r="C2" s="688"/>
      <c r="D2" s="688"/>
      <c r="E2" s="688"/>
      <c r="F2" s="688"/>
      <c r="G2" s="688"/>
      <c r="H2" s="688"/>
      <c r="I2" s="688"/>
      <c r="J2" s="688"/>
      <c r="K2" s="688"/>
      <c r="L2" s="688"/>
      <c r="M2" s="688"/>
      <c r="N2" s="688"/>
      <c r="O2" s="688"/>
      <c r="P2" s="688"/>
      <c r="Q2" s="688"/>
      <c r="R2" s="688"/>
      <c r="S2" s="688"/>
      <c r="T2" s="688"/>
      <c r="U2" s="688"/>
      <c r="V2" s="718"/>
      <c r="W2" s="719"/>
      <c r="X2" s="720"/>
    </row>
    <row r="3" spans="1:31" ht="19.5" thickBot="1" x14ac:dyDescent="0.3">
      <c r="A3" s="689" t="s">
        <v>843</v>
      </c>
      <c r="B3" s="690"/>
      <c r="C3" s="690"/>
      <c r="D3" s="690"/>
      <c r="E3" s="690"/>
      <c r="F3" s="690"/>
      <c r="G3" s="690"/>
      <c r="H3" s="690"/>
      <c r="I3" s="690"/>
      <c r="J3" s="690"/>
      <c r="K3" s="690"/>
      <c r="L3" s="690"/>
      <c r="M3" s="690"/>
      <c r="N3" s="690"/>
      <c r="O3" s="690"/>
      <c r="P3" s="690"/>
      <c r="Q3" s="690"/>
      <c r="R3" s="690"/>
      <c r="S3" s="690"/>
      <c r="T3" s="690"/>
      <c r="U3" s="690"/>
      <c r="V3" s="721"/>
      <c r="W3" s="722"/>
      <c r="X3" s="723"/>
    </row>
    <row r="4" spans="1:31" ht="15.75" thickBot="1" x14ac:dyDescent="0.3">
      <c r="A4" s="691" t="s">
        <v>844</v>
      </c>
      <c r="B4" s="692"/>
      <c r="C4" s="692"/>
      <c r="D4" s="692"/>
      <c r="E4" s="692"/>
      <c r="F4" s="693"/>
      <c r="G4" s="724" t="s">
        <v>845</v>
      </c>
      <c r="H4" s="692"/>
      <c r="I4" s="692"/>
      <c r="J4" s="692"/>
      <c r="K4" s="692"/>
      <c r="L4" s="692"/>
      <c r="M4" s="692"/>
      <c r="N4" s="692"/>
      <c r="O4" s="692"/>
      <c r="P4" s="692"/>
      <c r="Q4" s="692"/>
      <c r="R4" s="692"/>
      <c r="S4" s="692"/>
      <c r="T4" s="693"/>
      <c r="U4" s="694" t="s">
        <v>627</v>
      </c>
      <c r="V4" s="695"/>
      <c r="W4" s="694" t="s">
        <v>628</v>
      </c>
      <c r="X4" s="714"/>
    </row>
    <row r="5" spans="1:31" ht="15.75" thickBot="1" x14ac:dyDescent="0.3">
      <c r="A5" s="704" t="s">
        <v>474</v>
      </c>
      <c r="B5" s="704" t="s">
        <v>846</v>
      </c>
      <c r="C5" s="683" t="s">
        <v>133</v>
      </c>
      <c r="D5" s="683" t="s">
        <v>847</v>
      </c>
      <c r="E5" s="683" t="s">
        <v>848</v>
      </c>
      <c r="F5" s="683" t="s">
        <v>849</v>
      </c>
      <c r="G5" s="699" t="s">
        <v>857</v>
      </c>
      <c r="H5" s="700"/>
      <c r="I5" s="701"/>
      <c r="J5" s="696" t="s">
        <v>851</v>
      </c>
      <c r="K5" s="697"/>
      <c r="L5" s="698"/>
      <c r="M5" s="728" t="s">
        <v>859</v>
      </c>
      <c r="N5" s="702" t="s">
        <v>850</v>
      </c>
      <c r="O5" s="699" t="s">
        <v>855</v>
      </c>
      <c r="P5" s="700"/>
      <c r="Q5" s="701"/>
      <c r="R5" s="725" t="s">
        <v>855</v>
      </c>
      <c r="S5" s="726"/>
      <c r="T5" s="727"/>
      <c r="U5" s="730" t="s">
        <v>629</v>
      </c>
      <c r="V5" s="732" t="s">
        <v>630</v>
      </c>
      <c r="W5" s="732" t="s">
        <v>631</v>
      </c>
      <c r="X5" s="732" t="s">
        <v>632</v>
      </c>
      <c r="Y5" s="682" t="s">
        <v>1887</v>
      </c>
    </row>
    <row r="6" spans="1:31" ht="26.25" customHeight="1" thickBot="1" x14ac:dyDescent="0.3">
      <c r="A6" s="705"/>
      <c r="B6" s="705"/>
      <c r="C6" s="684"/>
      <c r="D6" s="684"/>
      <c r="E6" s="684"/>
      <c r="F6" s="684"/>
      <c r="G6" s="255" t="s">
        <v>135</v>
      </c>
      <c r="H6" s="255" t="s">
        <v>150</v>
      </c>
      <c r="I6" s="255" t="s">
        <v>577</v>
      </c>
      <c r="J6" s="245" t="s">
        <v>135</v>
      </c>
      <c r="K6" s="245" t="s">
        <v>150</v>
      </c>
      <c r="L6" s="245" t="s">
        <v>852</v>
      </c>
      <c r="M6" s="729"/>
      <c r="N6" s="703"/>
      <c r="O6" s="255" t="s">
        <v>135</v>
      </c>
      <c r="P6" s="255" t="s">
        <v>150</v>
      </c>
      <c r="Q6" s="255" t="s">
        <v>577</v>
      </c>
      <c r="R6" s="246" t="s">
        <v>853</v>
      </c>
      <c r="S6" s="246" t="s">
        <v>150</v>
      </c>
      <c r="T6" s="246" t="s">
        <v>854</v>
      </c>
      <c r="U6" s="731"/>
      <c r="V6" s="733"/>
      <c r="W6" s="733"/>
      <c r="X6" s="733"/>
      <c r="Y6" s="682"/>
    </row>
    <row r="7" spans="1:31" ht="90.75" customHeight="1" x14ac:dyDescent="0.25">
      <c r="A7" s="408">
        <v>5</v>
      </c>
      <c r="B7" s="408" t="str">
        <f>+VLOOKUP(A7,Tabla_Riesgos[[Número]:[Área]],2,FALSE)</f>
        <v>TODOS LOS PROCESOS</v>
      </c>
      <c r="C7" s="408" t="str">
        <f>+VLOOKUP(A7,Tabla_Riesgos[[Número]:[Área]],3,FALSE)</f>
        <v>Puede ocurrir falta de apoyo en los procesos de control social realizados por los ciudadanos.</v>
      </c>
      <c r="D7" s="408" t="str">
        <f>+VLOOKUP(A7,Tabla_Riesgos[[Número]:[Área]],6,FALSE)</f>
        <v>Operativo</v>
      </c>
      <c r="E7" s="408" t="str">
        <f>+VLOOKUP(A7,Tabla_Riesgos[[Número]:[Área]],4,FALSE)</f>
        <v>Debido a la falta de conocimiento de la normatividad de control social
Como consecuencia del desconocimiento de las funciones de la entidad</v>
      </c>
      <c r="F7" s="408" t="str">
        <f>+VLOOKUP(A7,Tabla_Riesgos[[Número]:[Área]],5,FALSE)</f>
        <v>Lo cual generaría una pérdida de imagen reputacional
Lo cual generaría Sanciones a la entidad y sus funcionarios
Lo cual ocasionaría demandas de la ciudadanía</v>
      </c>
      <c r="G7" s="123">
        <f ca="1">IFERROR(ROUND(AVERAGEIF('Valoración 2.0'!$C$377:$AK$1471,'Mapa de riesgos operativos 1.0'!A7,'Valoración 2.0'!$Z$377:$Z$1471),0),0)</f>
        <v>4</v>
      </c>
      <c r="H7" s="123">
        <f ca="1">IFERROR(ROUND(AVERAGEIF('Valoración 2.0'!$C$377:$AK$1471,'Mapa de riesgos operativos 1.0'!A7,'Valoración 2.0'!$AA$377:$AA$1471),0),0)</f>
        <v>4</v>
      </c>
      <c r="I7" s="128" t="str">
        <f ca="1">CONCATENATE(J7,K7)</f>
        <v>ProbableMayor</v>
      </c>
      <c r="J7" s="516" t="str">
        <f ca="1">+IFERROR(VLOOKUP(G7,'Tablas de calculos'!$V$22:$X$26,2,FALSE),"")</f>
        <v>Probable</v>
      </c>
      <c r="K7" s="516" t="str">
        <f ca="1">+IFERROR(VLOOKUP(H7,'Tablas de calculos'!$V$22:$X$26,3,FALSE),"Insignificante")</f>
        <v>Mayor</v>
      </c>
      <c r="L7" s="306" t="str">
        <f ca="1">IFERROR(VLOOKUP(I7,'Tablas de calculos'!$AF$4:$AI$28,4,FALSE),"")</f>
        <v>Extremo</v>
      </c>
      <c r="M7" s="517" t="s">
        <v>544</v>
      </c>
      <c r="N7" s="488" t="s">
        <v>981</v>
      </c>
      <c r="O7" s="289">
        <f ca="1">+G7-'Promedio de Controles'!E7</f>
        <v>3</v>
      </c>
      <c r="P7" s="289">
        <f ca="1">+H7-'Promedio de Controles'!F7</f>
        <v>2</v>
      </c>
      <c r="Q7" s="128" t="str">
        <f ca="1">CONCATENATE(R7,S7)</f>
        <v>PosibleMenor</v>
      </c>
      <c r="R7" s="516" t="str">
        <f ca="1">+IFERROR(VLOOKUP(O7,'Tablas de calculos'!$V$22:$X$26,2,FALSE),"Rara Vez")</f>
        <v>Posible</v>
      </c>
      <c r="S7" s="516" t="str">
        <f ca="1">+IFERROR(VLOOKUP(P7,'Tablas de calculos'!$V$22:$X$26,3,FALSE),"Insignificante")</f>
        <v>Menor</v>
      </c>
      <c r="T7" s="306" t="str">
        <f ca="1">IFERROR(VLOOKUP(Q7,'Tablas de calculos'!$AF$4:$AI$28,4,FALSE),"")</f>
        <v>Moderado</v>
      </c>
      <c r="U7" s="488" t="s">
        <v>1639</v>
      </c>
      <c r="V7" s="408" t="s">
        <v>1422</v>
      </c>
      <c r="W7" s="408" t="s">
        <v>937</v>
      </c>
      <c r="X7" s="408" t="s">
        <v>938</v>
      </c>
      <c r="Y7" s="607" t="s">
        <v>1846</v>
      </c>
      <c r="AB7" s="512"/>
      <c r="AC7" s="512"/>
      <c r="AD7" s="512"/>
      <c r="AE7" s="512"/>
    </row>
    <row r="8" spans="1:31" ht="178.5" x14ac:dyDescent="0.25">
      <c r="A8" s="392">
        <v>12</v>
      </c>
      <c r="B8" s="392" t="str">
        <f>+VLOOKUP(A8,Tabla_Riesgos[[Número]:[Área]],2,FALSE)</f>
        <v>TODOS LOS PROCESOS</v>
      </c>
      <c r="C8" s="392" t="str">
        <f>+VLOOKUP(A8,Tabla_Riesgos[[Número]:[Área]],3,FALSE)</f>
        <v xml:space="preserve">Puede generarse menoscabo, disminución, detrimento, pérdida, uso indebido, o deterioro de los bienes o recursos públicos, o intereses patrimoniales del Estado. </v>
      </c>
      <c r="D8" s="392" t="str">
        <f>+VLOOKUP(A8,Tabla_Riesgos[[Número]:[Área]],6,FALSE)</f>
        <v>Estratégico</v>
      </c>
      <c r="E8" s="392" t="str">
        <f>+VLOOKUP(A8,Tabla_Riesgos[[Número]:[Área]],4,FALSE)</f>
        <v>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v>
      </c>
      <c r="F8" s="392" t="str">
        <f>+VLOOKUP(A8,Tabla_Riesgos[[Número]:[Área]],5,FALSE)</f>
        <v>Lo cual generaría pérdidas económicas 
Lo cual generaría una pérdida de imagen reputacional
Lo cual generaría Sanciones a la entidad y sus funcionarios
Lo cual ocasionaría demandas de los funcionarios</v>
      </c>
      <c r="G8" s="123">
        <f ca="1">IFERROR(ROUND(AVERAGEIF('Valoración 2.0'!$C$377:$AK$1471,'Mapa de riesgos operativos 1.0'!A8,'Valoración 2.0'!$Z$377:$Z$1471),0),0)</f>
        <v>3</v>
      </c>
      <c r="H8" s="123">
        <f ca="1">IFERROR(ROUND(AVERAGEIF('Valoración 2.0'!$C$377:$AK$1471,'Mapa de riesgos operativos 1.0'!A8,'Valoración 2.0'!$AA$377:$AA$1471),0),0)</f>
        <v>3</v>
      </c>
      <c r="I8" s="233" t="str">
        <f t="shared" ref="I8:I76" ca="1" si="0">CONCATENATE(J8,K8)</f>
        <v>PosibleModerado</v>
      </c>
      <c r="J8" s="35" t="str">
        <f ca="1">+IFERROR(VLOOKUP(G8,'Tablas de calculos'!$V$22:$X$26,2,FALSE),"")</f>
        <v>Posible</v>
      </c>
      <c r="K8" s="35" t="str">
        <f ca="1">+IFERROR(VLOOKUP(H8,'Tablas de calculos'!$V$22:$X$26,3,FALSE),"")</f>
        <v>Moderado</v>
      </c>
      <c r="L8" s="484" t="str">
        <f ca="1">IFERROR(VLOOKUP(I8,'Tablas de calculos'!$AF$4:$AI$28,4,FALSE),"")</f>
        <v>Alto</v>
      </c>
      <c r="M8" s="430" t="s">
        <v>544</v>
      </c>
      <c r="N8" s="488" t="s">
        <v>1640</v>
      </c>
      <c r="O8" s="289">
        <f ca="1">+G8-'Promedio de Controles'!E14</f>
        <v>2</v>
      </c>
      <c r="P8" s="289">
        <f ca="1">+H8-'Promedio de Controles'!F14</f>
        <v>1</v>
      </c>
      <c r="Q8" s="233" t="str">
        <f t="shared" ref="Q8:Q76" ca="1" si="1">CONCATENATE(R8,S8)</f>
        <v>ImprobableInsignificante</v>
      </c>
      <c r="R8" s="35" t="str">
        <f ca="1">+IFERROR(VLOOKUP(O8,'Tablas de calculos'!$V$22:$X$26,2,FALSE),"Rara Vez")</f>
        <v>Improbable</v>
      </c>
      <c r="S8" s="516" t="str">
        <f ca="1">+IFERROR(VLOOKUP(P8,'Tablas de calculos'!$V$22:$X$26,3,FALSE),"Insignificante")</f>
        <v>Insignificante</v>
      </c>
      <c r="T8" s="484" t="str">
        <f ca="1">IFERROR(VLOOKUP(Q8,'Tablas de calculos'!$AF$4:$AI$28,4,FALSE),"")</f>
        <v>Bajo</v>
      </c>
      <c r="U8" s="408" t="s">
        <v>1105</v>
      </c>
      <c r="V8" s="408" t="s">
        <v>1106</v>
      </c>
      <c r="W8" s="392" t="s">
        <v>943</v>
      </c>
      <c r="X8" s="392" t="s">
        <v>943</v>
      </c>
      <c r="Y8" s="615" t="s">
        <v>1888</v>
      </c>
    </row>
    <row r="9" spans="1:31" ht="127.5" x14ac:dyDescent="0.25">
      <c r="A9" s="767">
        <v>14</v>
      </c>
      <c r="B9" s="767" t="str">
        <f>+VLOOKUP(A9,Tabla_Riesgos[[Número]:[Área]],2,FALSE)</f>
        <v>DISPOSICIÓN TEMPORAL DE ACTIVOS</v>
      </c>
      <c r="C9" s="767" t="str">
        <f>+VLOOKUP(A9,Tabla_Riesgos[[Número]:[Área]],3,FALSE)</f>
        <v>Puede ocurrir que no se cuente con el respaldo legal para gestionar la recuperación de la cartera</v>
      </c>
      <c r="D9" s="767" t="str">
        <f>+VLOOKUP(A9,Tabla_Riesgos[[Número]:[Área]],6,FALSE)</f>
        <v>Operativo</v>
      </c>
      <c r="E9" s="767" t="str">
        <f>+VLOOKUP(A9,Tabla_Riesgos[[Número]:[Área]],4,FALSE)</f>
        <v>Debido a la falta de información real en la toma de decisiones
Debido a ineficientes canales de comunicación con arrendatarios y depositarios</v>
      </c>
      <c r="F9" s="767" t="str">
        <f>+VLOOKUP(A9,Tabla_Riesgos[[Número]:[Área]],5,FALSE)</f>
        <v>Lo que podría generar Perdidas económicas
Lo que podría generar  Sanciones o denuncias</v>
      </c>
      <c r="G9" s="740">
        <f ca="1">IFERROR(ROUND(AVERAGEIF('Valoración 2.0'!$C$377:$AK$1471,'Mapa de riesgos operativos 1.0'!A9,'Valoración 2.0'!$Z$377:$Z$1471),0),0)</f>
        <v>4</v>
      </c>
      <c r="H9" s="740">
        <f ca="1">IFERROR(ROUND(AVERAGEIF('Valoración 2.0'!$C$377:$AK$1471,'Mapa de riesgos operativos 1.0'!A9,'Valoración 2.0'!$AA$377:$AA$1471),0),0)</f>
        <v>3</v>
      </c>
      <c r="I9" s="743" t="str">
        <f t="shared" ca="1" si="0"/>
        <v>ProbableModerado</v>
      </c>
      <c r="J9" s="761" t="str">
        <f ca="1">+IFERROR(VLOOKUP(G9,'Tablas de calculos'!$V$22:$X$26,2,FALSE),"")</f>
        <v>Probable</v>
      </c>
      <c r="K9" s="761" t="str">
        <f ca="1">+IFERROR(VLOOKUP(H9,'Tablas de calculos'!$V$22:$X$26,3,FALSE),"")</f>
        <v>Moderado</v>
      </c>
      <c r="L9" s="708" t="str">
        <f ca="1">IFERROR(VLOOKUP(I9,'Tablas de calculos'!$AF$4:$AI$28,4,FALSE),"")</f>
        <v>Alto</v>
      </c>
      <c r="M9" s="763" t="s">
        <v>544</v>
      </c>
      <c r="N9" s="765" t="s">
        <v>1825</v>
      </c>
      <c r="O9" s="737">
        <f ca="1">+G9-'Promedio de Controles'!E16</f>
        <v>3</v>
      </c>
      <c r="P9" s="737">
        <f ca="1">+H9-'Promedio de Controles'!F16</f>
        <v>1</v>
      </c>
      <c r="Q9" s="743" t="str">
        <f t="shared" ca="1" si="1"/>
        <v>PosibleInsignificante</v>
      </c>
      <c r="R9" s="761" t="str">
        <f ca="1">+IFERROR(VLOOKUP(O9,'Tablas de calculos'!$V$22:$X$26,2,FALSE),"Rara Vez")</f>
        <v>Posible</v>
      </c>
      <c r="S9" s="761" t="str">
        <f ca="1">+IFERROR(VLOOKUP(P9,'Tablas de calculos'!$V$22:$X$26,3,FALSE),"Insignificante")</f>
        <v>Insignificante</v>
      </c>
      <c r="T9" s="708" t="str">
        <f ca="1">IFERROR(VLOOKUP(Q9,'Tablas de calculos'!$AF$4:$AI$28,4,FALSE),"")</f>
        <v>Bajo</v>
      </c>
      <c r="U9" s="392" t="s">
        <v>1827</v>
      </c>
      <c r="V9" s="392" t="s">
        <v>1826</v>
      </c>
      <c r="W9" s="392" t="s">
        <v>940</v>
      </c>
      <c r="X9" s="392" t="s">
        <v>887</v>
      </c>
      <c r="Y9" s="607" t="s">
        <v>1847</v>
      </c>
    </row>
    <row r="10" spans="1:31" ht="63.75" x14ac:dyDescent="0.25">
      <c r="A10" s="768"/>
      <c r="B10" s="768"/>
      <c r="C10" s="768"/>
      <c r="D10" s="768"/>
      <c r="E10" s="768"/>
      <c r="F10" s="768"/>
      <c r="G10" s="742"/>
      <c r="H10" s="742"/>
      <c r="I10" s="745"/>
      <c r="J10" s="762"/>
      <c r="K10" s="762"/>
      <c r="L10" s="710"/>
      <c r="M10" s="764"/>
      <c r="N10" s="766"/>
      <c r="O10" s="739"/>
      <c r="P10" s="739"/>
      <c r="Q10" s="745"/>
      <c r="R10" s="762"/>
      <c r="S10" s="762"/>
      <c r="T10" s="710"/>
      <c r="U10" s="392" t="s">
        <v>1247</v>
      </c>
      <c r="V10" s="392" t="s">
        <v>1628</v>
      </c>
      <c r="W10" s="392" t="s">
        <v>1249</v>
      </c>
      <c r="X10" s="392" t="s">
        <v>948</v>
      </c>
      <c r="Y10" s="607" t="s">
        <v>1848</v>
      </c>
    </row>
    <row r="11" spans="1:31" ht="315" x14ac:dyDescent="0.25">
      <c r="A11" s="392">
        <v>15</v>
      </c>
      <c r="B11" s="392" t="str">
        <f>+VLOOKUP(A11,Tabla_Riesgos[[Número]:[Área]],2,FALSE)</f>
        <v>DISPOSICIÓN FINAL DE ACTIVOS</v>
      </c>
      <c r="C11" s="392" t="str">
        <f>+VLOOKUP(A11,Tabla_Riesgos[[Número]:[Área]],3,FALSE)</f>
        <v>Se puede gestionar de manera tardía la comercialización o destrucción de activos.</v>
      </c>
      <c r="D11" s="392" t="str">
        <f>+VLOOKUP(A11,Tabla_Riesgos[[Número]:[Área]],6,FALSE)</f>
        <v>Operativo</v>
      </c>
      <c r="E11" s="392" t="str">
        <f>+VLOOKUP(A11,Tabla_Riesgos[[Número]:[Área]],4,FALSE)</f>
        <v>Debido a la naturaleza única de la organización, establecida en la ley 1708 de 2014
Políticas internas de la entidad
Procesos ineficientes
Debido a las actuaciones y decisiones centralizadas
Falta de asignación de atribuciones a las Regionales</v>
      </c>
      <c r="F11" s="392" t="str">
        <f>+VLOOKUP(A11,Tabla_Riesgos[[Número]:[Área]],5,FALSE)</f>
        <v>Lo que podría generar Perdidas económicas
Lo que podría generar  Sanciones o denuncias, tutelas, querellas
Generación de detrimento patrimonial</v>
      </c>
      <c r="G11" s="123">
        <f ca="1">IFERROR(ROUND(AVERAGEIF('Valoración 2.0'!$C$377:$AK$1471,'Mapa de riesgos operativos 1.0'!A11,'Valoración 2.0'!$Z$377:$Z$1471),0),0)</f>
        <v>4</v>
      </c>
      <c r="H11" s="123">
        <f ca="1">IFERROR(ROUND(AVERAGEIF('Valoración 2.0'!$C$377:$AK$1471,'Mapa de riesgos operativos 1.0'!A11,'Valoración 2.0'!$AA$377:$AA$1471),0),0)</f>
        <v>4</v>
      </c>
      <c r="I11" s="233" t="str">
        <f t="shared" ca="1" si="0"/>
        <v>ProbableMayor</v>
      </c>
      <c r="J11" s="35" t="str">
        <f ca="1">+IFERROR(VLOOKUP(G11,'Tablas de calculos'!$V$22:$X$26,2,FALSE),"")</f>
        <v>Probable</v>
      </c>
      <c r="K11" s="35" t="str">
        <f ca="1">+IFERROR(VLOOKUP(H11,'Tablas de calculos'!$V$22:$X$26,3,FALSE),"")</f>
        <v>Mayor</v>
      </c>
      <c r="L11" s="484" t="str">
        <f ca="1">IFERROR(VLOOKUP(I11,'Tablas de calculos'!$AF$4:$AI$28,4,FALSE),"")</f>
        <v>Extremo</v>
      </c>
      <c r="M11" s="430" t="s">
        <v>544</v>
      </c>
      <c r="N11" s="488" t="s">
        <v>1793</v>
      </c>
      <c r="O11" s="289">
        <f ca="1">+G11-'Promedio de Controles'!E17</f>
        <v>2</v>
      </c>
      <c r="P11" s="289">
        <f ca="1">+H11-'Promedio de Controles'!F17</f>
        <v>2</v>
      </c>
      <c r="Q11" s="233" t="str">
        <f t="shared" ca="1" si="1"/>
        <v>ImprobableMenor</v>
      </c>
      <c r="R11" s="35" t="str">
        <f ca="1">+IFERROR(VLOOKUP(O11,'Tablas de calculos'!$V$22:$X$26,2,FALSE),"Rara Vez")</f>
        <v>Improbable</v>
      </c>
      <c r="S11" s="516" t="str">
        <f ca="1">+IFERROR(VLOOKUP(P11,'Tablas de calculos'!$V$22:$X$26,3,FALSE),"Insignificante")</f>
        <v>Menor</v>
      </c>
      <c r="T11" s="484" t="str">
        <f ca="1">IFERROR(VLOOKUP(Q11,'Tablas de calculos'!$AF$4:$AI$28,4,FALSE),"")</f>
        <v>Bajo</v>
      </c>
      <c r="U11" s="392" t="s">
        <v>1794</v>
      </c>
      <c r="V11" s="392" t="s">
        <v>949</v>
      </c>
      <c r="W11" s="392" t="s">
        <v>950</v>
      </c>
      <c r="X11" s="392" t="s">
        <v>874</v>
      </c>
      <c r="Y11" s="607" t="s">
        <v>1849</v>
      </c>
    </row>
    <row r="12" spans="1:31" ht="191.25" x14ac:dyDescent="0.25">
      <c r="A12" s="392">
        <v>16</v>
      </c>
      <c r="B12" s="392" t="str">
        <f>+VLOOKUP(A12,Tabla_Riesgos[[Número]:[Área]],2,FALSE)</f>
        <v>DIAGNOSTICO Y ALISTAMIENTO DE ACTIVOS</v>
      </c>
      <c r="C12" s="392" t="str">
        <f>+VLOOKUP(A12,Tabla_Riesgos[[Número]:[Área]],3,FALSE)</f>
        <v>Fallas en la identificación de activos potenciales de productividad.</v>
      </c>
      <c r="D12" s="392" t="str">
        <f>+VLOOKUP(A12,Tabla_Riesgos[[Número]:[Área]],6,FALSE)</f>
        <v>Estratégico</v>
      </c>
      <c r="E12" s="392" t="str">
        <f>+VLOOKUP(A12,Tabla_Riesgos[[Número]:[Área]],4,FALSE)</f>
        <v>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v>
      </c>
      <c r="F12" s="392" t="str">
        <f>+VLOOKUP(A12,Tabla_Riesgos[[Número]:[Área]],5,FALSE)</f>
        <v>Lo que podría generar Perdidas económicas
Lo que podría generar  Sanciones o denuncias, tutelas, querellas
Generación de detrimento patrimonial</v>
      </c>
      <c r="G12" s="123">
        <f ca="1">IFERROR(ROUND(AVERAGEIF('Valoración 2.0'!$C$377:$AK$1471,'Mapa de riesgos operativos 1.0'!A12,'Valoración 2.0'!$Z$377:$Z$1471),0),0)</f>
        <v>4</v>
      </c>
      <c r="H12" s="123">
        <f ca="1">IFERROR(ROUND(AVERAGEIF('Valoración 2.0'!$C$377:$AK$1471,'Mapa de riesgos operativos 1.0'!A12,'Valoración 2.0'!$AA$377:$AA$1471),0),0)</f>
        <v>3</v>
      </c>
      <c r="I12" s="233" t="str">
        <f t="shared" ca="1" si="0"/>
        <v>ProbableModerado</v>
      </c>
      <c r="J12" s="35" t="str">
        <f ca="1">+IFERROR(VLOOKUP(G12,'Tablas de calculos'!$V$22:$X$26,2,FALSE),"")</f>
        <v>Probable</v>
      </c>
      <c r="K12" s="35" t="str">
        <f ca="1">+IFERROR(VLOOKUP(H12,'Tablas de calculos'!$V$22:$X$26,3,FALSE),"")</f>
        <v>Moderado</v>
      </c>
      <c r="L12" s="484" t="str">
        <f ca="1">IFERROR(VLOOKUP(I12,'Tablas de calculos'!$AF$4:$AI$28,4,FALSE),"")</f>
        <v>Alto</v>
      </c>
      <c r="M12" s="430" t="s">
        <v>544</v>
      </c>
      <c r="N12" s="488" t="s">
        <v>1776</v>
      </c>
      <c r="O12" s="289">
        <f ca="1">+G12-'Promedio de Controles'!E18</f>
        <v>3</v>
      </c>
      <c r="P12" s="289">
        <f ca="1">+H12-'Promedio de Controles'!F18</f>
        <v>2</v>
      </c>
      <c r="Q12" s="233" t="str">
        <f t="shared" ca="1" si="1"/>
        <v>PosibleMenor</v>
      </c>
      <c r="R12" s="35" t="str">
        <f ca="1">+IFERROR(VLOOKUP(O12,'Tablas de calculos'!$V$22:$X$26,2,FALSE),"Rara Vez")</f>
        <v>Posible</v>
      </c>
      <c r="S12" s="516" t="str">
        <f ca="1">+IFERROR(VLOOKUP(P12,'Tablas de calculos'!$V$22:$X$26,3,FALSE),"Insignificante")</f>
        <v>Menor</v>
      </c>
      <c r="T12" s="484" t="str">
        <f ca="1">IFERROR(VLOOKUP(Q12,'Tablas de calculos'!$AF$4:$AI$28,4,FALSE),"")</f>
        <v>Moderado</v>
      </c>
      <c r="U12" s="392" t="s">
        <v>1828</v>
      </c>
      <c r="V12" s="392" t="s">
        <v>1760</v>
      </c>
      <c r="W12" s="392" t="s">
        <v>940</v>
      </c>
      <c r="X12" s="392" t="s">
        <v>887</v>
      </c>
      <c r="Y12" s="607" t="s">
        <v>1850</v>
      </c>
    </row>
    <row r="13" spans="1:31" ht="75" x14ac:dyDescent="0.25">
      <c r="A13" s="392">
        <v>17</v>
      </c>
      <c r="B13" s="392" t="str">
        <f>+VLOOKUP(A13,Tabla_Riesgos[[Número]:[Área]],2,FALSE)</f>
        <v>GESTIÓN FINANCIERA</v>
      </c>
      <c r="C13" s="392" t="str">
        <f>+VLOOKUP(A13,Tabla_Riesgos[[Número]:[Área]],3,FALSE)</f>
        <v>Se pueden realizar inversiones sin la información necesaria</v>
      </c>
      <c r="D13" s="392" t="str">
        <f>+VLOOKUP(A13,Tabla_Riesgos[[Número]:[Área]],6,FALSE)</f>
        <v>Operativo</v>
      </c>
      <c r="E13" s="392" t="str">
        <f>+VLOOKUP(A13,Tabla_Riesgos[[Número]:[Área]],4,FALSE)</f>
        <v>Debido a la naturaleza única de la organización, establecida en la ley 1708 de 2014</v>
      </c>
      <c r="F13" s="392" t="str">
        <f>+VLOOKUP(A13,Tabla_Riesgos[[Número]:[Área]],5,FALSE)</f>
        <v>Lo que podría generar Perdidas económicas
Lo que podría generar  Sanciones o denuncias</v>
      </c>
      <c r="G13" s="123">
        <f ca="1">IFERROR(ROUND(AVERAGEIF('Valoración 2.0'!$C$377:$AK$1471,'Mapa de riesgos operativos 1.0'!A13,'Valoración 2.0'!$Z$377:$Z$1471),0),0)</f>
        <v>1</v>
      </c>
      <c r="H13" s="123">
        <f ca="1">IFERROR(ROUND(AVERAGEIF('Valoración 2.0'!$C$377:$AK$1471,'Mapa de riesgos operativos 1.0'!A13,'Valoración 2.0'!$AA$377:$AA$1471),0),0)</f>
        <v>1</v>
      </c>
      <c r="I13" s="233" t="str">
        <f t="shared" ca="1" si="0"/>
        <v>Rara VezInsignificante</v>
      </c>
      <c r="J13" s="35" t="str">
        <f ca="1">+IFERROR(VLOOKUP(G13,'Tablas de calculos'!$V$22:$X$26,2,FALSE),"")</f>
        <v>Rara Vez</v>
      </c>
      <c r="K13" s="35" t="str">
        <f ca="1">+IFERROR(VLOOKUP(H13,'Tablas de calculos'!$V$22:$X$26,3,FALSE),"")</f>
        <v>Insignificante</v>
      </c>
      <c r="L13" s="484" t="str">
        <f ca="1">IFERROR(VLOOKUP(I13,'Tablas de calculos'!$AF$4:$AI$28,4,FALSE),"")</f>
        <v>Bajo</v>
      </c>
      <c r="M13" s="430" t="s">
        <v>544</v>
      </c>
      <c r="N13" s="488" t="s">
        <v>1641</v>
      </c>
      <c r="O13" s="289">
        <f ca="1">+G13-'Promedio de Controles'!E19</f>
        <v>-1</v>
      </c>
      <c r="P13" s="289">
        <f ca="1">+H13-'Promedio de Controles'!F19</f>
        <v>-1</v>
      </c>
      <c r="Q13" s="233" t="str">
        <f t="shared" ca="1" si="1"/>
        <v>Rara VezInsignificante</v>
      </c>
      <c r="R13" s="35" t="str">
        <f ca="1">+IFERROR(VLOOKUP(O13,'Tablas de calculos'!$V$22:$X$26,2,FALSE),"Rara Vez")</f>
        <v>Rara Vez</v>
      </c>
      <c r="S13" s="516" t="str">
        <f ca="1">+IFERROR(VLOOKUP(P13,'Tablas de calculos'!$V$22:$X$26,3,FALSE),"Insignificante")</f>
        <v>Insignificante</v>
      </c>
      <c r="T13" s="484" t="str">
        <f ca="1">IFERROR(VLOOKUP(Q13,'Tablas de calculos'!$AF$4:$AI$28,4,FALSE),"")</f>
        <v>Bajo</v>
      </c>
      <c r="U13" s="392" t="s">
        <v>943</v>
      </c>
      <c r="V13" s="392" t="s">
        <v>943</v>
      </c>
      <c r="W13" s="392" t="s">
        <v>943</v>
      </c>
      <c r="X13" s="392" t="s">
        <v>943</v>
      </c>
      <c r="Y13" s="608" t="s">
        <v>1783</v>
      </c>
    </row>
    <row r="14" spans="1:31" ht="255" x14ac:dyDescent="0.25">
      <c r="A14" s="392">
        <v>18</v>
      </c>
      <c r="B14" s="392" t="str">
        <f>+VLOOKUP(A14,Tabla_Riesgos[[Número]:[Área]],2,FALSE)</f>
        <v>TODOS LOS PROCESOS</v>
      </c>
      <c r="C14" s="392" t="str">
        <f>+VLOOKUP(A14,Tabla_Riesgos[[Número]:[Área]],3,FALSE)</f>
        <v>No disponibilidad de recursos para gestionar la distribución a las entidades del Estado</v>
      </c>
      <c r="D14" s="392" t="str">
        <f>+VLOOKUP(A14,Tabla_Riesgos[[Número]:[Área]],6,FALSE)</f>
        <v>Estratégico</v>
      </c>
      <c r="E14" s="392" t="str">
        <f>+VLOOKUP(A14,Tabla_Riesgos[[Número]:[Área]],4,FALSE)</f>
        <v>Debido a deficiencia en la administración y operación de activos
Debido a la naturaleza única de la organización, establecida en la ley 1708 de 2014</v>
      </c>
      <c r="F14" s="392" t="str">
        <f>+VLOOKUP(A14,Tabla_Riesgos[[Número]:[Área]],5,FALSE)</f>
        <v>Lo que podría generar Perdidas económicas
Lo que podría generar  Sanciones (penales, disciplinarias y fiscales)
Generación de detrimento patrimonial</v>
      </c>
      <c r="G14" s="123">
        <f ca="1">IFERROR(ROUND(AVERAGEIF('Valoración 2.0'!$C$377:$AK$1471,'Mapa de riesgos operativos 1.0'!A14,'Valoración 2.0'!$Z$377:$Z$1471),0),0)</f>
        <v>2</v>
      </c>
      <c r="H14" s="123">
        <f ca="1">IFERROR(ROUND(AVERAGEIF('Valoración 2.0'!$C$377:$AK$1471,'Mapa de riesgos operativos 1.0'!A14,'Valoración 2.0'!$AA$377:$AA$1471),0),0)</f>
        <v>3</v>
      </c>
      <c r="I14" s="233" t="str">
        <f t="shared" ca="1" si="0"/>
        <v>ImprobableModerado</v>
      </c>
      <c r="J14" s="35" t="str">
        <f ca="1">+IFERROR(VLOOKUP(G14,'Tablas de calculos'!$V$22:$X$26,2,FALSE),"")</f>
        <v>Improbable</v>
      </c>
      <c r="K14" s="35" t="str">
        <f ca="1">+IFERROR(VLOOKUP(H14,'Tablas de calculos'!$V$22:$X$26,3,FALSE),"")</f>
        <v>Moderado</v>
      </c>
      <c r="L14" s="484" t="str">
        <f ca="1">IFERROR(VLOOKUP(I14,'Tablas de calculos'!$AF$4:$AI$28,4,FALSE),"")</f>
        <v>Moderado</v>
      </c>
      <c r="M14" s="430" t="s">
        <v>544</v>
      </c>
      <c r="N14" s="488" t="s">
        <v>1642</v>
      </c>
      <c r="O14" s="289">
        <f ca="1">+G14-'Promedio de Controles'!E20</f>
        <v>1</v>
      </c>
      <c r="P14" s="289">
        <f ca="1">+H14-'Promedio de Controles'!F20</f>
        <v>1</v>
      </c>
      <c r="Q14" s="233" t="str">
        <f t="shared" ca="1" si="1"/>
        <v>Rara VezInsignificante</v>
      </c>
      <c r="R14" s="35" t="str">
        <f ca="1">+IFERROR(VLOOKUP(O14,'Tablas de calculos'!$V$22:$X$26,2,FALSE),"Rara Vez")</f>
        <v>Rara Vez</v>
      </c>
      <c r="S14" s="516" t="str">
        <f ca="1">+IFERROR(VLOOKUP(P14,'Tablas de calculos'!$V$22:$X$26,3,FALSE),"Insignificante")</f>
        <v>Insignificante</v>
      </c>
      <c r="T14" s="484" t="str">
        <f ca="1">IFERROR(VLOOKUP(Q14,'Tablas de calculos'!$AF$4:$AI$28,4,FALSE),"")</f>
        <v>Bajo</v>
      </c>
      <c r="U14" s="392" t="s">
        <v>1643</v>
      </c>
      <c r="V14" s="392" t="s">
        <v>951</v>
      </c>
      <c r="W14" s="392" t="s">
        <v>950</v>
      </c>
      <c r="X14" s="392" t="s">
        <v>874</v>
      </c>
      <c r="Y14" s="615" t="s">
        <v>1875</v>
      </c>
    </row>
    <row r="15" spans="1:31" ht="306" x14ac:dyDescent="0.25">
      <c r="A15" s="392">
        <v>19</v>
      </c>
      <c r="B15" s="392" t="str">
        <f>+VLOOKUP(A15,Tabla_Riesgos[[Número]:[Área]],2,FALSE)</f>
        <v>TODOS LOS PROCESOS</v>
      </c>
      <c r="C15" s="392" t="str">
        <f>+VLOOKUP(A15,Tabla_Riesgos[[Número]:[Área]],3,FALSE)</f>
        <v>Se pueden establecer procesos con controles obsoletos o desbordados en términos de la operación</v>
      </c>
      <c r="D15" s="392" t="str">
        <f>+VLOOKUP(A15,Tabla_Riesgos[[Número]:[Área]],6,FALSE)</f>
        <v>Operativo</v>
      </c>
      <c r="E15" s="392" t="str">
        <f>+VLOOKUP(A15,Tabla_Riesgos[[Número]:[Área]],4,FALSE)</f>
        <v>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v>
      </c>
      <c r="F15" s="392" t="str">
        <f>+VLOOKUP(A15,Tabla_Riesgos[[Número]:[Área]],5,FALSE)</f>
        <v>Lo que podría ocasionar sanciones a los funcionarios</v>
      </c>
      <c r="G15" s="123">
        <f ca="1">IFERROR(ROUND(AVERAGEIF('Valoración 2.0'!$C$377:$AK$1471,'Mapa de riesgos operativos 1.0'!A15,'Valoración 2.0'!$Z$377:$Z$1471),0),0)</f>
        <v>3</v>
      </c>
      <c r="H15" s="123">
        <f ca="1">IFERROR(ROUND(AVERAGEIF('Valoración 2.0'!$C$377:$AK$1471,'Mapa de riesgos operativos 1.0'!A15,'Valoración 2.0'!$AA$377:$AA$1471),0),0)</f>
        <v>3</v>
      </c>
      <c r="I15" s="233" t="str">
        <f t="shared" ca="1" si="0"/>
        <v>PosibleModerado</v>
      </c>
      <c r="J15" s="35" t="str">
        <f ca="1">+IFERROR(VLOOKUP(G15,'Tablas de calculos'!$V$22:$X$26,2,FALSE),"")</f>
        <v>Posible</v>
      </c>
      <c r="K15" s="35" t="str">
        <f ca="1">+IFERROR(VLOOKUP(H15,'Tablas de calculos'!$V$22:$X$26,3,FALSE),"")</f>
        <v>Moderado</v>
      </c>
      <c r="L15" s="484" t="str">
        <f ca="1">IFERROR(VLOOKUP(I15,'Tablas de calculos'!$AF$4:$AI$28,4,FALSE),"")</f>
        <v>Alto</v>
      </c>
      <c r="M15" s="430" t="s">
        <v>544</v>
      </c>
      <c r="N15" s="488" t="s">
        <v>982</v>
      </c>
      <c r="O15" s="289">
        <f ca="1">+G15-'Promedio de Controles'!E21</f>
        <v>2</v>
      </c>
      <c r="P15" s="289">
        <f ca="1">+H15-'Promedio de Controles'!F21</f>
        <v>1</v>
      </c>
      <c r="Q15" s="233" t="str">
        <f t="shared" ca="1" si="1"/>
        <v>ImprobableInsignificante</v>
      </c>
      <c r="R15" s="35" t="str">
        <f ca="1">+IFERROR(VLOOKUP(O15,'Tablas de calculos'!$V$22:$X$26,2,FALSE),"Rara Vez")</f>
        <v>Improbable</v>
      </c>
      <c r="S15" s="516" t="str">
        <f ca="1">+IFERROR(VLOOKUP(P15,'Tablas de calculos'!$V$22:$X$26,3,FALSE),"Insignificante")</f>
        <v>Insignificante</v>
      </c>
      <c r="T15" s="484" t="str">
        <f ca="1">IFERROR(VLOOKUP(Q15,'Tablas de calculos'!$AF$4:$AI$28,4,FALSE),"")</f>
        <v>Bajo</v>
      </c>
      <c r="U15" s="392" t="s">
        <v>952</v>
      </c>
      <c r="V15" s="392" t="s">
        <v>951</v>
      </c>
      <c r="W15" s="392" t="s">
        <v>950</v>
      </c>
      <c r="X15" s="392" t="s">
        <v>874</v>
      </c>
      <c r="Y15" s="615" t="s">
        <v>1876</v>
      </c>
    </row>
    <row r="16" spans="1:31" ht="204" x14ac:dyDescent="0.25">
      <c r="A16" s="392">
        <v>21</v>
      </c>
      <c r="B16" s="392" t="str">
        <f>+VLOOKUP(A16,Tabla_Riesgos[[Número]:[Área]],2,FALSE)</f>
        <v>TODOS LOS PROCESOS</v>
      </c>
      <c r="C16" s="392" t="str">
        <f>+VLOOKUP(A16,Tabla_Riesgos[[Número]:[Área]],3,FALSE)</f>
        <v>No se cuente con los recursos suficientes para lograr el objetivo institucional</v>
      </c>
      <c r="D16" s="392" t="str">
        <f>+VLOOKUP(A16,Tabla_Riesgos[[Número]:[Área]],6,FALSE)</f>
        <v>Estratégico</v>
      </c>
      <c r="E16" s="392" t="str">
        <f>+VLOOKUP(A16,Tabla_Riesgos[[Número]:[Área]],4,FALSE)</f>
        <v>Debido a las deficiencias en el dimensionamiento de la planta de personal
Debido a la falta de planeación y direccionamiento para cumplir con el objetivo institucional
Debido a la deficiencia en los recursos tecnológicos
Debido a la falta de sistema de información</v>
      </c>
      <c r="F16" s="392" t="str">
        <f>+VLOOKUP(A16,Tabla_Riesgos[[Número]:[Área]],5,FALSE)</f>
        <v>Pérdidas de información
Generación de Sanciones
Pérdida de imagen reputacional</v>
      </c>
      <c r="G16" s="123">
        <f ca="1">IFERROR(ROUND(AVERAGEIF('Valoración 2.0'!$C$377:$AK$1471,'Mapa de riesgos operativos 1.0'!A16,'Valoración 2.0'!$Z$377:$Z$1471),0),0)</f>
        <v>2</v>
      </c>
      <c r="H16" s="123">
        <f ca="1">IFERROR(ROUND(AVERAGEIF('Valoración 2.0'!$C$377:$AK$1471,'Mapa de riesgos operativos 1.0'!A16,'Valoración 2.0'!$AA$377:$AA$1471),0),0)</f>
        <v>3</v>
      </c>
      <c r="I16" s="233" t="str">
        <f t="shared" ca="1" si="0"/>
        <v>ImprobableModerado</v>
      </c>
      <c r="J16" s="35" t="str">
        <f ca="1">+IFERROR(VLOOKUP(G16,'Tablas de calculos'!$V$22:$X$26,2,FALSE),"")</f>
        <v>Improbable</v>
      </c>
      <c r="K16" s="35" t="str">
        <f ca="1">+IFERROR(VLOOKUP(H16,'Tablas de calculos'!$V$22:$X$26,3,FALSE),"")</f>
        <v>Moderado</v>
      </c>
      <c r="L16" s="484" t="str">
        <f ca="1">IFERROR(VLOOKUP(I16,'Tablas de calculos'!$AF$4:$AI$28,4,FALSE),"")</f>
        <v>Moderado</v>
      </c>
      <c r="M16" s="430" t="s">
        <v>544</v>
      </c>
      <c r="N16" s="488" t="s">
        <v>1644</v>
      </c>
      <c r="O16" s="289">
        <f ca="1">+G16-'Promedio de Controles'!E23</f>
        <v>1</v>
      </c>
      <c r="P16" s="289">
        <f ca="1">+H16-'Promedio de Controles'!F23</f>
        <v>1</v>
      </c>
      <c r="Q16" s="233" t="str">
        <f t="shared" ca="1" si="1"/>
        <v>Rara VezInsignificante</v>
      </c>
      <c r="R16" s="35" t="str">
        <f ca="1">+IFERROR(VLOOKUP(O16,'Tablas de calculos'!$V$22:$X$26,2,FALSE),"Rara Vez")</f>
        <v>Rara Vez</v>
      </c>
      <c r="S16" s="516" t="str">
        <f ca="1">+IFERROR(VLOOKUP(P16,'Tablas de calculos'!$V$22:$X$26,3,FALSE),"Insignificante")</f>
        <v>Insignificante</v>
      </c>
      <c r="T16" s="484" t="str">
        <f ca="1">IFERROR(VLOOKUP(Q16,'Tablas de calculos'!$AF$4:$AI$28,4,FALSE),"")</f>
        <v>Bajo</v>
      </c>
      <c r="U16" s="392" t="s">
        <v>1829</v>
      </c>
      <c r="V16" s="392" t="s">
        <v>951</v>
      </c>
      <c r="W16" s="392" t="s">
        <v>950</v>
      </c>
      <c r="X16" s="392" t="s">
        <v>874</v>
      </c>
      <c r="Y16" s="615" t="s">
        <v>1877</v>
      </c>
    </row>
    <row r="17" spans="1:28" ht="195" x14ac:dyDescent="0.25">
      <c r="A17" s="392">
        <v>22</v>
      </c>
      <c r="B17" s="392" t="str">
        <f>+VLOOKUP(A17,Tabla_Riesgos[[Número]:[Área]],2,FALSE)</f>
        <v>RECEPCIÓN Y REGISTRO</v>
      </c>
      <c r="C17" s="392" t="str">
        <f>+VLOOKUP(A17,Tabla_Riesgos[[Número]:[Área]],3,FALSE)</f>
        <v>Asignar activos a Depositarios Provisionales y Liquidadores con características erróneas (tales como actividad económica, cobertura en departamento o municipio,  clasificación de experiencia o categoría de inscripción)</v>
      </c>
      <c r="D17" s="392" t="str">
        <f>+VLOOKUP(A17,Tabla_Riesgos[[Número]:[Área]],6,FALSE)</f>
        <v>Estratégico</v>
      </c>
      <c r="E17" s="392" t="str">
        <f>+VLOOKUP(A17,Tabla_Riesgos[[Número]:[Área]],4,FALSE)</f>
        <v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v>
      </c>
      <c r="F17" s="392" t="str">
        <f>+VLOOKUP(A17,Tabla_Riesgos[[Número]:[Área]],5,FALSE)</f>
        <v xml:space="preserve">Lo que podría generar perdidas de información y perdidas de credibilidad, además de multas o sanciones
Apropiación de recursos de manera indebida
Administración de los activos por fuera de la Metodología establecida por la entidad
</v>
      </c>
      <c r="G17" s="123">
        <f ca="1">IFERROR(ROUND(AVERAGEIF('Valoración 2.0'!$C$377:$AK$1471,'Mapa de riesgos operativos 1.0'!A17,'Valoración 2.0'!$Z$377:$Z$1471),0),0)</f>
        <v>3</v>
      </c>
      <c r="H17" s="123">
        <f ca="1">IFERROR(ROUND(AVERAGEIF('Valoración 2.0'!$C$377:$AK$1471,'Mapa de riesgos operativos 1.0'!A17,'Valoración 2.0'!$AA$377:$AA$1471),0),0)</f>
        <v>3</v>
      </c>
      <c r="I17" s="233" t="str">
        <f t="shared" ca="1" si="0"/>
        <v>PosibleModerado</v>
      </c>
      <c r="J17" s="35" t="str">
        <f ca="1">+IFERROR(VLOOKUP(G17,'Tablas de calculos'!$V$22:$X$26,2,FALSE),"")</f>
        <v>Posible</v>
      </c>
      <c r="K17" s="35" t="str">
        <f ca="1">+IFERROR(VLOOKUP(H17,'Tablas de calculos'!$V$22:$X$26,3,FALSE),"")</f>
        <v>Moderado</v>
      </c>
      <c r="L17" s="484" t="str">
        <f ca="1">IFERROR(VLOOKUP(I17,'Tablas de calculos'!$AF$4:$AI$28,4,FALSE),"")</f>
        <v>Alto</v>
      </c>
      <c r="M17" s="430" t="s">
        <v>544</v>
      </c>
      <c r="N17" s="488" t="s">
        <v>1645</v>
      </c>
      <c r="O17" s="289">
        <f ca="1">+G17-'Promedio de Controles'!E24</f>
        <v>1</v>
      </c>
      <c r="P17" s="289">
        <f ca="1">+H17-'Promedio de Controles'!F24</f>
        <v>1</v>
      </c>
      <c r="Q17" s="233" t="str">
        <f t="shared" ca="1" si="1"/>
        <v>Rara VezInsignificante</v>
      </c>
      <c r="R17" s="35" t="str">
        <f ca="1">+IFERROR(VLOOKUP(O17,'Tablas de calculos'!$V$22:$X$26,2,FALSE),"Rara Vez")</f>
        <v>Rara Vez</v>
      </c>
      <c r="S17" s="516" t="str">
        <f ca="1">+IFERROR(VLOOKUP(P17,'Tablas de calculos'!$V$22:$X$26,3,FALSE),"Insignificante")</f>
        <v>Insignificante</v>
      </c>
      <c r="T17" s="484" t="str">
        <f ca="1">IFERROR(VLOOKUP(Q17,'Tablas de calculos'!$AF$4:$AI$28,4,FALSE),"")</f>
        <v>Bajo</v>
      </c>
      <c r="U17" s="241" t="s">
        <v>825</v>
      </c>
      <c r="V17" s="241" t="s">
        <v>809</v>
      </c>
      <c r="W17" s="241" t="s">
        <v>826</v>
      </c>
      <c r="X17" s="241" t="s">
        <v>827</v>
      </c>
      <c r="Y17" s="609" t="s">
        <v>1851</v>
      </c>
    </row>
    <row r="18" spans="1:28" ht="165" x14ac:dyDescent="0.25">
      <c r="A18" s="392">
        <v>23</v>
      </c>
      <c r="B18" s="392" t="str">
        <f>+VLOOKUP(A18,Tabla_Riesgos[[Número]:[Área]],2,FALSE)</f>
        <v>RECEPCIÓN Y REGISTRO</v>
      </c>
      <c r="C18" s="392" t="str">
        <f>+VLOOKUP(A18,Tabla_Riesgos[[Número]:[Área]],3,FALSE)</f>
        <v>Puede que no haya recursos disponibles idóneos para la recepción de los Activos (Delegados, Bodegas, Especialistas, depositarios)</v>
      </c>
      <c r="D18" s="392" t="str">
        <f>+VLOOKUP(A18,Tabla_Riesgos[[Número]:[Área]],6,FALSE)</f>
        <v>Estratégico</v>
      </c>
      <c r="E18" s="392" t="str">
        <f>+VLOOKUP(A18,Tabla_Riesgos[[Número]:[Área]],4,FALSE)</f>
        <v>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v>
      </c>
      <c r="F18" s="392" t="str">
        <f>+VLOOKUP(A18,Tabla_Riesgos[[Número]:[Área]],5,FALSE)</f>
        <v>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v>
      </c>
      <c r="G18" s="123">
        <f ca="1">IFERROR(ROUND(AVERAGEIF('Valoración 2.0'!$C$377:$AK$1471,'Mapa de riesgos operativos 1.0'!A18,'Valoración 2.0'!$Z$377:$Z$1471),0),0)</f>
        <v>2</v>
      </c>
      <c r="H18" s="123">
        <f ca="1">IFERROR(ROUND(AVERAGEIF('Valoración 2.0'!$C$377:$AK$1471,'Mapa de riesgos operativos 1.0'!A18,'Valoración 2.0'!$AA$377:$AA$1471),0),0)</f>
        <v>2</v>
      </c>
      <c r="I18" s="233" t="str">
        <f ca="1">CONCATENATE(J18,K18)</f>
        <v>ImprobableMenor</v>
      </c>
      <c r="J18" s="35" t="str">
        <f ca="1">+IFERROR(VLOOKUP(G18,'Tablas de calculos'!$V$22:$X$26,2,FALSE),"")</f>
        <v>Improbable</v>
      </c>
      <c r="K18" s="35" t="str">
        <f ca="1">+IFERROR(VLOOKUP(H18,'Tablas de calculos'!$V$22:$X$26,3,FALSE),"")</f>
        <v>Menor</v>
      </c>
      <c r="L18" s="484" t="str">
        <f ca="1">IFERROR(VLOOKUP(I18,'Tablas de calculos'!$AF$4:$AI$28,4,FALSE),"")</f>
        <v>Bajo</v>
      </c>
      <c r="M18" s="430" t="s">
        <v>544</v>
      </c>
      <c r="N18" s="514" t="s">
        <v>983</v>
      </c>
      <c r="O18" s="289">
        <f ca="1">+G18-'Promedio de Controles'!E25</f>
        <v>0</v>
      </c>
      <c r="P18" s="289">
        <f ca="1">+H18-'Promedio de Controles'!F25</f>
        <v>0</v>
      </c>
      <c r="Q18" s="233" t="str">
        <f t="shared" ca="1" si="1"/>
        <v>Rara VezInsignificante</v>
      </c>
      <c r="R18" s="35" t="str">
        <f ca="1">+IFERROR(VLOOKUP(O18,'Tablas de calculos'!$V$22:$X$26,2,FALSE),"Rara Vez")</f>
        <v>Rara Vez</v>
      </c>
      <c r="S18" s="516" t="str">
        <f ca="1">+IFERROR(VLOOKUP(P18,'Tablas de calculos'!$V$22:$X$26,3,FALSE),"Insignificante")</f>
        <v>Insignificante</v>
      </c>
      <c r="T18" s="484" t="str">
        <f ca="1">IFERROR(VLOOKUP(Q18,'Tablas de calculos'!$AF$4:$AI$28,4,FALSE),"")</f>
        <v>Bajo</v>
      </c>
      <c r="U18" s="392" t="s">
        <v>1613</v>
      </c>
      <c r="V18" s="392" t="s">
        <v>1646</v>
      </c>
      <c r="W18" s="392" t="s">
        <v>1146</v>
      </c>
      <c r="X18" s="518" t="s">
        <v>1146</v>
      </c>
      <c r="Y18" s="614" t="s">
        <v>1878</v>
      </c>
    </row>
    <row r="19" spans="1:28" ht="315" x14ac:dyDescent="0.25">
      <c r="A19" s="35">
        <v>24</v>
      </c>
      <c r="B19" s="392" t="str">
        <f>+VLOOKUP(A19,Tabla_Riesgos[[Número]:[Área]],2,FALSE)</f>
        <v>RECEPCIÓN Y REGISTRO y DIAGNOSTICO Y ALISTAMIENTO DE ACTIVOS</v>
      </c>
      <c r="C19" s="392" t="str">
        <f>+VLOOKUP(A19,Tabla_Riesgos[[Número]:[Área]],3,FALSE)</f>
        <v xml:space="preserve">Puede ocurrir que no se caracterice  adecuadamente el activo </v>
      </c>
      <c r="D19" s="392" t="str">
        <f>+VLOOKUP(A19,Tabla_Riesgos[[Número]:[Área]],6,FALSE)</f>
        <v>Operativo</v>
      </c>
      <c r="E19" s="392" t="str">
        <f>+VLOOKUP(A19,Tabla_Riesgos[[Número]:[Área]],4,FALSE)</f>
        <v>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v>
      </c>
      <c r="F19" s="392" t="str">
        <f>+VLOOKUP(A19,Tabla_Riesgos[[Número]:[Área]],5,FALSE)</f>
        <v>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v>
      </c>
      <c r="G19" s="123">
        <f ca="1">IFERROR(ROUND(AVERAGEIF('Valoración 2.0'!$C$377:$AK$1471,'Mapa de riesgos operativos 1.0'!A19,'Valoración 2.0'!$Z$377:$Z$1471),0),0)</f>
        <v>3</v>
      </c>
      <c r="H19" s="123">
        <f ca="1">IFERROR(ROUND(AVERAGEIF('Valoración 2.0'!$C$377:$AK$1471,'Mapa de riesgos operativos 1.0'!A19,'Valoración 2.0'!$AA$377:$AA$1471),0),0)</f>
        <v>2</v>
      </c>
      <c r="I19" s="233" t="str">
        <f t="shared" ca="1" si="0"/>
        <v>PosibleMenor</v>
      </c>
      <c r="J19" s="35" t="str">
        <f ca="1">+IFERROR(VLOOKUP(G19,'Tablas de calculos'!$V$22:$X$26,2,FALSE),"")</f>
        <v>Posible</v>
      </c>
      <c r="K19" s="35" t="str">
        <f ca="1">+IFERROR(VLOOKUP(H19,'Tablas de calculos'!$V$22:$X$26,3,FALSE),"")</f>
        <v>Menor</v>
      </c>
      <c r="L19" s="484" t="str">
        <f ca="1">IFERROR(VLOOKUP(I19,'Tablas de calculos'!$AF$4:$AI$28,4,FALSE),"")</f>
        <v>Moderado</v>
      </c>
      <c r="M19" s="430" t="s">
        <v>544</v>
      </c>
      <c r="N19" s="488" t="s">
        <v>984</v>
      </c>
      <c r="O19" s="289">
        <f ca="1">+G19-'Promedio de Controles'!E26</f>
        <v>2</v>
      </c>
      <c r="P19" s="289">
        <f ca="1">+H19-'Promedio de Controles'!F26</f>
        <v>0</v>
      </c>
      <c r="Q19" s="233" t="str">
        <f t="shared" ca="1" si="1"/>
        <v>ImprobableInsignificante</v>
      </c>
      <c r="R19" s="35" t="str">
        <f ca="1">+IFERROR(VLOOKUP(O19,'Tablas de calculos'!$V$22:$X$26,2,FALSE),"Rara Vez")</f>
        <v>Improbable</v>
      </c>
      <c r="S19" s="516" t="str">
        <f ca="1">+IFERROR(VLOOKUP(P19,'Tablas de calculos'!$V$22:$X$26,3,FALSE),"Insignificante")</f>
        <v>Insignificante</v>
      </c>
      <c r="T19" s="484" t="str">
        <f ca="1">IFERROR(VLOOKUP(Q19,'Tablas de calculos'!$AF$4:$AI$28,4,FALSE),"")</f>
        <v>Bajo</v>
      </c>
      <c r="U19" s="241" t="s">
        <v>1614</v>
      </c>
      <c r="V19" s="241" t="s">
        <v>1647</v>
      </c>
      <c r="W19" s="241" t="s">
        <v>937</v>
      </c>
      <c r="X19" s="241" t="s">
        <v>938</v>
      </c>
      <c r="Y19" s="607" t="s">
        <v>1822</v>
      </c>
    </row>
    <row r="20" spans="1:28" ht="331.5" x14ac:dyDescent="0.25">
      <c r="A20" s="35">
        <v>25</v>
      </c>
      <c r="B20" s="392" t="str">
        <f>+VLOOKUP(A20,Tabla_Riesgos[[Número]:[Área]],2,FALSE)</f>
        <v>TODOS LOS PROCESOS</v>
      </c>
      <c r="C20" s="392" t="str">
        <f>+VLOOKUP(A20,Tabla_Riesgos[[Número]:[Área]],3,FALSE)</f>
        <v>Puede ocurrir que no tenga proveedores idóneos disponibles</v>
      </c>
      <c r="D20" s="392" t="str">
        <f>+VLOOKUP(A20,Tabla_Riesgos[[Número]:[Área]],6,FALSE)</f>
        <v>Operativo</v>
      </c>
      <c r="E20" s="392" t="str">
        <f>+VLOOKUP(A20,Tabla_Riesgos[[Número]:[Área]],4,FALSE)</f>
        <v>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v>
      </c>
      <c r="F20" s="392" t="str">
        <f>+VLOOKUP(A20,Tabla_Riesgos[[Número]:[Área]],5,FALSE)</f>
        <v>Ocasionado Calidad ineficiente del servicio
Ocasionado perdidas económicas
Compromete el estado físico del bien incumplimiento en los contratos de arrendamiento
Ocasionando daño ambiental
Que se sobrestimen o devalúen negocios
Demoras en las ejecuciones de los servicios</v>
      </c>
      <c r="G20" s="123">
        <f ca="1">IFERROR(ROUND(AVERAGEIF('Valoración 2.0'!$C$377:$AK$1471,'Mapa de riesgos operativos 1.0'!A20,'Valoración 2.0'!$Z$377:$Z$1471),0),0)</f>
        <v>2</v>
      </c>
      <c r="H20" s="123">
        <f ca="1">IFERROR(ROUND(AVERAGEIF('Valoración 2.0'!$C$377:$AK$1471,'Mapa de riesgos operativos 1.0'!A20,'Valoración 2.0'!$AA$377:$AA$1471),0),0)</f>
        <v>3</v>
      </c>
      <c r="I20" s="233" t="str">
        <f t="shared" ca="1" si="0"/>
        <v>ImprobableModerado</v>
      </c>
      <c r="J20" s="35" t="str">
        <f ca="1">+IFERROR(VLOOKUP(G20,'Tablas de calculos'!$V$22:$X$26,2,FALSE),"")</f>
        <v>Improbable</v>
      </c>
      <c r="K20" s="35" t="str">
        <f ca="1">+IFERROR(VLOOKUP(H20,'Tablas de calculos'!$V$22:$X$26,3,FALSE),"")</f>
        <v>Moderado</v>
      </c>
      <c r="L20" s="484" t="str">
        <f ca="1">IFERROR(VLOOKUP(I20,'Tablas de calculos'!$AF$4:$AI$28,4,FALSE),"")</f>
        <v>Moderado</v>
      </c>
      <c r="M20" s="430" t="s">
        <v>544</v>
      </c>
      <c r="N20" s="488" t="s">
        <v>1648</v>
      </c>
      <c r="O20" s="289">
        <f ca="1">+G20-'Promedio de Controles'!E27</f>
        <v>1</v>
      </c>
      <c r="P20" s="289">
        <f ca="1">+H20-'Promedio de Controles'!F27</f>
        <v>1</v>
      </c>
      <c r="Q20" s="233" t="str">
        <f t="shared" ca="1" si="1"/>
        <v>Rara VezInsignificante</v>
      </c>
      <c r="R20" s="35" t="str">
        <f ca="1">+IFERROR(VLOOKUP(O20,'Tablas de calculos'!$V$22:$X$26,2,FALSE),"Rara Vez")</f>
        <v>Rara Vez</v>
      </c>
      <c r="S20" s="516" t="str">
        <f ca="1">+IFERROR(VLOOKUP(P20,'Tablas de calculos'!$V$22:$X$26,3,FALSE),"Insignificante")</f>
        <v>Insignificante</v>
      </c>
      <c r="T20" s="484" t="str">
        <f ca="1">IFERROR(VLOOKUP(Q20,'Tablas de calculos'!$AF$4:$AI$28,4,FALSE),"")</f>
        <v>Bajo</v>
      </c>
      <c r="U20" s="513" t="s">
        <v>1649</v>
      </c>
      <c r="V20" s="513" t="s">
        <v>942</v>
      </c>
      <c r="W20" s="513" t="s">
        <v>1615</v>
      </c>
      <c r="X20" s="513" t="s">
        <v>1616</v>
      </c>
      <c r="Y20" s="611" t="s">
        <v>1879</v>
      </c>
    </row>
    <row r="21" spans="1:28" ht="293.25" x14ac:dyDescent="0.25">
      <c r="A21" s="35">
        <v>26</v>
      </c>
      <c r="B21" s="392" t="str">
        <f>+VLOOKUP(A21,Tabla_Riesgos[[Número]:[Área]],2,FALSE)</f>
        <v>TODOS LOS PROCESOS</v>
      </c>
      <c r="C21" s="392" t="str">
        <f>+VLOOKUP(A21,Tabla_Riesgos[[Número]:[Área]],3,FALSE)</f>
        <v>Se podría contratar un servicio innecesario</v>
      </c>
      <c r="D21" s="392" t="str">
        <f>+VLOOKUP(A21,Tabla_Riesgos[[Número]:[Área]],6,FALSE)</f>
        <v>Operativo</v>
      </c>
      <c r="E21" s="392" t="str">
        <f>+VLOOKUP(A21,Tabla_Riesgos[[Número]:[Área]],4,FALSE)</f>
        <v>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v>
      </c>
      <c r="F21" s="392" t="str">
        <f>+VLOOKUP(A21,Tabla_Riesgos[[Número]:[Área]],5,FALSE)</f>
        <v>Ocasionando perdidas económicas
Demoras en las ejecuciones de los servicios
Ocasionando prórrogas en los contratos con los proveedores
Ocasionando perdida de imagen de la gestión de SAE
Ocasionando sanciones y/o demandas en contra de SAE</v>
      </c>
      <c r="G21" s="123">
        <f ca="1">IFERROR(ROUND(AVERAGEIF('Valoración 2.0'!$C$377:$AK$1471,'Mapa de riesgos operativos 1.0'!A21,'Valoración 2.0'!$Z$377:$Z$1471),0),0)</f>
        <v>2</v>
      </c>
      <c r="H21" s="123">
        <f ca="1">IFERROR(ROUND(AVERAGEIF('Valoración 2.0'!$C$377:$AK$1471,'Mapa de riesgos operativos 1.0'!A21,'Valoración 2.0'!$AA$377:$AA$1471),0),0)</f>
        <v>2</v>
      </c>
      <c r="I21" s="233" t="str">
        <f t="shared" ca="1" si="0"/>
        <v>ImprobableMenor</v>
      </c>
      <c r="J21" s="35" t="str">
        <f ca="1">+IFERROR(VLOOKUP(G21,'Tablas de calculos'!$V$22:$X$26,2,FALSE),"")</f>
        <v>Improbable</v>
      </c>
      <c r="K21" s="35" t="str">
        <f ca="1">+IFERROR(VLOOKUP(H21,'Tablas de calculos'!$V$22:$X$26,3,FALSE),"")</f>
        <v>Menor</v>
      </c>
      <c r="L21" s="484" t="str">
        <f ca="1">IFERROR(VLOOKUP(I21,'Tablas de calculos'!$AF$4:$AI$28,4,FALSE),"")</f>
        <v>Bajo</v>
      </c>
      <c r="M21" s="430" t="s">
        <v>544</v>
      </c>
      <c r="N21" s="488" t="s">
        <v>985</v>
      </c>
      <c r="O21" s="289">
        <f ca="1">+G21-'Promedio de Controles'!E28</f>
        <v>1</v>
      </c>
      <c r="P21" s="289">
        <f ca="1">+H21-'Promedio de Controles'!F28</f>
        <v>0</v>
      </c>
      <c r="Q21" s="233" t="str">
        <f t="shared" ca="1" si="1"/>
        <v>Rara VezInsignificante</v>
      </c>
      <c r="R21" s="35" t="str">
        <f ca="1">+IFERROR(VLOOKUP(O21,'Tablas de calculos'!$V$22:$X$26,2,FALSE),"Rara Vez")</f>
        <v>Rara Vez</v>
      </c>
      <c r="S21" s="516" t="str">
        <f ca="1">+IFERROR(VLOOKUP(P21,'Tablas de calculos'!$V$22:$X$26,3,FALSE),"Insignificante")</f>
        <v>Insignificante</v>
      </c>
      <c r="T21" s="484" t="str">
        <f ca="1">IFERROR(VLOOKUP(Q21,'Tablas de calculos'!$AF$4:$AI$28,4,FALSE),"")</f>
        <v>Bajo</v>
      </c>
      <c r="U21" s="513" t="s">
        <v>953</v>
      </c>
      <c r="V21" s="392" t="s">
        <v>949</v>
      </c>
      <c r="W21" s="392" t="s">
        <v>954</v>
      </c>
      <c r="X21" s="392" t="s">
        <v>954</v>
      </c>
      <c r="Y21" s="611" t="s">
        <v>1880</v>
      </c>
    </row>
    <row r="22" spans="1:28" ht="375" x14ac:dyDescent="0.25">
      <c r="A22" s="35">
        <v>28</v>
      </c>
      <c r="B22" s="392" t="str">
        <f>+VLOOKUP(A22,Tabla_Riesgos[[Número]:[Área]],2,FALSE)</f>
        <v>RECEPCIÓN Y REGISTRO</v>
      </c>
      <c r="C22" s="392" t="str">
        <f>+VLOOKUP(A22,Tabla_Riesgos[[Número]:[Área]],3,FALSE)</f>
        <v>Puede ocurrir que exista dentro del banco de depositarios, algunos que no cumplan con las características necesarias para el Registro y/o Asignación de activos.</v>
      </c>
      <c r="D22" s="392" t="str">
        <f>+VLOOKUP(A22,Tabla_Riesgos[[Número]:[Área]],6,FALSE)</f>
        <v>Estratégico</v>
      </c>
      <c r="E22" s="392" t="str">
        <f>+VLOOKUP(A22,Tabla_Riesgos[[Número]:[Área]],4,FALSE)</f>
        <v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v>
      </c>
      <c r="F22" s="392" t="str">
        <f>+VLOOKUP(A22,Tabla_Riesgos[[Número]:[Área]],5,FALSE)</f>
        <v>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v>
      </c>
      <c r="G22" s="123">
        <f ca="1">IFERROR(ROUND(AVERAGEIF('Valoración 2.0'!$C$377:$AK$1471,'Mapa de riesgos operativos 1.0'!A22,'Valoración 2.0'!$Z$377:$Z$1471),0),0)</f>
        <v>3</v>
      </c>
      <c r="H22" s="123">
        <f ca="1">IFERROR(ROUND(AVERAGEIF('Valoración 2.0'!$C$377:$AK$1471,'Mapa de riesgos operativos 1.0'!A22,'Valoración 2.0'!$AA$377:$AA$1471),0),0)</f>
        <v>2</v>
      </c>
      <c r="I22" s="233" t="str">
        <f t="shared" ca="1" si="0"/>
        <v>PosibleMenor</v>
      </c>
      <c r="J22" s="35" t="str">
        <f ca="1">+IFERROR(VLOOKUP(G22,'Tablas de calculos'!$V$22:$X$26,2,FALSE),"")</f>
        <v>Posible</v>
      </c>
      <c r="K22" s="35" t="str">
        <f ca="1">+IFERROR(VLOOKUP(H22,'Tablas de calculos'!$V$22:$X$26,3,FALSE),"")</f>
        <v>Menor</v>
      </c>
      <c r="L22" s="484" t="str">
        <f ca="1">IFERROR(VLOOKUP(I22,'Tablas de calculos'!$AF$4:$AI$28,4,FALSE),"")</f>
        <v>Moderado</v>
      </c>
      <c r="M22" s="430" t="s">
        <v>544</v>
      </c>
      <c r="N22" s="488" t="s">
        <v>1650</v>
      </c>
      <c r="O22" s="289">
        <f ca="1">+G22-'Promedio de Controles'!E30</f>
        <v>1</v>
      </c>
      <c r="P22" s="289">
        <f ca="1">+H22-'Promedio de Controles'!F30</f>
        <v>0</v>
      </c>
      <c r="Q22" s="233" t="str">
        <f t="shared" ca="1" si="1"/>
        <v>Rara VezInsignificante</v>
      </c>
      <c r="R22" s="35" t="str">
        <f ca="1">+IFERROR(VLOOKUP(O22,'Tablas de calculos'!$V$22:$X$26,2,FALSE),"Rara Vez")</f>
        <v>Rara Vez</v>
      </c>
      <c r="S22" s="516" t="str">
        <f ca="1">+IFERROR(VLOOKUP(P22,'Tablas de calculos'!$V$22:$X$26,3,FALSE),"Insignificante")</f>
        <v>Insignificante</v>
      </c>
      <c r="T22" s="484" t="str">
        <f ca="1">IFERROR(VLOOKUP(Q22,'Tablas de calculos'!$AF$4:$AI$28,4,FALSE),"")</f>
        <v>Bajo</v>
      </c>
      <c r="U22" s="513" t="s">
        <v>1651</v>
      </c>
      <c r="V22" s="392" t="s">
        <v>809</v>
      </c>
      <c r="W22" s="392" t="s">
        <v>828</v>
      </c>
      <c r="X22" s="392" t="s">
        <v>1652</v>
      </c>
      <c r="Y22" s="609" t="s">
        <v>1823</v>
      </c>
    </row>
    <row r="23" spans="1:28" ht="318.75" x14ac:dyDescent="0.25">
      <c r="A23" s="35">
        <v>31</v>
      </c>
      <c r="B23" s="392" t="str">
        <f>+VLOOKUP(A23,Tabla_Riesgos[[Número]:[Área]],2,FALSE)</f>
        <v>DISPOSICIÓN TEMPORAL DE ACTIVOS</v>
      </c>
      <c r="C23" s="392" t="str">
        <f>+VLOOKUP(A23,Tabla_Riesgos[[Número]:[Área]],3,FALSE)</f>
        <v>Puede ocurrir que se cuenten con depositarios provisionales y/o liquidadores, destinatarios provisionales y arrendatarios que incumplen con sus obligaciones</v>
      </c>
      <c r="D23" s="392" t="str">
        <f>+VLOOKUP(A23,Tabla_Riesgos[[Número]:[Área]],6,FALSE)</f>
        <v>Estratégico</v>
      </c>
      <c r="E23" s="392" t="str">
        <f>+VLOOKUP(A23,Tabla_Riesgos[[Número]:[Área]],4,FALSE)</f>
        <v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v>
      </c>
      <c r="F23" s="392" t="str">
        <f>+VLOOKUP(A23,Tabla_Riesgos[[Número]:[Área]],5,FALSE)</f>
        <v>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v>
      </c>
      <c r="G23" s="123">
        <f ca="1">IFERROR(ROUND(AVERAGEIF('Valoración 2.0'!$C$377:$AK$1471,'Mapa de riesgos operativos 1.0'!A23,'Valoración 2.0'!$Z$377:$Z$1471),0),0)</f>
        <v>4</v>
      </c>
      <c r="H23" s="123">
        <f ca="1">IFERROR(ROUND(AVERAGEIF('Valoración 2.0'!$C$377:$AK$1471,'Mapa de riesgos operativos 1.0'!A23,'Valoración 2.0'!$AA$377:$AA$1471),0),0)</f>
        <v>3</v>
      </c>
      <c r="I23" s="233" t="str">
        <f t="shared" ca="1" si="0"/>
        <v>ProbableModerado</v>
      </c>
      <c r="J23" s="35" t="str">
        <f ca="1">+IFERROR(VLOOKUP(G23,'Tablas de calculos'!$V$22:$X$26,2,FALSE),"")</f>
        <v>Probable</v>
      </c>
      <c r="K23" s="35" t="str">
        <f ca="1">+IFERROR(VLOOKUP(H23,'Tablas de calculos'!$V$22:$X$26,3,FALSE),"")</f>
        <v>Moderado</v>
      </c>
      <c r="L23" s="484" t="str">
        <f ca="1">IFERROR(VLOOKUP(I23,'Tablas de calculos'!$AF$4:$AI$28,4,FALSE),"")</f>
        <v>Alto</v>
      </c>
      <c r="M23" s="430" t="s">
        <v>544</v>
      </c>
      <c r="N23" s="488" t="s">
        <v>1761</v>
      </c>
      <c r="O23" s="289">
        <f ca="1">+G23-'Promedio de Controles'!E32</f>
        <v>3</v>
      </c>
      <c r="P23" s="289">
        <f ca="1">+H23-'Promedio de Controles'!F32</f>
        <v>1</v>
      </c>
      <c r="Q23" s="233" t="str">
        <f t="shared" ca="1" si="1"/>
        <v>PosibleInsignificante</v>
      </c>
      <c r="R23" s="35" t="str">
        <f ca="1">+IFERROR(VLOOKUP(O23,'Tablas de calculos'!$V$22:$X$26,2,FALSE),"Rara Vez")</f>
        <v>Posible</v>
      </c>
      <c r="S23" s="516" t="str">
        <f ca="1">+IFERROR(VLOOKUP(P23,'Tablas de calculos'!$V$22:$X$26,3,FALSE),"Insignificante")</f>
        <v>Insignificante</v>
      </c>
      <c r="T23" s="484" t="str">
        <f ca="1">IFERROR(VLOOKUP(Q23,'Tablas de calculos'!$AF$4:$AI$28,4,FALSE),"")</f>
        <v>Bajo</v>
      </c>
      <c r="U23" s="513" t="s">
        <v>1762</v>
      </c>
      <c r="V23" s="392" t="s">
        <v>1763</v>
      </c>
      <c r="W23" s="392" t="s">
        <v>964</v>
      </c>
      <c r="X23" s="392" t="s">
        <v>938</v>
      </c>
      <c r="Y23" s="607" t="s">
        <v>1852</v>
      </c>
    </row>
    <row r="24" spans="1:28" ht="127.5" x14ac:dyDescent="0.25">
      <c r="A24" s="761">
        <v>34</v>
      </c>
      <c r="B24" s="767" t="str">
        <f>+VLOOKUP(A24,Tabla_Riesgos[[Número]:[Área]],2,FALSE)</f>
        <v>DISPOSICIÓN FINAL DE ACTIVOS</v>
      </c>
      <c r="C24" s="767" t="str">
        <f>+VLOOKUP(A24,Tabla_Riesgos[[Número]:[Área]],3,FALSE)</f>
        <v>Podría ocurrir que no se entregue el activo en administración o disposición final correspondiente</v>
      </c>
      <c r="D24" s="767" t="str">
        <f>+VLOOKUP(A24,Tabla_Riesgos[[Número]:[Área]],6,FALSE)</f>
        <v>Operativo</v>
      </c>
      <c r="E24" s="767" t="str">
        <f>+VLOOKUP(A24,Tabla_Riesgos[[Número]:[Área]],4,FALSE)</f>
        <v>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v>
      </c>
      <c r="F24" s="767" t="str">
        <f>+VLOOKUP(A24,Tabla_Riesgos[[Número]:[Área]],5,FALSE)</f>
        <v>Ocasionado que SAE administre un activo con las medidas cautelares levantadas
 Ocasionado perdidas económicas
Ocasionado perdida de oportunidad de negocios
Ocasionando perdida de credibilidad de SAE
Ocasionando sanciones y/o demandas en contra de SAE</v>
      </c>
      <c r="G24" s="740">
        <f ca="1">IFERROR(ROUND(AVERAGEIF('Valoración 2.0'!$C$377:$AK$1471,'Mapa de riesgos operativos 1.0'!A24,'Valoración 2.0'!$Z$377:$Z$1471),0),0)</f>
        <v>3</v>
      </c>
      <c r="H24" s="740">
        <f ca="1">IFERROR(ROUND(AVERAGEIF('Valoración 2.0'!$C$377:$AK$1471,'Mapa de riesgos operativos 1.0'!A24,'Valoración 2.0'!$AA$377:$AA$1471),0),0)</f>
        <v>3</v>
      </c>
      <c r="I24" s="743" t="str">
        <f t="shared" ca="1" si="0"/>
        <v>PosibleModerado</v>
      </c>
      <c r="J24" s="761" t="str">
        <f ca="1">+IFERROR(VLOOKUP(G24,'Tablas de calculos'!$V$22:$X$26,2,FALSE),"")</f>
        <v>Posible</v>
      </c>
      <c r="K24" s="761" t="str">
        <f ca="1">+IFERROR(VLOOKUP(H24,'Tablas de calculos'!$V$22:$X$26,3,FALSE),"")</f>
        <v>Moderado</v>
      </c>
      <c r="L24" s="708" t="str">
        <f ca="1">IFERROR(VLOOKUP(I24,'Tablas de calculos'!$AF$4:$AI$28,4,FALSE),"")</f>
        <v>Alto</v>
      </c>
      <c r="M24" s="763" t="s">
        <v>544</v>
      </c>
      <c r="N24" s="765" t="s">
        <v>986</v>
      </c>
      <c r="O24" s="737">
        <f ca="1">+G24-'Promedio de Controles'!E34</f>
        <v>2</v>
      </c>
      <c r="P24" s="737">
        <f ca="1">+H24-'Promedio de Controles'!F34</f>
        <v>1</v>
      </c>
      <c r="Q24" s="743" t="str">
        <f t="shared" ca="1" si="1"/>
        <v>ImprobableInsignificante</v>
      </c>
      <c r="R24" s="761" t="str">
        <f ca="1">+IFERROR(VLOOKUP(O24,'Tablas de calculos'!$V$22:$X$26,2,FALSE),"Rara Vez")</f>
        <v>Improbable</v>
      </c>
      <c r="S24" s="767" t="s">
        <v>463</v>
      </c>
      <c r="T24" s="708" t="str">
        <f ca="1">IFERROR(VLOOKUP(Q24,'Tablas de calculos'!$AF$4:$AI$28,4,FALSE),"")</f>
        <v>Bajo</v>
      </c>
      <c r="U24" s="392" t="s">
        <v>1653</v>
      </c>
      <c r="V24" s="392" t="s">
        <v>1654</v>
      </c>
      <c r="W24" s="392" t="s">
        <v>937</v>
      </c>
      <c r="X24" s="392" t="s">
        <v>938</v>
      </c>
      <c r="Y24" s="607" t="s">
        <v>1853</v>
      </c>
    </row>
    <row r="25" spans="1:28" ht="60" x14ac:dyDescent="0.25">
      <c r="A25" s="762"/>
      <c r="B25" s="768"/>
      <c r="C25" s="768"/>
      <c r="D25" s="768"/>
      <c r="E25" s="768"/>
      <c r="F25" s="768"/>
      <c r="G25" s="742"/>
      <c r="H25" s="742"/>
      <c r="I25" s="745"/>
      <c r="J25" s="762"/>
      <c r="K25" s="762"/>
      <c r="L25" s="710"/>
      <c r="M25" s="764"/>
      <c r="N25" s="766"/>
      <c r="O25" s="739"/>
      <c r="P25" s="739"/>
      <c r="Q25" s="745"/>
      <c r="R25" s="762"/>
      <c r="S25" s="768"/>
      <c r="T25" s="710"/>
      <c r="U25" s="392" t="s">
        <v>1795</v>
      </c>
      <c r="V25" s="392" t="s">
        <v>949</v>
      </c>
      <c r="W25" s="392" t="s">
        <v>950</v>
      </c>
      <c r="X25" s="392" t="s">
        <v>874</v>
      </c>
      <c r="Y25" s="607" t="s">
        <v>1854</v>
      </c>
    </row>
    <row r="26" spans="1:28" ht="90" x14ac:dyDescent="0.25">
      <c r="A26" s="35">
        <v>37</v>
      </c>
      <c r="B26" s="392" t="str">
        <f>+VLOOKUP(A26,Tabla_Riesgos[[Número]:[Área]],2,FALSE)</f>
        <v>DISPOSICIÓN FINAL DE ACTIVOS</v>
      </c>
      <c r="C26" s="392" t="str">
        <f>+VLOOKUP(A26,Tabla_Riesgos[[Número]:[Área]],3,FALSE)</f>
        <v>Se podría  enajenar un activo por un valor inferior al estimado</v>
      </c>
      <c r="D26" s="392" t="str">
        <f>+VLOOKUP(A26,Tabla_Riesgos[[Número]:[Área]],6,FALSE)</f>
        <v>Estratégico</v>
      </c>
      <c r="E26" s="392" t="str">
        <f>+VLOOKUP(A26,Tabla_Riesgos[[Número]:[Área]],4,FALSE)</f>
        <v>Debido a una mala valorización y/o avalúo de activos 
Debido a una inadecuada selección de las firmas evaluadoras y bancas de inversión por parte de los depositarios de sociedades 
Debido a intereses personales</v>
      </c>
      <c r="F26" s="392" t="str">
        <f>+VLOOKUP(A26,Tabla_Riesgos[[Número]:[Área]],5,FALSE)</f>
        <v>Ocasionado perdida oportunidad de negocios
Ocasionado perdidas económicas
Ocasionando que se pueda enajenar
Ocasionando sanciones y/o demandas en contra de SAE</v>
      </c>
      <c r="G26" s="123">
        <f ca="1">IFERROR(ROUND(AVERAGEIF('Valoración 2.0'!$C$377:$AK$1471,'Mapa de riesgos operativos 1.0'!A26,'Valoración 2.0'!$Z$377:$Z$1471),0),0)</f>
        <v>3</v>
      </c>
      <c r="H26" s="123">
        <f ca="1">IFERROR(ROUND(AVERAGEIF('Valoración 2.0'!$C$377:$AK$1471,'Mapa de riesgos operativos 1.0'!A26,'Valoración 2.0'!$AA$377:$AA$1471),0),0)</f>
        <v>3</v>
      </c>
      <c r="I26" s="233" t="str">
        <f t="shared" ca="1" si="0"/>
        <v>PosibleModerado</v>
      </c>
      <c r="J26" s="35" t="str">
        <f ca="1">+IFERROR(VLOOKUP(G26,'Tablas de calculos'!$V$22:$X$26,2,FALSE),"")</f>
        <v>Posible</v>
      </c>
      <c r="K26" s="35" t="str">
        <f ca="1">+IFERROR(VLOOKUP(H26,'Tablas de calculos'!$V$22:$X$26,3,FALSE),"")</f>
        <v>Moderado</v>
      </c>
      <c r="L26" s="484" t="str">
        <f ca="1">IFERROR(VLOOKUP(I26,'Tablas de calculos'!$AF$4:$AI$28,4,FALSE),"")</f>
        <v>Alto</v>
      </c>
      <c r="M26" s="430" t="s">
        <v>544</v>
      </c>
      <c r="N26" s="488" t="s">
        <v>1655</v>
      </c>
      <c r="O26" s="289">
        <f ca="1">+G26-'Promedio de Controles'!E36</f>
        <v>1</v>
      </c>
      <c r="P26" s="289">
        <f ca="1">+H26-'Promedio de Controles'!F36</f>
        <v>1</v>
      </c>
      <c r="Q26" s="233" t="str">
        <f t="shared" ca="1" si="1"/>
        <v>Rara VezInsignificante</v>
      </c>
      <c r="R26" s="35" t="str">
        <f ca="1">+IFERROR(VLOOKUP(O26,'Tablas de calculos'!$V$22:$X$26,2,FALSE),"Rara Vez")</f>
        <v>Rara Vez</v>
      </c>
      <c r="S26" s="516" t="str">
        <f ca="1">+IFERROR(VLOOKUP(P26,'Tablas de calculos'!$V$22:$X$26,3,FALSE),"Insignificante")</f>
        <v>Insignificante</v>
      </c>
      <c r="T26" s="484" t="str">
        <f ca="1">IFERROR(VLOOKUP(Q26,'Tablas de calculos'!$AF$4:$AI$28,4,FALSE),"")</f>
        <v>Bajo</v>
      </c>
      <c r="U26" s="392" t="s">
        <v>1656</v>
      </c>
      <c r="V26" s="392" t="s">
        <v>1657</v>
      </c>
      <c r="W26" s="392" t="s">
        <v>1249</v>
      </c>
      <c r="X26" s="392" t="s">
        <v>948</v>
      </c>
      <c r="Y26" s="610" t="s">
        <v>1855</v>
      </c>
    </row>
    <row r="27" spans="1:28" ht="195" x14ac:dyDescent="0.25">
      <c r="A27" s="35">
        <v>38</v>
      </c>
      <c r="B27" s="392" t="str">
        <f>+VLOOKUP(A27,Tabla_Riesgos[[Número]:[Área]],2,FALSE)</f>
        <v>GESTIÓN FINANCIERA</v>
      </c>
      <c r="C27" s="392" t="str">
        <f>+VLOOKUP(A27,Tabla_Riesgos[[Número]:[Área]],3,FALSE)</f>
        <v>Se podría presentar fallas en la identificación de las características de los recaudos y pagos</v>
      </c>
      <c r="D27" s="392" t="str">
        <f>+VLOOKUP(A27,Tabla_Riesgos[[Número]:[Área]],6,FALSE)</f>
        <v>Operativo</v>
      </c>
      <c r="E27" s="392" t="str">
        <f>+VLOOKUP(A27,Tabla_Riesgos[[Número]:[Área]],4,FALSE)</f>
        <v xml:space="preserve">Debido a la falta de un sistema contable efectivo que reporte los ingresos efectuados en un periodo de tiempo
Debido a la información errónea de las características para el recaudo o pago
Debido a la falta de categorías para identificar los recaudos y pagos
</v>
      </c>
      <c r="F27" s="392" t="str">
        <f>+VLOOKUP(A27,Tabla_Riesgos[[Número]:[Área]],5,FALSE)</f>
        <v>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v>
      </c>
      <c r="G27" s="123">
        <f ca="1">IFERROR(ROUND(AVERAGEIF('Valoración 2.0'!$C$377:$AK$1471,'Mapa de riesgos operativos 1.0'!A27,'Valoración 2.0'!$Z$377:$Z$1471),0),0)</f>
        <v>3</v>
      </c>
      <c r="H27" s="123">
        <f ca="1">IFERROR(ROUND(AVERAGEIF('Valoración 2.0'!$C$377:$AK$1471,'Mapa de riesgos operativos 1.0'!A27,'Valoración 2.0'!$AA$377:$AA$1471),0),0)</f>
        <v>3</v>
      </c>
      <c r="I27" s="233" t="str">
        <f t="shared" ca="1" si="0"/>
        <v>PosibleModerado</v>
      </c>
      <c r="J27" s="35" t="str">
        <f ca="1">+IFERROR(VLOOKUP(G27,'Tablas de calculos'!$V$22:$X$26,2,FALSE),"")</f>
        <v>Posible</v>
      </c>
      <c r="K27" s="35" t="str">
        <f ca="1">+IFERROR(VLOOKUP(H27,'Tablas de calculos'!$V$22:$X$26,3,FALSE),"")</f>
        <v>Moderado</v>
      </c>
      <c r="L27" s="484" t="str">
        <f ca="1">IFERROR(VLOOKUP(I27,'Tablas de calculos'!$AF$4:$AI$28,4,FALSE),"")</f>
        <v>Alto</v>
      </c>
      <c r="M27" s="430" t="s">
        <v>544</v>
      </c>
      <c r="N27" s="488" t="s">
        <v>1796</v>
      </c>
      <c r="O27" s="289">
        <f ca="1">+G27-'Promedio de Controles'!E37</f>
        <v>1</v>
      </c>
      <c r="P27" s="289">
        <f ca="1">+H27-'Promedio de Controles'!F37</f>
        <v>1</v>
      </c>
      <c r="Q27" s="233" t="str">
        <f t="shared" ca="1" si="1"/>
        <v>Rara VezInsignificante</v>
      </c>
      <c r="R27" s="35" t="str">
        <f ca="1">+IFERROR(VLOOKUP(O27,'Tablas de calculos'!$V$22:$X$26,2,FALSE),"Rara Vez")</f>
        <v>Rara Vez</v>
      </c>
      <c r="S27" s="516" t="str">
        <f ca="1">+IFERROR(VLOOKUP(P27,'Tablas de calculos'!$V$22:$X$26,3,FALSE),"Insignificante")</f>
        <v>Insignificante</v>
      </c>
      <c r="T27" s="484" t="str">
        <f ca="1">IFERROR(VLOOKUP(Q27,'Tablas de calculos'!$AF$4:$AI$28,4,FALSE),"")</f>
        <v>Bajo</v>
      </c>
      <c r="U27" s="392" t="s">
        <v>1797</v>
      </c>
      <c r="V27" s="392" t="s">
        <v>1658</v>
      </c>
      <c r="W27" s="392" t="s">
        <v>1659</v>
      </c>
      <c r="X27" s="392" t="s">
        <v>1660</v>
      </c>
      <c r="Y27" s="607" t="s">
        <v>1856</v>
      </c>
    </row>
    <row r="28" spans="1:28" ht="135" x14ac:dyDescent="0.25">
      <c r="A28" s="35">
        <v>39</v>
      </c>
      <c r="B28" s="392" t="str">
        <f>+VLOOKUP(A28,Tabla_Riesgos[[Número]:[Área]],2,FALSE)</f>
        <v>GESTIÓN FINANCIERA</v>
      </c>
      <c r="C28" s="392" t="str">
        <f>+VLOOKUP(A28,Tabla_Riesgos[[Número]:[Área]],3,FALSE)</f>
        <v>Se podría presentar que no exista disponibilidad de recursos</v>
      </c>
      <c r="D28" s="392" t="str">
        <f>+VLOOKUP(A28,Tabla_Riesgos[[Número]:[Área]],6,FALSE)</f>
        <v>Estratégico</v>
      </c>
      <c r="E28" s="392" t="str">
        <f>+VLOOKUP(A28,Tabla_Riesgos[[Número]:[Área]],4,FALSE)</f>
        <v xml:space="preserve">Debido a la sobreestimación presupuestal de ingresos o subestimación del gasto
Debido al desconocimiento de la información base de costos históricos
Debido a la falta de claridad para la programación del presupuesto </v>
      </c>
      <c r="F28" s="392" t="str">
        <f>+VLOOKUP(A28,Tabla_Riesgos[[Número]:[Área]],5,FALSE)</f>
        <v>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v>
      </c>
      <c r="G28" s="123">
        <f ca="1">IFERROR(ROUND(AVERAGEIF('Valoración 2.0'!$C$377:$AK$1471,'Mapa de riesgos operativos 1.0'!A28,'Valoración 2.0'!$Z$377:$Z$1471),0),0)</f>
        <v>2</v>
      </c>
      <c r="H28" s="123">
        <f ca="1">IFERROR(ROUND(AVERAGEIF('Valoración 2.0'!$C$377:$AK$1471,'Mapa de riesgos operativos 1.0'!A28,'Valoración 2.0'!$AA$377:$AA$1471),0),0)</f>
        <v>2</v>
      </c>
      <c r="I28" s="233" t="str">
        <f t="shared" ca="1" si="0"/>
        <v>ImprobableMenor</v>
      </c>
      <c r="J28" s="35" t="str">
        <f ca="1">+IFERROR(VLOOKUP(G28,'Tablas de calculos'!$V$22:$X$26,2,FALSE),"")</f>
        <v>Improbable</v>
      </c>
      <c r="K28" s="35" t="str">
        <f ca="1">+IFERROR(VLOOKUP(H28,'Tablas de calculos'!$V$22:$X$26,3,FALSE),"")</f>
        <v>Menor</v>
      </c>
      <c r="L28" s="484" t="str">
        <f ca="1">IFERROR(VLOOKUP(I28,'Tablas de calculos'!$AF$4:$AI$28,4,FALSE),"")</f>
        <v>Bajo</v>
      </c>
      <c r="M28" s="430" t="s">
        <v>544</v>
      </c>
      <c r="N28" s="488" t="s">
        <v>1661</v>
      </c>
      <c r="O28" s="289">
        <f ca="1">+G28-'Promedio de Controles'!E38</f>
        <v>0</v>
      </c>
      <c r="P28" s="289">
        <f ca="1">+H28-'Promedio de Controles'!F38</f>
        <v>0</v>
      </c>
      <c r="Q28" s="233" t="str">
        <f t="shared" ca="1" si="1"/>
        <v>Rara VezInsignificante</v>
      </c>
      <c r="R28" s="35" t="str">
        <f ca="1">+IFERROR(VLOOKUP(O28,'Tablas de calculos'!$V$22:$X$26,2,FALSE),"Rara Vez")</f>
        <v>Rara Vez</v>
      </c>
      <c r="S28" s="516" t="str">
        <f ca="1">+IFERROR(VLOOKUP(P28,'Tablas de calculos'!$V$22:$X$26,3,FALSE),"Insignificante")</f>
        <v>Insignificante</v>
      </c>
      <c r="T28" s="484" t="str">
        <f ca="1">IFERROR(VLOOKUP(Q28,'Tablas de calculos'!$AF$4:$AI$28,4,FALSE),"")</f>
        <v>Bajo</v>
      </c>
      <c r="U28" s="392" t="s">
        <v>943</v>
      </c>
      <c r="V28" s="392" t="s">
        <v>943</v>
      </c>
      <c r="W28" s="392" t="s">
        <v>943</v>
      </c>
      <c r="X28" s="392" t="s">
        <v>943</v>
      </c>
      <c r="Y28" s="607" t="s">
        <v>1784</v>
      </c>
    </row>
    <row r="29" spans="1:28" ht="180" x14ac:dyDescent="0.25">
      <c r="A29" s="35">
        <v>40</v>
      </c>
      <c r="B29" s="392" t="str">
        <f>+VLOOKUP(A29,Tabla_Riesgos[[Número]:[Área]],2,FALSE)</f>
        <v>GESTIÓN FINANCIERA</v>
      </c>
      <c r="C29" s="392" t="str">
        <f>+VLOOKUP(A29,Tabla_Riesgos[[Número]:[Área]],3,FALSE)</f>
        <v>Puede ocurrir que no se cuente con información del estado de cuenta por activo</v>
      </c>
      <c r="D29" s="392" t="str">
        <f>+VLOOKUP(A29,Tabla_Riesgos[[Número]:[Área]],6,FALSE)</f>
        <v>Operativo</v>
      </c>
      <c r="E29" s="392" t="str">
        <f>+VLOOKUP(A29,Tabla_Riesgos[[Número]:[Área]],4,FALSE)</f>
        <v>Debido a la falta de un sistema de información
Debido a que las áreas y depositarios no reporten oportunamente la información de su gestión
Debido a la falta de claridad en las gestiones que afectan económicamente a un activo</v>
      </c>
      <c r="F29" s="392" t="str">
        <f>+VLOOKUP(A29,Tabla_Riesgos[[Número]:[Área]],5,FALSE)</f>
        <v>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v>
      </c>
      <c r="G29" s="123">
        <f ca="1">IFERROR(ROUND(AVERAGEIF('Valoración 2.0'!$C$377:$AK$1471,'Mapa de riesgos operativos 1.0'!A29,'Valoración 2.0'!$Z$377:$Z$1471),0),0)</f>
        <v>4</v>
      </c>
      <c r="H29" s="123">
        <f ca="1">IFERROR(ROUND(AVERAGEIF('Valoración 2.0'!$C$377:$AK$1471,'Mapa de riesgos operativos 1.0'!A29,'Valoración 2.0'!$AA$377:$AA$1471),0),0)</f>
        <v>3</v>
      </c>
      <c r="I29" s="233" t="str">
        <f t="shared" ca="1" si="0"/>
        <v>ProbableModerado</v>
      </c>
      <c r="J29" s="35" t="str">
        <f ca="1">+IFERROR(VLOOKUP(G29,'Tablas de calculos'!$V$22:$X$26,2,FALSE),"")</f>
        <v>Probable</v>
      </c>
      <c r="K29" s="35" t="str">
        <f ca="1">+IFERROR(VLOOKUP(H29,'Tablas de calculos'!$V$22:$X$26,3,FALSE),"")</f>
        <v>Moderado</v>
      </c>
      <c r="L29" s="484" t="str">
        <f ca="1">IFERROR(VLOOKUP(I29,'Tablas de calculos'!$AF$4:$AI$28,4,FALSE),"")</f>
        <v>Alto</v>
      </c>
      <c r="M29" s="430" t="s">
        <v>544</v>
      </c>
      <c r="N29" s="488" t="s">
        <v>987</v>
      </c>
      <c r="O29" s="289">
        <f ca="1">+G29-'Promedio de Controles'!E39</f>
        <v>2</v>
      </c>
      <c r="P29" s="289">
        <f ca="1">+H29-'Promedio de Controles'!F39</f>
        <v>1</v>
      </c>
      <c r="Q29" s="233" t="str">
        <f t="shared" ca="1" si="1"/>
        <v>ImprobableInsignificante</v>
      </c>
      <c r="R29" s="35" t="str">
        <f ca="1">+IFERROR(VLOOKUP(O29,'Tablas de calculos'!$V$22:$X$26,2,FALSE),"Rara Vez")</f>
        <v>Improbable</v>
      </c>
      <c r="S29" s="516" t="str">
        <f ca="1">+IFERROR(VLOOKUP(P29,'Tablas de calculos'!$V$22:$X$26,3,FALSE),"Insignificante")</f>
        <v>Insignificante</v>
      </c>
      <c r="T29" s="484" t="str">
        <f ca="1">IFERROR(VLOOKUP(Q29,'Tablas de calculos'!$AF$4:$AI$28,4,FALSE),"")</f>
        <v>Bajo</v>
      </c>
      <c r="U29" s="392" t="s">
        <v>943</v>
      </c>
      <c r="V29" s="392" t="s">
        <v>943</v>
      </c>
      <c r="W29" s="392" t="s">
        <v>943</v>
      </c>
      <c r="X29" s="392" t="s">
        <v>943</v>
      </c>
      <c r="Y29" s="611" t="s">
        <v>1785</v>
      </c>
    </row>
    <row r="30" spans="1:28" ht="165" x14ac:dyDescent="0.25">
      <c r="A30" s="35">
        <v>41</v>
      </c>
      <c r="B30" s="392" t="str">
        <f>+VLOOKUP(A30,Tabla_Riesgos[[Número]:[Área]],2,FALSE)</f>
        <v>GESTIÓN FINANCIERA</v>
      </c>
      <c r="C30" s="392" t="str">
        <f>+VLOOKUP(A30,Tabla_Riesgos[[Número]:[Área]],3,FALSE)</f>
        <v xml:space="preserve">Puede ocurrir que SAE disponga de los recursos de los activos del FRISCO desconociendo la condición de estos. </v>
      </c>
      <c r="D30" s="392" t="str">
        <f>+VLOOKUP(A30,Tabla_Riesgos[[Número]:[Área]],6,FALSE)</f>
        <v>Estratégico</v>
      </c>
      <c r="E30" s="392" t="str">
        <f>+VLOOKUP(A30,Tabla_Riesgos[[Número]:[Área]],4,FALSE)</f>
        <v>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v>
      </c>
      <c r="F30" s="392" t="str">
        <f>+VLOOKUP(A30,Tabla_Riesgos[[Número]:[Área]],5,FALSE)</f>
        <v>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v>
      </c>
      <c r="G30" s="123">
        <f ca="1">IFERROR(ROUND(AVERAGEIF('Valoración 2.0'!$C$377:$AK$1471,'Mapa de riesgos operativos 1.0'!A30,'Valoración 2.0'!$Z$377:$Z$1471),0),0)</f>
        <v>1</v>
      </c>
      <c r="H30" s="123">
        <f ca="1">IFERROR(ROUND(AVERAGEIF('Valoración 2.0'!$C$377:$AK$1471,'Mapa de riesgos operativos 1.0'!A30,'Valoración 2.0'!$AA$377:$AA$1471),0),0)</f>
        <v>3</v>
      </c>
      <c r="I30" s="233" t="str">
        <f t="shared" ca="1" si="0"/>
        <v>Rara VezModerado</v>
      </c>
      <c r="J30" s="35" t="str">
        <f ca="1">+IFERROR(VLOOKUP(G30,'Tablas de calculos'!$V$22:$X$26,2,FALSE),"")</f>
        <v>Rara Vez</v>
      </c>
      <c r="K30" s="35" t="str">
        <f ca="1">+IFERROR(VLOOKUP(H30,'Tablas de calculos'!$V$22:$X$26,3,FALSE),"")</f>
        <v>Moderado</v>
      </c>
      <c r="L30" s="484" t="str">
        <f ca="1">IFERROR(VLOOKUP(I30,'Tablas de calculos'!$AF$4:$AI$28,4,FALSE),"")</f>
        <v>Moderado</v>
      </c>
      <c r="M30" s="430" t="s">
        <v>544</v>
      </c>
      <c r="N30" s="488" t="s">
        <v>988</v>
      </c>
      <c r="O30" s="289">
        <f ca="1">+G30-'Promedio de Controles'!E40</f>
        <v>-1</v>
      </c>
      <c r="P30" s="289">
        <f ca="1">+H30-'Promedio de Controles'!F40</f>
        <v>1</v>
      </c>
      <c r="Q30" s="233" t="str">
        <f t="shared" ca="1" si="1"/>
        <v>Rara VezInsignificante</v>
      </c>
      <c r="R30" s="35" t="str">
        <f ca="1">+IFERROR(VLOOKUP(O30,'Tablas de calculos'!$V$22:$X$26,2,FALSE),"Rara Vez")</f>
        <v>Rara Vez</v>
      </c>
      <c r="S30" s="516" t="str">
        <f ca="1">+IFERROR(VLOOKUP(P30,'Tablas de calculos'!$V$22:$X$26,3,FALSE),"Insignificante")</f>
        <v>Insignificante</v>
      </c>
      <c r="T30" s="484" t="str">
        <f ca="1">IFERROR(VLOOKUP(Q30,'Tablas de calculos'!$AF$4:$AI$28,4,FALSE),"")</f>
        <v>Bajo</v>
      </c>
      <c r="U30" s="392" t="s">
        <v>943</v>
      </c>
      <c r="V30" s="392" t="s">
        <v>943</v>
      </c>
      <c r="W30" s="392" t="s">
        <v>943</v>
      </c>
      <c r="X30" s="392" t="s">
        <v>943</v>
      </c>
      <c r="Y30" s="611" t="s">
        <v>1786</v>
      </c>
    </row>
    <row r="31" spans="1:28" ht="210" x14ac:dyDescent="0.25">
      <c r="A31" s="35">
        <v>42</v>
      </c>
      <c r="B31" s="392" t="str">
        <f>+VLOOKUP(A31,Tabla_Riesgos[[Número]:[Área]],2,FALSE)</f>
        <v>GESTIÓN FINANCIERA</v>
      </c>
      <c r="C31" s="392" t="str">
        <f>+VLOOKUP(A31,Tabla_Riesgos[[Número]:[Área]],3,FALSE)</f>
        <v>Se podría reportar información financiera inexacta tanto de SAE como del FRISCO.</v>
      </c>
      <c r="D31" s="392" t="str">
        <f>+VLOOKUP(A31,Tabla_Riesgos[[Número]:[Área]],6,FALSE)</f>
        <v>Operativo</v>
      </c>
      <c r="E31" s="392" t="str">
        <f>+VLOOKUP(A31,Tabla_Riesgos[[Número]:[Área]],4,FALSE)</f>
        <v>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v>
      </c>
      <c r="F31" s="392" t="str">
        <f>+VLOOKUP(A31,Tabla_Riesgos[[Número]:[Área]],5,FALSE)</f>
        <v>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v>
      </c>
      <c r="G31" s="123">
        <f ca="1">IFERROR(ROUND(AVERAGEIF('Valoración 2.0'!$C$377:$AK$1471,'Mapa de riesgos operativos 1.0'!A31,'Valoración 2.0'!$Z$377:$Z$1471),0),0)</f>
        <v>2</v>
      </c>
      <c r="H31" s="123">
        <f ca="1">IFERROR(ROUND(AVERAGEIF('Valoración 2.0'!$C$377:$AK$1471,'Mapa de riesgos operativos 1.0'!A31,'Valoración 2.0'!$AA$377:$AA$1471),0),0)</f>
        <v>3</v>
      </c>
      <c r="I31" s="233" t="str">
        <f t="shared" ca="1" si="0"/>
        <v>ImprobableModerado</v>
      </c>
      <c r="J31" s="35" t="str">
        <f ca="1">+IFERROR(VLOOKUP(G31,'Tablas de calculos'!$V$22:$X$26,2,FALSE),"")</f>
        <v>Improbable</v>
      </c>
      <c r="K31" s="35" t="str">
        <f ca="1">+IFERROR(VLOOKUP(H31,'Tablas de calculos'!$V$22:$X$26,3,FALSE),"")</f>
        <v>Moderado</v>
      </c>
      <c r="L31" s="484" t="str">
        <f ca="1">IFERROR(VLOOKUP(I31,'Tablas de calculos'!$AF$4:$AI$28,4,FALSE),"")</f>
        <v>Moderado</v>
      </c>
      <c r="M31" s="430" t="s">
        <v>544</v>
      </c>
      <c r="N31" s="488" t="s">
        <v>989</v>
      </c>
      <c r="O31" s="289">
        <f ca="1">+G31-'Promedio de Controles'!E41</f>
        <v>0</v>
      </c>
      <c r="P31" s="289">
        <f ca="1">+H31-'Promedio de Controles'!F41</f>
        <v>1</v>
      </c>
      <c r="Q31" s="233" t="str">
        <f t="shared" ca="1" si="1"/>
        <v>Rara VezInsignificante</v>
      </c>
      <c r="R31" s="35" t="str">
        <f ca="1">+IFERROR(VLOOKUP(O31,'Tablas de calculos'!$V$22:$X$26,2,FALSE),"Rara Vez")</f>
        <v>Rara Vez</v>
      </c>
      <c r="S31" s="516" t="str">
        <f ca="1">+IFERROR(VLOOKUP(P31,'Tablas de calculos'!$V$22:$X$26,3,FALSE),"Insignificante")</f>
        <v>Insignificante</v>
      </c>
      <c r="T31" s="484" t="str">
        <f ca="1">IFERROR(VLOOKUP(Q31,'Tablas de calculos'!$AF$4:$AI$28,4,FALSE),"")</f>
        <v>Bajo</v>
      </c>
      <c r="U31" s="392" t="s">
        <v>943</v>
      </c>
      <c r="V31" s="392" t="s">
        <v>943</v>
      </c>
      <c r="W31" s="392" t="s">
        <v>943</v>
      </c>
      <c r="X31" s="392" t="s">
        <v>943</v>
      </c>
      <c r="Y31" s="618" t="s">
        <v>1899</v>
      </c>
      <c r="AB31"/>
    </row>
    <row r="32" spans="1:28" ht="195" x14ac:dyDescent="0.25">
      <c r="A32" s="35">
        <v>43</v>
      </c>
      <c r="B32" s="392" t="str">
        <f>+VLOOKUP(A32,Tabla_Riesgos[[Número]:[Área]],2,FALSE)</f>
        <v>GESTIÓN DOCUMENTAL</v>
      </c>
      <c r="C32" s="392" t="str">
        <f>+VLOOKUP(A32,Tabla_Riesgos[[Número]:[Área]],3,FALSE)</f>
        <v xml:space="preserve">Se podría generar una inadecuada identificación al área que corresponde el trámite  </v>
      </c>
      <c r="D32" s="392" t="str">
        <f>+VLOOKUP(A32,Tabla_Riesgos[[Número]:[Área]],6,FALSE)</f>
        <v>Operativo</v>
      </c>
      <c r="E32" s="392" t="str">
        <f>+VLOOKUP(A32,Tabla_Riesgos[[Número]:[Área]],4,FALSE)</f>
        <v>Debido a la falta de conocimiento por parte del personal de correspondencia respecto a los descriptores  de la organización
Debido a la falta de identificación y actualización de descriptores</v>
      </c>
      <c r="F32" s="392" t="str">
        <f>+VLOOKUP(A32,Tabla_Riesgos[[Número]:[Área]],5,FALSE)</f>
        <v>Sanciones y Demandas
Reprocesos y perdida de oportunidad 
Pérdida de credibilidad con la SAE y la ciudadanía</v>
      </c>
      <c r="G32" s="123">
        <f ca="1">IFERROR(ROUND(AVERAGEIF('Valoración 2.0'!$C$377:$AK$1471,'Mapa de riesgos operativos 1.0'!A32,'Valoración 2.0'!$Z$377:$Z$1471),0),0)</f>
        <v>3</v>
      </c>
      <c r="H32" s="123">
        <f ca="1">IFERROR(ROUND(AVERAGEIF('Valoración 2.0'!$C$377:$AK$1471,'Mapa de riesgos operativos 1.0'!A32,'Valoración 2.0'!$AA$377:$AA$1471),0),0)</f>
        <v>3</v>
      </c>
      <c r="I32" s="233" t="str">
        <f t="shared" ca="1" si="0"/>
        <v>PosibleModerado</v>
      </c>
      <c r="J32" s="35" t="str">
        <f ca="1">+IFERROR(VLOOKUP(G32,'Tablas de calculos'!$V$22:$X$26,2,FALSE),"")</f>
        <v>Posible</v>
      </c>
      <c r="K32" s="35" t="str">
        <f ca="1">+IFERROR(VLOOKUP(H32,'Tablas de calculos'!$V$22:$X$26,3,FALSE),"")</f>
        <v>Moderado</v>
      </c>
      <c r="L32" s="484" t="str">
        <f ca="1">IFERROR(VLOOKUP(I32,'Tablas de calculos'!$AF$4:$AI$28,4,FALSE),"")</f>
        <v>Alto</v>
      </c>
      <c r="M32" s="430" t="s">
        <v>544</v>
      </c>
      <c r="N32" s="488" t="s">
        <v>1662</v>
      </c>
      <c r="O32" s="289">
        <f ca="1">+G32-'Promedio de Controles'!E42</f>
        <v>1</v>
      </c>
      <c r="P32" s="289">
        <f ca="1">+H32-'Promedio de Controles'!F42</f>
        <v>1</v>
      </c>
      <c r="Q32" s="233" t="str">
        <f t="shared" ca="1" si="1"/>
        <v>Rara VezInsignificante</v>
      </c>
      <c r="R32" s="35" t="str">
        <f ca="1">+IFERROR(VLOOKUP(O32,'Tablas de calculos'!$V$22:$X$26,2,FALSE),"Rara Vez")</f>
        <v>Rara Vez</v>
      </c>
      <c r="S32" s="516" t="str">
        <f ca="1">+IFERROR(VLOOKUP(P32,'Tablas de calculos'!$V$22:$X$26,3,FALSE),"Insignificante")</f>
        <v>Insignificante</v>
      </c>
      <c r="T32" s="484" t="str">
        <f ca="1">IFERROR(VLOOKUP(Q32,'Tablas de calculos'!$AF$4:$AI$28,4,FALSE),"")</f>
        <v>Bajo</v>
      </c>
      <c r="U32" s="392" t="s">
        <v>1777</v>
      </c>
      <c r="V32" s="392" t="s">
        <v>1778</v>
      </c>
      <c r="W32" s="250" t="s">
        <v>914</v>
      </c>
      <c r="X32" s="250" t="s">
        <v>874</v>
      </c>
      <c r="Y32" s="612" t="s">
        <v>1781</v>
      </c>
      <c r="AB32"/>
    </row>
    <row r="33" spans="1:28" ht="210" x14ac:dyDescent="0.25">
      <c r="A33" s="35">
        <v>44</v>
      </c>
      <c r="B33" s="392" t="str">
        <f>+VLOOKUP(A33,Tabla_Riesgos[[Número]:[Área]],2,FALSE)</f>
        <v>GESTIÓN DOCUMENTAL</v>
      </c>
      <c r="C33" s="392" t="str">
        <f>+VLOOKUP(A33,Tabla_Riesgos[[Número]:[Área]],3,FALSE)</f>
        <v xml:space="preserve">Puede ocurrir que no se inserten las piezas documentales en el expediente correspondiente </v>
      </c>
      <c r="D33" s="392" t="str">
        <f>+VLOOKUP(A33,Tabla_Riesgos[[Número]:[Área]],6,FALSE)</f>
        <v>Operativo</v>
      </c>
      <c r="E33" s="392" t="str">
        <f>+VLOOKUP(A33,Tabla_Riesgos[[Número]:[Área]],4,FALSE)</f>
        <v>Falta de conocimiento de las TRD
Fallas en la identificación de la codificación de la serie y subserie documental
Debido a la falta de capacidad operativa</v>
      </c>
      <c r="F33" s="392" t="str">
        <f>+VLOOKUP(A33,Tabla_Riesgos[[Número]:[Área]],5,FALSE)</f>
        <v>Extravío de documentos, incumplimiento de leyes, políticas y normativas
Ocasionando acumulación de documentos en el archivo central
Ocasionando la no disponibilidad inmediata de los documentos y/o expedientes
No se pueda soportar la gestión de la entidad</v>
      </c>
      <c r="G33" s="123">
        <f ca="1">IFERROR(ROUND(AVERAGEIF('Valoración 2.0'!$C$377:$AK$1471,'Mapa de riesgos operativos 1.0'!A33,'Valoración 2.0'!$Z$377:$Z$1471),0),0)</f>
        <v>4</v>
      </c>
      <c r="H33" s="123">
        <f ca="1">IFERROR(ROUND(AVERAGEIF('Valoración 2.0'!$C$377:$AK$1471,'Mapa de riesgos operativos 1.0'!A33,'Valoración 2.0'!$AA$377:$AA$1471),0),0)</f>
        <v>3</v>
      </c>
      <c r="I33" s="233" t="str">
        <f t="shared" ca="1" si="0"/>
        <v>ProbableModerado</v>
      </c>
      <c r="J33" s="35" t="str">
        <f ca="1">+IFERROR(VLOOKUP(G33,'Tablas de calculos'!$V$22:$X$26,2,FALSE),"")</f>
        <v>Probable</v>
      </c>
      <c r="K33" s="35" t="str">
        <f ca="1">+IFERROR(VLOOKUP(H33,'Tablas de calculos'!$V$22:$X$26,3,FALSE),"")</f>
        <v>Moderado</v>
      </c>
      <c r="L33" s="484" t="str">
        <f ca="1">IFERROR(VLOOKUP(I33,'Tablas de calculos'!$AF$4:$AI$28,4,FALSE),"")</f>
        <v>Alto</v>
      </c>
      <c r="M33" s="430" t="s">
        <v>544</v>
      </c>
      <c r="N33" s="488" t="s">
        <v>1779</v>
      </c>
      <c r="O33" s="289">
        <f ca="1">+G33-'Promedio de Controles'!E43</f>
        <v>2</v>
      </c>
      <c r="P33" s="289">
        <f ca="1">+H33-'Promedio de Controles'!F43</f>
        <v>1</v>
      </c>
      <c r="Q33" s="233" t="str">
        <f t="shared" ca="1" si="1"/>
        <v>ImprobableInsignificante</v>
      </c>
      <c r="R33" s="35" t="str">
        <f ca="1">+IFERROR(VLOOKUP(O33,'Tablas de calculos'!$V$22:$X$26,2,FALSE),"Rara Vez")</f>
        <v>Improbable</v>
      </c>
      <c r="S33" s="516" t="str">
        <f ca="1">+IFERROR(VLOOKUP(P33,'Tablas de calculos'!$V$22:$X$26,3,FALSE),"Insignificante")</f>
        <v>Insignificante</v>
      </c>
      <c r="T33" s="484" t="str">
        <f ca="1">IFERROR(VLOOKUP(Q33,'Tablas de calculos'!$AF$4:$AI$28,4,FALSE),"")</f>
        <v>Bajo</v>
      </c>
      <c r="U33" s="392" t="s">
        <v>1780</v>
      </c>
      <c r="V33" s="392" t="s">
        <v>1617</v>
      </c>
      <c r="W33" s="392" t="s">
        <v>1146</v>
      </c>
      <c r="X33" s="392" t="s">
        <v>1146</v>
      </c>
      <c r="Y33" s="612" t="s">
        <v>1782</v>
      </c>
      <c r="AB33"/>
    </row>
    <row r="34" spans="1:28" ht="229.5" x14ac:dyDescent="0.25">
      <c r="A34" s="35">
        <v>49</v>
      </c>
      <c r="B34" s="392" t="str">
        <f>+VLOOKUP(A34,Tabla_Riesgos[[Número]:[Área]],2,FALSE)</f>
        <v>GESTIÓN JURÍDICA</v>
      </c>
      <c r="C34" s="392" t="str">
        <f>+VLOOKUP(A34,Tabla_Riesgos[[Número]:[Área]],3,FALSE)</f>
        <v>Se puede presentar Indebido planteamiento de las estrategias para la defensa jurídica</v>
      </c>
      <c r="D34" s="392" t="str">
        <f>+VLOOKUP(A34,Tabla_Riesgos[[Número]:[Área]],6,FALSE)</f>
        <v>Operativo</v>
      </c>
      <c r="E34" s="392" t="str">
        <f>+VLOOKUP(A34,Tabla_Riesgos[[Número]:[Área]],4,FALSE)</f>
        <v>Debido a la mala interpretación de la normatividad vigente
Debido  a no contar con los recursos necesarios y/o información suficiente
Debido al no entendimiento del requerimiento
Debido a la falta de políticas establecidas por SAE</v>
      </c>
      <c r="F34" s="392" t="str">
        <f>+VLOOKUP(A34,Tabla_Riesgos[[Número]:[Área]],5,FALSE)</f>
        <v>Lo que generaría sanciones de tipo legal, administrativo, tributario y por parte de los entes de control
Lo que generaría pérdida de Credibilidad de la SAE
Lo que generaría pérdidas económicas
Lo que generaría pérdida de procesos judiciales</v>
      </c>
      <c r="G34" s="123">
        <f ca="1">IFERROR(ROUND(AVERAGEIF('Valoración 2.0'!$C$377:$AK$1471,'Mapa de riesgos operativos 1.0'!A34,'Valoración 2.0'!$Z$377:$Z$1471),0),0)</f>
        <v>3</v>
      </c>
      <c r="H34" s="123">
        <f ca="1">IFERROR(ROUND(AVERAGEIF('Valoración 2.0'!$C$377:$AK$1471,'Mapa de riesgos operativos 1.0'!A34,'Valoración 2.0'!$AA$377:$AA$1471),0),0)</f>
        <v>3</v>
      </c>
      <c r="I34" s="233" t="str">
        <f t="shared" ca="1" si="0"/>
        <v>PosibleModerado</v>
      </c>
      <c r="J34" s="35" t="str">
        <f ca="1">+IFERROR(VLOOKUP(G34,'Tablas de calculos'!$V$22:$X$26,2,FALSE),"")</f>
        <v>Posible</v>
      </c>
      <c r="K34" s="35" t="str">
        <f ca="1">+IFERROR(VLOOKUP(H34,'Tablas de calculos'!$V$22:$X$26,3,FALSE),"")</f>
        <v>Moderado</v>
      </c>
      <c r="L34" s="484" t="str">
        <f ca="1">IFERROR(VLOOKUP(I34,'Tablas de calculos'!$AF$4:$AI$28,4,FALSE),"")</f>
        <v>Alto</v>
      </c>
      <c r="M34" s="430" t="s">
        <v>544</v>
      </c>
      <c r="N34" s="488" t="s">
        <v>990</v>
      </c>
      <c r="O34" s="289">
        <f ca="1">+G34-'Promedio de Controles'!E46</f>
        <v>2</v>
      </c>
      <c r="P34" s="289">
        <f ca="1">+H34-'Promedio de Controles'!F46</f>
        <v>1</v>
      </c>
      <c r="Q34" s="233" t="str">
        <f t="shared" ca="1" si="1"/>
        <v>ImprobableInsignificante</v>
      </c>
      <c r="R34" s="35" t="str">
        <f ca="1">+IFERROR(VLOOKUP(O34,'Tablas de calculos'!$V$22:$X$26,2,FALSE),"Rara Vez")</f>
        <v>Improbable</v>
      </c>
      <c r="S34" s="516" t="str">
        <f ca="1">+IFERROR(VLOOKUP(P34,'Tablas de calculos'!$V$22:$X$26,3,FALSE),"Insignificante")</f>
        <v>Insignificante</v>
      </c>
      <c r="T34" s="484" t="str">
        <f ca="1">IFERROR(VLOOKUP(Q34,'Tablas de calculos'!$AF$4:$AI$28,4,FALSE),"")</f>
        <v>Bajo</v>
      </c>
      <c r="U34" s="392" t="s">
        <v>1663</v>
      </c>
      <c r="V34" s="392" t="s">
        <v>1618</v>
      </c>
      <c r="W34" s="392" t="s">
        <v>1249</v>
      </c>
      <c r="X34" s="392" t="s">
        <v>948</v>
      </c>
      <c r="Y34" s="607" t="s">
        <v>1729</v>
      </c>
      <c r="AB34"/>
    </row>
    <row r="35" spans="1:28" ht="165" x14ac:dyDescent="0.25">
      <c r="A35" s="35">
        <v>50</v>
      </c>
      <c r="B35" s="392" t="str">
        <f>+VLOOKUP(A35,Tabla_Riesgos[[Número]:[Área]],2,FALSE)</f>
        <v>ADQUISICIONES</v>
      </c>
      <c r="C35" s="392" t="str">
        <f>+VLOOKUP(A35,Tabla_Riesgos[[Número]:[Área]],3,FALSE)</f>
        <v>Se podría presentar una  inadecuada identificación  de las necesidades a contratar.</v>
      </c>
      <c r="D35" s="392" t="str">
        <f>+VLOOKUP(A35,Tabla_Riesgos[[Número]:[Área]],6,FALSE)</f>
        <v>Operativo</v>
      </c>
      <c r="E35" s="392" t="str">
        <f>+VLOOKUP(A35,Tabla_Riesgos[[Número]:[Área]],4,FALSE)</f>
        <v>Debido a que no se identifiquen necesidades en común con las otras áreas
Debido a intereses personales
Debido al desconocimiento del mercado
Debido a la falta de disponibilidad  de proveedores idóneos
Desconocimiento de los procesos de la entidad</v>
      </c>
      <c r="F35" s="392" t="str">
        <f>+VLOOKUP(A35,Tabla_Riesgos[[Número]:[Área]],5,FALSE)</f>
        <v>Sanciones por parte de los organismos de control
Incumplimiento de planes y programas institucionales
Pérdida de oportunidad de negocio
Detrimento patrimonial para la Sociedad de Activos Especiales S.A.S.
Ocasiona reprocesos dentro de la operación
Pérdida de credibilidad</v>
      </c>
      <c r="G35" s="123">
        <f ca="1">IFERROR(ROUND(AVERAGEIF('Valoración 2.0'!$C$377:$AK$1471,'Mapa de riesgos operativos 1.0'!A35,'Valoración 2.0'!$Z$377:$Z$1471),0),0)</f>
        <v>3</v>
      </c>
      <c r="H35" s="123">
        <f ca="1">IFERROR(ROUND(AVERAGEIF('Valoración 2.0'!$C$377:$AK$1471,'Mapa de riesgos operativos 1.0'!A35,'Valoración 2.0'!$AA$377:$AA$1471),0),0)</f>
        <v>3</v>
      </c>
      <c r="I35" s="233" t="str">
        <f t="shared" ca="1" si="0"/>
        <v>PosibleModerado</v>
      </c>
      <c r="J35" s="35" t="str">
        <f ca="1">+IFERROR(VLOOKUP(G35,'Tablas de calculos'!$V$22:$X$26,2,FALSE),"")</f>
        <v>Posible</v>
      </c>
      <c r="K35" s="35" t="str">
        <f ca="1">+IFERROR(VLOOKUP(H35,'Tablas de calculos'!$V$22:$X$26,3,FALSE),"")</f>
        <v>Moderado</v>
      </c>
      <c r="L35" s="484" t="str">
        <f ca="1">IFERROR(VLOOKUP(I35,'Tablas de calculos'!$AF$4:$AI$28,4,FALSE),"")</f>
        <v>Alto</v>
      </c>
      <c r="M35" s="430" t="s">
        <v>544</v>
      </c>
      <c r="N35" s="488" t="s">
        <v>991</v>
      </c>
      <c r="O35" s="289">
        <f ca="1">+G35-'Promedio de Controles'!E47</f>
        <v>1</v>
      </c>
      <c r="P35" s="289">
        <f ca="1">+H35-'Promedio de Controles'!F47</f>
        <v>1</v>
      </c>
      <c r="Q35" s="233" t="str">
        <f t="shared" ca="1" si="1"/>
        <v>Rara VezInsignificante</v>
      </c>
      <c r="R35" s="35" t="str">
        <f ca="1">+IFERROR(VLOOKUP(O35,'Tablas de calculos'!$V$22:$X$26,2,FALSE),"Rara Vez")</f>
        <v>Rara Vez</v>
      </c>
      <c r="S35" s="516" t="str">
        <f ca="1">+IFERROR(VLOOKUP(P35,'Tablas de calculos'!$V$22:$X$26,3,FALSE),"Insignificante")</f>
        <v>Insignificante</v>
      </c>
      <c r="T35" s="484" t="str">
        <f ca="1">IFERROR(VLOOKUP(Q35,'Tablas de calculos'!$AF$4:$AI$28,4,FALSE),"")</f>
        <v>Bajo</v>
      </c>
      <c r="U35" s="392" t="s">
        <v>1664</v>
      </c>
      <c r="V35" s="392" t="s">
        <v>1170</v>
      </c>
      <c r="W35" s="392" t="s">
        <v>1619</v>
      </c>
      <c r="X35" s="392" t="s">
        <v>1665</v>
      </c>
      <c r="Y35" s="611" t="s">
        <v>1791</v>
      </c>
      <c r="AB35"/>
    </row>
    <row r="36" spans="1:28" ht="135" x14ac:dyDescent="0.25">
      <c r="A36" s="35">
        <v>51</v>
      </c>
      <c r="B36" s="392" t="str">
        <f>+VLOOKUP(A36,Tabla_Riesgos[[Número]:[Área]],2,FALSE)</f>
        <v>ADQUISICIONES</v>
      </c>
      <c r="C36" s="392" t="str">
        <f>+VLOOKUP(A36,Tabla_Riesgos[[Número]:[Área]],3,FALSE)</f>
        <v>Puede ocurrir que existan debilidades para realizar la supervisión o interventoría del contrato.</v>
      </c>
      <c r="D36" s="392" t="str">
        <f>+VLOOKUP(A36,Tabla_Riesgos[[Número]:[Área]],6,FALSE)</f>
        <v>Operativo</v>
      </c>
      <c r="E36" s="392" t="str">
        <f>+VLOOKUP(A36,Tabla_Riesgos[[Número]:[Área]],4,FALSE)</f>
        <v>Debido a que no se cuenta con el perfil y competencias de los empleados dentro de la entidad
Debido a la diversidad técnica en los objetos de los contratos
Debido al desconocimiento del manual de contratación
Debido al no cumplimiento del procedimiento</v>
      </c>
      <c r="F36" s="392" t="str">
        <f>+VLOOKUP(A36,Tabla_Riesgos[[Número]:[Área]],5,FALSE)</f>
        <v>Que no se cumpla con los objetivos del contrato
Pérdidas económicas para SAE
Pérdida de credibilidad
Pérdida de oportunidad en la gestión
Incumplimiento de las metas de la SAE
Sanciones y demandas
Imposibilidad de reclamaciones contractuales</v>
      </c>
      <c r="G36" s="123">
        <f ca="1">IFERROR(ROUND(AVERAGEIF('Valoración 2.0'!$C$377:$AK$1471,'Mapa de riesgos operativos 1.0'!A36,'Valoración 2.0'!$Z$377:$Z$1471),0),0)</f>
        <v>3</v>
      </c>
      <c r="H36" s="123">
        <f ca="1">IFERROR(ROUND(AVERAGEIF('Valoración 2.0'!$C$377:$AK$1471,'Mapa de riesgos operativos 1.0'!A36,'Valoración 2.0'!$AA$377:$AA$1471),0),0)</f>
        <v>3</v>
      </c>
      <c r="I36" s="233" t="str">
        <f t="shared" ca="1" si="0"/>
        <v>PosibleModerado</v>
      </c>
      <c r="J36" s="35" t="str">
        <f ca="1">+IFERROR(VLOOKUP(G36,'Tablas de calculos'!$V$22:$X$26,2,FALSE),"")</f>
        <v>Posible</v>
      </c>
      <c r="K36" s="35" t="str">
        <f ca="1">+IFERROR(VLOOKUP(H36,'Tablas de calculos'!$V$22:$X$26,3,FALSE),"")</f>
        <v>Moderado</v>
      </c>
      <c r="L36" s="484" t="str">
        <f ca="1">IFERROR(VLOOKUP(I36,'Tablas de calculos'!$AF$4:$AI$28,4,FALSE),"")</f>
        <v>Alto</v>
      </c>
      <c r="M36" s="430" t="s">
        <v>544</v>
      </c>
      <c r="N36" s="488" t="s">
        <v>1666</v>
      </c>
      <c r="O36" s="289">
        <f ca="1">+G36</f>
        <v>3</v>
      </c>
      <c r="P36" s="289">
        <f ca="1">+H36</f>
        <v>3</v>
      </c>
      <c r="Q36" s="233" t="str">
        <f t="shared" ca="1" si="1"/>
        <v>PosibleModerado</v>
      </c>
      <c r="R36" s="35" t="str">
        <f ca="1">+IFERROR(VLOOKUP(O36,'Tablas de calculos'!$V$22:$X$26,2,FALSE),"Rara Vez")</f>
        <v>Posible</v>
      </c>
      <c r="S36" s="516" t="str">
        <f ca="1">+IFERROR(VLOOKUP(P36,'Tablas de calculos'!$V$22:$X$26,3,FALSE),"Insignificante")</f>
        <v>Moderado</v>
      </c>
      <c r="T36" s="484" t="str">
        <f ca="1">IFERROR(VLOOKUP(Q36,'Tablas de calculos'!$AF$4:$AI$28,4,FALSE),"")</f>
        <v>Alto</v>
      </c>
      <c r="U36" s="392" t="s">
        <v>1667</v>
      </c>
      <c r="V36" s="392" t="s">
        <v>1668</v>
      </c>
      <c r="W36" s="392" t="s">
        <v>1669</v>
      </c>
      <c r="X36" s="392" t="s">
        <v>1621</v>
      </c>
      <c r="Y36" s="611" t="s">
        <v>1857</v>
      </c>
      <c r="AB36"/>
    </row>
    <row r="37" spans="1:28" ht="150" x14ac:dyDescent="0.25">
      <c r="A37" s="35">
        <v>52</v>
      </c>
      <c r="B37" s="392" t="str">
        <f>+VLOOKUP(A37,Tabla_Riesgos[[Número]:[Área]],2,FALSE)</f>
        <v>ADQUISICIONES</v>
      </c>
      <c r="C37" s="392" t="str">
        <f>+VLOOKUP(A37,Tabla_Riesgos[[Número]:[Área]],3,FALSE)</f>
        <v>Se podría presentar fallas en la definición y cumplimiento de las condiciones y garantías del contrato.</v>
      </c>
      <c r="D37" s="392" t="str">
        <f>+VLOOKUP(A37,Tabla_Riesgos[[Número]:[Área]],6,FALSE)</f>
        <v>Operativo</v>
      </c>
      <c r="E37" s="392" t="str">
        <f>+VLOOKUP(A37,Tabla_Riesgos[[Número]:[Área]],4,FALSE)</f>
        <v>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v>
      </c>
      <c r="F37" s="392" t="str">
        <f>+VLOOKUP(A37,Tabla_Riesgos[[Número]:[Área]],5,FALSE)</f>
        <v>Pérdidas económicas para la SAE
Sanciones y Demandas
Pérdida de credibilidad con la SAE y la ciudadanía
 Pérdida de oportunidad en la gestión
Incumplimiento de las metas de la SAE</v>
      </c>
      <c r="G37" s="123">
        <f ca="1">IFERROR(ROUND(AVERAGEIF('Valoración 2.0'!$C$377:$AK$1471,'Mapa de riesgos operativos 1.0'!A37,'Valoración 2.0'!$Z$377:$Z$1471),0),0)</f>
        <v>2</v>
      </c>
      <c r="H37" s="123">
        <f ca="1">IFERROR(ROUND(AVERAGEIF('Valoración 2.0'!$C$377:$AK$1471,'Mapa de riesgos operativos 1.0'!A37,'Valoración 2.0'!$AA$377:$AA$1471),0),0)</f>
        <v>2</v>
      </c>
      <c r="I37" s="233" t="str">
        <f t="shared" ca="1" si="0"/>
        <v>ImprobableMenor</v>
      </c>
      <c r="J37" s="35" t="str">
        <f ca="1">+IFERROR(VLOOKUP(G37,'Tablas de calculos'!$V$22:$X$26,2,FALSE),"")</f>
        <v>Improbable</v>
      </c>
      <c r="K37" s="35" t="str">
        <f ca="1">+IFERROR(VLOOKUP(H37,'Tablas de calculos'!$V$22:$X$26,3,FALSE),"")</f>
        <v>Menor</v>
      </c>
      <c r="L37" s="484" t="str">
        <f ca="1">IFERROR(VLOOKUP(I37,'Tablas de calculos'!$AF$4:$AI$28,4,FALSE),"")</f>
        <v>Bajo</v>
      </c>
      <c r="M37" s="430" t="s">
        <v>544</v>
      </c>
      <c r="N37" s="488" t="s">
        <v>1670</v>
      </c>
      <c r="O37" s="289">
        <f ca="1">+G37-'Promedio de Controles'!E49</f>
        <v>0</v>
      </c>
      <c r="P37" s="289">
        <f ca="1">+H37-'Promedio de Controles'!F49</f>
        <v>0</v>
      </c>
      <c r="Q37" s="233" t="str">
        <f t="shared" ca="1" si="1"/>
        <v>Rara VezInsignificante</v>
      </c>
      <c r="R37" s="35" t="str">
        <f ca="1">+IFERROR(VLOOKUP(O37,'Tablas de calculos'!$V$22:$X$26,2,FALSE),"Rara Vez")</f>
        <v>Rara Vez</v>
      </c>
      <c r="S37" s="516" t="str">
        <f ca="1">+IFERROR(VLOOKUP(P37,'Tablas de calculos'!$V$22:$X$26,3,FALSE),"Insignificante")</f>
        <v>Insignificante</v>
      </c>
      <c r="T37" s="484" t="str">
        <f ca="1">IFERROR(VLOOKUP(Q37,'Tablas de calculos'!$AF$4:$AI$28,4,FALSE),"")</f>
        <v>Bajo</v>
      </c>
      <c r="U37" s="392" t="s">
        <v>1620</v>
      </c>
      <c r="V37" s="392" t="s">
        <v>1671</v>
      </c>
      <c r="W37" s="392" t="s">
        <v>1146</v>
      </c>
      <c r="X37" s="392" t="s">
        <v>1622</v>
      </c>
      <c r="Y37" s="611" t="s">
        <v>1792</v>
      </c>
      <c r="AB37"/>
    </row>
    <row r="38" spans="1:28" ht="180" x14ac:dyDescent="0.25">
      <c r="A38" s="35">
        <v>54</v>
      </c>
      <c r="B38" s="392" t="str">
        <f>+VLOOKUP(A38,Tabla_Riesgos[[Número]:[Área]],2,FALSE)</f>
        <v>COMUNICACIÓN Y ATENCIÓN DE REQUERIMIENTOS</v>
      </c>
      <c r="C38" s="392" t="str">
        <f>+VLOOKUP(A38,Tabla_Riesgos[[Número]:[Área]],3,FALSE)</f>
        <v>Se podrían presentar retrasos en las respuestas a las necesidades y requerimientos de los usuarios</v>
      </c>
      <c r="D38" s="392" t="str">
        <f>+VLOOKUP(A38,Tabla_Riesgos[[Número]:[Área]],6,FALSE)</f>
        <v>Operativo</v>
      </c>
      <c r="E38" s="392" t="str">
        <f>+VLOOKUP(A38,Tabla_Riesgos[[Número]:[Área]],4,FALSE)</f>
        <v>Debido a la no disponibilidad de información de manera oportuna
Debido a la dispersión de la información
Debido a la gran cantidad de información en medio físico
Debido a la falta de seguimiento dentro de las áreas misionales a los requerimientos</v>
      </c>
      <c r="F38" s="392" t="str">
        <f>+VLOOKUP(A38,Tabla_Riesgos[[Número]:[Área]],5,FALSE)</f>
        <v>Pérdida de Credibilidad frente a entes de control y ciudadanía en general
Pérdidas de oportunidad en la trasmisión de información
Sanciones y demandas 
Pérdidas económicas</v>
      </c>
      <c r="G38" s="123">
        <f ca="1">IFERROR(ROUND(AVERAGEIF('Valoración 2.0'!$C$377:$AK$1471,'Mapa de riesgos operativos 1.0'!A38,'Valoración 2.0'!$Z$377:$Z$1471),0),0)</f>
        <v>3</v>
      </c>
      <c r="H38" s="123">
        <f ca="1">IFERROR(ROUND(AVERAGEIF('Valoración 2.0'!$C$377:$AK$1471,'Mapa de riesgos operativos 1.0'!A38,'Valoración 2.0'!$AA$377:$AA$1471),0),0)</f>
        <v>2</v>
      </c>
      <c r="I38" s="233" t="str">
        <f t="shared" ca="1" si="0"/>
        <v>PosibleMenor</v>
      </c>
      <c r="J38" s="35" t="str">
        <f ca="1">+IFERROR(VLOOKUP(G38,'Tablas de calculos'!$V$22:$X$26,2,FALSE),"")</f>
        <v>Posible</v>
      </c>
      <c r="K38" s="35" t="str">
        <f ca="1">+IFERROR(VLOOKUP(H38,'Tablas de calculos'!$V$22:$X$26,3,FALSE),"")</f>
        <v>Menor</v>
      </c>
      <c r="L38" s="484" t="str">
        <f ca="1">IFERROR(VLOOKUP(I38,'Tablas de calculos'!$AF$4:$AI$28,4,FALSE),"")</f>
        <v>Moderado</v>
      </c>
      <c r="M38" s="430" t="s">
        <v>544</v>
      </c>
      <c r="N38" s="488" t="s">
        <v>1672</v>
      </c>
      <c r="O38" s="289">
        <f ca="1">+G38-'Promedio de Controles'!E51</f>
        <v>2</v>
      </c>
      <c r="P38" s="289">
        <f ca="1">+H38-'Promedio de Controles'!F51</f>
        <v>0</v>
      </c>
      <c r="Q38" s="233" t="str">
        <f t="shared" ca="1" si="1"/>
        <v>ImprobableInsignificante</v>
      </c>
      <c r="R38" s="35" t="str">
        <f ca="1">+IFERROR(VLOOKUP(O38,'Tablas de calculos'!$V$22:$X$26,2,FALSE),"Rara Vez")</f>
        <v>Improbable</v>
      </c>
      <c r="S38" s="516" t="str">
        <f ca="1">+IFERROR(VLOOKUP(P38,'Tablas de calculos'!$V$22:$X$26,3,FALSE),"Insignificante")</f>
        <v>Insignificante</v>
      </c>
      <c r="T38" s="484" t="str">
        <f ca="1">IFERROR(VLOOKUP(Q38,'Tablas de calculos'!$AF$4:$AI$28,4,FALSE),"")</f>
        <v>Bajo</v>
      </c>
      <c r="U38" s="392" t="s">
        <v>1624</v>
      </c>
      <c r="V38" s="392" t="s">
        <v>1759</v>
      </c>
      <c r="W38" s="35" t="s">
        <v>1623</v>
      </c>
      <c r="X38" s="35" t="s">
        <v>938</v>
      </c>
      <c r="Y38" s="611" t="s">
        <v>1881</v>
      </c>
      <c r="AB38"/>
    </row>
    <row r="39" spans="1:28" ht="135" x14ac:dyDescent="0.25">
      <c r="A39" s="35">
        <v>55</v>
      </c>
      <c r="B39" s="392" t="str">
        <f>+VLOOKUP(A39,Tabla_Riesgos[[Número]:[Área]],2,FALSE)</f>
        <v>DIRECCIONAMIENTO ESTRATEGICO</v>
      </c>
      <c r="C39" s="392" t="str">
        <f>+VLOOKUP(A39,Tabla_Riesgos[[Número]:[Área]],3,FALSE)</f>
        <v>Se podrían presentar fallas dentro  de la medición de la estrategia</v>
      </c>
      <c r="D39" s="392" t="str">
        <f>+VLOOKUP(A39,Tabla_Riesgos[[Número]:[Área]],6,FALSE)</f>
        <v>Operativo</v>
      </c>
      <c r="E39" s="392" t="str">
        <f>+VLOOKUP(A39,Tabla_Riesgos[[Número]:[Área]],4,FALSE)</f>
        <v>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v>
      </c>
      <c r="F39" s="392" t="str">
        <f>+VLOOKUP(A39,Tabla_Riesgos[[Número]:[Área]],5,FALSE)</f>
        <v>Pérdidas de información en términos de la realizada de la estrategia
Perdida de credibilidad de los funcionarios y entes de control
Pérdida de oportunidad en la toma de decisiones</v>
      </c>
      <c r="G39" s="123">
        <f ca="1">IFERROR(ROUND(AVERAGEIF('Valoración 2.0'!$C$377:$AK$1471,'Mapa de riesgos operativos 1.0'!A39,'Valoración 2.0'!$Z$377:$Z$1471),0),0)</f>
        <v>3</v>
      </c>
      <c r="H39" s="123">
        <f ca="1">IFERROR(ROUND(AVERAGEIF('Valoración 2.0'!$C$377:$AK$1471,'Mapa de riesgos operativos 1.0'!A39,'Valoración 2.0'!$AA$377:$AA$1471),0),0)</f>
        <v>3</v>
      </c>
      <c r="I39" s="233" t="str">
        <f t="shared" ca="1" si="0"/>
        <v>PosibleModerado</v>
      </c>
      <c r="J39" s="35" t="str">
        <f ca="1">+IFERROR(VLOOKUP(G39,'Tablas de calculos'!$V$22:$X$26,2,FALSE),"")</f>
        <v>Posible</v>
      </c>
      <c r="K39" s="35" t="str">
        <f ca="1">+IFERROR(VLOOKUP(H39,'Tablas de calculos'!$V$22:$X$26,3,FALSE),"")</f>
        <v>Moderado</v>
      </c>
      <c r="L39" s="484" t="str">
        <f ca="1">IFERROR(VLOOKUP(I39,'Tablas de calculos'!$AF$4:$AI$28,4,FALSE),"")</f>
        <v>Alto</v>
      </c>
      <c r="M39" s="430" t="s">
        <v>544</v>
      </c>
      <c r="N39" s="488" t="s">
        <v>992</v>
      </c>
      <c r="O39" s="289">
        <f ca="1">+G39-'Promedio de Controles'!E52</f>
        <v>1</v>
      </c>
      <c r="P39" s="289">
        <f ca="1">+H39-'Promedio de Controles'!F52</f>
        <v>1</v>
      </c>
      <c r="Q39" s="233" t="str">
        <f t="shared" ca="1" si="1"/>
        <v>Rara VezInsignificante</v>
      </c>
      <c r="R39" s="35" t="str">
        <f ca="1">+IFERROR(VLOOKUP(O39,'Tablas de calculos'!$V$22:$X$26,2,FALSE),"Rara Vez")</f>
        <v>Rara Vez</v>
      </c>
      <c r="S39" s="516" t="str">
        <f ca="1">+IFERROR(VLOOKUP(P39,'Tablas de calculos'!$V$22:$X$26,3,FALSE),"Insignificante")</f>
        <v>Insignificante</v>
      </c>
      <c r="T39" s="484" t="str">
        <f ca="1">IFERROR(VLOOKUP(Q39,'Tablas de calculos'!$AF$4:$AI$28,4,FALSE),"")</f>
        <v>Bajo</v>
      </c>
      <c r="U39" s="392" t="s">
        <v>1673</v>
      </c>
      <c r="V39" s="392" t="s">
        <v>1625</v>
      </c>
      <c r="W39" s="392" t="s">
        <v>1146</v>
      </c>
      <c r="X39" s="392" t="s">
        <v>1674</v>
      </c>
      <c r="Y39" s="612" t="s">
        <v>1833</v>
      </c>
      <c r="AB39"/>
    </row>
    <row r="40" spans="1:28" ht="195" x14ac:dyDescent="0.25">
      <c r="A40" s="35">
        <v>56</v>
      </c>
      <c r="B40" s="392" t="str">
        <f>+VLOOKUP(A40,Tabla_Riesgos[[Número]:[Área]],2,FALSE)</f>
        <v>DIRECCIONAMIENTO ESTRATEGICO</v>
      </c>
      <c r="C40" s="392" t="str">
        <f>+VLOOKUP(A40,Tabla_Riesgos[[Número]:[Área]],3,FALSE)</f>
        <v>Puede ocurrir que los procesos no estén debidamente documentados, o que los documentos se encuentren desactualizados.</v>
      </c>
      <c r="D40" s="392" t="str">
        <f>+VLOOKUP(A40,Tabla_Riesgos[[Número]:[Área]],6,FALSE)</f>
        <v>Operativo</v>
      </c>
      <c r="E40" s="392" t="str">
        <f>+VLOOKUP(A40,Tabla_Riesgos[[Número]:[Área]],4,FALSE)</f>
        <v>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v>
      </c>
      <c r="F40" s="392" t="str">
        <f>+VLOOKUP(A40,Tabla_Riesgos[[Número]:[Área]],5,FALSE)</f>
        <v>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v>
      </c>
      <c r="G40" s="123">
        <f ca="1">IFERROR(ROUND(AVERAGEIF('Valoración 2.0'!$C$377:$AK$1471,'Mapa de riesgos operativos 1.0'!A40,'Valoración 2.0'!$Z$377:$Z$1471),0),0)</f>
        <v>4</v>
      </c>
      <c r="H40" s="123">
        <f ca="1">IFERROR(ROUND(AVERAGEIF('Valoración 2.0'!$C$377:$AK$1471,'Mapa de riesgos operativos 1.0'!A40,'Valoración 2.0'!$AA$377:$AA$1471),0),0)</f>
        <v>3</v>
      </c>
      <c r="I40" s="233" t="str">
        <f t="shared" ca="1" si="0"/>
        <v>ProbableModerado</v>
      </c>
      <c r="J40" s="35" t="str">
        <f ca="1">+IFERROR(VLOOKUP(G40,'Tablas de calculos'!$V$22:$X$26,2,FALSE),"")</f>
        <v>Probable</v>
      </c>
      <c r="K40" s="35" t="str">
        <f ca="1">+IFERROR(VLOOKUP(H40,'Tablas de calculos'!$V$22:$X$26,3,FALSE),"")</f>
        <v>Moderado</v>
      </c>
      <c r="L40" s="484" t="str">
        <f ca="1">IFERROR(VLOOKUP(I40,'Tablas de calculos'!$AF$4:$AI$28,4,FALSE),"")</f>
        <v>Alto</v>
      </c>
      <c r="M40" s="430" t="s">
        <v>544</v>
      </c>
      <c r="N40" s="488" t="s">
        <v>1626</v>
      </c>
      <c r="O40" s="289">
        <f ca="1">+G40-'Promedio de Controles'!E53</f>
        <v>2</v>
      </c>
      <c r="P40" s="289">
        <f ca="1">+H40-'Promedio de Controles'!F53</f>
        <v>1</v>
      </c>
      <c r="Q40" s="233" t="str">
        <f t="shared" ca="1" si="1"/>
        <v>ImprobableInsignificante</v>
      </c>
      <c r="R40" s="35" t="str">
        <f ca="1">+IFERROR(VLOOKUP(O40,'Tablas de calculos'!$V$22:$X$26,2,FALSE),"Rara Vez")</f>
        <v>Improbable</v>
      </c>
      <c r="S40" s="516" t="str">
        <f ca="1">+IFERROR(VLOOKUP(P40,'Tablas de calculos'!$V$22:$X$26,3,FALSE),"Insignificante")</f>
        <v>Insignificante</v>
      </c>
      <c r="T40" s="484" t="str">
        <f ca="1">IFERROR(VLOOKUP(Q40,'Tablas de calculos'!$AF$4:$AI$28,4,FALSE),"")</f>
        <v>Bajo</v>
      </c>
      <c r="U40" s="392" t="s">
        <v>952</v>
      </c>
      <c r="V40" s="392" t="s">
        <v>951</v>
      </c>
      <c r="W40" s="392" t="s">
        <v>950</v>
      </c>
      <c r="X40" s="392" t="s">
        <v>874</v>
      </c>
      <c r="Y40" s="612" t="s">
        <v>1840</v>
      </c>
      <c r="AB40"/>
    </row>
    <row r="41" spans="1:28" ht="150" x14ac:dyDescent="0.25">
      <c r="A41" s="35">
        <v>57</v>
      </c>
      <c r="B41" s="392" t="str">
        <f>+VLOOKUP(A41,Tabla_Riesgos[[Número]:[Área]],2,FALSE)</f>
        <v>GESTIÓN DEL TALENTO HUMANO</v>
      </c>
      <c r="C41" s="392" t="str">
        <f>+VLOOKUP(A41,Tabla_Riesgos[[Número]:[Área]],3,FALSE)</f>
        <v>Se podrían presentar fallas en la identificación de las necesidades de personal en la entidad.</v>
      </c>
      <c r="D41" s="392" t="str">
        <f>+VLOOKUP(A41,Tabla_Riesgos[[Número]:[Área]],6,FALSE)</f>
        <v>Operativo</v>
      </c>
      <c r="E41" s="392" t="str">
        <f>+VLOOKUP(A41,Tabla_Riesgos[[Número]:[Área]],4,FALSE)</f>
        <v>Debido a un requerimiento de personal inadecuado
Debido a la urgencia en la necesidad de vinculación del personal
Debido a no contar con un perfil especifico para cada cargo
Debido a no tener pruebas específicas para cada cargo
Debido a no tener una planta de personal definida</v>
      </c>
      <c r="F41" s="392" t="str">
        <f>+VLOOKUP(A41,Tabla_Riesgos[[Número]:[Área]],5,FALSE)</f>
        <v>Desempeño inadecuado
Pérdidas económicas
Improductividad en el área
Incumplimiento de los objetivos
Credibilidad entre los funcionarios y la ciudadanía
Retraso en la gestión
Imagen Corporativa de SAE ante la ciudadanía</v>
      </c>
      <c r="G41" s="123">
        <f ca="1">IFERROR(ROUND(AVERAGEIF('Valoración 2.0'!$C$377:$AK$1471,'Mapa de riesgos operativos 1.0'!A41,'Valoración 2.0'!$Z$377:$Z$1471),0),0)</f>
        <v>2</v>
      </c>
      <c r="H41" s="123">
        <f ca="1">IFERROR(ROUND(AVERAGEIF('Valoración 2.0'!$C$377:$AK$1471,'Mapa de riesgos operativos 1.0'!A41,'Valoración 2.0'!$AA$377:$AA$1471),0),0)</f>
        <v>3</v>
      </c>
      <c r="I41" s="233" t="str">
        <f t="shared" ca="1" si="0"/>
        <v>ImprobableModerado</v>
      </c>
      <c r="J41" s="35" t="str">
        <f ca="1">+IFERROR(VLOOKUP(G41,'Tablas de calculos'!$V$22:$X$26,2,FALSE),"")</f>
        <v>Improbable</v>
      </c>
      <c r="K41" s="35" t="str">
        <f ca="1">+IFERROR(VLOOKUP(H41,'Tablas de calculos'!$V$22:$X$26,3,FALSE),"")</f>
        <v>Moderado</v>
      </c>
      <c r="L41" s="484" t="str">
        <f ca="1">IFERROR(VLOOKUP(I41,'Tablas de calculos'!$AF$4:$AI$28,4,FALSE),"")</f>
        <v>Moderado</v>
      </c>
      <c r="M41" s="430" t="s">
        <v>544</v>
      </c>
      <c r="N41" s="488" t="s">
        <v>1731</v>
      </c>
      <c r="O41" s="289">
        <f ca="1">+G41-'Promedio de Controles'!E54</f>
        <v>1</v>
      </c>
      <c r="P41" s="289">
        <f ca="1">+H41-'Promedio de Controles'!F54</f>
        <v>1</v>
      </c>
      <c r="Q41" s="233" t="str">
        <f t="shared" ca="1" si="1"/>
        <v>Rara VezInsignificante</v>
      </c>
      <c r="R41" s="35" t="str">
        <f ca="1">+IFERROR(VLOOKUP(O41,'Tablas de calculos'!$V$22:$X$26,2,FALSE),"Rara Vez")</f>
        <v>Rara Vez</v>
      </c>
      <c r="S41" s="516" t="str">
        <f ca="1">+IFERROR(VLOOKUP(P41,'Tablas de calculos'!$V$22:$X$26,3,FALSE),"Insignificante")</f>
        <v>Insignificante</v>
      </c>
      <c r="T41" s="484" t="str">
        <f ca="1">IFERROR(VLOOKUP(Q41,'Tablas de calculos'!$AF$4:$AI$28,4,FALSE),"")</f>
        <v>Bajo</v>
      </c>
      <c r="U41" s="392" t="s">
        <v>1732</v>
      </c>
      <c r="V41" s="392" t="s">
        <v>127</v>
      </c>
      <c r="W41" s="392" t="s">
        <v>964</v>
      </c>
      <c r="X41" s="392" t="s">
        <v>965</v>
      </c>
      <c r="Y41" s="607" t="s">
        <v>1747</v>
      </c>
      <c r="AB41"/>
    </row>
    <row r="42" spans="1:28" ht="150" x14ac:dyDescent="0.25">
      <c r="A42" s="35">
        <v>59</v>
      </c>
      <c r="B42" s="392" t="str">
        <f>+VLOOKUP(A42,Tabla_Riesgos[[Número]:[Área]],2,FALSE)</f>
        <v>GESTIÓN DEL TALENTO HUMANO</v>
      </c>
      <c r="C42" s="392" t="str">
        <f>+VLOOKUP(A42,Tabla_Riesgos[[Número]:[Área]],3,FALSE)</f>
        <v>Se podría presentar fallas en la transferencia del conocimiento</v>
      </c>
      <c r="D42" s="392" t="str">
        <f>+VLOOKUP(A42,Tabla_Riesgos[[Número]:[Área]],6,FALSE)</f>
        <v>Operativo</v>
      </c>
      <c r="E42" s="392" t="str">
        <f>+VLOOKUP(A42,Tabla_Riesgos[[Número]:[Área]],4,FALSE)</f>
        <v>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v>
      </c>
      <c r="F42" s="392" t="str">
        <f>+VLOOKUP(A42,Tabla_Riesgos[[Número]:[Área]],5,FALSE)</f>
        <v>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v>
      </c>
      <c r="G42" s="123">
        <f ca="1">IFERROR(ROUND(AVERAGEIF('Valoración 2.0'!$C$377:$AK$1471,'Mapa de riesgos operativos 1.0'!A42,'Valoración 2.0'!$Z$377:$Z$1471),0),0)</f>
        <v>5</v>
      </c>
      <c r="H42" s="123">
        <f ca="1">IFERROR(ROUND(AVERAGEIF('Valoración 2.0'!$C$377:$AK$1471,'Mapa de riesgos operativos 1.0'!A42,'Valoración 2.0'!$AA$377:$AA$1471),0),0)</f>
        <v>4</v>
      </c>
      <c r="I42" s="233" t="str">
        <f t="shared" ca="1" si="0"/>
        <v>Casi seguroMayor</v>
      </c>
      <c r="J42" s="35" t="str">
        <f ca="1">+IFERROR(VLOOKUP(G42,'Tablas de calculos'!$V$22:$X$26,2,FALSE),"")</f>
        <v>Casi seguro</v>
      </c>
      <c r="K42" s="35" t="str">
        <f ca="1">+IFERROR(VLOOKUP(H42,'Tablas de calculos'!$V$22:$X$26,3,FALSE),"")</f>
        <v>Mayor</v>
      </c>
      <c r="L42" s="484" t="str">
        <f ca="1">IFERROR(VLOOKUP(I42,'Tablas de calculos'!$AF$4:$AI$28,4,FALSE),"")</f>
        <v>Extremo</v>
      </c>
      <c r="M42" s="430" t="s">
        <v>544</v>
      </c>
      <c r="N42" s="488" t="s">
        <v>993</v>
      </c>
      <c r="O42" s="289">
        <f ca="1">+G42-'Promedio de Controles'!E56</f>
        <v>4</v>
      </c>
      <c r="P42" s="289">
        <f ca="1">+H42-'Promedio de Controles'!F56</f>
        <v>2</v>
      </c>
      <c r="Q42" s="233" t="str">
        <f t="shared" ca="1" si="1"/>
        <v>ProbableMenor</v>
      </c>
      <c r="R42" s="35" t="str">
        <f ca="1">+IFERROR(VLOOKUP(O42,'Tablas de calculos'!$V$22:$X$26,2,FALSE),"Rara Vez")</f>
        <v>Probable</v>
      </c>
      <c r="S42" s="516" t="str">
        <f ca="1">+IFERROR(VLOOKUP(P42,'Tablas de calculos'!$V$22:$X$26,3,FALSE),"Insignificante")</f>
        <v>Menor</v>
      </c>
      <c r="T42" s="484" t="str">
        <f ca="1">IFERROR(VLOOKUP(Q42,'Tablas de calculos'!$AF$4:$AI$28,4,FALSE),"")</f>
        <v>Alto</v>
      </c>
      <c r="U42" s="392" t="s">
        <v>1675</v>
      </c>
      <c r="V42" s="392" t="s">
        <v>127</v>
      </c>
      <c r="W42" s="392" t="s">
        <v>964</v>
      </c>
      <c r="X42" s="250" t="s">
        <v>1676</v>
      </c>
      <c r="Y42" s="613" t="s">
        <v>1748</v>
      </c>
      <c r="AB42"/>
    </row>
    <row r="43" spans="1:28" ht="150" x14ac:dyDescent="0.25">
      <c r="A43" s="35">
        <v>60</v>
      </c>
      <c r="B43" s="392" t="str">
        <f>+VLOOKUP(A43,Tabla_Riesgos[[Número]:[Área]],2,FALSE)</f>
        <v>GESTIÓN DEL TALENTO HUMANO</v>
      </c>
      <c r="C43" s="392" t="str">
        <f>+VLOOKUP(A43,Tabla_Riesgos[[Número]:[Área]],3,FALSE)</f>
        <v>Se podrían presentar que no se desarrollen las competencias del  Talento humano de la SAE</v>
      </c>
      <c r="D43" s="392" t="str">
        <f>+VLOOKUP(A43,Tabla_Riesgos[[Número]:[Área]],6,FALSE)</f>
        <v>Operativo</v>
      </c>
      <c r="E43" s="392" t="str">
        <f>+VLOOKUP(A43,Tabla_Riesgos[[Número]:[Área]],4,FALSE)</f>
        <v>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v>
      </c>
      <c r="F43" s="392" t="str">
        <f>+VLOOKUP(A43,Tabla_Riesgos[[Número]:[Área]],5,FALSE)</f>
        <v>Personal no idóneo
Personal desmotivado
Afectación del clima laboral
Deserción de personal
Falta de credibilidad de los funcionarios y de la SAE
Pérdidas económicas</v>
      </c>
      <c r="G43" s="123">
        <f ca="1">IFERROR(ROUND(AVERAGEIF('Valoración 2.0'!$C$377:$AK$1471,'Mapa de riesgos operativos 1.0'!A43,'Valoración 2.0'!$Z$377:$Z$1471),0),0)</f>
        <v>4</v>
      </c>
      <c r="H43" s="123">
        <f ca="1">IFERROR(ROUND(AVERAGEIF('Valoración 2.0'!$C$377:$AK$1471,'Mapa de riesgos operativos 1.0'!A43,'Valoración 2.0'!$AA$377:$AA$1471),0),0)</f>
        <v>3</v>
      </c>
      <c r="I43" s="233" t="str">
        <f t="shared" ca="1" si="0"/>
        <v>ProbableModerado</v>
      </c>
      <c r="J43" s="35" t="str">
        <f ca="1">+IFERROR(VLOOKUP(G43,'Tablas de calculos'!$V$22:$X$26,2,FALSE),"")</f>
        <v>Probable</v>
      </c>
      <c r="K43" s="35" t="str">
        <f ca="1">+IFERROR(VLOOKUP(H43,'Tablas de calculos'!$V$22:$X$26,3,FALSE),"")</f>
        <v>Moderado</v>
      </c>
      <c r="L43" s="484" t="str">
        <f ca="1">IFERROR(VLOOKUP(I43,'Tablas de calculos'!$AF$4:$AI$28,4,FALSE),"")</f>
        <v>Alto</v>
      </c>
      <c r="M43" s="430" t="s">
        <v>544</v>
      </c>
      <c r="N43" s="488" t="s">
        <v>994</v>
      </c>
      <c r="O43" s="289">
        <f ca="1">+G43-'Promedio de Controles'!E57</f>
        <v>3</v>
      </c>
      <c r="P43" s="289">
        <f ca="1">+H43-'Promedio de Controles'!F57</f>
        <v>1</v>
      </c>
      <c r="Q43" s="233" t="str">
        <f t="shared" ca="1" si="1"/>
        <v>PosibleInsignificante</v>
      </c>
      <c r="R43" s="35" t="str">
        <f ca="1">+IFERROR(VLOOKUP(O43,'Tablas de calculos'!$V$22:$X$26,2,FALSE),"Rara Vez")</f>
        <v>Posible</v>
      </c>
      <c r="S43" s="516" t="str">
        <f ca="1">+IFERROR(VLOOKUP(P43,'Tablas de calculos'!$V$22:$X$26,3,FALSE),"Insignificante")</f>
        <v>Insignificante</v>
      </c>
      <c r="T43" s="484" t="str">
        <f ca="1">IFERROR(VLOOKUP(Q43,'Tablas de calculos'!$AF$4:$AI$28,4,FALSE),"")</f>
        <v>Bajo</v>
      </c>
      <c r="U43" s="392" t="s">
        <v>968</v>
      </c>
      <c r="V43" s="392" t="s">
        <v>127</v>
      </c>
      <c r="W43" s="392" t="s">
        <v>964</v>
      </c>
      <c r="X43" s="392" t="s">
        <v>1676</v>
      </c>
      <c r="Y43" s="611" t="s">
        <v>1748</v>
      </c>
      <c r="AB43"/>
    </row>
    <row r="44" spans="1:28" ht="150" x14ac:dyDescent="0.25">
      <c r="A44" s="35">
        <v>61</v>
      </c>
      <c r="B44" s="392" t="str">
        <f>+VLOOKUP(A44,Tabla_Riesgos[[Número]:[Área]],2,FALSE)</f>
        <v>ADMINISTRACIÓN DE BIENES DE FUNICIONAMIENTO</v>
      </c>
      <c r="C44" s="392" t="str">
        <f>+VLOOKUP(A44,Tabla_Riesgos[[Número]:[Área]],3,FALSE)</f>
        <v xml:space="preserve">Podría ocurrir que no se identifiquen activos fijos </v>
      </c>
      <c r="D44" s="392" t="str">
        <f>+VLOOKUP(A44,Tabla_Riesgos[[Número]:[Área]],6,FALSE)</f>
        <v>Operativo</v>
      </c>
      <c r="E44" s="392" t="str">
        <f>+VLOOKUP(A44,Tabla_Riesgos[[Número]:[Área]],4,FALSE)</f>
        <v xml:space="preserve">Debido a tener desactualizada la base de datos del inventario
Falta de verificación y actualización de los activos entregados a los funcionarios                                                                                                                                                                                                                              </v>
      </c>
      <c r="F44" s="392" t="str">
        <f>+VLOOKUP(A44,Tabla_Riesgos[[Número]:[Área]],5,FALSE)</f>
        <v>Lo que generaría pérdida económica 
Lo que generaría reprocesos 
Lo que generaría sanciones de los entes de control</v>
      </c>
      <c r="G44" s="123">
        <v>1</v>
      </c>
      <c r="H44" s="123">
        <v>1</v>
      </c>
      <c r="I44" s="233" t="str">
        <f t="shared" si="0"/>
        <v>Rara VezInsignificante</v>
      </c>
      <c r="J44" s="35" t="str">
        <f>+IFERROR(VLOOKUP(G44,'Tablas de calculos'!$V$22:$X$26,2,FALSE),"")</f>
        <v>Rara Vez</v>
      </c>
      <c r="K44" s="35" t="str">
        <f>+IFERROR(VLOOKUP(H44,'Tablas de calculos'!$V$22:$X$26,3,FALSE),"")</f>
        <v>Insignificante</v>
      </c>
      <c r="L44" s="484" t="str">
        <f>IFERROR(VLOOKUP(I44,'Tablas de calculos'!$AF$4:$AI$28,4,FALSE),"")</f>
        <v>Bajo</v>
      </c>
      <c r="M44" s="430" t="s">
        <v>544</v>
      </c>
      <c r="N44" s="488" t="s">
        <v>1677</v>
      </c>
      <c r="O44" s="289">
        <f>+G44-'Promedio de Controles'!E58</f>
        <v>-1</v>
      </c>
      <c r="P44" s="289">
        <f>+H44-'Promedio de Controles'!F58</f>
        <v>-1</v>
      </c>
      <c r="Q44" s="233" t="str">
        <f t="shared" si="1"/>
        <v>Rara VezInsignificante</v>
      </c>
      <c r="R44" s="35" t="str">
        <f>+IFERROR(VLOOKUP(O44,'Tablas de calculos'!$V$22:$X$26,2,FALSE),"Rara Vez")</f>
        <v>Rara Vez</v>
      </c>
      <c r="S44" s="516" t="str">
        <f>+IFERROR(VLOOKUP(P44,'Tablas de calculos'!$V$22:$X$26,3,FALSE),"Insignificante")</f>
        <v>Insignificante</v>
      </c>
      <c r="T44" s="484" t="str">
        <f>IFERROR(VLOOKUP(Q44,'Tablas de calculos'!$AF$4:$AI$28,4,FALSE),"")</f>
        <v>Bajo</v>
      </c>
      <c r="U44" s="392" t="s">
        <v>1817</v>
      </c>
      <c r="V44" s="35" t="s">
        <v>1818</v>
      </c>
      <c r="W44" s="35" t="s">
        <v>943</v>
      </c>
      <c r="X44" s="35" t="s">
        <v>943</v>
      </c>
      <c r="Y44" s="607" t="s">
        <v>1842</v>
      </c>
      <c r="AB44"/>
    </row>
    <row r="45" spans="1:28" ht="195" x14ac:dyDescent="0.25">
      <c r="A45" s="35">
        <v>62</v>
      </c>
      <c r="B45" s="392" t="str">
        <f>+VLOOKUP(A45,Tabla_Riesgos[[Número]:[Área]],2,FALSE)</f>
        <v>ADMINISTRACIÓN DE BIENES DE FUNICIONAMIENTO</v>
      </c>
      <c r="C45" s="392" t="str">
        <f>+VLOOKUP(A45,Tabla_Riesgos[[Número]:[Área]],3,FALSE)</f>
        <v>Podría ocurrir que no se identifiquen las necesidades de mantenimiento</v>
      </c>
      <c r="D45" s="392" t="str">
        <f>+VLOOKUP(A45,Tabla_Riesgos[[Número]:[Área]],6,FALSE)</f>
        <v>Operativo</v>
      </c>
      <c r="E45" s="392" t="str">
        <f>+VLOOKUP(A45,Tabla_Riesgos[[Número]:[Área]],4,FALSE)</f>
        <v xml:space="preserve">Debido a la falta de planeación del programa de adecuaciones y mantenimiento 
Debido a la falta de personal idóneo para realizar diagnósticos                                                                            </v>
      </c>
      <c r="F45" s="392" t="str">
        <f>+VLOOKUP(A45,Tabla_Riesgos[[Número]:[Área]],5,FALSE)</f>
        <v>Lo cual generaría pérdida económica 
Lo que generaría sanciones de los entes de control 
Lo que generaría pérdida de imagen frente a los funcionarios de la entidad</v>
      </c>
      <c r="G45" s="123">
        <v>1</v>
      </c>
      <c r="H45" s="123">
        <v>1</v>
      </c>
      <c r="I45" s="233" t="str">
        <f t="shared" si="0"/>
        <v>Rara VezInsignificante</v>
      </c>
      <c r="J45" s="35" t="str">
        <f>+IFERROR(VLOOKUP(G45,'Tablas de calculos'!$V$22:$X$26,2,FALSE),"")</f>
        <v>Rara Vez</v>
      </c>
      <c r="K45" s="35" t="str">
        <f>+IFERROR(VLOOKUP(H45,'Tablas de calculos'!$V$22:$X$26,3,FALSE),"")</f>
        <v>Insignificante</v>
      </c>
      <c r="L45" s="484" t="str">
        <f>IFERROR(VLOOKUP(I45,'Tablas de calculos'!$AF$4:$AI$28,4,FALSE),"")</f>
        <v>Bajo</v>
      </c>
      <c r="M45" s="430" t="s">
        <v>544</v>
      </c>
      <c r="N45" s="488" t="s">
        <v>1819</v>
      </c>
      <c r="O45" s="289">
        <f>+G45-'Promedio de Controles'!E59</f>
        <v>-1</v>
      </c>
      <c r="P45" s="289">
        <f>+H45-'Promedio de Controles'!F59</f>
        <v>-1</v>
      </c>
      <c r="Q45" s="233" t="str">
        <f t="shared" si="1"/>
        <v>Rara VezInsignificante</v>
      </c>
      <c r="R45" s="35" t="str">
        <f>+IFERROR(VLOOKUP(O45,'Tablas de calculos'!$V$22:$X$26,2,FALSE),"Rara Vez")</f>
        <v>Rara Vez</v>
      </c>
      <c r="S45" s="516" t="str">
        <f>+IFERROR(VLOOKUP(P45,'Tablas de calculos'!$V$22:$X$26,3,FALSE),"Insignificante")</f>
        <v>Insignificante</v>
      </c>
      <c r="T45" s="484" t="str">
        <f>IFERROR(VLOOKUP(Q45,'Tablas de calculos'!$AF$4:$AI$28,4,FALSE),"")</f>
        <v>Bajo</v>
      </c>
      <c r="U45" s="392" t="s">
        <v>1820</v>
      </c>
      <c r="V45" s="392" t="s">
        <v>1821</v>
      </c>
      <c r="W45" s="35" t="s">
        <v>943</v>
      </c>
      <c r="X45" s="35" t="s">
        <v>943</v>
      </c>
      <c r="Y45" s="614" t="s">
        <v>1844</v>
      </c>
      <c r="Z45"/>
      <c r="AA45"/>
      <c r="AB45"/>
    </row>
    <row r="46" spans="1:28" ht="255" x14ac:dyDescent="0.25">
      <c r="A46" s="35">
        <v>64</v>
      </c>
      <c r="B46" s="392" t="str">
        <f>+VLOOKUP(A46,Tabla_Riesgos[[Número]:[Área]],2,FALSE)</f>
        <v>EVALUACIÒN Y CONTROL</v>
      </c>
      <c r="C46" s="392" t="str">
        <f>+VLOOKUP(A46,Tabla_Riesgos[[Número]:[Área]],3,FALSE)</f>
        <v>Podría ocurrir que se incumpla con las auditorías y seguimientos programados en el Plan Anual de auditoría</v>
      </c>
      <c r="D46" s="392" t="str">
        <f>+VLOOKUP(A46,Tabla_Riesgos[[Número]:[Área]],6,FALSE)</f>
        <v>Operativo</v>
      </c>
      <c r="E46" s="392" t="str">
        <f>+VLOOKUP(A46,Tabla_Riesgos[[Número]:[Área]],4,FALSE)</f>
        <v>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v>
      </c>
      <c r="F46" s="392" t="str">
        <f>+VLOOKUP(A46,Tabla_Riesgos[[Número]:[Área]],5,FALSE)</f>
        <v>Con lo cual se podría afectar el cumplimiento de los objetivos de la auditoría
Con lo cual se puede afectar la credibilidad de la Oficina de Control Interno</v>
      </c>
      <c r="G46" s="123">
        <f ca="1">IFERROR(ROUND(AVERAGEIF('Valoración 2.0'!$C$377:$AK$1471,'Mapa de riesgos operativos 1.0'!A46,'Valoración 2.0'!$Z$377:$Z$1471),0),0)</f>
        <v>2</v>
      </c>
      <c r="H46" s="123">
        <f ca="1">IFERROR(ROUND(AVERAGEIF('Valoración 2.0'!$C$377:$AK$1471,'Mapa de riesgos operativos 1.0'!A46,'Valoración 2.0'!$AA$377:$AA$1471),0),0)</f>
        <v>1</v>
      </c>
      <c r="I46" s="233" t="str">
        <f t="shared" ca="1" si="0"/>
        <v>ImprobableInsignificante</v>
      </c>
      <c r="J46" s="35" t="str">
        <f ca="1">+IFERROR(VLOOKUP(G46,'Tablas de calculos'!$V$22:$X$26,2,FALSE),"")</f>
        <v>Improbable</v>
      </c>
      <c r="K46" s="35" t="str">
        <f ca="1">+IFERROR(VLOOKUP(H46,'Tablas de calculos'!$V$22:$X$26,3,FALSE),"")</f>
        <v>Insignificante</v>
      </c>
      <c r="L46" s="484" t="str">
        <f ca="1">IFERROR(VLOOKUP(I46,'Tablas de calculos'!$AF$4:$AI$28,4,FALSE),"")</f>
        <v>Bajo</v>
      </c>
      <c r="M46" s="430" t="s">
        <v>544</v>
      </c>
      <c r="N46" s="488" t="s">
        <v>1808</v>
      </c>
      <c r="O46" s="289">
        <f ca="1">+G46-'Promedio de Controles'!E61</f>
        <v>0</v>
      </c>
      <c r="P46" s="289">
        <f ca="1">+H46-'Promedio de Controles'!F61</f>
        <v>-1</v>
      </c>
      <c r="Q46" s="233" t="str">
        <f t="shared" ca="1" si="1"/>
        <v>Rara VezInsignificante</v>
      </c>
      <c r="R46" s="35" t="str">
        <f ca="1">+IFERROR(VLOOKUP(O46,'Tablas de calculos'!$V$22:$X$26,2,FALSE),"Rara Vez")</f>
        <v>Rara Vez</v>
      </c>
      <c r="S46" s="516" t="str">
        <f ca="1">+IFERROR(VLOOKUP(P46,'Tablas de calculos'!$V$22:$X$26,3,FALSE),"Insignificante")</f>
        <v>Insignificante</v>
      </c>
      <c r="T46" s="484" t="str">
        <f ca="1">IFERROR(VLOOKUP(Q46,'Tablas de calculos'!$AF$4:$AI$28,4,FALSE),"")</f>
        <v>Bajo</v>
      </c>
      <c r="U46" s="35" t="s">
        <v>1809</v>
      </c>
      <c r="V46" s="603" t="s">
        <v>1813</v>
      </c>
      <c r="W46" s="465" t="s">
        <v>1814</v>
      </c>
      <c r="X46" s="603" t="s">
        <v>1815</v>
      </c>
      <c r="Y46" s="611" t="s">
        <v>1882</v>
      </c>
      <c r="Z46"/>
      <c r="AA46"/>
      <c r="AB46"/>
    </row>
    <row r="47" spans="1:28" ht="395.25" x14ac:dyDescent="0.25">
      <c r="A47" s="35">
        <v>65</v>
      </c>
      <c r="B47" s="392" t="str">
        <f>+VLOOKUP(A47,Tabla_Riesgos[[Número]:[Área]],2,FALSE)</f>
        <v>TODOS LOS PROCESOS</v>
      </c>
      <c r="C47" s="392" t="str">
        <f>+VLOOKUP(A47,Tabla_Riesgos[[Número]:[Área]],3,FALSE)</f>
        <v>Podría ocurrir que se ejecuten planes de mejoramiento que no sean efectivos.</v>
      </c>
      <c r="D47" s="392" t="str">
        <f>+VLOOKUP(A47,Tabla_Riesgos[[Número]:[Área]],6,FALSE)</f>
        <v>Operativo</v>
      </c>
      <c r="E47" s="392" t="str">
        <f>+VLOOKUP(A47,Tabla_Riesgos[[Número]:[Área]],4,FALSE)</f>
        <v>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v>
      </c>
      <c r="F47" s="392" t="str">
        <f>+VLOOKUP(A47,Tabla_Riesgos[[Número]:[Área]],5,FALSE)</f>
        <v xml:space="preserve">Con lo cual generaría pérdida de credibilidad de imagen de SAE
Con lo cual generaría sanciones de los organismos de control 
Con lo cual generaría incumplimiento de la normatividad legal vigente            </v>
      </c>
      <c r="G47" s="123">
        <f ca="1">IFERROR(ROUND(AVERAGEIF('Valoración 2.0'!$C$377:$AK$1471,'Mapa de riesgos operativos 1.0'!A47,'Valoración 2.0'!$Z$377:$Z$1471),0),0)</f>
        <v>5</v>
      </c>
      <c r="H47" s="123">
        <f ca="1">IFERROR(ROUND(AVERAGEIF('Valoración 2.0'!$C$377:$AK$1471,'Mapa de riesgos operativos 1.0'!A47,'Valoración 2.0'!$AA$377:$AA$1471),0),0)</f>
        <v>4</v>
      </c>
      <c r="I47" s="233" t="str">
        <f t="shared" ca="1" si="0"/>
        <v>Casi seguroMayor</v>
      </c>
      <c r="J47" s="35" t="str">
        <f ca="1">+IFERROR(VLOOKUP(G47,'Tablas de calculos'!$V$22:$X$26,2,FALSE),"")</f>
        <v>Casi seguro</v>
      </c>
      <c r="K47" s="35" t="str">
        <f ca="1">+IFERROR(VLOOKUP(H47,'Tablas de calculos'!$V$22:$X$26,3,FALSE),"")</f>
        <v>Mayor</v>
      </c>
      <c r="L47" s="484" t="str">
        <f ca="1">IFERROR(VLOOKUP(I47,'Tablas de calculos'!$AF$4:$AI$28,4,FALSE),"")</f>
        <v>Extremo</v>
      </c>
      <c r="M47" s="430" t="s">
        <v>544</v>
      </c>
      <c r="N47" s="488" t="s">
        <v>1810</v>
      </c>
      <c r="O47" s="289">
        <f ca="1">+G47-'Promedio de Controles'!E62</f>
        <v>3</v>
      </c>
      <c r="P47" s="289">
        <f ca="1">+H47-'Promedio de Controles'!F62</f>
        <v>2</v>
      </c>
      <c r="Q47" s="233" t="str">
        <f t="shared" ca="1" si="1"/>
        <v>PosibleMenor</v>
      </c>
      <c r="R47" s="35" t="str">
        <f ca="1">+IFERROR(VLOOKUP(O47,'Tablas de calculos'!$V$22:$X$26,2,FALSE),"Rara Vez")</f>
        <v>Posible</v>
      </c>
      <c r="S47" s="516" t="str">
        <f ca="1">+IFERROR(VLOOKUP(P47,'Tablas de calculos'!$V$22:$X$26,3,FALSE),"Insignificante")</f>
        <v>Menor</v>
      </c>
      <c r="T47" s="484" t="str">
        <f ca="1">IFERROR(VLOOKUP(Q47,'Tablas de calculos'!$AF$4:$AI$28,4,FALSE),"")</f>
        <v>Moderado</v>
      </c>
      <c r="U47" s="392" t="s">
        <v>1811</v>
      </c>
      <c r="V47" s="392" t="s">
        <v>1152</v>
      </c>
      <c r="W47" s="392" t="s">
        <v>1153</v>
      </c>
      <c r="X47" s="392" t="s">
        <v>1678</v>
      </c>
      <c r="Y47" s="607" t="s">
        <v>1883</v>
      </c>
      <c r="Z47"/>
      <c r="AA47"/>
      <c r="AB47" s="10"/>
    </row>
    <row r="48" spans="1:28" ht="150" customHeight="1" x14ac:dyDescent="0.25">
      <c r="A48" s="35">
        <v>66</v>
      </c>
      <c r="B48" s="392" t="str">
        <f>+VLOOKUP(A48,Tabla_Riesgos[[Número]:[Área]],2,FALSE)</f>
        <v>EVALUACIÒN Y CONTROL</v>
      </c>
      <c r="C48" s="392" t="str">
        <f>+VLOOKUP(A48,Tabla_Riesgos[[Número]:[Área]],3,FALSE)</f>
        <v>No dar respuesta adecuada y oportuna a las solicitudes de asesoría y acompañamiento a la gestión de la SAE</v>
      </c>
      <c r="D48" s="392" t="str">
        <f>+VLOOKUP(A48,Tabla_Riesgos[[Número]:[Área]],6,FALSE)</f>
        <v>Operativo</v>
      </c>
      <c r="E48" s="392" t="str">
        <f>+VLOOKUP(A48,Tabla_Riesgos[[Número]:[Área]],4,FALSE)</f>
        <v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v>
      </c>
      <c r="F48" s="392" t="str">
        <f>+VLOOKUP(A48,Tabla_Riesgos[[Número]:[Área]],5,FALSE)</f>
        <v>Lo cual generaría falta de garantías en la idoneidad de los procesos
Lo cual  falta de credibilidad en la transparencia de la gestión frente a organismos de control y los mismos funcionarios de la SAE</v>
      </c>
      <c r="G48" s="123">
        <f ca="1">IFERROR(ROUND(AVERAGEIF('Valoración 2.0'!$C$377:$AK$1471,'Mapa de riesgos operativos 1.0'!A48,'Valoración 2.0'!$Z$377:$Z$1471),0),0)</f>
        <v>1</v>
      </c>
      <c r="H48" s="123">
        <f ca="1">IFERROR(ROUND(AVERAGEIF('Valoración 2.0'!$C$377:$AK$1471,'Mapa de riesgos operativos 1.0'!A48,'Valoración 2.0'!$AA$377:$AA$1471),0),0)</f>
        <v>2</v>
      </c>
      <c r="I48" s="233" t="str">
        <f t="shared" ref="I48" ca="1" si="2">CONCATENATE(J48,K48)</f>
        <v>Rara VezMenor</v>
      </c>
      <c r="J48" s="35" t="str">
        <f ca="1">+IFERROR(VLOOKUP(G48,'Tablas de calculos'!$V$22:$X$26,2,FALSE),"")</f>
        <v>Rara Vez</v>
      </c>
      <c r="K48" s="35" t="str">
        <f ca="1">+IFERROR(VLOOKUP(H48,'Tablas de calculos'!$V$22:$X$26,3,FALSE),"")</f>
        <v>Menor</v>
      </c>
      <c r="L48" s="484" t="str">
        <f ca="1">IFERROR(VLOOKUP(I48,'Tablas de calculos'!$AF$4:$AI$28,4,FALSE),"")</f>
        <v>Bajo</v>
      </c>
      <c r="M48" s="430" t="s">
        <v>544</v>
      </c>
      <c r="N48" s="488" t="s">
        <v>1679</v>
      </c>
      <c r="O48" s="289">
        <f ca="1">+G48-'Promedio de Controles'!E63</f>
        <v>-1</v>
      </c>
      <c r="P48" s="289">
        <f ca="1">+H48-'Promedio de Controles'!F63</f>
        <v>0</v>
      </c>
      <c r="Q48" s="233" t="str">
        <f t="shared" ref="Q48" ca="1" si="3">CONCATENATE(R48,S48)</f>
        <v>Rara VezInsignificante</v>
      </c>
      <c r="R48" s="35" t="str">
        <f ca="1">+IFERROR(VLOOKUP(O48,'Tablas de calculos'!$V$22:$X$26,2,FALSE),"Rara Vez")</f>
        <v>Rara Vez</v>
      </c>
      <c r="S48" s="516" t="str">
        <f ca="1">+IFERROR(VLOOKUP(P48,'Tablas de calculos'!$V$22:$X$26,3,FALSE),"Insignificante")</f>
        <v>Insignificante</v>
      </c>
      <c r="T48" s="484" t="str">
        <f ca="1">IFERROR(VLOOKUP(Q48,'Tablas de calculos'!$AF$4:$AI$28,4,FALSE),"")</f>
        <v>Bajo</v>
      </c>
      <c r="U48" s="35" t="s">
        <v>943</v>
      </c>
      <c r="V48" s="603" t="s">
        <v>1813</v>
      </c>
      <c r="W48" s="465" t="s">
        <v>1814</v>
      </c>
      <c r="X48" s="604" t="s">
        <v>1815</v>
      </c>
      <c r="Y48" s="607" t="s">
        <v>1816</v>
      </c>
      <c r="AB48" s="10"/>
    </row>
    <row r="49" spans="1:30" ht="120" customHeight="1" x14ac:dyDescent="0.25">
      <c r="A49" s="35">
        <v>72</v>
      </c>
      <c r="B49" s="392" t="str">
        <f>+VLOOKUP(A49,Tabla_Riesgos[[Número]:[Área]],2,FALSE)</f>
        <v>MANTENIMIENTO Y SOPORTE DE APLICACIONES</v>
      </c>
      <c r="C49" s="392" t="str">
        <f>+VLOOKUP(A49,Tabla_Riesgos[[Número]:[Área]],3,FALSE)</f>
        <v>Puede ocurrir que se genere un soporte inadecuado o inoportuno a los usuarios</v>
      </c>
      <c r="D49" s="392" t="str">
        <f>+VLOOKUP(A49,Tabla_Riesgos[[Número]:[Área]],6,FALSE)</f>
        <v>Operativo</v>
      </c>
      <c r="E49" s="392" t="str">
        <f>+VLOOKUP(A49,Tabla_Riesgos[[Número]:[Área]],4,FALSE)</f>
        <v>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v>
      </c>
      <c r="F49" s="392" t="str">
        <f>+VLOOKUP(A49,Tabla_Riesgos[[Número]:[Área]],5,FALSE)</f>
        <v>Lo cual generaría reprocesos
Lo cual generaría perdidas económicas
Lo cual generaría sanciones legales y de entes de control
Lo cual generaría perdida de credibilidad</v>
      </c>
      <c r="G49" s="123">
        <f ca="1">IFERROR(ROUND(AVERAGEIF('Valoración 2.0'!$C$377:$AK$1471,'Mapa de riesgos operativos 1.0'!A49,'Valoración 2.0'!$Z$377:$Z$1471),0),0)</f>
        <v>2</v>
      </c>
      <c r="H49" s="123">
        <f ca="1">IFERROR(ROUND(AVERAGEIF('Valoración 2.0'!$C$377:$AK$1471,'Mapa de riesgos operativos 1.0'!A49,'Valoración 2.0'!$AA$377:$AA$1471),0),0)</f>
        <v>3</v>
      </c>
      <c r="I49" s="233" t="str">
        <f t="shared" ca="1" si="0"/>
        <v>ImprobableModerado</v>
      </c>
      <c r="J49" s="35" t="str">
        <f ca="1">+IFERROR(VLOOKUP(G49,'Tablas de calculos'!$V$22:$X$26,2,FALSE),"")</f>
        <v>Improbable</v>
      </c>
      <c r="K49" s="35" t="str">
        <f ca="1">+IFERROR(VLOOKUP(H49,'Tablas de calculos'!$V$22:$X$26,3,FALSE),"")</f>
        <v>Moderado</v>
      </c>
      <c r="L49" s="484" t="str">
        <f ca="1">IFERROR(VLOOKUP(I49,'Tablas de calculos'!$AF$4:$AI$28,4,FALSE),"")</f>
        <v>Moderado</v>
      </c>
      <c r="M49" s="430" t="s">
        <v>544</v>
      </c>
      <c r="N49" s="488" t="s">
        <v>995</v>
      </c>
      <c r="O49" s="289">
        <f ca="1">+G49-'Promedio de Controles'!E68</f>
        <v>0</v>
      </c>
      <c r="P49" s="289">
        <f ca="1">+H49-'Promedio de Controles'!F68</f>
        <v>1</v>
      </c>
      <c r="Q49" s="233" t="str">
        <f t="shared" ca="1" si="1"/>
        <v>Rara VezInsignificante</v>
      </c>
      <c r="R49" s="35" t="str">
        <f ca="1">+IFERROR(VLOOKUP(O49,'Tablas de calculos'!$V$22:$X$26,2,FALSE),"Rara Vez")</f>
        <v>Rara Vez</v>
      </c>
      <c r="S49" s="516" t="str">
        <f ca="1">+IFERROR(VLOOKUP(P49,'Tablas de calculos'!$V$22:$X$26,3,FALSE),"Insignificante")</f>
        <v>Insignificante</v>
      </c>
      <c r="T49" s="484" t="str">
        <f ca="1">IFERROR(VLOOKUP(Q49,'Tablas de calculos'!$AF$4:$AI$28,4,FALSE),"")</f>
        <v>Bajo</v>
      </c>
      <c r="U49" s="241" t="s">
        <v>1680</v>
      </c>
      <c r="V49" s="241" t="s">
        <v>1434</v>
      </c>
      <c r="W49" s="241" t="s">
        <v>1439</v>
      </c>
      <c r="X49" s="392" t="s">
        <v>1627</v>
      </c>
      <c r="Z49"/>
      <c r="AA49"/>
      <c r="AB49" s="10"/>
    </row>
    <row r="50" spans="1:30" ht="90" x14ac:dyDescent="0.25">
      <c r="A50" s="35">
        <v>76</v>
      </c>
      <c r="B50" s="392" t="str">
        <f>+VLOOKUP(A50,Tabla_Riesgos[[Número]:[Área]],2,FALSE)</f>
        <v>RECEPCIÓN Y REGISTRO</v>
      </c>
      <c r="C50" s="392" t="str">
        <f>+VLOOKUP(A50,Tabla_Riesgos[[Número]:[Área]],3,FALSE)</f>
        <v>Puede ocurrir que no se efectué la entrega física del activo una vez posesionado el depositario provisional</v>
      </c>
      <c r="D50" s="392" t="str">
        <f>+VLOOKUP(A50,Tabla_Riesgos[[Número]:[Área]],6,FALSE)</f>
        <v>Operativo</v>
      </c>
      <c r="E50" s="392" t="str">
        <f>+VLOOKUP(A50,Tabla_Riesgos[[Número]:[Área]],4,FALSE)</f>
        <v>No hay un canal efectivo de comunicación
Por la falta de la capacidad operativa de las regionales
Difícil acceso a los bienes por su ubicación geográfica</v>
      </c>
      <c r="F50" s="392" t="str">
        <f>+VLOOKUP(A50,Tabla_Riesgos[[Número]:[Área]],5,FALSE)</f>
        <v xml:space="preserve">Un activo sin administración
Detrimento patrimonial
Sanciones (disciplinaria y fiscal) para la entidad
Perjuicios económicos para el depositario
</v>
      </c>
      <c r="G50" s="123">
        <f ca="1">IFERROR(ROUND(AVERAGEIF('Valoración 2.0'!$C$377:$AK$1471,'Mapa de riesgos operativos 1.0'!A50,'Valoración 2.0'!$Z$377:$Z$1471),0),0)</f>
        <v>3</v>
      </c>
      <c r="H50" s="123">
        <f ca="1">IFERROR(ROUND(AVERAGEIF('Valoración 2.0'!$C$377:$AK$1471,'Mapa de riesgos operativos 1.0'!A50,'Valoración 2.0'!$AA$377:$AA$1471),0),0)</f>
        <v>2</v>
      </c>
      <c r="I50" s="233" t="str">
        <f t="shared" ca="1" si="0"/>
        <v>PosibleMenor</v>
      </c>
      <c r="J50" s="35" t="str">
        <f ca="1">+IFERROR(VLOOKUP(G50,'Tablas de calculos'!$V$22:$X$26,2,FALSE),"")</f>
        <v>Posible</v>
      </c>
      <c r="K50" s="35" t="str">
        <f ca="1">+IFERROR(VLOOKUP(H50,'Tablas de calculos'!$V$22:$X$26,3,FALSE),"")</f>
        <v>Menor</v>
      </c>
      <c r="L50" s="484" t="str">
        <f ca="1">IFERROR(VLOOKUP(I50,'Tablas de calculos'!$AF$4:$AI$28,4,FALSE),"")</f>
        <v>Moderado</v>
      </c>
      <c r="M50" s="430" t="s">
        <v>544</v>
      </c>
      <c r="N50" s="488" t="s">
        <v>996</v>
      </c>
      <c r="O50" s="289">
        <f ca="1">+G50-'Promedio de Controles'!E72</f>
        <v>1</v>
      </c>
      <c r="P50" s="289">
        <f ca="1">+H50-'Promedio de Controles'!F72</f>
        <v>0</v>
      </c>
      <c r="Q50" s="233" t="str">
        <f t="shared" ca="1" si="1"/>
        <v>Rara VezInsignificante</v>
      </c>
      <c r="R50" s="35" t="str">
        <f ca="1">+IFERROR(VLOOKUP(O50,'Tablas de calculos'!$V$22:$X$26,2,FALSE),"Rara Vez")</f>
        <v>Rara Vez</v>
      </c>
      <c r="S50" s="516" t="str">
        <f ca="1">+IFERROR(VLOOKUP(P50,'Tablas de calculos'!$V$22:$X$26,3,FALSE),"Insignificante")</f>
        <v>Insignificante</v>
      </c>
      <c r="T50" s="484" t="str">
        <f ca="1">IFERROR(VLOOKUP(Q50,'Tablas de calculos'!$AF$4:$AI$28,4,FALSE),"")</f>
        <v>Bajo</v>
      </c>
      <c r="U50" s="392" t="s">
        <v>1681</v>
      </c>
      <c r="V50" s="392" t="s">
        <v>1629</v>
      </c>
      <c r="W50" s="392" t="s">
        <v>964</v>
      </c>
      <c r="X50" s="392" t="s">
        <v>938</v>
      </c>
      <c r="Y50" s="612" t="s">
        <v>1858</v>
      </c>
      <c r="Z50"/>
      <c r="AA50"/>
      <c r="AB50"/>
    </row>
    <row r="51" spans="1:30" ht="150" customHeight="1" x14ac:dyDescent="0.25">
      <c r="A51" s="761">
        <v>81</v>
      </c>
      <c r="B51" s="767" t="str">
        <f>+VLOOKUP(A51,Tabla_Riesgos[[Número]:[Área]],2,FALSE)</f>
        <v>RECEPCIÓN Y REGISTRO</v>
      </c>
      <c r="C51" s="767" t="str">
        <f>+VLOOKUP(A51,Tabla_Riesgos[[Número]:[Área]],3,FALSE)</f>
        <v>Contar con Depositarios Provisionales y/o Liquidadores incorporados en el Registro con características erróneas</v>
      </c>
      <c r="D51" s="767" t="str">
        <f>+VLOOKUP(A51,Tabla_Riesgos[[Número]:[Área]],6,FALSE)</f>
        <v>Operativo</v>
      </c>
      <c r="E51" s="767" t="str">
        <f>+VLOOKUP(A51,Tabla_Riesgos[[Número]:[Área]],4,FALSE)</f>
        <v>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v>
      </c>
      <c r="F51" s="767" t="str">
        <f>+VLOOKUP(A51,Tabla_Riesgos[[Número]:[Área]],5,FALSE)</f>
        <v>Depositarios Provisionales y/o Liquidadores que no pueden desarrollar de manera idónea la función para la que fueron seleccionados, así como su gestión y/o administración de los activos</v>
      </c>
      <c r="G51" s="740">
        <f ca="1">IFERROR(ROUND(AVERAGEIF('Valoración 2.0'!$C$377:$AK$1471,'Mapa de riesgos operativos 1.0'!A51,'Valoración 2.0'!$Z$377:$Z$1471),0),0)</f>
        <v>2</v>
      </c>
      <c r="H51" s="740">
        <f ca="1">IFERROR(ROUND(AVERAGEIF('Valoración 2.0'!$C$377:$AK$1471,'Mapa de riesgos operativos 1.0'!A51,'Valoración 2.0'!$AA$377:$AA$1471),0),0)</f>
        <v>2</v>
      </c>
      <c r="I51" s="743" t="str">
        <f t="shared" ca="1" si="0"/>
        <v>ImprobableMenor</v>
      </c>
      <c r="J51" s="761" t="str">
        <f ca="1">+IFERROR(VLOOKUP(G51,'Tablas de calculos'!$V$22:$X$26,2,FALSE),"")</f>
        <v>Improbable</v>
      </c>
      <c r="K51" s="761" t="str">
        <f ca="1">+IFERROR(VLOOKUP(H51,'Tablas de calculos'!$V$22:$X$26,3,FALSE),"")</f>
        <v>Menor</v>
      </c>
      <c r="L51" s="708" t="str">
        <f ca="1">IFERROR(VLOOKUP(I51,'Tablas de calculos'!$AF$4:$AI$28,4,FALSE),"")</f>
        <v>Bajo</v>
      </c>
      <c r="M51" s="763" t="s">
        <v>544</v>
      </c>
      <c r="N51" s="765" t="s">
        <v>997</v>
      </c>
      <c r="O51" s="737">
        <f ca="1">+G51-'Promedio de Controles'!E77</f>
        <v>0</v>
      </c>
      <c r="P51" s="737">
        <f ca="1">+H51-'Promedio de Controles'!F77</f>
        <v>0</v>
      </c>
      <c r="Q51" s="743" t="str">
        <f t="shared" ca="1" si="1"/>
        <v>Rara VezInsignificante</v>
      </c>
      <c r="R51" s="761" t="str">
        <f ca="1">+IFERROR(VLOOKUP(O51,'Tablas de calculos'!$V$22:$X$26,2,FALSE),"Rara Vez")</f>
        <v>Rara Vez</v>
      </c>
      <c r="S51" s="761" t="s">
        <v>463</v>
      </c>
      <c r="T51" s="708" t="str">
        <f ca="1">IFERROR(VLOOKUP(Q51,'Tablas de calculos'!$AF$4:$AI$28,4,FALSE),"")</f>
        <v>Bajo</v>
      </c>
      <c r="U51" s="392" t="s">
        <v>834</v>
      </c>
      <c r="V51" s="392" t="s">
        <v>809</v>
      </c>
      <c r="W51" s="392" t="s">
        <v>828</v>
      </c>
      <c r="X51" s="392" t="s">
        <v>1652</v>
      </c>
      <c r="Y51" s="609" t="s">
        <v>1859</v>
      </c>
      <c r="AB51"/>
    </row>
    <row r="52" spans="1:30" ht="58.5" customHeight="1" x14ac:dyDescent="0.25">
      <c r="A52" s="762"/>
      <c r="B52" s="768"/>
      <c r="C52" s="768"/>
      <c r="D52" s="768"/>
      <c r="E52" s="768"/>
      <c r="F52" s="768"/>
      <c r="G52" s="742"/>
      <c r="H52" s="742"/>
      <c r="I52" s="745"/>
      <c r="J52" s="762"/>
      <c r="K52" s="762"/>
      <c r="L52" s="710"/>
      <c r="M52" s="764"/>
      <c r="N52" s="766"/>
      <c r="O52" s="739"/>
      <c r="P52" s="739"/>
      <c r="Q52" s="745"/>
      <c r="R52" s="762"/>
      <c r="S52" s="762"/>
      <c r="T52" s="710"/>
      <c r="U52" s="392" t="s">
        <v>1831</v>
      </c>
      <c r="V52" s="392" t="s">
        <v>1832</v>
      </c>
      <c r="W52" s="392" t="s">
        <v>937</v>
      </c>
      <c r="X52" s="392" t="s">
        <v>938</v>
      </c>
    </row>
    <row r="53" spans="1:30" ht="58.5" customHeight="1" x14ac:dyDescent="0.25">
      <c r="A53" s="35">
        <v>82</v>
      </c>
      <c r="B53" s="392" t="str">
        <f>+VLOOKUP(A53,Tabla_Riesgos[[Número]:[Área]],2,FALSE)</f>
        <v>RECEPCIÓN Y REGISTRO</v>
      </c>
      <c r="C53" s="392" t="str">
        <f>+VLOOKUP(A53,Tabla_Riesgos[[Número]:[Área]],3,FALSE)</f>
        <v>Puede ocurrir que no se asignen Depositarios Provisionales y/o Liquidadores de acuerdo a las necesidades.</v>
      </c>
      <c r="D53" s="392" t="str">
        <f>+VLOOKUP(A53,Tabla_Riesgos[[Número]:[Área]],6,FALSE)</f>
        <v>Operativo</v>
      </c>
      <c r="E53" s="392" t="str">
        <f>+VLOOKUP(A53,Tabla_Riesgos[[Número]:[Área]],4,FALSE)</f>
        <v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v>
      </c>
      <c r="F53" s="392" t="str">
        <f>+VLOOKUP(A53,Tabla_Riesgos[[Número]:[Área]],5,FALSE)</f>
        <v xml:space="preserve">Activos (Inmuebles y/o Sociedades) sin Depositarios Provisionales y/o Liquidadores para ser administrados que pueden ser invadidos u ocupados de manera ilegal y que no presenten ninguna gestión.
Activos (Inmuebles y/o Sociedades) que no requieren ser asignados
</v>
      </c>
      <c r="G53" s="123">
        <f ca="1">IFERROR(ROUND(AVERAGEIF('Valoración 2.0'!$C$377:$AK$1471,'Mapa de riesgos operativos 1.0'!A53,'Valoración 2.0'!$Z$377:$Z$1471),0),0)</f>
        <v>2</v>
      </c>
      <c r="H53" s="123">
        <f ca="1">IFERROR(ROUND(AVERAGEIF('Valoración 2.0'!$C$377:$AK$1471,'Mapa de riesgos operativos 1.0'!A53,'Valoración 2.0'!$AA$377:$AA$1471),0),0)</f>
        <v>2</v>
      </c>
      <c r="I53" s="233" t="str">
        <f t="shared" ca="1" si="0"/>
        <v>ImprobableMenor</v>
      </c>
      <c r="J53" s="35" t="str">
        <f ca="1">+IFERROR(VLOOKUP(G53,'Tablas de calculos'!$V$22:$X$26,2,FALSE),"")</f>
        <v>Improbable</v>
      </c>
      <c r="K53" s="35" t="str">
        <f ca="1">+IFERROR(VLOOKUP(H53,'Tablas de calculos'!$V$22:$X$26,3,FALSE),"")</f>
        <v>Menor</v>
      </c>
      <c r="L53" s="484" t="str">
        <f ca="1">IFERROR(VLOOKUP(I53,'Tablas de calculos'!$AF$4:$AI$28,4,FALSE),"")</f>
        <v>Bajo</v>
      </c>
      <c r="M53" s="430" t="s">
        <v>544</v>
      </c>
      <c r="N53" s="488" t="s">
        <v>1830</v>
      </c>
      <c r="O53" s="289">
        <f ca="1">+G53-'Promedio de Controles'!E78</f>
        <v>0</v>
      </c>
      <c r="P53" s="289">
        <f ca="1">+H53-'Promedio de Controles'!F78</f>
        <v>0</v>
      </c>
      <c r="Q53" s="233" t="str">
        <f t="shared" ca="1" si="1"/>
        <v>Rara VezInsignificante</v>
      </c>
      <c r="R53" s="35" t="str">
        <f ca="1">+IFERROR(VLOOKUP(O53,'Tablas de calculos'!$V$22:$X$26,2,FALSE),"Rara Vez")</f>
        <v>Rara Vez</v>
      </c>
      <c r="S53" s="516" t="str">
        <f ca="1">+IFERROR(VLOOKUP(P53,'Tablas de calculos'!$V$22:$X$26,3,FALSE),"Insignificante")</f>
        <v>Insignificante</v>
      </c>
      <c r="T53" s="484" t="str">
        <f ca="1">IFERROR(VLOOKUP(Q53,'Tablas de calculos'!$AF$4:$AI$28,4,FALSE),"")</f>
        <v>Bajo</v>
      </c>
      <c r="U53" s="392" t="s">
        <v>1682</v>
      </c>
      <c r="V53" s="392" t="s">
        <v>939</v>
      </c>
      <c r="W53" s="392" t="s">
        <v>940</v>
      </c>
      <c r="X53" s="392" t="s">
        <v>887</v>
      </c>
      <c r="Y53" s="611" t="s">
        <v>1860</v>
      </c>
      <c r="AB53"/>
    </row>
    <row r="54" spans="1:30" ht="285" customHeight="1" x14ac:dyDescent="0.25">
      <c r="A54" s="35">
        <v>83</v>
      </c>
      <c r="B54" s="392" t="str">
        <f>+VLOOKUP(A54,Tabla_Riesgos[[Número]:[Área]],2,FALSE)</f>
        <v>RECEPCIÓN Y REGISTRO</v>
      </c>
      <c r="C54" s="392" t="str">
        <f>+VLOOKUP(A54,Tabla_Riesgos[[Número]:[Área]],3,FALSE)</f>
        <v>Puede ocurrir que no se acepte la renuncia y/o remoción como Depositarios Provisionales y/o Liquidadores</v>
      </c>
      <c r="D54" s="392" t="str">
        <f>+VLOOKUP(A54,Tabla_Riesgos[[Número]:[Área]],6,FALSE)</f>
        <v>Operativo</v>
      </c>
      <c r="E54" s="392" t="str">
        <f>+VLOOKUP(A54,Tabla_Riesgos[[Número]:[Área]],4,FALSE)</f>
        <v>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v>
      </c>
      <c r="F54" s="392" t="str">
        <f>+VLOOKUP(A54,Tabla_Riesgos[[Número]:[Área]],5,FALSE)</f>
        <v>Activos (Inmuebles y/o Sociedades) sin Depositarios Provisionales y/o Liquidadores para ser administrados que pueden ser invadidos u ocupados de manera ilegal y que no presenten ninguna gestión.  
Reprocesos administrativos por la remoción y reasignación de activos</v>
      </c>
      <c r="G54" s="123">
        <v>3</v>
      </c>
      <c r="H54" s="123">
        <v>2</v>
      </c>
      <c r="I54" s="233" t="str">
        <f t="shared" si="0"/>
        <v>PosibleMenor</v>
      </c>
      <c r="J54" s="35" t="str">
        <f>+IFERROR(VLOOKUP(G54,'Tablas de calculos'!$V$22:$X$26,2,FALSE),"")</f>
        <v>Posible</v>
      </c>
      <c r="K54" s="35" t="str">
        <f>+IFERROR(VLOOKUP(H54,'Tablas de calculos'!$V$22:$X$26,3,FALSE),"")</f>
        <v>Menor</v>
      </c>
      <c r="L54" s="484" t="str">
        <f>IFERROR(VLOOKUP(I54,'Tablas de calculos'!$AF$4:$AI$28,4,FALSE),"")</f>
        <v>Moderado</v>
      </c>
      <c r="M54" s="430" t="s">
        <v>544</v>
      </c>
      <c r="N54" s="488" t="s">
        <v>998</v>
      </c>
      <c r="O54" s="289">
        <f>+G54-'Promedio de Controles'!E79</f>
        <v>1</v>
      </c>
      <c r="P54" s="289">
        <f>+H54-'Promedio de Controles'!F79</f>
        <v>0</v>
      </c>
      <c r="Q54" s="233" t="str">
        <f t="shared" si="1"/>
        <v>Rara VezInsignificante</v>
      </c>
      <c r="R54" s="35" t="str">
        <f>+IFERROR(VLOOKUP(O54,'Tablas de calculos'!$V$22:$X$26,2,FALSE),"Rara Vez")</f>
        <v>Rara Vez</v>
      </c>
      <c r="S54" s="516" t="str">
        <f>+IFERROR(VLOOKUP(P54,'Tablas de calculos'!$V$22:$X$26,3,FALSE),"Insignificante")</f>
        <v>Insignificante</v>
      </c>
      <c r="T54" s="484" t="str">
        <f>IFERROR(VLOOKUP(Q54,'Tablas de calculos'!$AF$4:$AI$28,4,FALSE),"")</f>
        <v>Bajo</v>
      </c>
      <c r="U54" s="392" t="s">
        <v>834</v>
      </c>
      <c r="V54" s="392" t="s">
        <v>809</v>
      </c>
      <c r="W54" s="392" t="s">
        <v>835</v>
      </c>
      <c r="X54" s="392" t="s">
        <v>836</v>
      </c>
      <c r="Y54" s="609" t="s">
        <v>1861</v>
      </c>
      <c r="AB54"/>
    </row>
    <row r="55" spans="1:30" ht="270" x14ac:dyDescent="0.25">
      <c r="A55" s="35">
        <v>84</v>
      </c>
      <c r="B55" s="392" t="str">
        <f>+VLOOKUP(A55,Tabla_Riesgos[[Número]:[Área]],2,FALSE)</f>
        <v>RECEPCIÓN Y REGISTRO</v>
      </c>
      <c r="C55" s="392" t="str">
        <f>+VLOOKUP(A55,Tabla_Riesgos[[Número]:[Área]],3,FALSE)</f>
        <v>Puede ocurrir que la designación sea errónea o no generada</v>
      </c>
      <c r="D55" s="392" t="str">
        <f>+VLOOKUP(A55,Tabla_Riesgos[[Número]:[Área]],6,FALSE)</f>
        <v>Operativo</v>
      </c>
      <c r="E55" s="392" t="str">
        <f>+VLOOKUP(A55,Tabla_Riesgos[[Número]:[Área]],4,FALSE)</f>
        <v>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v>
      </c>
      <c r="F55" s="392" t="str">
        <f>+VLOOKUP(A55,Tabla_Riesgos[[Número]:[Área]],5,FALSE)</f>
        <v>Depositarios Provisionales y/o Liquidadores que administren Activos (Inmuebles y/o Sociedades) que no correspondan a los requeridos, o sin información de los activos que les han sido asignados</v>
      </c>
      <c r="G55" s="123">
        <v>1</v>
      </c>
      <c r="H55" s="123">
        <v>1</v>
      </c>
      <c r="I55" s="233" t="str">
        <f t="shared" si="0"/>
        <v>Rara VezInsignificante</v>
      </c>
      <c r="J55" s="35" t="str">
        <f>+IFERROR(VLOOKUP(G55,'Tablas de calculos'!$V$22:$X$26,2,FALSE),"")</f>
        <v>Rara Vez</v>
      </c>
      <c r="K55" s="35" t="str">
        <f>+IFERROR(VLOOKUP(H55,'Tablas de calculos'!$V$22:$X$26,3,FALSE),"")</f>
        <v>Insignificante</v>
      </c>
      <c r="L55" s="484" t="str">
        <f>IFERROR(VLOOKUP(I55,'Tablas de calculos'!$AF$4:$AI$28,4,FALSE),"")</f>
        <v>Bajo</v>
      </c>
      <c r="M55" s="430" t="s">
        <v>544</v>
      </c>
      <c r="N55" s="488" t="s">
        <v>999</v>
      </c>
      <c r="O55" s="289">
        <f>+G55-'Promedio de Controles'!E80</f>
        <v>-1</v>
      </c>
      <c r="P55" s="289">
        <f>+H55-'Promedio de Controles'!F80</f>
        <v>-1</v>
      </c>
      <c r="Q55" s="233" t="str">
        <f t="shared" si="1"/>
        <v>Rara VezInsignificante</v>
      </c>
      <c r="R55" s="35" t="str">
        <f>+IFERROR(VLOOKUP(O55,'Tablas de calculos'!$V$22:$X$26,2,FALSE),"Rara Vez")</f>
        <v>Rara Vez</v>
      </c>
      <c r="S55" s="516" t="str">
        <f>+IFERROR(VLOOKUP(P55,'Tablas de calculos'!$V$22:$X$26,3,FALSE),"Insignificante")</f>
        <v>Insignificante</v>
      </c>
      <c r="T55" s="484" t="str">
        <f>IFERROR(VLOOKUP(Q55,'Tablas de calculos'!$AF$4:$AI$28,4,FALSE),"")</f>
        <v>Bajo</v>
      </c>
      <c r="U55" s="392" t="s">
        <v>1764</v>
      </c>
      <c r="V55" s="392" t="s">
        <v>809</v>
      </c>
      <c r="W55" s="392" t="s">
        <v>831</v>
      </c>
      <c r="X55" s="392" t="s">
        <v>832</v>
      </c>
      <c r="Y55" s="607" t="s">
        <v>1862</v>
      </c>
      <c r="AB55"/>
    </row>
    <row r="56" spans="1:30" ht="255" x14ac:dyDescent="0.25">
      <c r="A56" s="35">
        <v>85</v>
      </c>
      <c r="B56" s="392" t="str">
        <f>+VLOOKUP(A56,Tabla_Riesgos[[Número]:[Área]],2,FALSE)</f>
        <v>RECEPCIÓN Y REGISTRO</v>
      </c>
      <c r="C56" s="392" t="str">
        <f>+VLOOKUP(A56,Tabla_Riesgos[[Número]:[Área]],3,FALSE)</f>
        <v>Puede ocurrí que no se presente la garantía (póliza de disposiciones legales) por parte de los Depositarios Provisionales y/o Liquidadores</v>
      </c>
      <c r="D56" s="392" t="str">
        <f>+VLOOKUP(A56,Tabla_Riesgos[[Número]:[Área]],6,FALSE)</f>
        <v>Operativo</v>
      </c>
      <c r="E56" s="392" t="str">
        <f>+VLOOKUP(A56,Tabla_Riesgos[[Número]:[Área]],4,FALSE)</f>
        <v>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v>
      </c>
      <c r="F56" s="392" t="str">
        <f>+VLOOKUP(A56,Tabla_Riesgos[[Número]:[Área]],5,FALSE)</f>
        <v>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v>
      </c>
      <c r="G56" s="123">
        <v>3</v>
      </c>
      <c r="H56" s="123">
        <v>2</v>
      </c>
      <c r="I56" s="233" t="str">
        <f t="shared" si="0"/>
        <v>PosibleMenor</v>
      </c>
      <c r="J56" s="35" t="str">
        <f>+IFERROR(VLOOKUP(G56,'Tablas de calculos'!$V$22:$X$26,2,FALSE),"")</f>
        <v>Posible</v>
      </c>
      <c r="K56" s="35" t="str">
        <f>+IFERROR(VLOOKUP(H56,'Tablas de calculos'!$V$22:$X$26,3,FALSE),"")</f>
        <v>Menor</v>
      </c>
      <c r="L56" s="484" t="str">
        <f>IFERROR(VLOOKUP(I56,'Tablas de calculos'!$AF$4:$AI$28,4,FALSE),"")</f>
        <v>Moderado</v>
      </c>
      <c r="M56" s="430" t="s">
        <v>544</v>
      </c>
      <c r="N56" s="488" t="s">
        <v>1000</v>
      </c>
      <c r="O56" s="289">
        <f>+G56-'Promedio de Controles'!E81</f>
        <v>1</v>
      </c>
      <c r="P56" s="289">
        <f>+H56-'Promedio de Controles'!F81</f>
        <v>0</v>
      </c>
      <c r="Q56" s="233" t="str">
        <f t="shared" si="1"/>
        <v>Rara VezInsignificante</v>
      </c>
      <c r="R56" s="35" t="str">
        <f>+IFERROR(VLOOKUP(O56,'Tablas de calculos'!$V$22:$X$26,2,FALSE),"Rara Vez")</f>
        <v>Rara Vez</v>
      </c>
      <c r="S56" s="516" t="str">
        <f>+IFERROR(VLOOKUP(P56,'Tablas de calculos'!$V$22:$X$26,3,FALSE),"Insignificante")</f>
        <v>Insignificante</v>
      </c>
      <c r="T56" s="484" t="str">
        <f>IFERROR(VLOOKUP(Q56,'Tablas de calculos'!$AF$4:$AI$28,4,FALSE),"")</f>
        <v>Bajo</v>
      </c>
      <c r="U56" s="392" t="s">
        <v>838</v>
      </c>
      <c r="V56" s="392" t="s">
        <v>809</v>
      </c>
      <c r="W56" s="392" t="s">
        <v>829</v>
      </c>
      <c r="X56" s="392" t="s">
        <v>839</v>
      </c>
      <c r="AB56"/>
    </row>
    <row r="57" spans="1:30" ht="105" x14ac:dyDescent="0.25">
      <c r="A57" s="35">
        <v>87</v>
      </c>
      <c r="B57" s="392" t="str">
        <f>+VLOOKUP(A57,Tabla_Riesgos[[Número]:[Área]],2,FALSE)</f>
        <v>RECEPCIÓN Y REGISTRO</v>
      </c>
      <c r="C57" s="392" t="str">
        <f>+VLOOKUP(A57,Tabla_Riesgos[[Número]:[Área]],3,FALSE)</f>
        <v>Puede ocurrir que se generen y suscriban del Acta de posesión con datos incorrectos o incompletos</v>
      </c>
      <c r="D57" s="392" t="str">
        <f>+VLOOKUP(A57,Tabla_Riesgos[[Número]:[Área]],6,FALSE)</f>
        <v>Operativo</v>
      </c>
      <c r="E57" s="392" t="str">
        <f>+VLOOKUP(A57,Tabla_Riesgos[[Número]:[Área]],4,FALSE)</f>
        <v>Descuido en la elaboración del acta
Inconsistencia en la información de la asignación contenida en la resolución que contiene los datos de los activos asignados</v>
      </c>
      <c r="F57" s="392" t="str">
        <f>+VLOOKUP(A57,Tabla_Riesgos[[Número]:[Área]],5,FALSE)</f>
        <v>Reprocesos en la elaboración y firma de las actas de posesión que demandan mayores tiempos antes de la entrega de los activos a los Depositarios Provisionales y liquidadores y la inscripción en las Oficinas de Registro e Instrumentos Públicos o Cámaras de Comercio</v>
      </c>
      <c r="G57" s="123">
        <v>1</v>
      </c>
      <c r="H57" s="123">
        <v>1</v>
      </c>
      <c r="I57" s="233" t="str">
        <f t="shared" si="0"/>
        <v>Rara VezInsignificante</v>
      </c>
      <c r="J57" s="35" t="str">
        <f>+IFERROR(VLOOKUP(G57,'Tablas de calculos'!$V$22:$X$26,2,FALSE),"")</f>
        <v>Rara Vez</v>
      </c>
      <c r="K57" s="35" t="str">
        <f>+IFERROR(VLOOKUP(H57,'Tablas de calculos'!$V$22:$X$26,3,FALSE),"")</f>
        <v>Insignificante</v>
      </c>
      <c r="L57" s="484" t="str">
        <f>IFERROR(VLOOKUP(I57,'Tablas de calculos'!$AF$4:$AI$28,4,FALSE),"")</f>
        <v>Bajo</v>
      </c>
      <c r="M57" s="430" t="s">
        <v>544</v>
      </c>
      <c r="N57" s="488" t="s">
        <v>1001</v>
      </c>
      <c r="O57" s="289">
        <f>+G57-'Promedio de Controles'!E83</f>
        <v>-1</v>
      </c>
      <c r="P57" s="289">
        <f>+H57-'Promedio de Controles'!F83</f>
        <v>-1</v>
      </c>
      <c r="Q57" s="233" t="str">
        <f t="shared" si="1"/>
        <v>Rara VezInsignificante</v>
      </c>
      <c r="R57" s="35" t="str">
        <f>+IFERROR(VLOOKUP(O57,'Tablas de calculos'!$V$22:$X$26,2,FALSE),"Rara Vez")</f>
        <v>Rara Vez</v>
      </c>
      <c r="S57" s="516" t="str">
        <f>+IFERROR(VLOOKUP(P57,'Tablas de calculos'!$V$22:$X$26,3,FALSE),"Insignificante")</f>
        <v>Insignificante</v>
      </c>
      <c r="T57" s="484" t="str">
        <f>IFERROR(VLOOKUP(Q57,'Tablas de calculos'!$AF$4:$AI$28,4,FALSE),"")</f>
        <v>Bajo</v>
      </c>
      <c r="U57" s="392" t="s">
        <v>830</v>
      </c>
      <c r="V57" s="392" t="s">
        <v>809</v>
      </c>
      <c r="W57" s="392" t="s">
        <v>831</v>
      </c>
      <c r="X57" s="392" t="s">
        <v>841</v>
      </c>
      <c r="AB57"/>
    </row>
    <row r="58" spans="1:30" ht="315" x14ac:dyDescent="0.25">
      <c r="A58" s="35">
        <v>90</v>
      </c>
      <c r="B58" s="392" t="str">
        <f>+VLOOKUP(A58,Tabla_Riesgos[[Número]:[Área]],2,FALSE)</f>
        <v>TODOS LOS PROCESOS</v>
      </c>
      <c r="C58" s="392" t="str">
        <f>+VLOOKUP(A58,Tabla_Riesgos[[Número]:[Área]],3,FALSE)</f>
        <v>Pueden ocurrir fallas e inconsistencias funcionales y técnicas en los sistemas de información relacionados con el proceso de Registro de Depositarios Provisionales y Liquidadores, así como del proceso de Asignación de activos.</v>
      </c>
      <c r="D58" s="392" t="str">
        <f>+VLOOKUP(A58,Tabla_Riesgos[[Número]:[Área]],6,FALSE)</f>
        <v>Operativo</v>
      </c>
      <c r="E58" s="392" t="str">
        <f>+VLOOKUP(A58,Tabla_Riesgos[[Número]:[Área]],4,FALSE)</f>
        <v>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v>
      </c>
      <c r="F58" s="392" t="str">
        <f>+VLOOKUP(A58,Tabla_Riesgos[[Número]:[Área]],5,FALSE)</f>
        <v>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v>
      </c>
      <c r="G58" s="123">
        <f ca="1">IFERROR(ROUND(AVERAGEIF('Valoración 2.0'!$C$377:$AK$1471,'Mapa de riesgos operativos 1.0'!A58,'Valoración 2.0'!$Z$377:$Z$1471),0),0)</f>
        <v>4</v>
      </c>
      <c r="H58" s="123">
        <f ca="1">IFERROR(ROUND(AVERAGEIF('Valoración 2.0'!$C$377:$AK$1471,'Mapa de riesgos operativos 1.0'!A58,'Valoración 2.0'!$AA$377:$AA$1471),0),0)</f>
        <v>4</v>
      </c>
      <c r="I58" s="233" t="str">
        <f t="shared" ca="1" si="0"/>
        <v>ProbableMayor</v>
      </c>
      <c r="J58" s="35" t="str">
        <f ca="1">+IFERROR(VLOOKUP(G58,'Tablas de calculos'!$V$22:$X$26,2,FALSE),"")</f>
        <v>Probable</v>
      </c>
      <c r="K58" s="35" t="str">
        <f ca="1">+IFERROR(VLOOKUP(H58,'Tablas de calculos'!$V$22:$X$26,3,FALSE),"")</f>
        <v>Mayor</v>
      </c>
      <c r="L58" s="484" t="str">
        <f ca="1">IFERROR(VLOOKUP(I58,'Tablas de calculos'!$AF$4:$AI$28,4,FALSE),"")</f>
        <v>Extremo</v>
      </c>
      <c r="M58" s="430" t="s">
        <v>544</v>
      </c>
      <c r="N58" s="488" t="s">
        <v>1002</v>
      </c>
      <c r="O58" s="289">
        <f ca="1">+G58</f>
        <v>4</v>
      </c>
      <c r="P58" s="123">
        <f ca="1">+H58</f>
        <v>4</v>
      </c>
      <c r="Q58" s="233" t="str">
        <f t="shared" ca="1" si="1"/>
        <v>ProbableMayor</v>
      </c>
      <c r="R58" s="35" t="str">
        <f ca="1">+IFERROR(VLOOKUP(O58,'Tablas de calculos'!$V$22:$X$26,2,FALSE),"Rara Vez")</f>
        <v>Probable</v>
      </c>
      <c r="S58" s="516" t="str">
        <f ca="1">+IFERROR(VLOOKUP(P58,'Tablas de calculos'!$V$22:$X$26,3,FALSE),"Insignificante")</f>
        <v>Mayor</v>
      </c>
      <c r="T58" s="484" t="str">
        <f ca="1">IFERROR(VLOOKUP(Q58,'Tablas de calculos'!$AF$4:$AI$28,4,FALSE),"")</f>
        <v>Extremo</v>
      </c>
      <c r="U58" s="392" t="s">
        <v>955</v>
      </c>
      <c r="V58" s="392" t="s">
        <v>949</v>
      </c>
      <c r="W58" s="392" t="s">
        <v>954</v>
      </c>
      <c r="X58" s="392" t="s">
        <v>954</v>
      </c>
      <c r="Y58" s="615" t="s">
        <v>1884</v>
      </c>
      <c r="AB58"/>
    </row>
    <row r="59" spans="1:30" ht="255" x14ac:dyDescent="0.25">
      <c r="A59" s="35">
        <v>102</v>
      </c>
      <c r="B59" s="392" t="str">
        <f>+VLOOKUP(A59,Tabla_Riesgos[[Número]:[Área]],2,FALSE)</f>
        <v>INTELIGENCIA DE NEGOCIOS</v>
      </c>
      <c r="C59" s="392" t="str">
        <f>+VLOOKUP(A59,Tabla_Riesgos[[Número]:[Área]],3,FALSE)</f>
        <v>Podría ocurrir que no se ejecuten las etapas del análisis de la información que se requieren para la inteligencia de negocio</v>
      </c>
      <c r="D59" s="392" t="str">
        <f>+VLOOKUP(A59,Tabla_Riesgos[[Número]:[Área]],6,FALSE)</f>
        <v>Operativo</v>
      </c>
      <c r="E59" s="392" t="str">
        <f>+VLOOKUP(A59,Tabla_Riesgos[[Número]:[Área]],4,FALSE)</f>
        <v>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v>
      </c>
      <c r="F59" s="392" t="str">
        <f>+VLOOKUP(A59,Tabla_Riesgos[[Número]:[Área]],5,FALSE)</f>
        <v>Lo cual generaría pérdida de reputación
Lo cual generaría pérdida de información
Lo cual podría generar sanciones legales y/o económicas
Lo cual generaría toma de decisiones sin contar con los análisis requeridos</v>
      </c>
      <c r="G59" s="123">
        <f ca="1">IFERROR(ROUND(AVERAGEIF('Valoración 2.0'!$C$377:$AK$1471,'Mapa de riesgos operativos 1.0'!A59,'Valoración 2.0'!$Z$377:$Z$1471),0),0)</f>
        <v>3</v>
      </c>
      <c r="H59" s="123">
        <f ca="1">IFERROR(ROUND(AVERAGEIF('Valoración 2.0'!$C$377:$AK$1471,'Mapa de riesgos operativos 1.0'!A59,'Valoración 2.0'!$AA$377:$AA$1471),0),0)</f>
        <v>4</v>
      </c>
      <c r="I59" s="233" t="str">
        <f t="shared" ca="1" si="0"/>
        <v>PosibleMayor</v>
      </c>
      <c r="J59" s="35" t="str">
        <f ca="1">+IFERROR(VLOOKUP(G59,'Tablas de calculos'!$V$22:$X$26,2,FALSE),"")</f>
        <v>Posible</v>
      </c>
      <c r="K59" s="35" t="str">
        <f ca="1">+IFERROR(VLOOKUP(H59,'Tablas de calculos'!$V$22:$X$26,3,FALSE),"")</f>
        <v>Mayor</v>
      </c>
      <c r="L59" s="484" t="str">
        <f ca="1">IFERROR(VLOOKUP(I59,'Tablas de calculos'!$AF$4:$AI$28,4,FALSE),"")</f>
        <v>Extremo</v>
      </c>
      <c r="M59" s="430" t="s">
        <v>544</v>
      </c>
      <c r="N59" s="488" t="s">
        <v>1602</v>
      </c>
      <c r="O59" s="289">
        <f ca="1">+G59-'Promedio de Controles'!E87</f>
        <v>2</v>
      </c>
      <c r="P59" s="289">
        <f ca="1">+H59-'Promedio de Controles'!F87</f>
        <v>3</v>
      </c>
      <c r="Q59" s="233" t="str">
        <f t="shared" ca="1" si="1"/>
        <v>ImprobableModerado</v>
      </c>
      <c r="R59" s="35" t="str">
        <f ca="1">+IFERROR(VLOOKUP(O59,'Tablas de calculos'!$V$22:$X$26,2,FALSE),"Rara Vez")</f>
        <v>Improbable</v>
      </c>
      <c r="S59" s="516" t="str">
        <f ca="1">+IFERROR(VLOOKUP(P59,'Tablas de calculos'!$V$22:$X$26,3,FALSE),"Insignificante")</f>
        <v>Moderado</v>
      </c>
      <c r="T59" s="484" t="str">
        <f ca="1">IFERROR(VLOOKUP(Q59,'Tablas de calculos'!$AF$4:$AI$28,4,FALSE),"")</f>
        <v>Moderado</v>
      </c>
      <c r="U59" s="514" t="s">
        <v>1630</v>
      </c>
      <c r="V59" s="514" t="s">
        <v>1631</v>
      </c>
      <c r="W59" s="514" t="s">
        <v>1439</v>
      </c>
      <c r="X59" s="514" t="s">
        <v>1440</v>
      </c>
      <c r="Y59" s="619" t="s">
        <v>1898</v>
      </c>
      <c r="AB59"/>
    </row>
    <row r="60" spans="1:30" ht="76.5" x14ac:dyDescent="0.25">
      <c r="A60" s="35">
        <v>104</v>
      </c>
      <c r="B60" s="392" t="str">
        <f>+VLOOKUP(A60,Tabla_Riesgos[[Número]:[Área]],2,FALSE)</f>
        <v>TODOS LOS PROCESOS</v>
      </c>
      <c r="C60" s="392" t="str">
        <f>+VLOOKUP(A60,Tabla_Riesgos[[Número]:[Área]],3,FALSE)</f>
        <v>Puede ocurrir que se presenten incumplimientos a la normatividad vigente relacionada con derechos de autor.</v>
      </c>
      <c r="D60" s="392" t="str">
        <f>+VLOOKUP(A60,Tabla_Riesgos[[Número]:[Área]],6,FALSE)</f>
        <v>Cumplimiento</v>
      </c>
      <c r="E60" s="392" t="str">
        <f>+VLOOKUP(A60,Tabla_Riesgos[[Número]:[Área]],4,FALSE)</f>
        <v>Debido al uso de software no licenciado 
Debido a instalación o copia de música y videos ilegales en los computadores de la organización
Debido a la falta de controles para instalación de software</v>
      </c>
      <c r="F60" s="392" t="str">
        <f>+VLOOKUP(A60,Tabla_Riesgos[[Número]:[Área]],5,FALSE)</f>
        <v>Lo cual generaría pérdidas económicas
Lo cual generaría pérdida de credibilidad o imagen reputacional
Lo cual puede ocasionar sanciones legales o de entes de control</v>
      </c>
      <c r="G60" s="123">
        <f ca="1">IFERROR(ROUND(AVERAGEIF('Valoración 2.0'!$C$377:$AK$1471,'Mapa de riesgos operativos 1.0'!A60,'Valoración 2.0'!$Z$377:$Z$1471),0),0)</f>
        <v>2</v>
      </c>
      <c r="H60" s="123">
        <f ca="1">IFERROR(ROUND(AVERAGEIF('Valoración 2.0'!$C$377:$AK$1471,'Mapa de riesgos operativos 1.0'!A60,'Valoración 2.0'!$AA$377:$AA$1471),0),0)</f>
        <v>2</v>
      </c>
      <c r="I60" s="233" t="str">
        <f t="shared" ca="1" si="0"/>
        <v>ImprobableMenor</v>
      </c>
      <c r="J60" s="35" t="str">
        <f ca="1">+IFERROR(VLOOKUP(G60,'Tablas de calculos'!$V$22:$X$26,2,FALSE),"")</f>
        <v>Improbable</v>
      </c>
      <c r="K60" s="35" t="str">
        <f ca="1">+IFERROR(VLOOKUP(H60,'Tablas de calculos'!$V$22:$X$26,3,FALSE),"")</f>
        <v>Menor</v>
      </c>
      <c r="L60" s="484" t="str">
        <f ca="1">IFERROR(VLOOKUP(I60,'Tablas de calculos'!$AF$4:$AI$28,4,FALSE),"")</f>
        <v>Bajo</v>
      </c>
      <c r="M60" s="430" t="s">
        <v>544</v>
      </c>
      <c r="N60" s="392" t="s">
        <v>944</v>
      </c>
      <c r="O60" s="289">
        <f ca="1">+G60</f>
        <v>2</v>
      </c>
      <c r="P60" s="123">
        <f ca="1">+H60</f>
        <v>2</v>
      </c>
      <c r="Q60" s="233" t="str">
        <f t="shared" ca="1" si="1"/>
        <v>ImprobableMenor</v>
      </c>
      <c r="R60" s="35" t="str">
        <f ca="1">+IFERROR(VLOOKUP(O60,'Tablas de calculos'!$V$22:$X$26,2,FALSE),"Rara Vez")</f>
        <v>Improbable</v>
      </c>
      <c r="S60" s="516" t="str">
        <f ca="1">+IFERROR(VLOOKUP(P60,'Tablas de calculos'!$V$22:$X$26,3,FALSE),"Insignificante")</f>
        <v>Menor</v>
      </c>
      <c r="T60" s="484" t="str">
        <f ca="1">IFERROR(VLOOKUP(Q60,'Tablas de calculos'!$AF$4:$AI$28,4,FALSE),"")</f>
        <v>Bajo</v>
      </c>
      <c r="U60" s="392" t="s">
        <v>944</v>
      </c>
      <c r="V60" s="392" t="s">
        <v>945</v>
      </c>
      <c r="W60" s="392" t="s">
        <v>941</v>
      </c>
      <c r="X60" s="392" t="s">
        <v>941</v>
      </c>
      <c r="Y60" s="615" t="s">
        <v>1885</v>
      </c>
      <c r="AB60"/>
    </row>
    <row r="61" spans="1:30" ht="90" customHeight="1" x14ac:dyDescent="0.25">
      <c r="A61" s="35">
        <v>105</v>
      </c>
      <c r="B61" s="392" t="str">
        <f>+VLOOKUP(A61,Tabla_Riesgos[[Número]:[Área]],2,FALSE)</f>
        <v>DIAGNOSTICO Y ALISTAMIENTO DE ACTIVOS</v>
      </c>
      <c r="C61" s="392" t="str">
        <f>+VLOOKUP(A61,Tabla_Riesgos[[Número]:[Área]],3,FALSE)</f>
        <v>Puede ocurrir que se presenten errores en la identificación del estado de los activos</v>
      </c>
      <c r="D61" s="392" t="str">
        <f>+VLOOKUP(A61,Tabla_Riesgos[[Número]:[Área]],6,FALSE)</f>
        <v>Operativo</v>
      </c>
      <c r="E61" s="392" t="str">
        <f>+VLOOKUP(A61,Tabla_Riesgos[[Número]:[Área]],4,FALSE)</f>
        <v>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v>
      </c>
      <c r="F61" s="392" t="str">
        <f>+VLOOKUP(A61,Tabla_Riesgos[[Número]:[Área]],5,FALSE)</f>
        <v>Toma de decisiones inadecuadas 
Pérdidas económicas
Sanciones
Pérdida de la imagen reputacional de la entidad
Limitación a la gestión de administración de los activos</v>
      </c>
      <c r="G61" s="123">
        <f ca="1">IFERROR(ROUND(AVERAGEIF('Valoración 2.0'!$C$377:$AK$1471,'Mapa de riesgos operativos 1.0'!A61,'Valoración 2.0'!$Z$377:$Z$1471),0),0)</f>
        <v>3</v>
      </c>
      <c r="H61" s="123">
        <f ca="1">IFERROR(ROUND(AVERAGEIF('Valoración 2.0'!$C$377:$AK$1471,'Mapa de riesgos operativos 1.0'!A61,'Valoración 2.0'!$AA$377:$AA$1471),0),0)</f>
        <v>3</v>
      </c>
      <c r="I61" s="233" t="str">
        <f t="shared" ca="1" si="0"/>
        <v>PosibleModerado</v>
      </c>
      <c r="J61" s="35" t="str">
        <f ca="1">+IFERROR(VLOOKUP(G61,'Tablas de calculos'!$V$22:$X$26,2,FALSE),"")</f>
        <v>Posible</v>
      </c>
      <c r="K61" s="35" t="str">
        <f ca="1">+IFERROR(VLOOKUP(H61,'Tablas de calculos'!$V$22:$X$26,3,FALSE),"")</f>
        <v>Moderado</v>
      </c>
      <c r="L61" s="484" t="str">
        <f ca="1">IFERROR(VLOOKUP(I61,'Tablas de calculos'!$AF$4:$AI$28,4,FALSE),"")</f>
        <v>Alto</v>
      </c>
      <c r="M61" s="430" t="s">
        <v>544</v>
      </c>
      <c r="N61" s="488" t="s">
        <v>1798</v>
      </c>
      <c r="O61" s="289">
        <f ca="1">+G61-'Promedio de Controles'!E88</f>
        <v>3</v>
      </c>
      <c r="P61" s="289">
        <f ca="1">+H61-'Promedio de Controles'!F88</f>
        <v>1</v>
      </c>
      <c r="Q61" s="233" t="str">
        <f t="shared" ca="1" si="1"/>
        <v>PosibleInsignificante</v>
      </c>
      <c r="R61" s="35" t="str">
        <f ca="1">+IFERROR(VLOOKUP(O61,'Tablas de calculos'!$V$22:$X$26,2,FALSE),"Rara Vez")</f>
        <v>Posible</v>
      </c>
      <c r="S61" s="516" t="str">
        <f ca="1">+IFERROR(VLOOKUP(P61,'Tablas de calculos'!$V$22:$X$26,3,FALSE),"Insignificante")</f>
        <v>Insignificante</v>
      </c>
      <c r="T61" s="484" t="str">
        <f ca="1">IFERROR(VLOOKUP(Q61,'Tablas de calculos'!$AF$4:$AI$28,4,FALSE),"")</f>
        <v>Bajo</v>
      </c>
      <c r="U61" s="392" t="s">
        <v>1765</v>
      </c>
      <c r="V61" s="392" t="s">
        <v>1766</v>
      </c>
      <c r="W61" s="392" t="s">
        <v>1683</v>
      </c>
      <c r="X61" s="392" t="s">
        <v>1684</v>
      </c>
      <c r="Y61" s="607" t="s">
        <v>1863</v>
      </c>
      <c r="AB61"/>
    </row>
    <row r="62" spans="1:30" ht="60" customHeight="1" x14ac:dyDescent="0.25">
      <c r="A62" s="35">
        <v>106</v>
      </c>
      <c r="B62" s="392" t="str">
        <f>+VLOOKUP(A62,Tabla_Riesgos[[Número]:[Área]],2,FALSE)</f>
        <v>DIAGNOSTICO Y ALISTAMIENTO DE ACTIVOS</v>
      </c>
      <c r="C62" s="392" t="str">
        <f>+VLOOKUP(A62,Tabla_Riesgos[[Número]:[Área]],3,FALSE)</f>
        <v>Puede ocurrir que el alistamiento sin previo cumplimiento de los requisitos, no permita disponer del activo</v>
      </c>
      <c r="D62" s="392" t="str">
        <f>+VLOOKUP(A62,Tabla_Riesgos[[Número]:[Área]],6,FALSE)</f>
        <v>Operativo</v>
      </c>
      <c r="E62" s="392" t="str">
        <f>+VLOOKUP(A62,Tabla_Riesgos[[Número]:[Área]],4,FALSE)</f>
        <v>Debilidades en el análisis para la disposición de los activos
Que se presente acciones judiciales externas durante el alistamiento
debido a que existen inmuebles que no tienen la medida inscrita</v>
      </c>
      <c r="F62" s="392" t="str">
        <f>+VLOOKUP(A62,Tabla_Riesgos[[Número]:[Área]],5,FALSE)</f>
        <v>Reproceso en el alistamiento
Posible detrimento patrimonial
Sanciones a la SAE</v>
      </c>
      <c r="G62" s="123">
        <f ca="1">IFERROR(ROUND(AVERAGEIF('Valoración 2.0'!$C$377:$AK$1471,'Mapa de riesgos operativos 1.0'!A62,'Valoración 2.0'!$Z$377:$Z$1471),0),0)</f>
        <v>3</v>
      </c>
      <c r="H62" s="123">
        <f ca="1">IFERROR(ROUND(AVERAGEIF('Valoración 2.0'!$C$377:$AK$1471,'Mapa de riesgos operativos 1.0'!A62,'Valoración 2.0'!$AA$377:$AA$1471),0),0)</f>
        <v>3</v>
      </c>
      <c r="I62" s="233" t="str">
        <f t="shared" ca="1" si="0"/>
        <v>PosibleModerado</v>
      </c>
      <c r="J62" s="35" t="str">
        <f ca="1">+IFERROR(VLOOKUP(G62,'Tablas de calculos'!$V$22:$X$26,2,FALSE),"")</f>
        <v>Posible</v>
      </c>
      <c r="K62" s="35" t="str">
        <f ca="1">+IFERROR(VLOOKUP(H62,'Tablas de calculos'!$V$22:$X$26,3,FALSE),"")</f>
        <v>Moderado</v>
      </c>
      <c r="L62" s="484" t="str">
        <f ca="1">IFERROR(VLOOKUP(I62,'Tablas de calculos'!$AF$4:$AI$28,4,FALSE),"")</f>
        <v>Alto</v>
      </c>
      <c r="M62" s="430" t="s">
        <v>544</v>
      </c>
      <c r="N62" s="488" t="s">
        <v>1799</v>
      </c>
      <c r="O62" s="289">
        <f ca="1">+G62-'Promedio de Controles'!E89</f>
        <v>2</v>
      </c>
      <c r="P62" s="289">
        <f ca="1">+H62-'Promedio de Controles'!F89</f>
        <v>1</v>
      </c>
      <c r="Q62" s="233" t="str">
        <f t="shared" ca="1" si="1"/>
        <v>ImprobableInsignificante</v>
      </c>
      <c r="R62" s="35" t="str">
        <f ca="1">+IFERROR(VLOOKUP(O62,'Tablas de calculos'!$V$22:$X$26,2,FALSE),"Rara Vez")</f>
        <v>Improbable</v>
      </c>
      <c r="S62" s="516" t="str">
        <f ca="1">+IFERROR(VLOOKUP(P62,'Tablas de calculos'!$V$22:$X$26,3,FALSE),"Insignificante")</f>
        <v>Insignificante</v>
      </c>
      <c r="T62" s="484" t="str">
        <f ca="1">IFERROR(VLOOKUP(Q62,'Tablas de calculos'!$AF$4:$AI$28,4,FALSE),"")</f>
        <v>Bajo</v>
      </c>
      <c r="U62" s="392" t="s">
        <v>1685</v>
      </c>
      <c r="V62" s="392" t="s">
        <v>1686</v>
      </c>
      <c r="W62" s="392" t="s">
        <v>937</v>
      </c>
      <c r="X62" s="392" t="s">
        <v>938</v>
      </c>
      <c r="Y62" s="607" t="s">
        <v>1864</v>
      </c>
      <c r="AA62" s="512"/>
      <c r="AB62" s="512"/>
      <c r="AC62" s="512"/>
      <c r="AD62" s="512"/>
    </row>
    <row r="63" spans="1:30" ht="255" x14ac:dyDescent="0.25">
      <c r="A63" s="35">
        <v>107</v>
      </c>
      <c r="B63" s="392" t="str">
        <f>+VLOOKUP(A63,Tabla_Riesgos[[Número]:[Área]],2,FALSE)</f>
        <v>DIAGNOSTICO Y ALISTAMIENTO DE ACTIVOS</v>
      </c>
      <c r="C63" s="392" t="str">
        <f>+VLOOKUP(A63,Tabla_Riesgos[[Número]:[Área]],3,FALSE)</f>
        <v>Puede ocurrir que no se gestione oportunamente el alistamiento de los activos</v>
      </c>
      <c r="D63" s="392" t="str">
        <f>+VLOOKUP(A63,Tabla_Riesgos[[Número]:[Área]],6,FALSE)</f>
        <v>Operativo</v>
      </c>
      <c r="E63" s="392" t="str">
        <f>+VLOOKUP(A63,Tabla_Riesgos[[Número]:[Área]],4,FALSE)</f>
        <v>Falta de capacidad operativa
Procesos ineficientes 
Entrega inadecuada de información de los activos por parte de la Fiscalía</v>
      </c>
      <c r="F63" s="392" t="str">
        <f>+VLOOKUP(A63,Tabla_Riesgos[[Número]:[Área]],5,FALSE)</f>
        <v>Impacto ambiental y social
Posible detrimento patrimonial
Deterioro físico e invasión de los activos
Sanciones a la SAE</v>
      </c>
      <c r="G63" s="123">
        <f ca="1">IFERROR(ROUND(AVERAGEIF('Valoración 2.0'!$C$377:$AK$1471,'Mapa de riesgos operativos 1.0'!A63,'Valoración 2.0'!$Z$377:$Z$1471),0),0)</f>
        <v>3</v>
      </c>
      <c r="H63" s="123">
        <f ca="1">IFERROR(ROUND(AVERAGEIF('Valoración 2.0'!$C$377:$AK$1471,'Mapa de riesgos operativos 1.0'!A63,'Valoración 2.0'!$AA$377:$AA$1471),0),0)</f>
        <v>3</v>
      </c>
      <c r="I63" s="233" t="str">
        <f t="shared" ca="1" si="0"/>
        <v>PosibleModerado</v>
      </c>
      <c r="J63" s="35" t="str">
        <f ca="1">+IFERROR(VLOOKUP(G63,'Tablas de calculos'!$V$22:$X$26,2,FALSE),"")</f>
        <v>Posible</v>
      </c>
      <c r="K63" s="35" t="str">
        <f ca="1">+IFERROR(VLOOKUP(H63,'Tablas de calculos'!$V$22:$X$26,3,FALSE),"")</f>
        <v>Moderado</v>
      </c>
      <c r="L63" s="484" t="str">
        <f ca="1">IFERROR(VLOOKUP(I63,'Tablas de calculos'!$AF$4:$AI$28,4,FALSE),"")</f>
        <v>Alto</v>
      </c>
      <c r="M63" s="430" t="s">
        <v>544</v>
      </c>
      <c r="N63" s="488" t="s">
        <v>1800</v>
      </c>
      <c r="O63" s="289">
        <f ca="1">+G63-'Promedio de Controles'!E90</f>
        <v>2</v>
      </c>
      <c r="P63" s="289">
        <f ca="1">+H63-'Promedio de Controles'!F90</f>
        <v>1</v>
      </c>
      <c r="Q63" s="233" t="str">
        <f t="shared" ca="1" si="1"/>
        <v>ImprobableInsignificante</v>
      </c>
      <c r="R63" s="35" t="str">
        <f ca="1">+IFERROR(VLOOKUP(O63,'Tablas de calculos'!$V$22:$X$26,2,FALSE),"Rara Vez")</f>
        <v>Improbable</v>
      </c>
      <c r="S63" s="516" t="str">
        <f ca="1">+IFERROR(VLOOKUP(P63,'Tablas de calculos'!$V$22:$X$26,3,FALSE),"Insignificante")</f>
        <v>Insignificante</v>
      </c>
      <c r="T63" s="484" t="str">
        <f ca="1">IFERROR(VLOOKUP(Q63,'Tablas de calculos'!$AF$4:$AI$28,4,FALSE),"")</f>
        <v>Bajo</v>
      </c>
      <c r="U63" s="392" t="s">
        <v>1801</v>
      </c>
      <c r="V63" s="392" t="s">
        <v>1686</v>
      </c>
      <c r="W63" s="392" t="s">
        <v>937</v>
      </c>
      <c r="X63" s="392" t="s">
        <v>938</v>
      </c>
      <c r="Y63" s="616" t="s">
        <v>1886</v>
      </c>
      <c r="AB63"/>
    </row>
    <row r="64" spans="1:30" ht="75" customHeight="1" x14ac:dyDescent="0.25">
      <c r="A64" s="761">
        <v>108</v>
      </c>
      <c r="B64" s="767" t="str">
        <f>+VLOOKUP(A64,Tabla_Riesgos[[Número]:[Área]],2,FALSE)</f>
        <v>DISPOSICIÓN TEMPORAL DE ACTIVOS</v>
      </c>
      <c r="C64" s="767" t="str">
        <f>+VLOOKUP(A64,Tabla_Riesgos[[Número]:[Área]],3,FALSE)</f>
        <v>Puede ocurrir que no se cuente con la información de las obligaciones vencidas por el arrendatario.</v>
      </c>
      <c r="D64" s="767" t="str">
        <f>+VLOOKUP(A64,Tabla_Riesgos[[Número]:[Área]],6,FALSE)</f>
        <v>Operativo</v>
      </c>
      <c r="E64" s="767" t="str">
        <f>+VLOOKUP(A64,Tabla_Riesgos[[Número]:[Área]],4,FALSE)</f>
        <v>Debilidades en el seguimiento de la administración de los activos y gestión de la cartera</v>
      </c>
      <c r="F64" s="767" t="str">
        <f>+VLOOKUP(A64,Tabla_Riesgos[[Número]:[Área]],5,FALSE)</f>
        <v>Lo que podría generar Perdidas económicas
Lo que podría generar  Sanciones o denuncias</v>
      </c>
      <c r="G64" s="740">
        <f ca="1">IFERROR(ROUND(AVERAGEIF('Valoración 2.0'!$C$377:$AK$1471,'Mapa de riesgos operativos 1.0'!A64,'Valoración 2.0'!$Z$377:$Z$1471),0),0)</f>
        <v>3</v>
      </c>
      <c r="H64" s="740">
        <f ca="1">IFERROR(ROUND(AVERAGEIF('Valoración 2.0'!$C$377:$AK$1471,'Mapa de riesgos operativos 1.0'!A64,'Valoración 2.0'!$AA$377:$AA$1471),0),0)</f>
        <v>3</v>
      </c>
      <c r="I64" s="743" t="str">
        <f t="shared" ca="1" si="0"/>
        <v>PosibleModerado</v>
      </c>
      <c r="J64" s="761" t="str">
        <f ca="1">+IFERROR(VLOOKUP(G64,'Tablas de calculos'!$V$22:$X$26,2,FALSE),"")</f>
        <v>Posible</v>
      </c>
      <c r="K64" s="761" t="str">
        <f ca="1">+IFERROR(VLOOKUP(H64,'Tablas de calculos'!$V$22:$X$26,3,FALSE),"")</f>
        <v>Moderado</v>
      </c>
      <c r="L64" s="708" t="str">
        <f ca="1">IFERROR(VLOOKUP(I64,'Tablas de calculos'!$AF$4:$AI$28,4,FALSE),"")</f>
        <v>Alto</v>
      </c>
      <c r="M64" s="763" t="s">
        <v>544</v>
      </c>
      <c r="N64" s="765" t="s">
        <v>1775</v>
      </c>
      <c r="O64" s="737">
        <f ca="1">+G64-'Promedio de Controles'!E91</f>
        <v>2</v>
      </c>
      <c r="P64" s="737">
        <f ca="1">+H64-'Promedio de Controles'!F91</f>
        <v>1</v>
      </c>
      <c r="Q64" s="743" t="str">
        <f t="shared" ca="1" si="1"/>
        <v>ImprobableInsignificante</v>
      </c>
      <c r="R64" s="761" t="str">
        <f ca="1">+IFERROR(VLOOKUP(O64,'Tablas de calculos'!$V$22:$X$26,2,FALSE),"Rara Vez")</f>
        <v>Improbable</v>
      </c>
      <c r="S64" s="761" t="str">
        <f ca="1">+IFERROR(VLOOKUP(P64,'Tablas de calculos'!$V$22:$X$26,3,FALSE),"Insignificante")</f>
        <v>Insignificante</v>
      </c>
      <c r="T64" s="708" t="str">
        <f ca="1">IFERROR(VLOOKUP(Q64,'Tablas de calculos'!$AF$4:$AI$28,4,FALSE),"")</f>
        <v>Bajo</v>
      </c>
      <c r="U64" s="392" t="s">
        <v>946</v>
      </c>
      <c r="V64" s="392" t="s">
        <v>1687</v>
      </c>
      <c r="W64" s="392" t="s">
        <v>937</v>
      </c>
      <c r="X64" s="392" t="s">
        <v>938</v>
      </c>
      <c r="Y64" s="607" t="s">
        <v>1803</v>
      </c>
      <c r="AB64"/>
    </row>
    <row r="65" spans="1:30" ht="54.75" customHeight="1" x14ac:dyDescent="0.25">
      <c r="A65" s="762"/>
      <c r="B65" s="768"/>
      <c r="C65" s="768"/>
      <c r="D65" s="768"/>
      <c r="E65" s="768"/>
      <c r="F65" s="768"/>
      <c r="G65" s="742"/>
      <c r="H65" s="742"/>
      <c r="I65" s="745"/>
      <c r="J65" s="762"/>
      <c r="K65" s="762"/>
      <c r="L65" s="710"/>
      <c r="M65" s="764"/>
      <c r="N65" s="766"/>
      <c r="O65" s="739"/>
      <c r="P65" s="739"/>
      <c r="Q65" s="745"/>
      <c r="R65" s="762"/>
      <c r="S65" s="762"/>
      <c r="T65" s="710"/>
      <c r="U65" s="392" t="s">
        <v>1767</v>
      </c>
      <c r="V65" s="392" t="s">
        <v>949</v>
      </c>
      <c r="W65" s="392" t="s">
        <v>950</v>
      </c>
      <c r="X65" s="392" t="s">
        <v>874</v>
      </c>
      <c r="Y65" s="607" t="s">
        <v>1865</v>
      </c>
    </row>
    <row r="66" spans="1:30" ht="96.75" customHeight="1" x14ac:dyDescent="0.25">
      <c r="A66" s="761">
        <v>109</v>
      </c>
      <c r="B66" s="767" t="str">
        <f>+VLOOKUP(A66,Tabla_Riesgos[[Número]:[Área]],2,FALSE)</f>
        <v>DISPOSICIÓN TEMPORAL DE ACTIVOS</v>
      </c>
      <c r="C66" s="767" t="str">
        <f>+VLOOKUP(A66,Tabla_Riesgos[[Número]:[Área]],3,FALSE)</f>
        <v>Puede ocurrir que no se cuente con la información del traslado de productividad bajo la administración de deposito provisional</v>
      </c>
      <c r="D66" s="767" t="str">
        <f>+VLOOKUP(A66,Tabla_Riesgos[[Número]:[Área]],6,FALSE)</f>
        <v>Operativo</v>
      </c>
      <c r="E66" s="767" t="str">
        <f>+VLOOKUP(A66,Tabla_Riesgos[[Número]:[Área]],4,FALSE)</f>
        <v>Falta de seguimiento a los depositarios provisionales
Debido al incumplimiento de las obligaciones</v>
      </c>
      <c r="F66" s="767" t="str">
        <f>+VLOOKUP(A66,Tabla_Riesgos[[Número]:[Área]],5,FALSE)</f>
        <v>Lo que podría generar Perdidas económicas</v>
      </c>
      <c r="G66" s="740">
        <f ca="1">IFERROR(ROUND(AVERAGEIF('Valoración 2.0'!$C$377:$AK$1471,'Mapa de riesgos operativos 1.0'!A66,'Valoración 2.0'!$Z$377:$Z$1471),0),0)</f>
        <v>3</v>
      </c>
      <c r="H66" s="740">
        <f ca="1">IFERROR(ROUND(AVERAGEIF('Valoración 2.0'!$C$377:$AK$1471,'Mapa de riesgos operativos 1.0'!A66,'Valoración 2.0'!$AA$377:$AA$1471),0),0)</f>
        <v>3</v>
      </c>
      <c r="I66" s="743" t="str">
        <f t="shared" ca="1" si="0"/>
        <v>PosibleModerado</v>
      </c>
      <c r="J66" s="761" t="str">
        <f ca="1">+IFERROR(VLOOKUP(G66,'Tablas de calculos'!$V$22:$X$26,2,FALSE),"")</f>
        <v>Posible</v>
      </c>
      <c r="K66" s="761" t="str">
        <f ca="1">+IFERROR(VLOOKUP(H66,'Tablas de calculos'!$V$22:$X$26,3,FALSE),"")</f>
        <v>Moderado</v>
      </c>
      <c r="L66" s="708" t="str">
        <f ca="1">IFERROR(VLOOKUP(I66,'Tablas de calculos'!$AF$4:$AI$28,4,FALSE),"")</f>
        <v>Alto</v>
      </c>
      <c r="M66" s="763" t="s">
        <v>544</v>
      </c>
      <c r="N66" s="765" t="s">
        <v>1768</v>
      </c>
      <c r="O66" s="737">
        <f ca="1">+G66-'Promedio de Controles'!E92</f>
        <v>3</v>
      </c>
      <c r="P66" s="737">
        <f ca="1">+H66-'Promedio de Controles'!F92</f>
        <v>1</v>
      </c>
      <c r="Q66" s="743" t="str">
        <f t="shared" ca="1" si="1"/>
        <v>PosibleInsignificante</v>
      </c>
      <c r="R66" s="761" t="str">
        <f ca="1">+IFERROR(VLOOKUP(O66,'Tablas de calculos'!$V$22:$X$26,2,FALSE),"Rara Vez")</f>
        <v>Posible</v>
      </c>
      <c r="S66" s="761" t="str">
        <f ca="1">+IFERROR(VLOOKUP(P66,'Tablas de calculos'!$V$22:$X$26,3,FALSE),"")</f>
        <v>Insignificante</v>
      </c>
      <c r="T66" s="708" t="str">
        <f ca="1">IFERROR(VLOOKUP(Q66,'Tablas de calculos'!$AF$4:$AI$28,4,FALSE),"")</f>
        <v>Bajo</v>
      </c>
      <c r="U66" s="392" t="s">
        <v>1688</v>
      </c>
      <c r="V66" s="392" t="s">
        <v>939</v>
      </c>
      <c r="W66" s="392" t="s">
        <v>940</v>
      </c>
      <c r="X66" s="392" t="s">
        <v>887</v>
      </c>
      <c r="Y66" s="610" t="s">
        <v>1866</v>
      </c>
      <c r="AB66"/>
    </row>
    <row r="67" spans="1:30" ht="95.25" customHeight="1" x14ac:dyDescent="0.25">
      <c r="A67" s="762"/>
      <c r="B67" s="768"/>
      <c r="C67" s="768"/>
      <c r="D67" s="768"/>
      <c r="E67" s="768"/>
      <c r="F67" s="768"/>
      <c r="G67" s="742"/>
      <c r="H67" s="742"/>
      <c r="I67" s="745"/>
      <c r="J67" s="762"/>
      <c r="K67" s="762"/>
      <c r="L67" s="710"/>
      <c r="M67" s="764"/>
      <c r="N67" s="766"/>
      <c r="O67" s="739"/>
      <c r="P67" s="739"/>
      <c r="Q67" s="745"/>
      <c r="R67" s="762"/>
      <c r="S67" s="762"/>
      <c r="T67" s="710"/>
      <c r="U67" s="392" t="s">
        <v>956</v>
      </c>
      <c r="V67" s="392" t="s">
        <v>949</v>
      </c>
      <c r="W67" s="392" t="s">
        <v>950</v>
      </c>
      <c r="X67" s="392" t="s">
        <v>874</v>
      </c>
      <c r="Y67" s="607" t="s">
        <v>1772</v>
      </c>
    </row>
    <row r="68" spans="1:30" ht="75" customHeight="1" x14ac:dyDescent="0.25">
      <c r="A68" s="761">
        <v>110</v>
      </c>
      <c r="B68" s="767" t="str">
        <f>+VLOOKUP(A68,Tabla_Riesgos[[Número]:[Área]],2,FALSE)</f>
        <v>DISPOSICIÓN TEMPORAL DE ACTIVOS</v>
      </c>
      <c r="C68" s="767" t="str">
        <f>+VLOOKUP(A68,Tabla_Riesgos[[Número]:[Área]],3,FALSE)</f>
        <v>Puede ocurrir que no se conserven las condiciones físicas ni se mantengan las obligaciones al día de los activos bajo la administración en destinación provisional</v>
      </c>
      <c r="D68" s="767" t="str">
        <f>+VLOOKUP(A68,Tabla_Riesgos[[Número]:[Área]],6,FALSE)</f>
        <v>Operativo</v>
      </c>
      <c r="E68" s="767" t="str">
        <f>+VLOOKUP(A68,Tabla_Riesgos[[Número]:[Área]],4,FALSE)</f>
        <v>Debido al incumplimiento de las obligaciones del destinario provisional</v>
      </c>
      <c r="F68" s="767" t="str">
        <f>+VLOOKUP(A68,Tabla_Riesgos[[Número]:[Área]],5,FALSE)</f>
        <v>Lo que podría generar Perdidas económicas
Lo que podría generar  Sanciones o denuncias</v>
      </c>
      <c r="G68" s="740">
        <f ca="1">IFERROR(ROUND(AVERAGEIF('Valoración 2.0'!$C$377:$AK$1471,'Mapa de riesgos operativos 1.0'!A68,'Valoración 2.0'!$Z$377:$Z$1471),0),0)</f>
        <v>3</v>
      </c>
      <c r="H68" s="740">
        <f ca="1">IFERROR(ROUND(AVERAGEIF('Valoración 2.0'!$C$377:$AK$1471,'Mapa de riesgos operativos 1.0'!A68,'Valoración 2.0'!$AA$377:$AA$1471),0),0)</f>
        <v>3</v>
      </c>
      <c r="I68" s="743" t="str">
        <f t="shared" ca="1" si="0"/>
        <v>PosibleModerado</v>
      </c>
      <c r="J68" s="761" t="str">
        <f ca="1">+IFERROR(VLOOKUP(G68,'Tablas de calculos'!$V$22:$X$26,2,FALSE),"")</f>
        <v>Posible</v>
      </c>
      <c r="K68" s="761" t="str">
        <f ca="1">+IFERROR(VLOOKUP(H68,'Tablas de calculos'!$V$22:$X$26,3,FALSE),"")</f>
        <v>Moderado</v>
      </c>
      <c r="L68" s="708" t="str">
        <f ca="1">IFERROR(VLOOKUP(I68,'Tablas de calculos'!$AF$4:$AI$28,4,FALSE),"")</f>
        <v>Alto</v>
      </c>
      <c r="M68" s="763" t="s">
        <v>544</v>
      </c>
      <c r="N68" s="765" t="s">
        <v>1788</v>
      </c>
      <c r="O68" s="737">
        <f ca="1">+G68-'Promedio de Controles'!E93</f>
        <v>2</v>
      </c>
      <c r="P68" s="737">
        <f ca="1">+H68-'Promedio de Controles'!F93</f>
        <v>1</v>
      </c>
      <c r="Q68" s="743" t="str">
        <f t="shared" ca="1" si="1"/>
        <v>ImprobableInsignificante</v>
      </c>
      <c r="R68" s="761" t="str">
        <f ca="1">+IFERROR(VLOOKUP(O68,'Tablas de calculos'!$V$22:$X$26,2,FALSE),"Rara Vez")</f>
        <v>Improbable</v>
      </c>
      <c r="S68" s="761" t="str">
        <f ca="1">+IFERROR(VLOOKUP(P68,'Tablas de calculos'!$V$22:$X$26,3,FALSE),"")</f>
        <v>Insignificante</v>
      </c>
      <c r="T68" s="708" t="str">
        <f ca="1">IFERROR(VLOOKUP(Q68,'Tablas de calculos'!$AF$4:$AI$28,4,FALSE),"")</f>
        <v>Bajo</v>
      </c>
      <c r="U68" s="392" t="s">
        <v>1688</v>
      </c>
      <c r="V68" s="392" t="s">
        <v>939</v>
      </c>
      <c r="W68" s="392" t="s">
        <v>940</v>
      </c>
      <c r="X68" s="392" t="s">
        <v>887</v>
      </c>
      <c r="Y68" s="607" t="s">
        <v>1867</v>
      </c>
      <c r="AB68"/>
    </row>
    <row r="69" spans="1:30" ht="84.75" customHeight="1" x14ac:dyDescent="0.25">
      <c r="A69" s="762"/>
      <c r="B69" s="768"/>
      <c r="C69" s="768"/>
      <c r="D69" s="768"/>
      <c r="E69" s="768"/>
      <c r="F69" s="768"/>
      <c r="G69" s="742"/>
      <c r="H69" s="742"/>
      <c r="I69" s="745"/>
      <c r="J69" s="762"/>
      <c r="K69" s="762"/>
      <c r="L69" s="710"/>
      <c r="M69" s="764"/>
      <c r="N69" s="766"/>
      <c r="O69" s="739"/>
      <c r="P69" s="739"/>
      <c r="Q69" s="745"/>
      <c r="R69" s="762"/>
      <c r="S69" s="762"/>
      <c r="T69" s="710"/>
      <c r="U69" s="392" t="s">
        <v>1789</v>
      </c>
      <c r="V69" s="392" t="s">
        <v>1790</v>
      </c>
      <c r="W69" s="392" t="s">
        <v>1683</v>
      </c>
      <c r="X69" s="392" t="s">
        <v>1632</v>
      </c>
      <c r="Y69" s="607" t="s">
        <v>1868</v>
      </c>
      <c r="AA69" s="512"/>
      <c r="AB69" s="512"/>
      <c r="AC69" s="512"/>
      <c r="AD69" s="512"/>
    </row>
    <row r="70" spans="1:30" ht="77.25" customHeight="1" x14ac:dyDescent="0.25">
      <c r="A70" s="761">
        <v>111</v>
      </c>
      <c r="B70" s="767" t="str">
        <f>+VLOOKUP(A70,Tabla_Riesgos[[Número]:[Área]],2,FALSE)</f>
        <v>DISPOSICIÓN TEMPORAL DE ACTIVOS</v>
      </c>
      <c r="C70" s="767" t="str">
        <f>+VLOOKUP(A70,Tabla_Riesgos[[Número]:[Área]],3,FALSE)</f>
        <v>Puede ocurrir que no se tenga identificado los activos productivos dentro del sistema de información</v>
      </c>
      <c r="D70" s="767" t="str">
        <f>+VLOOKUP(A70,Tabla_Riesgos[[Número]:[Área]],6,FALSE)</f>
        <v>Operativo</v>
      </c>
      <c r="E70" s="767" t="str">
        <f>+VLOOKUP(A70,Tabla_Riesgos[[Número]:[Área]],4,FALSE)</f>
        <v>Debido a la omisión de información por parte del depositario provisional</v>
      </c>
      <c r="F70" s="767" t="str">
        <f>+VLOOKUP(A70,Tabla_Riesgos[[Número]:[Área]],5,FALSE)</f>
        <v>Lo que podría generar pérdidas económicas
Lo que podría generar  Sanciones o denuncias
Afectar la generación de productividad</v>
      </c>
      <c r="G70" s="740">
        <f ca="1">IFERROR(ROUND(AVERAGEIF('Valoración 2.0'!$C$377:$AK$1471,'Mapa de riesgos operativos 1.0'!A70,'Valoración 2.0'!$Z$377:$Z$1471),0),0)</f>
        <v>4</v>
      </c>
      <c r="H70" s="740">
        <f ca="1">IFERROR(ROUND(AVERAGEIF('Valoración 2.0'!$C$377:$AK$1471,'Mapa de riesgos operativos 1.0'!A70,'Valoración 2.0'!$AA$377:$AA$1471),0),0)</f>
        <v>3</v>
      </c>
      <c r="I70" s="743" t="str">
        <f t="shared" ca="1" si="0"/>
        <v>ProbableModerado</v>
      </c>
      <c r="J70" s="761" t="str">
        <f ca="1">+IFERROR(VLOOKUP(G70,'Tablas de calculos'!$V$22:$X$26,2,FALSE),"")</f>
        <v>Probable</v>
      </c>
      <c r="K70" s="761" t="str">
        <f ca="1">+IFERROR(VLOOKUP(H70,'Tablas de calculos'!$V$22:$X$26,3,FALSE),"")</f>
        <v>Moderado</v>
      </c>
      <c r="L70" s="708" t="str">
        <f ca="1">IFERROR(VLOOKUP(I70,'Tablas de calculos'!$AF$4:$AI$28,4,FALSE),"")</f>
        <v>Alto</v>
      </c>
      <c r="M70" s="763" t="s">
        <v>544</v>
      </c>
      <c r="N70" s="765" t="s">
        <v>1774</v>
      </c>
      <c r="O70" s="737">
        <f ca="1">IFERROR(ROUND(AVERAGEIF('Valoración 2.0'!$C$377:$AK$1296,'Mapa de riesgos operativos 1.0'!A70,'Valoración 2.0'!$AG$377:$AG$1296),0),0)</f>
        <v>4</v>
      </c>
      <c r="P70" s="740">
        <f ca="1">IFERROR(ROUND(AVERAGEIF('Valoración 2.0'!$C$377:$AK$1296,'Mapa de riesgos operativos 1.0'!A70,'Valoración 2.0'!$AH$377:$AH$1296),0),0)</f>
        <v>3</v>
      </c>
      <c r="Q70" s="743" t="str">
        <f t="shared" ca="1" si="1"/>
        <v>ProbableModerado</v>
      </c>
      <c r="R70" s="761" t="str">
        <f ca="1">+IFERROR(VLOOKUP(O70,'Tablas de calculos'!$V$22:$X$26,2,FALSE),"Rara Vez")</f>
        <v>Probable</v>
      </c>
      <c r="S70" s="761" t="str">
        <f ca="1">+IFERROR(VLOOKUP(P70,'Tablas de calculos'!$V$22:$X$26,3,FALSE),"")</f>
        <v>Moderado</v>
      </c>
      <c r="T70" s="708" t="str">
        <f ca="1">IFERROR(VLOOKUP(Q70,'Tablas de calculos'!$AF$4:$AI$28,4,FALSE),"")</f>
        <v>Alto</v>
      </c>
      <c r="U70" s="392" t="s">
        <v>1769</v>
      </c>
      <c r="V70" s="392" t="s">
        <v>1686</v>
      </c>
      <c r="W70" s="392" t="s">
        <v>940</v>
      </c>
      <c r="X70" s="392" t="s">
        <v>887</v>
      </c>
      <c r="Y70" s="607" t="s">
        <v>1869</v>
      </c>
      <c r="AB70"/>
    </row>
    <row r="71" spans="1:30" ht="70.5" customHeight="1" x14ac:dyDescent="0.25">
      <c r="A71" s="762"/>
      <c r="B71" s="768"/>
      <c r="C71" s="768"/>
      <c r="D71" s="768"/>
      <c r="E71" s="768"/>
      <c r="F71" s="768"/>
      <c r="G71" s="742"/>
      <c r="H71" s="742"/>
      <c r="I71" s="745"/>
      <c r="J71" s="762"/>
      <c r="K71" s="762"/>
      <c r="L71" s="710"/>
      <c r="M71" s="764"/>
      <c r="N71" s="766"/>
      <c r="O71" s="739"/>
      <c r="P71" s="742"/>
      <c r="Q71" s="745"/>
      <c r="R71" s="762"/>
      <c r="S71" s="762"/>
      <c r="T71" s="710"/>
      <c r="U71" s="392" t="s">
        <v>957</v>
      </c>
      <c r="V71" s="392" t="s">
        <v>958</v>
      </c>
      <c r="W71" s="392" t="s">
        <v>950</v>
      </c>
      <c r="X71" s="392" t="s">
        <v>874</v>
      </c>
      <c r="Y71" s="607" t="s">
        <v>1870</v>
      </c>
    </row>
    <row r="72" spans="1:30" ht="60" customHeight="1" x14ac:dyDescent="0.25">
      <c r="A72" s="761">
        <v>112</v>
      </c>
      <c r="B72" s="767" t="str">
        <f>+VLOOKUP(A72,Tabla_Riesgos[[Número]:[Área]],2,FALSE)</f>
        <v>DISPOSICIÓN TEMPORAL DE ACTIVOS</v>
      </c>
      <c r="C72" s="767" t="str">
        <f>+VLOOKUP(A72,Tabla_Riesgos[[Número]:[Área]],3,FALSE)</f>
        <v>Puede ocurrir que las entidades de registro  cuenten con información desactualizada de los  mecanismos de administración.</v>
      </c>
      <c r="D72" s="767" t="str">
        <f>+VLOOKUP(A72,Tabla_Riesgos[[Número]:[Área]],6,FALSE)</f>
        <v>Operativo</v>
      </c>
      <c r="E72" s="767" t="str">
        <f>+VLOOKUP(A72,Tabla_Riesgos[[Número]:[Área]],4,FALSE)</f>
        <v>Debilidad en la comunicación y seguimiento al registro de las anotaciones</v>
      </c>
      <c r="F72" s="767" t="str">
        <f>+VLOOKUP(A72,Tabla_Riesgos[[Número]:[Área]],5,FALSE)</f>
        <v>Impide la administración de los activos
Lo que podría generar Perdidas económicas
Lo que podría generar  Sanciones o denuncias</v>
      </c>
      <c r="G72" s="740">
        <f ca="1">IFERROR(ROUND(AVERAGEIF('Valoración 2.0'!$C$377:$AK$1471,'Mapa de riesgos operativos 1.0'!A72,'Valoración 2.0'!$Z$377:$Z$1471),0),0)</f>
        <v>3</v>
      </c>
      <c r="H72" s="740">
        <f ca="1">IFERROR(ROUND(AVERAGEIF('Valoración 2.0'!$C$377:$AK$1471,'Mapa de riesgos operativos 1.0'!A72,'Valoración 2.0'!$AA$377:$AA$1471),0),0)</f>
        <v>2</v>
      </c>
      <c r="I72" s="743" t="str">
        <f t="shared" ca="1" si="0"/>
        <v>PosibleMenor</v>
      </c>
      <c r="J72" s="761" t="str">
        <f ca="1">+IFERROR(VLOOKUP(G72,'Tablas de calculos'!$V$22:$X$26,2,FALSE),"")</f>
        <v>Posible</v>
      </c>
      <c r="K72" s="761" t="str">
        <f ca="1">+IFERROR(VLOOKUP(H72,'Tablas de calculos'!$V$22:$X$26,3,FALSE),"")</f>
        <v>Menor</v>
      </c>
      <c r="L72" s="708" t="str">
        <f ca="1">IFERROR(VLOOKUP(I72,'Tablas de calculos'!$AF$4:$AI$28,4,FALSE),"")</f>
        <v>Moderado</v>
      </c>
      <c r="M72" s="763" t="s">
        <v>544</v>
      </c>
      <c r="N72" s="765" t="s">
        <v>1802</v>
      </c>
      <c r="O72" s="737">
        <f ca="1">+G72-'Promedio de Controles'!E94</f>
        <v>2</v>
      </c>
      <c r="P72" s="737">
        <f ca="1">+H72-'Promedio de Controles'!F94</f>
        <v>0</v>
      </c>
      <c r="Q72" s="743" t="str">
        <f t="shared" ca="1" si="1"/>
        <v>ImprobableInsignificante</v>
      </c>
      <c r="R72" s="761" t="str">
        <f ca="1">+IFERROR(VLOOKUP(O72,'Tablas de calculos'!$V$22:$X$26,2,FALSE),"Rara Vez")</f>
        <v>Improbable</v>
      </c>
      <c r="S72" s="761" t="str">
        <f ca="1">+IFERROR(VLOOKUP(P72,'Tablas de calculos'!$V$22:$X$26,3,FALSE),"Insignificante")</f>
        <v>Insignificante</v>
      </c>
      <c r="T72" s="708" t="str">
        <f ca="1">IFERROR(VLOOKUP(Q72,'Tablas de calculos'!$AF$4:$AI$28,4,FALSE),"")</f>
        <v>Bajo</v>
      </c>
      <c r="U72" s="392" t="s">
        <v>1689</v>
      </c>
      <c r="V72" s="392" t="s">
        <v>1690</v>
      </c>
      <c r="W72" s="392" t="s">
        <v>937</v>
      </c>
      <c r="X72" s="392" t="s">
        <v>938</v>
      </c>
      <c r="Y72" s="607" t="s">
        <v>1804</v>
      </c>
      <c r="AB72"/>
    </row>
    <row r="73" spans="1:30" ht="66.75" customHeight="1" x14ac:dyDescent="0.25">
      <c r="A73" s="762"/>
      <c r="B73" s="768"/>
      <c r="C73" s="768"/>
      <c r="D73" s="768"/>
      <c r="E73" s="768"/>
      <c r="F73" s="768"/>
      <c r="G73" s="742"/>
      <c r="H73" s="742"/>
      <c r="I73" s="745"/>
      <c r="J73" s="762"/>
      <c r="K73" s="762"/>
      <c r="L73" s="710"/>
      <c r="M73" s="764"/>
      <c r="N73" s="766"/>
      <c r="O73" s="739"/>
      <c r="P73" s="739"/>
      <c r="Q73" s="745"/>
      <c r="R73" s="762"/>
      <c r="S73" s="762"/>
      <c r="T73" s="710"/>
      <c r="U73" s="392" t="s">
        <v>1770</v>
      </c>
      <c r="V73" s="392" t="s">
        <v>958</v>
      </c>
      <c r="W73" s="392" t="s">
        <v>950</v>
      </c>
      <c r="X73" s="392" t="s">
        <v>874</v>
      </c>
      <c r="Y73" s="607" t="s">
        <v>1871</v>
      </c>
    </row>
    <row r="74" spans="1:30" ht="105" x14ac:dyDescent="0.25">
      <c r="A74" s="35">
        <v>113</v>
      </c>
      <c r="B74" s="392" t="str">
        <f>+VLOOKUP(A74,Tabla_Riesgos[[Número]:[Área]],2,FALSE)</f>
        <v>DISPOSICIÓN FINAL DE ACTIVOS</v>
      </c>
      <c r="C74" s="392" t="str">
        <f>+VLOOKUP(A74,Tabla_Riesgos[[Número]:[Área]],3,FALSE)</f>
        <v>Puede ocurrir que no se pueda realizar un estado de cuenta completo de los activos</v>
      </c>
      <c r="D74" s="392" t="str">
        <f>+VLOOKUP(A74,Tabla_Riesgos[[Número]:[Área]],6,FALSE)</f>
        <v>Estratégico</v>
      </c>
      <c r="E74" s="392" t="str">
        <f>+VLOOKUP(A74,Tabla_Riesgos[[Número]:[Área]],4,FALSE)</f>
        <v>Debido a que no exista información histórica del activo
Debido a la perdida de información en la entrega por parte de la administración anterior
Debido a que no se capture en los sistemas de información todas las variables asociadas a los gastos</v>
      </c>
      <c r="F74" s="392" t="str">
        <f>+VLOOKUP(A74,Tabla_Riesgos[[Número]:[Área]],5,FALSE)</f>
        <v>Ocasionado perdida oportunidad de negocios
Ocasionado perdidas económicas
Perdida imagen reputacional de la entidad
Ocasionando sanciones y/o demandas en contra de SAE</v>
      </c>
      <c r="G74" s="123">
        <f ca="1">IFERROR(ROUND(AVERAGEIF('Valoración 2.0'!$C$377:$AK$1471,'Mapa de riesgos operativos 1.0'!A74,'Valoración 2.0'!$Z$377:$Z$1471),0),0)</f>
        <v>4</v>
      </c>
      <c r="H74" s="123">
        <f ca="1">IFERROR(ROUND(AVERAGEIF('Valoración 2.0'!$C$377:$AK$1471,'Mapa de riesgos operativos 1.0'!A74,'Valoración 2.0'!$AA$377:$AA$1471),0),0)</f>
        <v>4</v>
      </c>
      <c r="I74" s="233" t="str">
        <f t="shared" ca="1" si="0"/>
        <v>ProbableMayor</v>
      </c>
      <c r="J74" s="35" t="str">
        <f ca="1">+IFERROR(VLOOKUP(G74,'Tablas de calculos'!$V$22:$X$26,2,FALSE),"")</f>
        <v>Probable</v>
      </c>
      <c r="K74" s="35" t="str">
        <f ca="1">+IFERROR(VLOOKUP(H74,'Tablas de calculos'!$V$22:$X$26,3,FALSE),"")</f>
        <v>Mayor</v>
      </c>
      <c r="L74" s="484" t="str">
        <f ca="1">IFERROR(VLOOKUP(I74,'Tablas de calculos'!$AF$4:$AI$28,4,FALSE),"")</f>
        <v>Extremo</v>
      </c>
      <c r="M74" s="430" t="s">
        <v>544</v>
      </c>
      <c r="N74" s="488" t="s">
        <v>1773</v>
      </c>
      <c r="O74" s="289">
        <f ca="1">IFERROR(ROUND(AVERAGEIF('Valoración 2.0'!$C$377:$AK$1296,'Mapa de riesgos operativos 1.0'!A74,'Valoración 2.0'!$AG$377:$AG$1296),0),0)</f>
        <v>4</v>
      </c>
      <c r="P74" s="123">
        <f ca="1">IFERROR(ROUND(AVERAGEIF('Valoración 2.0'!$C$377:$AK$1296,'Mapa de riesgos operativos 1.0'!A74,'Valoración 2.0'!$AH$377:$AH$1296),0),0)</f>
        <v>4</v>
      </c>
      <c r="Q74" s="233" t="str">
        <f t="shared" ca="1" si="1"/>
        <v>ProbableMayor</v>
      </c>
      <c r="R74" s="35" t="str">
        <f ca="1">+IFERROR(VLOOKUP(O74,'Tablas de calculos'!$V$22:$X$26,2,FALSE),"Rara Vez")</f>
        <v>Probable</v>
      </c>
      <c r="S74" s="35" t="str">
        <f ca="1">+IFERROR(VLOOKUP(P74,'Tablas de calculos'!$V$22:$X$26,3,FALSE),"")</f>
        <v>Mayor</v>
      </c>
      <c r="T74" s="484" t="str">
        <f ca="1">IFERROR(VLOOKUP(Q74,'Tablas de calculos'!$AF$4:$AI$28,4,FALSE),"")</f>
        <v>Extremo</v>
      </c>
      <c r="U74" s="392" t="s">
        <v>1771</v>
      </c>
      <c r="V74" s="392" t="s">
        <v>949</v>
      </c>
      <c r="W74" s="392" t="s">
        <v>950</v>
      </c>
      <c r="X74" s="392" t="s">
        <v>874</v>
      </c>
      <c r="Y74" s="607" t="s">
        <v>1872</v>
      </c>
      <c r="AB74"/>
    </row>
    <row r="75" spans="1:30" ht="105" customHeight="1" x14ac:dyDescent="0.25">
      <c r="A75" s="35">
        <v>114</v>
      </c>
      <c r="B75" s="392" t="str">
        <f>+VLOOKUP(A75,Tabla_Riesgos[[Número]:[Área]],2,FALSE)</f>
        <v>DISPOSICIÓN FINAL DE ACTIVOS</v>
      </c>
      <c r="C75" s="392" t="str">
        <f>+VLOOKUP(A75,Tabla_Riesgos[[Número]:[Área]],3,FALSE)</f>
        <v>Podría ocurrir que se done un activo con potencial de venta</v>
      </c>
      <c r="D75" s="392" t="str">
        <f>+VLOOKUP(A75,Tabla_Riesgos[[Número]:[Área]],6,FALSE)</f>
        <v>Operativo</v>
      </c>
      <c r="E75" s="392" t="str">
        <f>+VLOOKUP(A75,Tabla_Riesgos[[Número]:[Área]],4,FALSE)</f>
        <v>Debilidades en la comunicación entre procesos
Limitaciones en la aplicación de las disposiciones legales</v>
      </c>
      <c r="F75" s="392" t="str">
        <f>+VLOOKUP(A75,Tabla_Riesgos[[Número]:[Área]],5,FALSE)</f>
        <v>Ocasionado perdidas económicas
Ocasionado perdida oportunidad de negocios
Ocasionando perdida de credibilidad de SAE
Ocasionando sanciones y/o demandas en contra de SAE</v>
      </c>
      <c r="G75" s="123">
        <f ca="1">IFERROR(ROUND(AVERAGEIF('Valoración 2.0'!$C$377:$AK$1471,'Mapa de riesgos operativos 1.0'!A75,'Valoración 2.0'!$Z$377:$Z$1471),0),0)</f>
        <v>3</v>
      </c>
      <c r="H75" s="123">
        <f ca="1">IFERROR(ROUND(AVERAGEIF('Valoración 2.0'!$C$377:$AK$1471,'Mapa de riesgos operativos 1.0'!A75,'Valoración 2.0'!$AA$377:$AA$1471),0),0)</f>
        <v>3</v>
      </c>
      <c r="I75" s="233" t="str">
        <f t="shared" ca="1" si="0"/>
        <v>PosibleModerado</v>
      </c>
      <c r="J75" s="35" t="str">
        <f ca="1">+IFERROR(VLOOKUP(G75,'Tablas de calculos'!$V$22:$X$26,2,FALSE),"")</f>
        <v>Posible</v>
      </c>
      <c r="K75" s="35" t="str">
        <f ca="1">+IFERROR(VLOOKUP(H75,'Tablas de calculos'!$V$22:$X$26,3,FALSE),"")</f>
        <v>Moderado</v>
      </c>
      <c r="L75" s="484" t="str">
        <f ca="1">IFERROR(VLOOKUP(I75,'Tablas de calculos'!$AF$4:$AI$28,4,FALSE),"")</f>
        <v>Alto</v>
      </c>
      <c r="M75" s="430" t="s">
        <v>544</v>
      </c>
      <c r="N75" s="488" t="s">
        <v>1111</v>
      </c>
      <c r="O75" s="289">
        <f ca="1">+G75-'Promedio de Controles'!E95</f>
        <v>1</v>
      </c>
      <c r="P75" s="289">
        <f ca="1">+H75-'Promedio de Controles'!F95</f>
        <v>1</v>
      </c>
      <c r="Q75" s="233" t="str">
        <f t="shared" ca="1" si="1"/>
        <v>Rara VezInsignificante</v>
      </c>
      <c r="R75" s="35" t="str">
        <f ca="1">+IFERROR(VLOOKUP(O75,'Tablas de calculos'!$V$22:$X$26,2,FALSE),"Rara Vez")</f>
        <v>Rara Vez</v>
      </c>
      <c r="S75" s="35" t="str">
        <f ca="1">+IFERROR(VLOOKUP(P75,'Tablas de calculos'!$V$22:$X$26,3,FALSE),"")</f>
        <v>Insignificante</v>
      </c>
      <c r="T75" s="484" t="str">
        <f ca="1">IFERROR(VLOOKUP(Q75,'Tablas de calculos'!$AF$4:$AI$28,4,FALSE),"")</f>
        <v>Bajo</v>
      </c>
      <c r="U75" s="392" t="s">
        <v>959</v>
      </c>
      <c r="V75" s="392" t="s">
        <v>949</v>
      </c>
      <c r="W75" s="392" t="s">
        <v>954</v>
      </c>
      <c r="X75" s="392" t="s">
        <v>954</v>
      </c>
      <c r="Y75" s="607" t="s">
        <v>1824</v>
      </c>
      <c r="AB75"/>
    </row>
    <row r="76" spans="1:30" ht="90" customHeight="1" x14ac:dyDescent="0.25">
      <c r="A76" s="35">
        <v>116</v>
      </c>
      <c r="B76" s="392" t="str">
        <f>+VLOOKUP(A76,Tabla_Riesgos[[Número]:[Área]],2,FALSE)</f>
        <v>DISPOSICIÓN FINAL DE ACTIVOS</v>
      </c>
      <c r="C76" s="392" t="str">
        <f>+VLOOKUP(A76,Tabla_Riesgos[[Número]:[Área]],3,FALSE)</f>
        <v>Podría ocurrir que se done un activo con potencial de venta</v>
      </c>
      <c r="D76" s="392" t="str">
        <f>+VLOOKUP(A76,Tabla_Riesgos[[Número]:[Área]],6,FALSE)</f>
        <v>Operativo</v>
      </c>
      <c r="E76" s="392" t="str">
        <f>+VLOOKUP(A76,Tabla_Riesgos[[Número]:[Área]],4,FALSE)</f>
        <v>Debilidades en la comunicación entre procesos
Limitaciones en la aplicación de las disposiciones legales</v>
      </c>
      <c r="F76" s="392" t="str">
        <f>+VLOOKUP(A76,Tabla_Riesgos[[Número]:[Área]],5,FALSE)</f>
        <v>Ocasionado perdidas económicas
Ocasionado perdida oportunidad de negocios
Ocasionando perdida de credibilidad de SAE
Ocasionando sanciones y/o demandas en contra de SAE</v>
      </c>
      <c r="G76" s="123">
        <f ca="1">IFERROR(ROUND(AVERAGEIF('Valoración 2.0'!$C$377:$AK$1471,'Mapa de riesgos operativos 1.0'!A76,'Valoración 2.0'!$Z$377:$Z$1471),0),0)</f>
        <v>2</v>
      </c>
      <c r="H76" s="123">
        <f ca="1">IFERROR(ROUND(AVERAGEIF('Valoración 2.0'!$C$377:$AK$1471,'Mapa de riesgos operativos 1.0'!A76,'Valoración 2.0'!$AA$377:$AA$1471),0),0)</f>
        <v>3</v>
      </c>
      <c r="I76" s="233" t="str">
        <f t="shared" ca="1" si="0"/>
        <v>ImprobableModerado</v>
      </c>
      <c r="J76" s="35" t="str">
        <f ca="1">+IFERROR(VLOOKUP(G76,'Tablas de calculos'!$V$22:$X$26,2,FALSE),"")</f>
        <v>Improbable</v>
      </c>
      <c r="K76" s="35" t="str">
        <f ca="1">+IFERROR(VLOOKUP(H76,'Tablas de calculos'!$V$22:$X$26,3,FALSE),"")</f>
        <v>Moderado</v>
      </c>
      <c r="L76" s="484" t="str">
        <f ca="1">IFERROR(VLOOKUP(I76,'Tablas de calculos'!$AF$4:$AI$28,4,FALSE),"")</f>
        <v>Moderado</v>
      </c>
      <c r="M76" s="430" t="s">
        <v>544</v>
      </c>
      <c r="N76" s="488" t="s">
        <v>1633</v>
      </c>
      <c r="O76" s="289">
        <f ca="1">+G76-'Promedio de Controles'!E96</f>
        <v>0</v>
      </c>
      <c r="P76" s="289">
        <f ca="1">+H76-'Promedio de Controles'!F96</f>
        <v>1</v>
      </c>
      <c r="Q76" s="233" t="str">
        <f t="shared" ca="1" si="1"/>
        <v>Rara VezInsignificante</v>
      </c>
      <c r="R76" s="35" t="str">
        <f ca="1">+IFERROR(VLOOKUP(O76,'Tablas de calculos'!$V$22:$X$26,2,FALSE),"Rara Vez")</f>
        <v>Rara Vez</v>
      </c>
      <c r="S76" s="35" t="str">
        <f ca="1">+IFERROR(VLOOKUP(P76,'Tablas de calculos'!$V$22:$X$26,3,FALSE),"Insignificante")</f>
        <v>Insignificante</v>
      </c>
      <c r="T76" s="484" t="str">
        <f ca="1">IFERROR(VLOOKUP(Q76,'Tablas de calculos'!$AF$4:$AI$28,4,FALSE),"")</f>
        <v>Bajo</v>
      </c>
      <c r="U76" s="392" t="s">
        <v>1384</v>
      </c>
      <c r="V76" s="392" t="s">
        <v>1385</v>
      </c>
      <c r="W76" s="392" t="s">
        <v>943</v>
      </c>
      <c r="X76" s="392" t="s">
        <v>943</v>
      </c>
      <c r="AB76"/>
    </row>
    <row r="77" spans="1:30" ht="135" x14ac:dyDescent="0.25">
      <c r="A77" s="35">
        <v>117</v>
      </c>
      <c r="B77" s="392" t="str">
        <f>+VLOOKUP(A77,Tabla_Riesgos[[Número]:[Área]],2,FALSE)</f>
        <v>GESTIÓN DEL TALENTO HUMANO</v>
      </c>
      <c r="C77" s="392" t="str">
        <f>+VLOOKUP(A77,Tabla_Riesgos[[Número]:[Área]],3,FALSE)</f>
        <v xml:space="preserve">Se podría presentar contratación de personal sin el cumplimiento de requisitos mínimos.     </v>
      </c>
      <c r="D77" s="392" t="str">
        <f>+VLOOKUP(A77,Tabla_Riesgos[[Número]:[Área]],6,FALSE)</f>
        <v>Operativo</v>
      </c>
      <c r="E77" s="392" t="str">
        <f>+VLOOKUP(A77,Tabla_Riesgos[[Número]:[Área]],4,FALSE)</f>
        <v>Mala interpretación del perfil mínimo requerido para el cargo
Desconocimiento de la hoja de vida del candidato
Fraude en la información Suministrada por el candidato
Deficiencias en la validación de la información suministrada por le candidato</v>
      </c>
      <c r="F77" s="392" t="str">
        <f>+VLOOKUP(A77,Tabla_Riesgos[[Número]:[Área]],5,FALSE)</f>
        <v xml:space="preserve">Lo cual generaría Reprocesos
Lo cual Generaría perdida de credibilidad de los funcionarios y de la SAE
Lo cual Generaría pérdidas económicas
</v>
      </c>
      <c r="G77" s="123">
        <f ca="1">IFERROR(ROUND(AVERAGEIF('Valoración 2.0'!$C$377:$AK$1471,'Mapa de riesgos operativos 1.0'!A77,'Valoración 2.0'!$Z$377:$Z$1471),0),0)</f>
        <v>2</v>
      </c>
      <c r="H77" s="123">
        <f ca="1">IFERROR(ROUND(AVERAGEIF('Valoración 2.0'!$C$377:$AK$1471,'Mapa de riesgos operativos 1.0'!A77,'Valoración 2.0'!$AA$377:$AA$1471),0),0)</f>
        <v>2</v>
      </c>
      <c r="I77" s="233" t="str">
        <f t="shared" ref="I77:I96" ca="1" si="4">CONCATENATE(J77,K77)</f>
        <v>ImprobableMenor</v>
      </c>
      <c r="J77" s="35" t="str">
        <f ca="1">+IFERROR(VLOOKUP(G77,'Tablas de calculos'!$V$22:$X$26,2,FALSE),"")</f>
        <v>Improbable</v>
      </c>
      <c r="K77" s="35" t="str">
        <f ca="1">+IFERROR(VLOOKUP(H77,'Tablas de calculos'!$V$22:$X$26,3,FALSE),"")</f>
        <v>Menor</v>
      </c>
      <c r="L77" s="484" t="str">
        <f ca="1">IFERROR(VLOOKUP(I77,'Tablas de calculos'!$AF$4:$AI$28,4,FALSE),"")</f>
        <v>Bajo</v>
      </c>
      <c r="M77" s="430" t="s">
        <v>544</v>
      </c>
      <c r="N77" s="524" t="s">
        <v>1733</v>
      </c>
      <c r="O77" s="289">
        <f ca="1">IFERROR(ROUND(AVERAGEIF('Valoración 2.0'!$C$377:$AK$1296,'Mapa de riesgos operativos 1.0'!A77,'Valoración 2.0'!$AG$377:$AG$1296),0),0)</f>
        <v>2</v>
      </c>
      <c r="P77" s="123">
        <f ca="1">IFERROR(ROUND(AVERAGEIF('Valoración 2.0'!$C$377:$AK$1296,'Mapa de riesgos operativos 1.0'!A77,'Valoración 2.0'!$AH$377:$AH$1296),0),0)</f>
        <v>2</v>
      </c>
      <c r="Q77" s="233" t="str">
        <f t="shared" ref="Q77:Q96" ca="1" si="5">CONCATENATE(R77,S77)</f>
        <v>ImprobableMenor</v>
      </c>
      <c r="R77" s="35" t="str">
        <f ca="1">+IFERROR(VLOOKUP(O77,'Tablas de calculos'!$V$22:$X$26,2,FALSE),"Rara Vez")</f>
        <v>Improbable</v>
      </c>
      <c r="S77" s="35" t="str">
        <f ca="1">+IFERROR(VLOOKUP(P77,'Tablas de calculos'!$V$22:$X$26,3,FALSE),"Insignificante")</f>
        <v>Menor</v>
      </c>
      <c r="T77" s="484" t="str">
        <f ca="1">IFERROR(VLOOKUP(Q77,'Tablas de calculos'!$AF$4:$AI$28,4,FALSE),"")</f>
        <v>Bajo</v>
      </c>
      <c r="U77" s="392" t="s">
        <v>1732</v>
      </c>
      <c r="V77" s="392" t="s">
        <v>127</v>
      </c>
      <c r="W77" s="392" t="s">
        <v>943</v>
      </c>
      <c r="X77" s="392" t="s">
        <v>943</v>
      </c>
      <c r="Y77" s="611" t="s">
        <v>1749</v>
      </c>
      <c r="AB77"/>
    </row>
    <row r="78" spans="1:30" ht="52.35" customHeight="1" x14ac:dyDescent="0.25">
      <c r="A78" s="35">
        <v>118</v>
      </c>
      <c r="B78" s="392" t="str">
        <f>+VLOOKUP(A78,Tabla_Riesgos[[Número]:[Área]],2,FALSE)</f>
        <v>GESTIÓN DEL TALENTO HUMANO</v>
      </c>
      <c r="C78" s="392" t="str">
        <f>+VLOOKUP(A78,Tabla_Riesgos[[Número]:[Área]],3,FALSE)</f>
        <v>Se podría presentar que agotado el procedimiento de selección y escogido el candidato, este desista de la vinculación</v>
      </c>
      <c r="D78" s="392" t="str">
        <f>+VLOOKUP(A78,Tabla_Riesgos[[Número]:[Área]],6,FALSE)</f>
        <v>Operativo</v>
      </c>
      <c r="E78" s="392" t="str">
        <f>+VLOOKUP(A78,Tabla_Riesgos[[Número]:[Área]],4,FALSE)</f>
        <v>Condiciones personales, salariales o cualquier otra del resorte del candidato</v>
      </c>
      <c r="F78" s="392" t="str">
        <f>+VLOOKUP(A78,Tabla_Riesgos[[Número]:[Área]],5,FALSE)</f>
        <v>No se puede proveer la vacante, pérdida económica debido al costo del proceso, reprocesos</v>
      </c>
      <c r="G78" s="123">
        <f ca="1">IFERROR(ROUND(AVERAGEIF('Valoración 2.0'!$C$377:$AK$1471,'Mapa de riesgos operativos 1.0'!A78,'Valoración 2.0'!$Z$377:$Z$1471),0),0)</f>
        <v>4</v>
      </c>
      <c r="H78" s="123">
        <f ca="1">IFERROR(ROUND(AVERAGEIF('Valoración 2.0'!$C$377:$AK$1471,'Mapa de riesgos operativos 1.0'!A78,'Valoración 2.0'!$AA$377:$AA$1471),0),0)</f>
        <v>3</v>
      </c>
      <c r="I78" s="233" t="str">
        <f t="shared" ca="1" si="4"/>
        <v>ProbableModerado</v>
      </c>
      <c r="J78" s="35" t="str">
        <f ca="1">+IFERROR(VLOOKUP(G78,'Tablas de calculos'!$V$22:$X$26,2,FALSE),"")</f>
        <v>Probable</v>
      </c>
      <c r="K78" s="35" t="str">
        <f ca="1">+IFERROR(VLOOKUP(H78,'Tablas de calculos'!$V$22:$X$26,3,FALSE),"")</f>
        <v>Moderado</v>
      </c>
      <c r="L78" s="484" t="str">
        <f ca="1">IFERROR(VLOOKUP(I78,'Tablas de calculos'!$AF$4:$AI$28,4,FALSE),"")</f>
        <v>Alto</v>
      </c>
      <c r="M78" s="430" t="s">
        <v>544</v>
      </c>
      <c r="N78" s="524" t="s">
        <v>1734</v>
      </c>
      <c r="O78" s="289">
        <f ca="1">IFERROR(ROUND(AVERAGEIF('Valoración 2.0'!$C$377:$AK$1296,'Mapa de riesgos operativos 1.0'!A78,'Valoración 2.0'!$AG$377:$AG$1296),0),0)</f>
        <v>4</v>
      </c>
      <c r="P78" s="123">
        <f ca="1">IFERROR(ROUND(AVERAGEIF('Valoración 2.0'!$C$377:$AK$1296,'Mapa de riesgos operativos 1.0'!A78,'Valoración 2.0'!$AH$377:$AH$1296),0),0)</f>
        <v>3</v>
      </c>
      <c r="Q78" s="233" t="str">
        <f t="shared" ca="1" si="5"/>
        <v>ProbableModerado</v>
      </c>
      <c r="R78" s="35" t="str">
        <f ca="1">+IFERROR(VLOOKUP(O78,'Tablas de calculos'!$V$22:$X$26,2,FALSE),"Rara Vez")</f>
        <v>Probable</v>
      </c>
      <c r="S78" s="35" t="str">
        <f ca="1">+IFERROR(VLOOKUP(P78,'Tablas de calculos'!$V$22:$X$26,3,FALSE),"Insignificante")</f>
        <v>Moderado</v>
      </c>
      <c r="T78" s="484" t="str">
        <f ca="1">IFERROR(VLOOKUP(Q78,'Tablas de calculos'!$AF$4:$AI$28,4,FALSE),"")</f>
        <v>Alto</v>
      </c>
      <c r="U78" s="392" t="s">
        <v>1735</v>
      </c>
      <c r="V78" s="392" t="s">
        <v>127</v>
      </c>
      <c r="W78" s="392" t="s">
        <v>943</v>
      </c>
      <c r="X78" s="392" t="s">
        <v>943</v>
      </c>
      <c r="Y78" s="611" t="s">
        <v>1750</v>
      </c>
      <c r="AB78"/>
    </row>
    <row r="79" spans="1:30" ht="60" x14ac:dyDescent="0.25">
      <c r="A79" s="35">
        <v>119</v>
      </c>
      <c r="B79" s="392" t="str">
        <f>+VLOOKUP(A79,Tabla_Riesgos[[Número]:[Área]],2,FALSE)</f>
        <v>GESTIÓN DEL TALENTO HUMANO</v>
      </c>
      <c r="C79" s="392" t="str">
        <f>+VLOOKUP(A79,Tabla_Riesgos[[Número]:[Área]],3,FALSE)</f>
        <v>Se podría presentar que no se realicen las afiliaciones al sistema de seguridad social, arl y caja de compensación o que se hagan extemporáneas.</v>
      </c>
      <c r="D79" s="392" t="str">
        <f>+VLOOKUP(A79,Tabla_Riesgos[[Número]:[Área]],6,FALSE)</f>
        <v>Operativo</v>
      </c>
      <c r="E79" s="392" t="str">
        <f>+VLOOKUP(A79,Tabla_Riesgos[[Número]:[Área]],4,FALSE)</f>
        <v>Desconocimiento de legislación y sanciones para SAE</v>
      </c>
      <c r="F79" s="392" t="str">
        <f>+VLOOKUP(A79,Tabla_Riesgos[[Número]:[Área]],5,FALSE)</f>
        <v>Sanciones económicas para SAE
Negación de servicios médicos y reconocimiento de prestaciones económicas</v>
      </c>
      <c r="G79" s="123">
        <f ca="1">IFERROR(ROUND(AVERAGEIF('Valoración 2.0'!$C$377:$AK$1471,'Mapa de riesgos operativos 1.0'!A79,'Valoración 2.0'!$Z$377:$Z$1471),0),0)</f>
        <v>3</v>
      </c>
      <c r="H79" s="123">
        <f ca="1">IFERROR(ROUND(AVERAGEIF('Valoración 2.0'!$C$377:$AK$1471,'Mapa de riesgos operativos 1.0'!A79,'Valoración 2.0'!$AA$377:$AA$1471),0),0)</f>
        <v>3</v>
      </c>
      <c r="I79" s="233" t="str">
        <f t="shared" ca="1" si="4"/>
        <v>PosibleModerado</v>
      </c>
      <c r="J79" s="35" t="str">
        <f ca="1">+IFERROR(VLOOKUP(G79,'Tablas de calculos'!$V$22:$X$26,2,FALSE),"")</f>
        <v>Posible</v>
      </c>
      <c r="K79" s="35" t="str">
        <f ca="1">+IFERROR(VLOOKUP(H79,'Tablas de calculos'!$V$22:$X$26,3,FALSE),"")</f>
        <v>Moderado</v>
      </c>
      <c r="L79" s="484" t="str">
        <f ca="1">IFERROR(VLOOKUP(I79,'Tablas de calculos'!$AF$4:$AI$28,4,FALSE),"")</f>
        <v>Alto</v>
      </c>
      <c r="M79" s="430" t="s">
        <v>544</v>
      </c>
      <c r="N79" s="488" t="s">
        <v>1736</v>
      </c>
      <c r="O79" s="289">
        <f ca="1">IFERROR(ROUND(AVERAGEIF('Valoración 2.0'!$C$377:$AK$1296,'Mapa de riesgos operativos 1.0'!A79,'Valoración 2.0'!$AG$377:$AG$1296),0),0)</f>
        <v>3</v>
      </c>
      <c r="P79" s="123">
        <f ca="1">IFERROR(ROUND(AVERAGEIF('Valoración 2.0'!$C$377:$AK$1296,'Mapa de riesgos operativos 1.0'!A79,'Valoración 2.0'!$AH$377:$AH$1296),0),0)</f>
        <v>3</v>
      </c>
      <c r="Q79" s="233" t="str">
        <f t="shared" ca="1" si="5"/>
        <v>PosibleModerado</v>
      </c>
      <c r="R79" s="35" t="str">
        <f ca="1">+IFERROR(VLOOKUP(O79,'Tablas de calculos'!$V$22:$X$26,2,FALSE),"Rara Vez")</f>
        <v>Posible</v>
      </c>
      <c r="S79" s="35" t="str">
        <f ca="1">+IFERROR(VLOOKUP(P79,'Tablas de calculos'!$V$22:$X$26,3,FALSE),"Insignificante")</f>
        <v>Moderado</v>
      </c>
      <c r="T79" s="484" t="str">
        <f ca="1">IFERROR(VLOOKUP(Q79,'Tablas de calculos'!$AF$4:$AI$28,4,FALSE),"")</f>
        <v>Alto</v>
      </c>
      <c r="U79" s="392" t="s">
        <v>1737</v>
      </c>
      <c r="V79" s="392" t="s">
        <v>127</v>
      </c>
      <c r="W79" s="392" t="s">
        <v>943</v>
      </c>
      <c r="X79" s="392" t="s">
        <v>943</v>
      </c>
      <c r="Y79" s="611" t="s">
        <v>1751</v>
      </c>
      <c r="AB79"/>
    </row>
    <row r="80" spans="1:30" ht="45" customHeight="1" x14ac:dyDescent="0.25">
      <c r="A80" s="35">
        <v>120</v>
      </c>
      <c r="B80" s="392" t="str">
        <f>+VLOOKUP(A80,Tabla_Riesgos[[Número]:[Área]],2,FALSE)</f>
        <v>GESTIÓN DOCUMENTAL</v>
      </c>
      <c r="C80" s="392" t="str">
        <f>+VLOOKUP(A80,Tabla_Riesgos[[Número]:[Área]],3,FALSE)</f>
        <v>Se podría presentar perdida de los documentos de la historia laboral</v>
      </c>
      <c r="D80" s="392" t="str">
        <f>+VLOOKUP(A80,Tabla_Riesgos[[Número]:[Área]],6,FALSE)</f>
        <v>Operativo</v>
      </c>
      <c r="E80" s="392" t="str">
        <f>+VLOOKUP(A80,Tabla_Riesgos[[Número]:[Área]],4,FALSE)</f>
        <v>Debido al desconocimiento de los métodos adecuados para la actualización y conformación de expedientes
Debido a la falta de capacidad operativa</v>
      </c>
      <c r="F80" s="392" t="str">
        <f>+VLOOKUP(A80,Tabla_Riesgos[[Número]:[Área]],5,FALSE)</f>
        <v>Sanciones, reprocesos, no cobertura</v>
      </c>
      <c r="G80" s="123">
        <f ca="1">IFERROR(ROUND(AVERAGEIF('Valoración 2.0'!$C$377:$AK$1471,'Mapa de riesgos operativos 1.0'!A80,'Valoración 2.0'!$Z$377:$Z$1471),0),0)</f>
        <v>1</v>
      </c>
      <c r="H80" s="123">
        <f ca="1">IFERROR(ROUND(AVERAGEIF('Valoración 2.0'!$C$377:$AK$1471,'Mapa de riesgos operativos 1.0'!A80,'Valoración 2.0'!$AA$377:$AA$1471),0),0)</f>
        <v>3</v>
      </c>
      <c r="I80" s="233" t="str">
        <f t="shared" ca="1" si="4"/>
        <v>Rara VezModerado</v>
      </c>
      <c r="J80" s="35" t="str">
        <f ca="1">+IFERROR(VLOOKUP(G80,'Tablas de calculos'!$V$22:$X$26,2,FALSE),"")</f>
        <v>Rara Vez</v>
      </c>
      <c r="K80" s="35" t="str">
        <f ca="1">+IFERROR(VLOOKUP(H80,'Tablas de calculos'!$V$22:$X$26,3,FALSE),"")</f>
        <v>Moderado</v>
      </c>
      <c r="L80" s="484" t="str">
        <f ca="1">IFERROR(VLOOKUP(I80,'Tablas de calculos'!$AF$4:$AI$28,4,FALSE),"")</f>
        <v>Moderado</v>
      </c>
      <c r="M80" s="430" t="s">
        <v>544</v>
      </c>
      <c r="N80" s="488" t="s">
        <v>1638</v>
      </c>
      <c r="O80" s="289">
        <f ca="1">IFERROR(ROUND(AVERAGEIF('Valoración 2.0'!$C$377:$AK$1296,'Mapa de riesgos operativos 1.0'!A80,'Valoración 2.0'!$AG$377:$AG$1296),0),0)</f>
        <v>1</v>
      </c>
      <c r="P80" s="123">
        <f ca="1">IFERROR(ROUND(AVERAGEIF('Valoración 2.0'!$C$377:$AK$1296,'Mapa de riesgos operativos 1.0'!A80,'Valoración 2.0'!$AH$377:$AH$1296),0),0)</f>
        <v>3</v>
      </c>
      <c r="Q80" s="233" t="str">
        <f t="shared" ca="1" si="5"/>
        <v>Rara VezModerado</v>
      </c>
      <c r="R80" s="35" t="str">
        <f ca="1">+IFERROR(VLOOKUP(O80,'Tablas de calculos'!$V$22:$X$26,2,FALSE),"Rara Vez")</f>
        <v>Rara Vez</v>
      </c>
      <c r="S80" s="35" t="str">
        <f ca="1">+IFERROR(VLOOKUP(P80,'Tablas de calculos'!$V$22:$X$26,3,FALSE),"Insignificante")</f>
        <v>Moderado</v>
      </c>
      <c r="T80" s="484" t="str">
        <f ca="1">IFERROR(VLOOKUP(Q80,'Tablas de calculos'!$AF$4:$AI$28,4,FALSE),"")</f>
        <v>Moderado</v>
      </c>
      <c r="U80" s="392" t="s">
        <v>943</v>
      </c>
      <c r="V80" s="392" t="s">
        <v>943</v>
      </c>
      <c r="W80" s="392" t="s">
        <v>943</v>
      </c>
      <c r="X80" s="392" t="s">
        <v>943</v>
      </c>
      <c r="AB80"/>
    </row>
    <row r="81" spans="1:28" ht="75" x14ac:dyDescent="0.25">
      <c r="A81" s="35">
        <v>121</v>
      </c>
      <c r="B81" s="392" t="str">
        <f>+VLOOKUP(A81,Tabla_Riesgos[[Número]:[Área]],2,FALSE)</f>
        <v>GESTIÓN DEL TALENTO HUMANO</v>
      </c>
      <c r="C81" s="392" t="str">
        <f>+VLOOKUP(A81,Tabla_Riesgos[[Número]:[Área]],3,FALSE)</f>
        <v>Se podría presentar que la persona en el momento del retiro no haga la debida entrega del puesto de trabajo</v>
      </c>
      <c r="D81" s="392" t="str">
        <f>+VLOOKUP(A81,Tabla_Riesgos[[Número]:[Área]],6,FALSE)</f>
        <v>Operativo</v>
      </c>
      <c r="E81" s="392" t="str">
        <f>+VLOOKUP(A81,Tabla_Riesgos[[Número]:[Área]],4,FALSE)</f>
        <v>Desconocimiento del funcionario en la obligación de realizar la entrega del puesto de trabajo
Ineficiencias en la supervisión de la entrega</v>
      </c>
      <c r="F81" s="392" t="str">
        <f>+VLOOKUP(A81,Tabla_Riesgos[[Número]:[Área]],5,FALSE)</f>
        <v>Lo cual generaría pérdida de información sensible
Lo cual generaría reprocesos
Lo cual generaría pérdida de conocimiento
Lo cual generaría pérdidas económicas</v>
      </c>
      <c r="G81" s="123">
        <f ca="1">IFERROR(ROUND(AVERAGEIF('Valoración 2.0'!$C$377:$AK$1471,'Mapa de riesgos operativos 1.0'!A81,'Valoración 2.0'!$Z$377:$Z$1471),0),0)</f>
        <v>4</v>
      </c>
      <c r="H81" s="123">
        <f ca="1">IFERROR(ROUND(AVERAGEIF('Valoración 2.0'!$C$377:$AK$1471,'Mapa de riesgos operativos 1.0'!A81,'Valoración 2.0'!$AA$377:$AA$1471),0),0)</f>
        <v>2</v>
      </c>
      <c r="I81" s="233" t="str">
        <f t="shared" ca="1" si="4"/>
        <v>ProbableMenor</v>
      </c>
      <c r="J81" s="35" t="str">
        <f ca="1">+IFERROR(VLOOKUP(G81,'Tablas de calculos'!$V$22:$X$26,2,FALSE),"")</f>
        <v>Probable</v>
      </c>
      <c r="K81" s="35" t="str">
        <f ca="1">+IFERROR(VLOOKUP(H81,'Tablas de calculos'!$V$22:$X$26,3,FALSE),"")</f>
        <v>Menor</v>
      </c>
      <c r="L81" s="484" t="str">
        <f ca="1">IFERROR(VLOOKUP(I81,'Tablas de calculos'!$AF$4:$AI$28,4,FALSE),"")</f>
        <v>Alto</v>
      </c>
      <c r="M81" s="430" t="s">
        <v>544</v>
      </c>
      <c r="N81" s="488" t="s">
        <v>1738</v>
      </c>
      <c r="O81" s="289">
        <f ca="1">IFERROR(ROUND(AVERAGEIF('Valoración 2.0'!$C$377:$AK$1296,'Mapa de riesgos operativos 1.0'!A81,'Valoración 2.0'!$AG$377:$AG$1296),0),0)</f>
        <v>4</v>
      </c>
      <c r="P81" s="123">
        <f ca="1">IFERROR(ROUND(AVERAGEIF('Valoración 2.0'!$C$377:$AK$1296,'Mapa de riesgos operativos 1.0'!A81,'Valoración 2.0'!$AH$377:$AH$1296),0),0)</f>
        <v>2</v>
      </c>
      <c r="Q81" s="233" t="str">
        <f t="shared" ca="1" si="5"/>
        <v>ProbableMenor</v>
      </c>
      <c r="R81" s="35" t="str">
        <f ca="1">+IFERROR(VLOOKUP(O81,'Tablas de calculos'!$V$22:$X$26,2,FALSE),"Rara Vez")</f>
        <v>Probable</v>
      </c>
      <c r="S81" s="35" t="str">
        <f ca="1">+IFERROR(VLOOKUP(P81,'Tablas de calculos'!$V$22:$X$26,3,FALSE),"Insignificante")</f>
        <v>Menor</v>
      </c>
      <c r="T81" s="484" t="str">
        <f ca="1">IFERROR(VLOOKUP(Q81,'Tablas de calculos'!$AF$4:$AI$28,4,FALSE),"")</f>
        <v>Alto</v>
      </c>
      <c r="U81" s="392" t="s">
        <v>1739</v>
      </c>
      <c r="V81" s="392" t="s">
        <v>127</v>
      </c>
      <c r="W81" s="392" t="s">
        <v>943</v>
      </c>
      <c r="X81" s="392" t="s">
        <v>943</v>
      </c>
      <c r="Y81" s="607" t="s">
        <v>1752</v>
      </c>
      <c r="AB81"/>
    </row>
    <row r="82" spans="1:28" ht="105" customHeight="1" x14ac:dyDescent="0.25">
      <c r="A82" s="35">
        <v>122</v>
      </c>
      <c r="B82" s="392" t="str">
        <f>+VLOOKUP(A82,Tabla_Riesgos[[Número]:[Área]],2,FALSE)</f>
        <v>GESTIÓN DEL TALENTO HUMANO</v>
      </c>
      <c r="C82" s="392" t="str">
        <f>+VLOOKUP(A82,Tabla_Riesgos[[Número]:[Área]],3,FALSE)</f>
        <v xml:space="preserve">Se podrían presentar falencias en la identificación de necesidades de capacitación y bienestar. </v>
      </c>
      <c r="D82" s="392" t="str">
        <f>+VLOOKUP(A82,Tabla_Riesgos[[Número]:[Área]],6,FALSE)</f>
        <v>Operativo</v>
      </c>
      <c r="E82" s="392" t="str">
        <f>+VLOOKUP(A82,Tabla_Riesgos[[Número]:[Área]],4,FALSE)</f>
        <v>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v>
      </c>
      <c r="F82" s="392" t="str">
        <f>+VLOOKUP(A82,Tabla_Riesgos[[Número]:[Área]],5,FALSE)</f>
        <v>Perdida económicas
Lo cual generaría perdida de credibilidad de parte de los empleados de SAE
Lo cual generaría disminución en la productividad corporativa
Lo cual generaría sanciones de entes de control
Lo cual generaría afectación en el clima laboral</v>
      </c>
      <c r="G82" s="123">
        <f ca="1">IFERROR(ROUND(AVERAGEIF('Valoración 2.0'!$C$377:$AK$1471,'Mapa de riesgos operativos 1.0'!A82,'Valoración 2.0'!$Z$377:$Z$1471),0),0)</f>
        <v>3</v>
      </c>
      <c r="H82" s="123">
        <f ca="1">IFERROR(ROUND(AVERAGEIF('Valoración 2.0'!$C$377:$AK$1471,'Mapa de riesgos operativos 1.0'!A82,'Valoración 2.0'!$AA$377:$AA$1471),0),0)</f>
        <v>2</v>
      </c>
      <c r="I82" s="233" t="str">
        <f t="shared" ca="1" si="4"/>
        <v>PosibleMenor</v>
      </c>
      <c r="J82" s="35" t="str">
        <f ca="1">+IFERROR(VLOOKUP(G82,'Tablas de calculos'!$V$22:$X$26,2,FALSE),"")</f>
        <v>Posible</v>
      </c>
      <c r="K82" s="35" t="str">
        <f ca="1">+IFERROR(VLOOKUP(H82,'Tablas de calculos'!$V$22:$X$26,3,FALSE),"")</f>
        <v>Menor</v>
      </c>
      <c r="L82" s="484" t="str">
        <f ca="1">IFERROR(VLOOKUP(I82,'Tablas de calculos'!$AF$4:$AI$28,4,FALSE),"")</f>
        <v>Moderado</v>
      </c>
      <c r="M82" s="430" t="s">
        <v>544</v>
      </c>
      <c r="N82" s="488" t="s">
        <v>994</v>
      </c>
      <c r="O82" s="289">
        <f ca="1">IFERROR(ROUND(AVERAGEIF('Valoración 2.0'!$C$377:$AK$1296,'Mapa de riesgos operativos 1.0'!A82,'Valoración 2.0'!$AG$377:$AG$1296),0),0)</f>
        <v>3</v>
      </c>
      <c r="P82" s="123">
        <f ca="1">IFERROR(ROUND(AVERAGEIF('Valoración 2.0'!$C$377:$AK$1296,'Mapa de riesgos operativos 1.0'!A82,'Valoración 2.0'!$AH$377:$AH$1296),0),0)</f>
        <v>2</v>
      </c>
      <c r="Q82" s="233" t="str">
        <f t="shared" ca="1" si="5"/>
        <v>PosibleMenor</v>
      </c>
      <c r="R82" s="35" t="str">
        <f ca="1">+IFERROR(VLOOKUP(O82,'Tablas de calculos'!$V$22:$X$26,2,FALSE),"Rara Vez")</f>
        <v>Posible</v>
      </c>
      <c r="S82" s="35" t="str">
        <f ca="1">+IFERROR(VLOOKUP(P82,'Tablas de calculos'!$V$22:$X$26,3,FALSE),"Insignificante")</f>
        <v>Menor</v>
      </c>
      <c r="T82" s="484" t="str">
        <f ca="1">IFERROR(VLOOKUP(Q82,'Tablas de calculos'!$AF$4:$AI$28,4,FALSE),"")</f>
        <v>Moderado</v>
      </c>
      <c r="U82" s="392" t="s">
        <v>1740</v>
      </c>
      <c r="V82" s="392" t="s">
        <v>127</v>
      </c>
      <c r="W82" s="392" t="s">
        <v>943</v>
      </c>
      <c r="X82" s="392" t="s">
        <v>943</v>
      </c>
      <c r="Y82" s="611" t="s">
        <v>1753</v>
      </c>
      <c r="AB82"/>
    </row>
    <row r="83" spans="1:28" ht="90" x14ac:dyDescent="0.25">
      <c r="A83" s="35">
        <v>123</v>
      </c>
      <c r="B83" s="392" t="str">
        <f>+VLOOKUP(A83,Tabla_Riesgos[[Número]:[Área]],2,FALSE)</f>
        <v>GESTIÓN DEL TALENTO HUMANO</v>
      </c>
      <c r="C83" s="392" t="str">
        <f>+VLOOKUP(A83,Tabla_Riesgos[[Número]:[Área]],3,FALSE)</f>
        <v>Se podrían presentar ineficiencias en la administración de la nómina</v>
      </c>
      <c r="D83" s="392" t="str">
        <f>+VLOOKUP(A83,Tabla_Riesgos[[Número]:[Área]],6,FALSE)</f>
        <v>Financiero</v>
      </c>
      <c r="E83" s="392" t="str">
        <f>+VLOOKUP(A83,Tabla_Riesgos[[Número]:[Área]],4,FALSE)</f>
        <v>Debido a registro y/o modificación de información y/o novedades no autorizada
Debido a modificaciones en la parametrización de conceptos y agrupaciones de nómina
Debido a registro en nómina de funcionarios inexistentes o retirados</v>
      </c>
      <c r="F83" s="392" t="str">
        <f>+VLOOKUP(A83,Tabla_Riesgos[[Número]:[Área]],5,FALSE)</f>
        <v>Errores en pagos, deducciones, aportes a seguridad social, incumplimiento de normatividad aplicable a nómina y seguridad social</v>
      </c>
      <c r="G83" s="123">
        <f ca="1">IFERROR(ROUND(AVERAGEIF('Valoración 2.0'!$C$377:$AK$1471,'Mapa de riesgos operativos 1.0'!A83,'Valoración 2.0'!$Z$377:$Z$1471),0),0)</f>
        <v>2</v>
      </c>
      <c r="H83" s="123">
        <f ca="1">IFERROR(ROUND(AVERAGEIF('Valoración 2.0'!$C$377:$AK$1471,'Mapa de riesgos operativos 1.0'!A83,'Valoración 2.0'!$AA$377:$AA$1471),0),0)</f>
        <v>3</v>
      </c>
      <c r="I83" s="233" t="str">
        <f t="shared" ca="1" si="4"/>
        <v>ImprobableModerado</v>
      </c>
      <c r="J83" s="35" t="str">
        <f ca="1">+IFERROR(VLOOKUP(G83,'Tablas de calculos'!$V$22:$X$26,2,FALSE),"")</f>
        <v>Improbable</v>
      </c>
      <c r="K83" s="35" t="str">
        <f ca="1">+IFERROR(VLOOKUP(H83,'Tablas de calculos'!$V$22:$X$26,3,FALSE),"")</f>
        <v>Moderado</v>
      </c>
      <c r="L83" s="484" t="str">
        <f ca="1">IFERROR(VLOOKUP(I83,'Tablas de calculos'!$AF$4:$AI$28,4,FALSE),"")</f>
        <v>Moderado</v>
      </c>
      <c r="M83" s="430" t="s">
        <v>544</v>
      </c>
      <c r="N83" s="488" t="s">
        <v>1741</v>
      </c>
      <c r="O83" s="289">
        <f ca="1">IFERROR(ROUND(AVERAGEIF('Valoración 2.0'!$C$377:$AK$1296,'Mapa de riesgos operativos 1.0'!A83,'Valoración 2.0'!$AG$377:$AG$1296),0),0)</f>
        <v>2</v>
      </c>
      <c r="P83" s="123">
        <f ca="1">IFERROR(ROUND(AVERAGEIF('Valoración 2.0'!$C$377:$AK$1296,'Mapa de riesgos operativos 1.0'!A83,'Valoración 2.0'!$AH$377:$AH$1296),0),0)</f>
        <v>3</v>
      </c>
      <c r="Q83" s="233" t="str">
        <f t="shared" ca="1" si="5"/>
        <v>ImprobableModerado</v>
      </c>
      <c r="R83" s="35" t="str">
        <f ca="1">+IFERROR(VLOOKUP(O83,'Tablas de calculos'!$V$22:$X$26,2,FALSE),"Rara Vez")</f>
        <v>Improbable</v>
      </c>
      <c r="S83" s="35" t="str">
        <f ca="1">+IFERROR(VLOOKUP(P83,'Tablas de calculos'!$V$22:$X$26,3,FALSE),"Insignificante")</f>
        <v>Moderado</v>
      </c>
      <c r="T83" s="484" t="str">
        <f ca="1">IFERROR(VLOOKUP(Q83,'Tablas de calculos'!$AF$4:$AI$28,4,FALSE),"")</f>
        <v>Moderado</v>
      </c>
      <c r="U83" s="392" t="s">
        <v>1742</v>
      </c>
      <c r="V83" s="392" t="s">
        <v>127</v>
      </c>
      <c r="W83" s="392" t="s">
        <v>943</v>
      </c>
      <c r="X83" s="392" t="s">
        <v>943</v>
      </c>
      <c r="Y83" s="611" t="s">
        <v>1754</v>
      </c>
      <c r="AB83"/>
    </row>
    <row r="84" spans="1:28" ht="60" x14ac:dyDescent="0.25">
      <c r="A84" s="35">
        <v>125</v>
      </c>
      <c r="B84" s="392" t="str">
        <f>+VLOOKUP(A84,Tabla_Riesgos[[Número]:[Área]],2,FALSE)</f>
        <v>GESTIÓN DEL TALENTO HUMANO</v>
      </c>
      <c r="C84" s="392" t="str">
        <f>+VLOOKUP(A84,Tabla_Riesgos[[Número]:[Área]],3,FALSE)</f>
        <v>Podría presentarse que el personal capacitado no adquiera el conocimiento y/o las competencias de acuerdo al objetivo establecido</v>
      </c>
      <c r="D84" s="392" t="str">
        <f>+VLOOKUP(A84,Tabla_Riesgos[[Número]:[Área]],6,FALSE)</f>
        <v>Operativo</v>
      </c>
      <c r="E84" s="392" t="str">
        <f>+VLOOKUP(A84,Tabla_Riesgos[[Número]:[Área]],4,FALSE)</f>
        <v>Falta de adecuada identificación de los perfiles asignados a la capacitación
No contar con las condiciones necesarias para la capacitación</v>
      </c>
      <c r="F84" s="392" t="str">
        <f>+VLOOKUP(A84,Tabla_Riesgos[[Número]:[Área]],5,FALSE)</f>
        <v>Lo cual generaría perdidas Económicas
Lo cual generaría reprocesos</v>
      </c>
      <c r="G84" s="123">
        <f ca="1">IFERROR(ROUND(AVERAGEIF('Valoración 2.0'!$C$377:$AK$1471,'Mapa de riesgos operativos 1.0'!A84,'Valoración 2.0'!$Z$377:$Z$1471),0),0)</f>
        <v>2</v>
      </c>
      <c r="H84" s="123">
        <f ca="1">IFERROR(ROUND(AVERAGEIF('Valoración 2.0'!$C$377:$AK$1471,'Mapa de riesgos operativos 1.0'!A84,'Valoración 2.0'!$AA$377:$AA$1471),0),0)</f>
        <v>3</v>
      </c>
      <c r="I84" s="233" t="str">
        <f t="shared" ca="1" si="4"/>
        <v>ImprobableModerado</v>
      </c>
      <c r="J84" s="35" t="str">
        <f ca="1">+IFERROR(VLOOKUP(G84,'Tablas de calculos'!$V$22:$X$26,2,FALSE),"")</f>
        <v>Improbable</v>
      </c>
      <c r="K84" s="35" t="str">
        <f ca="1">+IFERROR(VLOOKUP(H84,'Tablas de calculos'!$V$22:$X$26,3,FALSE),"")</f>
        <v>Moderado</v>
      </c>
      <c r="L84" s="484" t="str">
        <f ca="1">IFERROR(VLOOKUP(I84,'Tablas de calculos'!$AF$4:$AI$28,4,FALSE),"")</f>
        <v>Moderado</v>
      </c>
      <c r="M84" s="430" t="s">
        <v>544</v>
      </c>
      <c r="N84" s="488" t="s">
        <v>300</v>
      </c>
      <c r="O84" s="289">
        <f ca="1">IFERROR(ROUND(AVERAGEIF('Valoración 2.0'!$C$377:$AK$1296,'Mapa de riesgos operativos 1.0'!A84,'Valoración 2.0'!$AG$377:$AG$1296),0),0)</f>
        <v>2</v>
      </c>
      <c r="P84" s="123">
        <f ca="1">IFERROR(ROUND(AVERAGEIF('Valoración 2.0'!$C$377:$AK$1296,'Mapa de riesgos operativos 1.0'!A84,'Valoración 2.0'!$AH$377:$AH$1296),0),0)</f>
        <v>3</v>
      </c>
      <c r="Q84" s="233" t="str">
        <f t="shared" ca="1" si="5"/>
        <v>ImprobableModerado</v>
      </c>
      <c r="R84" s="35" t="str">
        <f ca="1">+IFERROR(VLOOKUP(O84,'Tablas de calculos'!$V$22:$X$26,2,FALSE),"Rara Vez")</f>
        <v>Improbable</v>
      </c>
      <c r="S84" s="35" t="str">
        <f ca="1">+IFERROR(VLOOKUP(P84,'Tablas de calculos'!$V$22:$X$26,3,FALSE),"Insignificante")</f>
        <v>Moderado</v>
      </c>
      <c r="T84" s="484" t="str">
        <f ca="1">IFERROR(VLOOKUP(Q84,'Tablas de calculos'!$AF$4:$AI$28,4,FALSE),"")</f>
        <v>Moderado</v>
      </c>
      <c r="U84" s="392" t="s">
        <v>1740</v>
      </c>
      <c r="V84" s="392" t="s">
        <v>127</v>
      </c>
      <c r="W84" s="392" t="s">
        <v>943</v>
      </c>
      <c r="X84" s="392" t="s">
        <v>943</v>
      </c>
      <c r="Y84" s="611" t="s">
        <v>1755</v>
      </c>
      <c r="AB84"/>
    </row>
    <row r="85" spans="1:28" ht="60" customHeight="1" x14ac:dyDescent="0.25">
      <c r="A85" s="35">
        <v>126</v>
      </c>
      <c r="B85" s="392" t="str">
        <f>+VLOOKUP(A85,Tabla_Riesgos[[Número]:[Área]],2,FALSE)</f>
        <v>GESTIÓN DEL TALENTO HUMANO</v>
      </c>
      <c r="C85" s="392" t="str">
        <f>+VLOOKUP(A85,Tabla_Riesgos[[Número]:[Área]],3,FALSE)</f>
        <v>Podría presentarse incumplimiento en la cuota reguladora de aprendizaje establecida por el SENA</v>
      </c>
      <c r="D85" s="392" t="str">
        <f>+VLOOKUP(A85,Tabla_Riesgos[[Número]:[Área]],6,FALSE)</f>
        <v>Operativo</v>
      </c>
      <c r="E85" s="392" t="str">
        <f>+VLOOKUP(A85,Tabla_Riesgos[[Número]:[Área]],4,FALSE)</f>
        <v>Por orden del jefe inmediato, por incapacidad médica, por calamidad domestica</v>
      </c>
      <c r="F85" s="392" t="str">
        <f>+VLOOKUP(A85,Tabla_Riesgos[[Número]:[Área]],5,FALSE)</f>
        <v>No completar el programa académico establecido. No recibir certificado de asistencia o diploma de la entidad educativa</v>
      </c>
      <c r="G85" s="123">
        <f ca="1">IFERROR(ROUND(AVERAGEIF('Valoración 2.0'!$C$377:$AK$1471,'Mapa de riesgos operativos 1.0'!A85,'Valoración 2.0'!$Z$377:$Z$1471),0),0)</f>
        <v>2</v>
      </c>
      <c r="H85" s="123">
        <f ca="1">IFERROR(ROUND(AVERAGEIF('Valoración 2.0'!$C$377:$AK$1471,'Mapa de riesgos operativos 1.0'!A85,'Valoración 2.0'!$AA$377:$AA$1471),0),0)</f>
        <v>2</v>
      </c>
      <c r="I85" s="233" t="str">
        <f t="shared" ca="1" si="4"/>
        <v>ImprobableMenor</v>
      </c>
      <c r="J85" s="35" t="str">
        <f ca="1">+IFERROR(VLOOKUP(G85,'Tablas de calculos'!$V$22:$X$26,2,FALSE),"")</f>
        <v>Improbable</v>
      </c>
      <c r="K85" s="35" t="str">
        <f ca="1">+IFERROR(VLOOKUP(H85,'Tablas de calculos'!$V$22:$X$26,3,FALSE),"")</f>
        <v>Menor</v>
      </c>
      <c r="L85" s="484" t="str">
        <f ca="1">IFERROR(VLOOKUP(I85,'Tablas de calculos'!$AF$4:$AI$28,4,FALSE),"")</f>
        <v>Bajo</v>
      </c>
      <c r="M85" s="430" t="s">
        <v>544</v>
      </c>
      <c r="N85" s="488" t="s">
        <v>1743</v>
      </c>
      <c r="O85" s="289">
        <f ca="1">IFERROR(ROUND(AVERAGEIF('Valoración 2.0'!$C$377:$AK$1296,'Mapa de riesgos operativos 1.0'!A85,'Valoración 2.0'!$AG$377:$AG$1296),0),0)</f>
        <v>2</v>
      </c>
      <c r="P85" s="123">
        <f ca="1">IFERROR(ROUND(AVERAGEIF('Valoración 2.0'!$C$377:$AK$1296,'Mapa de riesgos operativos 1.0'!A85,'Valoración 2.0'!$AH$377:$AH$1296),0),0)</f>
        <v>2</v>
      </c>
      <c r="Q85" s="233" t="str">
        <f t="shared" ca="1" si="5"/>
        <v>ImprobableMenor</v>
      </c>
      <c r="R85" s="35" t="str">
        <f ca="1">+IFERROR(VLOOKUP(O85,'Tablas de calculos'!$V$22:$X$26,2,FALSE),"Rara Vez")</f>
        <v>Improbable</v>
      </c>
      <c r="S85" s="35" t="str">
        <f ca="1">+IFERROR(VLOOKUP(P85,'Tablas de calculos'!$V$22:$X$26,3,FALSE),"Insignificante")</f>
        <v>Menor</v>
      </c>
      <c r="T85" s="484" t="str">
        <f ca="1">IFERROR(VLOOKUP(Q85,'Tablas de calculos'!$AF$4:$AI$28,4,FALSE),"")</f>
        <v>Bajo</v>
      </c>
      <c r="U85" s="392" t="s">
        <v>1744</v>
      </c>
      <c r="V85" s="392" t="s">
        <v>127</v>
      </c>
      <c r="W85" s="392" t="s">
        <v>943</v>
      </c>
      <c r="X85" s="392" t="s">
        <v>943</v>
      </c>
      <c r="Y85" s="611" t="s">
        <v>1845</v>
      </c>
      <c r="AB85"/>
    </row>
    <row r="86" spans="1:28" ht="60" x14ac:dyDescent="0.25">
      <c r="A86" s="35">
        <v>127</v>
      </c>
      <c r="B86" s="392" t="str">
        <f>+VLOOKUP(A86,Tabla_Riesgos[[Número]:[Área]],2,FALSE)</f>
        <v>GESTIÓN DEL TALENTO HUMANO</v>
      </c>
      <c r="C86" s="392" t="str">
        <f>+VLOOKUP(A86,Tabla_Riesgos[[Número]:[Área]],3,FALSE)</f>
        <v>No contar con los recursos necesarios para ejecutar la actividad objeto de las comisión</v>
      </c>
      <c r="D86" s="392" t="str">
        <f>+VLOOKUP(A86,Tabla_Riesgos[[Número]:[Área]],6,FALSE)</f>
        <v>Operativo</v>
      </c>
      <c r="E86" s="392" t="str">
        <f>+VLOOKUP(A86,Tabla_Riesgos[[Número]:[Área]],4,FALSE)</f>
        <v>Debido a la falta de programación oportuna
Debido al desconocimiento del procedimiento
Debido a la planeación errónea de la comisión</v>
      </c>
      <c r="F86" s="392" t="str">
        <f>+VLOOKUP(A86,Tabla_Riesgos[[Número]:[Área]],5,FALSE)</f>
        <v>Lo cual generaría incumplimiento del objeto de la comisión
Lo cual generaría pérdidas económicas
Lo cual generaría reprocesos</v>
      </c>
      <c r="G86" s="123">
        <f ca="1">IFERROR(ROUND(AVERAGEIF('Valoración 2.0'!$C$377:$AK$1471,'Mapa de riesgos operativos 1.0'!A86,'Valoración 2.0'!$Z$377:$Z$1471),0),0)</f>
        <v>4</v>
      </c>
      <c r="H86" s="123">
        <f ca="1">IFERROR(ROUND(AVERAGEIF('Valoración 2.0'!$C$377:$AK$1471,'Mapa de riesgos operativos 1.0'!A86,'Valoración 2.0'!$AA$377:$AA$1471),0),0)</f>
        <v>4</v>
      </c>
      <c r="I86" s="233" t="str">
        <f t="shared" ca="1" si="4"/>
        <v>ProbableMayor</v>
      </c>
      <c r="J86" s="35" t="str">
        <f ca="1">+IFERROR(VLOOKUP(G86,'Tablas de calculos'!$V$22:$X$26,2,FALSE),"")</f>
        <v>Probable</v>
      </c>
      <c r="K86" s="35" t="str">
        <f ca="1">+IFERROR(VLOOKUP(H86,'Tablas de calculos'!$V$22:$X$26,3,FALSE),"")</f>
        <v>Mayor</v>
      </c>
      <c r="L86" s="484" t="str">
        <f ca="1">IFERROR(VLOOKUP(I86,'Tablas de calculos'!$AF$4:$AI$28,4,FALSE),"")</f>
        <v>Extremo</v>
      </c>
      <c r="M86" s="430" t="s">
        <v>544</v>
      </c>
      <c r="N86" s="488" t="s">
        <v>1745</v>
      </c>
      <c r="O86" s="289">
        <f ca="1">IFERROR(ROUND(AVERAGEIF('Valoración 2.0'!$C$377:$AK$1296,'Mapa de riesgos operativos 1.0'!A86,'Valoración 2.0'!$AG$377:$AG$1296),0),0)</f>
        <v>4</v>
      </c>
      <c r="P86" s="123">
        <f ca="1">IFERROR(ROUND(AVERAGEIF('Valoración 2.0'!$C$377:$AK$1296,'Mapa de riesgos operativos 1.0'!A86,'Valoración 2.0'!$AH$377:$AH$1296),0),0)</f>
        <v>4</v>
      </c>
      <c r="Q86" s="233" t="str">
        <f t="shared" ca="1" si="5"/>
        <v>ProbableMayor</v>
      </c>
      <c r="R86" s="35" t="str">
        <f ca="1">+IFERROR(VLOOKUP(O86,'Tablas de calculos'!$V$22:$X$26,2,FALSE),"Rara Vez")</f>
        <v>Probable</v>
      </c>
      <c r="S86" s="35" t="str">
        <f ca="1">+IFERROR(VLOOKUP(P86,'Tablas de calculos'!$V$22:$X$26,3,FALSE),"Insignificante")</f>
        <v>Mayor</v>
      </c>
      <c r="T86" s="484" t="str">
        <f ca="1">IFERROR(VLOOKUP(Q86,'Tablas de calculos'!$AF$4:$AI$28,4,FALSE),"")</f>
        <v>Extremo</v>
      </c>
      <c r="U86" s="392" t="s">
        <v>1746</v>
      </c>
      <c r="V86" s="392" t="s">
        <v>127</v>
      </c>
      <c r="W86" s="392" t="s">
        <v>943</v>
      </c>
      <c r="X86" s="392" t="s">
        <v>943</v>
      </c>
      <c r="Y86" s="611" t="s">
        <v>1756</v>
      </c>
      <c r="AB86"/>
    </row>
    <row r="87" spans="1:28" ht="90" customHeight="1" x14ac:dyDescent="0.25">
      <c r="A87" s="35">
        <v>129</v>
      </c>
      <c r="B87" s="392" t="str">
        <f>+VLOOKUP(A87,Tabla_Riesgos[[Número]:[Área]],2,FALSE)</f>
        <v>EVALUACIÒN Y CONTROL</v>
      </c>
      <c r="C87" s="392" t="str">
        <f>+VLOOKUP(A87,Tabla_Riesgos[[Número]:[Área]],3,FALSE)</f>
        <v>Podría ocurrir que se incumpla con la normatividad vigente</v>
      </c>
      <c r="D87" s="392" t="str">
        <f>+VLOOKUP(A87,Tabla_Riesgos[[Número]:[Área]],6,FALSE)</f>
        <v>Operativo</v>
      </c>
      <c r="E87" s="392" t="str">
        <f>+VLOOKUP(A87,Tabla_Riesgos[[Número]:[Área]],4,FALSE)</f>
        <v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v>
      </c>
      <c r="F87" s="392" t="str">
        <f>+VLOOKUP(A87,Tabla_Riesgos[[Número]:[Área]],5,FALSE)</f>
        <v>Lo cual podría generar sanciones económicas para la SAE
Lo cual podría generar sanciones disciplinarias para la Presidencia y Jefe de Control Interno</v>
      </c>
      <c r="G87" s="123">
        <f ca="1">IFERROR(ROUND(AVERAGEIF('Valoración 2.0'!$C$377:$AK$1471,'Mapa de riesgos operativos 1.0'!A87,'Valoración 2.0'!$Z$377:$Z$1471),0),0)</f>
        <v>1</v>
      </c>
      <c r="H87" s="123">
        <f ca="1">IFERROR(ROUND(AVERAGEIF('Valoración 2.0'!$C$377:$AK$1471,'Mapa de riesgos operativos 1.0'!A87,'Valoración 2.0'!$AA$377:$AA$1471),0),0)</f>
        <v>4</v>
      </c>
      <c r="I87" s="233" t="str">
        <f t="shared" ca="1" si="4"/>
        <v>Rara VezMayor</v>
      </c>
      <c r="J87" s="35" t="str">
        <f ca="1">+IFERROR(VLOOKUP(G87,'Tablas de calculos'!$V$22:$X$26,2,FALSE),"")</f>
        <v>Rara Vez</v>
      </c>
      <c r="K87" s="35" t="str">
        <f ca="1">+IFERROR(VLOOKUP(H87,'Tablas de calculos'!$V$22:$X$26,3,FALSE),"")</f>
        <v>Mayor</v>
      </c>
      <c r="L87" s="484" t="str">
        <f ca="1">IFERROR(VLOOKUP(I87,'Tablas de calculos'!$AF$4:$AI$28,4,FALSE),"")</f>
        <v>Alto</v>
      </c>
      <c r="M87" s="430" t="s">
        <v>544</v>
      </c>
      <c r="N87" s="524" t="s">
        <v>1812</v>
      </c>
      <c r="O87" s="289">
        <f ca="1">+G87-'Promedio de Controles'!E98</f>
        <v>-1</v>
      </c>
      <c r="P87" s="289">
        <f ca="1">+H87-'Promedio de Controles'!F98</f>
        <v>2</v>
      </c>
      <c r="Q87" s="233" t="str">
        <f t="shared" ca="1" si="5"/>
        <v>Rara VezMenor</v>
      </c>
      <c r="R87" s="35" t="str">
        <f ca="1">+IFERROR(VLOOKUP(O87,'Tablas de calculos'!$V$22:$X$26,2,FALSE),"Rara Vez")</f>
        <v>Rara Vez</v>
      </c>
      <c r="S87" s="35" t="str">
        <f ca="1">+IFERROR(VLOOKUP(P87,'Tablas de calculos'!$V$22:$X$26,3,FALSE),"Insignificante")</f>
        <v>Menor</v>
      </c>
      <c r="T87" s="484" t="str">
        <f ca="1">IFERROR(VLOOKUP(Q87,'Tablas de calculos'!$AF$4:$AI$28,4,FALSE),"")</f>
        <v>Bajo</v>
      </c>
      <c r="U87" s="392" t="s">
        <v>1809</v>
      </c>
      <c r="V87" s="602" t="s">
        <v>1813</v>
      </c>
      <c r="W87" s="465" t="s">
        <v>1814</v>
      </c>
      <c r="X87" s="604" t="s">
        <v>1815</v>
      </c>
      <c r="Y87" s="607" t="s">
        <v>1816</v>
      </c>
      <c r="AB87"/>
    </row>
    <row r="88" spans="1:28" ht="120" customHeight="1" x14ac:dyDescent="0.25">
      <c r="A88" s="35">
        <v>130</v>
      </c>
      <c r="B88" s="392" t="str">
        <f>+VLOOKUP(A88,Tabla_Riesgos[[Número]:[Área]],2,FALSE)</f>
        <v>INTELIGENCIA DE NEGOCIOS</v>
      </c>
      <c r="C88" s="392" t="str">
        <f>+VLOOKUP(A88,Tabla_Riesgos[[Número]:[Área]],3,FALSE)</f>
        <v>Se podría presentar que no existan reportes de los procesos del negocio o no estén disponibles</v>
      </c>
      <c r="D88" s="392" t="str">
        <f>+VLOOKUP(A88,Tabla_Riesgos[[Número]:[Área]],6,FALSE)</f>
        <v>Operativo</v>
      </c>
      <c r="E88" s="392" t="str">
        <f>+VLOOKUP(A88,Tabla_Riesgos[[Número]:[Área]],4,FALSE)</f>
        <v>Debido a que no se cuente con los recursos necesarios
Debido a la falta de claridad de las necesidades del negocio
Debido a la falta de depuración de la información origen de los reportes
Debido a que no estén centralizados los reportes en un solo lugar</v>
      </c>
      <c r="F88" s="392" t="str">
        <f>+VLOOKUP(A88,Tabla_Riesgos[[Número]:[Área]],5,FALSE)</f>
        <v>Lo cual generaría reprocesos
Lo cual generaría pérdida de reputación
Lo cual generaría pérdidas económicas y sanciones legales o de entes de control
Lo cual generaría perdida de oportunidad en la toma de decisiones
Lo cual generaría toma de decisiones equivocadas</v>
      </c>
      <c r="G88" s="123">
        <f ca="1">IFERROR(ROUND(AVERAGEIF('Valoración 2.0'!$C$377:$AK$1471,'Mapa de riesgos operativos 1.0'!A88,'Valoración 2.0'!$Z$377:$Z$1471),0),0)</f>
        <v>2</v>
      </c>
      <c r="H88" s="123">
        <f ca="1">IFERROR(ROUND(AVERAGEIF('Valoración 2.0'!$C$377:$AK$1471,'Mapa de riesgos operativos 1.0'!A88,'Valoración 2.0'!$AA$377:$AA$1471),0),0)</f>
        <v>4</v>
      </c>
      <c r="I88" s="233" t="str">
        <f t="shared" ca="1" si="4"/>
        <v>ImprobableMayor</v>
      </c>
      <c r="J88" s="35" t="str">
        <f ca="1">+IFERROR(VLOOKUP(G88,'Tablas de calculos'!$V$22:$X$26,2,FALSE),"")</f>
        <v>Improbable</v>
      </c>
      <c r="K88" s="35" t="str">
        <f ca="1">+IFERROR(VLOOKUP(H88,'Tablas de calculos'!$V$22:$X$26,3,FALSE),"")</f>
        <v>Mayor</v>
      </c>
      <c r="L88" s="484" t="str">
        <f ca="1">IFERROR(VLOOKUP(I88,'Tablas de calculos'!$AF$4:$AI$28,4,FALSE),"")</f>
        <v>Alto</v>
      </c>
      <c r="M88" s="430" t="s">
        <v>544</v>
      </c>
      <c r="N88" s="488" t="s">
        <v>1635</v>
      </c>
      <c r="O88" s="289">
        <f ca="1">+G88</f>
        <v>2</v>
      </c>
      <c r="P88" s="289">
        <f ca="1">+H88</f>
        <v>4</v>
      </c>
      <c r="Q88" s="233" t="str">
        <f t="shared" ca="1" si="5"/>
        <v>ImprobableMayor</v>
      </c>
      <c r="R88" s="35" t="str">
        <f ca="1">+IFERROR(VLOOKUP(O88,'Tablas de calculos'!$V$22:$X$26,2,FALSE),"Rara Vez")</f>
        <v>Improbable</v>
      </c>
      <c r="S88" s="35" t="str">
        <f ca="1">+IFERROR(VLOOKUP(P88,'Tablas de calculos'!$V$22:$X$26,3,FALSE),"Insignificante")</f>
        <v>Mayor</v>
      </c>
      <c r="T88" s="484" t="str">
        <f ca="1">IFERROR(VLOOKUP(Q88,'Tablas de calculos'!$AF$4:$AI$28,4,FALSE),"")</f>
        <v>Alto</v>
      </c>
      <c r="U88" s="514" t="s">
        <v>1634</v>
      </c>
      <c r="V88" s="392" t="s">
        <v>1442</v>
      </c>
      <c r="W88" s="392" t="s">
        <v>1439</v>
      </c>
      <c r="X88" s="392" t="s">
        <v>1443</v>
      </c>
      <c r="Y88" s="612" t="s">
        <v>1834</v>
      </c>
      <c r="AB88"/>
    </row>
    <row r="89" spans="1:28" ht="120" customHeight="1" x14ac:dyDescent="0.25">
      <c r="A89" s="35">
        <v>131</v>
      </c>
      <c r="B89" s="392" t="str">
        <f>+VLOOKUP(A89,Tabla_Riesgos[[Número]:[Área]],2,FALSE)</f>
        <v>GESTIÓN JURÍDICA</v>
      </c>
      <c r="C89" s="392" t="str">
        <f>+VLOOKUP(A89,Tabla_Riesgos[[Número]:[Área]],3,FALSE)</f>
        <v xml:space="preserve">Puede ocurrir que se de una interpretación errada de la normatividad </v>
      </c>
      <c r="D89" s="392" t="str">
        <f>+VLOOKUP(A89,Tabla_Riesgos[[Número]:[Área]],6,FALSE)</f>
        <v>Operativo</v>
      </c>
      <c r="E89" s="392" t="str">
        <f>+VLOOKUP(A89,Tabla_Riesgos[[Número]:[Área]],4,FALSE)</f>
        <v>Debido a la mala interpretación de la normatividad vigente
Debido  a no contar con los recursos necesarios y/o información suficiente
Debido al no entendimiento del requerimiento
Debido a la falta de políticas establecidas por SAE</v>
      </c>
      <c r="F89" s="392" t="str">
        <f>+VLOOKUP(A89,Tabla_Riesgos[[Número]:[Área]],5,FALSE)</f>
        <v>Lo que generaría sanciones de tipo legal, administrativo, tributario y por parte de los entes de control
Lo que generaría pérdida de Credibilidad de la SAE
Lo que generaría pérdidas económicas
Lo que generaría pérdida de procesos judiciales</v>
      </c>
      <c r="G89" s="123">
        <f ca="1">IFERROR(ROUND(AVERAGEIF('Valoración 2.0'!$C$377:$AK$1471,'Mapa de riesgos operativos 1.0'!A89,'Valoración 2.0'!$Z$377:$Z$1471),0),0)</f>
        <v>3</v>
      </c>
      <c r="H89" s="123">
        <f ca="1">IFERROR(ROUND(AVERAGEIF('Valoración 2.0'!$C$377:$AK$1471,'Mapa de riesgos operativos 1.0'!A89,'Valoración 2.0'!$AA$377:$AA$1471),0),0)</f>
        <v>3</v>
      </c>
      <c r="I89" s="233" t="str">
        <f t="shared" ca="1" si="4"/>
        <v>PosibleModerado</v>
      </c>
      <c r="J89" s="35" t="str">
        <f ca="1">+IFERROR(VLOOKUP(G89,'Tablas de calculos'!$V$22:$X$26,2,FALSE),"")</f>
        <v>Posible</v>
      </c>
      <c r="K89" s="35" t="str">
        <f ca="1">+IFERROR(VLOOKUP(H89,'Tablas de calculos'!$V$22:$X$26,3,FALSE),"")</f>
        <v>Moderado</v>
      </c>
      <c r="L89" s="484" t="str">
        <f ca="1">IFERROR(VLOOKUP(I89,'Tablas de calculos'!$AF$4:$AI$28,4,FALSE),"")</f>
        <v>Alto</v>
      </c>
      <c r="M89" s="430" t="s">
        <v>544</v>
      </c>
      <c r="N89" s="488" t="s">
        <v>1727</v>
      </c>
      <c r="O89" s="289">
        <f ca="1">+G89</f>
        <v>3</v>
      </c>
      <c r="P89" s="289">
        <f ca="1">+H89</f>
        <v>3</v>
      </c>
      <c r="Q89" s="233" t="str">
        <f t="shared" ca="1" si="5"/>
        <v>PosibleModerado</v>
      </c>
      <c r="R89" s="35" t="str">
        <f ca="1">+IFERROR(VLOOKUP(O89,'Tablas de calculos'!$V$22:$X$26,2,FALSE),"Rara Vez")</f>
        <v>Posible</v>
      </c>
      <c r="S89" s="35" t="str">
        <f ca="1">+IFERROR(VLOOKUP(P89,'Tablas de calculos'!$V$22:$X$26,3,FALSE),"Insignificante")</f>
        <v>Moderado</v>
      </c>
      <c r="T89" s="484" t="str">
        <f ca="1">IFERROR(VLOOKUP(Q89,'Tablas de calculos'!$AF$4:$AI$28,4,FALSE),"")</f>
        <v>Alto</v>
      </c>
      <c r="U89" s="392" t="s">
        <v>1728</v>
      </c>
      <c r="V89" s="392" t="s">
        <v>1387</v>
      </c>
      <c r="W89" s="392" t="s">
        <v>873</v>
      </c>
      <c r="X89" s="392" t="s">
        <v>948</v>
      </c>
      <c r="Y89" s="612" t="s">
        <v>1730</v>
      </c>
      <c r="AB89"/>
    </row>
    <row r="90" spans="1:28" ht="127.5" x14ac:dyDescent="0.25">
      <c r="A90" s="35">
        <v>132</v>
      </c>
      <c r="B90" s="392" t="str">
        <f>+VLOOKUP(A90,Tabla_Riesgos[[Número]:[Área]],2,FALSE)</f>
        <v>TODOS LOS PROCESOS</v>
      </c>
      <c r="C90" s="392" t="str">
        <f>+VLOOKUP(A90,Tabla_Riesgos[[Número]:[Área]],3,FALSE)</f>
        <v>Puede ocurrir que se presente un desastre natural (Terremoto)- incendio, caso fortuito entre otros</v>
      </c>
      <c r="D90" s="392" t="str">
        <f>+VLOOKUP(A90,Tabla_Riesgos[[Número]:[Área]],6,FALSE)</f>
        <v xml:space="preserve">Continuidad del negocio </v>
      </c>
      <c r="E90" s="392" t="str">
        <f>+VLOOKUP(A90,Tabla_Riesgos[[Número]:[Área]],4,FALSE)</f>
        <v>Infraestructura parcialmente sismorresistente
Ausencia de Centro Alterno de Operaciones
Ausencia de plan de continuidad del negocio</v>
      </c>
      <c r="F90" s="392" t="str">
        <f>+VLOOKUP(A90,Tabla_Riesgos[[Número]:[Área]],5,FALSE)</f>
        <v>Perdida de vidas
Afectación de la operación por la no disponibilidad de las instalaciones de la entidad</v>
      </c>
      <c r="G90" s="123">
        <f ca="1">IFERROR(ROUND(AVERAGEIF('Valoración 2.0'!$C$377:$AK$1471,'Mapa de riesgos operativos 1.0'!A90,'Valoración 2.0'!$Z$377:$Z$1471),0),0)</f>
        <v>3</v>
      </c>
      <c r="H90" s="123">
        <f ca="1">IFERROR(ROUND(AVERAGEIF('Valoración 2.0'!$C$377:$AK$1471,'Mapa de riesgos operativos 1.0'!A90,'Valoración 2.0'!$AA$377:$AA$1471),0),0)</f>
        <v>3</v>
      </c>
      <c r="I90" s="233" t="str">
        <f t="shared" ca="1" si="4"/>
        <v>PosibleModerado</v>
      </c>
      <c r="J90" s="35" t="str">
        <f ca="1">+IFERROR(VLOOKUP(G90,'Tablas de calculos'!$V$22:$X$26,2,FALSE),"")</f>
        <v>Posible</v>
      </c>
      <c r="K90" s="35" t="str">
        <f ca="1">+IFERROR(VLOOKUP(H90,'Tablas de calculos'!$V$22:$X$26,3,FALSE),"")</f>
        <v>Moderado</v>
      </c>
      <c r="L90" s="484" t="str">
        <f ca="1">IFERROR(VLOOKUP(I90,'Tablas de calculos'!$AF$4:$AI$28,4,FALSE),"")</f>
        <v>Alto</v>
      </c>
      <c r="M90" s="430" t="s">
        <v>544</v>
      </c>
      <c r="N90" s="488" t="s">
        <v>1003</v>
      </c>
      <c r="O90" s="289">
        <f ca="1">+G90-'Promedio de Controles'!E100</f>
        <v>2</v>
      </c>
      <c r="P90" s="289">
        <f ca="1">+H90-'Promedio de Controles'!F100</f>
        <v>1</v>
      </c>
      <c r="Q90" s="233" t="str">
        <f t="shared" ca="1" si="5"/>
        <v>ImprobableInsignificante</v>
      </c>
      <c r="R90" s="35" t="str">
        <f ca="1">+IFERROR(VLOOKUP(O90,'Tablas de calculos'!$V$22:$X$26,2,FALSE),"Rara Vez")</f>
        <v>Improbable</v>
      </c>
      <c r="S90" s="35" t="str">
        <f ca="1">+IFERROR(VLOOKUP(P90,'Tablas de calculos'!$V$22:$X$26,3,FALSE),"Insignificante")</f>
        <v>Insignificante</v>
      </c>
      <c r="T90" s="484" t="str">
        <f ca="1">IFERROR(VLOOKUP(Q90,'Tablas de calculos'!$AF$4:$AI$28,4,FALSE),"")</f>
        <v>Bajo</v>
      </c>
      <c r="U90" s="392" t="s">
        <v>780</v>
      </c>
      <c r="V90" s="392" t="s">
        <v>960</v>
      </c>
      <c r="W90" s="392" t="s">
        <v>961</v>
      </c>
      <c r="X90" s="392" t="s">
        <v>961</v>
      </c>
      <c r="Y90" s="611" t="s">
        <v>1873</v>
      </c>
      <c r="AB90"/>
    </row>
    <row r="91" spans="1:28" ht="240" customHeight="1" x14ac:dyDescent="0.25">
      <c r="A91" s="35">
        <v>133</v>
      </c>
      <c r="B91" s="392" t="str">
        <f>+VLOOKUP(A91,Tabla_Riesgos[[Número]:[Área]],2,FALSE)</f>
        <v>GESTIÓN DE LA INFRAESTRUCTURA TECNOLOGICA</v>
      </c>
      <c r="C91" s="392" t="str">
        <f>+VLOOKUP(A91,Tabla_Riesgos[[Número]:[Área]],3,FALSE)</f>
        <v>Puede ocurrir que se presente la interrupción de la tecnología (Hardware y Software)</v>
      </c>
      <c r="D91" s="392" t="str">
        <f>+VLOOKUP(A91,Tabla_Riesgos[[Número]:[Área]],6,FALSE)</f>
        <v xml:space="preserve">Continuidad del negocio </v>
      </c>
      <c r="E91" s="392" t="str">
        <f>+VLOOKUP(A91,Tabla_Riesgos[[Número]:[Área]],4,FALSE)</f>
        <v>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v>
      </c>
      <c r="F91" s="392" t="str">
        <f>+VLOOKUP(A91,Tabla_Riesgos[[Número]:[Área]],5,FALSE)</f>
        <v>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v>
      </c>
      <c r="G91" s="123">
        <f ca="1">IFERROR(ROUND(AVERAGEIF('Valoración 2.0'!$C$377:$AK$1471,'Mapa de riesgos operativos 1.0'!A91,'Valoración 2.0'!$Z$377:$Z$1471),0),0)</f>
        <v>3</v>
      </c>
      <c r="H91" s="123">
        <v>1</v>
      </c>
      <c r="I91" s="233" t="str">
        <f t="shared" ca="1" si="4"/>
        <v>PosibleInsignificante</v>
      </c>
      <c r="J91" s="35" t="str">
        <f ca="1">+IFERROR(VLOOKUP(G91,'Tablas de calculos'!$V$22:$X$26,2,FALSE),"")</f>
        <v>Posible</v>
      </c>
      <c r="K91" s="35" t="str">
        <f>+IFERROR(VLOOKUP(H91,'Tablas de calculos'!$V$22:$X$26,3,FALSE),"")</f>
        <v>Insignificante</v>
      </c>
      <c r="L91" s="484" t="str">
        <f ca="1">IFERROR(VLOOKUP(I91,'Tablas de calculos'!$AF$4:$AI$28,4,FALSE),"")</f>
        <v>Bajo</v>
      </c>
      <c r="M91" s="430" t="s">
        <v>544</v>
      </c>
      <c r="N91" s="488" t="s">
        <v>1636</v>
      </c>
      <c r="O91" s="289">
        <f ca="1">+G91-'Promedio de Controles'!E101</f>
        <v>1</v>
      </c>
      <c r="P91" s="289">
        <f>+H91-'Promedio de Controles'!F101</f>
        <v>-1</v>
      </c>
      <c r="Q91" s="233" t="str">
        <f t="shared" ca="1" si="5"/>
        <v>Rara VezInsignificante</v>
      </c>
      <c r="R91" s="35" t="str">
        <f ca="1">+IFERROR(VLOOKUP(O91,'Tablas de calculos'!$V$22:$X$26,2,FALSE),"Rara Vez")</f>
        <v>Rara Vez</v>
      </c>
      <c r="S91" s="35" t="str">
        <f>+IFERROR(VLOOKUP(P91,'Tablas de calculos'!$V$22:$X$26,3,FALSE),"Insignificante")</f>
        <v>Insignificante</v>
      </c>
      <c r="T91" s="484" t="str">
        <f ca="1">IFERROR(VLOOKUP(Q91,'Tablas de calculos'!$AF$4:$AI$28,4,FALSE),"")</f>
        <v>Bajo</v>
      </c>
      <c r="U91" s="241" t="s">
        <v>1691</v>
      </c>
      <c r="V91" s="241" t="s">
        <v>1102</v>
      </c>
      <c r="W91" s="241" t="s">
        <v>1100</v>
      </c>
      <c r="X91" s="392" t="s">
        <v>874</v>
      </c>
      <c r="Z91"/>
      <c r="AA91"/>
      <c r="AB91"/>
    </row>
    <row r="92" spans="1:28" ht="90" x14ac:dyDescent="0.25">
      <c r="A92" s="35">
        <v>134</v>
      </c>
      <c r="B92" s="392" t="str">
        <f>+VLOOKUP(A92,Tabla_Riesgos[[Número]:[Área]],2,FALSE)</f>
        <v>DISPOSICIÓN FINAL DE ACTIVOS</v>
      </c>
      <c r="C92" s="392" t="str">
        <f>+VLOOKUP(A92,Tabla_Riesgos[[Número]:[Área]],3,FALSE)</f>
        <v>Puede ocurrir que se destruya la información</v>
      </c>
      <c r="D92" s="392" t="str">
        <f>+VLOOKUP(A92,Tabla_Riesgos[[Número]:[Área]],6,FALSE)</f>
        <v xml:space="preserve">Continuidad del negocio </v>
      </c>
      <c r="E92" s="392" t="str">
        <f>+VLOOKUP(A92,Tabla_Riesgos[[Número]:[Área]],4,FALSE)</f>
        <v>Centralización de información física sin respaldo tecnológico</v>
      </c>
      <c r="F92" s="392" t="str">
        <f>+VLOOKUP(A92,Tabla_Riesgos[[Número]:[Área]],5,FALSE)</f>
        <v>Perdida de información
Afectación de procesos de negocio
Imagen reputacional afectada
Perdida en la trazabilidad de los procesos actuales
Impactos legales (Sanciones)</v>
      </c>
      <c r="G92" s="123">
        <f ca="1">IFERROR(ROUND(AVERAGEIF('Valoración 2.0'!$C$377:$AK$1471,'Mapa de riesgos operativos 1.0'!A92,'Valoración 2.0'!$Z$377:$Z$1471),0),0)</f>
        <v>3</v>
      </c>
      <c r="H92" s="123">
        <f ca="1">IFERROR(ROUND(AVERAGEIF('Valoración 2.0'!$C$377:$AK$1471,'Mapa de riesgos operativos 1.0'!A92,'Valoración 2.0'!$AA$377:$AA$1471),0),0)</f>
        <v>3</v>
      </c>
      <c r="I92" s="233" t="str">
        <f t="shared" ca="1" si="4"/>
        <v>PosibleModerado</v>
      </c>
      <c r="J92" s="35" t="str">
        <f ca="1">+IFERROR(VLOOKUP(G92,'Tablas de calculos'!$V$22:$X$26,2,FALSE),"")</f>
        <v>Posible</v>
      </c>
      <c r="K92" s="35" t="str">
        <f ca="1">+IFERROR(VLOOKUP(H92,'Tablas de calculos'!$V$22:$X$26,3,FALSE),"")</f>
        <v>Moderado</v>
      </c>
      <c r="L92" s="484" t="str">
        <f ca="1">IFERROR(VLOOKUP(I92,'Tablas de calculos'!$AF$4:$AI$28,4,FALSE),"")</f>
        <v>Alto</v>
      </c>
      <c r="M92" s="430" t="s">
        <v>544</v>
      </c>
      <c r="N92" s="488" t="s">
        <v>1004</v>
      </c>
      <c r="O92" s="289">
        <f ca="1">+G92-'Promedio de Controles'!E102</f>
        <v>3</v>
      </c>
      <c r="P92" s="289">
        <f ca="1">+H92-'Promedio de Controles'!F102</f>
        <v>1</v>
      </c>
      <c r="Q92" s="233" t="str">
        <f t="shared" ca="1" si="5"/>
        <v>PosibleInsignificante</v>
      </c>
      <c r="R92" s="35" t="str">
        <f ca="1">+IFERROR(VLOOKUP(O92,'Tablas de calculos'!$V$22:$X$26,2,FALSE),"Rara Vez")</f>
        <v>Posible</v>
      </c>
      <c r="S92" s="35" t="str">
        <f ca="1">+IFERROR(VLOOKUP(P92,'Tablas de calculos'!$V$22:$X$26,3,FALSE),"Insignificante")</f>
        <v>Insignificante</v>
      </c>
      <c r="T92" s="484" t="str">
        <f ca="1">IFERROR(VLOOKUP(Q92,'Tablas de calculos'!$AF$4:$AI$28,4,FALSE),"")</f>
        <v>Bajo</v>
      </c>
      <c r="U92" s="392" t="s">
        <v>1692</v>
      </c>
      <c r="V92" s="392" t="s">
        <v>962</v>
      </c>
      <c r="W92" s="392" t="s">
        <v>950</v>
      </c>
      <c r="X92" s="392" t="s">
        <v>874</v>
      </c>
      <c r="Y92" s="615" t="s">
        <v>1874</v>
      </c>
      <c r="AB92"/>
    </row>
    <row r="93" spans="1:28" ht="45" x14ac:dyDescent="0.25">
      <c r="A93" s="35">
        <v>135</v>
      </c>
      <c r="B93" s="392" t="str">
        <f>+VLOOKUP(A93,Tabla_Riesgos[[Número]:[Área]],2,FALSE)</f>
        <v>GESTIÓN FINANCIERA</v>
      </c>
      <c r="C93" s="392" t="str">
        <f>+VLOOKUP(A93,Tabla_Riesgos[[Número]:[Área]],3,FALSE)</f>
        <v>Puede ocurrir que un proveedor se encuentre suplantado</v>
      </c>
      <c r="D93" s="392" t="str">
        <f>+VLOOKUP(A93,Tabla_Riesgos[[Número]:[Área]],6,FALSE)</f>
        <v xml:space="preserve">Continuidad del negocio </v>
      </c>
      <c r="E93" s="392" t="str">
        <f>+VLOOKUP(A93,Tabla_Riesgos[[Número]:[Área]],4,FALSE)</f>
        <v>Ineficiencia en los procedimientos de contratación</v>
      </c>
      <c r="F93" s="392" t="str">
        <f>+VLOOKUP(A93,Tabla_Riesgos[[Número]:[Área]],5,FALSE)</f>
        <v>Fraude
Lavado de Activos
Impacto reputacional y legal</v>
      </c>
      <c r="G93" s="123">
        <f ca="1">IFERROR(ROUND(AVERAGEIF('Valoración 2.0'!$C$377:$AK$1471,'Mapa de riesgos operativos 1.0'!A93,'Valoración 2.0'!$Z$377:$Z$1471),0),0)</f>
        <v>1</v>
      </c>
      <c r="H93" s="123">
        <f ca="1">IFERROR(ROUND(AVERAGEIF('Valoración 2.0'!$C$377:$AK$1471,'Mapa de riesgos operativos 1.0'!A93,'Valoración 2.0'!$AA$377:$AA$1471),0),0)</f>
        <v>3</v>
      </c>
      <c r="I93" s="233" t="str">
        <f t="shared" ca="1" si="4"/>
        <v>Rara VezModerado</v>
      </c>
      <c r="J93" s="35" t="str">
        <f ca="1">+IFERROR(VLOOKUP(G93,'Tablas de calculos'!$V$22:$X$26,2,FALSE),"")</f>
        <v>Rara Vez</v>
      </c>
      <c r="K93" s="35" t="str">
        <f ca="1">+IFERROR(VLOOKUP(H93,'Tablas de calculos'!$V$22:$X$26,3,FALSE),"")</f>
        <v>Moderado</v>
      </c>
      <c r="L93" s="484" t="str">
        <f ca="1">IFERROR(VLOOKUP(I93,'Tablas de calculos'!$AF$4:$AI$28,4,FALSE),"")</f>
        <v>Moderado</v>
      </c>
      <c r="M93" s="430" t="s">
        <v>544</v>
      </c>
      <c r="N93" s="488" t="s">
        <v>1693</v>
      </c>
      <c r="O93" s="289">
        <f ca="1">+G93-'Promedio de Controles'!E103</f>
        <v>1</v>
      </c>
      <c r="P93" s="289">
        <f ca="1">+H93-'Promedio de Controles'!F103</f>
        <v>1</v>
      </c>
      <c r="Q93" s="233" t="str">
        <f t="shared" ca="1" si="5"/>
        <v>Rara VezInsignificante</v>
      </c>
      <c r="R93" s="35" t="str">
        <f ca="1">+IFERROR(VLOOKUP(O93,'Tablas de calculos'!$V$22:$X$26,2,FALSE),"Rara Vez")</f>
        <v>Rara Vez</v>
      </c>
      <c r="S93" s="35" t="str">
        <f ca="1">+IFERROR(VLOOKUP(P93,'Tablas de calculos'!$V$22:$X$26,3,FALSE),"Insignificante")</f>
        <v>Insignificante</v>
      </c>
      <c r="T93" s="484" t="str">
        <f ca="1">IFERROR(VLOOKUP(Q93,'Tablas de calculos'!$AF$4:$AI$28,4,FALSE),"")</f>
        <v>Bajo</v>
      </c>
      <c r="U93" s="392" t="s">
        <v>943</v>
      </c>
      <c r="V93" s="392" t="s">
        <v>943</v>
      </c>
      <c r="W93" s="392" t="s">
        <v>943</v>
      </c>
      <c r="X93" s="392" t="s">
        <v>943</v>
      </c>
      <c r="Y93" s="611" t="s">
        <v>1787</v>
      </c>
      <c r="AB93"/>
    </row>
    <row r="94" spans="1:28" ht="60" customHeight="1" x14ac:dyDescent="0.25">
      <c r="A94" s="35">
        <v>136</v>
      </c>
      <c r="B94" s="392" t="str">
        <f>+VLOOKUP(A94,Tabla_Riesgos[[Número]:[Área]],2,FALSE)</f>
        <v>ADMINISTRACIÓN DE BIENES DE FUNICIONAMIENTO</v>
      </c>
      <c r="C94" s="392" t="str">
        <f>+VLOOKUP(A94,Tabla_Riesgos[[Número]:[Área]],3,FALSE)</f>
        <v>puede que se cuente con las instalaciones físicas inadecuadas</v>
      </c>
      <c r="D94" s="392" t="str">
        <f>+VLOOKUP(A94,Tabla_Riesgos[[Número]:[Área]],6,FALSE)</f>
        <v xml:space="preserve">Continuidad del negocio </v>
      </c>
      <c r="E94" s="392" t="str">
        <f>+VLOOKUP(A94,Tabla_Riesgos[[Número]:[Área]],4,FALSE)</f>
        <v>No contar con las suficientes rutas de escape
No contar con edificación sismorresistente
No contar con un plan de emergencias
Carencia de sensibilización y capacitaciones</v>
      </c>
      <c r="F94" s="392" t="str">
        <f>+VLOOKUP(A94,Tabla_Riesgos[[Número]:[Área]],5,FALSE)</f>
        <v>Perdida de vidas
Afectación de la operación por la no disponibilidad de las instalaciones</v>
      </c>
      <c r="G94" s="123">
        <f ca="1">IFERROR(ROUND(AVERAGEIF('Valoración 2.0'!$C$377:$AK$1471,'Mapa de riesgos operativos 1.0'!A94,'Valoración 2.0'!$Z$377:$Z$1471),0),0)</f>
        <v>4</v>
      </c>
      <c r="H94" s="123">
        <f ca="1">IFERROR(ROUND(AVERAGEIF('Valoración 2.0'!$C$377:$AK$1471,'Mapa de riesgos operativos 1.0'!A94,'Valoración 2.0'!$AA$377:$AA$1471),0),0)</f>
        <v>3</v>
      </c>
      <c r="I94" s="233" t="str">
        <f t="shared" ca="1" si="4"/>
        <v>ProbableModerado</v>
      </c>
      <c r="J94" s="35" t="str">
        <f ca="1">+IFERROR(VLOOKUP(G94,'Tablas de calculos'!$V$22:$X$26,2,FALSE),"")</f>
        <v>Probable</v>
      </c>
      <c r="K94" s="35" t="str">
        <f ca="1">+IFERROR(VLOOKUP(H94,'Tablas de calculos'!$V$22:$X$26,3,FALSE),"")</f>
        <v>Moderado</v>
      </c>
      <c r="L94" s="484" t="str">
        <f ca="1">IFERROR(VLOOKUP(I94,'Tablas de calculos'!$AF$4:$AI$28,4,FALSE),"")</f>
        <v>Alto</v>
      </c>
      <c r="M94" s="430" t="s">
        <v>544</v>
      </c>
      <c r="N94" s="488" t="s">
        <v>1694</v>
      </c>
      <c r="O94" s="289">
        <f ca="1">+G94-'Promedio de Controles'!E104</f>
        <v>4</v>
      </c>
      <c r="P94" s="289">
        <f ca="1">+H94-'Promedio de Controles'!F104</f>
        <v>1</v>
      </c>
      <c r="Q94" s="233" t="str">
        <f t="shared" ca="1" si="5"/>
        <v>ProbableInsignificante</v>
      </c>
      <c r="R94" s="35" t="str">
        <f ca="1">+IFERROR(VLOOKUP(O94,'Tablas de calculos'!$V$22:$X$26,2,FALSE),"Rara Vez")</f>
        <v>Probable</v>
      </c>
      <c r="S94" s="35" t="str">
        <f ca="1">+IFERROR(VLOOKUP(P94,'Tablas de calculos'!$V$22:$X$26,3,FALSE),"Insignificante")</f>
        <v>Insignificante</v>
      </c>
      <c r="T94" s="484" t="str">
        <f ca="1">IFERROR(VLOOKUP(Q94,'Tablas de calculos'!$AF$4:$AI$28,4,FALSE),"")</f>
        <v>Moderado</v>
      </c>
      <c r="U94" s="392" t="s">
        <v>943</v>
      </c>
      <c r="V94" s="392" t="s">
        <v>943</v>
      </c>
      <c r="W94" s="392" t="s">
        <v>943</v>
      </c>
      <c r="X94" s="392" t="s">
        <v>943</v>
      </c>
      <c r="Y94" s="607" t="s">
        <v>1841</v>
      </c>
      <c r="AB94"/>
    </row>
    <row r="95" spans="1:28" ht="45" customHeight="1" x14ac:dyDescent="0.25">
      <c r="A95" s="35">
        <v>137</v>
      </c>
      <c r="B95" s="392" t="str">
        <f>+VLOOKUP(A95,Tabla_Riesgos[[Número]:[Área]],2,FALSE)</f>
        <v>ADMINISTRACIÓN DE BIENES DE FUNICIONAMIENTO</v>
      </c>
      <c r="C95" s="392" t="str">
        <f>+VLOOKUP(A95,Tabla_Riesgos[[Número]:[Área]],3,FALSE)</f>
        <v>Posibilidad que se presente un evento de desorden publico</v>
      </c>
      <c r="D95" s="392" t="str">
        <f>+VLOOKUP(A95,Tabla_Riesgos[[Número]:[Área]],6,FALSE)</f>
        <v xml:space="preserve">Continuidad del negocio </v>
      </c>
      <c r="E95" s="392" t="str">
        <f>+VLOOKUP(A95,Tabla_Riesgos[[Número]:[Área]],4,FALSE)</f>
        <v>Instalaciones físicas en zona susceptible a congestión vehicular
Paro nacional debido a coyuntura económica</v>
      </c>
      <c r="F95" s="392" t="str">
        <f>+VLOOKUP(A95,Tabla_Riesgos[[Número]:[Área]],5,FALSE)</f>
        <v>Interrupción parcial de las operaciones de la SAE.
Impacto reputacional</v>
      </c>
      <c r="G95" s="123">
        <f ca="1">IFERROR(ROUND(AVERAGEIF('Valoración 2.0'!$C$377:$AK$1471,'Mapa de riesgos operativos 1.0'!A95,'Valoración 2.0'!$Z$377:$Z$1471),0),0)</f>
        <v>5</v>
      </c>
      <c r="H95" s="123">
        <f ca="1">IFERROR(ROUND(AVERAGEIF('Valoración 2.0'!$C$377:$AK$1471,'Mapa de riesgos operativos 1.0'!A95,'Valoración 2.0'!$AA$377:$AA$1471),0),0)</f>
        <v>3</v>
      </c>
      <c r="I95" s="233" t="str">
        <f t="shared" ca="1" si="4"/>
        <v>Casi seguroModerado</v>
      </c>
      <c r="J95" s="35" t="str">
        <f ca="1">+IFERROR(VLOOKUP(G95,'Tablas de calculos'!$V$22:$X$26,2,FALSE),"")</f>
        <v>Casi seguro</v>
      </c>
      <c r="K95" s="35" t="str">
        <f ca="1">+IFERROR(VLOOKUP(H95,'Tablas de calculos'!$V$22:$X$26,3,FALSE),"")</f>
        <v>Moderado</v>
      </c>
      <c r="L95" s="484" t="str">
        <f ca="1">IFERROR(VLOOKUP(I95,'Tablas de calculos'!$AF$4:$AI$28,4,FALSE),"")</f>
        <v>Extremo</v>
      </c>
      <c r="M95" s="430" t="s">
        <v>544</v>
      </c>
      <c r="N95" s="488" t="s">
        <v>1005</v>
      </c>
      <c r="O95" s="289">
        <f ca="1">+G95-'Promedio de Controles'!E105</f>
        <v>5</v>
      </c>
      <c r="P95" s="289">
        <f ca="1">+H95-'Promedio de Controles'!F105</f>
        <v>1</v>
      </c>
      <c r="Q95" s="233" t="str">
        <f t="shared" ca="1" si="5"/>
        <v>Casi seguroInsignificante</v>
      </c>
      <c r="R95" s="35" t="str">
        <f ca="1">+IFERROR(VLOOKUP(O95,'Tablas de calculos'!$V$22:$X$26,2,FALSE),"Rara Vez")</f>
        <v>Casi seguro</v>
      </c>
      <c r="S95" s="35" t="str">
        <f ca="1">+IFERROR(VLOOKUP(P95,'Tablas de calculos'!$V$22:$X$26,3,FALSE),"Insignificante")</f>
        <v>Insignificante</v>
      </c>
      <c r="T95" s="484" t="str">
        <f ca="1">IFERROR(VLOOKUP(Q95,'Tablas de calculos'!$AF$4:$AI$28,4,FALSE),"")</f>
        <v>Alto</v>
      </c>
      <c r="U95" s="392" t="s">
        <v>1637</v>
      </c>
      <c r="V95" s="392" t="s">
        <v>1757</v>
      </c>
      <c r="W95" s="392" t="s">
        <v>1608</v>
      </c>
      <c r="X95" s="392" t="s">
        <v>1146</v>
      </c>
      <c r="Y95" s="612" t="s">
        <v>1843</v>
      </c>
      <c r="AB95"/>
    </row>
    <row r="96" spans="1:28" ht="60" x14ac:dyDescent="0.25">
      <c r="A96" s="35">
        <v>138</v>
      </c>
      <c r="B96" s="392" t="str">
        <f>+VLOOKUP(A96,Tabla_Riesgos[[Número]:[Área]],2,FALSE)</f>
        <v>GESTIÓN DEL TALENTO HUMANO</v>
      </c>
      <c r="C96" s="392" t="str">
        <f>+VLOOKUP(A96,Tabla_Riesgos[[Número]:[Área]],3,FALSE)</f>
        <v>Posibilidad de alta rotación de personal en procesos misionales</v>
      </c>
      <c r="D96" s="392" t="str">
        <f>+VLOOKUP(A96,Tabla_Riesgos[[Número]:[Área]],6,FALSE)</f>
        <v xml:space="preserve">Continuidad del negocio </v>
      </c>
      <c r="E96" s="392" t="str">
        <f>+VLOOKUP(A96,Tabla_Riesgos[[Número]:[Área]],4,FALSE)</f>
        <v>Programa de incentivos no alineado al nivel de responsabilidad y riesgo de los empleados
Falta de espacios de bienestar
Distribución no equitativa de cargas laborales</v>
      </c>
      <c r="F96" s="392" t="str">
        <f>+VLOOKUP(A96,Tabla_Riesgos[[Número]:[Área]],5,FALSE)</f>
        <v>Afectación de las operaciones de la SAE
Parálisis de los procesos de negocio
Imagen reputacional afectada</v>
      </c>
      <c r="G96" s="123">
        <f ca="1">IFERROR(ROUND(AVERAGEIF('Valoración 2.0'!$C$377:$AK$1471,'Mapa de riesgos operativos 1.0'!A96,'Valoración 2.0'!$Z$377:$Z$1471),0),0)</f>
        <v>2</v>
      </c>
      <c r="H96" s="123">
        <f ca="1">IFERROR(ROUND(AVERAGEIF('Valoración 2.0'!$C$377:$AK$1471,'Mapa de riesgos operativos 1.0'!A96,'Valoración 2.0'!$AA$377:$AA$1471),0),0)</f>
        <v>2</v>
      </c>
      <c r="I96" s="233" t="str">
        <f t="shared" ca="1" si="4"/>
        <v>ImprobableMenor</v>
      </c>
      <c r="J96" s="35" t="str">
        <f ca="1">+IFERROR(VLOOKUP(G96,'Tablas de calculos'!$V$22:$X$26,2,FALSE),"")</f>
        <v>Improbable</v>
      </c>
      <c r="K96" s="35" t="str">
        <f ca="1">+IFERROR(VLOOKUP(H96,'Tablas de calculos'!$V$22:$X$26,3,FALSE),"")</f>
        <v>Menor</v>
      </c>
      <c r="L96" s="484" t="str">
        <f ca="1">IFERROR(VLOOKUP(I96,'Tablas de calculos'!$AF$4:$AI$28,4,FALSE),"")</f>
        <v>Bajo</v>
      </c>
      <c r="M96" s="430" t="s">
        <v>544</v>
      </c>
      <c r="N96" s="488" t="s">
        <v>1006</v>
      </c>
      <c r="O96" s="289">
        <f ca="1">+G96-'Promedio de Controles'!E106</f>
        <v>2</v>
      </c>
      <c r="P96" s="289">
        <f ca="1">+H96-'Promedio de Controles'!F106</f>
        <v>0</v>
      </c>
      <c r="Q96" s="233" t="str">
        <f t="shared" ca="1" si="5"/>
        <v>ImprobableInsignificante</v>
      </c>
      <c r="R96" s="35" t="str">
        <f ca="1">+IFERROR(VLOOKUP(O96,'Tablas de calculos'!$V$22:$X$26,2,FALSE),"Rara Vez")</f>
        <v>Improbable</v>
      </c>
      <c r="S96" s="35" t="str">
        <f ca="1">+IFERROR(VLOOKUP(P96,'Tablas de calculos'!$V$22:$X$26,3,FALSE),"Insignificante")</f>
        <v>Insignificante</v>
      </c>
      <c r="T96" s="484" t="str">
        <f ca="1">IFERROR(VLOOKUP(Q96,'Tablas de calculos'!$AF$4:$AI$28,4,FALSE),"")</f>
        <v>Bajo</v>
      </c>
      <c r="U96" s="392" t="s">
        <v>970</v>
      </c>
      <c r="V96" s="392" t="s">
        <v>127</v>
      </c>
      <c r="W96" s="392" t="s">
        <v>964</v>
      </c>
      <c r="X96" s="392" t="s">
        <v>971</v>
      </c>
      <c r="Y96" s="612" t="s">
        <v>1758</v>
      </c>
      <c r="AB96"/>
    </row>
    <row r="97" spans="1:28" ht="65.25" customHeight="1" x14ac:dyDescent="0.25">
      <c r="A97" s="515">
        <v>139</v>
      </c>
      <c r="B97" s="392" t="str">
        <f>+VLOOKUP(A97,Tabla_Riesgos[[Número]:[Área]],2,FALSE)</f>
        <v>INTELIGENCIA DE NEGOCIOS</v>
      </c>
      <c r="C97" s="391" t="str">
        <f>+VLOOKUP(A97,Tabla_Riesgos[[Número]:[Área]],3,FALSE)</f>
        <v>Podría ocurrir que se afecte el desempeño en las aplicaciones</v>
      </c>
      <c r="D97" s="392" t="str">
        <f>+VLOOKUP(A97,Tabla_Riesgos[[Número]:[Área]],6,FALSE)</f>
        <v>Operativo</v>
      </c>
      <c r="E97" s="392" t="str">
        <f>+VLOOKUP(A97,Tabla_Riesgos[[Número]:[Área]],4,FALSE)</f>
        <v>Debido a la consulta directa a la base de datos de producción para la generación de reportes.
Debido a la falta de un repositorio de datos no transaccional y no normalizado</v>
      </c>
      <c r="F97" s="392" t="str">
        <f>+VLOOKUP(A97,Tabla_Riesgos[[Número]:[Área]],5,FALSE)</f>
        <v>Lo cual generaría lentitud y demoras en los tiempos de respuesta de las aplicaciones a los usuarios.
Lo cual generaría sobredimensionamientos de la infraestructura que la soporta</v>
      </c>
      <c r="G97" s="123">
        <f ca="1">IFERROR(ROUND(AVERAGEIF('Valoración 2.0'!$C$377:$AK$1471,'Mapa de riesgos operativos 1.0'!A97,'Valoración 2.0'!$Z$377:$Z$1471),0),0)</f>
        <v>3</v>
      </c>
      <c r="H97" s="123">
        <f ca="1">IFERROR(ROUND(AVERAGEIF('Valoración 2.0'!$C$377:$AK$1471,'Mapa de riesgos operativos 1.0'!A97,'Valoración 2.0'!$AA$377:$AA$1471),0),0)</f>
        <v>2</v>
      </c>
      <c r="I97" s="233" t="str">
        <f t="shared" ref="I97" ca="1" si="6">CONCATENATE(J97,K97)</f>
        <v>PosibleMenor</v>
      </c>
      <c r="J97" s="35" t="str">
        <f ca="1">+IFERROR(VLOOKUP(G97,'Tablas de calculos'!$V$22:$X$26,2,FALSE),"")</f>
        <v>Posible</v>
      </c>
      <c r="K97" s="35" t="str">
        <f ca="1">+IFERROR(VLOOKUP(H97,'Tablas de calculos'!$V$22:$X$26,3,FALSE),"")</f>
        <v>Menor</v>
      </c>
      <c r="L97" s="484" t="str">
        <f ca="1">IFERROR(VLOOKUP(I97,'Tablas de calculos'!$AF$4:$AI$28,4,FALSE),"")</f>
        <v>Moderado</v>
      </c>
      <c r="M97" s="430" t="s">
        <v>544</v>
      </c>
      <c r="N97" s="601" t="s">
        <v>1835</v>
      </c>
      <c r="O97" s="289">
        <f ca="1">+G97-'Promedio de Controles'!E107</f>
        <v>3</v>
      </c>
      <c r="P97" s="289">
        <f ca="1">+H97-'Promedio de Controles'!F107</f>
        <v>2</v>
      </c>
      <c r="Q97" s="233" t="str">
        <f t="shared" ref="Q97" ca="1" si="7">CONCATENATE(R97,S97)</f>
        <v>PosibleMenor</v>
      </c>
      <c r="R97" s="35" t="str">
        <f ca="1">+IFERROR(VLOOKUP(O97,'Tablas de calculos'!$V$22:$X$26,2,FALSE),"Rara Vez")</f>
        <v>Posible</v>
      </c>
      <c r="S97" s="35" t="str">
        <f ca="1">+IFERROR(VLOOKUP(P97,'Tablas de calculos'!$V$22:$X$26,3,FALSE),"Insignificante")</f>
        <v>Menor</v>
      </c>
      <c r="T97" s="484" t="str">
        <f ca="1">IFERROR(VLOOKUP(Q97,'Tablas de calculos'!$AF$4:$AI$28,4,FALSE),"")</f>
        <v>Moderado</v>
      </c>
      <c r="U97" s="392" t="s">
        <v>1836</v>
      </c>
      <c r="V97" s="392" t="s">
        <v>1442</v>
      </c>
      <c r="W97" s="392" t="s">
        <v>1839</v>
      </c>
      <c r="X97" s="392" t="s">
        <v>1837</v>
      </c>
      <c r="Y97" s="610" t="s">
        <v>1838</v>
      </c>
    </row>
    <row r="98" spans="1:28" ht="83.1" customHeight="1" x14ac:dyDescent="0.25">
      <c r="A98" s="515">
        <v>140</v>
      </c>
      <c r="B98" s="392" t="str">
        <f>+VLOOKUP(A98,Tabla_Riesgos[[Número]:[Área]],2,FALSE)</f>
        <v>DISPOSICIÓN FINAL DE ACTIVOS</v>
      </c>
      <c r="C98" s="392" t="str">
        <f>+VLOOKUP(A98,Tabla_Riesgos[[Número]:[Área]],3,FALSE)</f>
        <v>Pueden ocurrir fallas al momento de la marcacion de activo social</v>
      </c>
      <c r="D98" s="392" t="str">
        <f>+VLOOKUP(A98,Tabla_Riesgos[[Número]:[Área]],6,FALSE)</f>
        <v>Operativo</v>
      </c>
      <c r="E98" s="392" t="str">
        <f>+VLOOKUP(A98,Tabla_Riesgos[[Número]:[Área]],4,FALSE)</f>
        <v xml:space="preserve">Debido al desconocimiento del procedimiento de marcacion de activos sociales a no social 
Debido al desconocimiento del procedimiento de marcacion de activos no sociales a sociales </v>
      </c>
      <c r="F98" s="392" t="str">
        <f>+VLOOKUP(A98,Tabla_Riesgos[[Número]:[Área]],5,FALSE)</f>
        <v>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v>
      </c>
      <c r="G98" s="123">
        <f ca="1">IFERROR(ROUND(AVERAGEIF('Valoración 2.0'!$C$377:$AK$1472,'Mapa de riesgos operativos 1.0'!A98,'Valoración 2.0'!$Z$377:$Z$1472),0),0)</f>
        <v>3</v>
      </c>
      <c r="H98" s="123">
        <f ca="1">IFERROR(ROUND(AVERAGEIF('Valoración 2.0'!$C$377:$AK$1472,'Mapa de riesgos operativos 1.0'!A98,'Valoración 2.0'!$AA$377:$AA$1472),0),0)</f>
        <v>3</v>
      </c>
      <c r="I98" s="233" t="str">
        <f t="shared" ref="I98" ca="1" si="8">CONCATENATE(J98,K98)</f>
        <v>PosibleModerado</v>
      </c>
      <c r="J98" s="35" t="str">
        <f ca="1">+IFERROR(VLOOKUP(G98,'Tablas de calculos'!$V$22:$X$26,2,FALSE),"")</f>
        <v>Posible</v>
      </c>
      <c r="K98" s="35" t="str">
        <f ca="1">+IFERROR(VLOOKUP(H98,'Tablas de calculos'!$V$22:$X$26,3,FALSE),"")</f>
        <v>Moderado</v>
      </c>
      <c r="L98" s="605" t="str">
        <f ca="1">IFERROR(VLOOKUP(I98,'Tablas de calculos'!$AF$4:$AI$28,4,FALSE),"")</f>
        <v>Alto</v>
      </c>
      <c r="M98" s="430" t="s">
        <v>544</v>
      </c>
      <c r="N98" s="617" t="s">
        <v>1894</v>
      </c>
      <c r="O98" s="289">
        <f ca="1">+G98-'Promedio de Controles'!E108</f>
        <v>3</v>
      </c>
      <c r="P98" s="289">
        <f ca="1">+H98-'Promedio de Controles'!F108</f>
        <v>3</v>
      </c>
      <c r="Q98" s="233" t="str">
        <f t="shared" ref="Q98" ca="1" si="9">CONCATENATE(R98,S98)</f>
        <v>PosibleModerado</v>
      </c>
      <c r="R98" s="35" t="str">
        <f ca="1">+IFERROR(VLOOKUP(O98,'Tablas de calculos'!$V$22:$X$26,2,FALSE),"Rara Vez")</f>
        <v>Posible</v>
      </c>
      <c r="S98" s="35" t="str">
        <f ca="1">+IFERROR(VLOOKUP(P98,'Tablas de calculos'!$V$22:$X$26,3,FALSE),"Insignificante")</f>
        <v>Moderado</v>
      </c>
      <c r="T98" s="605" t="str">
        <f ca="1">IFERROR(VLOOKUP(Q98,'Tablas de calculos'!$AF$4:$AI$28,4,FALSE),"")</f>
        <v>Alto</v>
      </c>
      <c r="U98" s="617" t="s">
        <v>1895</v>
      </c>
      <c r="V98" s="392" t="s">
        <v>1422</v>
      </c>
      <c r="W98" s="392" t="s">
        <v>1896</v>
      </c>
      <c r="X98" s="392" t="s">
        <v>1897</v>
      </c>
      <c r="AB98"/>
    </row>
    <row r="99" spans="1:28" x14ac:dyDescent="0.25">
      <c r="AB99"/>
    </row>
    <row r="100" spans="1:28" x14ac:dyDescent="0.25">
      <c r="AB100"/>
    </row>
    <row r="101" spans="1:28" x14ac:dyDescent="0.25">
      <c r="AB101"/>
    </row>
    <row r="102" spans="1:28" x14ac:dyDescent="0.25">
      <c r="AB102"/>
    </row>
    <row r="103" spans="1:28" x14ac:dyDescent="0.25">
      <c r="AB103"/>
    </row>
    <row r="104" spans="1:28" x14ac:dyDescent="0.25">
      <c r="AB104"/>
    </row>
    <row r="105" spans="1:28" x14ac:dyDescent="0.25">
      <c r="AB105"/>
    </row>
    <row r="106" spans="1:28" x14ac:dyDescent="0.25">
      <c r="AB106"/>
    </row>
    <row r="107" spans="1:28" x14ac:dyDescent="0.25">
      <c r="AB107"/>
    </row>
    <row r="108" spans="1:28" x14ac:dyDescent="0.25">
      <c r="AB108"/>
    </row>
    <row r="109" spans="1:28" x14ac:dyDescent="0.25">
      <c r="AB109"/>
    </row>
    <row r="110" spans="1:28" x14ac:dyDescent="0.25">
      <c r="AB110"/>
    </row>
    <row r="111" spans="1:28" x14ac:dyDescent="0.25">
      <c r="AB111"/>
    </row>
    <row r="112" spans="1:28" x14ac:dyDescent="0.25">
      <c r="AB112"/>
    </row>
    <row r="113" spans="28:28" x14ac:dyDescent="0.25">
      <c r="AB113"/>
    </row>
    <row r="114" spans="28:28" x14ac:dyDescent="0.25">
      <c r="AB114"/>
    </row>
    <row r="115" spans="28:28" x14ac:dyDescent="0.25">
      <c r="AB115"/>
    </row>
    <row r="116" spans="28:28" x14ac:dyDescent="0.25">
      <c r="AB116"/>
    </row>
    <row r="117" spans="28:28" x14ac:dyDescent="0.25">
      <c r="AB117"/>
    </row>
    <row r="118" spans="28:28" x14ac:dyDescent="0.25">
      <c r="AB118"/>
    </row>
    <row r="119" spans="28:28" x14ac:dyDescent="0.25">
      <c r="AB119"/>
    </row>
    <row r="120" spans="28:28" x14ac:dyDescent="0.25">
      <c r="AB120"/>
    </row>
    <row r="121" spans="28:28" x14ac:dyDescent="0.25">
      <c r="AB121"/>
    </row>
    <row r="122" spans="28:28" x14ac:dyDescent="0.25">
      <c r="AB122"/>
    </row>
    <row r="123" spans="28:28" x14ac:dyDescent="0.25">
      <c r="AB123"/>
    </row>
    <row r="124" spans="28:28" x14ac:dyDescent="0.25">
      <c r="AB124"/>
    </row>
    <row r="125" spans="28:28" x14ac:dyDescent="0.25">
      <c r="AB125"/>
    </row>
    <row r="126" spans="28:28" x14ac:dyDescent="0.25">
      <c r="AB126"/>
    </row>
    <row r="127" spans="28:28" x14ac:dyDescent="0.25">
      <c r="AB127"/>
    </row>
    <row r="128" spans="28:28" x14ac:dyDescent="0.25">
      <c r="AB128"/>
    </row>
    <row r="129" spans="28:28" x14ac:dyDescent="0.25">
      <c r="AB129"/>
    </row>
    <row r="130" spans="28:28" x14ac:dyDescent="0.25">
      <c r="AB130"/>
    </row>
    <row r="131" spans="28:28" x14ac:dyDescent="0.25">
      <c r="AB131"/>
    </row>
    <row r="132" spans="28:28" x14ac:dyDescent="0.25">
      <c r="AB132"/>
    </row>
    <row r="133" spans="28:28" x14ac:dyDescent="0.25">
      <c r="AB133"/>
    </row>
    <row r="134" spans="28:28" x14ac:dyDescent="0.25">
      <c r="AB134"/>
    </row>
    <row r="135" spans="28:28" x14ac:dyDescent="0.25">
      <c r="AB135"/>
    </row>
    <row r="136" spans="28:28" x14ac:dyDescent="0.25">
      <c r="AB136"/>
    </row>
    <row r="137" spans="28:28" x14ac:dyDescent="0.25">
      <c r="AB137"/>
    </row>
    <row r="138" spans="28:28" x14ac:dyDescent="0.25">
      <c r="AB138"/>
    </row>
    <row r="139" spans="28:28" x14ac:dyDescent="0.25">
      <c r="AB139"/>
    </row>
    <row r="140" spans="28:28" x14ac:dyDescent="0.25">
      <c r="AB140"/>
    </row>
    <row r="141" spans="28:28" x14ac:dyDescent="0.25">
      <c r="AB141"/>
    </row>
    <row r="142" spans="28:28" x14ac:dyDescent="0.25">
      <c r="AB142"/>
    </row>
    <row r="143" spans="28:28" x14ac:dyDescent="0.25">
      <c r="AB143"/>
    </row>
    <row r="144" spans="28:28" x14ac:dyDescent="0.25">
      <c r="AB144"/>
    </row>
    <row r="145" spans="28:28" x14ac:dyDescent="0.25">
      <c r="AB145"/>
    </row>
    <row r="146" spans="28:28" x14ac:dyDescent="0.25">
      <c r="AB146"/>
    </row>
    <row r="147" spans="28:28" x14ac:dyDescent="0.25">
      <c r="AB147"/>
    </row>
    <row r="148" spans="28:28" x14ac:dyDescent="0.25">
      <c r="AB148"/>
    </row>
    <row r="149" spans="28:28" x14ac:dyDescent="0.25">
      <c r="AB149"/>
    </row>
    <row r="150" spans="28:28" x14ac:dyDescent="0.25">
      <c r="AB150"/>
    </row>
    <row r="151" spans="28:28" x14ac:dyDescent="0.25">
      <c r="AB151"/>
    </row>
    <row r="152" spans="28:28" x14ac:dyDescent="0.25">
      <c r="AB152"/>
    </row>
    <row r="153" spans="28:28" x14ac:dyDescent="0.25">
      <c r="AB153"/>
    </row>
    <row r="154" spans="28:28" x14ac:dyDescent="0.25">
      <c r="AB154"/>
    </row>
    <row r="155" spans="28:28" x14ac:dyDescent="0.25">
      <c r="AB155"/>
    </row>
    <row r="156" spans="28:28" x14ac:dyDescent="0.25">
      <c r="AB156"/>
    </row>
    <row r="157" spans="28:28" x14ac:dyDescent="0.25">
      <c r="AB157"/>
    </row>
    <row r="158" spans="28:28" x14ac:dyDescent="0.25">
      <c r="AB158"/>
    </row>
    <row r="159" spans="28:28" x14ac:dyDescent="0.25">
      <c r="AB159"/>
    </row>
    <row r="160" spans="28:28" x14ac:dyDescent="0.25">
      <c r="AB160"/>
    </row>
    <row r="161" spans="28:28" x14ac:dyDescent="0.25">
      <c r="AB161"/>
    </row>
    <row r="162" spans="28:28" x14ac:dyDescent="0.25">
      <c r="AB162"/>
    </row>
    <row r="163" spans="28:28" x14ac:dyDescent="0.25">
      <c r="AB163"/>
    </row>
    <row r="164" spans="28:28" x14ac:dyDescent="0.25">
      <c r="AB164"/>
    </row>
    <row r="165" spans="28:28" x14ac:dyDescent="0.25">
      <c r="AB165"/>
    </row>
    <row r="166" spans="28:28" x14ac:dyDescent="0.25">
      <c r="AB166"/>
    </row>
    <row r="167" spans="28:28" x14ac:dyDescent="0.25">
      <c r="AB167"/>
    </row>
    <row r="168" spans="28:28" x14ac:dyDescent="0.25">
      <c r="AB168"/>
    </row>
    <row r="169" spans="28:28" x14ac:dyDescent="0.25">
      <c r="AB169"/>
    </row>
    <row r="170" spans="28:28" x14ac:dyDescent="0.25">
      <c r="AB170"/>
    </row>
    <row r="171" spans="28:28" x14ac:dyDescent="0.25">
      <c r="AB171"/>
    </row>
    <row r="172" spans="28:28" x14ac:dyDescent="0.25">
      <c r="AB172"/>
    </row>
    <row r="173" spans="28:28" x14ac:dyDescent="0.25">
      <c r="AB173"/>
    </row>
    <row r="174" spans="28:28" x14ac:dyDescent="0.25">
      <c r="AB174"/>
    </row>
    <row r="175" spans="28:28" x14ac:dyDescent="0.25">
      <c r="AB175"/>
    </row>
    <row r="176" spans="28:28" x14ac:dyDescent="0.25">
      <c r="AB176"/>
    </row>
    <row r="177" spans="28:28" x14ac:dyDescent="0.25">
      <c r="AB177"/>
    </row>
    <row r="178" spans="28:28" x14ac:dyDescent="0.25">
      <c r="AB178"/>
    </row>
    <row r="179" spans="28:28" x14ac:dyDescent="0.25">
      <c r="AB179"/>
    </row>
    <row r="180" spans="28:28" x14ac:dyDescent="0.25">
      <c r="AB180"/>
    </row>
    <row r="181" spans="28:28" x14ac:dyDescent="0.25">
      <c r="AB181"/>
    </row>
    <row r="182" spans="28:28" x14ac:dyDescent="0.25">
      <c r="AB182"/>
    </row>
    <row r="183" spans="28:28" x14ac:dyDescent="0.25">
      <c r="AB183"/>
    </row>
    <row r="184" spans="28:28" x14ac:dyDescent="0.25">
      <c r="AB184"/>
    </row>
    <row r="185" spans="28:28" x14ac:dyDescent="0.25">
      <c r="AB185"/>
    </row>
    <row r="186" spans="28:28" x14ac:dyDescent="0.25">
      <c r="AB186"/>
    </row>
    <row r="187" spans="28:28" x14ac:dyDescent="0.25">
      <c r="AB187"/>
    </row>
    <row r="188" spans="28:28" x14ac:dyDescent="0.25">
      <c r="AB188"/>
    </row>
    <row r="189" spans="28:28" x14ac:dyDescent="0.25">
      <c r="AB189"/>
    </row>
    <row r="190" spans="28:28" x14ac:dyDescent="0.25">
      <c r="AB190"/>
    </row>
    <row r="191" spans="28:28" x14ac:dyDescent="0.25">
      <c r="AB191"/>
    </row>
    <row r="192" spans="28:28" x14ac:dyDescent="0.25">
      <c r="AB192"/>
    </row>
    <row r="193" spans="28:28" x14ac:dyDescent="0.25">
      <c r="AB193"/>
    </row>
    <row r="194" spans="28:28" x14ac:dyDescent="0.25">
      <c r="AB194"/>
    </row>
    <row r="195" spans="28:28" x14ac:dyDescent="0.25">
      <c r="AB195"/>
    </row>
    <row r="196" spans="28:28" x14ac:dyDescent="0.25">
      <c r="AB196"/>
    </row>
    <row r="197" spans="28:28" x14ac:dyDescent="0.25">
      <c r="AB197"/>
    </row>
    <row r="198" spans="28:28" x14ac:dyDescent="0.25">
      <c r="AB198"/>
    </row>
    <row r="199" spans="28:28" x14ac:dyDescent="0.25">
      <c r="AB199"/>
    </row>
    <row r="200" spans="28:28" x14ac:dyDescent="0.25">
      <c r="AB200"/>
    </row>
    <row r="201" spans="28:28" x14ac:dyDescent="0.25">
      <c r="AB201"/>
    </row>
    <row r="202" spans="28:28" x14ac:dyDescent="0.25">
      <c r="AB202"/>
    </row>
    <row r="203" spans="28:28" x14ac:dyDescent="0.25">
      <c r="AB203"/>
    </row>
    <row r="204" spans="28:28" x14ac:dyDescent="0.25">
      <c r="AB204"/>
    </row>
    <row r="205" spans="28:28" x14ac:dyDescent="0.25">
      <c r="AB205"/>
    </row>
    <row r="206" spans="28:28" x14ac:dyDescent="0.25">
      <c r="AB206"/>
    </row>
    <row r="207" spans="28:28" x14ac:dyDescent="0.25">
      <c r="AB207"/>
    </row>
    <row r="208" spans="28:28" x14ac:dyDescent="0.25">
      <c r="AB208"/>
    </row>
    <row r="209" spans="28:28" x14ac:dyDescent="0.25">
      <c r="AB209"/>
    </row>
    <row r="210" spans="28:28" x14ac:dyDescent="0.25">
      <c r="AB210"/>
    </row>
    <row r="211" spans="28:28" x14ac:dyDescent="0.25">
      <c r="AB211"/>
    </row>
    <row r="212" spans="28:28" x14ac:dyDescent="0.25">
      <c r="AB212"/>
    </row>
    <row r="213" spans="28:28" x14ac:dyDescent="0.25">
      <c r="AB213"/>
    </row>
    <row r="214" spans="28:28" x14ac:dyDescent="0.25">
      <c r="AB214"/>
    </row>
    <row r="215" spans="28:28" x14ac:dyDescent="0.25">
      <c r="AB215"/>
    </row>
    <row r="216" spans="28:28" x14ac:dyDescent="0.25">
      <c r="AB216"/>
    </row>
    <row r="217" spans="28:28" x14ac:dyDescent="0.25">
      <c r="AB217"/>
    </row>
    <row r="218" spans="28:28" x14ac:dyDescent="0.25">
      <c r="AB218"/>
    </row>
    <row r="219" spans="28:28" x14ac:dyDescent="0.25">
      <c r="AB219"/>
    </row>
    <row r="220" spans="28:28" x14ac:dyDescent="0.25">
      <c r="AB220"/>
    </row>
    <row r="221" spans="28:28" x14ac:dyDescent="0.25">
      <c r="AB221"/>
    </row>
    <row r="222" spans="28:28" x14ac:dyDescent="0.25">
      <c r="AB222"/>
    </row>
    <row r="223" spans="28:28" x14ac:dyDescent="0.25">
      <c r="AB223"/>
    </row>
    <row r="224" spans="28:28" x14ac:dyDescent="0.25">
      <c r="AB224"/>
    </row>
    <row r="225" spans="28:28" x14ac:dyDescent="0.25">
      <c r="AB225"/>
    </row>
    <row r="226" spans="28:28" x14ac:dyDescent="0.25">
      <c r="AB226"/>
    </row>
    <row r="227" spans="28:28" x14ac:dyDescent="0.25">
      <c r="AB227"/>
    </row>
    <row r="228" spans="28:28" x14ac:dyDescent="0.25">
      <c r="AB228"/>
    </row>
    <row r="229" spans="28:28" x14ac:dyDescent="0.25">
      <c r="AB229"/>
    </row>
    <row r="230" spans="28:28" x14ac:dyDescent="0.25">
      <c r="AB230"/>
    </row>
    <row r="231" spans="28:28" x14ac:dyDescent="0.25">
      <c r="AB231"/>
    </row>
    <row r="232" spans="28:28" x14ac:dyDescent="0.25">
      <c r="AB232"/>
    </row>
    <row r="233" spans="28:28" x14ac:dyDescent="0.25">
      <c r="AB233"/>
    </row>
    <row r="234" spans="28:28" x14ac:dyDescent="0.25">
      <c r="AB234"/>
    </row>
    <row r="235" spans="28:28" x14ac:dyDescent="0.25">
      <c r="AB235"/>
    </row>
    <row r="236" spans="28:28" x14ac:dyDescent="0.25">
      <c r="AB236"/>
    </row>
    <row r="237" spans="28:28" x14ac:dyDescent="0.25">
      <c r="AB237"/>
    </row>
    <row r="238" spans="28:28" x14ac:dyDescent="0.25">
      <c r="AB238"/>
    </row>
    <row r="239" spans="28:28" x14ac:dyDescent="0.25">
      <c r="AB239"/>
    </row>
    <row r="240" spans="28:28" x14ac:dyDescent="0.25">
      <c r="AB240"/>
    </row>
    <row r="241" spans="28:28" x14ac:dyDescent="0.25">
      <c r="AB241"/>
    </row>
    <row r="242" spans="28:28" x14ac:dyDescent="0.25">
      <c r="AB242"/>
    </row>
    <row r="243" spans="28:28" x14ac:dyDescent="0.25">
      <c r="AB243"/>
    </row>
    <row r="244" spans="28:28" x14ac:dyDescent="0.25">
      <c r="AB244"/>
    </row>
    <row r="245" spans="28:28" x14ac:dyDescent="0.25">
      <c r="AB245"/>
    </row>
    <row r="246" spans="28:28" x14ac:dyDescent="0.25">
      <c r="AB246"/>
    </row>
    <row r="247" spans="28:28" x14ac:dyDescent="0.25">
      <c r="AB247"/>
    </row>
    <row r="248" spans="28:28" x14ac:dyDescent="0.25">
      <c r="AB248"/>
    </row>
    <row r="249" spans="28:28" x14ac:dyDescent="0.25">
      <c r="AB249"/>
    </row>
    <row r="250" spans="28:28" x14ac:dyDescent="0.25">
      <c r="AB250"/>
    </row>
    <row r="251" spans="28:28" x14ac:dyDescent="0.25">
      <c r="AB251"/>
    </row>
    <row r="252" spans="28:28" x14ac:dyDescent="0.25">
      <c r="AB252"/>
    </row>
    <row r="253" spans="28:28" x14ac:dyDescent="0.25">
      <c r="AB253"/>
    </row>
    <row r="254" spans="28:28" x14ac:dyDescent="0.25">
      <c r="AB254"/>
    </row>
    <row r="255" spans="28:28" x14ac:dyDescent="0.25">
      <c r="AB255"/>
    </row>
    <row r="256" spans="28:28" x14ac:dyDescent="0.25">
      <c r="AB256"/>
    </row>
    <row r="257" spans="28:28" x14ac:dyDescent="0.25">
      <c r="AB257"/>
    </row>
    <row r="258" spans="28:28" x14ac:dyDescent="0.25">
      <c r="AB258"/>
    </row>
    <row r="259" spans="28:28" x14ac:dyDescent="0.25">
      <c r="AB259"/>
    </row>
    <row r="260" spans="28:28" x14ac:dyDescent="0.25">
      <c r="AB260"/>
    </row>
    <row r="261" spans="28:28" x14ac:dyDescent="0.25">
      <c r="AB261"/>
    </row>
    <row r="262" spans="28:28" x14ac:dyDescent="0.25">
      <c r="AB262"/>
    </row>
    <row r="263" spans="28:28" x14ac:dyDescent="0.25">
      <c r="AB263"/>
    </row>
    <row r="264" spans="28:28" x14ac:dyDescent="0.25">
      <c r="AB264"/>
    </row>
    <row r="265" spans="28:28" x14ac:dyDescent="0.25">
      <c r="AB265"/>
    </row>
    <row r="266" spans="28:28" x14ac:dyDescent="0.25">
      <c r="AB266"/>
    </row>
    <row r="267" spans="28:28" x14ac:dyDescent="0.25">
      <c r="AB267"/>
    </row>
    <row r="268" spans="28:28" x14ac:dyDescent="0.25">
      <c r="AB268"/>
    </row>
    <row r="269" spans="28:28" x14ac:dyDescent="0.25">
      <c r="AB269"/>
    </row>
    <row r="270" spans="28:28" x14ac:dyDescent="0.25">
      <c r="AB270"/>
    </row>
    <row r="271" spans="28:28" x14ac:dyDescent="0.25">
      <c r="AB271"/>
    </row>
    <row r="272" spans="28:28" x14ac:dyDescent="0.25">
      <c r="AB272"/>
    </row>
    <row r="273" spans="28:28" x14ac:dyDescent="0.25">
      <c r="AB273"/>
    </row>
    <row r="274" spans="28:28" x14ac:dyDescent="0.25">
      <c r="AB274"/>
    </row>
    <row r="275" spans="28:28" x14ac:dyDescent="0.25">
      <c r="AB275"/>
    </row>
    <row r="276" spans="28:28" x14ac:dyDescent="0.25">
      <c r="AB276"/>
    </row>
    <row r="277" spans="28:28" x14ac:dyDescent="0.25">
      <c r="AB277"/>
    </row>
    <row r="278" spans="28:28" x14ac:dyDescent="0.25">
      <c r="AB278"/>
    </row>
    <row r="279" spans="28:28" x14ac:dyDescent="0.25">
      <c r="AB279"/>
    </row>
    <row r="280" spans="28:28" x14ac:dyDescent="0.25">
      <c r="AB280"/>
    </row>
    <row r="281" spans="28:28" x14ac:dyDescent="0.25">
      <c r="AB281"/>
    </row>
    <row r="282" spans="28:28" x14ac:dyDescent="0.25">
      <c r="AB282"/>
    </row>
    <row r="283" spans="28:28" x14ac:dyDescent="0.25">
      <c r="AB283"/>
    </row>
    <row r="284" spans="28:28" x14ac:dyDescent="0.25">
      <c r="AB284"/>
    </row>
    <row r="285" spans="28:28" x14ac:dyDescent="0.25">
      <c r="AB285"/>
    </row>
    <row r="286" spans="28:28" x14ac:dyDescent="0.25">
      <c r="AB286"/>
    </row>
    <row r="287" spans="28:28" x14ac:dyDescent="0.25">
      <c r="AB287"/>
    </row>
    <row r="288" spans="28:28" x14ac:dyDescent="0.25">
      <c r="AB288"/>
    </row>
    <row r="289" spans="28:28" x14ac:dyDescent="0.25">
      <c r="AB289"/>
    </row>
    <row r="290" spans="28:28" x14ac:dyDescent="0.25">
      <c r="AB290"/>
    </row>
    <row r="291" spans="28:28" x14ac:dyDescent="0.25">
      <c r="AB291"/>
    </row>
    <row r="292" spans="28:28" x14ac:dyDescent="0.25">
      <c r="AB292"/>
    </row>
    <row r="293" spans="28:28" x14ac:dyDescent="0.25">
      <c r="AB293"/>
    </row>
    <row r="294" spans="28:28" x14ac:dyDescent="0.25">
      <c r="AB294"/>
    </row>
    <row r="295" spans="28:28" x14ac:dyDescent="0.25">
      <c r="AB295"/>
    </row>
    <row r="296" spans="28:28" x14ac:dyDescent="0.25">
      <c r="AB296"/>
    </row>
    <row r="297" spans="28:28" x14ac:dyDescent="0.25">
      <c r="AB297"/>
    </row>
    <row r="298" spans="28:28" x14ac:dyDescent="0.25">
      <c r="AB298"/>
    </row>
    <row r="299" spans="28:28" x14ac:dyDescent="0.25">
      <c r="AB299"/>
    </row>
    <row r="300" spans="28:28" x14ac:dyDescent="0.25">
      <c r="AB300"/>
    </row>
    <row r="301" spans="28:28" x14ac:dyDescent="0.25">
      <c r="AB301"/>
    </row>
    <row r="302" spans="28:28" x14ac:dyDescent="0.25">
      <c r="AB302"/>
    </row>
    <row r="303" spans="28:28" x14ac:dyDescent="0.25">
      <c r="AB303"/>
    </row>
    <row r="304" spans="28:28" x14ac:dyDescent="0.25">
      <c r="AB304"/>
    </row>
    <row r="305" spans="28:28" x14ac:dyDescent="0.25">
      <c r="AB305"/>
    </row>
    <row r="306" spans="28:28" x14ac:dyDescent="0.25">
      <c r="AB306"/>
    </row>
    <row r="307" spans="28:28" x14ac:dyDescent="0.25">
      <c r="AB307"/>
    </row>
    <row r="308" spans="28:28" x14ac:dyDescent="0.25">
      <c r="AB308"/>
    </row>
    <row r="309" spans="28:28" x14ac:dyDescent="0.25">
      <c r="AB309"/>
    </row>
    <row r="310" spans="28:28" x14ac:dyDescent="0.25">
      <c r="AB310"/>
    </row>
    <row r="311" spans="28:28" x14ac:dyDescent="0.25">
      <c r="AB311"/>
    </row>
    <row r="312" spans="28:28" x14ac:dyDescent="0.25">
      <c r="AB312"/>
    </row>
    <row r="313" spans="28:28" x14ac:dyDescent="0.25">
      <c r="AB313"/>
    </row>
    <row r="314" spans="28:28" x14ac:dyDescent="0.25">
      <c r="AB314"/>
    </row>
    <row r="315" spans="28:28" x14ac:dyDescent="0.25">
      <c r="AB315"/>
    </row>
    <row r="316" spans="28:28" x14ac:dyDescent="0.25">
      <c r="AB316"/>
    </row>
    <row r="317" spans="28:28" x14ac:dyDescent="0.25">
      <c r="AB317"/>
    </row>
    <row r="318" spans="28:28" x14ac:dyDescent="0.25">
      <c r="AB318"/>
    </row>
    <row r="319" spans="28:28" x14ac:dyDescent="0.25">
      <c r="AB319"/>
    </row>
    <row r="320" spans="28:28" x14ac:dyDescent="0.25">
      <c r="AB320"/>
    </row>
    <row r="321" spans="28:28" x14ac:dyDescent="0.25">
      <c r="AB321"/>
    </row>
    <row r="322" spans="28:28" x14ac:dyDescent="0.25">
      <c r="AB322"/>
    </row>
    <row r="323" spans="28:28" x14ac:dyDescent="0.25">
      <c r="AB323"/>
    </row>
    <row r="324" spans="28:28" x14ac:dyDescent="0.25">
      <c r="AB324"/>
    </row>
    <row r="325" spans="28:28" x14ac:dyDescent="0.25">
      <c r="AB325"/>
    </row>
    <row r="326" spans="28:28" x14ac:dyDescent="0.25">
      <c r="AB326"/>
    </row>
    <row r="327" spans="28:28" x14ac:dyDescent="0.25">
      <c r="AB327"/>
    </row>
    <row r="328" spans="28:28" x14ac:dyDescent="0.25">
      <c r="AB328"/>
    </row>
    <row r="329" spans="28:28" x14ac:dyDescent="0.25">
      <c r="AB329"/>
    </row>
    <row r="330" spans="28:28" x14ac:dyDescent="0.25">
      <c r="AB330"/>
    </row>
    <row r="331" spans="28:28" x14ac:dyDescent="0.25">
      <c r="AB331"/>
    </row>
    <row r="332" spans="28:28" x14ac:dyDescent="0.25">
      <c r="AB332"/>
    </row>
    <row r="333" spans="28:28" x14ac:dyDescent="0.25">
      <c r="AB333"/>
    </row>
    <row r="334" spans="28:28" x14ac:dyDescent="0.25">
      <c r="AB334"/>
    </row>
    <row r="335" spans="28:28" x14ac:dyDescent="0.25">
      <c r="AB335"/>
    </row>
    <row r="336" spans="28:28" x14ac:dyDescent="0.25">
      <c r="AB336"/>
    </row>
    <row r="337" spans="28:28" x14ac:dyDescent="0.25">
      <c r="AB337"/>
    </row>
    <row r="338" spans="28:28" x14ac:dyDescent="0.25">
      <c r="AB338"/>
    </row>
    <row r="339" spans="28:28" x14ac:dyDescent="0.25">
      <c r="AB339"/>
    </row>
    <row r="340" spans="28:28" x14ac:dyDescent="0.25">
      <c r="AB340"/>
    </row>
    <row r="341" spans="28:28" x14ac:dyDescent="0.25">
      <c r="AB341"/>
    </row>
    <row r="342" spans="28:28" x14ac:dyDescent="0.25">
      <c r="AB342"/>
    </row>
    <row r="343" spans="28:28" x14ac:dyDescent="0.25">
      <c r="AB343"/>
    </row>
    <row r="344" spans="28:28" x14ac:dyDescent="0.25">
      <c r="AB344"/>
    </row>
    <row r="345" spans="28:28" x14ac:dyDescent="0.25">
      <c r="AB345"/>
    </row>
    <row r="346" spans="28:28" x14ac:dyDescent="0.25">
      <c r="AB346"/>
    </row>
    <row r="347" spans="28:28" x14ac:dyDescent="0.25">
      <c r="AB347"/>
    </row>
    <row r="348" spans="28:28" x14ac:dyDescent="0.25">
      <c r="AB348"/>
    </row>
    <row r="349" spans="28:28" x14ac:dyDescent="0.25">
      <c r="AB349"/>
    </row>
    <row r="350" spans="28:28" x14ac:dyDescent="0.25">
      <c r="AB350"/>
    </row>
    <row r="351" spans="28:28" x14ac:dyDescent="0.25">
      <c r="AB351"/>
    </row>
    <row r="352" spans="28:28" x14ac:dyDescent="0.25">
      <c r="AB352"/>
    </row>
    <row r="353" spans="28:28" x14ac:dyDescent="0.25">
      <c r="AB353"/>
    </row>
    <row r="354" spans="28:28" x14ac:dyDescent="0.25">
      <c r="AB354"/>
    </row>
    <row r="355" spans="28:28" x14ac:dyDescent="0.25">
      <c r="AB355"/>
    </row>
    <row r="356" spans="28:28" x14ac:dyDescent="0.25">
      <c r="AB356"/>
    </row>
    <row r="357" spans="28:28" x14ac:dyDescent="0.25">
      <c r="AB357"/>
    </row>
    <row r="358" spans="28:28" x14ac:dyDescent="0.25">
      <c r="AB358"/>
    </row>
    <row r="359" spans="28:28" x14ac:dyDescent="0.25">
      <c r="AB359"/>
    </row>
    <row r="360" spans="28:28" x14ac:dyDescent="0.25">
      <c r="AB360"/>
    </row>
    <row r="361" spans="28:28" x14ac:dyDescent="0.25">
      <c r="AB361"/>
    </row>
    <row r="362" spans="28:28" x14ac:dyDescent="0.25">
      <c r="AB362"/>
    </row>
    <row r="363" spans="28:28" x14ac:dyDescent="0.25">
      <c r="AB363"/>
    </row>
    <row r="364" spans="28:28" x14ac:dyDescent="0.25">
      <c r="AB364"/>
    </row>
    <row r="365" spans="28:28" x14ac:dyDescent="0.25">
      <c r="AB365"/>
    </row>
    <row r="366" spans="28:28" x14ac:dyDescent="0.25">
      <c r="AB366"/>
    </row>
    <row r="367" spans="28:28" x14ac:dyDescent="0.25">
      <c r="AB367"/>
    </row>
    <row r="368" spans="28:28" x14ac:dyDescent="0.25">
      <c r="AB368"/>
    </row>
    <row r="369" spans="28:28" x14ac:dyDescent="0.25">
      <c r="AB369"/>
    </row>
    <row r="370" spans="28:28" x14ac:dyDescent="0.25">
      <c r="AB370"/>
    </row>
    <row r="371" spans="28:28" x14ac:dyDescent="0.25">
      <c r="AB371"/>
    </row>
    <row r="372" spans="28:28" x14ac:dyDescent="0.25">
      <c r="AB372"/>
    </row>
    <row r="373" spans="28:28" x14ac:dyDescent="0.25">
      <c r="AB373"/>
    </row>
    <row r="374" spans="28:28" x14ac:dyDescent="0.25">
      <c r="AB374"/>
    </row>
    <row r="375" spans="28:28" x14ac:dyDescent="0.25">
      <c r="AB375"/>
    </row>
    <row r="376" spans="28:28" x14ac:dyDescent="0.25">
      <c r="AB376"/>
    </row>
    <row r="377" spans="28:28" x14ac:dyDescent="0.25">
      <c r="AB377"/>
    </row>
    <row r="378" spans="28:28" x14ac:dyDescent="0.25">
      <c r="AB378"/>
    </row>
    <row r="379" spans="28:28" x14ac:dyDescent="0.25">
      <c r="AB379"/>
    </row>
    <row r="380" spans="28:28" x14ac:dyDescent="0.25">
      <c r="AB380"/>
    </row>
    <row r="381" spans="28:28" x14ac:dyDescent="0.25">
      <c r="AB381"/>
    </row>
    <row r="382" spans="28:28" x14ac:dyDescent="0.25">
      <c r="AB382"/>
    </row>
    <row r="383" spans="28:28" x14ac:dyDescent="0.25">
      <c r="AB383"/>
    </row>
    <row r="384" spans="28:28" x14ac:dyDescent="0.25">
      <c r="AB384"/>
    </row>
    <row r="385" spans="28:28" x14ac:dyDescent="0.25">
      <c r="AB385"/>
    </row>
    <row r="386" spans="28:28" x14ac:dyDescent="0.25">
      <c r="AB386"/>
    </row>
    <row r="387" spans="28:28" x14ac:dyDescent="0.25">
      <c r="AB387"/>
    </row>
    <row r="388" spans="28:28" x14ac:dyDescent="0.25">
      <c r="AB388"/>
    </row>
    <row r="389" spans="28:28" x14ac:dyDescent="0.25">
      <c r="AB389"/>
    </row>
    <row r="390" spans="28:28" x14ac:dyDescent="0.25">
      <c r="AB390"/>
    </row>
    <row r="391" spans="28:28" x14ac:dyDescent="0.25">
      <c r="AB391"/>
    </row>
    <row r="392" spans="28:28" x14ac:dyDescent="0.25">
      <c r="AB392"/>
    </row>
    <row r="393" spans="28:28" x14ac:dyDescent="0.25">
      <c r="AB393"/>
    </row>
    <row r="394" spans="28:28" x14ac:dyDescent="0.25">
      <c r="AB394"/>
    </row>
    <row r="395" spans="28:28" x14ac:dyDescent="0.25">
      <c r="AB395"/>
    </row>
    <row r="396" spans="28:28" x14ac:dyDescent="0.25">
      <c r="AB396"/>
    </row>
    <row r="397" spans="28:28" x14ac:dyDescent="0.25">
      <c r="AB397"/>
    </row>
    <row r="398" spans="28:28" x14ac:dyDescent="0.25">
      <c r="AB398"/>
    </row>
    <row r="399" spans="28:28" x14ac:dyDescent="0.25">
      <c r="AB399"/>
    </row>
    <row r="400" spans="28:28" x14ac:dyDescent="0.25">
      <c r="AB400"/>
    </row>
    <row r="401" spans="28:28" x14ac:dyDescent="0.25">
      <c r="AB401"/>
    </row>
    <row r="402" spans="28:28" x14ac:dyDescent="0.25">
      <c r="AB402"/>
    </row>
    <row r="403" spans="28:28" x14ac:dyDescent="0.25">
      <c r="AB403"/>
    </row>
    <row r="404" spans="28:28" x14ac:dyDescent="0.25">
      <c r="AB404"/>
    </row>
    <row r="405" spans="28:28" x14ac:dyDescent="0.25">
      <c r="AB405"/>
    </row>
    <row r="406" spans="28:28" x14ac:dyDescent="0.25">
      <c r="AB406"/>
    </row>
    <row r="407" spans="28:28" x14ac:dyDescent="0.25">
      <c r="AB407"/>
    </row>
    <row r="408" spans="28:28" x14ac:dyDescent="0.25">
      <c r="AB408"/>
    </row>
    <row r="409" spans="28:28" x14ac:dyDescent="0.25">
      <c r="AB409"/>
    </row>
    <row r="410" spans="28:28" x14ac:dyDescent="0.25">
      <c r="AB410"/>
    </row>
    <row r="411" spans="28:28" x14ac:dyDescent="0.25">
      <c r="AB411"/>
    </row>
    <row r="412" spans="28:28" x14ac:dyDescent="0.25">
      <c r="AB412"/>
    </row>
    <row r="413" spans="28:28" x14ac:dyDescent="0.25">
      <c r="AB413"/>
    </row>
    <row r="414" spans="28:28" x14ac:dyDescent="0.25">
      <c r="AB414"/>
    </row>
    <row r="415" spans="28:28" x14ac:dyDescent="0.25">
      <c r="AB415"/>
    </row>
    <row r="416" spans="28:28" x14ac:dyDescent="0.25">
      <c r="AB416"/>
    </row>
    <row r="417" spans="28:28" x14ac:dyDescent="0.25">
      <c r="AB417"/>
    </row>
    <row r="418" spans="28:28" x14ac:dyDescent="0.25">
      <c r="AB418"/>
    </row>
    <row r="419" spans="28:28" x14ac:dyDescent="0.25">
      <c r="AB419"/>
    </row>
    <row r="420" spans="28:28" x14ac:dyDescent="0.25">
      <c r="AB420"/>
    </row>
    <row r="421" spans="28:28" x14ac:dyDescent="0.25">
      <c r="AB421"/>
    </row>
    <row r="422" spans="28:28" x14ac:dyDescent="0.25">
      <c r="AB422"/>
    </row>
    <row r="423" spans="28:28" x14ac:dyDescent="0.25">
      <c r="AB423"/>
    </row>
    <row r="424" spans="28:28" x14ac:dyDescent="0.25">
      <c r="AB424"/>
    </row>
    <row r="425" spans="28:28" x14ac:dyDescent="0.25">
      <c r="AB425"/>
    </row>
    <row r="426" spans="28:28" x14ac:dyDescent="0.25">
      <c r="AB426"/>
    </row>
    <row r="427" spans="28:28" x14ac:dyDescent="0.25">
      <c r="AB427"/>
    </row>
    <row r="428" spans="28:28" x14ac:dyDescent="0.25">
      <c r="AB428"/>
    </row>
    <row r="429" spans="28:28" x14ac:dyDescent="0.25">
      <c r="AB429"/>
    </row>
    <row r="430" spans="28:28" x14ac:dyDescent="0.25">
      <c r="AB430"/>
    </row>
    <row r="431" spans="28:28" x14ac:dyDescent="0.25">
      <c r="AB431"/>
    </row>
    <row r="432" spans="28:28" x14ac:dyDescent="0.25">
      <c r="AB432"/>
    </row>
    <row r="433" spans="28:28" x14ac:dyDescent="0.25">
      <c r="AB433"/>
    </row>
    <row r="434" spans="28:28" x14ac:dyDescent="0.25">
      <c r="AB434"/>
    </row>
    <row r="435" spans="28:28" x14ac:dyDescent="0.25">
      <c r="AB435"/>
    </row>
    <row r="436" spans="28:28" x14ac:dyDescent="0.25">
      <c r="AB436"/>
    </row>
    <row r="437" spans="28:28" x14ac:dyDescent="0.25">
      <c r="AB437"/>
    </row>
    <row r="438" spans="28:28" x14ac:dyDescent="0.25">
      <c r="AB438"/>
    </row>
    <row r="439" spans="28:28" x14ac:dyDescent="0.25">
      <c r="AB439"/>
    </row>
    <row r="440" spans="28:28" x14ac:dyDescent="0.25">
      <c r="AB440"/>
    </row>
    <row r="441" spans="28:28" x14ac:dyDescent="0.25">
      <c r="AB441"/>
    </row>
    <row r="442" spans="28:28" x14ac:dyDescent="0.25">
      <c r="AB442"/>
    </row>
    <row r="443" spans="28:28" x14ac:dyDescent="0.25">
      <c r="AB443"/>
    </row>
    <row r="444" spans="28:28" x14ac:dyDescent="0.25">
      <c r="AB444"/>
    </row>
    <row r="445" spans="28:28" x14ac:dyDescent="0.25">
      <c r="AB445"/>
    </row>
    <row r="446" spans="28:28" x14ac:dyDescent="0.25">
      <c r="AB446"/>
    </row>
    <row r="447" spans="28:28" x14ac:dyDescent="0.25">
      <c r="AB447"/>
    </row>
    <row r="448" spans="28:28" x14ac:dyDescent="0.25">
      <c r="AB448"/>
    </row>
    <row r="449" spans="28:28" x14ac:dyDescent="0.25">
      <c r="AB449"/>
    </row>
    <row r="450" spans="28:28" x14ac:dyDescent="0.25">
      <c r="AB450"/>
    </row>
    <row r="451" spans="28:28" x14ac:dyDescent="0.25">
      <c r="AB451"/>
    </row>
    <row r="452" spans="28:28" x14ac:dyDescent="0.25">
      <c r="AB452"/>
    </row>
    <row r="453" spans="28:28" x14ac:dyDescent="0.25">
      <c r="AB453"/>
    </row>
    <row r="454" spans="28:28" x14ac:dyDescent="0.25">
      <c r="AB454"/>
    </row>
    <row r="455" spans="28:28" x14ac:dyDescent="0.25">
      <c r="AB455"/>
    </row>
    <row r="456" spans="28:28" x14ac:dyDescent="0.25">
      <c r="AB456"/>
    </row>
    <row r="457" spans="28:28" x14ac:dyDescent="0.25">
      <c r="AB457"/>
    </row>
    <row r="458" spans="28:28" x14ac:dyDescent="0.25">
      <c r="AB458"/>
    </row>
    <row r="459" spans="28:28" x14ac:dyDescent="0.25">
      <c r="AB459"/>
    </row>
    <row r="460" spans="28:28" x14ac:dyDescent="0.25">
      <c r="AB460"/>
    </row>
    <row r="461" spans="28:28" x14ac:dyDescent="0.25">
      <c r="AB461"/>
    </row>
    <row r="462" spans="28:28" x14ac:dyDescent="0.25">
      <c r="AB462"/>
    </row>
    <row r="463" spans="28:28" x14ac:dyDescent="0.25">
      <c r="AB463"/>
    </row>
    <row r="464" spans="28:28" x14ac:dyDescent="0.25">
      <c r="AB464"/>
    </row>
    <row r="465" spans="28:28" x14ac:dyDescent="0.25">
      <c r="AB465"/>
    </row>
    <row r="466" spans="28:28" x14ac:dyDescent="0.25">
      <c r="AB466"/>
    </row>
    <row r="467" spans="28:28" x14ac:dyDescent="0.25">
      <c r="AB467"/>
    </row>
    <row r="468" spans="28:28" x14ac:dyDescent="0.25">
      <c r="AB468"/>
    </row>
    <row r="469" spans="28:28" x14ac:dyDescent="0.25">
      <c r="AB469"/>
    </row>
    <row r="470" spans="28:28" x14ac:dyDescent="0.25">
      <c r="AB470"/>
    </row>
    <row r="471" spans="28:28" x14ac:dyDescent="0.25">
      <c r="AB471"/>
    </row>
    <row r="472" spans="28:28" x14ac:dyDescent="0.25">
      <c r="AB472"/>
    </row>
    <row r="473" spans="28:28" x14ac:dyDescent="0.25">
      <c r="AB473"/>
    </row>
    <row r="474" spans="28:28" x14ac:dyDescent="0.25">
      <c r="AB474"/>
    </row>
    <row r="475" spans="28:28" x14ac:dyDescent="0.25">
      <c r="AB475"/>
    </row>
    <row r="476" spans="28:28" x14ac:dyDescent="0.25">
      <c r="AB476"/>
    </row>
    <row r="477" spans="28:28" x14ac:dyDescent="0.25">
      <c r="AB477"/>
    </row>
    <row r="478" spans="28:28" x14ac:dyDescent="0.25">
      <c r="AB478"/>
    </row>
    <row r="479" spans="28:28" x14ac:dyDescent="0.25">
      <c r="AB479"/>
    </row>
    <row r="480" spans="28:28" x14ac:dyDescent="0.25">
      <c r="AB480"/>
    </row>
    <row r="481" spans="28:28" x14ac:dyDescent="0.25">
      <c r="AB481"/>
    </row>
    <row r="482" spans="28:28" x14ac:dyDescent="0.25">
      <c r="AB482"/>
    </row>
    <row r="483" spans="28:28" x14ac:dyDescent="0.25">
      <c r="AB483"/>
    </row>
    <row r="484" spans="28:28" x14ac:dyDescent="0.25">
      <c r="AB484"/>
    </row>
    <row r="485" spans="28:28" x14ac:dyDescent="0.25">
      <c r="AB485"/>
    </row>
    <row r="486" spans="28:28" x14ac:dyDescent="0.25">
      <c r="AB486"/>
    </row>
    <row r="487" spans="28:28" x14ac:dyDescent="0.25">
      <c r="AB487"/>
    </row>
    <row r="488" spans="28:28" x14ac:dyDescent="0.25">
      <c r="AB488"/>
    </row>
    <row r="489" spans="28:28" x14ac:dyDescent="0.25">
      <c r="AB489"/>
    </row>
    <row r="490" spans="28:28" x14ac:dyDescent="0.25">
      <c r="AB490"/>
    </row>
    <row r="491" spans="28:28" x14ac:dyDescent="0.25">
      <c r="AB491"/>
    </row>
    <row r="492" spans="28:28" x14ac:dyDescent="0.25">
      <c r="AB492"/>
    </row>
    <row r="493" spans="28:28" x14ac:dyDescent="0.25">
      <c r="AB493"/>
    </row>
    <row r="494" spans="28:28" x14ac:dyDescent="0.25">
      <c r="AB494"/>
    </row>
    <row r="495" spans="28:28" x14ac:dyDescent="0.25">
      <c r="AB495"/>
    </row>
    <row r="496" spans="28:28" x14ac:dyDescent="0.25">
      <c r="AB496"/>
    </row>
    <row r="497" spans="28:28" x14ac:dyDescent="0.25">
      <c r="AB497"/>
    </row>
    <row r="498" spans="28:28" x14ac:dyDescent="0.25">
      <c r="AB498"/>
    </row>
    <row r="499" spans="28:28" x14ac:dyDescent="0.25">
      <c r="AB499"/>
    </row>
    <row r="500" spans="28:28" x14ac:dyDescent="0.25">
      <c r="AB500"/>
    </row>
    <row r="501" spans="28:28" x14ac:dyDescent="0.25">
      <c r="AB501"/>
    </row>
    <row r="502" spans="28:28" x14ac:dyDescent="0.25">
      <c r="AB502"/>
    </row>
    <row r="503" spans="28:28" x14ac:dyDescent="0.25">
      <c r="AB503"/>
    </row>
    <row r="504" spans="28:28" x14ac:dyDescent="0.25">
      <c r="AB504"/>
    </row>
    <row r="505" spans="28:28" x14ac:dyDescent="0.25">
      <c r="AB505"/>
    </row>
    <row r="506" spans="28:28" x14ac:dyDescent="0.25">
      <c r="AB506"/>
    </row>
    <row r="507" spans="28:28" x14ac:dyDescent="0.25">
      <c r="AB507"/>
    </row>
    <row r="508" spans="28:28" x14ac:dyDescent="0.25">
      <c r="AB508"/>
    </row>
    <row r="509" spans="28:28" x14ac:dyDescent="0.25">
      <c r="AB509"/>
    </row>
    <row r="510" spans="28:28" x14ac:dyDescent="0.25">
      <c r="AB510"/>
    </row>
    <row r="511" spans="28:28" x14ac:dyDescent="0.25">
      <c r="AB511"/>
    </row>
    <row r="512" spans="28:28" x14ac:dyDescent="0.25">
      <c r="AB512"/>
    </row>
    <row r="513" spans="28:28" x14ac:dyDescent="0.25">
      <c r="AB513"/>
    </row>
    <row r="514" spans="28:28" x14ac:dyDescent="0.25">
      <c r="AB514"/>
    </row>
    <row r="515" spans="28:28" x14ac:dyDescent="0.25">
      <c r="AB515"/>
    </row>
    <row r="516" spans="28:28" x14ac:dyDescent="0.25">
      <c r="AB516"/>
    </row>
    <row r="517" spans="28:28" x14ac:dyDescent="0.25">
      <c r="AB517"/>
    </row>
    <row r="518" spans="28:28" x14ac:dyDescent="0.25">
      <c r="AB518"/>
    </row>
    <row r="519" spans="28:28" x14ac:dyDescent="0.25">
      <c r="AB519"/>
    </row>
    <row r="520" spans="28:28" x14ac:dyDescent="0.25">
      <c r="AB520"/>
    </row>
    <row r="521" spans="28:28" x14ac:dyDescent="0.25">
      <c r="AB521"/>
    </row>
    <row r="522" spans="28:28" x14ac:dyDescent="0.25">
      <c r="AB522"/>
    </row>
    <row r="523" spans="28:28" x14ac:dyDescent="0.25">
      <c r="AB523"/>
    </row>
    <row r="524" spans="28:28" x14ac:dyDescent="0.25">
      <c r="AB524"/>
    </row>
    <row r="525" spans="28:28" x14ac:dyDescent="0.25">
      <c r="AB525"/>
    </row>
    <row r="526" spans="28:28" x14ac:dyDescent="0.25">
      <c r="AB526"/>
    </row>
    <row r="527" spans="28:28" x14ac:dyDescent="0.25">
      <c r="AB527"/>
    </row>
    <row r="528" spans="28:28" x14ac:dyDescent="0.25">
      <c r="AB528"/>
    </row>
    <row r="529" spans="28:28" x14ac:dyDescent="0.25">
      <c r="AB529"/>
    </row>
    <row r="530" spans="28:28" x14ac:dyDescent="0.25">
      <c r="AB530"/>
    </row>
    <row r="531" spans="28:28" x14ac:dyDescent="0.25">
      <c r="AB531"/>
    </row>
    <row r="532" spans="28:28" x14ac:dyDescent="0.25">
      <c r="AB532"/>
    </row>
    <row r="533" spans="28:28" x14ac:dyDescent="0.25">
      <c r="AB533"/>
    </row>
    <row r="534" spans="28:28" x14ac:dyDescent="0.25">
      <c r="AB534"/>
    </row>
    <row r="535" spans="28:28" x14ac:dyDescent="0.25">
      <c r="AB535"/>
    </row>
    <row r="536" spans="28:28" x14ac:dyDescent="0.25">
      <c r="AB536"/>
    </row>
    <row r="537" spans="28:28" x14ac:dyDescent="0.25">
      <c r="AB537"/>
    </row>
    <row r="538" spans="28:28" x14ac:dyDescent="0.25">
      <c r="AB538"/>
    </row>
    <row r="539" spans="28:28" x14ac:dyDescent="0.25">
      <c r="AB539"/>
    </row>
    <row r="540" spans="28:28" x14ac:dyDescent="0.25">
      <c r="AB540"/>
    </row>
    <row r="541" spans="28:28" x14ac:dyDescent="0.25">
      <c r="AB541"/>
    </row>
    <row r="542" spans="28:28" x14ac:dyDescent="0.25">
      <c r="AB542"/>
    </row>
    <row r="543" spans="28:28" x14ac:dyDescent="0.25">
      <c r="AB543"/>
    </row>
    <row r="544" spans="28:28" x14ac:dyDescent="0.25">
      <c r="AB544"/>
    </row>
    <row r="545" spans="28:28" x14ac:dyDescent="0.25">
      <c r="AB545"/>
    </row>
    <row r="546" spans="28:28" x14ac:dyDescent="0.25">
      <c r="AB546"/>
    </row>
    <row r="547" spans="28:28" x14ac:dyDescent="0.25">
      <c r="AB547"/>
    </row>
    <row r="548" spans="28:28" x14ac:dyDescent="0.25">
      <c r="AB548"/>
    </row>
    <row r="549" spans="28:28" x14ac:dyDescent="0.25">
      <c r="AB549"/>
    </row>
    <row r="550" spans="28:28" x14ac:dyDescent="0.25">
      <c r="AB550"/>
    </row>
    <row r="551" spans="28:28" x14ac:dyDescent="0.25">
      <c r="AB551"/>
    </row>
    <row r="552" spans="28:28" x14ac:dyDescent="0.25">
      <c r="AB552"/>
    </row>
    <row r="553" spans="28:28" x14ac:dyDescent="0.25">
      <c r="AB553"/>
    </row>
    <row r="554" spans="28:28" x14ac:dyDescent="0.25">
      <c r="AB554"/>
    </row>
    <row r="555" spans="28:28" x14ac:dyDescent="0.25">
      <c r="AB555"/>
    </row>
    <row r="556" spans="28:28" x14ac:dyDescent="0.25">
      <c r="AB556"/>
    </row>
    <row r="557" spans="28:28" x14ac:dyDescent="0.25">
      <c r="AB557"/>
    </row>
    <row r="558" spans="28:28" x14ac:dyDescent="0.25">
      <c r="AB558"/>
    </row>
    <row r="559" spans="28:28" x14ac:dyDescent="0.25">
      <c r="AB559"/>
    </row>
    <row r="560" spans="28:28" x14ac:dyDescent="0.25">
      <c r="AB560"/>
    </row>
    <row r="561" spans="28:28" x14ac:dyDescent="0.25">
      <c r="AB561"/>
    </row>
    <row r="562" spans="28:28" x14ac:dyDescent="0.25">
      <c r="AB562"/>
    </row>
    <row r="563" spans="28:28" x14ac:dyDescent="0.25">
      <c r="AB563"/>
    </row>
    <row r="564" spans="28:28" x14ac:dyDescent="0.25">
      <c r="AB564"/>
    </row>
    <row r="565" spans="28:28" x14ac:dyDescent="0.25">
      <c r="AB565"/>
    </row>
    <row r="566" spans="28:28" x14ac:dyDescent="0.25">
      <c r="AB566"/>
    </row>
    <row r="567" spans="28:28" x14ac:dyDescent="0.25">
      <c r="AB567"/>
    </row>
    <row r="568" spans="28:28" x14ac:dyDescent="0.25">
      <c r="AB568"/>
    </row>
    <row r="569" spans="28:28" x14ac:dyDescent="0.25">
      <c r="AB569"/>
    </row>
    <row r="570" spans="28:28" x14ac:dyDescent="0.25">
      <c r="AB570"/>
    </row>
    <row r="571" spans="28:28" x14ac:dyDescent="0.25">
      <c r="AB571"/>
    </row>
    <row r="572" spans="28:28" x14ac:dyDescent="0.25">
      <c r="AB572"/>
    </row>
    <row r="573" spans="28:28" x14ac:dyDescent="0.25">
      <c r="AB573"/>
    </row>
    <row r="574" spans="28:28" x14ac:dyDescent="0.25">
      <c r="AB574"/>
    </row>
    <row r="575" spans="28:28" x14ac:dyDescent="0.25">
      <c r="AB575"/>
    </row>
    <row r="576" spans="28:28" x14ac:dyDescent="0.25">
      <c r="AB576"/>
    </row>
    <row r="577" spans="28:28" x14ac:dyDescent="0.25">
      <c r="AB577"/>
    </row>
    <row r="578" spans="28:28" x14ac:dyDescent="0.25">
      <c r="AB578"/>
    </row>
    <row r="579" spans="28:28" x14ac:dyDescent="0.25">
      <c r="AB579"/>
    </row>
    <row r="580" spans="28:28" x14ac:dyDescent="0.25">
      <c r="AB580"/>
    </row>
    <row r="581" spans="28:28" x14ac:dyDescent="0.25">
      <c r="AB581"/>
    </row>
    <row r="582" spans="28:28" x14ac:dyDescent="0.25">
      <c r="AB582"/>
    </row>
    <row r="583" spans="28:28" x14ac:dyDescent="0.25">
      <c r="AB583"/>
    </row>
    <row r="584" spans="28:28" x14ac:dyDescent="0.25">
      <c r="AB584"/>
    </row>
    <row r="585" spans="28:28" x14ac:dyDescent="0.25">
      <c r="AB585"/>
    </row>
    <row r="586" spans="28:28" x14ac:dyDescent="0.25">
      <c r="AB586"/>
    </row>
    <row r="587" spans="28:28" x14ac:dyDescent="0.25">
      <c r="AB587"/>
    </row>
    <row r="588" spans="28:28" x14ac:dyDescent="0.25">
      <c r="AB588"/>
    </row>
    <row r="589" spans="28:28" x14ac:dyDescent="0.25">
      <c r="AB589"/>
    </row>
    <row r="590" spans="28:28" x14ac:dyDescent="0.25">
      <c r="AB590"/>
    </row>
    <row r="591" spans="28:28" x14ac:dyDescent="0.25">
      <c r="AB591"/>
    </row>
    <row r="592" spans="28:28" x14ac:dyDescent="0.25">
      <c r="AB592"/>
    </row>
    <row r="593" spans="28:28" x14ac:dyDescent="0.25">
      <c r="AB593"/>
    </row>
    <row r="594" spans="28:28" x14ac:dyDescent="0.25">
      <c r="AB594"/>
    </row>
    <row r="595" spans="28:28" x14ac:dyDescent="0.25">
      <c r="AB595"/>
    </row>
    <row r="596" spans="28:28" x14ac:dyDescent="0.25">
      <c r="AB596"/>
    </row>
    <row r="597" spans="28:28" x14ac:dyDescent="0.25">
      <c r="AB597"/>
    </row>
    <row r="598" spans="28:28" x14ac:dyDescent="0.25">
      <c r="AB598"/>
    </row>
    <row r="599" spans="28:28" x14ac:dyDescent="0.25">
      <c r="AB599"/>
    </row>
    <row r="600" spans="28:28" x14ac:dyDescent="0.25">
      <c r="AB600"/>
    </row>
    <row r="601" spans="28:28" x14ac:dyDescent="0.25">
      <c r="AB601"/>
    </row>
    <row r="602" spans="28:28" x14ac:dyDescent="0.25">
      <c r="AB602"/>
    </row>
    <row r="603" spans="28:28" x14ac:dyDescent="0.25">
      <c r="AB603"/>
    </row>
    <row r="604" spans="28:28" x14ac:dyDescent="0.25">
      <c r="AB604"/>
    </row>
    <row r="605" spans="28:28" x14ac:dyDescent="0.25">
      <c r="AB605"/>
    </row>
    <row r="606" spans="28:28" x14ac:dyDescent="0.25">
      <c r="AB606"/>
    </row>
    <row r="607" spans="28:28" x14ac:dyDescent="0.25">
      <c r="AB607"/>
    </row>
    <row r="608" spans="28:28" x14ac:dyDescent="0.25">
      <c r="AB608"/>
    </row>
    <row r="609" spans="28:28" x14ac:dyDescent="0.25">
      <c r="AB609"/>
    </row>
    <row r="610" spans="28:28" x14ac:dyDescent="0.25">
      <c r="AB610"/>
    </row>
    <row r="611" spans="28:28" x14ac:dyDescent="0.25">
      <c r="AB611"/>
    </row>
    <row r="612" spans="28:28" x14ac:dyDescent="0.25">
      <c r="AB612"/>
    </row>
    <row r="613" spans="28:28" x14ac:dyDescent="0.25">
      <c r="AB613"/>
    </row>
    <row r="614" spans="28:28" x14ac:dyDescent="0.25">
      <c r="AB614"/>
    </row>
    <row r="615" spans="28:28" x14ac:dyDescent="0.25">
      <c r="AB615"/>
    </row>
    <row r="616" spans="28:28" x14ac:dyDescent="0.25">
      <c r="AB616"/>
    </row>
    <row r="617" spans="28:28" x14ac:dyDescent="0.25">
      <c r="AB617"/>
    </row>
    <row r="618" spans="28:28" x14ac:dyDescent="0.25">
      <c r="AB618"/>
    </row>
    <row r="619" spans="28:28" x14ac:dyDescent="0.25">
      <c r="AB619"/>
    </row>
    <row r="620" spans="28:28" x14ac:dyDescent="0.25">
      <c r="AB620"/>
    </row>
    <row r="621" spans="28:28" x14ac:dyDescent="0.25">
      <c r="AB621"/>
    </row>
    <row r="622" spans="28:28" x14ac:dyDescent="0.25">
      <c r="AB622"/>
    </row>
    <row r="623" spans="28:28" x14ac:dyDescent="0.25">
      <c r="AB623"/>
    </row>
    <row r="624" spans="28:28" x14ac:dyDescent="0.25">
      <c r="AB624"/>
    </row>
    <row r="625" spans="28:28" x14ac:dyDescent="0.25">
      <c r="AB625"/>
    </row>
    <row r="626" spans="28:28" x14ac:dyDescent="0.25">
      <c r="AB626"/>
    </row>
    <row r="627" spans="28:28" x14ac:dyDescent="0.25">
      <c r="AB627"/>
    </row>
    <row r="628" spans="28:28" x14ac:dyDescent="0.25">
      <c r="AB628"/>
    </row>
    <row r="629" spans="28:28" x14ac:dyDescent="0.25">
      <c r="AB629"/>
    </row>
    <row r="630" spans="28:28" x14ac:dyDescent="0.25">
      <c r="AB630"/>
    </row>
    <row r="631" spans="28:28" x14ac:dyDescent="0.25">
      <c r="AB631"/>
    </row>
    <row r="632" spans="28:28" x14ac:dyDescent="0.25">
      <c r="AB632"/>
    </row>
    <row r="633" spans="28:28" x14ac:dyDescent="0.25">
      <c r="AB633"/>
    </row>
    <row r="634" spans="28:28" x14ac:dyDescent="0.25">
      <c r="AB634"/>
    </row>
    <row r="635" spans="28:28" x14ac:dyDescent="0.25">
      <c r="AB635"/>
    </row>
    <row r="636" spans="28:28" x14ac:dyDescent="0.25">
      <c r="AB636"/>
    </row>
    <row r="637" spans="28:28" x14ac:dyDescent="0.25">
      <c r="AB637"/>
    </row>
    <row r="638" spans="28:28" x14ac:dyDescent="0.25">
      <c r="AB638"/>
    </row>
    <row r="639" spans="28:28" x14ac:dyDescent="0.25">
      <c r="AB639"/>
    </row>
    <row r="640" spans="28:28" x14ac:dyDescent="0.25">
      <c r="AB640"/>
    </row>
    <row r="641" spans="28:28" x14ac:dyDescent="0.25">
      <c r="AB641"/>
    </row>
    <row r="642" spans="28:28" x14ac:dyDescent="0.25">
      <c r="AB642"/>
    </row>
    <row r="643" spans="28:28" x14ac:dyDescent="0.25">
      <c r="AB643"/>
    </row>
    <row r="644" spans="28:28" x14ac:dyDescent="0.25">
      <c r="AB644"/>
    </row>
    <row r="645" spans="28:28" x14ac:dyDescent="0.25">
      <c r="AB645"/>
    </row>
    <row r="646" spans="28:28" x14ac:dyDescent="0.25">
      <c r="AB646"/>
    </row>
    <row r="647" spans="28:28" x14ac:dyDescent="0.25">
      <c r="AB647"/>
    </row>
    <row r="648" spans="28:28" x14ac:dyDescent="0.25">
      <c r="AB648"/>
    </row>
    <row r="649" spans="28:28" x14ac:dyDescent="0.25">
      <c r="AB649"/>
    </row>
    <row r="650" spans="28:28" x14ac:dyDescent="0.25">
      <c r="AB650"/>
    </row>
    <row r="651" spans="28:28" x14ac:dyDescent="0.25">
      <c r="AB651"/>
    </row>
    <row r="652" spans="28:28" x14ac:dyDescent="0.25">
      <c r="AB652"/>
    </row>
    <row r="653" spans="28:28" x14ac:dyDescent="0.25">
      <c r="AB653"/>
    </row>
    <row r="654" spans="28:28" x14ac:dyDescent="0.25">
      <c r="AB654"/>
    </row>
    <row r="655" spans="28:28" x14ac:dyDescent="0.25">
      <c r="AB655"/>
    </row>
    <row r="656" spans="28:28" x14ac:dyDescent="0.25">
      <c r="AB656"/>
    </row>
    <row r="657" spans="28:28" x14ac:dyDescent="0.25">
      <c r="AB657"/>
    </row>
    <row r="658" spans="28:28" x14ac:dyDescent="0.25">
      <c r="AB658"/>
    </row>
    <row r="659" spans="28:28" x14ac:dyDescent="0.25">
      <c r="AB659"/>
    </row>
    <row r="660" spans="28:28" x14ac:dyDescent="0.25">
      <c r="AB660"/>
    </row>
    <row r="661" spans="28:28" x14ac:dyDescent="0.25">
      <c r="AB661"/>
    </row>
    <row r="662" spans="28:28" x14ac:dyDescent="0.25">
      <c r="AB662"/>
    </row>
    <row r="663" spans="28:28" x14ac:dyDescent="0.25">
      <c r="AB663"/>
    </row>
    <row r="664" spans="28:28" x14ac:dyDescent="0.25">
      <c r="AB664"/>
    </row>
    <row r="665" spans="28:28" x14ac:dyDescent="0.25">
      <c r="AB665"/>
    </row>
    <row r="666" spans="28:28" x14ac:dyDescent="0.25">
      <c r="AB666"/>
    </row>
    <row r="667" spans="28:28" x14ac:dyDescent="0.25">
      <c r="AB667"/>
    </row>
    <row r="668" spans="28:28" x14ac:dyDescent="0.25">
      <c r="AB668"/>
    </row>
    <row r="669" spans="28:28" x14ac:dyDescent="0.25">
      <c r="AB669"/>
    </row>
    <row r="670" spans="28:28" x14ac:dyDescent="0.25">
      <c r="AB670"/>
    </row>
    <row r="671" spans="28:28" x14ac:dyDescent="0.25">
      <c r="AB671"/>
    </row>
    <row r="672" spans="28:28" x14ac:dyDescent="0.25">
      <c r="AB672"/>
    </row>
    <row r="673" spans="28:28" x14ac:dyDescent="0.25">
      <c r="AB673"/>
    </row>
    <row r="674" spans="28:28" x14ac:dyDescent="0.25">
      <c r="AB674"/>
    </row>
    <row r="675" spans="28:28" x14ac:dyDescent="0.25">
      <c r="AB675"/>
    </row>
    <row r="676" spans="28:28" x14ac:dyDescent="0.25">
      <c r="AB676"/>
    </row>
    <row r="677" spans="28:28" x14ac:dyDescent="0.25">
      <c r="AB677"/>
    </row>
    <row r="678" spans="28:28" x14ac:dyDescent="0.25">
      <c r="AB678"/>
    </row>
    <row r="679" spans="28:28" x14ac:dyDescent="0.25">
      <c r="AB679"/>
    </row>
    <row r="680" spans="28:28" x14ac:dyDescent="0.25">
      <c r="AB680"/>
    </row>
    <row r="681" spans="28:28" x14ac:dyDescent="0.25">
      <c r="AB681"/>
    </row>
    <row r="682" spans="28:28" x14ac:dyDescent="0.25">
      <c r="AB682"/>
    </row>
    <row r="683" spans="28:28" x14ac:dyDescent="0.25">
      <c r="AB683"/>
    </row>
    <row r="684" spans="28:28" x14ac:dyDescent="0.25">
      <c r="AB684"/>
    </row>
    <row r="685" spans="28:28" x14ac:dyDescent="0.25">
      <c r="AB685"/>
    </row>
    <row r="686" spans="28:28" x14ac:dyDescent="0.25">
      <c r="AB686"/>
    </row>
    <row r="687" spans="28:28" x14ac:dyDescent="0.25">
      <c r="AB687"/>
    </row>
    <row r="688" spans="28:28" x14ac:dyDescent="0.25">
      <c r="AB688"/>
    </row>
    <row r="689" spans="28:28" x14ac:dyDescent="0.25">
      <c r="AB689"/>
    </row>
    <row r="690" spans="28:28" x14ac:dyDescent="0.25">
      <c r="AB690"/>
    </row>
    <row r="691" spans="28:28" x14ac:dyDescent="0.25">
      <c r="AB691"/>
    </row>
    <row r="692" spans="28:28" x14ac:dyDescent="0.25">
      <c r="AB692"/>
    </row>
    <row r="693" spans="28:28" x14ac:dyDescent="0.25">
      <c r="AB693"/>
    </row>
    <row r="694" spans="28:28" x14ac:dyDescent="0.25">
      <c r="AB694"/>
    </row>
    <row r="695" spans="28:28" x14ac:dyDescent="0.25">
      <c r="AB695"/>
    </row>
    <row r="696" spans="28:28" x14ac:dyDescent="0.25">
      <c r="AB696"/>
    </row>
    <row r="697" spans="28:28" x14ac:dyDescent="0.25">
      <c r="AB697"/>
    </row>
    <row r="698" spans="28:28" x14ac:dyDescent="0.25">
      <c r="AB698"/>
    </row>
    <row r="699" spans="28:28" x14ac:dyDescent="0.25">
      <c r="AB699"/>
    </row>
    <row r="700" spans="28:28" x14ac:dyDescent="0.25">
      <c r="AB700"/>
    </row>
    <row r="701" spans="28:28" x14ac:dyDescent="0.25">
      <c r="AB701"/>
    </row>
    <row r="702" spans="28:28" x14ac:dyDescent="0.25">
      <c r="AB702"/>
    </row>
    <row r="703" spans="28:28" x14ac:dyDescent="0.25">
      <c r="AB703"/>
    </row>
    <row r="704" spans="28:28" x14ac:dyDescent="0.25">
      <c r="AB704"/>
    </row>
    <row r="705" spans="28:28" x14ac:dyDescent="0.25">
      <c r="AB705"/>
    </row>
    <row r="706" spans="28:28" x14ac:dyDescent="0.25">
      <c r="AB706"/>
    </row>
    <row r="707" spans="28:28" x14ac:dyDescent="0.25">
      <c r="AB707"/>
    </row>
  </sheetData>
  <autoFilter ref="A6:AB98" xr:uid="{76E1E0D8-2D8D-47EA-B121-1C19E97E7F80}"/>
  <mergeCells count="184">
    <mergeCell ref="Y5:Y6"/>
    <mergeCell ref="R72:R73"/>
    <mergeCell ref="T72:T73"/>
    <mergeCell ref="S72:S73"/>
    <mergeCell ref="A72:A73"/>
    <mergeCell ref="Q72:Q73"/>
    <mergeCell ref="P72:P73"/>
    <mergeCell ref="O72:O73"/>
    <mergeCell ref="N72:N73"/>
    <mergeCell ref="M72:M73"/>
    <mergeCell ref="L72:L73"/>
    <mergeCell ref="F72:F73"/>
    <mergeCell ref="E72:E73"/>
    <mergeCell ref="D72:D73"/>
    <mergeCell ref="C72:C73"/>
    <mergeCell ref="B72:B73"/>
    <mergeCell ref="K72:K73"/>
    <mergeCell ref="J72:J73"/>
    <mergeCell ref="I72:I73"/>
    <mergeCell ref="H72:H73"/>
    <mergeCell ref="G72:G73"/>
    <mergeCell ref="T70:T71"/>
    <mergeCell ref="D70:D71"/>
    <mergeCell ref="C70:C71"/>
    <mergeCell ref="B70:B71"/>
    <mergeCell ref="A70:A71"/>
    <mergeCell ref="O70:O71"/>
    <mergeCell ref="P70:P71"/>
    <mergeCell ref="Q70:Q71"/>
    <mergeCell ref="R70:R71"/>
    <mergeCell ref="S70:S71"/>
    <mergeCell ref="J70:J71"/>
    <mergeCell ref="K70:K71"/>
    <mergeCell ref="L70:L71"/>
    <mergeCell ref="M70:M71"/>
    <mergeCell ref="N70:N71"/>
    <mergeCell ref="E70:E71"/>
    <mergeCell ref="F70:F71"/>
    <mergeCell ref="G70:G71"/>
    <mergeCell ref="H70:H71"/>
    <mergeCell ref="I70:I71"/>
    <mergeCell ref="E68:E69"/>
    <mergeCell ref="D68:D69"/>
    <mergeCell ref="C68:C69"/>
    <mergeCell ref="B68:B69"/>
    <mergeCell ref="A68:A69"/>
    <mergeCell ref="S68:S69"/>
    <mergeCell ref="T68:T69"/>
    <mergeCell ref="H68:H69"/>
    <mergeCell ref="G68:G69"/>
    <mergeCell ref="F68:F69"/>
    <mergeCell ref="N68:N69"/>
    <mergeCell ref="O68:O69"/>
    <mergeCell ref="P68:P69"/>
    <mergeCell ref="Q68:Q69"/>
    <mergeCell ref="R68:R69"/>
    <mergeCell ref="I68:I69"/>
    <mergeCell ref="J68:J69"/>
    <mergeCell ref="K68:K69"/>
    <mergeCell ref="L68:L69"/>
    <mergeCell ref="M68:M69"/>
    <mergeCell ref="S66:S67"/>
    <mergeCell ref="T66:T67"/>
    <mergeCell ref="I66:I67"/>
    <mergeCell ref="H66:H67"/>
    <mergeCell ref="G66:G67"/>
    <mergeCell ref="K66:K67"/>
    <mergeCell ref="J66:J67"/>
    <mergeCell ref="N66:N67"/>
    <mergeCell ref="O66:O67"/>
    <mergeCell ref="P66:P67"/>
    <mergeCell ref="Q66:Q67"/>
    <mergeCell ref="R66:R67"/>
    <mergeCell ref="C64:C65"/>
    <mergeCell ref="B64:B65"/>
    <mergeCell ref="A64:A65"/>
    <mergeCell ref="L66:L67"/>
    <mergeCell ref="M66:M67"/>
    <mergeCell ref="F66:F67"/>
    <mergeCell ref="E66:E67"/>
    <mergeCell ref="D66:D67"/>
    <mergeCell ref="C66:C67"/>
    <mergeCell ref="B66:B67"/>
    <mergeCell ref="A66:A67"/>
    <mergeCell ref="H64:H65"/>
    <mergeCell ref="G64:G65"/>
    <mergeCell ref="F64:F65"/>
    <mergeCell ref="E64:E65"/>
    <mergeCell ref="D64:D65"/>
    <mergeCell ref="T51:T52"/>
    <mergeCell ref="S51:S52"/>
    <mergeCell ref="R51:R52"/>
    <mergeCell ref="B51:B52"/>
    <mergeCell ref="J64:J65"/>
    <mergeCell ref="K64:K65"/>
    <mergeCell ref="L64:L65"/>
    <mergeCell ref="M64:M65"/>
    <mergeCell ref="N64:N65"/>
    <mergeCell ref="O64:O65"/>
    <mergeCell ref="P64:P65"/>
    <mergeCell ref="Q64:Q65"/>
    <mergeCell ref="R64:R65"/>
    <mergeCell ref="S64:S65"/>
    <mergeCell ref="T64:T65"/>
    <mergeCell ref="I64:I65"/>
    <mergeCell ref="Q51:Q52"/>
    <mergeCell ref="P51:P52"/>
    <mergeCell ref="O51:O52"/>
    <mergeCell ref="N51:N52"/>
    <mergeCell ref="M51:M52"/>
    <mergeCell ref="F51:F52"/>
    <mergeCell ref="E51:E52"/>
    <mergeCell ref="D51:D52"/>
    <mergeCell ref="C51:C52"/>
    <mergeCell ref="A51:A52"/>
    <mergeCell ref="N24:N25"/>
    <mergeCell ref="J51:J52"/>
    <mergeCell ref="I51:I52"/>
    <mergeCell ref="H51:H52"/>
    <mergeCell ref="G51:G52"/>
    <mergeCell ref="L51:L52"/>
    <mergeCell ref="K51:K52"/>
    <mergeCell ref="F24:F25"/>
    <mergeCell ref="G24:G25"/>
    <mergeCell ref="H24:H25"/>
    <mergeCell ref="I24:I25"/>
    <mergeCell ref="J24:J25"/>
    <mergeCell ref="T9:T10"/>
    <mergeCell ref="A24:A25"/>
    <mergeCell ref="K24:K25"/>
    <mergeCell ref="L24:L25"/>
    <mergeCell ref="M24:M25"/>
    <mergeCell ref="O24:O25"/>
    <mergeCell ref="P24:P25"/>
    <mergeCell ref="Q24:Q25"/>
    <mergeCell ref="R24:R25"/>
    <mergeCell ref="S24:S25"/>
    <mergeCell ref="T24:T25"/>
    <mergeCell ref="B24:B25"/>
    <mergeCell ref="C24:C25"/>
    <mergeCell ref="D24:D25"/>
    <mergeCell ref="E24:E25"/>
    <mergeCell ref="A9:A10"/>
    <mergeCell ref="B9:B10"/>
    <mergeCell ref="C9:C10"/>
    <mergeCell ref="E9:E10"/>
    <mergeCell ref="D9:D10"/>
    <mergeCell ref="S9:S10"/>
    <mergeCell ref="R9:R10"/>
    <mergeCell ref="F9:F10"/>
    <mergeCell ref="G9:G10"/>
    <mergeCell ref="X5:X6"/>
    <mergeCell ref="G5:I5"/>
    <mergeCell ref="J5:L5"/>
    <mergeCell ref="M5:M6"/>
    <mergeCell ref="N5:N6"/>
    <mergeCell ref="O5:Q5"/>
    <mergeCell ref="R5:T5"/>
    <mergeCell ref="F5:F6"/>
    <mergeCell ref="A1:U2"/>
    <mergeCell ref="V1:X3"/>
    <mergeCell ref="A3:U3"/>
    <mergeCell ref="A4:F4"/>
    <mergeCell ref="G4:T4"/>
    <mergeCell ref="U4:V4"/>
    <mergeCell ref="W4:X4"/>
    <mergeCell ref="A5:A6"/>
    <mergeCell ref="B5:B6"/>
    <mergeCell ref="C5:C6"/>
    <mergeCell ref="D5:D6"/>
    <mergeCell ref="E5:E6"/>
    <mergeCell ref="U5:U6"/>
    <mergeCell ref="V5:V6"/>
    <mergeCell ref="W5:W6"/>
    <mergeCell ref="H9:H10"/>
    <mergeCell ref="I9:I10"/>
    <mergeCell ref="J9:J10"/>
    <mergeCell ref="K9:K10"/>
    <mergeCell ref="L9:L10"/>
    <mergeCell ref="M9:M10"/>
    <mergeCell ref="N9:N10"/>
    <mergeCell ref="O9:O10"/>
    <mergeCell ref="Q9:Q10"/>
    <mergeCell ref="P9:P10"/>
  </mergeCells>
  <conditionalFormatting sqref="L7 L53:L64 T53:T64 L74:L75 T74:T75 T77:T79 L77:L79">
    <cfRule type="cellIs" dxfId="96" priority="105" operator="equal">
      <formula>"Extremo"</formula>
    </cfRule>
    <cfRule type="cellIs" dxfId="95" priority="106" operator="equal">
      <formula>"Alto"</formula>
    </cfRule>
    <cfRule type="cellIs" dxfId="94" priority="107" operator="equal">
      <formula>"Moderado"</formula>
    </cfRule>
    <cfRule type="cellIs" dxfId="93" priority="108" operator="equal">
      <formula>"Bajo"</formula>
    </cfRule>
  </conditionalFormatting>
  <conditionalFormatting sqref="L8:L9 L11:L12 L26 L66 L68 L70 L72 L34:L47 L50:L51 L81:L90 L92 L14:L24 L94:L96">
    <cfRule type="cellIs" dxfId="92" priority="101" operator="equal">
      <formula>"Extremo"</formula>
    </cfRule>
    <cfRule type="cellIs" dxfId="91" priority="102" operator="equal">
      <formula>"Alto"</formula>
    </cfRule>
    <cfRule type="cellIs" dxfId="90" priority="103" operator="equal">
      <formula>"Moderado"</formula>
    </cfRule>
    <cfRule type="cellIs" dxfId="89" priority="104" operator="equal">
      <formula>"Bajo"</formula>
    </cfRule>
  </conditionalFormatting>
  <conditionalFormatting sqref="T7:T9 T26 T66 T68 T70 T72 T34:T47 T50:T51 T81:T90 T92 T14:T24 T94:T96 T11:T12">
    <cfRule type="cellIs" dxfId="88" priority="97" operator="equal">
      <formula>"Extremo"</formula>
    </cfRule>
    <cfRule type="cellIs" dxfId="87" priority="98" operator="equal">
      <formula>"Alto"</formula>
    </cfRule>
    <cfRule type="cellIs" dxfId="86" priority="99" operator="equal">
      <formula>"Moderado"</formula>
    </cfRule>
    <cfRule type="cellIs" dxfId="85" priority="100" operator="equal">
      <formula>"Bajo"</formula>
    </cfRule>
  </conditionalFormatting>
  <conditionalFormatting sqref="L32:L33">
    <cfRule type="cellIs" dxfId="84" priority="93" operator="equal">
      <formula>"Extremo"</formula>
    </cfRule>
    <cfRule type="cellIs" dxfId="83" priority="94" operator="equal">
      <formula>"Alto"</formula>
    </cfRule>
    <cfRule type="cellIs" dxfId="82" priority="95" operator="equal">
      <formula>"Moderado"</formula>
    </cfRule>
    <cfRule type="cellIs" dxfId="81" priority="96" operator="equal">
      <formula>"Bajo"</formula>
    </cfRule>
  </conditionalFormatting>
  <conditionalFormatting sqref="T32:T33">
    <cfRule type="cellIs" dxfId="80" priority="89" operator="equal">
      <formula>"Extremo"</formula>
    </cfRule>
    <cfRule type="cellIs" dxfId="79" priority="90" operator="equal">
      <formula>"Alto"</formula>
    </cfRule>
    <cfRule type="cellIs" dxfId="78" priority="91" operator="equal">
      <formula>"Moderado"</formula>
    </cfRule>
    <cfRule type="cellIs" dxfId="77" priority="92" operator="equal">
      <formula>"Bajo"</formula>
    </cfRule>
  </conditionalFormatting>
  <conditionalFormatting sqref="L49">
    <cfRule type="cellIs" dxfId="76" priority="85" operator="equal">
      <formula>"Extremo"</formula>
    </cfRule>
    <cfRule type="cellIs" dxfId="75" priority="86" operator="equal">
      <formula>"Alto"</formula>
    </cfRule>
    <cfRule type="cellIs" dxfId="74" priority="87" operator="equal">
      <formula>"Moderado"</formula>
    </cfRule>
    <cfRule type="cellIs" dxfId="73" priority="88" operator="equal">
      <formula>"Bajo"</formula>
    </cfRule>
  </conditionalFormatting>
  <conditionalFormatting sqref="T49">
    <cfRule type="cellIs" dxfId="72" priority="81" operator="equal">
      <formula>"Extremo"</formula>
    </cfRule>
    <cfRule type="cellIs" dxfId="71" priority="82" operator="equal">
      <formula>"Alto"</formula>
    </cfRule>
    <cfRule type="cellIs" dxfId="70" priority="83" operator="equal">
      <formula>"Moderado"</formula>
    </cfRule>
    <cfRule type="cellIs" dxfId="69" priority="84" operator="equal">
      <formula>"Bajo"</formula>
    </cfRule>
  </conditionalFormatting>
  <conditionalFormatting sqref="L80">
    <cfRule type="cellIs" dxfId="68" priority="77" operator="equal">
      <formula>"Extremo"</formula>
    </cfRule>
    <cfRule type="cellIs" dxfId="67" priority="78" operator="equal">
      <formula>"Alto"</formula>
    </cfRule>
    <cfRule type="cellIs" dxfId="66" priority="79" operator="equal">
      <formula>"Moderado"</formula>
    </cfRule>
    <cfRule type="cellIs" dxfId="65" priority="80" operator="equal">
      <formula>"Bajo"</formula>
    </cfRule>
  </conditionalFormatting>
  <conditionalFormatting sqref="T80">
    <cfRule type="cellIs" dxfId="64" priority="73" operator="equal">
      <formula>"Extremo"</formula>
    </cfRule>
    <cfRule type="cellIs" dxfId="63" priority="74" operator="equal">
      <formula>"Alto"</formula>
    </cfRule>
    <cfRule type="cellIs" dxfId="62" priority="75" operator="equal">
      <formula>"Moderado"</formula>
    </cfRule>
    <cfRule type="cellIs" dxfId="61" priority="76" operator="equal">
      <formula>"Bajo"</formula>
    </cfRule>
  </conditionalFormatting>
  <conditionalFormatting sqref="L91">
    <cfRule type="cellIs" dxfId="60" priority="69" operator="equal">
      <formula>"Extremo"</formula>
    </cfRule>
    <cfRule type="cellIs" dxfId="59" priority="70" operator="equal">
      <formula>"Alto"</formula>
    </cfRule>
    <cfRule type="cellIs" dxfId="58" priority="71" operator="equal">
      <formula>"Moderado"</formula>
    </cfRule>
    <cfRule type="cellIs" dxfId="57" priority="72" operator="equal">
      <formula>"Bajo"</formula>
    </cfRule>
  </conditionalFormatting>
  <conditionalFormatting sqref="T91">
    <cfRule type="cellIs" dxfId="56" priority="65" operator="equal">
      <formula>"Extremo"</formula>
    </cfRule>
    <cfRule type="cellIs" dxfId="55" priority="66" operator="equal">
      <formula>"Alto"</formula>
    </cfRule>
    <cfRule type="cellIs" dxfId="54" priority="67" operator="equal">
      <formula>"Moderado"</formula>
    </cfRule>
    <cfRule type="cellIs" dxfId="53" priority="68" operator="equal">
      <formula>"Bajo"</formula>
    </cfRule>
  </conditionalFormatting>
  <conditionalFormatting sqref="T93">
    <cfRule type="cellIs" dxfId="52" priority="41" operator="equal">
      <formula>"Extremo"</formula>
    </cfRule>
    <cfRule type="cellIs" dxfId="51" priority="42" operator="equal">
      <formula>"Alto"</formula>
    </cfRule>
    <cfRule type="cellIs" dxfId="50" priority="43" operator="equal">
      <formula>"Moderado"</formula>
    </cfRule>
    <cfRule type="cellIs" dxfId="49" priority="44" operator="equal">
      <formula>"Bajo"</formula>
    </cfRule>
  </conditionalFormatting>
  <conditionalFormatting sqref="L13">
    <cfRule type="cellIs" dxfId="48" priority="61" operator="equal">
      <formula>"Extremo"</formula>
    </cfRule>
    <cfRule type="cellIs" dxfId="47" priority="62" operator="equal">
      <formula>"Alto"</formula>
    </cfRule>
    <cfRule type="cellIs" dxfId="46" priority="63" operator="equal">
      <formula>"Moderado"</formula>
    </cfRule>
    <cfRule type="cellIs" dxfId="45" priority="64" operator="equal">
      <formula>"Bajo"</formula>
    </cfRule>
  </conditionalFormatting>
  <conditionalFormatting sqref="T13">
    <cfRule type="cellIs" dxfId="44" priority="57" operator="equal">
      <formula>"Extremo"</formula>
    </cfRule>
    <cfRule type="cellIs" dxfId="43" priority="58" operator="equal">
      <formula>"Alto"</formula>
    </cfRule>
    <cfRule type="cellIs" dxfId="42" priority="59" operator="equal">
      <formula>"Moderado"</formula>
    </cfRule>
    <cfRule type="cellIs" dxfId="41" priority="60" operator="equal">
      <formula>"Bajo"</formula>
    </cfRule>
  </conditionalFormatting>
  <conditionalFormatting sqref="L27:L31">
    <cfRule type="cellIs" dxfId="40" priority="53" operator="equal">
      <formula>"Extremo"</formula>
    </cfRule>
    <cfRule type="cellIs" dxfId="39" priority="54" operator="equal">
      <formula>"Alto"</formula>
    </cfRule>
    <cfRule type="cellIs" dxfId="38" priority="55" operator="equal">
      <formula>"Moderado"</formula>
    </cfRule>
    <cfRule type="cellIs" dxfId="37" priority="56" operator="equal">
      <formula>"Bajo"</formula>
    </cfRule>
  </conditionalFormatting>
  <conditionalFormatting sqref="T27:T31">
    <cfRule type="cellIs" dxfId="36" priority="49" operator="equal">
      <formula>"Extremo"</formula>
    </cfRule>
    <cfRule type="cellIs" dxfId="35" priority="50" operator="equal">
      <formula>"Alto"</formula>
    </cfRule>
    <cfRule type="cellIs" dxfId="34" priority="51" operator="equal">
      <formula>"Moderado"</formula>
    </cfRule>
    <cfRule type="cellIs" dxfId="33" priority="52" operator="equal">
      <formula>"Bajo"</formula>
    </cfRule>
  </conditionalFormatting>
  <conditionalFormatting sqref="L93">
    <cfRule type="cellIs" dxfId="32" priority="45" operator="equal">
      <formula>"Extremo"</formula>
    </cfRule>
    <cfRule type="cellIs" dxfId="31" priority="46" operator="equal">
      <formula>"Alto"</formula>
    </cfRule>
    <cfRule type="cellIs" dxfId="30" priority="47" operator="equal">
      <formula>"Moderado"</formula>
    </cfRule>
    <cfRule type="cellIs" dxfId="29" priority="48" operator="equal">
      <formula>"Bajo"</formula>
    </cfRule>
  </conditionalFormatting>
  <conditionalFormatting sqref="L48">
    <cfRule type="cellIs" dxfId="28" priority="29" operator="equal">
      <formula>"Extremo"</formula>
    </cfRule>
    <cfRule type="cellIs" dxfId="27" priority="30" operator="equal">
      <formula>"Alto"</formula>
    </cfRule>
    <cfRule type="cellIs" dxfId="26" priority="31" operator="equal">
      <formula>"Moderado"</formula>
    </cfRule>
    <cfRule type="cellIs" dxfId="25" priority="32" operator="equal">
      <formula>"Bajo"</formula>
    </cfRule>
  </conditionalFormatting>
  <conditionalFormatting sqref="T48">
    <cfRule type="cellIs" dxfId="24" priority="25" operator="equal">
      <formula>"Extremo"</formula>
    </cfRule>
    <cfRule type="cellIs" dxfId="23" priority="26" operator="equal">
      <formula>"Alto"</formula>
    </cfRule>
    <cfRule type="cellIs" dxfId="22" priority="27" operator="equal">
      <formula>"Moderado"</formula>
    </cfRule>
    <cfRule type="cellIs" dxfId="21" priority="28" operator="equal">
      <formula>"Bajo"</formula>
    </cfRule>
  </conditionalFormatting>
  <conditionalFormatting sqref="L97">
    <cfRule type="cellIs" dxfId="20" priority="21" operator="equal">
      <formula>"Extremo"</formula>
    </cfRule>
    <cfRule type="cellIs" dxfId="19" priority="22" operator="equal">
      <formula>"Alto"</formula>
    </cfRule>
    <cfRule type="cellIs" dxfId="18" priority="23" operator="equal">
      <formula>"Moderado"</formula>
    </cfRule>
    <cfRule type="cellIs" dxfId="17" priority="24" operator="equal">
      <formula>"Bajo"</formula>
    </cfRule>
  </conditionalFormatting>
  <conditionalFormatting sqref="T97">
    <cfRule type="cellIs" dxfId="16" priority="17" operator="equal">
      <formula>"Extremo"</formula>
    </cfRule>
    <cfRule type="cellIs" dxfId="15" priority="18" operator="equal">
      <formula>"Alto"</formula>
    </cfRule>
    <cfRule type="cellIs" dxfId="14" priority="19" operator="equal">
      <formula>"Moderado"</formula>
    </cfRule>
    <cfRule type="cellIs" dxfId="13" priority="20" operator="equal">
      <formula>"Bajo"</formula>
    </cfRule>
  </conditionalFormatting>
  <conditionalFormatting sqref="L76 T76">
    <cfRule type="cellIs" dxfId="12" priority="13" operator="equal">
      <formula>"Extremo"</formula>
    </cfRule>
    <cfRule type="cellIs" dxfId="11" priority="14" operator="equal">
      <formula>"Alto"</formula>
    </cfRule>
    <cfRule type="cellIs" dxfId="10" priority="15" operator="equal">
      <formula>"Moderado"</formula>
    </cfRule>
    <cfRule type="cellIs" dxfId="9" priority="16" operator="equal">
      <formula>"Bajo"</formula>
    </cfRule>
  </conditionalFormatting>
  <conditionalFormatting sqref="L98">
    <cfRule type="cellIs" dxfId="8" priority="5" operator="equal">
      <formula>"Extremo"</formula>
    </cfRule>
    <cfRule type="cellIs" dxfId="7" priority="6" operator="equal">
      <formula>"Alto"</formula>
    </cfRule>
    <cfRule type="cellIs" dxfId="6" priority="7" operator="equal">
      <formula>"Moderado"</formula>
    </cfRule>
    <cfRule type="cellIs" dxfId="5" priority="8" operator="equal">
      <formula>"Bajo"</formula>
    </cfRule>
  </conditionalFormatting>
  <conditionalFormatting sqref="T98">
    <cfRule type="cellIs" dxfId="4" priority="1" operator="equal">
      <formula>"Extremo"</formula>
    </cfRule>
    <cfRule type="cellIs" dxfId="3" priority="2" operator="equal">
      <formula>"Alto"</formula>
    </cfRule>
    <cfRule type="cellIs" dxfId="2" priority="3" operator="equal">
      <formula>"Moderado"</formula>
    </cfRule>
    <cfRule type="cellIs" dxfId="1"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577F9-3942-4F25-9706-F01BE0ED841C}">
  <sheetPr>
    <tabColor theme="5" tint="0.39997558519241921"/>
  </sheetPr>
  <dimension ref="B1:BY94"/>
  <sheetViews>
    <sheetView showGridLines="0" topLeftCell="A25" zoomScale="25" zoomScaleNormal="25" workbookViewId="0">
      <selection activeCell="BT57" sqref="BT57"/>
    </sheetView>
  </sheetViews>
  <sheetFormatPr baseColWidth="10" defaultRowHeight="15" x14ac:dyDescent="0.25"/>
  <cols>
    <col min="1" max="1" width="8.42578125" customWidth="1"/>
    <col min="2" max="2" width="18.42578125" customWidth="1"/>
    <col min="3" max="3" width="7" customWidth="1"/>
    <col min="4" max="8" width="7" style="19" customWidth="1"/>
    <col min="9" max="9" width="7" customWidth="1"/>
    <col min="10" max="14" width="7" style="19" customWidth="1"/>
    <col min="15" max="15" width="7" customWidth="1"/>
    <col min="16" max="20" width="7" style="19" customWidth="1"/>
    <col min="21" max="21" width="7" customWidth="1"/>
    <col min="22" max="31" width="7" style="19" customWidth="1"/>
    <col min="32" max="32" width="7" customWidth="1"/>
    <col min="33" max="34" width="7.28515625" customWidth="1"/>
    <col min="35" max="35" width="10.85546875" customWidth="1"/>
    <col min="36" max="37" width="7.28515625" customWidth="1"/>
    <col min="38" max="38" width="19" customWidth="1"/>
    <col min="39" max="63" width="7.28515625" customWidth="1"/>
    <col min="65" max="65" width="27.7109375" customWidth="1"/>
    <col min="66" max="66" width="19.140625" customWidth="1"/>
    <col min="67" max="67" width="14.42578125" customWidth="1"/>
    <col min="75" max="77" width="16.42578125" customWidth="1"/>
  </cols>
  <sheetData>
    <row r="1" spans="2:69" s="19" customFormat="1" ht="39" customHeight="1" thickBot="1" x14ac:dyDescent="0.3"/>
    <row r="2" spans="2:69" ht="15.75" thickBot="1" x14ac:dyDescent="0.3">
      <c r="B2" s="335"/>
      <c r="C2" s="336"/>
      <c r="D2" s="336"/>
      <c r="E2" s="336"/>
      <c r="F2" s="336"/>
      <c r="G2" s="336"/>
      <c r="H2" s="336"/>
      <c r="I2" s="336"/>
      <c r="J2" s="336"/>
      <c r="K2" s="336"/>
      <c r="L2" s="336"/>
      <c r="M2" s="336"/>
      <c r="N2" s="336"/>
      <c r="O2" s="336"/>
      <c r="P2" s="336"/>
      <c r="Q2" s="336"/>
      <c r="R2" s="336"/>
      <c r="S2" s="336"/>
      <c r="T2" s="336"/>
      <c r="U2" s="336"/>
      <c r="V2" s="336"/>
      <c r="W2" s="336"/>
      <c r="X2" s="336"/>
      <c r="Y2" s="336"/>
      <c r="Z2" s="336"/>
      <c r="AA2" s="336"/>
      <c r="AB2" s="336"/>
      <c r="AC2" s="336"/>
      <c r="AD2" s="336"/>
      <c r="AE2" s="336"/>
      <c r="AF2" s="336"/>
      <c r="AG2" s="336"/>
      <c r="AH2" s="336"/>
      <c r="AI2" s="336"/>
      <c r="AJ2" s="336"/>
      <c r="AK2" s="336"/>
      <c r="AL2" s="336"/>
      <c r="AM2" s="336"/>
      <c r="AN2" s="336"/>
      <c r="AO2" s="336"/>
      <c r="AP2" s="336"/>
      <c r="AQ2" s="336"/>
      <c r="AR2" s="336"/>
      <c r="AS2" s="336"/>
      <c r="AT2" s="336"/>
      <c r="AU2" s="336"/>
      <c r="AV2" s="336"/>
      <c r="AW2" s="336"/>
      <c r="AX2" s="336"/>
      <c r="AY2" s="336"/>
      <c r="AZ2" s="336"/>
      <c r="BA2" s="336"/>
      <c r="BB2" s="336"/>
      <c r="BC2" s="336"/>
      <c r="BD2" s="336"/>
      <c r="BE2" s="336"/>
      <c r="BF2" s="336"/>
      <c r="BG2" s="336"/>
      <c r="BH2" s="336"/>
      <c r="BI2" s="336"/>
      <c r="BJ2" s="336"/>
      <c r="BK2" s="336"/>
      <c r="BL2" s="336"/>
      <c r="BM2" s="336"/>
      <c r="BN2" s="336"/>
      <c r="BO2" s="336"/>
      <c r="BP2" s="336"/>
      <c r="BQ2" s="337"/>
    </row>
    <row r="3" spans="2:69" ht="42" customHeight="1" thickBot="1" x14ac:dyDescent="0.3">
      <c r="B3" s="338"/>
      <c r="C3" s="12"/>
      <c r="D3" s="12"/>
      <c r="E3" s="12"/>
      <c r="F3" s="12"/>
      <c r="G3" s="12"/>
      <c r="H3" s="12"/>
      <c r="I3" s="12"/>
      <c r="J3" s="12"/>
      <c r="K3" s="12"/>
      <c r="L3" s="12"/>
      <c r="M3" s="12"/>
      <c r="N3" s="12"/>
      <c r="O3" s="12"/>
      <c r="P3" s="12"/>
      <c r="Q3" s="12"/>
      <c r="R3" s="12"/>
      <c r="S3" s="12"/>
      <c r="T3" s="12"/>
      <c r="U3" s="12"/>
      <c r="V3" s="12"/>
      <c r="W3" s="12"/>
      <c r="X3" s="808" t="s">
        <v>1095</v>
      </c>
      <c r="Y3" s="809"/>
      <c r="Z3" s="810"/>
      <c r="AA3" s="810"/>
      <c r="AB3" s="810"/>
      <c r="AC3" s="810"/>
      <c r="AD3" s="810"/>
      <c r="AE3" s="810"/>
      <c r="AF3" s="810"/>
      <c r="AG3" s="810"/>
      <c r="AH3" s="810"/>
      <c r="AI3" s="810"/>
      <c r="AJ3" s="810"/>
      <c r="AK3" s="810"/>
      <c r="AL3" s="810"/>
      <c r="AM3" s="810"/>
      <c r="AN3" s="810"/>
      <c r="AO3" s="811"/>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339"/>
    </row>
    <row r="4" spans="2:69" ht="42" customHeight="1" thickBot="1" x14ac:dyDescent="0.3">
      <c r="B4" s="338"/>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339"/>
    </row>
    <row r="5" spans="2:69" ht="24.75" customHeight="1" x14ac:dyDescent="0.25">
      <c r="B5" s="815" t="s">
        <v>148</v>
      </c>
      <c r="C5" s="536"/>
      <c r="D5" s="537"/>
      <c r="E5" s="537"/>
      <c r="F5" s="537"/>
      <c r="G5" s="537"/>
      <c r="H5" s="547"/>
      <c r="I5" s="536"/>
      <c r="J5" s="537"/>
      <c r="K5" s="537"/>
      <c r="L5" s="537"/>
      <c r="M5" s="537"/>
      <c r="N5" s="538"/>
      <c r="O5" s="588" t="s">
        <v>1083</v>
      </c>
      <c r="P5" s="308"/>
      <c r="Q5" s="308"/>
      <c r="R5" s="308"/>
      <c r="S5" s="308"/>
      <c r="T5" s="309"/>
      <c r="U5" s="588" t="s">
        <v>1048</v>
      </c>
      <c r="V5" s="589" t="s">
        <v>1719</v>
      </c>
      <c r="W5" s="308"/>
      <c r="X5" s="308"/>
      <c r="Y5" s="308"/>
      <c r="Z5" s="309"/>
      <c r="AA5" s="307"/>
      <c r="AB5" s="308"/>
      <c r="AC5" s="308"/>
      <c r="AD5" s="308"/>
      <c r="AE5" s="308"/>
      <c r="AF5" s="309"/>
      <c r="AG5" s="12"/>
      <c r="AH5" s="12"/>
      <c r="AI5" s="12"/>
      <c r="AJ5" s="12"/>
      <c r="AK5" s="12"/>
      <c r="AL5" s="815" t="s">
        <v>148</v>
      </c>
      <c r="AM5" s="778">
        <f>COUNTA(C5:H10)/COUNTA($C$5:$AF$34)</f>
        <v>0</v>
      </c>
      <c r="AN5" s="779"/>
      <c r="AO5" s="779"/>
      <c r="AP5" s="779"/>
      <c r="AQ5" s="780"/>
      <c r="AR5" s="778">
        <f>COUNTA(I5:N10)/COUNTA($C$5:$AF$34)</f>
        <v>0</v>
      </c>
      <c r="AS5" s="779"/>
      <c r="AT5" s="779"/>
      <c r="AU5" s="779"/>
      <c r="AV5" s="780"/>
      <c r="AW5" s="787">
        <f>COUNTA(O5:T10)/COUNTA($C$5:$AF$34)</f>
        <v>9.433962264150943E-3</v>
      </c>
      <c r="AX5" s="788"/>
      <c r="AY5" s="788"/>
      <c r="AZ5" s="788"/>
      <c r="BA5" s="789"/>
      <c r="BB5" s="787">
        <f>COUNTA(U5:Z10)/COUNTA($C$5:$AF$34)</f>
        <v>1.8867924528301886E-2</v>
      </c>
      <c r="BC5" s="788"/>
      <c r="BD5" s="788"/>
      <c r="BE5" s="788"/>
      <c r="BF5" s="789"/>
      <c r="BG5" s="787">
        <f>COUNTA(AA5:AF10)/COUNTA($C$5:$AF$34)</f>
        <v>0</v>
      </c>
      <c r="BH5" s="788"/>
      <c r="BI5" s="788"/>
      <c r="BJ5" s="788"/>
      <c r="BK5" s="789"/>
      <c r="BL5" s="12"/>
      <c r="BM5" s="12"/>
      <c r="BN5" s="12"/>
      <c r="BO5" s="12"/>
      <c r="BP5" s="12"/>
      <c r="BQ5" s="339"/>
    </row>
    <row r="6" spans="2:69" s="19" customFormat="1" ht="24.75" customHeight="1" x14ac:dyDescent="0.25">
      <c r="B6" s="813"/>
      <c r="C6" s="527"/>
      <c r="D6" s="528"/>
      <c r="E6" s="528"/>
      <c r="F6" s="528"/>
      <c r="G6" s="528"/>
      <c r="H6" s="542"/>
      <c r="I6" s="527"/>
      <c r="J6" s="528"/>
      <c r="K6" s="528"/>
      <c r="L6" s="528"/>
      <c r="M6" s="528"/>
      <c r="N6" s="529"/>
      <c r="O6" s="311"/>
      <c r="P6" s="312"/>
      <c r="Q6" s="312"/>
      <c r="R6" s="312"/>
      <c r="S6" s="312"/>
      <c r="T6" s="313"/>
      <c r="U6" s="311"/>
      <c r="V6" s="312"/>
      <c r="W6" s="312"/>
      <c r="X6" s="312"/>
      <c r="Y6" s="312"/>
      <c r="Z6" s="313"/>
      <c r="AA6" s="311"/>
      <c r="AB6" s="312"/>
      <c r="AC6" s="312"/>
      <c r="AD6" s="312"/>
      <c r="AE6" s="312"/>
      <c r="AF6" s="313"/>
      <c r="AG6" s="12"/>
      <c r="AH6" s="12"/>
      <c r="AI6" s="12"/>
      <c r="AJ6" s="12"/>
      <c r="AK6" s="12"/>
      <c r="AL6" s="813"/>
      <c r="AM6" s="781"/>
      <c r="AN6" s="782"/>
      <c r="AO6" s="782"/>
      <c r="AP6" s="782"/>
      <c r="AQ6" s="783"/>
      <c r="AR6" s="781"/>
      <c r="AS6" s="782"/>
      <c r="AT6" s="782"/>
      <c r="AU6" s="782"/>
      <c r="AV6" s="783"/>
      <c r="AW6" s="790"/>
      <c r="AX6" s="791"/>
      <c r="AY6" s="791"/>
      <c r="AZ6" s="791"/>
      <c r="BA6" s="792"/>
      <c r="BB6" s="790"/>
      <c r="BC6" s="791"/>
      <c r="BD6" s="791"/>
      <c r="BE6" s="791"/>
      <c r="BF6" s="792"/>
      <c r="BG6" s="790"/>
      <c r="BH6" s="791"/>
      <c r="BI6" s="791"/>
      <c r="BJ6" s="791"/>
      <c r="BK6" s="792"/>
      <c r="BL6" s="12"/>
      <c r="BM6" s="12"/>
      <c r="BN6" s="12"/>
      <c r="BO6" s="12"/>
      <c r="BP6" s="12"/>
      <c r="BQ6" s="339"/>
    </row>
    <row r="7" spans="2:69" s="19" customFormat="1" ht="24.75" customHeight="1" x14ac:dyDescent="0.25">
      <c r="B7" s="813"/>
      <c r="C7" s="527"/>
      <c r="D7" s="528"/>
      <c r="E7" s="528"/>
      <c r="F7" s="528"/>
      <c r="G7" s="528"/>
      <c r="H7" s="542"/>
      <c r="I7" s="527"/>
      <c r="J7" s="528"/>
      <c r="K7" s="528"/>
      <c r="L7" s="528"/>
      <c r="M7" s="528"/>
      <c r="N7" s="529"/>
      <c r="O7" s="311"/>
      <c r="P7" s="312"/>
      <c r="Q7" s="312"/>
      <c r="R7" s="312"/>
      <c r="S7" s="312"/>
      <c r="T7" s="313"/>
      <c r="U7" s="311"/>
      <c r="V7" s="312"/>
      <c r="W7" s="312"/>
      <c r="X7" s="312"/>
      <c r="Y7" s="312"/>
      <c r="Z7" s="313"/>
      <c r="AA7" s="311"/>
      <c r="AB7" s="312"/>
      <c r="AC7" s="312"/>
      <c r="AD7" s="312"/>
      <c r="AE7" s="312"/>
      <c r="AF7" s="313"/>
      <c r="AG7" s="12"/>
      <c r="AH7" s="12"/>
      <c r="AI7" s="12"/>
      <c r="AJ7" s="12"/>
      <c r="AK7" s="12"/>
      <c r="AL7" s="813"/>
      <c r="AM7" s="781"/>
      <c r="AN7" s="782"/>
      <c r="AO7" s="782"/>
      <c r="AP7" s="782"/>
      <c r="AQ7" s="783"/>
      <c r="AR7" s="781"/>
      <c r="AS7" s="782"/>
      <c r="AT7" s="782"/>
      <c r="AU7" s="782"/>
      <c r="AV7" s="783"/>
      <c r="AW7" s="790"/>
      <c r="AX7" s="791"/>
      <c r="AY7" s="791"/>
      <c r="AZ7" s="791"/>
      <c r="BA7" s="792"/>
      <c r="BB7" s="790"/>
      <c r="BC7" s="791"/>
      <c r="BD7" s="791"/>
      <c r="BE7" s="791"/>
      <c r="BF7" s="792"/>
      <c r="BG7" s="790"/>
      <c r="BH7" s="791"/>
      <c r="BI7" s="791"/>
      <c r="BJ7" s="791"/>
      <c r="BK7" s="792"/>
      <c r="BL7" s="12"/>
      <c r="BM7" s="12"/>
      <c r="BN7" s="12"/>
      <c r="BO7" s="12"/>
      <c r="BP7" s="12"/>
      <c r="BQ7" s="339"/>
    </row>
    <row r="8" spans="2:69" s="19" customFormat="1" ht="24.75" customHeight="1" x14ac:dyDescent="0.25">
      <c r="B8" s="813"/>
      <c r="C8" s="527"/>
      <c r="D8" s="528"/>
      <c r="E8" s="528"/>
      <c r="F8" s="528"/>
      <c r="G8" s="528"/>
      <c r="H8" s="542"/>
      <c r="I8" s="527"/>
      <c r="J8" s="528"/>
      <c r="K8" s="528"/>
      <c r="L8" s="528"/>
      <c r="M8" s="528"/>
      <c r="N8" s="529"/>
      <c r="O8" s="311"/>
      <c r="P8" s="312"/>
      <c r="Q8" s="312"/>
      <c r="R8" s="312"/>
      <c r="S8" s="312"/>
      <c r="T8" s="313"/>
      <c r="U8" s="311"/>
      <c r="V8" s="312"/>
      <c r="W8" s="312"/>
      <c r="X8" s="312"/>
      <c r="Y8" s="312"/>
      <c r="Z8" s="313"/>
      <c r="AA8" s="311"/>
      <c r="AB8" s="312"/>
      <c r="AC8" s="312"/>
      <c r="AD8" s="312"/>
      <c r="AE8" s="312"/>
      <c r="AF8" s="313"/>
      <c r="AG8" s="12"/>
      <c r="AH8" s="12"/>
      <c r="AI8" s="12"/>
      <c r="AJ8" s="12"/>
      <c r="AK8" s="12"/>
      <c r="AL8" s="813"/>
      <c r="AM8" s="781"/>
      <c r="AN8" s="782"/>
      <c r="AO8" s="782"/>
      <c r="AP8" s="782"/>
      <c r="AQ8" s="783"/>
      <c r="AR8" s="781"/>
      <c r="AS8" s="782"/>
      <c r="AT8" s="782"/>
      <c r="AU8" s="782"/>
      <c r="AV8" s="783"/>
      <c r="AW8" s="790"/>
      <c r="AX8" s="791"/>
      <c r="AY8" s="791"/>
      <c r="AZ8" s="791"/>
      <c r="BA8" s="792"/>
      <c r="BB8" s="790"/>
      <c r="BC8" s="791"/>
      <c r="BD8" s="791"/>
      <c r="BE8" s="791"/>
      <c r="BF8" s="792"/>
      <c r="BG8" s="790"/>
      <c r="BH8" s="791"/>
      <c r="BI8" s="791"/>
      <c r="BJ8" s="791"/>
      <c r="BK8" s="792"/>
      <c r="BL8" s="12"/>
      <c r="BM8" s="12"/>
      <c r="BN8" s="12"/>
      <c r="BO8" s="12"/>
      <c r="BP8" s="12"/>
      <c r="BQ8" s="339"/>
    </row>
    <row r="9" spans="2:69" s="19" customFormat="1" ht="24.75" customHeight="1" x14ac:dyDescent="0.25">
      <c r="B9" s="813"/>
      <c r="C9" s="527"/>
      <c r="D9" s="528"/>
      <c r="E9" s="528"/>
      <c r="F9" s="528"/>
      <c r="G9" s="528"/>
      <c r="H9" s="542"/>
      <c r="I9" s="527"/>
      <c r="J9" s="528"/>
      <c r="K9" s="528"/>
      <c r="L9" s="528"/>
      <c r="M9" s="528"/>
      <c r="N9" s="529"/>
      <c r="O9" s="311"/>
      <c r="P9" s="312"/>
      <c r="Q9" s="312"/>
      <c r="R9" s="312"/>
      <c r="S9" s="312"/>
      <c r="T9" s="313"/>
      <c r="U9" s="311"/>
      <c r="V9" s="312"/>
      <c r="W9" s="312"/>
      <c r="X9" s="312"/>
      <c r="Y9" s="312"/>
      <c r="Z9" s="313"/>
      <c r="AA9" s="311"/>
      <c r="AB9" s="312"/>
      <c r="AC9" s="312"/>
      <c r="AD9" s="312"/>
      <c r="AE9" s="312"/>
      <c r="AF9" s="313"/>
      <c r="AG9" s="12"/>
      <c r="AH9" s="12"/>
      <c r="AI9" s="12"/>
      <c r="AJ9" s="12"/>
      <c r="AK9" s="12"/>
      <c r="AL9" s="813"/>
      <c r="AM9" s="781"/>
      <c r="AN9" s="782"/>
      <c r="AO9" s="782"/>
      <c r="AP9" s="782"/>
      <c r="AQ9" s="783"/>
      <c r="AR9" s="781"/>
      <c r="AS9" s="782"/>
      <c r="AT9" s="782"/>
      <c r="AU9" s="782"/>
      <c r="AV9" s="783"/>
      <c r="AW9" s="790"/>
      <c r="AX9" s="791"/>
      <c r="AY9" s="791"/>
      <c r="AZ9" s="791"/>
      <c r="BA9" s="792"/>
      <c r="BB9" s="790"/>
      <c r="BC9" s="791"/>
      <c r="BD9" s="791"/>
      <c r="BE9" s="791"/>
      <c r="BF9" s="792"/>
      <c r="BG9" s="790"/>
      <c r="BH9" s="791"/>
      <c r="BI9" s="791"/>
      <c r="BJ9" s="791"/>
      <c r="BK9" s="792"/>
      <c r="BL9" s="12"/>
      <c r="BM9" s="12"/>
      <c r="BN9" s="12"/>
      <c r="BO9" s="12"/>
      <c r="BP9" s="12"/>
      <c r="BQ9" s="339"/>
    </row>
    <row r="10" spans="2:69" s="19" customFormat="1" ht="24.75" customHeight="1" thickBot="1" x14ac:dyDescent="0.3">
      <c r="B10" s="814"/>
      <c r="C10" s="551"/>
      <c r="D10" s="544"/>
      <c r="E10" s="544"/>
      <c r="F10" s="544"/>
      <c r="G10" s="544"/>
      <c r="H10" s="545"/>
      <c r="I10" s="551"/>
      <c r="J10" s="544"/>
      <c r="K10" s="544"/>
      <c r="L10" s="544"/>
      <c r="M10" s="544"/>
      <c r="N10" s="552"/>
      <c r="O10" s="372"/>
      <c r="P10" s="356"/>
      <c r="Q10" s="356"/>
      <c r="R10" s="356"/>
      <c r="S10" s="356"/>
      <c r="T10" s="357"/>
      <c r="U10" s="372"/>
      <c r="V10" s="356"/>
      <c r="W10" s="356"/>
      <c r="X10" s="356"/>
      <c r="Y10" s="356"/>
      <c r="Z10" s="357"/>
      <c r="AA10" s="372"/>
      <c r="AB10" s="356"/>
      <c r="AC10" s="356"/>
      <c r="AD10" s="356"/>
      <c r="AE10" s="356"/>
      <c r="AF10" s="357"/>
      <c r="AG10" s="12"/>
      <c r="AH10" s="12"/>
      <c r="AI10" s="12"/>
      <c r="AJ10" s="12"/>
      <c r="AK10" s="12"/>
      <c r="AL10" s="814"/>
      <c r="AM10" s="784"/>
      <c r="AN10" s="785"/>
      <c r="AO10" s="785"/>
      <c r="AP10" s="785"/>
      <c r="AQ10" s="786"/>
      <c r="AR10" s="784"/>
      <c r="AS10" s="785"/>
      <c r="AT10" s="785"/>
      <c r="AU10" s="785"/>
      <c r="AV10" s="786"/>
      <c r="AW10" s="793"/>
      <c r="AX10" s="794"/>
      <c r="AY10" s="794"/>
      <c r="AZ10" s="794"/>
      <c r="BA10" s="795"/>
      <c r="BB10" s="793"/>
      <c r="BC10" s="794"/>
      <c r="BD10" s="794"/>
      <c r="BE10" s="794"/>
      <c r="BF10" s="795"/>
      <c r="BG10" s="793"/>
      <c r="BH10" s="794"/>
      <c r="BI10" s="794"/>
      <c r="BJ10" s="794"/>
      <c r="BK10" s="795"/>
      <c r="BL10" s="12"/>
      <c r="BM10" s="343" t="s">
        <v>854</v>
      </c>
      <c r="BN10" s="343" t="s">
        <v>1089</v>
      </c>
      <c r="BO10" s="12"/>
      <c r="BP10" s="12"/>
      <c r="BQ10" s="339"/>
    </row>
    <row r="11" spans="2:69" ht="24.75" customHeight="1" x14ac:dyDescent="0.25">
      <c r="B11" s="812" t="s">
        <v>146</v>
      </c>
      <c r="C11" s="332"/>
      <c r="D11" s="319"/>
      <c r="E11" s="319"/>
      <c r="F11" s="319"/>
      <c r="G11" s="319"/>
      <c r="H11" s="420"/>
      <c r="I11" s="588" t="s">
        <v>1074</v>
      </c>
      <c r="J11" s="546"/>
      <c r="K11" s="546"/>
      <c r="L11" s="537"/>
      <c r="M11" s="537"/>
      <c r="N11" s="538"/>
      <c r="O11" s="588" t="s">
        <v>1033</v>
      </c>
      <c r="P11" s="589" t="s">
        <v>1710</v>
      </c>
      <c r="Q11" s="589" t="s">
        <v>1043</v>
      </c>
      <c r="R11" s="589" t="s">
        <v>1118</v>
      </c>
      <c r="S11" s="589" t="s">
        <v>1122</v>
      </c>
      <c r="T11" s="538"/>
      <c r="U11" s="588" t="s">
        <v>1011</v>
      </c>
      <c r="V11" s="589" t="s">
        <v>1034</v>
      </c>
      <c r="W11" s="589" t="s">
        <v>1059</v>
      </c>
      <c r="X11" s="589" t="s">
        <v>1079</v>
      </c>
      <c r="Y11" s="308"/>
      <c r="Z11" s="309"/>
      <c r="AA11" s="307"/>
      <c r="AB11" s="560" t="s">
        <v>1023</v>
      </c>
      <c r="AC11" s="308"/>
      <c r="AD11" s="308"/>
      <c r="AE11" s="308"/>
      <c r="AF11" s="309"/>
      <c r="AG11" s="12"/>
      <c r="AH11" s="12"/>
      <c r="AI11" s="12"/>
      <c r="AJ11" s="12"/>
      <c r="AK11" s="12"/>
      <c r="AL11" s="812" t="s">
        <v>146</v>
      </c>
      <c r="AM11" s="799">
        <f>COUNTA(C11:H16)/COUNTA($C$5:$AF$34)</f>
        <v>0</v>
      </c>
      <c r="AN11" s="800"/>
      <c r="AO11" s="800"/>
      <c r="AP11" s="800"/>
      <c r="AQ11" s="801"/>
      <c r="AR11" s="778">
        <f>COUNTA(I11:N16)/COUNTA($C$5:$AF$34)</f>
        <v>9.433962264150943E-3</v>
      </c>
      <c r="AS11" s="779"/>
      <c r="AT11" s="779"/>
      <c r="AU11" s="779"/>
      <c r="AV11" s="780"/>
      <c r="AW11" s="778">
        <f>COUNTA(O11:T16)/COUNTA($C$5:$AF$34)</f>
        <v>8.4905660377358486E-2</v>
      </c>
      <c r="AX11" s="779"/>
      <c r="AY11" s="779"/>
      <c r="AZ11" s="779"/>
      <c r="BA11" s="780"/>
      <c r="BB11" s="787">
        <f>COUNTA(U11:Z16)/COUNTA($C$5:$AF$34)</f>
        <v>3.7735849056603772E-2</v>
      </c>
      <c r="BC11" s="788"/>
      <c r="BD11" s="788"/>
      <c r="BE11" s="788"/>
      <c r="BF11" s="789"/>
      <c r="BG11" s="787">
        <f>COUNTA(AA11:AF16)/COUNTA($C$5:$AF$34)</f>
        <v>9.433962264150943E-3</v>
      </c>
      <c r="BH11" s="788"/>
      <c r="BI11" s="788"/>
      <c r="BJ11" s="788"/>
      <c r="BK11" s="789"/>
      <c r="BL11" s="12"/>
      <c r="BM11" s="350" t="s">
        <v>1085</v>
      </c>
      <c r="BN11" s="345">
        <f>+SUM(BG5:BK34)+SUM(BB5:BF22)+AW5</f>
        <v>0.23584905660377359</v>
      </c>
      <c r="BO11" s="12"/>
      <c r="BP11" s="12"/>
      <c r="BQ11" s="339"/>
    </row>
    <row r="12" spans="2:69" s="19" customFormat="1" ht="24.75" customHeight="1" x14ac:dyDescent="0.25">
      <c r="B12" s="813"/>
      <c r="C12" s="320"/>
      <c r="D12" s="321"/>
      <c r="E12" s="321"/>
      <c r="F12" s="321"/>
      <c r="G12" s="321"/>
      <c r="H12" s="362"/>
      <c r="I12" s="527"/>
      <c r="J12" s="528"/>
      <c r="K12" s="528"/>
      <c r="L12" s="528"/>
      <c r="M12" s="528"/>
      <c r="N12" s="529"/>
      <c r="O12" s="590" t="s">
        <v>1717</v>
      </c>
      <c r="P12" s="591" t="s">
        <v>1049</v>
      </c>
      <c r="Q12" s="591" t="s">
        <v>1072</v>
      </c>
      <c r="R12" s="591" t="s">
        <v>1082</v>
      </c>
      <c r="S12" s="528"/>
      <c r="T12" s="529"/>
      <c r="U12" s="311"/>
      <c r="V12" s="312"/>
      <c r="W12" s="312"/>
      <c r="X12" s="312"/>
      <c r="Y12" s="312"/>
      <c r="Z12" s="313"/>
      <c r="AA12" s="311"/>
      <c r="AB12" s="312"/>
      <c r="AC12" s="312"/>
      <c r="AD12" s="312"/>
      <c r="AE12" s="312"/>
      <c r="AF12" s="313"/>
      <c r="AG12" s="12"/>
      <c r="AH12" s="12"/>
      <c r="AI12" s="12"/>
      <c r="AJ12" s="12"/>
      <c r="AK12" s="12"/>
      <c r="AL12" s="813"/>
      <c r="AM12" s="802"/>
      <c r="AN12" s="803"/>
      <c r="AO12" s="803"/>
      <c r="AP12" s="803"/>
      <c r="AQ12" s="804"/>
      <c r="AR12" s="781"/>
      <c r="AS12" s="782"/>
      <c r="AT12" s="782"/>
      <c r="AU12" s="782"/>
      <c r="AV12" s="783"/>
      <c r="AW12" s="781"/>
      <c r="AX12" s="782"/>
      <c r="AY12" s="782"/>
      <c r="AZ12" s="782"/>
      <c r="BA12" s="783"/>
      <c r="BB12" s="790"/>
      <c r="BC12" s="791"/>
      <c r="BD12" s="791"/>
      <c r="BE12" s="791"/>
      <c r="BF12" s="792"/>
      <c r="BG12" s="790"/>
      <c r="BH12" s="791"/>
      <c r="BI12" s="791"/>
      <c r="BJ12" s="791"/>
      <c r="BK12" s="792"/>
      <c r="BL12" s="12"/>
      <c r="BM12" s="350" t="s">
        <v>1086</v>
      </c>
      <c r="BN12" s="346">
        <f>+SUM(BB23:BF34)+SUM(AW11:BA22)+SUM(AR5:AV16)+AM5</f>
        <v>0.37735849056603771</v>
      </c>
      <c r="BO12" s="12"/>
      <c r="BP12" s="12"/>
      <c r="BQ12" s="339"/>
    </row>
    <row r="13" spans="2:69" s="19" customFormat="1" ht="24.75" customHeight="1" x14ac:dyDescent="0.25">
      <c r="B13" s="813"/>
      <c r="C13" s="320"/>
      <c r="D13" s="321"/>
      <c r="E13" s="321"/>
      <c r="F13" s="321"/>
      <c r="G13" s="321"/>
      <c r="H13" s="362"/>
      <c r="I13" s="527"/>
      <c r="J13" s="528"/>
      <c r="K13" s="528"/>
      <c r="L13" s="528"/>
      <c r="M13" s="528"/>
      <c r="N13" s="529"/>
      <c r="O13" s="527"/>
      <c r="P13" s="528"/>
      <c r="Q13" s="528"/>
      <c r="R13" s="528"/>
      <c r="S13" s="528"/>
      <c r="T13" s="529"/>
      <c r="U13" s="311"/>
      <c r="V13" s="312"/>
      <c r="W13" s="312"/>
      <c r="X13" s="312"/>
      <c r="Y13" s="312"/>
      <c r="Z13" s="313"/>
      <c r="AA13" s="311"/>
      <c r="AB13" s="312"/>
      <c r="AC13" s="312"/>
      <c r="AD13" s="312"/>
      <c r="AE13" s="312"/>
      <c r="AF13" s="313"/>
      <c r="AG13" s="12"/>
      <c r="AH13" s="12"/>
      <c r="AI13" s="12"/>
      <c r="AJ13" s="12"/>
      <c r="AK13" s="12"/>
      <c r="AL13" s="813"/>
      <c r="AM13" s="802"/>
      <c r="AN13" s="803"/>
      <c r="AO13" s="803"/>
      <c r="AP13" s="803"/>
      <c r="AQ13" s="804"/>
      <c r="AR13" s="781"/>
      <c r="AS13" s="782"/>
      <c r="AT13" s="782"/>
      <c r="AU13" s="782"/>
      <c r="AV13" s="783"/>
      <c r="AW13" s="781"/>
      <c r="AX13" s="782"/>
      <c r="AY13" s="782"/>
      <c r="AZ13" s="782"/>
      <c r="BA13" s="783"/>
      <c r="BB13" s="790"/>
      <c r="BC13" s="791"/>
      <c r="BD13" s="791"/>
      <c r="BE13" s="791"/>
      <c r="BF13" s="792"/>
      <c r="BG13" s="790"/>
      <c r="BH13" s="791"/>
      <c r="BI13" s="791"/>
      <c r="BJ13" s="791"/>
      <c r="BK13" s="792"/>
      <c r="BL13" s="12"/>
      <c r="BM13" s="350" t="s">
        <v>1087</v>
      </c>
      <c r="BN13" s="347">
        <f>+SUM(AW23:BA34)+AR17+AM11</f>
        <v>0.21698113207547171</v>
      </c>
      <c r="BO13" s="12"/>
      <c r="BP13" s="12"/>
      <c r="BQ13" s="339"/>
    </row>
    <row r="14" spans="2:69" s="19" customFormat="1" ht="24.75" customHeight="1" x14ac:dyDescent="0.25">
      <c r="B14" s="813"/>
      <c r="C14" s="320"/>
      <c r="D14" s="321"/>
      <c r="E14" s="321"/>
      <c r="F14" s="321"/>
      <c r="G14" s="321"/>
      <c r="H14" s="362"/>
      <c r="I14" s="527"/>
      <c r="J14" s="528"/>
      <c r="K14" s="528"/>
      <c r="L14" s="528"/>
      <c r="M14" s="528"/>
      <c r="N14" s="529"/>
      <c r="O14" s="527"/>
      <c r="P14" s="528"/>
      <c r="Q14" s="528"/>
      <c r="R14" s="528"/>
      <c r="S14" s="528"/>
      <c r="T14" s="529"/>
      <c r="U14" s="311"/>
      <c r="V14" s="312"/>
      <c r="W14" s="312"/>
      <c r="X14" s="312"/>
      <c r="Y14" s="312"/>
      <c r="Z14" s="313"/>
      <c r="AA14" s="311"/>
      <c r="AB14" s="312"/>
      <c r="AC14" s="312"/>
      <c r="AD14" s="312"/>
      <c r="AE14" s="312"/>
      <c r="AF14" s="313"/>
      <c r="AG14" s="12"/>
      <c r="AH14" s="12"/>
      <c r="AI14" s="12"/>
      <c r="AJ14" s="12"/>
      <c r="AK14" s="12"/>
      <c r="AL14" s="813"/>
      <c r="AM14" s="802"/>
      <c r="AN14" s="803"/>
      <c r="AO14" s="803"/>
      <c r="AP14" s="803"/>
      <c r="AQ14" s="804"/>
      <c r="AR14" s="781"/>
      <c r="AS14" s="782"/>
      <c r="AT14" s="782"/>
      <c r="AU14" s="782"/>
      <c r="AV14" s="783"/>
      <c r="AW14" s="781"/>
      <c r="AX14" s="782"/>
      <c r="AY14" s="782"/>
      <c r="AZ14" s="782"/>
      <c r="BA14" s="783"/>
      <c r="BB14" s="790"/>
      <c r="BC14" s="791"/>
      <c r="BD14" s="791"/>
      <c r="BE14" s="791"/>
      <c r="BF14" s="792"/>
      <c r="BG14" s="790"/>
      <c r="BH14" s="791"/>
      <c r="BI14" s="791"/>
      <c r="BJ14" s="791"/>
      <c r="BK14" s="792"/>
      <c r="BL14" s="12"/>
      <c r="BM14" s="350" t="s">
        <v>1088</v>
      </c>
      <c r="BN14" s="348">
        <f>+SUM(AM17:AQ34)+SUM(AR23:AV34)</f>
        <v>0.169811320754717</v>
      </c>
      <c r="BO14" s="12"/>
      <c r="BP14" s="12"/>
      <c r="BQ14" s="339"/>
    </row>
    <row r="15" spans="2:69" s="19" customFormat="1" ht="24.75" customHeight="1" x14ac:dyDescent="0.25">
      <c r="B15" s="813"/>
      <c r="C15" s="320"/>
      <c r="D15" s="321"/>
      <c r="E15" s="321"/>
      <c r="F15" s="321"/>
      <c r="G15" s="321"/>
      <c r="H15" s="362"/>
      <c r="I15" s="527"/>
      <c r="J15" s="528"/>
      <c r="K15" s="528"/>
      <c r="L15" s="528"/>
      <c r="M15" s="528"/>
      <c r="N15" s="529"/>
      <c r="O15" s="527"/>
      <c r="P15" s="528"/>
      <c r="Q15" s="528"/>
      <c r="R15" s="528"/>
      <c r="S15" s="528"/>
      <c r="T15" s="529"/>
      <c r="U15" s="311"/>
      <c r="V15" s="312"/>
      <c r="W15" s="312"/>
      <c r="X15" s="312"/>
      <c r="Y15" s="312"/>
      <c r="Z15" s="313"/>
      <c r="AA15" s="311"/>
      <c r="AB15" s="312"/>
      <c r="AC15" s="312"/>
      <c r="AD15" s="312"/>
      <c r="AE15" s="312"/>
      <c r="AF15" s="313"/>
      <c r="AG15" s="12"/>
      <c r="AH15" s="12"/>
      <c r="AI15" s="12"/>
      <c r="AJ15" s="12"/>
      <c r="AK15" s="12"/>
      <c r="AL15" s="813"/>
      <c r="AM15" s="802"/>
      <c r="AN15" s="803"/>
      <c r="AO15" s="803"/>
      <c r="AP15" s="803"/>
      <c r="AQ15" s="804"/>
      <c r="AR15" s="781"/>
      <c r="AS15" s="782"/>
      <c r="AT15" s="782"/>
      <c r="AU15" s="782"/>
      <c r="AV15" s="783"/>
      <c r="AW15" s="781"/>
      <c r="AX15" s="782"/>
      <c r="AY15" s="782"/>
      <c r="AZ15" s="782"/>
      <c r="BA15" s="783"/>
      <c r="BB15" s="790"/>
      <c r="BC15" s="791"/>
      <c r="BD15" s="791"/>
      <c r="BE15" s="791"/>
      <c r="BF15" s="792"/>
      <c r="BG15" s="790"/>
      <c r="BH15" s="791"/>
      <c r="BI15" s="791"/>
      <c r="BJ15" s="791"/>
      <c r="BK15" s="792"/>
      <c r="BL15" s="12"/>
      <c r="BM15" s="351" t="s">
        <v>172</v>
      </c>
      <c r="BN15" s="349">
        <f>SUM(BN11:BN14)</f>
        <v>1</v>
      </c>
      <c r="BO15" s="12"/>
      <c r="BP15" s="12"/>
      <c r="BQ15" s="339"/>
    </row>
    <row r="16" spans="2:69" s="19" customFormat="1" ht="24.75" customHeight="1" thickBot="1" x14ac:dyDescent="0.3">
      <c r="B16" s="814"/>
      <c r="C16" s="323"/>
      <c r="D16" s="324"/>
      <c r="E16" s="324"/>
      <c r="F16" s="324"/>
      <c r="G16" s="324"/>
      <c r="H16" s="421"/>
      <c r="I16" s="539"/>
      <c r="J16" s="540"/>
      <c r="K16" s="540"/>
      <c r="L16" s="540"/>
      <c r="M16" s="540"/>
      <c r="N16" s="541"/>
      <c r="O16" s="539"/>
      <c r="P16" s="540"/>
      <c r="Q16" s="540"/>
      <c r="R16" s="540"/>
      <c r="S16" s="540"/>
      <c r="T16" s="541"/>
      <c r="U16" s="315"/>
      <c r="V16" s="316"/>
      <c r="W16" s="316"/>
      <c r="X16" s="316"/>
      <c r="Y16" s="316"/>
      <c r="Z16" s="317"/>
      <c r="AA16" s="315"/>
      <c r="AB16" s="316"/>
      <c r="AC16" s="316"/>
      <c r="AD16" s="316"/>
      <c r="AE16" s="316"/>
      <c r="AF16" s="317"/>
      <c r="AG16" s="12"/>
      <c r="AH16" s="12"/>
      <c r="AI16" s="12"/>
      <c r="AJ16" s="12"/>
      <c r="AK16" s="12"/>
      <c r="AL16" s="814"/>
      <c r="AM16" s="805"/>
      <c r="AN16" s="806"/>
      <c r="AO16" s="806"/>
      <c r="AP16" s="806"/>
      <c r="AQ16" s="807"/>
      <c r="AR16" s="784"/>
      <c r="AS16" s="785"/>
      <c r="AT16" s="785"/>
      <c r="AU16" s="785"/>
      <c r="AV16" s="786"/>
      <c r="AW16" s="784"/>
      <c r="AX16" s="785"/>
      <c r="AY16" s="785"/>
      <c r="AZ16" s="785"/>
      <c r="BA16" s="786"/>
      <c r="BB16" s="793"/>
      <c r="BC16" s="794"/>
      <c r="BD16" s="794"/>
      <c r="BE16" s="794"/>
      <c r="BF16" s="795"/>
      <c r="BG16" s="793"/>
      <c r="BH16" s="794"/>
      <c r="BI16" s="794"/>
      <c r="BJ16" s="794"/>
      <c r="BK16" s="795"/>
      <c r="BL16" s="12"/>
      <c r="BM16" s="12"/>
      <c r="BN16" s="12"/>
      <c r="BO16" s="12"/>
      <c r="BP16" s="12"/>
      <c r="BQ16" s="339"/>
    </row>
    <row r="17" spans="2:69" ht="24.75" customHeight="1" x14ac:dyDescent="0.25">
      <c r="B17" s="812" t="s">
        <v>144</v>
      </c>
      <c r="C17" s="588" t="s">
        <v>1125</v>
      </c>
      <c r="D17" s="325"/>
      <c r="E17" s="325"/>
      <c r="F17" s="325"/>
      <c r="G17" s="325"/>
      <c r="H17" s="363"/>
      <c r="I17" s="563" t="s">
        <v>1029</v>
      </c>
      <c r="J17" s="589" t="s">
        <v>1039</v>
      </c>
      <c r="K17" s="589" t="s">
        <v>1042</v>
      </c>
      <c r="L17" s="589" t="s">
        <v>1046</v>
      </c>
      <c r="M17" s="589" t="s">
        <v>1052</v>
      </c>
      <c r="N17" s="569"/>
      <c r="O17" s="563" t="s">
        <v>1020</v>
      </c>
      <c r="P17" s="560" t="s">
        <v>1021</v>
      </c>
      <c r="Q17" s="560" t="s">
        <v>1028</v>
      </c>
      <c r="R17" s="560" t="s">
        <v>1027</v>
      </c>
      <c r="S17" s="560" t="s">
        <v>1031</v>
      </c>
      <c r="T17" s="586"/>
      <c r="U17" s="563" t="s">
        <v>1025</v>
      </c>
      <c r="V17" s="560" t="s">
        <v>1026</v>
      </c>
      <c r="W17" s="589" t="s">
        <v>1721</v>
      </c>
      <c r="X17" s="589" t="s">
        <v>1069</v>
      </c>
      <c r="Y17" s="308"/>
      <c r="Z17" s="309"/>
      <c r="AA17" s="307"/>
      <c r="AB17" s="308"/>
      <c r="AC17" s="308"/>
      <c r="AD17" s="308"/>
      <c r="AE17" s="308"/>
      <c r="AF17" s="309"/>
      <c r="AG17" s="12"/>
      <c r="AH17" s="12"/>
      <c r="AI17" s="12"/>
      <c r="AJ17" s="12"/>
      <c r="AK17" s="12"/>
      <c r="AL17" s="812" t="s">
        <v>144</v>
      </c>
      <c r="AM17" s="769">
        <f>COUNTA(C17:H22)/COUNTA($C$5:$AF$34)</f>
        <v>9.433962264150943E-3</v>
      </c>
      <c r="AN17" s="770"/>
      <c r="AO17" s="770"/>
      <c r="AP17" s="770"/>
      <c r="AQ17" s="771"/>
      <c r="AR17" s="799">
        <f>COUNTA(I17:N22)/COUNTA($C$5:$AF$34)</f>
        <v>9.4339622641509441E-2</v>
      </c>
      <c r="AS17" s="800"/>
      <c r="AT17" s="800"/>
      <c r="AU17" s="800"/>
      <c r="AV17" s="801"/>
      <c r="AW17" s="778">
        <f>COUNTA(O17:T22)/COUNTA($C$5:$AF$34)</f>
        <v>0.26415094339622641</v>
      </c>
      <c r="AX17" s="779"/>
      <c r="AY17" s="779"/>
      <c r="AZ17" s="779"/>
      <c r="BA17" s="780"/>
      <c r="BB17" s="787">
        <f>COUNTA(U17:Z22)/COUNTA($C$5:$AF$34)</f>
        <v>3.7735849056603772E-2</v>
      </c>
      <c r="BC17" s="788"/>
      <c r="BD17" s="788"/>
      <c r="BE17" s="788"/>
      <c r="BF17" s="789"/>
      <c r="BG17" s="787">
        <f>COUNTA(AA17:AF22)/COUNTA($C$5:$AF$34)</f>
        <v>0</v>
      </c>
      <c r="BH17" s="788"/>
      <c r="BI17" s="788"/>
      <c r="BJ17" s="788"/>
      <c r="BK17" s="789"/>
      <c r="BL17" s="12"/>
      <c r="BM17" s="343" t="s">
        <v>1090</v>
      </c>
      <c r="BN17" s="343" t="s">
        <v>459</v>
      </c>
      <c r="BO17" s="12"/>
      <c r="BP17" s="12"/>
      <c r="BQ17" s="339"/>
    </row>
    <row r="18" spans="2:69" s="19" customFormat="1" ht="24.75" customHeight="1" x14ac:dyDescent="0.25">
      <c r="B18" s="813"/>
      <c r="C18" s="326"/>
      <c r="D18" s="327"/>
      <c r="E18" s="327"/>
      <c r="F18" s="327"/>
      <c r="G18" s="327"/>
      <c r="H18" s="364"/>
      <c r="I18" s="590" t="s">
        <v>1055</v>
      </c>
      <c r="J18" s="591" t="s">
        <v>1057</v>
      </c>
      <c r="K18" s="591" t="s">
        <v>1068</v>
      </c>
      <c r="L18" s="591" t="s">
        <v>1075</v>
      </c>
      <c r="M18" s="591" t="s">
        <v>1726</v>
      </c>
      <c r="N18" s="322"/>
      <c r="O18" s="590" t="s">
        <v>1032</v>
      </c>
      <c r="P18" s="591" t="s">
        <v>1036</v>
      </c>
      <c r="Q18" s="591" t="s">
        <v>1038</v>
      </c>
      <c r="R18" s="591" t="s">
        <v>1044</v>
      </c>
      <c r="S18" s="591" t="s">
        <v>1045</v>
      </c>
      <c r="T18" s="529"/>
      <c r="U18" s="311"/>
      <c r="V18" s="312"/>
      <c r="W18" s="312"/>
      <c r="X18" s="312"/>
      <c r="Y18" s="312"/>
      <c r="Z18" s="313"/>
      <c r="AA18" s="311"/>
      <c r="AB18" s="312"/>
      <c r="AC18" s="312"/>
      <c r="AD18" s="312"/>
      <c r="AE18" s="312"/>
      <c r="AF18" s="313"/>
      <c r="AG18" s="12"/>
      <c r="AH18" s="12"/>
      <c r="AI18" s="12"/>
      <c r="AJ18" s="12"/>
      <c r="AK18" s="12"/>
      <c r="AL18" s="813"/>
      <c r="AM18" s="772"/>
      <c r="AN18" s="773"/>
      <c r="AO18" s="773"/>
      <c r="AP18" s="773"/>
      <c r="AQ18" s="774"/>
      <c r="AR18" s="802"/>
      <c r="AS18" s="803"/>
      <c r="AT18" s="803"/>
      <c r="AU18" s="803"/>
      <c r="AV18" s="804"/>
      <c r="AW18" s="781"/>
      <c r="AX18" s="782"/>
      <c r="AY18" s="782"/>
      <c r="AZ18" s="782"/>
      <c r="BA18" s="783"/>
      <c r="BB18" s="790"/>
      <c r="BC18" s="791"/>
      <c r="BD18" s="791"/>
      <c r="BE18" s="791"/>
      <c r="BF18" s="792"/>
      <c r="BG18" s="790"/>
      <c r="BH18" s="791"/>
      <c r="BI18" s="791"/>
      <c r="BJ18" s="791"/>
      <c r="BK18" s="792"/>
      <c r="BL18" s="12"/>
      <c r="BM18" s="521" t="s">
        <v>1091</v>
      </c>
      <c r="BN18" s="522">
        <v>11</v>
      </c>
      <c r="BO18" s="12"/>
      <c r="BP18" s="12"/>
      <c r="BQ18" s="339"/>
    </row>
    <row r="19" spans="2:69" s="19" customFormat="1" ht="24.75" customHeight="1" x14ac:dyDescent="0.25">
      <c r="B19" s="813"/>
      <c r="C19" s="326"/>
      <c r="D19" s="327"/>
      <c r="E19" s="327"/>
      <c r="F19" s="327"/>
      <c r="G19" s="327"/>
      <c r="H19" s="364"/>
      <c r="I19" s="320"/>
      <c r="J19" s="321"/>
      <c r="K19" s="321"/>
      <c r="L19" s="321"/>
      <c r="M19" s="321"/>
      <c r="N19" s="322"/>
      <c r="O19" s="590" t="s">
        <v>1116</v>
      </c>
      <c r="P19" s="591" t="s">
        <v>1121</v>
      </c>
      <c r="Q19" s="591" t="s">
        <v>1712</v>
      </c>
      <c r="R19" s="591" t="s">
        <v>1713</v>
      </c>
      <c r="S19" s="591" t="s">
        <v>1714</v>
      </c>
      <c r="T19" s="529"/>
      <c r="U19" s="311"/>
      <c r="V19" s="312"/>
      <c r="W19" s="312"/>
      <c r="X19" s="312"/>
      <c r="Y19" s="312"/>
      <c r="Z19" s="313"/>
      <c r="AA19" s="311"/>
      <c r="AB19" s="312"/>
      <c r="AC19" s="312"/>
      <c r="AD19" s="312"/>
      <c r="AE19" s="312"/>
      <c r="AF19" s="313"/>
      <c r="AG19" s="12"/>
      <c r="AH19" s="12"/>
      <c r="AI19" s="12"/>
      <c r="AJ19" s="12"/>
      <c r="AK19" s="12"/>
      <c r="AL19" s="813"/>
      <c r="AM19" s="772"/>
      <c r="AN19" s="773"/>
      <c r="AO19" s="773"/>
      <c r="AP19" s="773"/>
      <c r="AQ19" s="774"/>
      <c r="AR19" s="802"/>
      <c r="AS19" s="803"/>
      <c r="AT19" s="803"/>
      <c r="AU19" s="803"/>
      <c r="AV19" s="804"/>
      <c r="AW19" s="781"/>
      <c r="AX19" s="782"/>
      <c r="AY19" s="782"/>
      <c r="AZ19" s="782"/>
      <c r="BA19" s="783"/>
      <c r="BB19" s="790"/>
      <c r="BC19" s="791"/>
      <c r="BD19" s="791"/>
      <c r="BE19" s="791"/>
      <c r="BF19" s="792"/>
      <c r="BG19" s="790"/>
      <c r="BH19" s="791"/>
      <c r="BI19" s="791"/>
      <c r="BJ19" s="791"/>
      <c r="BK19" s="792"/>
      <c r="BL19" s="12"/>
      <c r="BM19" s="825" t="s">
        <v>1093</v>
      </c>
      <c r="BN19" s="796">
        <v>12</v>
      </c>
      <c r="BO19" s="12"/>
      <c r="BP19" s="12"/>
      <c r="BQ19" s="339"/>
    </row>
    <row r="20" spans="2:69" s="19" customFormat="1" ht="24.75" customHeight="1" x14ac:dyDescent="0.25">
      <c r="B20" s="813"/>
      <c r="C20" s="326"/>
      <c r="D20" s="327"/>
      <c r="E20" s="327"/>
      <c r="F20" s="327"/>
      <c r="G20" s="327"/>
      <c r="H20" s="364"/>
      <c r="I20" s="320"/>
      <c r="J20" s="321"/>
      <c r="K20" s="321"/>
      <c r="L20" s="321"/>
      <c r="M20" s="321"/>
      <c r="N20" s="322"/>
      <c r="O20" s="590" t="s">
        <v>1716</v>
      </c>
      <c r="P20" s="591" t="s">
        <v>1060</v>
      </c>
      <c r="Q20" s="591" t="s">
        <v>1062</v>
      </c>
      <c r="R20" s="591" t="s">
        <v>1063</v>
      </c>
      <c r="S20" s="591" t="s">
        <v>1064</v>
      </c>
      <c r="T20" s="529"/>
      <c r="U20" s="311"/>
      <c r="V20" s="312"/>
      <c r="W20" s="312"/>
      <c r="X20" s="312"/>
      <c r="Y20" s="312"/>
      <c r="Z20" s="313"/>
      <c r="AA20" s="311"/>
      <c r="AB20" s="312"/>
      <c r="AC20" s="312"/>
      <c r="AD20" s="312"/>
      <c r="AE20" s="312"/>
      <c r="AF20" s="313"/>
      <c r="AG20" s="12"/>
      <c r="AH20" s="12"/>
      <c r="AI20" s="12"/>
      <c r="AJ20" s="12"/>
      <c r="AK20" s="12"/>
      <c r="AL20" s="813"/>
      <c r="AM20" s="772"/>
      <c r="AN20" s="773"/>
      <c r="AO20" s="773"/>
      <c r="AP20" s="773"/>
      <c r="AQ20" s="774"/>
      <c r="AR20" s="802"/>
      <c r="AS20" s="803"/>
      <c r="AT20" s="803"/>
      <c r="AU20" s="803"/>
      <c r="AV20" s="804"/>
      <c r="AW20" s="781"/>
      <c r="AX20" s="782"/>
      <c r="AY20" s="782"/>
      <c r="AZ20" s="782"/>
      <c r="BA20" s="783"/>
      <c r="BB20" s="790"/>
      <c r="BC20" s="791"/>
      <c r="BD20" s="791"/>
      <c r="BE20" s="791"/>
      <c r="BF20" s="792"/>
      <c r="BG20" s="790"/>
      <c r="BH20" s="791"/>
      <c r="BI20" s="791"/>
      <c r="BJ20" s="791"/>
      <c r="BK20" s="792"/>
      <c r="BL20" s="12"/>
      <c r="BM20" s="825"/>
      <c r="BN20" s="796"/>
      <c r="BO20" s="12"/>
      <c r="BP20" s="12"/>
      <c r="BQ20" s="339"/>
    </row>
    <row r="21" spans="2:69" s="19" customFormat="1" ht="24.75" customHeight="1" x14ac:dyDescent="0.25">
      <c r="B21" s="813"/>
      <c r="C21" s="326"/>
      <c r="D21" s="327"/>
      <c r="E21" s="327"/>
      <c r="F21" s="327"/>
      <c r="G21" s="327"/>
      <c r="H21" s="364"/>
      <c r="I21" s="320"/>
      <c r="J21" s="321"/>
      <c r="K21" s="321"/>
      <c r="L21" s="321"/>
      <c r="M21" s="321"/>
      <c r="N21" s="322"/>
      <c r="O21" s="590" t="s">
        <v>1725</v>
      </c>
      <c r="P21" s="591" t="s">
        <v>1080</v>
      </c>
      <c r="Q21" s="591" t="s">
        <v>1081</v>
      </c>
      <c r="R21" s="528"/>
      <c r="S21" s="528"/>
      <c r="T21" s="529"/>
      <c r="U21" s="311"/>
      <c r="V21" s="312"/>
      <c r="W21" s="312"/>
      <c r="X21" s="312"/>
      <c r="Y21" s="312"/>
      <c r="Z21" s="313"/>
      <c r="AA21" s="311"/>
      <c r="AB21" s="312"/>
      <c r="AC21" s="312"/>
      <c r="AD21" s="312"/>
      <c r="AE21" s="312"/>
      <c r="AF21" s="313"/>
      <c r="AG21" s="12"/>
      <c r="AH21" s="12"/>
      <c r="AI21" s="12"/>
      <c r="AJ21" s="12"/>
      <c r="AK21" s="12"/>
      <c r="AL21" s="813"/>
      <c r="AM21" s="772"/>
      <c r="AN21" s="773"/>
      <c r="AO21" s="773"/>
      <c r="AP21" s="773"/>
      <c r="AQ21" s="774"/>
      <c r="AR21" s="802"/>
      <c r="AS21" s="803"/>
      <c r="AT21" s="803"/>
      <c r="AU21" s="803"/>
      <c r="AV21" s="804"/>
      <c r="AW21" s="781"/>
      <c r="AX21" s="782"/>
      <c r="AY21" s="782"/>
      <c r="AZ21" s="782"/>
      <c r="BA21" s="783"/>
      <c r="BB21" s="790"/>
      <c r="BC21" s="791"/>
      <c r="BD21" s="791"/>
      <c r="BE21" s="791"/>
      <c r="BF21" s="792"/>
      <c r="BG21" s="790"/>
      <c r="BH21" s="791"/>
      <c r="BI21" s="791"/>
      <c r="BJ21" s="791"/>
      <c r="BK21" s="792"/>
      <c r="BL21" s="12"/>
      <c r="BM21" s="825"/>
      <c r="BN21" s="796"/>
      <c r="BO21" s="12"/>
      <c r="BP21" s="12"/>
      <c r="BQ21" s="339"/>
    </row>
    <row r="22" spans="2:69" s="19" customFormat="1" ht="24.75" customHeight="1" thickBot="1" x14ac:dyDescent="0.3">
      <c r="B22" s="814"/>
      <c r="C22" s="329"/>
      <c r="D22" s="330"/>
      <c r="E22" s="330"/>
      <c r="F22" s="330"/>
      <c r="G22" s="330"/>
      <c r="H22" s="365"/>
      <c r="I22" s="323"/>
      <c r="J22" s="324"/>
      <c r="K22" s="324"/>
      <c r="L22" s="324"/>
      <c r="M22" s="324"/>
      <c r="N22" s="570"/>
      <c r="O22" s="592" t="s">
        <v>1065</v>
      </c>
      <c r="P22" s="593" t="s">
        <v>1066</v>
      </c>
      <c r="Q22" s="593" t="s">
        <v>1067</v>
      </c>
      <c r="R22" s="593" t="s">
        <v>1070</v>
      </c>
      <c r="S22" s="593" t="s">
        <v>1073</v>
      </c>
      <c r="T22" s="541"/>
      <c r="U22" s="315"/>
      <c r="V22" s="316"/>
      <c r="W22" s="316"/>
      <c r="X22" s="316"/>
      <c r="Y22" s="316"/>
      <c r="Z22" s="317"/>
      <c r="AA22" s="315"/>
      <c r="AB22" s="316"/>
      <c r="AC22" s="316"/>
      <c r="AD22" s="316"/>
      <c r="AE22" s="316"/>
      <c r="AF22" s="317"/>
      <c r="AG22" s="12"/>
      <c r="AH22" s="12"/>
      <c r="AI22" s="12"/>
      <c r="AJ22" s="12"/>
      <c r="AK22" s="12"/>
      <c r="AL22" s="814"/>
      <c r="AM22" s="775"/>
      <c r="AN22" s="776"/>
      <c r="AO22" s="776"/>
      <c r="AP22" s="776"/>
      <c r="AQ22" s="777"/>
      <c r="AR22" s="805"/>
      <c r="AS22" s="806"/>
      <c r="AT22" s="806"/>
      <c r="AU22" s="806"/>
      <c r="AV22" s="807"/>
      <c r="AW22" s="784"/>
      <c r="AX22" s="785"/>
      <c r="AY22" s="785"/>
      <c r="AZ22" s="785"/>
      <c r="BA22" s="786"/>
      <c r="BB22" s="793"/>
      <c r="BC22" s="794"/>
      <c r="BD22" s="794"/>
      <c r="BE22" s="794"/>
      <c r="BF22" s="795"/>
      <c r="BG22" s="793"/>
      <c r="BH22" s="794"/>
      <c r="BI22" s="794"/>
      <c r="BJ22" s="794"/>
      <c r="BK22" s="795"/>
      <c r="BL22" s="12"/>
      <c r="BM22" s="521" t="s">
        <v>1092</v>
      </c>
      <c r="BN22" s="522">
        <v>83</v>
      </c>
      <c r="BO22" s="12"/>
      <c r="BP22" s="12"/>
      <c r="BQ22" s="339"/>
    </row>
    <row r="23" spans="2:69" ht="24.75" customHeight="1" x14ac:dyDescent="0.25">
      <c r="B23" s="812" t="s">
        <v>142</v>
      </c>
      <c r="C23" s="588" t="s">
        <v>1718</v>
      </c>
      <c r="D23" s="325"/>
      <c r="E23" s="325"/>
      <c r="F23" s="325"/>
      <c r="G23" s="325"/>
      <c r="H23" s="363"/>
      <c r="I23" s="588" t="s">
        <v>1711</v>
      </c>
      <c r="J23" s="589" t="s">
        <v>1041</v>
      </c>
      <c r="K23" s="589" t="s">
        <v>1117</v>
      </c>
      <c r="L23" s="589" t="s">
        <v>1715</v>
      </c>
      <c r="M23" s="589" t="s">
        <v>1053</v>
      </c>
      <c r="N23" s="550"/>
      <c r="O23" s="563" t="s">
        <v>1022</v>
      </c>
      <c r="P23" s="589" t="s">
        <v>1035</v>
      </c>
      <c r="Q23" s="589" t="s">
        <v>1037</v>
      </c>
      <c r="R23" s="589" t="s">
        <v>1040</v>
      </c>
      <c r="S23" s="589" t="s">
        <v>1120</v>
      </c>
      <c r="T23" s="569"/>
      <c r="U23" s="588" t="s">
        <v>1724</v>
      </c>
      <c r="V23" s="537"/>
      <c r="W23" s="537"/>
      <c r="X23" s="537"/>
      <c r="Y23" s="537"/>
      <c r="Z23" s="538"/>
      <c r="AA23" s="307"/>
      <c r="AB23" s="560" t="s">
        <v>1024</v>
      </c>
      <c r="AC23" s="560" t="s">
        <v>1030</v>
      </c>
      <c r="AD23" s="308"/>
      <c r="AE23" s="308"/>
      <c r="AF23" s="309"/>
      <c r="AG23" s="12"/>
      <c r="AH23" s="12"/>
      <c r="AI23" s="12"/>
      <c r="AJ23" s="12"/>
      <c r="AK23" s="12"/>
      <c r="AL23" s="812" t="s">
        <v>142</v>
      </c>
      <c r="AM23" s="769">
        <f>COUNTA(C23:H28)/COUNTA($C$5:$AF$34)</f>
        <v>9.433962264150943E-3</v>
      </c>
      <c r="AN23" s="770"/>
      <c r="AO23" s="770"/>
      <c r="AP23" s="770"/>
      <c r="AQ23" s="771"/>
      <c r="AR23" s="769">
        <f>COUNTA(I23:N28)/COUNTA($C$5:$AF$34)</f>
        <v>9.4339622641509441E-2</v>
      </c>
      <c r="AS23" s="770"/>
      <c r="AT23" s="770"/>
      <c r="AU23" s="770"/>
      <c r="AV23" s="771"/>
      <c r="AW23" s="799">
        <f>COUNTA(O23:T28)/COUNTA($C$5:$AF$34)</f>
        <v>9.4339622641509441E-2</v>
      </c>
      <c r="AX23" s="800"/>
      <c r="AY23" s="800"/>
      <c r="AZ23" s="800"/>
      <c r="BA23" s="801"/>
      <c r="BB23" s="778">
        <f>COUNTA(U23:Z28)/COUNTA($C$5:$AF$34)</f>
        <v>9.433962264150943E-3</v>
      </c>
      <c r="BC23" s="779"/>
      <c r="BD23" s="779"/>
      <c r="BE23" s="779"/>
      <c r="BF23" s="780"/>
      <c r="BG23" s="787">
        <f>COUNTA(AA23:AF28)/COUNTA($C$5:$AF$34)</f>
        <v>1.8867924528301886E-2</v>
      </c>
      <c r="BH23" s="788"/>
      <c r="BI23" s="788"/>
      <c r="BJ23" s="788"/>
      <c r="BK23" s="789"/>
      <c r="BL23" s="12"/>
      <c r="BM23" s="12"/>
      <c r="BN23" s="12"/>
      <c r="BO23" s="12"/>
      <c r="BP23" s="12"/>
      <c r="BQ23" s="339"/>
    </row>
    <row r="24" spans="2:69" s="19" customFormat="1" ht="24.75" customHeight="1" x14ac:dyDescent="0.25">
      <c r="B24" s="813"/>
      <c r="C24" s="326"/>
      <c r="D24" s="327"/>
      <c r="E24" s="327"/>
      <c r="F24" s="327"/>
      <c r="G24" s="327"/>
      <c r="H24" s="364"/>
      <c r="I24" s="590" t="s">
        <v>1054</v>
      </c>
      <c r="J24" s="591" t="s">
        <v>1061</v>
      </c>
      <c r="K24" s="591" t="s">
        <v>1071</v>
      </c>
      <c r="L24" s="591" t="s">
        <v>1078</v>
      </c>
      <c r="M24" s="591" t="s">
        <v>1084</v>
      </c>
      <c r="N24" s="328"/>
      <c r="O24" s="590" t="s">
        <v>1047</v>
      </c>
      <c r="P24" s="591" t="s">
        <v>1123</v>
      </c>
      <c r="Q24" s="591" t="s">
        <v>1722</v>
      </c>
      <c r="R24" s="591" t="s">
        <v>1076</v>
      </c>
      <c r="S24" s="591" t="s">
        <v>1077</v>
      </c>
      <c r="T24" s="322"/>
      <c r="U24" s="527"/>
      <c r="V24" s="528"/>
      <c r="W24" s="528"/>
      <c r="X24" s="528"/>
      <c r="Y24" s="528"/>
      <c r="Z24" s="529"/>
      <c r="AA24" s="311"/>
      <c r="AB24" s="312"/>
      <c r="AC24" s="312"/>
      <c r="AD24" s="312"/>
      <c r="AE24" s="312"/>
      <c r="AF24" s="313"/>
      <c r="AG24" s="12"/>
      <c r="AH24" s="12"/>
      <c r="AI24" s="12"/>
      <c r="AJ24" s="12"/>
      <c r="AK24" s="12"/>
      <c r="AL24" s="813"/>
      <c r="AM24" s="772"/>
      <c r="AN24" s="773"/>
      <c r="AO24" s="773"/>
      <c r="AP24" s="773"/>
      <c r="AQ24" s="774"/>
      <c r="AR24" s="772"/>
      <c r="AS24" s="773"/>
      <c r="AT24" s="773"/>
      <c r="AU24" s="773"/>
      <c r="AV24" s="774"/>
      <c r="AW24" s="802"/>
      <c r="AX24" s="803"/>
      <c r="AY24" s="803"/>
      <c r="AZ24" s="803"/>
      <c r="BA24" s="804"/>
      <c r="BB24" s="781"/>
      <c r="BC24" s="782"/>
      <c r="BD24" s="782"/>
      <c r="BE24" s="782"/>
      <c r="BF24" s="783"/>
      <c r="BG24" s="790"/>
      <c r="BH24" s="791"/>
      <c r="BI24" s="791"/>
      <c r="BJ24" s="791"/>
      <c r="BK24" s="792"/>
      <c r="BL24" s="12"/>
      <c r="BM24" s="12"/>
      <c r="BN24" s="12"/>
      <c r="BO24" s="12"/>
      <c r="BP24" s="12"/>
      <c r="BQ24" s="339"/>
    </row>
    <row r="25" spans="2:69" s="19" customFormat="1" ht="24.75" customHeight="1" x14ac:dyDescent="0.25">
      <c r="B25" s="813"/>
      <c r="C25" s="326"/>
      <c r="D25" s="327"/>
      <c r="E25" s="327"/>
      <c r="F25" s="327"/>
      <c r="G25" s="327"/>
      <c r="H25" s="364"/>
      <c r="I25" s="326"/>
      <c r="J25" s="327"/>
      <c r="K25" s="327"/>
      <c r="L25" s="327"/>
      <c r="M25" s="327"/>
      <c r="N25" s="328"/>
      <c r="O25" s="320"/>
      <c r="P25" s="321"/>
      <c r="Q25" s="321"/>
      <c r="R25" s="321"/>
      <c r="S25" s="321"/>
      <c r="T25" s="322"/>
      <c r="U25" s="527"/>
      <c r="V25" s="528"/>
      <c r="W25" s="528"/>
      <c r="X25" s="528"/>
      <c r="Y25" s="528"/>
      <c r="Z25" s="529"/>
      <c r="AA25" s="311"/>
      <c r="AB25" s="312"/>
      <c r="AC25" s="312"/>
      <c r="AD25" s="312"/>
      <c r="AE25" s="312"/>
      <c r="AF25" s="313"/>
      <c r="AG25" s="12"/>
      <c r="AH25" s="12"/>
      <c r="AI25" s="564"/>
      <c r="AJ25" s="12"/>
      <c r="AK25" s="12"/>
      <c r="AL25" s="813"/>
      <c r="AM25" s="772"/>
      <c r="AN25" s="773"/>
      <c r="AO25" s="773"/>
      <c r="AP25" s="773"/>
      <c r="AQ25" s="774"/>
      <c r="AR25" s="772"/>
      <c r="AS25" s="773"/>
      <c r="AT25" s="773"/>
      <c r="AU25" s="773"/>
      <c r="AV25" s="774"/>
      <c r="AW25" s="802"/>
      <c r="AX25" s="803"/>
      <c r="AY25" s="803"/>
      <c r="AZ25" s="803"/>
      <c r="BA25" s="804"/>
      <c r="BB25" s="781"/>
      <c r="BC25" s="782"/>
      <c r="BD25" s="782"/>
      <c r="BE25" s="782"/>
      <c r="BF25" s="783"/>
      <c r="BG25" s="790"/>
      <c r="BH25" s="791"/>
      <c r="BI25" s="791"/>
      <c r="BJ25" s="791"/>
      <c r="BK25" s="792"/>
      <c r="BL25" s="12"/>
      <c r="BM25" s="12"/>
      <c r="BN25" s="12"/>
      <c r="BO25" s="12"/>
      <c r="BP25" s="12"/>
      <c r="BQ25" s="339"/>
    </row>
    <row r="26" spans="2:69" s="19" customFormat="1" ht="24.75" customHeight="1" x14ac:dyDescent="0.25">
      <c r="B26" s="813"/>
      <c r="C26" s="326"/>
      <c r="D26" s="327"/>
      <c r="E26" s="327"/>
      <c r="F26" s="327"/>
      <c r="G26" s="327"/>
      <c r="H26" s="364"/>
      <c r="I26" s="326"/>
      <c r="J26" s="327"/>
      <c r="K26" s="327"/>
      <c r="L26" s="327"/>
      <c r="M26" s="327"/>
      <c r="N26" s="328"/>
      <c r="O26" s="320"/>
      <c r="P26" s="321"/>
      <c r="Q26" s="321"/>
      <c r="R26" s="321"/>
      <c r="S26" s="321"/>
      <c r="T26" s="322"/>
      <c r="U26" s="527"/>
      <c r="V26" s="528"/>
      <c r="W26" s="528"/>
      <c r="X26" s="528"/>
      <c r="Y26" s="528"/>
      <c r="Z26" s="529"/>
      <c r="AA26" s="311"/>
      <c r="AB26" s="312"/>
      <c r="AC26" s="312"/>
      <c r="AD26" s="312"/>
      <c r="AE26" s="312"/>
      <c r="AF26" s="313"/>
      <c r="AG26" s="12"/>
      <c r="AH26" s="12"/>
      <c r="AI26" s="564"/>
      <c r="AJ26" s="12"/>
      <c r="AK26" s="12"/>
      <c r="AL26" s="813"/>
      <c r="AM26" s="772"/>
      <c r="AN26" s="773"/>
      <c r="AO26" s="773"/>
      <c r="AP26" s="773"/>
      <c r="AQ26" s="774"/>
      <c r="AR26" s="772"/>
      <c r="AS26" s="773"/>
      <c r="AT26" s="773"/>
      <c r="AU26" s="773"/>
      <c r="AV26" s="774"/>
      <c r="AW26" s="802"/>
      <c r="AX26" s="803"/>
      <c r="AY26" s="803"/>
      <c r="AZ26" s="803"/>
      <c r="BA26" s="804"/>
      <c r="BB26" s="781"/>
      <c r="BC26" s="782"/>
      <c r="BD26" s="782"/>
      <c r="BE26" s="782"/>
      <c r="BF26" s="783"/>
      <c r="BG26" s="790"/>
      <c r="BH26" s="791"/>
      <c r="BI26" s="791"/>
      <c r="BJ26" s="791"/>
      <c r="BK26" s="792"/>
      <c r="BL26" s="12"/>
      <c r="BM26" s="12"/>
      <c r="BN26" s="12"/>
      <c r="BO26" s="12"/>
      <c r="BP26" s="12"/>
      <c r="BQ26" s="339"/>
    </row>
    <row r="27" spans="2:69" s="19" customFormat="1" ht="24.75" customHeight="1" x14ac:dyDescent="0.25">
      <c r="B27" s="813"/>
      <c r="C27" s="326"/>
      <c r="D27" s="327"/>
      <c r="E27" s="327"/>
      <c r="F27" s="327"/>
      <c r="G27" s="327"/>
      <c r="H27" s="364"/>
      <c r="I27" s="326"/>
      <c r="J27" s="327"/>
      <c r="K27" s="327"/>
      <c r="L27" s="327"/>
      <c r="M27" s="327"/>
      <c r="N27" s="328"/>
      <c r="O27" s="320"/>
      <c r="P27" s="321"/>
      <c r="Q27" s="321"/>
      <c r="R27" s="321"/>
      <c r="S27" s="321"/>
      <c r="T27" s="322"/>
      <c r="U27" s="527"/>
      <c r="V27" s="528"/>
      <c r="W27" s="528"/>
      <c r="X27" s="528"/>
      <c r="Y27" s="528"/>
      <c r="Z27" s="529"/>
      <c r="AA27" s="311"/>
      <c r="AB27" s="312"/>
      <c r="AC27" s="312"/>
      <c r="AD27" s="312"/>
      <c r="AE27" s="312"/>
      <c r="AF27" s="313"/>
      <c r="AG27" s="12"/>
      <c r="AH27" s="12"/>
      <c r="AI27" s="564"/>
      <c r="AJ27" s="12"/>
      <c r="AK27" s="12"/>
      <c r="AL27" s="813"/>
      <c r="AM27" s="772"/>
      <c r="AN27" s="773"/>
      <c r="AO27" s="773"/>
      <c r="AP27" s="773"/>
      <c r="AQ27" s="774"/>
      <c r="AR27" s="772"/>
      <c r="AS27" s="773"/>
      <c r="AT27" s="773"/>
      <c r="AU27" s="773"/>
      <c r="AV27" s="774"/>
      <c r="AW27" s="802"/>
      <c r="AX27" s="803"/>
      <c r="AY27" s="803"/>
      <c r="AZ27" s="803"/>
      <c r="BA27" s="804"/>
      <c r="BB27" s="781"/>
      <c r="BC27" s="782"/>
      <c r="BD27" s="782"/>
      <c r="BE27" s="782"/>
      <c r="BF27" s="783"/>
      <c r="BG27" s="790"/>
      <c r="BH27" s="791"/>
      <c r="BI27" s="791"/>
      <c r="BJ27" s="791"/>
      <c r="BK27" s="792"/>
      <c r="BL27" s="12"/>
      <c r="BM27" s="12"/>
      <c r="BN27" s="12"/>
      <c r="BO27" s="12"/>
      <c r="BP27" s="12"/>
      <c r="BQ27" s="339"/>
    </row>
    <row r="28" spans="2:69" s="19" customFormat="1" ht="24.75" customHeight="1" thickBot="1" x14ac:dyDescent="0.3">
      <c r="B28" s="814"/>
      <c r="C28" s="329"/>
      <c r="D28" s="330"/>
      <c r="E28" s="330"/>
      <c r="F28" s="330"/>
      <c r="G28" s="330"/>
      <c r="H28" s="365"/>
      <c r="I28" s="329"/>
      <c r="J28" s="330"/>
      <c r="K28" s="330"/>
      <c r="L28" s="330"/>
      <c r="M28" s="330"/>
      <c r="N28" s="331"/>
      <c r="O28" s="323"/>
      <c r="P28" s="324"/>
      <c r="Q28" s="324"/>
      <c r="R28" s="324"/>
      <c r="S28" s="324"/>
      <c r="T28" s="570"/>
      <c r="U28" s="539"/>
      <c r="V28" s="540"/>
      <c r="W28" s="540"/>
      <c r="X28" s="540"/>
      <c r="Y28" s="540"/>
      <c r="Z28" s="541"/>
      <c r="AA28" s="315"/>
      <c r="AB28" s="316"/>
      <c r="AC28" s="316"/>
      <c r="AD28" s="316"/>
      <c r="AE28" s="316"/>
      <c r="AF28" s="317"/>
      <c r="AG28" s="12"/>
      <c r="AH28" s="12"/>
      <c r="AI28" s="12"/>
      <c r="AJ28" s="12"/>
      <c r="AK28" s="12"/>
      <c r="AL28" s="814"/>
      <c r="AM28" s="775"/>
      <c r="AN28" s="776"/>
      <c r="AO28" s="776"/>
      <c r="AP28" s="776"/>
      <c r="AQ28" s="777"/>
      <c r="AR28" s="775"/>
      <c r="AS28" s="776"/>
      <c r="AT28" s="776"/>
      <c r="AU28" s="776"/>
      <c r="AV28" s="777"/>
      <c r="AW28" s="805"/>
      <c r="AX28" s="806"/>
      <c r="AY28" s="806"/>
      <c r="AZ28" s="806"/>
      <c r="BA28" s="807"/>
      <c r="BB28" s="784"/>
      <c r="BC28" s="785"/>
      <c r="BD28" s="785"/>
      <c r="BE28" s="785"/>
      <c r="BF28" s="786"/>
      <c r="BG28" s="793"/>
      <c r="BH28" s="794"/>
      <c r="BI28" s="794"/>
      <c r="BJ28" s="794"/>
      <c r="BK28" s="795"/>
      <c r="BL28" s="12"/>
      <c r="BM28" s="12"/>
      <c r="BN28" s="12"/>
      <c r="BO28" s="12"/>
      <c r="BP28" s="12"/>
      <c r="BQ28" s="339"/>
    </row>
    <row r="29" spans="2:69" ht="24.75" customHeight="1" x14ac:dyDescent="0.25">
      <c r="B29" s="812" t="s">
        <v>462</v>
      </c>
      <c r="C29" s="588" t="s">
        <v>1115</v>
      </c>
      <c r="D29" s="589" t="s">
        <v>1050</v>
      </c>
      <c r="E29" s="589" t="s">
        <v>1051</v>
      </c>
      <c r="F29" s="589" t="s">
        <v>1056</v>
      </c>
      <c r="G29" s="589" t="s">
        <v>1058</v>
      </c>
      <c r="H29" s="363"/>
      <c r="I29" s="588" t="s">
        <v>1720</v>
      </c>
      <c r="J29" s="325"/>
      <c r="K29" s="325"/>
      <c r="L29" s="325"/>
      <c r="M29" s="325"/>
      <c r="N29" s="550"/>
      <c r="O29" s="588" t="s">
        <v>1119</v>
      </c>
      <c r="P29" s="589" t="s">
        <v>1124</v>
      </c>
      <c r="Q29" s="589" t="s">
        <v>1126</v>
      </c>
      <c r="R29" s="319"/>
      <c r="S29" s="319"/>
      <c r="T29" s="569"/>
      <c r="U29" s="588" t="s">
        <v>1723</v>
      </c>
      <c r="V29" s="537"/>
      <c r="W29" s="537"/>
      <c r="X29" s="537"/>
      <c r="Y29" s="537"/>
      <c r="Z29" s="538"/>
      <c r="AA29" s="307"/>
      <c r="AB29" s="571" t="s">
        <v>1008</v>
      </c>
      <c r="AC29" s="571" t="s">
        <v>1009</v>
      </c>
      <c r="AD29" s="571" t="s">
        <v>1010</v>
      </c>
      <c r="AE29" s="571" t="s">
        <v>1012</v>
      </c>
      <c r="AF29" s="572" t="s">
        <v>1013</v>
      </c>
      <c r="AG29" s="12"/>
      <c r="AH29" s="12"/>
      <c r="AI29" s="12"/>
      <c r="AJ29" s="12"/>
      <c r="AK29" s="12"/>
      <c r="AL29" s="812" t="s">
        <v>462</v>
      </c>
      <c r="AM29" s="769">
        <f>COUNTA(C29:H34)/COUNTA($C$5:$AF$34)</f>
        <v>4.716981132075472E-2</v>
      </c>
      <c r="AN29" s="770"/>
      <c r="AO29" s="770"/>
      <c r="AP29" s="770"/>
      <c r="AQ29" s="771"/>
      <c r="AR29" s="769">
        <f>COUNTA(I29:N34)/COUNTA($C$5:$AF$34)</f>
        <v>9.433962264150943E-3</v>
      </c>
      <c r="AS29" s="770"/>
      <c r="AT29" s="770"/>
      <c r="AU29" s="770"/>
      <c r="AV29" s="771"/>
      <c r="AW29" s="799">
        <f>COUNTA(O29:T34)/COUNTA($C$5:$AF$34)</f>
        <v>2.8301886792452831E-2</v>
      </c>
      <c r="AX29" s="800"/>
      <c r="AY29" s="800"/>
      <c r="AZ29" s="800"/>
      <c r="BA29" s="801"/>
      <c r="BB29" s="778">
        <f>COUNTA(U29:Z34)/COUNTA($C$5:$AF$34)</f>
        <v>9.433962264150943E-3</v>
      </c>
      <c r="BC29" s="779"/>
      <c r="BD29" s="779"/>
      <c r="BE29" s="779"/>
      <c r="BF29" s="780"/>
      <c r="BG29" s="787">
        <f>COUNTA(AA29:AF34)/COUNTA($C$5:$AF$34)</f>
        <v>0.10377358490566038</v>
      </c>
      <c r="BH29" s="788"/>
      <c r="BI29" s="788"/>
      <c r="BJ29" s="788"/>
      <c r="BK29" s="789"/>
      <c r="BL29" s="12"/>
      <c r="BM29" s="12"/>
      <c r="BN29" s="12"/>
      <c r="BO29" s="12"/>
      <c r="BP29" s="12"/>
      <c r="BQ29" s="339"/>
    </row>
    <row r="30" spans="2:69" s="19" customFormat="1" ht="24.75" customHeight="1" x14ac:dyDescent="0.25">
      <c r="B30" s="813"/>
      <c r="C30" s="326"/>
      <c r="D30" s="60"/>
      <c r="E30" s="327"/>
      <c r="F30" s="327"/>
      <c r="G30" s="327"/>
      <c r="H30" s="364"/>
      <c r="I30" s="326"/>
      <c r="J30" s="327"/>
      <c r="K30" s="327"/>
      <c r="L30" s="327"/>
      <c r="M30" s="327"/>
      <c r="N30" s="328"/>
      <c r="O30" s="320"/>
      <c r="P30" s="321"/>
      <c r="Q30" s="321"/>
      <c r="R30" s="321"/>
      <c r="S30" s="321"/>
      <c r="T30" s="322"/>
      <c r="U30" s="527"/>
      <c r="V30" s="528"/>
      <c r="W30" s="528"/>
      <c r="X30" s="528"/>
      <c r="Y30" s="528"/>
      <c r="Z30" s="529"/>
      <c r="AA30" s="311"/>
      <c r="AB30" s="333" t="s">
        <v>1014</v>
      </c>
      <c r="AC30" s="333" t="s">
        <v>1015</v>
      </c>
      <c r="AD30" s="333" t="s">
        <v>1016</v>
      </c>
      <c r="AE30" s="333" t="s">
        <v>1017</v>
      </c>
      <c r="AF30" s="557" t="s">
        <v>1018</v>
      </c>
      <c r="AG30" s="12"/>
      <c r="AH30" s="12"/>
      <c r="AI30" s="12"/>
      <c r="AJ30" s="12"/>
      <c r="AK30" s="12"/>
      <c r="AL30" s="813"/>
      <c r="AM30" s="772"/>
      <c r="AN30" s="773"/>
      <c r="AO30" s="773"/>
      <c r="AP30" s="773"/>
      <c r="AQ30" s="774"/>
      <c r="AR30" s="772"/>
      <c r="AS30" s="773"/>
      <c r="AT30" s="773"/>
      <c r="AU30" s="773"/>
      <c r="AV30" s="774"/>
      <c r="AW30" s="802"/>
      <c r="AX30" s="803"/>
      <c r="AY30" s="803"/>
      <c r="AZ30" s="803"/>
      <c r="BA30" s="804"/>
      <c r="BB30" s="781"/>
      <c r="BC30" s="782"/>
      <c r="BD30" s="782"/>
      <c r="BE30" s="782"/>
      <c r="BF30" s="783"/>
      <c r="BG30" s="790"/>
      <c r="BH30" s="791"/>
      <c r="BI30" s="791"/>
      <c r="BJ30" s="791"/>
      <c r="BK30" s="792"/>
      <c r="BL30" s="12"/>
      <c r="BM30" s="12"/>
      <c r="BN30" s="12"/>
      <c r="BO30" s="12"/>
      <c r="BP30" s="12"/>
      <c r="BQ30" s="339"/>
    </row>
    <row r="31" spans="2:69" s="19" customFormat="1" ht="24.75" customHeight="1" x14ac:dyDescent="0.25">
      <c r="B31" s="813"/>
      <c r="C31" s="295"/>
      <c r="D31" s="60"/>
      <c r="E31" s="60"/>
      <c r="F31" s="60"/>
      <c r="G31" s="60"/>
      <c r="H31" s="366"/>
      <c r="I31" s="295"/>
      <c r="J31" s="60"/>
      <c r="K31" s="60"/>
      <c r="L31" s="60"/>
      <c r="M31" s="60"/>
      <c r="N31" s="296"/>
      <c r="O31" s="575"/>
      <c r="P31" s="59"/>
      <c r="Q31" s="59"/>
      <c r="R31" s="59"/>
      <c r="S31" s="59"/>
      <c r="T31" s="576"/>
      <c r="U31" s="530"/>
      <c r="V31" s="531"/>
      <c r="W31" s="531"/>
      <c r="X31" s="531"/>
      <c r="Y31" s="531"/>
      <c r="Z31" s="532"/>
      <c r="AA31" s="573"/>
      <c r="AB31" s="333" t="s">
        <v>1019</v>
      </c>
      <c r="AC31" s="58"/>
      <c r="AD31" s="58"/>
      <c r="AE31" s="58"/>
      <c r="AF31" s="301"/>
      <c r="AG31" s="12"/>
      <c r="AH31" s="12"/>
      <c r="AI31" s="12"/>
      <c r="AJ31" s="12"/>
      <c r="AK31" s="12"/>
      <c r="AL31" s="813"/>
      <c r="AM31" s="772"/>
      <c r="AN31" s="773"/>
      <c r="AO31" s="773"/>
      <c r="AP31" s="773"/>
      <c r="AQ31" s="774"/>
      <c r="AR31" s="772"/>
      <c r="AS31" s="773"/>
      <c r="AT31" s="773"/>
      <c r="AU31" s="773"/>
      <c r="AV31" s="774"/>
      <c r="AW31" s="802"/>
      <c r="AX31" s="803"/>
      <c r="AY31" s="803"/>
      <c r="AZ31" s="803"/>
      <c r="BA31" s="804"/>
      <c r="BB31" s="781"/>
      <c r="BC31" s="782"/>
      <c r="BD31" s="782"/>
      <c r="BE31" s="782"/>
      <c r="BF31" s="783"/>
      <c r="BG31" s="790"/>
      <c r="BH31" s="791"/>
      <c r="BI31" s="791"/>
      <c r="BJ31" s="791"/>
      <c r="BK31" s="792"/>
      <c r="BL31" s="12"/>
      <c r="BM31" s="12"/>
      <c r="BN31" s="12"/>
      <c r="BO31" s="12"/>
      <c r="BP31" s="12"/>
      <c r="BQ31" s="339"/>
    </row>
    <row r="32" spans="2:69" s="19" customFormat="1" ht="24.75" customHeight="1" x14ac:dyDescent="0.25">
      <c r="B32" s="813"/>
      <c r="C32" s="295"/>
      <c r="D32" s="60"/>
      <c r="E32" s="60"/>
      <c r="F32" s="60"/>
      <c r="G32" s="60"/>
      <c r="H32" s="366"/>
      <c r="I32" s="295"/>
      <c r="J32" s="60"/>
      <c r="K32" s="60"/>
      <c r="L32" s="60"/>
      <c r="M32" s="60"/>
      <c r="N32" s="296"/>
      <c r="O32" s="575"/>
      <c r="P32" s="59"/>
      <c r="Q32" s="59"/>
      <c r="R32" s="59"/>
      <c r="S32" s="59"/>
      <c r="T32" s="576"/>
      <c r="U32" s="530"/>
      <c r="V32" s="531"/>
      <c r="W32" s="531"/>
      <c r="X32" s="531"/>
      <c r="Y32" s="531"/>
      <c r="Z32" s="532"/>
      <c r="AA32" s="573"/>
      <c r="AB32" s="58"/>
      <c r="AC32" s="58"/>
      <c r="AD32" s="58"/>
      <c r="AE32" s="58"/>
      <c r="AF32" s="301"/>
      <c r="AG32" s="12"/>
      <c r="AH32" s="12"/>
      <c r="AI32" s="12"/>
      <c r="AJ32" s="12"/>
      <c r="AK32" s="12"/>
      <c r="AL32" s="813"/>
      <c r="AM32" s="772"/>
      <c r="AN32" s="773"/>
      <c r="AO32" s="773"/>
      <c r="AP32" s="773"/>
      <c r="AQ32" s="774"/>
      <c r="AR32" s="772"/>
      <c r="AS32" s="773"/>
      <c r="AT32" s="773"/>
      <c r="AU32" s="773"/>
      <c r="AV32" s="774"/>
      <c r="AW32" s="802"/>
      <c r="AX32" s="803"/>
      <c r="AY32" s="803"/>
      <c r="AZ32" s="803"/>
      <c r="BA32" s="804"/>
      <c r="BB32" s="781"/>
      <c r="BC32" s="782"/>
      <c r="BD32" s="782"/>
      <c r="BE32" s="782"/>
      <c r="BF32" s="783"/>
      <c r="BG32" s="790"/>
      <c r="BH32" s="791"/>
      <c r="BI32" s="791"/>
      <c r="BJ32" s="791"/>
      <c r="BK32" s="792"/>
      <c r="BL32" s="12"/>
      <c r="BM32" s="12"/>
      <c r="BN32" s="12"/>
      <c r="BO32" s="12"/>
      <c r="BP32" s="12"/>
      <c r="BQ32" s="339"/>
    </row>
    <row r="33" spans="2:69" s="19" customFormat="1" ht="24.75" customHeight="1" x14ac:dyDescent="0.25">
      <c r="B33" s="813"/>
      <c r="C33" s="295"/>
      <c r="D33" s="60"/>
      <c r="E33" s="60"/>
      <c r="F33" s="60"/>
      <c r="G33" s="60"/>
      <c r="H33" s="366"/>
      <c r="I33" s="295"/>
      <c r="J33" s="60"/>
      <c r="K33" s="60"/>
      <c r="L33" s="60"/>
      <c r="M33" s="60"/>
      <c r="N33" s="296"/>
      <c r="O33" s="575"/>
      <c r="P33" s="59"/>
      <c r="Q33" s="59"/>
      <c r="R33" s="59"/>
      <c r="S33" s="59"/>
      <c r="T33" s="576"/>
      <c r="U33" s="530"/>
      <c r="V33" s="531"/>
      <c r="W33" s="531"/>
      <c r="X33" s="531"/>
      <c r="Y33" s="531"/>
      <c r="Z33" s="532"/>
      <c r="AA33" s="573"/>
      <c r="AB33" s="58"/>
      <c r="AC33" s="58"/>
      <c r="AD33" s="58"/>
      <c r="AE33" s="58"/>
      <c r="AF33" s="301"/>
      <c r="AG33" s="12"/>
      <c r="AH33" s="12"/>
      <c r="AI33" s="12"/>
      <c r="AJ33" s="12"/>
      <c r="AK33" s="12"/>
      <c r="AL33" s="813"/>
      <c r="AM33" s="772"/>
      <c r="AN33" s="773"/>
      <c r="AO33" s="773"/>
      <c r="AP33" s="773"/>
      <c r="AQ33" s="774"/>
      <c r="AR33" s="772"/>
      <c r="AS33" s="773"/>
      <c r="AT33" s="773"/>
      <c r="AU33" s="773"/>
      <c r="AV33" s="774"/>
      <c r="AW33" s="802"/>
      <c r="AX33" s="803"/>
      <c r="AY33" s="803"/>
      <c r="AZ33" s="803"/>
      <c r="BA33" s="804"/>
      <c r="BB33" s="781"/>
      <c r="BC33" s="782"/>
      <c r="BD33" s="782"/>
      <c r="BE33" s="782"/>
      <c r="BF33" s="783"/>
      <c r="BG33" s="790"/>
      <c r="BH33" s="791"/>
      <c r="BI33" s="791"/>
      <c r="BJ33" s="791"/>
      <c r="BK33" s="792"/>
      <c r="BL33" s="12"/>
      <c r="BM33" s="12"/>
      <c r="BN33" s="12"/>
      <c r="BO33" s="12"/>
      <c r="BP33" s="12"/>
      <c r="BQ33" s="339"/>
    </row>
    <row r="34" spans="2:69" s="19" customFormat="1" ht="24.75" customHeight="1" thickBot="1" x14ac:dyDescent="0.3">
      <c r="B34" s="817"/>
      <c r="C34" s="297"/>
      <c r="D34" s="298"/>
      <c r="E34" s="298"/>
      <c r="F34" s="298"/>
      <c r="G34" s="298"/>
      <c r="H34" s="367"/>
      <c r="I34" s="297"/>
      <c r="J34" s="298"/>
      <c r="K34" s="298"/>
      <c r="L34" s="298"/>
      <c r="M34" s="298"/>
      <c r="N34" s="299"/>
      <c r="O34" s="577"/>
      <c r="P34" s="300"/>
      <c r="Q34" s="300"/>
      <c r="R34" s="300"/>
      <c r="S34" s="300"/>
      <c r="T34" s="578"/>
      <c r="U34" s="533"/>
      <c r="V34" s="534"/>
      <c r="W34" s="534"/>
      <c r="X34" s="534"/>
      <c r="Y34" s="534"/>
      <c r="Z34" s="535"/>
      <c r="AA34" s="574"/>
      <c r="AB34" s="302"/>
      <c r="AC34" s="302"/>
      <c r="AD34" s="302"/>
      <c r="AE34" s="302"/>
      <c r="AF34" s="303"/>
      <c r="AG34" s="12"/>
      <c r="AH34" s="12"/>
      <c r="AI34" s="12"/>
      <c r="AJ34" s="12"/>
      <c r="AK34" s="12"/>
      <c r="AL34" s="817"/>
      <c r="AM34" s="775"/>
      <c r="AN34" s="776"/>
      <c r="AO34" s="776"/>
      <c r="AP34" s="776"/>
      <c r="AQ34" s="777"/>
      <c r="AR34" s="775"/>
      <c r="AS34" s="776"/>
      <c r="AT34" s="776"/>
      <c r="AU34" s="776"/>
      <c r="AV34" s="777"/>
      <c r="AW34" s="805"/>
      <c r="AX34" s="806"/>
      <c r="AY34" s="806"/>
      <c r="AZ34" s="806"/>
      <c r="BA34" s="807"/>
      <c r="BB34" s="784"/>
      <c r="BC34" s="785"/>
      <c r="BD34" s="785"/>
      <c r="BE34" s="785"/>
      <c r="BF34" s="786"/>
      <c r="BG34" s="793"/>
      <c r="BH34" s="794"/>
      <c r="BI34" s="794"/>
      <c r="BJ34" s="794"/>
      <c r="BK34" s="795"/>
      <c r="BL34" s="12"/>
      <c r="BM34" s="12"/>
      <c r="BN34" s="12"/>
      <c r="BO34" s="12"/>
      <c r="BP34" s="12"/>
      <c r="BQ34" s="339"/>
    </row>
    <row r="35" spans="2:69" ht="24.75" customHeight="1" thickBot="1" x14ac:dyDescent="0.3">
      <c r="B35" s="340"/>
      <c r="C35" s="819" t="s">
        <v>463</v>
      </c>
      <c r="D35" s="820"/>
      <c r="E35" s="820"/>
      <c r="F35" s="820"/>
      <c r="G35" s="820"/>
      <c r="H35" s="821"/>
      <c r="I35" s="822" t="s">
        <v>384</v>
      </c>
      <c r="J35" s="820"/>
      <c r="K35" s="820"/>
      <c r="L35" s="820"/>
      <c r="M35" s="820"/>
      <c r="N35" s="821"/>
      <c r="O35" s="822" t="s">
        <v>371</v>
      </c>
      <c r="P35" s="820"/>
      <c r="Q35" s="820"/>
      <c r="R35" s="820"/>
      <c r="S35" s="820"/>
      <c r="T35" s="821"/>
      <c r="U35" s="818" t="s">
        <v>372</v>
      </c>
      <c r="V35" s="818"/>
      <c r="W35" s="818"/>
      <c r="X35" s="818"/>
      <c r="Y35" s="818"/>
      <c r="Z35" s="818"/>
      <c r="AA35" s="822" t="s">
        <v>464</v>
      </c>
      <c r="AB35" s="820"/>
      <c r="AC35" s="820"/>
      <c r="AD35" s="820"/>
      <c r="AE35" s="820"/>
      <c r="AF35" s="823"/>
      <c r="AG35" s="341"/>
      <c r="AH35" s="341"/>
      <c r="AI35" s="341"/>
      <c r="AJ35" s="341"/>
      <c r="AK35" s="341"/>
      <c r="AL35" s="341"/>
      <c r="AM35" s="816" t="s">
        <v>463</v>
      </c>
      <c r="AN35" s="798"/>
      <c r="AO35" s="798"/>
      <c r="AP35" s="798"/>
      <c r="AQ35" s="798"/>
      <c r="AR35" s="798" t="s">
        <v>384</v>
      </c>
      <c r="AS35" s="798"/>
      <c r="AT35" s="798"/>
      <c r="AU35" s="798"/>
      <c r="AV35" s="798"/>
      <c r="AW35" s="798" t="s">
        <v>371</v>
      </c>
      <c r="AX35" s="798"/>
      <c r="AY35" s="798"/>
      <c r="AZ35" s="798"/>
      <c r="BA35" s="798"/>
      <c r="BB35" s="798" t="s">
        <v>372</v>
      </c>
      <c r="BC35" s="798"/>
      <c r="BD35" s="798"/>
      <c r="BE35" s="798"/>
      <c r="BF35" s="798"/>
      <c r="BG35" s="798" t="s">
        <v>464</v>
      </c>
      <c r="BH35" s="798"/>
      <c r="BI35" s="798"/>
      <c r="BJ35" s="798"/>
      <c r="BK35" s="824"/>
      <c r="BL35" s="341"/>
      <c r="BM35" s="341"/>
      <c r="BN35" s="341"/>
      <c r="BO35" s="341"/>
      <c r="BP35" s="341"/>
      <c r="BQ35" s="342"/>
    </row>
    <row r="36" spans="2:69" x14ac:dyDescent="0.25">
      <c r="B36" s="338"/>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339"/>
    </row>
    <row r="37" spans="2:69" ht="15.75" thickBot="1" x14ac:dyDescent="0.3">
      <c r="B37" s="338"/>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339"/>
    </row>
    <row r="38" spans="2:69" ht="28.5" customHeight="1" thickBot="1" x14ac:dyDescent="0.3">
      <c r="B38" s="335"/>
      <c r="C38" s="336"/>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7"/>
    </row>
    <row r="39" spans="2:69" ht="39.75" customHeight="1" thickBot="1" x14ac:dyDescent="0.3">
      <c r="B39" s="338"/>
      <c r="C39" s="12"/>
      <c r="D39" s="12"/>
      <c r="E39" s="12"/>
      <c r="F39" s="12"/>
      <c r="G39" s="12"/>
      <c r="H39" s="12"/>
      <c r="I39" s="12"/>
      <c r="J39" s="12"/>
      <c r="K39" s="12"/>
      <c r="L39" s="12"/>
      <c r="M39" s="12"/>
      <c r="N39" s="12"/>
      <c r="O39" s="12"/>
      <c r="P39" s="12"/>
      <c r="Q39" s="12"/>
      <c r="R39" s="12"/>
      <c r="S39" s="12"/>
      <c r="T39" s="12"/>
      <c r="U39" s="12"/>
      <c r="V39" s="12"/>
      <c r="W39" s="12"/>
      <c r="X39" s="808" t="s">
        <v>1094</v>
      </c>
      <c r="Y39" s="809"/>
      <c r="Z39" s="810"/>
      <c r="AA39" s="810"/>
      <c r="AB39" s="810"/>
      <c r="AC39" s="810"/>
      <c r="AD39" s="810"/>
      <c r="AE39" s="810"/>
      <c r="AF39" s="810"/>
      <c r="AG39" s="810"/>
      <c r="AH39" s="810"/>
      <c r="AI39" s="810"/>
      <c r="AJ39" s="810"/>
      <c r="AK39" s="810"/>
      <c r="AL39" s="810"/>
      <c r="AM39" s="810"/>
      <c r="AN39" s="810"/>
      <c r="AO39" s="811"/>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339"/>
    </row>
    <row r="40" spans="2:69" ht="28.5" customHeight="1" thickBot="1" x14ac:dyDescent="0.3">
      <c r="B40" s="338"/>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339"/>
    </row>
    <row r="41" spans="2:69" ht="28.5" customHeight="1" x14ac:dyDescent="0.25">
      <c r="B41" s="815" t="s">
        <v>148</v>
      </c>
      <c r="C41" s="588" t="s">
        <v>1083</v>
      </c>
      <c r="D41" s="537"/>
      <c r="E41" s="537"/>
      <c r="F41" s="537"/>
      <c r="G41" s="537"/>
      <c r="H41" s="538"/>
      <c r="I41" s="536"/>
      <c r="J41" s="537"/>
      <c r="K41" s="537"/>
      <c r="L41" s="537"/>
      <c r="M41" s="537"/>
      <c r="N41" s="538"/>
      <c r="O41" s="310"/>
      <c r="P41" s="308"/>
      <c r="Q41" s="308"/>
      <c r="R41" s="308"/>
      <c r="S41" s="308"/>
      <c r="T41" s="368"/>
      <c r="U41" s="307"/>
      <c r="V41" s="308"/>
      <c r="W41" s="308"/>
      <c r="X41" s="308"/>
      <c r="Y41" s="308"/>
      <c r="Z41" s="309"/>
      <c r="AA41" s="310"/>
      <c r="AB41" s="308"/>
      <c r="AC41" s="308"/>
      <c r="AD41" s="308"/>
      <c r="AE41" s="308"/>
      <c r="AF41" s="309"/>
      <c r="AG41" s="12"/>
      <c r="AH41" s="12"/>
      <c r="AI41" s="12"/>
      <c r="AJ41" s="12"/>
      <c r="AK41" s="12"/>
      <c r="AL41" s="815" t="s">
        <v>148</v>
      </c>
      <c r="AM41" s="778">
        <f>COUNTA(C41:H46)/COUNTA($C$5:$AF$34)</f>
        <v>9.433962264150943E-3</v>
      </c>
      <c r="AN41" s="779"/>
      <c r="AO41" s="779"/>
      <c r="AP41" s="779"/>
      <c r="AQ41" s="780"/>
      <c r="AR41" s="778">
        <f>COUNTA(I41:N46)/COUNTA($C$5:$AF$34)</f>
        <v>0</v>
      </c>
      <c r="AS41" s="779"/>
      <c r="AT41" s="779"/>
      <c r="AU41" s="779"/>
      <c r="AV41" s="780"/>
      <c r="AW41" s="787">
        <f>COUNTA(O41:T46)/COUNTA($C$5:$AF$34)</f>
        <v>0</v>
      </c>
      <c r="AX41" s="788"/>
      <c r="AY41" s="788"/>
      <c r="AZ41" s="788"/>
      <c r="BA41" s="789"/>
      <c r="BB41" s="787">
        <f>COUNTA(U41:Z46)/COUNTA($C$5:$AF$34)</f>
        <v>0</v>
      </c>
      <c r="BC41" s="788"/>
      <c r="BD41" s="788"/>
      <c r="BE41" s="788"/>
      <c r="BF41" s="789"/>
      <c r="BG41" s="787">
        <f>COUNTA(AA41:AF46)/COUNTA($C$5:$AF$34)</f>
        <v>0</v>
      </c>
      <c r="BH41" s="788"/>
      <c r="BI41" s="788"/>
      <c r="BJ41" s="788"/>
      <c r="BK41" s="789"/>
      <c r="BL41" s="12"/>
      <c r="BM41" s="12"/>
      <c r="BN41" s="12"/>
      <c r="BO41" s="12"/>
      <c r="BP41" s="12"/>
      <c r="BQ41" s="339"/>
    </row>
    <row r="42" spans="2:69" ht="28.5" customHeight="1" x14ac:dyDescent="0.25">
      <c r="B42" s="813"/>
      <c r="C42" s="527"/>
      <c r="D42" s="528"/>
      <c r="E42" s="528"/>
      <c r="F42" s="528"/>
      <c r="G42" s="528"/>
      <c r="H42" s="529"/>
      <c r="I42" s="527"/>
      <c r="J42" s="528"/>
      <c r="K42" s="528"/>
      <c r="L42" s="528"/>
      <c r="M42" s="528"/>
      <c r="N42" s="529"/>
      <c r="O42" s="314"/>
      <c r="P42" s="312"/>
      <c r="Q42" s="312"/>
      <c r="R42" s="312"/>
      <c r="S42" s="312"/>
      <c r="T42" s="369"/>
      <c r="U42" s="311"/>
      <c r="V42" s="312"/>
      <c r="W42" s="312"/>
      <c r="X42" s="312"/>
      <c r="Y42" s="312"/>
      <c r="Z42" s="313"/>
      <c r="AA42" s="314"/>
      <c r="AB42" s="312"/>
      <c r="AC42" s="312"/>
      <c r="AD42" s="312"/>
      <c r="AE42" s="312"/>
      <c r="AF42" s="313"/>
      <c r="AG42" s="12"/>
      <c r="AH42" s="12"/>
      <c r="AI42" s="12"/>
      <c r="AJ42" s="12"/>
      <c r="AK42" s="12"/>
      <c r="AL42" s="813"/>
      <c r="AM42" s="781"/>
      <c r="AN42" s="782"/>
      <c r="AO42" s="782"/>
      <c r="AP42" s="782"/>
      <c r="AQ42" s="783"/>
      <c r="AR42" s="781"/>
      <c r="AS42" s="782"/>
      <c r="AT42" s="782"/>
      <c r="AU42" s="782"/>
      <c r="AV42" s="783"/>
      <c r="AW42" s="790"/>
      <c r="AX42" s="791"/>
      <c r="AY42" s="791"/>
      <c r="AZ42" s="791"/>
      <c r="BA42" s="792"/>
      <c r="BB42" s="790"/>
      <c r="BC42" s="791"/>
      <c r="BD42" s="791"/>
      <c r="BE42" s="791"/>
      <c r="BF42" s="792"/>
      <c r="BG42" s="790"/>
      <c r="BH42" s="791"/>
      <c r="BI42" s="791"/>
      <c r="BJ42" s="791"/>
      <c r="BK42" s="792"/>
      <c r="BL42" s="12"/>
      <c r="BM42" s="12"/>
      <c r="BN42" s="12"/>
      <c r="BO42" s="12"/>
      <c r="BP42" s="12"/>
      <c r="BQ42" s="339"/>
    </row>
    <row r="43" spans="2:69" ht="28.5" customHeight="1" x14ac:dyDescent="0.25">
      <c r="B43" s="813"/>
      <c r="C43" s="527"/>
      <c r="D43" s="528"/>
      <c r="E43" s="528"/>
      <c r="F43" s="528"/>
      <c r="G43" s="528"/>
      <c r="H43" s="529"/>
      <c r="I43" s="527"/>
      <c r="J43" s="528"/>
      <c r="K43" s="528"/>
      <c r="L43" s="528"/>
      <c r="M43" s="528"/>
      <c r="N43" s="529"/>
      <c r="O43" s="314"/>
      <c r="P43" s="312"/>
      <c r="Q43" s="312"/>
      <c r="R43" s="312"/>
      <c r="S43" s="312"/>
      <c r="T43" s="369"/>
      <c r="U43" s="311"/>
      <c r="V43" s="312"/>
      <c r="W43" s="312"/>
      <c r="X43" s="312"/>
      <c r="Y43" s="312"/>
      <c r="Z43" s="313"/>
      <c r="AA43" s="314"/>
      <c r="AB43" s="312"/>
      <c r="AC43" s="312"/>
      <c r="AD43" s="312"/>
      <c r="AE43" s="312"/>
      <c r="AF43" s="313"/>
      <c r="AG43" s="12"/>
      <c r="AH43" s="12"/>
      <c r="AI43" s="12"/>
      <c r="AJ43" s="12"/>
      <c r="AK43" s="12"/>
      <c r="AL43" s="813"/>
      <c r="AM43" s="781"/>
      <c r="AN43" s="782"/>
      <c r="AO43" s="782"/>
      <c r="AP43" s="782"/>
      <c r="AQ43" s="783"/>
      <c r="AR43" s="781"/>
      <c r="AS43" s="782"/>
      <c r="AT43" s="782"/>
      <c r="AU43" s="782"/>
      <c r="AV43" s="783"/>
      <c r="AW43" s="790"/>
      <c r="AX43" s="791"/>
      <c r="AY43" s="791"/>
      <c r="AZ43" s="791"/>
      <c r="BA43" s="792"/>
      <c r="BB43" s="790"/>
      <c r="BC43" s="791"/>
      <c r="BD43" s="791"/>
      <c r="BE43" s="791"/>
      <c r="BF43" s="792"/>
      <c r="BG43" s="790"/>
      <c r="BH43" s="791"/>
      <c r="BI43" s="791"/>
      <c r="BJ43" s="791"/>
      <c r="BK43" s="792"/>
      <c r="BL43" s="12"/>
      <c r="BM43" s="12"/>
      <c r="BN43" s="12"/>
      <c r="BO43" s="12"/>
      <c r="BP43" s="12"/>
      <c r="BQ43" s="339"/>
    </row>
    <row r="44" spans="2:69" s="19" customFormat="1" ht="28.5" customHeight="1" x14ac:dyDescent="0.25">
      <c r="B44" s="813"/>
      <c r="C44" s="527"/>
      <c r="D44" s="528"/>
      <c r="E44" s="528"/>
      <c r="F44" s="528"/>
      <c r="G44" s="528"/>
      <c r="H44" s="529"/>
      <c r="I44" s="527"/>
      <c r="J44" s="528"/>
      <c r="K44" s="528"/>
      <c r="L44" s="528"/>
      <c r="M44" s="528"/>
      <c r="N44" s="529"/>
      <c r="O44" s="314"/>
      <c r="P44" s="312"/>
      <c r="Q44" s="312"/>
      <c r="R44" s="312"/>
      <c r="S44" s="312"/>
      <c r="T44" s="369"/>
      <c r="U44" s="311"/>
      <c r="V44" s="312"/>
      <c r="W44" s="312"/>
      <c r="X44" s="312"/>
      <c r="Y44" s="312"/>
      <c r="Z44" s="313"/>
      <c r="AA44" s="314"/>
      <c r="AB44" s="312"/>
      <c r="AC44" s="312"/>
      <c r="AD44" s="312"/>
      <c r="AE44" s="312"/>
      <c r="AF44" s="313"/>
      <c r="AG44" s="12"/>
      <c r="AH44" s="12"/>
      <c r="AI44" s="12"/>
      <c r="AJ44" s="12"/>
      <c r="AK44" s="12"/>
      <c r="AL44" s="813"/>
      <c r="AM44" s="781"/>
      <c r="AN44" s="782"/>
      <c r="AO44" s="782"/>
      <c r="AP44" s="782"/>
      <c r="AQ44" s="783"/>
      <c r="AR44" s="781"/>
      <c r="AS44" s="782"/>
      <c r="AT44" s="782"/>
      <c r="AU44" s="782"/>
      <c r="AV44" s="783"/>
      <c r="AW44" s="790"/>
      <c r="AX44" s="791"/>
      <c r="AY44" s="791"/>
      <c r="AZ44" s="791"/>
      <c r="BA44" s="792"/>
      <c r="BB44" s="790"/>
      <c r="BC44" s="791"/>
      <c r="BD44" s="791"/>
      <c r="BE44" s="791"/>
      <c r="BF44" s="792"/>
      <c r="BG44" s="790"/>
      <c r="BH44" s="791"/>
      <c r="BI44" s="791"/>
      <c r="BJ44" s="791"/>
      <c r="BK44" s="792"/>
      <c r="BL44" s="12"/>
      <c r="BM44" s="12"/>
      <c r="BN44" s="12"/>
      <c r="BO44" s="12"/>
      <c r="BP44" s="12"/>
      <c r="BQ44" s="339"/>
    </row>
    <row r="45" spans="2:69" ht="28.5" customHeight="1" x14ac:dyDescent="0.25">
      <c r="B45" s="813"/>
      <c r="C45" s="527"/>
      <c r="D45" s="528"/>
      <c r="E45" s="528"/>
      <c r="F45" s="528"/>
      <c r="G45" s="528"/>
      <c r="H45" s="529"/>
      <c r="I45" s="527"/>
      <c r="J45" s="528"/>
      <c r="K45" s="528"/>
      <c r="L45" s="528"/>
      <c r="M45" s="528"/>
      <c r="N45" s="529"/>
      <c r="O45" s="314"/>
      <c r="P45" s="312"/>
      <c r="Q45" s="312"/>
      <c r="R45" s="312"/>
      <c r="S45" s="312"/>
      <c r="T45" s="369"/>
      <c r="U45" s="311"/>
      <c r="V45" s="312"/>
      <c r="W45" s="312"/>
      <c r="X45" s="312"/>
      <c r="Y45" s="312"/>
      <c r="Z45" s="313"/>
      <c r="AA45" s="314"/>
      <c r="AB45" s="312"/>
      <c r="AC45" s="312"/>
      <c r="AD45" s="312"/>
      <c r="AE45" s="312"/>
      <c r="AF45" s="313"/>
      <c r="AG45" s="12"/>
      <c r="AH45" s="12"/>
      <c r="AI45" s="12"/>
      <c r="AJ45" s="12"/>
      <c r="AK45" s="12"/>
      <c r="AL45" s="813"/>
      <c r="AM45" s="781"/>
      <c r="AN45" s="782"/>
      <c r="AO45" s="782"/>
      <c r="AP45" s="782"/>
      <c r="AQ45" s="783"/>
      <c r="AR45" s="781"/>
      <c r="AS45" s="782"/>
      <c r="AT45" s="782"/>
      <c r="AU45" s="782"/>
      <c r="AV45" s="783"/>
      <c r="AW45" s="790"/>
      <c r="AX45" s="791"/>
      <c r="AY45" s="791"/>
      <c r="AZ45" s="791"/>
      <c r="BA45" s="792"/>
      <c r="BB45" s="790"/>
      <c r="BC45" s="791"/>
      <c r="BD45" s="791"/>
      <c r="BE45" s="791"/>
      <c r="BF45" s="792"/>
      <c r="BG45" s="790"/>
      <c r="BH45" s="791"/>
      <c r="BI45" s="791"/>
      <c r="BJ45" s="791"/>
      <c r="BK45" s="792"/>
      <c r="BL45" s="12"/>
      <c r="BM45" s="334" t="s">
        <v>854</v>
      </c>
      <c r="BN45" s="334" t="s">
        <v>1089</v>
      </c>
      <c r="BO45" s="12"/>
      <c r="BP45" s="12"/>
      <c r="BQ45" s="339"/>
    </row>
    <row r="46" spans="2:69" ht="28.5" customHeight="1" thickBot="1" x14ac:dyDescent="0.3">
      <c r="B46" s="814"/>
      <c r="C46" s="551"/>
      <c r="D46" s="544"/>
      <c r="E46" s="544"/>
      <c r="F46" s="544"/>
      <c r="G46" s="544"/>
      <c r="H46" s="552"/>
      <c r="I46" s="551"/>
      <c r="J46" s="544"/>
      <c r="K46" s="544"/>
      <c r="L46" s="544"/>
      <c r="M46" s="544"/>
      <c r="N46" s="552"/>
      <c r="O46" s="370"/>
      <c r="P46" s="356"/>
      <c r="Q46" s="356"/>
      <c r="R46" s="356"/>
      <c r="S46" s="356"/>
      <c r="T46" s="377"/>
      <c r="U46" s="372"/>
      <c r="V46" s="356"/>
      <c r="W46" s="356"/>
      <c r="X46" s="356"/>
      <c r="Y46" s="356"/>
      <c r="Z46" s="357"/>
      <c r="AA46" s="370"/>
      <c r="AB46" s="356"/>
      <c r="AC46" s="356"/>
      <c r="AD46" s="356"/>
      <c r="AE46" s="356"/>
      <c r="AF46" s="357"/>
      <c r="AG46" s="12"/>
      <c r="AH46" s="12"/>
      <c r="AI46" s="12"/>
      <c r="AJ46" s="12"/>
      <c r="AK46" s="12"/>
      <c r="AL46" s="814"/>
      <c r="AM46" s="784"/>
      <c r="AN46" s="785"/>
      <c r="AO46" s="785"/>
      <c r="AP46" s="785"/>
      <c r="AQ46" s="786"/>
      <c r="AR46" s="784"/>
      <c r="AS46" s="785"/>
      <c r="AT46" s="785"/>
      <c r="AU46" s="785"/>
      <c r="AV46" s="786"/>
      <c r="AW46" s="793"/>
      <c r="AX46" s="794"/>
      <c r="AY46" s="794"/>
      <c r="AZ46" s="794"/>
      <c r="BA46" s="795"/>
      <c r="BB46" s="793"/>
      <c r="BC46" s="794"/>
      <c r="BD46" s="794"/>
      <c r="BE46" s="794"/>
      <c r="BF46" s="795"/>
      <c r="BG46" s="793"/>
      <c r="BH46" s="794"/>
      <c r="BI46" s="794"/>
      <c r="BJ46" s="794"/>
      <c r="BK46" s="795"/>
      <c r="BL46" s="12"/>
      <c r="BM46" s="350" t="s">
        <v>1085</v>
      </c>
      <c r="BN46" s="345">
        <f>+SUM(BG41:BK70)+SUM(BB41:BF58)+AW41</f>
        <v>2.8301886792452831E-2</v>
      </c>
      <c r="BO46" s="12"/>
      <c r="BP46" s="12"/>
      <c r="BQ46" s="339"/>
    </row>
    <row r="47" spans="2:69" ht="28.5" customHeight="1" x14ac:dyDescent="0.25">
      <c r="B47" s="812" t="s">
        <v>146</v>
      </c>
      <c r="C47" s="588" t="s">
        <v>1082</v>
      </c>
      <c r="D47" s="319"/>
      <c r="E47" s="319"/>
      <c r="F47" s="425"/>
      <c r="G47" s="425"/>
      <c r="H47" s="582"/>
      <c r="I47" s="588" t="s">
        <v>1048</v>
      </c>
      <c r="J47" s="589" t="s">
        <v>1074</v>
      </c>
      <c r="K47" s="537"/>
      <c r="L47" s="537"/>
      <c r="M47" s="537"/>
      <c r="N47" s="538"/>
      <c r="O47" s="594" t="s">
        <v>1067</v>
      </c>
      <c r="P47" s="589" t="s">
        <v>1072</v>
      </c>
      <c r="Q47" s="537"/>
      <c r="R47" s="537"/>
      <c r="S47" s="537"/>
      <c r="T47" s="547"/>
      <c r="U47" s="588" t="s">
        <v>1059</v>
      </c>
      <c r="V47" s="589" t="s">
        <v>1069</v>
      </c>
      <c r="W47" s="308"/>
      <c r="X47" s="308"/>
      <c r="Y47" s="308"/>
      <c r="Z47" s="309"/>
      <c r="AA47" s="310"/>
      <c r="AB47" s="308"/>
      <c r="AC47" s="308"/>
      <c r="AD47" s="308"/>
      <c r="AE47" s="308"/>
      <c r="AF47" s="309"/>
      <c r="AG47" s="12"/>
      <c r="AH47" s="12"/>
      <c r="AI47" s="12"/>
      <c r="AJ47" s="12"/>
      <c r="AK47" s="12"/>
      <c r="AL47" s="812" t="s">
        <v>146</v>
      </c>
      <c r="AM47" s="799">
        <f>COUNTA(C47:H52)/COUNTA($C$5:$AF$34)</f>
        <v>9.433962264150943E-3</v>
      </c>
      <c r="AN47" s="800"/>
      <c r="AO47" s="800"/>
      <c r="AP47" s="800"/>
      <c r="AQ47" s="801"/>
      <c r="AR47" s="778">
        <f>COUNTA(I47:N52)/COUNTA($C$5:$AF$34)</f>
        <v>1.8867924528301886E-2</v>
      </c>
      <c r="AS47" s="779"/>
      <c r="AT47" s="779"/>
      <c r="AU47" s="779"/>
      <c r="AV47" s="780"/>
      <c r="AW47" s="778">
        <f>COUNTA(O47:T52)/COUNTA($C$5:$AF$34)</f>
        <v>1.8867924528301886E-2</v>
      </c>
      <c r="AX47" s="779"/>
      <c r="AY47" s="779"/>
      <c r="AZ47" s="779"/>
      <c r="BA47" s="780"/>
      <c r="BB47" s="787">
        <f>COUNTA(U47:Z52)/COUNTA($C$5:$AF$34)</f>
        <v>1.8867924528301886E-2</v>
      </c>
      <c r="BC47" s="788"/>
      <c r="BD47" s="788"/>
      <c r="BE47" s="788"/>
      <c r="BF47" s="789"/>
      <c r="BG47" s="787">
        <f>COUNTA(AA47:AF52)/COUNTA($C$5:$AF$34)</f>
        <v>0</v>
      </c>
      <c r="BH47" s="788"/>
      <c r="BI47" s="788"/>
      <c r="BJ47" s="788"/>
      <c r="BK47" s="789"/>
      <c r="BL47" s="12"/>
      <c r="BM47" s="350" t="s">
        <v>1086</v>
      </c>
      <c r="BN47" s="346">
        <f>+SUM(BB59:BF70)+SUM(AW47:BA58)+SUM(AR41:AV52)+AM41</f>
        <v>0.11320754716981131</v>
      </c>
      <c r="BO47" s="12"/>
      <c r="BP47" s="12"/>
      <c r="BQ47" s="339"/>
    </row>
    <row r="48" spans="2:69" ht="28.5" customHeight="1" x14ac:dyDescent="0.25">
      <c r="B48" s="813"/>
      <c r="C48" s="374"/>
      <c r="D48" s="373"/>
      <c r="E48" s="373"/>
      <c r="F48" s="373"/>
      <c r="G48" s="373"/>
      <c r="H48" s="583"/>
      <c r="I48" s="527"/>
      <c r="J48" s="528"/>
      <c r="K48" s="528"/>
      <c r="L48" s="528"/>
      <c r="M48" s="528"/>
      <c r="N48" s="529"/>
      <c r="O48" s="543"/>
      <c r="P48" s="528"/>
      <c r="Q48" s="528"/>
      <c r="R48" s="528"/>
      <c r="S48" s="528"/>
      <c r="T48" s="542"/>
      <c r="U48" s="311"/>
      <c r="V48" s="312"/>
      <c r="W48" s="312"/>
      <c r="X48" s="312"/>
      <c r="Y48" s="312"/>
      <c r="Z48" s="313"/>
      <c r="AA48" s="314"/>
      <c r="AB48" s="312"/>
      <c r="AC48" s="312"/>
      <c r="AD48" s="312"/>
      <c r="AE48" s="312"/>
      <c r="AF48" s="313"/>
      <c r="AG48" s="12"/>
      <c r="AH48" s="12"/>
      <c r="AI48" s="12"/>
      <c r="AJ48" s="12"/>
      <c r="AK48" s="12"/>
      <c r="AL48" s="813"/>
      <c r="AM48" s="802"/>
      <c r="AN48" s="803"/>
      <c r="AO48" s="803"/>
      <c r="AP48" s="803"/>
      <c r="AQ48" s="804"/>
      <c r="AR48" s="781"/>
      <c r="AS48" s="782"/>
      <c r="AT48" s="782"/>
      <c r="AU48" s="782"/>
      <c r="AV48" s="783"/>
      <c r="AW48" s="781"/>
      <c r="AX48" s="782"/>
      <c r="AY48" s="782"/>
      <c r="AZ48" s="782"/>
      <c r="BA48" s="783"/>
      <c r="BB48" s="790"/>
      <c r="BC48" s="791"/>
      <c r="BD48" s="791"/>
      <c r="BE48" s="791"/>
      <c r="BF48" s="792"/>
      <c r="BG48" s="790"/>
      <c r="BH48" s="791"/>
      <c r="BI48" s="791"/>
      <c r="BJ48" s="791"/>
      <c r="BK48" s="792"/>
      <c r="BL48" s="12"/>
      <c r="BM48" s="350" t="s">
        <v>1087</v>
      </c>
      <c r="BN48" s="347">
        <f>+SUM(AW59:BA70)+AR53+AM47</f>
        <v>0.20754716981132076</v>
      </c>
      <c r="BO48" s="12"/>
      <c r="BP48" s="12"/>
      <c r="BQ48" s="339"/>
    </row>
    <row r="49" spans="2:69" ht="28.5" customHeight="1" x14ac:dyDescent="0.25">
      <c r="B49" s="813"/>
      <c r="C49" s="374"/>
      <c r="D49" s="373"/>
      <c r="E49" s="373"/>
      <c r="F49" s="373"/>
      <c r="G49" s="373"/>
      <c r="H49" s="583"/>
      <c r="I49" s="527"/>
      <c r="J49" s="528"/>
      <c r="K49" s="528"/>
      <c r="L49" s="528"/>
      <c r="M49" s="528"/>
      <c r="N49" s="529"/>
      <c r="O49" s="543"/>
      <c r="P49" s="528"/>
      <c r="Q49" s="528"/>
      <c r="R49" s="528"/>
      <c r="S49" s="528"/>
      <c r="T49" s="542"/>
      <c r="U49" s="311"/>
      <c r="V49" s="312"/>
      <c r="W49" s="312"/>
      <c r="X49" s="312"/>
      <c r="Y49" s="312"/>
      <c r="Z49" s="313"/>
      <c r="AA49" s="314"/>
      <c r="AB49" s="312"/>
      <c r="AC49" s="312"/>
      <c r="AD49" s="312"/>
      <c r="AE49" s="312"/>
      <c r="AF49" s="313"/>
      <c r="AG49" s="12"/>
      <c r="AH49" s="12"/>
      <c r="AI49" s="12"/>
      <c r="AJ49" s="12"/>
      <c r="AK49" s="12"/>
      <c r="AL49" s="813"/>
      <c r="AM49" s="802"/>
      <c r="AN49" s="803"/>
      <c r="AO49" s="803"/>
      <c r="AP49" s="803"/>
      <c r="AQ49" s="804"/>
      <c r="AR49" s="781"/>
      <c r="AS49" s="782"/>
      <c r="AT49" s="782"/>
      <c r="AU49" s="782"/>
      <c r="AV49" s="783"/>
      <c r="AW49" s="781"/>
      <c r="AX49" s="782"/>
      <c r="AY49" s="782"/>
      <c r="AZ49" s="782"/>
      <c r="BA49" s="783"/>
      <c r="BB49" s="790"/>
      <c r="BC49" s="791"/>
      <c r="BD49" s="791"/>
      <c r="BE49" s="791"/>
      <c r="BF49" s="792"/>
      <c r="BG49" s="790"/>
      <c r="BH49" s="791"/>
      <c r="BI49" s="791"/>
      <c r="BJ49" s="791"/>
      <c r="BK49" s="792"/>
      <c r="BL49" s="12"/>
      <c r="BM49" s="350" t="s">
        <v>1088</v>
      </c>
      <c r="BN49" s="348">
        <f>+SUM(AM53:AQ70)+SUM(AR59:AV70)</f>
        <v>0.65094339622641506</v>
      </c>
      <c r="BO49" s="12"/>
      <c r="BP49" s="12"/>
      <c r="BQ49" s="339"/>
    </row>
    <row r="50" spans="2:69" s="19" customFormat="1" ht="28.5" customHeight="1" x14ac:dyDescent="0.25">
      <c r="B50" s="813"/>
      <c r="C50" s="374"/>
      <c r="D50" s="373"/>
      <c r="E50" s="373"/>
      <c r="F50" s="373"/>
      <c r="G50" s="373"/>
      <c r="H50" s="583"/>
      <c r="I50" s="527"/>
      <c r="J50" s="528"/>
      <c r="K50" s="528"/>
      <c r="L50" s="528"/>
      <c r="M50" s="528"/>
      <c r="N50" s="529"/>
      <c r="O50" s="543"/>
      <c r="P50" s="528"/>
      <c r="Q50" s="528"/>
      <c r="R50" s="528"/>
      <c r="S50" s="528"/>
      <c r="T50" s="542"/>
      <c r="U50" s="311"/>
      <c r="V50" s="312"/>
      <c r="W50" s="312"/>
      <c r="X50" s="312"/>
      <c r="Y50" s="312"/>
      <c r="Z50" s="313"/>
      <c r="AA50" s="314"/>
      <c r="AB50" s="312"/>
      <c r="AC50" s="312"/>
      <c r="AD50" s="312"/>
      <c r="AE50" s="312"/>
      <c r="AF50" s="313"/>
      <c r="AG50" s="12"/>
      <c r="AH50" s="12"/>
      <c r="AI50" s="12"/>
      <c r="AJ50" s="12"/>
      <c r="AK50" s="12"/>
      <c r="AL50" s="813"/>
      <c r="AM50" s="802"/>
      <c r="AN50" s="803"/>
      <c r="AO50" s="803"/>
      <c r="AP50" s="803"/>
      <c r="AQ50" s="804"/>
      <c r="AR50" s="781"/>
      <c r="AS50" s="782"/>
      <c r="AT50" s="782"/>
      <c r="AU50" s="782"/>
      <c r="AV50" s="783"/>
      <c r="AW50" s="781"/>
      <c r="AX50" s="782"/>
      <c r="AY50" s="782"/>
      <c r="AZ50" s="782"/>
      <c r="BA50" s="783"/>
      <c r="BB50" s="790"/>
      <c r="BC50" s="791"/>
      <c r="BD50" s="791"/>
      <c r="BE50" s="791"/>
      <c r="BF50" s="792"/>
      <c r="BG50" s="790"/>
      <c r="BH50" s="791"/>
      <c r="BI50" s="791"/>
      <c r="BJ50" s="791"/>
      <c r="BK50" s="792"/>
      <c r="BL50" s="12"/>
      <c r="BM50" s="351" t="s">
        <v>172</v>
      </c>
      <c r="BN50" s="349">
        <f>SUM(BN46:BN49)</f>
        <v>1</v>
      </c>
      <c r="BO50" s="12"/>
      <c r="BP50" s="12"/>
      <c r="BQ50" s="339"/>
    </row>
    <row r="51" spans="2:69" ht="28.5" customHeight="1" x14ac:dyDescent="0.25">
      <c r="B51" s="813"/>
      <c r="C51" s="374"/>
      <c r="D51" s="373"/>
      <c r="E51" s="373"/>
      <c r="F51" s="373"/>
      <c r="G51" s="373"/>
      <c r="H51" s="583"/>
      <c r="I51" s="527"/>
      <c r="J51" s="528"/>
      <c r="K51" s="528"/>
      <c r="L51" s="528"/>
      <c r="M51" s="528"/>
      <c r="N51" s="529"/>
      <c r="O51" s="543"/>
      <c r="P51" s="528"/>
      <c r="Q51" s="528"/>
      <c r="R51" s="528"/>
      <c r="S51" s="528"/>
      <c r="T51" s="542"/>
      <c r="U51" s="311"/>
      <c r="V51" s="312"/>
      <c r="W51" s="312"/>
      <c r="X51" s="312"/>
      <c r="Y51" s="312"/>
      <c r="Z51" s="313"/>
      <c r="AA51" s="314"/>
      <c r="AB51" s="312"/>
      <c r="AC51" s="312"/>
      <c r="AD51" s="312"/>
      <c r="AE51" s="312"/>
      <c r="AF51" s="313"/>
      <c r="AG51" s="12"/>
      <c r="AH51" s="12"/>
      <c r="AI51" s="12"/>
      <c r="AJ51" s="12"/>
      <c r="AK51" s="12"/>
      <c r="AL51" s="813"/>
      <c r="AM51" s="802"/>
      <c r="AN51" s="803"/>
      <c r="AO51" s="803"/>
      <c r="AP51" s="803"/>
      <c r="AQ51" s="804"/>
      <c r="AR51" s="781"/>
      <c r="AS51" s="782"/>
      <c r="AT51" s="782"/>
      <c r="AU51" s="782"/>
      <c r="AV51" s="783"/>
      <c r="AW51" s="781"/>
      <c r="AX51" s="782"/>
      <c r="AY51" s="782"/>
      <c r="AZ51" s="782"/>
      <c r="BA51" s="783"/>
      <c r="BB51" s="790"/>
      <c r="BC51" s="791"/>
      <c r="BD51" s="791"/>
      <c r="BE51" s="791"/>
      <c r="BF51" s="792"/>
      <c r="BG51" s="790"/>
      <c r="BH51" s="791"/>
      <c r="BI51" s="791"/>
      <c r="BJ51" s="791"/>
      <c r="BK51" s="792"/>
      <c r="BL51" s="12"/>
      <c r="BM51" s="12"/>
      <c r="BN51" s="12"/>
      <c r="BO51" s="12"/>
      <c r="BP51" s="12"/>
      <c r="BQ51" s="339"/>
    </row>
    <row r="52" spans="2:69" ht="28.5" customHeight="1" thickBot="1" x14ac:dyDescent="0.3">
      <c r="B52" s="814"/>
      <c r="C52" s="375"/>
      <c r="D52" s="376"/>
      <c r="E52" s="376"/>
      <c r="F52" s="376"/>
      <c r="G52" s="376"/>
      <c r="H52" s="584"/>
      <c r="I52" s="539"/>
      <c r="J52" s="540"/>
      <c r="K52" s="540"/>
      <c r="L52" s="540"/>
      <c r="M52" s="540"/>
      <c r="N52" s="541"/>
      <c r="O52" s="548"/>
      <c r="P52" s="540"/>
      <c r="Q52" s="540"/>
      <c r="R52" s="540"/>
      <c r="S52" s="540"/>
      <c r="T52" s="549"/>
      <c r="U52" s="315"/>
      <c r="V52" s="316"/>
      <c r="W52" s="316"/>
      <c r="X52" s="316"/>
      <c r="Y52" s="316"/>
      <c r="Z52" s="317"/>
      <c r="AA52" s="318"/>
      <c r="AB52" s="316"/>
      <c r="AC52" s="316"/>
      <c r="AD52" s="316"/>
      <c r="AE52" s="316"/>
      <c r="AF52" s="317"/>
      <c r="AG52" s="12"/>
      <c r="AH52" s="12"/>
      <c r="AI52" s="12"/>
      <c r="AJ52" s="12"/>
      <c r="AK52" s="12"/>
      <c r="AL52" s="814"/>
      <c r="AM52" s="805"/>
      <c r="AN52" s="806"/>
      <c r="AO52" s="806"/>
      <c r="AP52" s="806"/>
      <c r="AQ52" s="807"/>
      <c r="AR52" s="784"/>
      <c r="AS52" s="785"/>
      <c r="AT52" s="785"/>
      <c r="AU52" s="785"/>
      <c r="AV52" s="786"/>
      <c r="AW52" s="784"/>
      <c r="AX52" s="785"/>
      <c r="AY52" s="785"/>
      <c r="AZ52" s="785"/>
      <c r="BA52" s="786"/>
      <c r="BB52" s="793"/>
      <c r="BC52" s="794"/>
      <c r="BD52" s="794"/>
      <c r="BE52" s="794"/>
      <c r="BF52" s="795"/>
      <c r="BG52" s="793"/>
      <c r="BH52" s="794"/>
      <c r="BI52" s="794"/>
      <c r="BJ52" s="794"/>
      <c r="BK52" s="795"/>
      <c r="BL52" s="12"/>
      <c r="BM52" s="12"/>
      <c r="BN52" s="12"/>
      <c r="BO52" s="12"/>
      <c r="BP52" s="12"/>
      <c r="BQ52" s="339"/>
    </row>
    <row r="53" spans="2:69" ht="28.5" customHeight="1" x14ac:dyDescent="0.25">
      <c r="B53" s="812" t="s">
        <v>144</v>
      </c>
      <c r="C53" s="588" t="s">
        <v>1033</v>
      </c>
      <c r="D53" s="589" t="s">
        <v>1043</v>
      </c>
      <c r="E53" s="589" t="s">
        <v>1049</v>
      </c>
      <c r="F53" s="589" t="s">
        <v>1060</v>
      </c>
      <c r="G53" s="589" t="s">
        <v>1065</v>
      </c>
      <c r="H53" s="595" t="s">
        <v>1081</v>
      </c>
      <c r="I53" s="588" t="s">
        <v>1011</v>
      </c>
      <c r="J53" s="589" t="s">
        <v>1710</v>
      </c>
      <c r="K53" s="589" t="s">
        <v>1719</v>
      </c>
      <c r="L53" s="589" t="s">
        <v>1075</v>
      </c>
      <c r="M53" s="589" t="s">
        <v>1726</v>
      </c>
      <c r="N53" s="569"/>
      <c r="O53" s="559" t="s">
        <v>1027</v>
      </c>
      <c r="P53" s="560" t="s">
        <v>1031</v>
      </c>
      <c r="Q53" s="589" t="s">
        <v>1714</v>
      </c>
      <c r="R53" s="589" t="s">
        <v>1073</v>
      </c>
      <c r="S53" s="589" t="s">
        <v>1725</v>
      </c>
      <c r="T53" s="579"/>
      <c r="U53" s="588" t="s">
        <v>1079</v>
      </c>
      <c r="V53" s="308"/>
      <c r="W53" s="308"/>
      <c r="X53" s="308"/>
      <c r="Y53" s="308"/>
      <c r="Z53" s="309"/>
      <c r="AA53" s="310"/>
      <c r="AB53" s="308"/>
      <c r="AC53" s="308"/>
      <c r="AD53" s="308"/>
      <c r="AE53" s="308"/>
      <c r="AF53" s="309"/>
      <c r="AG53" s="12"/>
      <c r="AH53" s="12"/>
      <c r="AI53" s="12"/>
      <c r="AJ53" s="12"/>
      <c r="AK53" s="12"/>
      <c r="AL53" s="812" t="s">
        <v>144</v>
      </c>
      <c r="AM53" s="769">
        <f>COUNTA(C53:H58)/COUNTA($C$5:$AF$34)</f>
        <v>5.6603773584905662E-2</v>
      </c>
      <c r="AN53" s="770"/>
      <c r="AO53" s="770"/>
      <c r="AP53" s="770"/>
      <c r="AQ53" s="771"/>
      <c r="AR53" s="799">
        <f>COUNTA(I53:N58)/COUNTA($C$5:$AF$34)</f>
        <v>4.716981132075472E-2</v>
      </c>
      <c r="AS53" s="800"/>
      <c r="AT53" s="800"/>
      <c r="AU53" s="800"/>
      <c r="AV53" s="801"/>
      <c r="AW53" s="778">
        <f>COUNTA(O53:T58)/COUNTA($C$5:$AF$34)</f>
        <v>4.716981132075472E-2</v>
      </c>
      <c r="AX53" s="779"/>
      <c r="AY53" s="779"/>
      <c r="AZ53" s="779"/>
      <c r="BA53" s="780"/>
      <c r="BB53" s="787">
        <f>COUNTA(U53:Z58)/COUNTA($C$5:$AF$34)</f>
        <v>9.433962264150943E-3</v>
      </c>
      <c r="BC53" s="788"/>
      <c r="BD53" s="788"/>
      <c r="BE53" s="788"/>
      <c r="BF53" s="789"/>
      <c r="BG53" s="787">
        <f>COUNTA(AA53:AF58)/COUNTA($C$5:$AF$34)</f>
        <v>0</v>
      </c>
      <c r="BH53" s="788"/>
      <c r="BI53" s="788"/>
      <c r="BJ53" s="788"/>
      <c r="BK53" s="789"/>
      <c r="BL53" s="12"/>
      <c r="BM53" s="343" t="s">
        <v>1090</v>
      </c>
      <c r="BN53" s="343" t="s">
        <v>459</v>
      </c>
      <c r="BO53" s="343" t="s">
        <v>1113</v>
      </c>
      <c r="BP53" s="412" t="s">
        <v>1114</v>
      </c>
      <c r="BQ53" s="339"/>
    </row>
    <row r="54" spans="2:69" ht="28.5" customHeight="1" x14ac:dyDescent="0.25">
      <c r="B54" s="813"/>
      <c r="C54" s="326"/>
      <c r="D54" s="327"/>
      <c r="E54" s="555"/>
      <c r="F54" s="555"/>
      <c r="G54" s="555"/>
      <c r="H54" s="585"/>
      <c r="I54" s="553"/>
      <c r="J54" s="554"/>
      <c r="K54" s="554"/>
      <c r="L54" s="321"/>
      <c r="M54" s="321"/>
      <c r="N54" s="322"/>
      <c r="O54" s="543"/>
      <c r="P54" s="528"/>
      <c r="Q54" s="528"/>
      <c r="R54" s="528"/>
      <c r="S54" s="528"/>
      <c r="T54" s="542"/>
      <c r="U54" s="311"/>
      <c r="V54" s="312"/>
      <c r="W54" s="312"/>
      <c r="X54" s="312"/>
      <c r="Y54" s="312"/>
      <c r="Z54" s="313"/>
      <c r="AA54" s="314"/>
      <c r="AB54" s="312"/>
      <c r="AC54" s="312"/>
      <c r="AD54" s="312"/>
      <c r="AE54" s="312"/>
      <c r="AF54" s="313"/>
      <c r="AG54" s="12"/>
      <c r="AH54" s="12"/>
      <c r="AI54" s="12"/>
      <c r="AJ54" s="12"/>
      <c r="AK54" s="12"/>
      <c r="AL54" s="813"/>
      <c r="AM54" s="772"/>
      <c r="AN54" s="773"/>
      <c r="AO54" s="773"/>
      <c r="AP54" s="773"/>
      <c r="AQ54" s="774"/>
      <c r="AR54" s="802"/>
      <c r="AS54" s="803"/>
      <c r="AT54" s="803"/>
      <c r="AU54" s="803"/>
      <c r="AV54" s="804"/>
      <c r="AW54" s="781"/>
      <c r="AX54" s="782"/>
      <c r="AY54" s="782"/>
      <c r="AZ54" s="782"/>
      <c r="BA54" s="783"/>
      <c r="BB54" s="790"/>
      <c r="BC54" s="791"/>
      <c r="BD54" s="791"/>
      <c r="BE54" s="791"/>
      <c r="BF54" s="792"/>
      <c r="BG54" s="790"/>
      <c r="BH54" s="791"/>
      <c r="BI54" s="791"/>
      <c r="BJ54" s="791"/>
      <c r="BK54" s="792"/>
      <c r="BL54" s="12"/>
      <c r="BM54" s="521" t="s">
        <v>1091</v>
      </c>
      <c r="BN54" s="522">
        <v>11</v>
      </c>
      <c r="BO54" s="522">
        <v>40</v>
      </c>
      <c r="BP54" s="523">
        <f>+BO54/BN54</f>
        <v>3.6363636363636362</v>
      </c>
      <c r="BQ54" s="339"/>
    </row>
    <row r="55" spans="2:69" ht="28.5" customHeight="1" x14ac:dyDescent="0.25">
      <c r="B55" s="813"/>
      <c r="C55" s="326"/>
      <c r="D55" s="327"/>
      <c r="E55" s="327"/>
      <c r="F55" s="327"/>
      <c r="G55" s="327"/>
      <c r="H55" s="328"/>
      <c r="I55" s="320"/>
      <c r="J55" s="321"/>
      <c r="K55" s="321"/>
      <c r="L55" s="321"/>
      <c r="M55" s="321"/>
      <c r="N55" s="322"/>
      <c r="O55" s="543"/>
      <c r="P55" s="528"/>
      <c r="Q55" s="528"/>
      <c r="R55" s="528"/>
      <c r="S55" s="528"/>
      <c r="T55" s="542"/>
      <c r="U55" s="311"/>
      <c r="V55" s="312"/>
      <c r="W55" s="312"/>
      <c r="X55" s="312"/>
      <c r="Y55" s="312"/>
      <c r="Z55" s="313"/>
      <c r="AA55" s="314"/>
      <c r="AB55" s="312"/>
      <c r="AC55" s="312"/>
      <c r="AD55" s="312"/>
      <c r="AE55" s="312"/>
      <c r="AF55" s="313"/>
      <c r="AG55" s="12"/>
      <c r="AH55" s="12"/>
      <c r="AI55" s="12"/>
      <c r="AJ55" s="12"/>
      <c r="AK55" s="12"/>
      <c r="AL55" s="813"/>
      <c r="AM55" s="772"/>
      <c r="AN55" s="773"/>
      <c r="AO55" s="773"/>
      <c r="AP55" s="773"/>
      <c r="AQ55" s="774"/>
      <c r="AR55" s="802"/>
      <c r="AS55" s="803"/>
      <c r="AT55" s="803"/>
      <c r="AU55" s="803"/>
      <c r="AV55" s="804"/>
      <c r="AW55" s="781"/>
      <c r="AX55" s="782"/>
      <c r="AY55" s="782"/>
      <c r="AZ55" s="782"/>
      <c r="BA55" s="783"/>
      <c r="BB55" s="790"/>
      <c r="BC55" s="791"/>
      <c r="BD55" s="791"/>
      <c r="BE55" s="791"/>
      <c r="BF55" s="792"/>
      <c r="BG55" s="790"/>
      <c r="BH55" s="791"/>
      <c r="BI55" s="791"/>
      <c r="BJ55" s="791"/>
      <c r="BK55" s="792"/>
      <c r="BL55" s="12"/>
      <c r="BM55" s="825" t="s">
        <v>1093</v>
      </c>
      <c r="BN55" s="796">
        <v>12</v>
      </c>
      <c r="BO55" s="796">
        <v>24</v>
      </c>
      <c r="BP55" s="797">
        <f>+BO55/BN55</f>
        <v>2</v>
      </c>
      <c r="BQ55" s="339"/>
    </row>
    <row r="56" spans="2:69" s="19" customFormat="1" ht="28.5" customHeight="1" x14ac:dyDescent="0.25">
      <c r="B56" s="813"/>
      <c r="C56" s="326"/>
      <c r="D56" s="327"/>
      <c r="E56" s="327"/>
      <c r="F56" s="327"/>
      <c r="G56" s="327"/>
      <c r="H56" s="328"/>
      <c r="I56" s="320"/>
      <c r="J56" s="321"/>
      <c r="K56" s="321"/>
      <c r="L56" s="321"/>
      <c r="M56" s="321"/>
      <c r="N56" s="322"/>
      <c r="O56" s="543"/>
      <c r="P56" s="528"/>
      <c r="Q56" s="528"/>
      <c r="R56" s="528"/>
      <c r="S56" s="528"/>
      <c r="T56" s="542"/>
      <c r="U56" s="311"/>
      <c r="V56" s="312"/>
      <c r="W56" s="312"/>
      <c r="X56" s="312"/>
      <c r="Y56" s="312"/>
      <c r="Z56" s="313"/>
      <c r="AA56" s="314"/>
      <c r="AB56" s="312"/>
      <c r="AC56" s="312"/>
      <c r="AD56" s="312"/>
      <c r="AE56" s="312"/>
      <c r="AF56" s="313"/>
      <c r="AG56" s="12"/>
      <c r="AH56" s="12"/>
      <c r="AI56" s="12"/>
      <c r="AJ56" s="12"/>
      <c r="AK56" s="12"/>
      <c r="AL56" s="813"/>
      <c r="AM56" s="772"/>
      <c r="AN56" s="773"/>
      <c r="AO56" s="773"/>
      <c r="AP56" s="773"/>
      <c r="AQ56" s="774"/>
      <c r="AR56" s="802"/>
      <c r="AS56" s="803"/>
      <c r="AT56" s="803"/>
      <c r="AU56" s="803"/>
      <c r="AV56" s="804"/>
      <c r="AW56" s="781"/>
      <c r="AX56" s="782"/>
      <c r="AY56" s="782"/>
      <c r="AZ56" s="782"/>
      <c r="BA56" s="783"/>
      <c r="BB56" s="790"/>
      <c r="BC56" s="791"/>
      <c r="BD56" s="791"/>
      <c r="BE56" s="791"/>
      <c r="BF56" s="792"/>
      <c r="BG56" s="790"/>
      <c r="BH56" s="791"/>
      <c r="BI56" s="791"/>
      <c r="BJ56" s="791"/>
      <c r="BK56" s="792"/>
      <c r="BL56" s="12"/>
      <c r="BM56" s="825"/>
      <c r="BN56" s="796"/>
      <c r="BO56" s="796"/>
      <c r="BP56" s="797"/>
      <c r="BQ56" s="339"/>
    </row>
    <row r="57" spans="2:69" ht="28.5" customHeight="1" x14ac:dyDescent="0.25">
      <c r="B57" s="813"/>
      <c r="C57" s="326"/>
      <c r="D57" s="327"/>
      <c r="E57" s="327"/>
      <c r="F57" s="327"/>
      <c r="G57" s="327"/>
      <c r="H57" s="328"/>
      <c r="I57" s="320"/>
      <c r="J57" s="321"/>
      <c r="K57" s="321"/>
      <c r="L57" s="321"/>
      <c r="M57" s="321"/>
      <c r="N57" s="322"/>
      <c r="O57" s="543"/>
      <c r="P57" s="528"/>
      <c r="Q57" s="528"/>
      <c r="R57" s="528"/>
      <c r="S57" s="528"/>
      <c r="T57" s="542"/>
      <c r="U57" s="311"/>
      <c r="V57" s="312"/>
      <c r="W57" s="312"/>
      <c r="X57" s="312"/>
      <c r="Y57" s="312"/>
      <c r="Z57" s="313"/>
      <c r="AA57" s="314"/>
      <c r="AB57" s="312"/>
      <c r="AC57" s="312"/>
      <c r="AD57" s="312"/>
      <c r="AE57" s="312"/>
      <c r="AF57" s="313"/>
      <c r="AG57" s="12"/>
      <c r="AH57" s="12"/>
      <c r="AI57" s="12"/>
      <c r="AJ57" s="12"/>
      <c r="AK57" s="12"/>
      <c r="AL57" s="813"/>
      <c r="AM57" s="772"/>
      <c r="AN57" s="773"/>
      <c r="AO57" s="773"/>
      <c r="AP57" s="773"/>
      <c r="AQ57" s="774"/>
      <c r="AR57" s="802"/>
      <c r="AS57" s="803"/>
      <c r="AT57" s="803"/>
      <c r="AU57" s="803"/>
      <c r="AV57" s="804"/>
      <c r="AW57" s="781"/>
      <c r="AX57" s="782"/>
      <c r="AY57" s="782"/>
      <c r="AZ57" s="782"/>
      <c r="BA57" s="783"/>
      <c r="BB57" s="790"/>
      <c r="BC57" s="791"/>
      <c r="BD57" s="791"/>
      <c r="BE57" s="791"/>
      <c r="BF57" s="792"/>
      <c r="BG57" s="790"/>
      <c r="BH57" s="791"/>
      <c r="BI57" s="791"/>
      <c r="BJ57" s="791"/>
      <c r="BK57" s="792"/>
      <c r="BL57" s="12"/>
      <c r="BM57" s="521" t="s">
        <v>1092</v>
      </c>
      <c r="BN57" s="522">
        <v>83</v>
      </c>
      <c r="BO57" s="522">
        <v>164</v>
      </c>
      <c r="BP57" s="523">
        <f>+BO57/BN57</f>
        <v>1.9759036144578312</v>
      </c>
      <c r="BQ57" s="339"/>
    </row>
    <row r="58" spans="2:69" ht="28.5" customHeight="1" thickBot="1" x14ac:dyDescent="0.3">
      <c r="B58" s="814"/>
      <c r="C58" s="329"/>
      <c r="D58" s="330"/>
      <c r="E58" s="330"/>
      <c r="F58" s="330"/>
      <c r="G58" s="330"/>
      <c r="H58" s="331"/>
      <c r="I58" s="323"/>
      <c r="J58" s="324"/>
      <c r="K58" s="324"/>
      <c r="L58" s="324"/>
      <c r="M58" s="324"/>
      <c r="N58" s="570"/>
      <c r="O58" s="548"/>
      <c r="P58" s="540"/>
      <c r="Q58" s="540"/>
      <c r="R58" s="540"/>
      <c r="S58" s="540"/>
      <c r="T58" s="549"/>
      <c r="U58" s="315"/>
      <c r="V58" s="316"/>
      <c r="W58" s="316"/>
      <c r="X58" s="316"/>
      <c r="Y58" s="316"/>
      <c r="Z58" s="317"/>
      <c r="AA58" s="318"/>
      <c r="AB58" s="316"/>
      <c r="AC58" s="316"/>
      <c r="AD58" s="316"/>
      <c r="AE58" s="316"/>
      <c r="AF58" s="317"/>
      <c r="AG58" s="12"/>
      <c r="AH58" s="12"/>
      <c r="AI58" s="12"/>
      <c r="AJ58" s="12"/>
      <c r="AK58" s="12"/>
      <c r="AL58" s="814"/>
      <c r="AM58" s="775"/>
      <c r="AN58" s="776"/>
      <c r="AO58" s="776"/>
      <c r="AP58" s="776"/>
      <c r="AQ58" s="777"/>
      <c r="AR58" s="805"/>
      <c r="AS58" s="806"/>
      <c r="AT58" s="806"/>
      <c r="AU58" s="806"/>
      <c r="AV58" s="807"/>
      <c r="AW58" s="784"/>
      <c r="AX58" s="785"/>
      <c r="AY58" s="785"/>
      <c r="AZ58" s="785"/>
      <c r="BA58" s="786"/>
      <c r="BB58" s="793"/>
      <c r="BC58" s="794"/>
      <c r="BD58" s="794"/>
      <c r="BE58" s="794"/>
      <c r="BF58" s="795"/>
      <c r="BG58" s="793"/>
      <c r="BH58" s="794"/>
      <c r="BI58" s="794"/>
      <c r="BJ58" s="794"/>
      <c r="BK58" s="795"/>
      <c r="BL58" s="12"/>
      <c r="BM58" s="12"/>
      <c r="BN58" s="12"/>
      <c r="BO58" s="12"/>
      <c r="BP58" s="12"/>
      <c r="BQ58" s="339"/>
    </row>
    <row r="59" spans="2:69" ht="28.5" customHeight="1" x14ac:dyDescent="0.25">
      <c r="B59" s="812" t="s">
        <v>142</v>
      </c>
      <c r="C59" s="558" t="s">
        <v>1020</v>
      </c>
      <c r="D59" s="597" t="s">
        <v>1032</v>
      </c>
      <c r="E59" s="597" t="s">
        <v>1036</v>
      </c>
      <c r="F59" s="597" t="s">
        <v>1039</v>
      </c>
      <c r="G59" s="597" t="s">
        <v>1044</v>
      </c>
      <c r="H59" s="598" t="s">
        <v>1118</v>
      </c>
      <c r="I59" s="596" t="s">
        <v>1034</v>
      </c>
      <c r="J59" s="597" t="s">
        <v>1061</v>
      </c>
      <c r="K59" s="597" t="s">
        <v>1071</v>
      </c>
      <c r="L59" s="597" t="s">
        <v>1078</v>
      </c>
      <c r="M59" s="360"/>
      <c r="N59" s="378"/>
      <c r="O59" s="561" t="s">
        <v>1023</v>
      </c>
      <c r="P59" s="597" t="s">
        <v>1721</v>
      </c>
      <c r="Q59" s="597" t="s">
        <v>1076</v>
      </c>
      <c r="R59" s="597" t="s">
        <v>1077</v>
      </c>
      <c r="S59" s="352"/>
      <c r="T59" s="361"/>
      <c r="U59" s="596" t="s">
        <v>1724</v>
      </c>
      <c r="V59" s="525"/>
      <c r="W59" s="525"/>
      <c r="X59" s="525"/>
      <c r="Y59" s="525"/>
      <c r="Z59" s="526"/>
      <c r="AA59" s="371"/>
      <c r="AB59" s="353"/>
      <c r="AC59" s="353"/>
      <c r="AD59" s="353"/>
      <c r="AE59" s="353"/>
      <c r="AF59" s="354"/>
      <c r="AG59" s="12"/>
      <c r="AH59" s="12"/>
      <c r="AI59" s="12"/>
      <c r="AJ59" s="12"/>
      <c r="AK59" s="12"/>
      <c r="AL59" s="812" t="s">
        <v>142</v>
      </c>
      <c r="AM59" s="769">
        <f>COUNTA(C59:H64)/COUNTA($C$5:$AF$34)</f>
        <v>0.17924528301886791</v>
      </c>
      <c r="AN59" s="770"/>
      <c r="AO59" s="770"/>
      <c r="AP59" s="770"/>
      <c r="AQ59" s="771"/>
      <c r="AR59" s="769">
        <f>COUNTA(I59:N64)/COUNTA($C$5:$AF$34)</f>
        <v>3.7735849056603772E-2</v>
      </c>
      <c r="AS59" s="770"/>
      <c r="AT59" s="770"/>
      <c r="AU59" s="770"/>
      <c r="AV59" s="771"/>
      <c r="AW59" s="799">
        <f>COUNTA(O59:T64)/COUNTA($C$5:$AF$34)</f>
        <v>3.7735849056603772E-2</v>
      </c>
      <c r="AX59" s="800"/>
      <c r="AY59" s="800"/>
      <c r="AZ59" s="800"/>
      <c r="BA59" s="801"/>
      <c r="BB59" s="778">
        <f>COUNTA(U59:Z64)/COUNTA($C$5:$AF$34)</f>
        <v>9.433962264150943E-3</v>
      </c>
      <c r="BC59" s="779"/>
      <c r="BD59" s="779"/>
      <c r="BE59" s="779"/>
      <c r="BF59" s="780"/>
      <c r="BG59" s="787">
        <f>COUNTA(AA59:AF64)/COUNTA($C$5:$AF$34)</f>
        <v>0</v>
      </c>
      <c r="BH59" s="788"/>
      <c r="BI59" s="788"/>
      <c r="BJ59" s="788"/>
      <c r="BK59" s="789"/>
      <c r="BL59" s="12"/>
      <c r="BM59" s="12"/>
      <c r="BN59" s="12"/>
      <c r="BO59" s="12"/>
      <c r="BP59" s="12"/>
      <c r="BQ59" s="339"/>
    </row>
    <row r="60" spans="2:69" ht="28.5" customHeight="1" x14ac:dyDescent="0.25">
      <c r="B60" s="813"/>
      <c r="C60" s="590" t="s">
        <v>1122</v>
      </c>
      <c r="D60" s="591" t="s">
        <v>1712</v>
      </c>
      <c r="E60" s="591" t="s">
        <v>1046</v>
      </c>
      <c r="F60" s="591" t="s">
        <v>1717</v>
      </c>
      <c r="G60" s="591" t="s">
        <v>1062</v>
      </c>
      <c r="H60" s="599" t="s">
        <v>1063</v>
      </c>
      <c r="I60" s="326"/>
      <c r="J60" s="327"/>
      <c r="K60" s="555"/>
      <c r="L60" s="555"/>
      <c r="M60" s="327"/>
      <c r="N60" s="328"/>
      <c r="O60" s="422"/>
      <c r="P60" s="321"/>
      <c r="Q60" s="321"/>
      <c r="R60" s="321"/>
      <c r="S60" s="321"/>
      <c r="T60" s="362"/>
      <c r="U60" s="527"/>
      <c r="V60" s="528"/>
      <c r="W60" s="528"/>
      <c r="X60" s="528"/>
      <c r="Y60" s="528"/>
      <c r="Z60" s="529"/>
      <c r="AA60" s="314"/>
      <c r="AB60" s="312"/>
      <c r="AC60" s="312"/>
      <c r="AD60" s="312"/>
      <c r="AE60" s="312"/>
      <c r="AF60" s="313"/>
      <c r="AG60" s="12"/>
      <c r="AH60" s="12"/>
      <c r="AI60" s="12"/>
      <c r="AJ60" s="12"/>
      <c r="AK60" s="12"/>
      <c r="AL60" s="813"/>
      <c r="AM60" s="772"/>
      <c r="AN60" s="773"/>
      <c r="AO60" s="773"/>
      <c r="AP60" s="773"/>
      <c r="AQ60" s="774"/>
      <c r="AR60" s="772"/>
      <c r="AS60" s="773"/>
      <c r="AT60" s="773"/>
      <c r="AU60" s="773"/>
      <c r="AV60" s="774"/>
      <c r="AW60" s="802"/>
      <c r="AX60" s="803"/>
      <c r="AY60" s="803"/>
      <c r="AZ60" s="803"/>
      <c r="BA60" s="804"/>
      <c r="BB60" s="781"/>
      <c r="BC60" s="782"/>
      <c r="BD60" s="782"/>
      <c r="BE60" s="782"/>
      <c r="BF60" s="783"/>
      <c r="BG60" s="790"/>
      <c r="BH60" s="791"/>
      <c r="BI60" s="791"/>
      <c r="BJ60" s="791"/>
      <c r="BK60" s="792"/>
      <c r="BL60" s="12"/>
      <c r="BM60" s="12"/>
      <c r="BN60" s="12"/>
      <c r="BO60" s="12"/>
      <c r="BP60" s="12"/>
      <c r="BQ60" s="339"/>
    </row>
    <row r="61" spans="2:69" s="19" customFormat="1" ht="28.5" customHeight="1" x14ac:dyDescent="0.25">
      <c r="B61" s="813"/>
      <c r="C61" s="590" t="s">
        <v>1064</v>
      </c>
      <c r="D61" s="591" t="s">
        <v>1066</v>
      </c>
      <c r="E61" s="591" t="s">
        <v>1068</v>
      </c>
      <c r="F61" s="591" t="s">
        <v>1080</v>
      </c>
      <c r="G61" s="591" t="s">
        <v>1125</v>
      </c>
      <c r="H61" s="599" t="s">
        <v>1126</v>
      </c>
      <c r="I61" s="326"/>
      <c r="J61" s="327"/>
      <c r="K61" s="555"/>
      <c r="L61" s="555"/>
      <c r="M61" s="327"/>
      <c r="N61" s="328"/>
      <c r="O61" s="422"/>
      <c r="P61" s="321"/>
      <c r="Q61" s="321"/>
      <c r="R61" s="321"/>
      <c r="S61" s="321"/>
      <c r="T61" s="362"/>
      <c r="U61" s="527"/>
      <c r="V61" s="528"/>
      <c r="W61" s="528"/>
      <c r="X61" s="528"/>
      <c r="Y61" s="528"/>
      <c r="Z61" s="529"/>
      <c r="AA61" s="314"/>
      <c r="AB61" s="312"/>
      <c r="AC61" s="312"/>
      <c r="AD61" s="312"/>
      <c r="AE61" s="312"/>
      <c r="AF61" s="313"/>
      <c r="AG61" s="12"/>
      <c r="AH61" s="12"/>
      <c r="AI61" s="12"/>
      <c r="AJ61" s="12"/>
      <c r="AK61" s="12"/>
      <c r="AL61" s="813"/>
      <c r="AM61" s="772"/>
      <c r="AN61" s="773"/>
      <c r="AO61" s="773"/>
      <c r="AP61" s="773"/>
      <c r="AQ61" s="774"/>
      <c r="AR61" s="772"/>
      <c r="AS61" s="773"/>
      <c r="AT61" s="773"/>
      <c r="AU61" s="773"/>
      <c r="AV61" s="774"/>
      <c r="AW61" s="802"/>
      <c r="AX61" s="803"/>
      <c r="AY61" s="803"/>
      <c r="AZ61" s="803"/>
      <c r="BA61" s="804"/>
      <c r="BB61" s="781"/>
      <c r="BC61" s="782"/>
      <c r="BD61" s="782"/>
      <c r="BE61" s="782"/>
      <c r="BF61" s="783"/>
      <c r="BG61" s="790"/>
      <c r="BH61" s="791"/>
      <c r="BI61" s="791"/>
      <c r="BJ61" s="791"/>
      <c r="BK61" s="792"/>
      <c r="BL61" s="12"/>
      <c r="BM61" s="12"/>
      <c r="BN61" s="12"/>
      <c r="BO61" s="12"/>
      <c r="BP61" s="12"/>
      <c r="BQ61" s="339"/>
    </row>
    <row r="62" spans="2:69" ht="28.5" customHeight="1" x14ac:dyDescent="0.25">
      <c r="B62" s="813"/>
      <c r="C62" s="590" t="s">
        <v>1084</v>
      </c>
      <c r="D62" s="555"/>
      <c r="E62" s="327"/>
      <c r="F62" s="327"/>
      <c r="G62" s="327"/>
      <c r="H62" s="328"/>
      <c r="I62" s="326"/>
      <c r="J62" s="327"/>
      <c r="K62" s="327"/>
      <c r="L62" s="327"/>
      <c r="M62" s="327"/>
      <c r="N62" s="328"/>
      <c r="O62" s="422"/>
      <c r="P62" s="321"/>
      <c r="Q62" s="321"/>
      <c r="R62" s="321"/>
      <c r="S62" s="321"/>
      <c r="T62" s="362"/>
      <c r="U62" s="527"/>
      <c r="V62" s="528"/>
      <c r="W62" s="528"/>
      <c r="X62" s="528"/>
      <c r="Y62" s="528"/>
      <c r="Z62" s="529"/>
      <c r="AA62" s="314"/>
      <c r="AB62" s="312"/>
      <c r="AC62" s="312"/>
      <c r="AD62" s="312"/>
      <c r="AE62" s="312"/>
      <c r="AF62" s="313"/>
      <c r="AG62" s="12"/>
      <c r="AH62" s="12"/>
      <c r="AI62" s="12"/>
      <c r="AJ62" s="12"/>
      <c r="AK62" s="12"/>
      <c r="AL62" s="813"/>
      <c r="AM62" s="772"/>
      <c r="AN62" s="773"/>
      <c r="AO62" s="773"/>
      <c r="AP62" s="773"/>
      <c r="AQ62" s="774"/>
      <c r="AR62" s="772"/>
      <c r="AS62" s="773"/>
      <c r="AT62" s="773"/>
      <c r="AU62" s="773"/>
      <c r="AV62" s="774"/>
      <c r="AW62" s="802"/>
      <c r="AX62" s="803"/>
      <c r="AY62" s="803"/>
      <c r="AZ62" s="803"/>
      <c r="BA62" s="804"/>
      <c r="BB62" s="781"/>
      <c r="BC62" s="782"/>
      <c r="BD62" s="782"/>
      <c r="BE62" s="782"/>
      <c r="BF62" s="783"/>
      <c r="BG62" s="790"/>
      <c r="BH62" s="791"/>
      <c r="BI62" s="791"/>
      <c r="BJ62" s="791"/>
      <c r="BK62" s="792"/>
      <c r="BL62" s="12"/>
      <c r="BM62" s="12"/>
      <c r="BN62" s="12"/>
      <c r="BO62" s="12"/>
      <c r="BP62" s="12"/>
      <c r="BQ62" s="339"/>
    </row>
    <row r="63" spans="2:69" ht="28.5" customHeight="1" x14ac:dyDescent="0.25">
      <c r="B63" s="813"/>
      <c r="C63" s="326"/>
      <c r="D63" s="327"/>
      <c r="E63" s="327"/>
      <c r="F63" s="327"/>
      <c r="G63" s="327"/>
      <c r="H63" s="328"/>
      <c r="I63" s="326"/>
      <c r="J63" s="327"/>
      <c r="K63" s="327"/>
      <c r="L63" s="327"/>
      <c r="M63" s="327"/>
      <c r="N63" s="328"/>
      <c r="O63" s="422"/>
      <c r="P63" s="321"/>
      <c r="Q63" s="321"/>
      <c r="R63" s="321"/>
      <c r="S63" s="321"/>
      <c r="T63" s="362"/>
      <c r="U63" s="527"/>
      <c r="V63" s="528"/>
      <c r="W63" s="528"/>
      <c r="X63" s="528"/>
      <c r="Y63" s="528"/>
      <c r="Z63" s="529"/>
      <c r="AA63" s="314"/>
      <c r="AB63" s="312"/>
      <c r="AC63" s="312"/>
      <c r="AD63" s="312"/>
      <c r="AE63" s="312"/>
      <c r="AF63" s="313"/>
      <c r="AG63" s="12"/>
      <c r="AH63" s="12"/>
      <c r="AI63" s="12"/>
      <c r="AJ63" s="12"/>
      <c r="AK63" s="12"/>
      <c r="AL63" s="813"/>
      <c r="AM63" s="772"/>
      <c r="AN63" s="773"/>
      <c r="AO63" s="773"/>
      <c r="AP63" s="773"/>
      <c r="AQ63" s="774"/>
      <c r="AR63" s="772"/>
      <c r="AS63" s="773"/>
      <c r="AT63" s="773"/>
      <c r="AU63" s="773"/>
      <c r="AV63" s="774"/>
      <c r="AW63" s="802"/>
      <c r="AX63" s="803"/>
      <c r="AY63" s="803"/>
      <c r="AZ63" s="803"/>
      <c r="BA63" s="804"/>
      <c r="BB63" s="781"/>
      <c r="BC63" s="782"/>
      <c r="BD63" s="782"/>
      <c r="BE63" s="782"/>
      <c r="BF63" s="783"/>
      <c r="BG63" s="790"/>
      <c r="BH63" s="791"/>
      <c r="BI63" s="791"/>
      <c r="BJ63" s="791"/>
      <c r="BK63" s="792"/>
      <c r="BL63" s="12"/>
      <c r="BM63" s="12"/>
      <c r="BN63" s="12"/>
      <c r="BO63" s="12"/>
      <c r="BP63" s="12"/>
      <c r="BQ63" s="339"/>
    </row>
    <row r="64" spans="2:69" ht="28.5" customHeight="1" thickBot="1" x14ac:dyDescent="0.3">
      <c r="B64" s="814"/>
      <c r="C64" s="358"/>
      <c r="D64" s="359"/>
      <c r="E64" s="359"/>
      <c r="F64" s="359"/>
      <c r="G64" s="359"/>
      <c r="H64" s="565"/>
      <c r="I64" s="358"/>
      <c r="J64" s="359"/>
      <c r="K64" s="359"/>
      <c r="L64" s="359"/>
      <c r="M64" s="359"/>
      <c r="N64" s="565"/>
      <c r="O64" s="566"/>
      <c r="P64" s="355"/>
      <c r="Q64" s="355"/>
      <c r="R64" s="355"/>
      <c r="S64" s="355"/>
      <c r="T64" s="567"/>
      <c r="U64" s="551"/>
      <c r="V64" s="544"/>
      <c r="W64" s="544"/>
      <c r="X64" s="544"/>
      <c r="Y64" s="544"/>
      <c r="Z64" s="552"/>
      <c r="AA64" s="370"/>
      <c r="AB64" s="356"/>
      <c r="AC64" s="356"/>
      <c r="AD64" s="356"/>
      <c r="AE64" s="356"/>
      <c r="AF64" s="357"/>
      <c r="AG64" s="12"/>
      <c r="AH64" s="12"/>
      <c r="AI64" s="12"/>
      <c r="AJ64" s="12"/>
      <c r="AK64" s="12"/>
      <c r="AL64" s="814"/>
      <c r="AM64" s="775"/>
      <c r="AN64" s="776"/>
      <c r="AO64" s="776"/>
      <c r="AP64" s="776"/>
      <c r="AQ64" s="777"/>
      <c r="AR64" s="775"/>
      <c r="AS64" s="776"/>
      <c r="AT64" s="776"/>
      <c r="AU64" s="776"/>
      <c r="AV64" s="777"/>
      <c r="AW64" s="805"/>
      <c r="AX64" s="806"/>
      <c r="AY64" s="806"/>
      <c r="AZ64" s="806"/>
      <c r="BA64" s="807"/>
      <c r="BB64" s="784"/>
      <c r="BC64" s="785"/>
      <c r="BD64" s="785"/>
      <c r="BE64" s="785"/>
      <c r="BF64" s="786"/>
      <c r="BG64" s="793"/>
      <c r="BH64" s="794"/>
      <c r="BI64" s="794"/>
      <c r="BJ64" s="794"/>
      <c r="BK64" s="795"/>
      <c r="BL64" s="12"/>
      <c r="BM64" s="12"/>
      <c r="BN64" s="12"/>
      <c r="BO64" s="12"/>
      <c r="BP64" s="12"/>
      <c r="BQ64" s="339"/>
    </row>
    <row r="65" spans="2:77" ht="28.5" customHeight="1" x14ac:dyDescent="0.25">
      <c r="B65" s="812" t="s">
        <v>462</v>
      </c>
      <c r="C65" s="563" t="s">
        <v>1021</v>
      </c>
      <c r="D65" s="560" t="s">
        <v>1022</v>
      </c>
      <c r="E65" s="560" t="s">
        <v>1028</v>
      </c>
      <c r="F65" s="560" t="s">
        <v>1029</v>
      </c>
      <c r="G65" s="589" t="s">
        <v>1115</v>
      </c>
      <c r="H65" s="595" t="s">
        <v>1035</v>
      </c>
      <c r="I65" s="344" t="s">
        <v>1019</v>
      </c>
      <c r="J65" s="560" t="s">
        <v>1025</v>
      </c>
      <c r="K65" s="560" t="s">
        <v>1026</v>
      </c>
      <c r="L65" s="589" t="s">
        <v>1723</v>
      </c>
      <c r="M65" s="325"/>
      <c r="N65" s="550"/>
      <c r="O65" s="581" t="s">
        <v>1009</v>
      </c>
      <c r="P65" s="571" t="s">
        <v>1010</v>
      </c>
      <c r="Q65" s="571" t="s">
        <v>1012</v>
      </c>
      <c r="R65" s="571" t="s">
        <v>1013</v>
      </c>
      <c r="S65" s="571" t="s">
        <v>1014</v>
      </c>
      <c r="T65" s="420" t="s">
        <v>1124</v>
      </c>
      <c r="U65" s="344" t="s">
        <v>1008</v>
      </c>
      <c r="V65" s="537"/>
      <c r="W65" s="537"/>
      <c r="X65" s="537"/>
      <c r="Y65" s="537"/>
      <c r="Z65" s="538"/>
      <c r="AA65" s="310"/>
      <c r="AB65" s="308"/>
      <c r="AC65" s="308"/>
      <c r="AD65" s="308"/>
      <c r="AE65" s="308"/>
      <c r="AF65" s="309"/>
      <c r="AG65" s="12"/>
      <c r="AH65" s="12"/>
      <c r="AI65" s="12"/>
      <c r="AJ65" s="12"/>
      <c r="AK65" s="12"/>
      <c r="AL65" s="812" t="s">
        <v>462</v>
      </c>
      <c r="AM65" s="769">
        <f>COUNTA(C65:H70)/COUNTA($C$5:$AF$34)</f>
        <v>0.33962264150943394</v>
      </c>
      <c r="AN65" s="770"/>
      <c r="AO65" s="770"/>
      <c r="AP65" s="770"/>
      <c r="AQ65" s="771"/>
      <c r="AR65" s="769">
        <f>COUNTA(I65:N70)/COUNTA($C$5:$AF$34)</f>
        <v>3.7735849056603772E-2</v>
      </c>
      <c r="AS65" s="770"/>
      <c r="AT65" s="770"/>
      <c r="AU65" s="770"/>
      <c r="AV65" s="771"/>
      <c r="AW65" s="799">
        <f>COUNTA(O65:T70)/COUNTA($C$5:$AF$34)</f>
        <v>0.11320754716981132</v>
      </c>
      <c r="AX65" s="800"/>
      <c r="AY65" s="800"/>
      <c r="AZ65" s="800"/>
      <c r="BA65" s="801"/>
      <c r="BB65" s="778">
        <f>COUNTA(U65:Z70)/COUNTA($C$5:$AF$34)</f>
        <v>9.433962264150943E-3</v>
      </c>
      <c r="BC65" s="779"/>
      <c r="BD65" s="779"/>
      <c r="BE65" s="779"/>
      <c r="BF65" s="780"/>
      <c r="BG65" s="787">
        <f>COUNTA(AA65:AF70)/COUNTA($C$5:$AF$34)</f>
        <v>0</v>
      </c>
      <c r="BH65" s="788"/>
      <c r="BI65" s="788"/>
      <c r="BJ65" s="788"/>
      <c r="BK65" s="789"/>
      <c r="BL65" s="12"/>
      <c r="BM65" s="12"/>
      <c r="BN65" s="12"/>
      <c r="BO65" s="12"/>
      <c r="BP65" s="12"/>
      <c r="BQ65" s="339"/>
    </row>
    <row r="66" spans="2:77" ht="28.5" customHeight="1" x14ac:dyDescent="0.25">
      <c r="B66" s="813"/>
      <c r="C66" s="590" t="s">
        <v>1037</v>
      </c>
      <c r="D66" s="591" t="s">
        <v>1038</v>
      </c>
      <c r="E66" s="591" t="s">
        <v>1711</v>
      </c>
      <c r="F66" s="591" t="s">
        <v>1040</v>
      </c>
      <c r="G66" s="591" t="s">
        <v>1041</v>
      </c>
      <c r="H66" s="599" t="s">
        <v>1042</v>
      </c>
      <c r="I66" s="326"/>
      <c r="J66" s="327"/>
      <c r="K66" s="327"/>
      <c r="L66" s="327"/>
      <c r="M66" s="327"/>
      <c r="N66" s="328"/>
      <c r="O66" s="556" t="s">
        <v>1015</v>
      </c>
      <c r="P66" s="333" t="s">
        <v>1016</v>
      </c>
      <c r="Q66" s="333" t="s">
        <v>1017</v>
      </c>
      <c r="R66" s="333" t="s">
        <v>1018</v>
      </c>
      <c r="S66" s="568" t="s">
        <v>1024</v>
      </c>
      <c r="T66" s="587"/>
      <c r="U66" s="527"/>
      <c r="V66" s="528"/>
      <c r="W66" s="528"/>
      <c r="X66" s="528"/>
      <c r="Y66" s="528"/>
      <c r="Z66" s="529"/>
      <c r="AA66" s="314"/>
      <c r="AB66" s="312"/>
      <c r="AC66" s="312"/>
      <c r="AD66" s="312"/>
      <c r="AE66" s="312"/>
      <c r="AF66" s="313"/>
      <c r="AG66" s="12"/>
      <c r="AH66" s="12"/>
      <c r="AI66" s="12"/>
      <c r="AJ66" s="12"/>
      <c r="AK66" s="12"/>
      <c r="AL66" s="813"/>
      <c r="AM66" s="772"/>
      <c r="AN66" s="773"/>
      <c r="AO66" s="773"/>
      <c r="AP66" s="773"/>
      <c r="AQ66" s="774"/>
      <c r="AR66" s="772"/>
      <c r="AS66" s="773"/>
      <c r="AT66" s="773"/>
      <c r="AU66" s="773"/>
      <c r="AV66" s="774"/>
      <c r="AW66" s="802"/>
      <c r="AX66" s="803"/>
      <c r="AY66" s="803"/>
      <c r="AZ66" s="803"/>
      <c r="BA66" s="804"/>
      <c r="BB66" s="781"/>
      <c r="BC66" s="782"/>
      <c r="BD66" s="782"/>
      <c r="BE66" s="782"/>
      <c r="BF66" s="783"/>
      <c r="BG66" s="790"/>
      <c r="BH66" s="791"/>
      <c r="BI66" s="791"/>
      <c r="BJ66" s="791"/>
      <c r="BK66" s="792"/>
      <c r="BL66" s="12"/>
      <c r="BM66" s="12"/>
      <c r="BN66" s="12"/>
      <c r="BO66" s="12"/>
      <c r="BP66" s="12"/>
      <c r="BQ66" s="339"/>
    </row>
    <row r="67" spans="2:77" ht="28.5" customHeight="1" x14ac:dyDescent="0.25">
      <c r="B67" s="813"/>
      <c r="C67" s="590" t="s">
        <v>1045</v>
      </c>
      <c r="D67" s="591" t="s">
        <v>1116</v>
      </c>
      <c r="E67" s="591" t="s">
        <v>1117</v>
      </c>
      <c r="F67" s="591" t="s">
        <v>1119</v>
      </c>
      <c r="G67" s="591" t="s">
        <v>1120</v>
      </c>
      <c r="H67" s="599" t="s">
        <v>1121</v>
      </c>
      <c r="I67" s="326"/>
      <c r="J67" s="327"/>
      <c r="K67" s="327"/>
      <c r="L67" s="327"/>
      <c r="M67" s="327"/>
      <c r="N67" s="328"/>
      <c r="O67" s="562" t="s">
        <v>1030</v>
      </c>
      <c r="P67" s="321"/>
      <c r="Q67" s="321"/>
      <c r="R67" s="321"/>
      <c r="S67" s="321"/>
      <c r="T67" s="362"/>
      <c r="U67" s="527"/>
      <c r="V67" s="528"/>
      <c r="W67" s="528"/>
      <c r="X67" s="528"/>
      <c r="Y67" s="528"/>
      <c r="Z67" s="529"/>
      <c r="AA67" s="314"/>
      <c r="AB67" s="312"/>
      <c r="AC67" s="312"/>
      <c r="AD67" s="312"/>
      <c r="AE67" s="312"/>
      <c r="AF67" s="313"/>
      <c r="AG67" s="12"/>
      <c r="AH67" s="12"/>
      <c r="AI67" s="12"/>
      <c r="AJ67" s="12"/>
      <c r="AK67" s="12"/>
      <c r="AL67" s="813"/>
      <c r="AM67" s="772"/>
      <c r="AN67" s="773"/>
      <c r="AO67" s="773"/>
      <c r="AP67" s="773"/>
      <c r="AQ67" s="774"/>
      <c r="AR67" s="772"/>
      <c r="AS67" s="773"/>
      <c r="AT67" s="773"/>
      <c r="AU67" s="773"/>
      <c r="AV67" s="774"/>
      <c r="AW67" s="802"/>
      <c r="AX67" s="803"/>
      <c r="AY67" s="803"/>
      <c r="AZ67" s="803"/>
      <c r="BA67" s="804"/>
      <c r="BB67" s="781"/>
      <c r="BC67" s="782"/>
      <c r="BD67" s="782"/>
      <c r="BE67" s="782"/>
      <c r="BF67" s="783"/>
      <c r="BG67" s="790"/>
      <c r="BH67" s="791"/>
      <c r="BI67" s="791"/>
      <c r="BJ67" s="791"/>
      <c r="BK67" s="792"/>
      <c r="BL67" s="12"/>
      <c r="BM67" s="12"/>
      <c r="BN67" s="12"/>
      <c r="BO67" s="12"/>
      <c r="BP67" s="12"/>
      <c r="BQ67" s="339"/>
    </row>
    <row r="68" spans="2:77" s="19" customFormat="1" ht="28.5" customHeight="1" x14ac:dyDescent="0.25">
      <c r="B68" s="813"/>
      <c r="C68" s="590" t="s">
        <v>1713</v>
      </c>
      <c r="D68" s="591" t="s">
        <v>1715</v>
      </c>
      <c r="E68" s="591" t="s">
        <v>1716</v>
      </c>
      <c r="F68" s="591" t="s">
        <v>1047</v>
      </c>
      <c r="G68" s="591" t="s">
        <v>1050</v>
      </c>
      <c r="H68" s="599" t="s">
        <v>1051</v>
      </c>
      <c r="I68" s="326"/>
      <c r="J68" s="327"/>
      <c r="K68" s="327"/>
      <c r="L68" s="327"/>
      <c r="M68" s="327"/>
      <c r="N68" s="328"/>
      <c r="O68" s="580"/>
      <c r="P68" s="321"/>
      <c r="Q68" s="321"/>
      <c r="R68" s="321"/>
      <c r="S68" s="321"/>
      <c r="T68" s="362"/>
      <c r="U68" s="527"/>
      <c r="V68" s="528"/>
      <c r="W68" s="528"/>
      <c r="X68" s="528"/>
      <c r="Y68" s="528"/>
      <c r="Z68" s="529"/>
      <c r="AA68" s="314"/>
      <c r="AB68" s="312"/>
      <c r="AC68" s="312"/>
      <c r="AD68" s="312"/>
      <c r="AE68" s="312"/>
      <c r="AF68" s="313"/>
      <c r="AG68" s="12"/>
      <c r="AH68" s="12"/>
      <c r="AI68" s="12"/>
      <c r="AJ68" s="12"/>
      <c r="AK68" s="12"/>
      <c r="AL68" s="813"/>
      <c r="AM68" s="772"/>
      <c r="AN68" s="773"/>
      <c r="AO68" s="773"/>
      <c r="AP68" s="773"/>
      <c r="AQ68" s="774"/>
      <c r="AR68" s="772"/>
      <c r="AS68" s="773"/>
      <c r="AT68" s="773"/>
      <c r="AU68" s="773"/>
      <c r="AV68" s="774"/>
      <c r="AW68" s="802"/>
      <c r="AX68" s="803"/>
      <c r="AY68" s="803"/>
      <c r="AZ68" s="803"/>
      <c r="BA68" s="804"/>
      <c r="BB68" s="781"/>
      <c r="BC68" s="782"/>
      <c r="BD68" s="782"/>
      <c r="BE68" s="782"/>
      <c r="BF68" s="783"/>
      <c r="BG68" s="790"/>
      <c r="BH68" s="791"/>
      <c r="BI68" s="791"/>
      <c r="BJ68" s="791"/>
      <c r="BK68" s="792"/>
      <c r="BL68" s="12"/>
      <c r="BM68" s="12"/>
      <c r="BN68" s="12"/>
      <c r="BO68" s="12"/>
      <c r="BP68" s="12"/>
      <c r="BQ68" s="339"/>
    </row>
    <row r="69" spans="2:77" ht="28.5" customHeight="1" x14ac:dyDescent="0.25">
      <c r="B69" s="813"/>
      <c r="C69" s="590" t="s">
        <v>1718</v>
      </c>
      <c r="D69" s="591" t="s">
        <v>1720</v>
      </c>
      <c r="E69" s="591" t="s">
        <v>1123</v>
      </c>
      <c r="F69" s="591" t="s">
        <v>1052</v>
      </c>
      <c r="G69" s="591" t="s">
        <v>1053</v>
      </c>
      <c r="H69" s="599" t="s">
        <v>1054</v>
      </c>
      <c r="I69" s="326"/>
      <c r="J69" s="327"/>
      <c r="K69" s="327"/>
      <c r="L69" s="60"/>
      <c r="M69" s="60"/>
      <c r="N69" s="296"/>
      <c r="O69" s="520"/>
      <c r="P69" s="59"/>
      <c r="Q69" s="59"/>
      <c r="R69" s="59"/>
      <c r="S69" s="59"/>
      <c r="T69" s="519"/>
      <c r="U69" s="530"/>
      <c r="V69" s="531"/>
      <c r="W69" s="531"/>
      <c r="X69" s="531"/>
      <c r="Y69" s="531"/>
      <c r="Z69" s="532"/>
      <c r="AA69" s="304"/>
      <c r="AB69" s="58"/>
      <c r="AC69" s="58"/>
      <c r="AD69" s="58"/>
      <c r="AE69" s="58"/>
      <c r="AF69" s="301"/>
      <c r="AG69" s="12"/>
      <c r="AH69" s="12"/>
      <c r="AI69" s="12"/>
      <c r="AJ69" s="12"/>
      <c r="AK69" s="12"/>
      <c r="AL69" s="813"/>
      <c r="AM69" s="772"/>
      <c r="AN69" s="773"/>
      <c r="AO69" s="773"/>
      <c r="AP69" s="773"/>
      <c r="AQ69" s="774"/>
      <c r="AR69" s="772"/>
      <c r="AS69" s="773"/>
      <c r="AT69" s="773"/>
      <c r="AU69" s="773"/>
      <c r="AV69" s="774"/>
      <c r="AW69" s="802"/>
      <c r="AX69" s="803"/>
      <c r="AY69" s="803"/>
      <c r="AZ69" s="803"/>
      <c r="BA69" s="804"/>
      <c r="BB69" s="781"/>
      <c r="BC69" s="782"/>
      <c r="BD69" s="782"/>
      <c r="BE69" s="782"/>
      <c r="BF69" s="783"/>
      <c r="BG69" s="790"/>
      <c r="BH69" s="791"/>
      <c r="BI69" s="791"/>
      <c r="BJ69" s="791"/>
      <c r="BK69" s="792"/>
      <c r="BL69" s="12"/>
      <c r="BM69" s="12"/>
      <c r="BN69" s="12"/>
      <c r="BO69" s="12"/>
      <c r="BP69" s="12"/>
      <c r="BQ69" s="339"/>
    </row>
    <row r="70" spans="2:77" ht="28.5" customHeight="1" thickBot="1" x14ac:dyDescent="0.3">
      <c r="B70" s="817"/>
      <c r="C70" s="592" t="s">
        <v>1055</v>
      </c>
      <c r="D70" s="593" t="s">
        <v>1056</v>
      </c>
      <c r="E70" s="593" t="s">
        <v>1057</v>
      </c>
      <c r="F70" s="593" t="s">
        <v>1058</v>
      </c>
      <c r="G70" s="593" t="s">
        <v>1070</v>
      </c>
      <c r="H70" s="600" t="s">
        <v>1722</v>
      </c>
      <c r="I70" s="297"/>
      <c r="J70" s="298"/>
      <c r="K70" s="298"/>
      <c r="L70" s="298"/>
      <c r="M70" s="298"/>
      <c r="N70" s="299"/>
      <c r="O70" s="423"/>
      <c r="P70" s="300"/>
      <c r="Q70" s="300"/>
      <c r="R70" s="300"/>
      <c r="S70" s="300"/>
      <c r="T70" s="424"/>
      <c r="U70" s="533"/>
      <c r="V70" s="534"/>
      <c r="W70" s="534"/>
      <c r="X70" s="534"/>
      <c r="Y70" s="534"/>
      <c r="Z70" s="535"/>
      <c r="AA70" s="305"/>
      <c r="AB70" s="302"/>
      <c r="AC70" s="302"/>
      <c r="AD70" s="302"/>
      <c r="AE70" s="302"/>
      <c r="AF70" s="303"/>
      <c r="AG70" s="12"/>
      <c r="AH70" s="12"/>
      <c r="AI70" s="12"/>
      <c r="AJ70" s="12"/>
      <c r="AK70" s="12"/>
      <c r="AL70" s="817"/>
      <c r="AM70" s="775"/>
      <c r="AN70" s="776"/>
      <c r="AO70" s="776"/>
      <c r="AP70" s="776"/>
      <c r="AQ70" s="777"/>
      <c r="AR70" s="775"/>
      <c r="AS70" s="776"/>
      <c r="AT70" s="776"/>
      <c r="AU70" s="776"/>
      <c r="AV70" s="777"/>
      <c r="AW70" s="805"/>
      <c r="AX70" s="806"/>
      <c r="AY70" s="806"/>
      <c r="AZ70" s="806"/>
      <c r="BA70" s="807"/>
      <c r="BB70" s="784"/>
      <c r="BC70" s="785"/>
      <c r="BD70" s="785"/>
      <c r="BE70" s="785"/>
      <c r="BF70" s="786"/>
      <c r="BG70" s="793"/>
      <c r="BH70" s="794"/>
      <c r="BI70" s="794"/>
      <c r="BJ70" s="794"/>
      <c r="BK70" s="795"/>
      <c r="BL70" s="12"/>
      <c r="BM70" s="12"/>
      <c r="BN70" s="12"/>
      <c r="BO70" s="12"/>
      <c r="BP70" s="12"/>
      <c r="BQ70" s="339"/>
    </row>
    <row r="71" spans="2:77" ht="28.5" customHeight="1" thickBot="1" x14ac:dyDescent="0.3">
      <c r="B71" s="340"/>
      <c r="C71" s="819" t="s">
        <v>463</v>
      </c>
      <c r="D71" s="820"/>
      <c r="E71" s="820"/>
      <c r="F71" s="820"/>
      <c r="G71" s="820"/>
      <c r="H71" s="821"/>
      <c r="I71" s="822" t="s">
        <v>384</v>
      </c>
      <c r="J71" s="820"/>
      <c r="K71" s="820"/>
      <c r="L71" s="820"/>
      <c r="M71" s="820"/>
      <c r="N71" s="821"/>
      <c r="O71" s="822" t="s">
        <v>371</v>
      </c>
      <c r="P71" s="820"/>
      <c r="Q71" s="820"/>
      <c r="R71" s="820"/>
      <c r="S71" s="820"/>
      <c r="T71" s="821"/>
      <c r="U71" s="818" t="s">
        <v>372</v>
      </c>
      <c r="V71" s="818"/>
      <c r="W71" s="818"/>
      <c r="X71" s="818"/>
      <c r="Y71" s="818"/>
      <c r="Z71" s="818"/>
      <c r="AA71" s="822" t="s">
        <v>464</v>
      </c>
      <c r="AB71" s="820"/>
      <c r="AC71" s="820"/>
      <c r="AD71" s="820"/>
      <c r="AE71" s="820"/>
      <c r="AF71" s="823"/>
      <c r="AG71" s="341"/>
      <c r="AH71" s="341"/>
      <c r="AI71" s="341"/>
      <c r="AJ71" s="341"/>
      <c r="AK71" s="341"/>
      <c r="AL71" s="341"/>
      <c r="AM71" s="816" t="s">
        <v>463</v>
      </c>
      <c r="AN71" s="798"/>
      <c r="AO71" s="798"/>
      <c r="AP71" s="798"/>
      <c r="AQ71" s="798"/>
      <c r="AR71" s="798" t="s">
        <v>384</v>
      </c>
      <c r="AS71" s="798"/>
      <c r="AT71" s="798"/>
      <c r="AU71" s="798"/>
      <c r="AV71" s="798"/>
      <c r="AW71" s="798" t="s">
        <v>371</v>
      </c>
      <c r="AX71" s="798"/>
      <c r="AY71" s="798"/>
      <c r="AZ71" s="798"/>
      <c r="BA71" s="798"/>
      <c r="BB71" s="798" t="s">
        <v>372</v>
      </c>
      <c r="BC71" s="798"/>
      <c r="BD71" s="798"/>
      <c r="BE71" s="798"/>
      <c r="BF71" s="798"/>
      <c r="BG71" s="798" t="s">
        <v>464</v>
      </c>
      <c r="BH71" s="798"/>
      <c r="BI71" s="798"/>
      <c r="BJ71" s="798"/>
      <c r="BK71" s="824"/>
      <c r="BL71" s="341"/>
      <c r="BM71" s="341"/>
      <c r="BN71" s="341"/>
      <c r="BO71" s="341"/>
      <c r="BP71" s="341"/>
      <c r="BQ71" s="342"/>
    </row>
    <row r="80" spans="2:77" ht="45" customHeight="1" x14ac:dyDescent="0.25">
      <c r="BW80" s="250" t="s">
        <v>9</v>
      </c>
      <c r="BX80" s="250" t="s">
        <v>11</v>
      </c>
      <c r="BY80" s="250" t="s">
        <v>1093</v>
      </c>
    </row>
    <row r="81" spans="59:77" x14ac:dyDescent="0.25">
      <c r="BW81" s="250">
        <v>164</v>
      </c>
      <c r="BX81" s="250">
        <v>40</v>
      </c>
      <c r="BY81" s="250">
        <v>24</v>
      </c>
    </row>
    <row r="93" spans="59:77" x14ac:dyDescent="0.25">
      <c r="BG93" s="10"/>
    </row>
    <row r="94" spans="59:77" x14ac:dyDescent="0.25">
      <c r="BG94" s="10"/>
    </row>
  </sheetData>
  <mergeCells count="98">
    <mergeCell ref="BM19:BM21"/>
    <mergeCell ref="BN19:BN21"/>
    <mergeCell ref="BM55:BM56"/>
    <mergeCell ref="BN55:BN56"/>
    <mergeCell ref="BB65:BF70"/>
    <mergeCell ref="BG65:BK70"/>
    <mergeCell ref="BB53:BF58"/>
    <mergeCell ref="BG53:BK58"/>
    <mergeCell ref="BB59:BF64"/>
    <mergeCell ref="BG59:BK64"/>
    <mergeCell ref="BG29:BK34"/>
    <mergeCell ref="BG23:BK28"/>
    <mergeCell ref="BG17:BK22"/>
    <mergeCell ref="BB35:BF35"/>
    <mergeCell ref="BG35:BK35"/>
    <mergeCell ref="BB47:BF52"/>
    <mergeCell ref="AR71:AV71"/>
    <mergeCell ref="AW71:BA71"/>
    <mergeCell ref="BB71:BF71"/>
    <mergeCell ref="BG71:BK71"/>
    <mergeCell ref="B65:B70"/>
    <mergeCell ref="AL65:AL70"/>
    <mergeCell ref="AM65:AQ70"/>
    <mergeCell ref="AR65:AV70"/>
    <mergeCell ref="AW65:BA70"/>
    <mergeCell ref="AA71:AF71"/>
    <mergeCell ref="O71:T71"/>
    <mergeCell ref="I71:N71"/>
    <mergeCell ref="C71:H71"/>
    <mergeCell ref="U71:Z71"/>
    <mergeCell ref="AM71:AQ71"/>
    <mergeCell ref="B59:B64"/>
    <mergeCell ref="AL59:AL64"/>
    <mergeCell ref="AM59:AQ64"/>
    <mergeCell ref="AR59:AV64"/>
    <mergeCell ref="AW59:BA64"/>
    <mergeCell ref="BG47:BK52"/>
    <mergeCell ref="B53:B58"/>
    <mergeCell ref="AL53:AL58"/>
    <mergeCell ref="AM53:AQ58"/>
    <mergeCell ref="AR53:AV58"/>
    <mergeCell ref="AW53:BA58"/>
    <mergeCell ref="B47:B52"/>
    <mergeCell ref="AL47:AL52"/>
    <mergeCell ref="AM47:AQ52"/>
    <mergeCell ref="B23:B28"/>
    <mergeCell ref="B17:B22"/>
    <mergeCell ref="B11:B16"/>
    <mergeCell ref="B5:B10"/>
    <mergeCell ref="AL5:AL10"/>
    <mergeCell ref="AL11:AL16"/>
    <mergeCell ref="AL17:AL22"/>
    <mergeCell ref="B41:B46"/>
    <mergeCell ref="AL41:AL46"/>
    <mergeCell ref="AM41:AQ46"/>
    <mergeCell ref="AM29:AQ34"/>
    <mergeCell ref="AM35:AQ35"/>
    <mergeCell ref="AL29:AL34"/>
    <mergeCell ref="U35:Z35"/>
    <mergeCell ref="B29:B34"/>
    <mergeCell ref="C35:H35"/>
    <mergeCell ref="I35:N35"/>
    <mergeCell ref="O35:T35"/>
    <mergeCell ref="AA35:AF35"/>
    <mergeCell ref="X39:AO39"/>
    <mergeCell ref="BB23:BF28"/>
    <mergeCell ref="AR23:AV28"/>
    <mergeCell ref="X3:AO3"/>
    <mergeCell ref="AM23:AQ28"/>
    <mergeCell ref="AM17:AQ22"/>
    <mergeCell ref="AL23:AL28"/>
    <mergeCell ref="AR17:AV22"/>
    <mergeCell ref="BG5:BK10"/>
    <mergeCell ref="AM11:AQ16"/>
    <mergeCell ref="AR11:AV16"/>
    <mergeCell ref="AW11:BA16"/>
    <mergeCell ref="BB11:BF16"/>
    <mergeCell ref="BG11:BK16"/>
    <mergeCell ref="AM5:AQ10"/>
    <mergeCell ref="AR5:AV10"/>
    <mergeCell ref="AW5:BA10"/>
    <mergeCell ref="BB5:BF10"/>
    <mergeCell ref="AR29:AV34"/>
    <mergeCell ref="BB29:BF34"/>
    <mergeCell ref="BB17:BF22"/>
    <mergeCell ref="BO55:BO56"/>
    <mergeCell ref="BP55:BP56"/>
    <mergeCell ref="AR35:AV35"/>
    <mergeCell ref="AW35:BA35"/>
    <mergeCell ref="AR41:AV46"/>
    <mergeCell ref="AW41:BA46"/>
    <mergeCell ref="BB41:BF46"/>
    <mergeCell ref="BG41:BK46"/>
    <mergeCell ref="AR47:AV52"/>
    <mergeCell ref="AW47:BA52"/>
    <mergeCell ref="AW29:BA34"/>
    <mergeCell ref="AW23:BA28"/>
    <mergeCell ref="AW17:BA22"/>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00E97-CF8B-42CF-A184-C0DA703E3B03}">
  <dimension ref="A3:O143"/>
  <sheetViews>
    <sheetView zoomScale="55" zoomScaleNormal="55" workbookViewId="0">
      <selection activeCell="C12" sqref="C12"/>
    </sheetView>
  </sheetViews>
  <sheetFormatPr baseColWidth="10" defaultRowHeight="15" x14ac:dyDescent="0.25"/>
  <cols>
    <col min="1" max="1" width="17.42578125" bestFit="1" customWidth="1"/>
    <col min="2" max="2" width="32.42578125" bestFit="1" customWidth="1"/>
    <col min="3" max="3" width="28.140625" bestFit="1" customWidth="1"/>
    <col min="4" max="4" width="32.7109375" bestFit="1" customWidth="1"/>
    <col min="5" max="5" width="28.42578125" bestFit="1" customWidth="1"/>
  </cols>
  <sheetData>
    <row r="3" spans="1:15" x14ac:dyDescent="0.25">
      <c r="A3" s="262" t="s">
        <v>894</v>
      </c>
      <c r="B3" s="19" t="s">
        <v>896</v>
      </c>
      <c r="C3" s="19" t="s">
        <v>897</v>
      </c>
      <c r="D3" s="19" t="s">
        <v>898</v>
      </c>
      <c r="E3" s="19" t="s">
        <v>899</v>
      </c>
      <c r="H3" t="s">
        <v>135</v>
      </c>
      <c r="I3" t="s">
        <v>150</v>
      </c>
      <c r="J3" t="s">
        <v>900</v>
      </c>
      <c r="K3" t="s">
        <v>901</v>
      </c>
    </row>
    <row r="4" spans="1:15" x14ac:dyDescent="0.25">
      <c r="A4" s="263">
        <v>1</v>
      </c>
      <c r="B4" s="265">
        <v>1.3333333333333333</v>
      </c>
      <c r="C4" s="265">
        <v>4.5</v>
      </c>
      <c r="D4" s="265">
        <v>0</v>
      </c>
      <c r="E4" s="265">
        <v>3.1666666666666665</v>
      </c>
      <c r="H4">
        <v>1</v>
      </c>
      <c r="I4">
        <v>5</v>
      </c>
      <c r="J4">
        <v>0</v>
      </c>
      <c r="K4">
        <v>3</v>
      </c>
      <c r="L4" t="str">
        <f>IF(H4=B30,"Verdadero", "Falso")</f>
        <v>Verdadero</v>
      </c>
      <c r="M4" s="19" t="str">
        <f t="shared" ref="M4:O14" si="0">IF(I4=C30,"Verdadero", "Falso")</f>
        <v>Verdadero</v>
      </c>
      <c r="N4" s="19" t="str">
        <f t="shared" si="0"/>
        <v>Verdadero</v>
      </c>
      <c r="O4" s="19" t="str">
        <f t="shared" si="0"/>
        <v>Verdadero</v>
      </c>
    </row>
    <row r="5" spans="1:15" x14ac:dyDescent="0.25">
      <c r="A5" s="263">
        <v>3</v>
      </c>
      <c r="B5" s="265">
        <v>1.3333333333333333</v>
      </c>
      <c r="C5" s="265">
        <v>4.5</v>
      </c>
      <c r="D5" s="265">
        <v>0</v>
      </c>
      <c r="E5" s="265">
        <v>3</v>
      </c>
      <c r="H5">
        <v>1</v>
      </c>
      <c r="I5">
        <v>5</v>
      </c>
      <c r="J5">
        <v>0</v>
      </c>
      <c r="K5">
        <v>3</v>
      </c>
      <c r="L5" s="19" t="str">
        <f t="shared" ref="L5:L14" si="1">IF(H5=B31,"Verdadero", "Falso")</f>
        <v>Verdadero</v>
      </c>
      <c r="M5" s="19" t="str">
        <f t="shared" si="0"/>
        <v>Verdadero</v>
      </c>
      <c r="N5" s="19" t="str">
        <f t="shared" si="0"/>
        <v>Verdadero</v>
      </c>
      <c r="O5" s="19" t="str">
        <f t="shared" si="0"/>
        <v>Verdadero</v>
      </c>
    </row>
    <row r="6" spans="1:15" x14ac:dyDescent="0.25">
      <c r="A6" s="263">
        <v>4</v>
      </c>
      <c r="B6" s="265">
        <v>1</v>
      </c>
      <c r="C6" s="265">
        <v>4.333333333333333</v>
      </c>
      <c r="D6" s="265">
        <v>-0.33333333333333331</v>
      </c>
      <c r="E6" s="265">
        <v>2.6666666666666665</v>
      </c>
      <c r="H6">
        <v>1</v>
      </c>
      <c r="I6">
        <v>4</v>
      </c>
      <c r="J6">
        <v>0</v>
      </c>
      <c r="K6">
        <v>3</v>
      </c>
      <c r="L6" s="19" t="str">
        <f t="shared" si="1"/>
        <v>Verdadero</v>
      </c>
      <c r="M6" s="19" t="str">
        <f t="shared" si="0"/>
        <v>Verdadero</v>
      </c>
      <c r="N6" s="19" t="str">
        <f t="shared" si="0"/>
        <v>Verdadero</v>
      </c>
      <c r="O6" s="19" t="str">
        <f t="shared" si="0"/>
        <v>Verdadero</v>
      </c>
    </row>
    <row r="7" spans="1:15" x14ac:dyDescent="0.25">
      <c r="A7" s="263">
        <v>6</v>
      </c>
      <c r="B7" s="265">
        <v>1</v>
      </c>
      <c r="C7" s="265">
        <v>4.333333333333333</v>
      </c>
      <c r="D7" s="265">
        <v>0.33333333333333331</v>
      </c>
      <c r="E7" s="265">
        <v>2.6666666666666665</v>
      </c>
      <c r="H7">
        <v>1</v>
      </c>
      <c r="I7">
        <v>4</v>
      </c>
      <c r="J7">
        <v>0</v>
      </c>
      <c r="K7">
        <v>3</v>
      </c>
      <c r="L7" s="19" t="str">
        <f t="shared" si="1"/>
        <v>Verdadero</v>
      </c>
      <c r="M7" s="19" t="str">
        <f t="shared" si="0"/>
        <v>Verdadero</v>
      </c>
      <c r="N7" s="19" t="str">
        <f t="shared" si="0"/>
        <v>Verdadero</v>
      </c>
      <c r="O7" s="19" t="str">
        <f t="shared" si="0"/>
        <v>Verdadero</v>
      </c>
    </row>
    <row r="8" spans="1:15" x14ac:dyDescent="0.25">
      <c r="A8" s="263">
        <v>7</v>
      </c>
      <c r="B8" s="265">
        <v>1.3333333333333333</v>
      </c>
      <c r="C8" s="265">
        <v>4.333333333333333</v>
      </c>
      <c r="D8" s="265">
        <v>0.66666666666666663</v>
      </c>
      <c r="E8" s="265">
        <v>3.3333333333333335</v>
      </c>
      <c r="H8">
        <v>1</v>
      </c>
      <c r="I8">
        <v>4</v>
      </c>
      <c r="J8">
        <v>1</v>
      </c>
      <c r="K8">
        <v>3</v>
      </c>
      <c r="L8" s="19" t="str">
        <f t="shared" si="1"/>
        <v>Verdadero</v>
      </c>
      <c r="M8" s="19" t="str">
        <f t="shared" si="0"/>
        <v>Verdadero</v>
      </c>
      <c r="N8" s="19" t="str">
        <f t="shared" si="0"/>
        <v>Verdadero</v>
      </c>
      <c r="O8" s="19" t="str">
        <f t="shared" si="0"/>
        <v>Verdadero</v>
      </c>
    </row>
    <row r="9" spans="1:15" x14ac:dyDescent="0.25">
      <c r="A9" s="263">
        <v>8</v>
      </c>
      <c r="B9" s="265">
        <v>1.1666666666666667</v>
      </c>
      <c r="C9" s="265">
        <v>4.333333333333333</v>
      </c>
      <c r="D9" s="265">
        <v>-0.16666666666666666</v>
      </c>
      <c r="E9" s="265">
        <v>3.1666666666666665</v>
      </c>
      <c r="H9">
        <v>1</v>
      </c>
      <c r="I9">
        <v>4</v>
      </c>
      <c r="J9">
        <v>0</v>
      </c>
      <c r="K9">
        <v>3</v>
      </c>
      <c r="L9" s="19" t="str">
        <f t="shared" si="1"/>
        <v>Verdadero</v>
      </c>
      <c r="M9" s="19" t="str">
        <f t="shared" si="0"/>
        <v>Verdadero</v>
      </c>
      <c r="N9" s="19" t="str">
        <f t="shared" si="0"/>
        <v>Verdadero</v>
      </c>
      <c r="O9" s="19" t="str">
        <f t="shared" si="0"/>
        <v>Verdadero</v>
      </c>
    </row>
    <row r="10" spans="1:15" x14ac:dyDescent="0.25">
      <c r="A10" s="263">
        <v>9</v>
      </c>
      <c r="B10" s="265">
        <v>1.3333333333333333</v>
      </c>
      <c r="C10" s="265">
        <v>4.333333333333333</v>
      </c>
      <c r="D10" s="265">
        <v>0.66666666666666663</v>
      </c>
      <c r="E10" s="265">
        <v>2.8333333333333335</v>
      </c>
      <c r="H10">
        <v>1</v>
      </c>
      <c r="I10">
        <v>4</v>
      </c>
      <c r="J10">
        <v>1</v>
      </c>
      <c r="K10">
        <v>3</v>
      </c>
      <c r="L10" s="19" t="str">
        <f t="shared" si="1"/>
        <v>Verdadero</v>
      </c>
      <c r="M10" s="19" t="str">
        <f t="shared" si="0"/>
        <v>Verdadero</v>
      </c>
      <c r="N10" s="19" t="str">
        <f t="shared" si="0"/>
        <v>Verdadero</v>
      </c>
      <c r="O10" s="19" t="str">
        <f t="shared" si="0"/>
        <v>Verdadero</v>
      </c>
    </row>
    <row r="11" spans="1:15" x14ac:dyDescent="0.25">
      <c r="A11" s="263">
        <v>10</v>
      </c>
      <c r="B11" s="265">
        <v>1.5</v>
      </c>
      <c r="C11" s="265">
        <v>4.333333333333333</v>
      </c>
      <c r="D11" s="265">
        <v>0.83333333333333337</v>
      </c>
      <c r="E11" s="265">
        <v>2.8333333333333335</v>
      </c>
      <c r="H11">
        <v>2</v>
      </c>
      <c r="I11">
        <v>4</v>
      </c>
      <c r="J11">
        <v>1</v>
      </c>
      <c r="K11">
        <v>3</v>
      </c>
      <c r="L11" s="19" t="str">
        <f t="shared" si="1"/>
        <v>Verdadero</v>
      </c>
      <c r="M11" s="19" t="str">
        <f t="shared" si="0"/>
        <v>Verdadero</v>
      </c>
      <c r="N11" s="19" t="str">
        <f t="shared" si="0"/>
        <v>Verdadero</v>
      </c>
      <c r="O11" s="19" t="str">
        <f t="shared" si="0"/>
        <v>Verdadero</v>
      </c>
    </row>
    <row r="12" spans="1:15" x14ac:dyDescent="0.25">
      <c r="A12" s="263">
        <v>11</v>
      </c>
      <c r="B12" s="265">
        <v>1.6666666666666667</v>
      </c>
      <c r="C12" s="265">
        <v>4.333333333333333</v>
      </c>
      <c r="D12" s="265">
        <v>1</v>
      </c>
      <c r="E12" s="265">
        <v>2.8333333333333335</v>
      </c>
      <c r="H12">
        <v>2</v>
      </c>
      <c r="I12">
        <v>4</v>
      </c>
      <c r="J12">
        <v>1</v>
      </c>
      <c r="K12">
        <v>3</v>
      </c>
      <c r="L12" s="19" t="str">
        <f t="shared" si="1"/>
        <v>Verdadero</v>
      </c>
      <c r="M12" s="19" t="str">
        <f t="shared" si="0"/>
        <v>Verdadero</v>
      </c>
      <c r="N12" s="19" t="str">
        <f t="shared" si="0"/>
        <v>Verdadero</v>
      </c>
      <c r="O12" s="19" t="str">
        <f t="shared" si="0"/>
        <v>Verdadero</v>
      </c>
    </row>
    <row r="13" spans="1:15" x14ac:dyDescent="0.25">
      <c r="A13" s="263">
        <v>13</v>
      </c>
      <c r="B13" s="265">
        <v>1.3333333333333333</v>
      </c>
      <c r="C13" s="265">
        <v>4</v>
      </c>
      <c r="D13" s="265">
        <v>0.66666666666666663</v>
      </c>
      <c r="E13" s="265">
        <v>2.3333333333333335</v>
      </c>
      <c r="H13">
        <v>1</v>
      </c>
      <c r="I13">
        <v>4</v>
      </c>
      <c r="J13">
        <v>1</v>
      </c>
      <c r="K13">
        <v>2</v>
      </c>
      <c r="L13" s="19" t="str">
        <f t="shared" si="1"/>
        <v>Verdadero</v>
      </c>
      <c r="M13" s="19" t="str">
        <f t="shared" si="0"/>
        <v>Verdadero</v>
      </c>
      <c r="N13" s="19" t="str">
        <f t="shared" si="0"/>
        <v>Verdadero</v>
      </c>
      <c r="O13" s="19" t="str">
        <f t="shared" si="0"/>
        <v>Verdadero</v>
      </c>
    </row>
    <row r="14" spans="1:15" x14ac:dyDescent="0.25">
      <c r="A14" s="263">
        <v>128</v>
      </c>
      <c r="B14" s="265">
        <v>1.3333333333333333</v>
      </c>
      <c r="C14" s="265">
        <v>3.6666666666666665</v>
      </c>
      <c r="D14" s="265">
        <v>1.3333333333333333</v>
      </c>
      <c r="E14" s="265">
        <v>3.6666666666666665</v>
      </c>
      <c r="H14">
        <v>1</v>
      </c>
      <c r="I14">
        <v>4</v>
      </c>
      <c r="J14">
        <v>1</v>
      </c>
      <c r="K14">
        <v>4</v>
      </c>
      <c r="L14" s="19" t="str">
        <f t="shared" si="1"/>
        <v>Verdadero</v>
      </c>
      <c r="M14" s="19" t="str">
        <f t="shared" si="0"/>
        <v>Verdadero</v>
      </c>
      <c r="N14" s="19" t="str">
        <f t="shared" si="0"/>
        <v>Verdadero</v>
      </c>
      <c r="O14" s="19" t="str">
        <f t="shared" si="0"/>
        <v>Verdadero</v>
      </c>
    </row>
    <row r="15" spans="1:15" x14ac:dyDescent="0.25">
      <c r="A15" s="263" t="s">
        <v>895</v>
      </c>
      <c r="B15" s="264">
        <v>1.3015873015873016</v>
      </c>
      <c r="C15" s="264">
        <v>4.3015873015873014</v>
      </c>
      <c r="D15" s="264">
        <v>0.41269841269841268</v>
      </c>
      <c r="E15" s="264">
        <v>2.9206349206349205</v>
      </c>
    </row>
    <row r="17" spans="2:5" x14ac:dyDescent="0.25">
      <c r="B17" s="265">
        <v>1.3333333333333333</v>
      </c>
      <c r="C17" s="265">
        <v>4.5</v>
      </c>
      <c r="D17" s="265">
        <v>0</v>
      </c>
      <c r="E17" s="265">
        <v>3.1666666666666665</v>
      </c>
    </row>
    <row r="18" spans="2:5" x14ac:dyDescent="0.25">
      <c r="B18" s="265">
        <v>1.3333333333333333</v>
      </c>
      <c r="C18" s="265">
        <v>4.5</v>
      </c>
      <c r="D18" s="265">
        <v>0</v>
      </c>
      <c r="E18" s="265">
        <v>3</v>
      </c>
    </row>
    <row r="19" spans="2:5" x14ac:dyDescent="0.25">
      <c r="B19" s="265">
        <v>1</v>
      </c>
      <c r="C19" s="265">
        <v>4.333333333333333</v>
      </c>
      <c r="D19" s="265">
        <v>-0.33333333333333331</v>
      </c>
      <c r="E19" s="265">
        <v>2.6666666666666665</v>
      </c>
    </row>
    <row r="20" spans="2:5" x14ac:dyDescent="0.25">
      <c r="B20" s="265">
        <v>1</v>
      </c>
      <c r="C20" s="265">
        <v>4.333333333333333</v>
      </c>
      <c r="D20" s="265">
        <v>0.33333333333333331</v>
      </c>
      <c r="E20" s="265">
        <v>2.6666666666666665</v>
      </c>
    </row>
    <row r="21" spans="2:5" x14ac:dyDescent="0.25">
      <c r="B21" s="265">
        <v>1.3333333333333333</v>
      </c>
      <c r="C21" s="265">
        <v>4.333333333333333</v>
      </c>
      <c r="D21" s="265">
        <v>0.66666666666666663</v>
      </c>
      <c r="E21" s="265">
        <v>3.3333333333333335</v>
      </c>
    </row>
    <row r="22" spans="2:5" x14ac:dyDescent="0.25">
      <c r="B22" s="265">
        <v>1.1666666666666667</v>
      </c>
      <c r="C22" s="265">
        <v>4.333333333333333</v>
      </c>
      <c r="D22" s="265">
        <v>-0.16666666666666666</v>
      </c>
      <c r="E22" s="265">
        <v>3.1666666666666665</v>
      </c>
    </row>
    <row r="23" spans="2:5" x14ac:dyDescent="0.25">
      <c r="B23" s="265">
        <v>1.3333333333333333</v>
      </c>
      <c r="C23" s="265">
        <v>4.333333333333333</v>
      </c>
      <c r="D23" s="265">
        <v>0.66666666666666663</v>
      </c>
      <c r="E23" s="265">
        <v>2.8333333333333335</v>
      </c>
    </row>
    <row r="24" spans="2:5" x14ac:dyDescent="0.25">
      <c r="B24" s="265">
        <v>1.5</v>
      </c>
      <c r="C24" s="265">
        <v>4.333333333333333</v>
      </c>
      <c r="D24" s="265">
        <v>0.83333333333333337</v>
      </c>
      <c r="E24" s="265">
        <v>2.8333333333333335</v>
      </c>
    </row>
    <row r="25" spans="2:5" x14ac:dyDescent="0.25">
      <c r="B25" s="265">
        <v>1.6666666666666667</v>
      </c>
      <c r="C25" s="265">
        <v>4.333333333333333</v>
      </c>
      <c r="D25" s="265">
        <v>1</v>
      </c>
      <c r="E25" s="265">
        <v>2.8333333333333335</v>
      </c>
    </row>
    <row r="26" spans="2:5" x14ac:dyDescent="0.25">
      <c r="B26" s="265">
        <v>1.3333333333333333</v>
      </c>
      <c r="C26" s="265">
        <v>4</v>
      </c>
      <c r="D26" s="265">
        <v>0.66666666666666663</v>
      </c>
      <c r="E26" s="265">
        <v>2.3333333333333335</v>
      </c>
    </row>
    <row r="27" spans="2:5" x14ac:dyDescent="0.25">
      <c r="B27" s="265">
        <v>1.3333333333333333</v>
      </c>
      <c r="C27" s="265">
        <v>3.6666666666666665</v>
      </c>
      <c r="D27" s="265">
        <v>1.3333333333333333</v>
      </c>
      <c r="E27" s="265">
        <v>3.6666666666666665</v>
      </c>
    </row>
    <row r="28" spans="2:5" x14ac:dyDescent="0.25">
      <c r="B28" s="19"/>
    </row>
    <row r="29" spans="2:5" x14ac:dyDescent="0.25">
      <c r="B29" s="19"/>
    </row>
    <row r="30" spans="2:5" x14ac:dyDescent="0.25">
      <c r="B30" s="19">
        <f>ROUND(B17,0)</f>
        <v>1</v>
      </c>
      <c r="C30" s="19">
        <f>ROUND(C17,0)</f>
        <v>5</v>
      </c>
      <c r="D30" s="19">
        <f>ROUND(D17,0)</f>
        <v>0</v>
      </c>
      <c r="E30" s="19">
        <f>ROUND(E17,0)</f>
        <v>3</v>
      </c>
    </row>
    <row r="31" spans="2:5" x14ac:dyDescent="0.25">
      <c r="B31" s="19">
        <f t="shared" ref="B31:E31" si="2">ROUND(B18,0)</f>
        <v>1</v>
      </c>
      <c r="C31" s="19">
        <f t="shared" si="2"/>
        <v>5</v>
      </c>
      <c r="D31" s="19">
        <f t="shared" si="2"/>
        <v>0</v>
      </c>
      <c r="E31" s="19">
        <f t="shared" si="2"/>
        <v>3</v>
      </c>
    </row>
    <row r="32" spans="2:5" x14ac:dyDescent="0.25">
      <c r="B32" s="19">
        <f t="shared" ref="B32:E32" si="3">ROUND(B19,0)</f>
        <v>1</v>
      </c>
      <c r="C32" s="19">
        <f t="shared" si="3"/>
        <v>4</v>
      </c>
      <c r="D32" s="19">
        <f t="shared" si="3"/>
        <v>0</v>
      </c>
      <c r="E32" s="19">
        <f t="shared" si="3"/>
        <v>3</v>
      </c>
    </row>
    <row r="33" spans="2:6" x14ac:dyDescent="0.25">
      <c r="B33" s="19">
        <f t="shared" ref="B33:E33" si="4">ROUND(B20,0)</f>
        <v>1</v>
      </c>
      <c r="C33" s="19">
        <f t="shared" si="4"/>
        <v>4</v>
      </c>
      <c r="D33" s="19">
        <f t="shared" si="4"/>
        <v>0</v>
      </c>
      <c r="E33" s="19">
        <f t="shared" si="4"/>
        <v>3</v>
      </c>
    </row>
    <row r="34" spans="2:6" x14ac:dyDescent="0.25">
      <c r="B34" s="19">
        <f t="shared" ref="B34:E34" si="5">ROUND(B21,0)</f>
        <v>1</v>
      </c>
      <c r="C34" s="19">
        <f t="shared" si="5"/>
        <v>4</v>
      </c>
      <c r="D34" s="19">
        <f t="shared" si="5"/>
        <v>1</v>
      </c>
      <c r="E34" s="19">
        <f t="shared" si="5"/>
        <v>3</v>
      </c>
    </row>
    <row r="35" spans="2:6" x14ac:dyDescent="0.25">
      <c r="B35" s="19">
        <f t="shared" ref="B35:E35" si="6">ROUND(B22,0)</f>
        <v>1</v>
      </c>
      <c r="C35" s="19">
        <f t="shared" si="6"/>
        <v>4</v>
      </c>
      <c r="D35" s="19">
        <f t="shared" si="6"/>
        <v>0</v>
      </c>
      <c r="E35" s="19">
        <f t="shared" si="6"/>
        <v>3</v>
      </c>
    </row>
    <row r="36" spans="2:6" x14ac:dyDescent="0.25">
      <c r="B36" s="19">
        <f t="shared" ref="B36:E36" si="7">ROUND(B23,0)</f>
        <v>1</v>
      </c>
      <c r="C36" s="19">
        <f t="shared" si="7"/>
        <v>4</v>
      </c>
      <c r="D36" s="19">
        <f t="shared" si="7"/>
        <v>1</v>
      </c>
      <c r="E36" s="19">
        <f t="shared" si="7"/>
        <v>3</v>
      </c>
    </row>
    <row r="37" spans="2:6" x14ac:dyDescent="0.25">
      <c r="B37" s="19">
        <f t="shared" ref="B37:E37" si="8">ROUND(B24,0)</f>
        <v>2</v>
      </c>
      <c r="C37" s="19">
        <f t="shared" si="8"/>
        <v>4</v>
      </c>
      <c r="D37" s="19">
        <f t="shared" si="8"/>
        <v>1</v>
      </c>
      <c r="E37" s="19">
        <f t="shared" si="8"/>
        <v>3</v>
      </c>
    </row>
    <row r="38" spans="2:6" x14ac:dyDescent="0.25">
      <c r="B38" s="19">
        <f t="shared" ref="B38:E38" si="9">ROUND(B25,0)</f>
        <v>2</v>
      </c>
      <c r="C38" s="19">
        <f t="shared" si="9"/>
        <v>4</v>
      </c>
      <c r="D38" s="19">
        <f t="shared" si="9"/>
        <v>1</v>
      </c>
      <c r="E38" s="19">
        <f t="shared" si="9"/>
        <v>3</v>
      </c>
    </row>
    <row r="39" spans="2:6" x14ac:dyDescent="0.25">
      <c r="B39" s="19">
        <f t="shared" ref="B39:E39" si="10">ROUND(B26,0)</f>
        <v>1</v>
      </c>
      <c r="C39" s="19">
        <f t="shared" si="10"/>
        <v>4</v>
      </c>
      <c r="D39" s="19">
        <f t="shared" si="10"/>
        <v>1</v>
      </c>
      <c r="E39" s="19">
        <f t="shared" si="10"/>
        <v>2</v>
      </c>
    </row>
    <row r="40" spans="2:6" x14ac:dyDescent="0.25">
      <c r="B40" s="19">
        <f t="shared" ref="B40:E40" si="11">ROUND(B27,0)</f>
        <v>1</v>
      </c>
      <c r="C40" s="19">
        <f t="shared" si="11"/>
        <v>4</v>
      </c>
      <c r="D40" s="19">
        <f t="shared" si="11"/>
        <v>1</v>
      </c>
      <c r="E40" s="19">
        <f t="shared" si="11"/>
        <v>4</v>
      </c>
    </row>
    <row r="41" spans="2:6" x14ac:dyDescent="0.25">
      <c r="B41" s="266" t="s">
        <v>377</v>
      </c>
      <c r="C41" s="266" t="s">
        <v>629</v>
      </c>
      <c r="D41" s="266" t="s">
        <v>630</v>
      </c>
      <c r="E41" s="266" t="s">
        <v>631</v>
      </c>
      <c r="F41" s="266" t="s">
        <v>632</v>
      </c>
    </row>
    <row r="42" spans="2:6" ht="90" x14ac:dyDescent="0.25">
      <c r="B42" s="63">
        <v>1</v>
      </c>
      <c r="C42" s="239" t="s">
        <v>863</v>
      </c>
      <c r="D42" s="239" t="s">
        <v>864</v>
      </c>
      <c r="E42" s="239" t="s">
        <v>865</v>
      </c>
      <c r="F42" s="267">
        <v>1</v>
      </c>
    </row>
    <row r="43" spans="2:6" ht="45" x14ac:dyDescent="0.25">
      <c r="B43" s="63">
        <v>3</v>
      </c>
      <c r="C43" s="239" t="s">
        <v>866</v>
      </c>
      <c r="D43" s="239" t="s">
        <v>864</v>
      </c>
      <c r="E43" s="239" t="s">
        <v>867</v>
      </c>
      <c r="F43" s="267">
        <v>1</v>
      </c>
    </row>
    <row r="44" spans="2:6" ht="45" x14ac:dyDescent="0.25">
      <c r="B44" s="63">
        <v>4</v>
      </c>
      <c r="C44" s="239" t="s">
        <v>868</v>
      </c>
      <c r="D44" s="239" t="s">
        <v>864</v>
      </c>
      <c r="E44" s="239" t="s">
        <v>867</v>
      </c>
      <c r="F44" s="267">
        <v>1</v>
      </c>
    </row>
    <row r="45" spans="2:6" ht="45" x14ac:dyDescent="0.25">
      <c r="B45" s="63">
        <v>6</v>
      </c>
      <c r="C45" s="239" t="s">
        <v>869</v>
      </c>
      <c r="D45" s="239" t="s">
        <v>864</v>
      </c>
      <c r="E45" s="239" t="s">
        <v>867</v>
      </c>
      <c r="F45" s="267">
        <v>1</v>
      </c>
    </row>
    <row r="46" spans="2:6" ht="45" x14ac:dyDescent="0.25">
      <c r="B46" s="63">
        <v>7</v>
      </c>
      <c r="C46" s="239" t="s">
        <v>869</v>
      </c>
      <c r="D46" s="239" t="s">
        <v>864</v>
      </c>
      <c r="E46" s="239" t="s">
        <v>867</v>
      </c>
      <c r="F46" s="267">
        <v>1</v>
      </c>
    </row>
    <row r="47" spans="2:6" ht="45" x14ac:dyDescent="0.25">
      <c r="B47" s="63">
        <v>8</v>
      </c>
      <c r="C47" s="239" t="s">
        <v>870</v>
      </c>
      <c r="D47" s="239" t="s">
        <v>864</v>
      </c>
      <c r="E47" s="239" t="s">
        <v>867</v>
      </c>
      <c r="F47" s="267">
        <v>1</v>
      </c>
    </row>
    <row r="48" spans="2:6" ht="45" x14ac:dyDescent="0.25">
      <c r="B48" s="63">
        <v>10</v>
      </c>
      <c r="C48" s="239" t="s">
        <v>869</v>
      </c>
      <c r="D48" s="239" t="s">
        <v>864</v>
      </c>
      <c r="E48" s="239" t="s">
        <v>867</v>
      </c>
      <c r="F48" s="267">
        <v>1</v>
      </c>
    </row>
    <row r="49" spans="2:6" ht="45" x14ac:dyDescent="0.25">
      <c r="B49" s="63">
        <v>13</v>
      </c>
      <c r="C49" s="239" t="s">
        <v>869</v>
      </c>
      <c r="D49" s="239" t="s">
        <v>864</v>
      </c>
      <c r="E49" s="239" t="s">
        <v>867</v>
      </c>
      <c r="F49" s="267">
        <v>1</v>
      </c>
    </row>
    <row r="50" spans="2:6" ht="75" x14ac:dyDescent="0.25">
      <c r="B50" s="63">
        <v>6</v>
      </c>
      <c r="C50" s="239" t="s">
        <v>871</v>
      </c>
      <c r="D50" s="239" t="s">
        <v>872</v>
      </c>
      <c r="E50" s="239" t="s">
        <v>873</v>
      </c>
      <c r="F50" s="239" t="s">
        <v>874</v>
      </c>
    </row>
    <row r="51" spans="2:6" x14ac:dyDescent="0.25">
      <c r="B51" s="63">
        <v>1</v>
      </c>
      <c r="C51" s="239" t="s">
        <v>875</v>
      </c>
      <c r="D51" s="239" t="s">
        <v>876</v>
      </c>
      <c r="E51" s="239" t="s">
        <v>877</v>
      </c>
      <c r="F51" s="239" t="s">
        <v>878</v>
      </c>
    </row>
    <row r="52" spans="2:6" x14ac:dyDescent="0.25">
      <c r="B52" s="63">
        <v>3</v>
      </c>
      <c r="C52" s="239" t="s">
        <v>879</v>
      </c>
      <c r="D52" s="239" t="s">
        <v>876</v>
      </c>
      <c r="E52" s="239" t="s">
        <v>880</v>
      </c>
      <c r="F52" s="239" t="s">
        <v>880</v>
      </c>
    </row>
    <row r="53" spans="2:6" ht="45" x14ac:dyDescent="0.25">
      <c r="B53" s="63">
        <v>4</v>
      </c>
      <c r="C53" s="239" t="s">
        <v>881</v>
      </c>
      <c r="D53" s="239" t="s">
        <v>876</v>
      </c>
      <c r="E53" s="239" t="s">
        <v>882</v>
      </c>
      <c r="F53" s="239" t="s">
        <v>883</v>
      </c>
    </row>
    <row r="54" spans="2:6" ht="45" x14ac:dyDescent="0.25">
      <c r="B54" s="63">
        <v>6</v>
      </c>
      <c r="C54" s="239" t="s">
        <v>884</v>
      </c>
      <c r="D54" s="239" t="s">
        <v>885</v>
      </c>
      <c r="E54" s="239" t="s">
        <v>886</v>
      </c>
      <c r="F54" s="239" t="s">
        <v>887</v>
      </c>
    </row>
    <row r="55" spans="2:6" ht="45" x14ac:dyDescent="0.25">
      <c r="B55" s="63">
        <v>7</v>
      </c>
      <c r="C55" s="239" t="s">
        <v>881</v>
      </c>
      <c r="D55" s="239" t="s">
        <v>876</v>
      </c>
      <c r="E55" s="239" t="s">
        <v>882</v>
      </c>
      <c r="F55" s="239" t="s">
        <v>883</v>
      </c>
    </row>
    <row r="56" spans="2:6" ht="45" x14ac:dyDescent="0.25">
      <c r="B56" s="63">
        <v>8</v>
      </c>
      <c r="C56" s="239" t="s">
        <v>888</v>
      </c>
      <c r="D56" s="239" t="s">
        <v>876</v>
      </c>
      <c r="E56" s="239" t="s">
        <v>882</v>
      </c>
      <c r="F56" s="239" t="s">
        <v>883</v>
      </c>
    </row>
    <row r="57" spans="2:6" ht="45" x14ac:dyDescent="0.25">
      <c r="B57" s="63">
        <v>9</v>
      </c>
      <c r="C57" s="239" t="s">
        <v>889</v>
      </c>
      <c r="D57" s="239" t="s">
        <v>890</v>
      </c>
      <c r="E57" s="239" t="s">
        <v>891</v>
      </c>
      <c r="F57" s="239" t="s">
        <v>880</v>
      </c>
    </row>
    <row r="58" spans="2:6" ht="45" x14ac:dyDescent="0.25">
      <c r="B58" s="63">
        <v>10</v>
      </c>
      <c r="C58" s="239" t="s">
        <v>888</v>
      </c>
      <c r="D58" s="239" t="s">
        <v>890</v>
      </c>
      <c r="E58" s="239" t="s">
        <v>891</v>
      </c>
      <c r="F58" s="239" t="s">
        <v>880</v>
      </c>
    </row>
    <row r="59" spans="2:6" ht="30" x14ac:dyDescent="0.25">
      <c r="B59" s="63">
        <v>11</v>
      </c>
      <c r="C59" s="239" t="s">
        <v>892</v>
      </c>
      <c r="D59" s="239" t="s">
        <v>893</v>
      </c>
      <c r="E59" s="239" t="s">
        <v>880</v>
      </c>
      <c r="F59" s="239" t="s">
        <v>880</v>
      </c>
    </row>
    <row r="60" spans="2:6" ht="45" x14ac:dyDescent="0.25">
      <c r="B60" s="63">
        <v>13</v>
      </c>
      <c r="C60" s="239" t="s">
        <v>881</v>
      </c>
      <c r="D60" s="239" t="s">
        <v>876</v>
      </c>
      <c r="E60" s="239" t="s">
        <v>882</v>
      </c>
      <c r="F60" s="239" t="s">
        <v>883</v>
      </c>
    </row>
    <row r="66" spans="5:5" x14ac:dyDescent="0.25">
      <c r="E66" s="428"/>
    </row>
    <row r="104" spans="2:3" ht="15.75" thickBot="1" x14ac:dyDescent="0.3"/>
    <row r="105" spans="2:3" ht="15.75" thickBot="1" x14ac:dyDescent="0.3">
      <c r="B105" s="383" t="s">
        <v>1096</v>
      </c>
      <c r="C105" s="384" t="s">
        <v>94</v>
      </c>
    </row>
    <row r="106" spans="2:3" ht="15.75" thickBot="1" x14ac:dyDescent="0.3">
      <c r="B106" s="385" t="s">
        <v>106</v>
      </c>
      <c r="C106" s="431"/>
    </row>
    <row r="107" spans="2:3" ht="15.75" thickBot="1" x14ac:dyDescent="0.3">
      <c r="B107" s="385" t="s">
        <v>116</v>
      </c>
      <c r="C107" s="431"/>
    </row>
    <row r="108" spans="2:3" ht="15.75" thickBot="1" x14ac:dyDescent="0.3">
      <c r="B108" s="385" t="s">
        <v>115</v>
      </c>
      <c r="C108" s="431"/>
    </row>
    <row r="109" spans="2:3" ht="15.75" thickBot="1" x14ac:dyDescent="0.3">
      <c r="B109" s="385" t="s">
        <v>118</v>
      </c>
      <c r="C109" s="432"/>
    </row>
    <row r="110" spans="2:3" ht="15.75" thickBot="1" x14ac:dyDescent="0.3">
      <c r="B110" s="385" t="s">
        <v>129</v>
      </c>
      <c r="C110" s="431"/>
    </row>
    <row r="111" spans="2:3" ht="15.75" thickBot="1" x14ac:dyDescent="0.3">
      <c r="B111" s="385" t="s">
        <v>108</v>
      </c>
      <c r="C111" s="431"/>
    </row>
    <row r="112" spans="2:3" ht="15.75" thickBot="1" x14ac:dyDescent="0.3">
      <c r="B112" s="385" t="s">
        <v>123</v>
      </c>
      <c r="C112" s="431"/>
    </row>
    <row r="113" spans="2:3" ht="15.75" thickBot="1" x14ac:dyDescent="0.3">
      <c r="B113" s="385" t="s">
        <v>122</v>
      </c>
      <c r="C113" s="431"/>
    </row>
    <row r="114" spans="2:3" ht="15.75" thickBot="1" x14ac:dyDescent="0.3">
      <c r="B114" s="385" t="s">
        <v>112</v>
      </c>
      <c r="C114" s="431"/>
    </row>
    <row r="115" spans="2:3" ht="15.75" thickBot="1" x14ac:dyDescent="0.3">
      <c r="B115" s="385" t="s">
        <v>121</v>
      </c>
      <c r="C115" s="431"/>
    </row>
    <row r="116" spans="2:3" ht="15.75" thickBot="1" x14ac:dyDescent="0.3">
      <c r="B116" s="385" t="s">
        <v>125</v>
      </c>
      <c r="C116" s="431"/>
    </row>
    <row r="117" spans="2:3" ht="15.75" thickBot="1" x14ac:dyDescent="0.3">
      <c r="B117" s="385" t="s">
        <v>104</v>
      </c>
      <c r="C117" s="431"/>
    </row>
    <row r="118" spans="2:3" ht="15.75" thickBot="1" x14ac:dyDescent="0.3">
      <c r="B118" s="385" t="s">
        <v>127</v>
      </c>
      <c r="C118" s="431"/>
    </row>
    <row r="119" spans="2:3" ht="15.75" thickBot="1" x14ac:dyDescent="0.3">
      <c r="B119" s="385" t="s">
        <v>126</v>
      </c>
      <c r="C119" s="431"/>
    </row>
    <row r="120" spans="2:3" ht="15.75" thickBot="1" x14ac:dyDescent="0.3">
      <c r="B120" s="385" t="s">
        <v>124</v>
      </c>
      <c r="C120" s="431"/>
    </row>
    <row r="121" spans="2:3" ht="15.75" thickBot="1" x14ac:dyDescent="0.3">
      <c r="B121" s="385" t="s">
        <v>120</v>
      </c>
      <c r="C121" s="431"/>
    </row>
    <row r="122" spans="2:3" ht="15.75" thickBot="1" x14ac:dyDescent="0.3">
      <c r="B122" s="385" t="s">
        <v>107</v>
      </c>
      <c r="C122" s="431"/>
    </row>
    <row r="123" spans="2:3" ht="15.75" thickBot="1" x14ac:dyDescent="0.3">
      <c r="B123" s="385" t="s">
        <v>109</v>
      </c>
      <c r="C123" s="431"/>
    </row>
    <row r="124" spans="2:3" ht="15.75" thickBot="1" x14ac:dyDescent="0.3">
      <c r="B124" s="385" t="s">
        <v>119</v>
      </c>
      <c r="C124" s="431"/>
    </row>
    <row r="125" spans="2:3" ht="15.75" thickBot="1" x14ac:dyDescent="0.3">
      <c r="B125" s="385" t="s">
        <v>117</v>
      </c>
      <c r="C125" s="431"/>
    </row>
    <row r="126" spans="2:3" ht="15.75" thickBot="1" x14ac:dyDescent="0.3">
      <c r="B126" s="385" t="s">
        <v>128</v>
      </c>
      <c r="C126" s="431"/>
    </row>
    <row r="127" spans="2:3" ht="15.75" thickBot="1" x14ac:dyDescent="0.3">
      <c r="B127" s="385" t="s">
        <v>130</v>
      </c>
      <c r="C127" s="431"/>
    </row>
    <row r="128" spans="2:3" ht="15.75" thickBot="1" x14ac:dyDescent="0.3">
      <c r="B128" s="385" t="s">
        <v>113</v>
      </c>
      <c r="C128" s="431"/>
    </row>
    <row r="129" spans="2:5" ht="15.75" thickBot="1" x14ac:dyDescent="0.3">
      <c r="B129" s="385" t="s">
        <v>114</v>
      </c>
      <c r="C129" s="431"/>
    </row>
    <row r="130" spans="2:5" ht="15.75" thickBot="1" x14ac:dyDescent="0.3">
      <c r="B130" s="385" t="s">
        <v>111</v>
      </c>
      <c r="C130" s="431"/>
    </row>
    <row r="131" spans="2:5" ht="15.75" thickBot="1" x14ac:dyDescent="0.3">
      <c r="B131" s="385" t="s">
        <v>110</v>
      </c>
      <c r="C131" s="431"/>
    </row>
    <row r="140" spans="2:5" x14ac:dyDescent="0.25">
      <c r="D140" s="248"/>
    </row>
    <row r="141" spans="2:5" x14ac:dyDescent="0.25">
      <c r="D141" s="248"/>
      <c r="E141" s="427"/>
    </row>
    <row r="142" spans="2:5" x14ac:dyDescent="0.25">
      <c r="D142" s="248"/>
    </row>
    <row r="143" spans="2:5" x14ac:dyDescent="0.25">
      <c r="D143" s="426"/>
    </row>
  </sheetData>
  <pageMargins left="0.7" right="0.7" top="0.75" bottom="0.75" header="0.3" footer="0.3"/>
  <pageSetup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89C3A-5A4F-48A2-9630-E919ED18F149}">
  <dimension ref="B1:K58"/>
  <sheetViews>
    <sheetView zoomScale="70" zoomScaleNormal="70" workbookViewId="0">
      <selection activeCell="R20" sqref="R20"/>
    </sheetView>
  </sheetViews>
  <sheetFormatPr baseColWidth="10" defaultRowHeight="15" x14ac:dyDescent="0.25"/>
  <cols>
    <col min="2" max="2" width="24.42578125" customWidth="1"/>
    <col min="3" max="3" width="16.85546875" customWidth="1"/>
    <col min="4" max="4" width="13.85546875" customWidth="1"/>
    <col min="5" max="5" width="11.85546875" customWidth="1"/>
    <col min="7" max="8" width="12.42578125" customWidth="1"/>
    <col min="9" max="12" width="7.42578125" customWidth="1"/>
  </cols>
  <sheetData>
    <row r="1" spans="2:9" x14ac:dyDescent="0.25">
      <c r="B1" s="826" t="s">
        <v>607</v>
      </c>
      <c r="C1" s="827"/>
      <c r="D1" s="827"/>
      <c r="E1" s="827"/>
      <c r="F1" s="827"/>
      <c r="G1" s="827"/>
      <c r="H1" s="827"/>
      <c r="I1" s="828"/>
    </row>
    <row r="2" spans="2:9" x14ac:dyDescent="0.25">
      <c r="B2" s="47"/>
      <c r="C2" s="12"/>
      <c r="D2" s="12"/>
      <c r="E2" s="12"/>
      <c r="F2" s="12"/>
      <c r="G2" s="12"/>
      <c r="H2" s="12"/>
      <c r="I2" s="48"/>
    </row>
    <row r="3" spans="2:9" s="19" customFormat="1" x14ac:dyDescent="0.25">
      <c r="B3" s="830" t="s">
        <v>601</v>
      </c>
      <c r="C3" s="830"/>
      <c r="D3" s="830"/>
      <c r="E3" s="830"/>
      <c r="F3" s="12"/>
      <c r="G3" s="12"/>
      <c r="H3" s="12"/>
      <c r="I3" s="48"/>
    </row>
    <row r="4" spans="2:9" x14ac:dyDescent="0.25">
      <c r="B4" s="831" t="s">
        <v>584</v>
      </c>
      <c r="C4" s="831"/>
      <c r="D4" s="829" t="s">
        <v>595</v>
      </c>
      <c r="E4" s="829"/>
      <c r="F4" s="12"/>
      <c r="G4" s="12"/>
      <c r="H4" s="12"/>
      <c r="I4" s="48"/>
    </row>
    <row r="5" spans="2:9" x14ac:dyDescent="0.25">
      <c r="B5" s="145" t="s">
        <v>586</v>
      </c>
      <c r="C5" s="145" t="s">
        <v>587</v>
      </c>
      <c r="D5" s="144" t="s">
        <v>586</v>
      </c>
      <c r="E5" s="144" t="s">
        <v>587</v>
      </c>
      <c r="F5" s="12"/>
      <c r="G5" s="12"/>
      <c r="H5" s="12"/>
      <c r="I5" s="48"/>
    </row>
    <row r="6" spans="2:9" x14ac:dyDescent="0.25">
      <c r="B6" s="76"/>
      <c r="C6" s="76"/>
      <c r="D6" s="61" t="s">
        <v>462</v>
      </c>
      <c r="E6" s="61">
        <v>1</v>
      </c>
      <c r="F6" s="12"/>
      <c r="G6" s="12"/>
      <c r="H6" s="12"/>
      <c r="I6" s="48"/>
    </row>
    <row r="7" spans="2:9" x14ac:dyDescent="0.25">
      <c r="B7" s="76" t="s">
        <v>591</v>
      </c>
      <c r="C7" s="76" t="s">
        <v>594</v>
      </c>
      <c r="D7" s="61" t="s">
        <v>142</v>
      </c>
      <c r="E7" s="61">
        <v>2</v>
      </c>
      <c r="F7" s="12"/>
      <c r="G7" s="12"/>
      <c r="H7" s="12"/>
      <c r="I7" s="48"/>
    </row>
    <row r="8" spans="2:9" x14ac:dyDescent="0.25">
      <c r="B8" s="76" t="s">
        <v>590</v>
      </c>
      <c r="C8" s="76" t="s">
        <v>593</v>
      </c>
      <c r="D8" s="61" t="s">
        <v>144</v>
      </c>
      <c r="E8" s="61">
        <v>3</v>
      </c>
      <c r="F8" s="12"/>
      <c r="G8" s="12"/>
      <c r="H8" s="12"/>
      <c r="I8" s="48"/>
    </row>
    <row r="9" spans="2:9" x14ac:dyDescent="0.25">
      <c r="B9" s="76" t="s">
        <v>589</v>
      </c>
      <c r="C9" s="76" t="s">
        <v>592</v>
      </c>
      <c r="D9" s="61" t="s">
        <v>146</v>
      </c>
      <c r="E9" s="35">
        <v>4</v>
      </c>
      <c r="F9" s="12"/>
      <c r="G9" s="12"/>
      <c r="H9" s="12"/>
      <c r="I9" s="48"/>
    </row>
    <row r="10" spans="2:9" x14ac:dyDescent="0.25">
      <c r="B10" s="76" t="s">
        <v>585</v>
      </c>
      <c r="C10" s="76" t="s">
        <v>588</v>
      </c>
      <c r="D10" s="61" t="s">
        <v>148</v>
      </c>
      <c r="E10" s="35">
        <v>5</v>
      </c>
      <c r="F10" s="12"/>
      <c r="G10" s="12"/>
      <c r="H10" s="12"/>
      <c r="I10" s="48"/>
    </row>
    <row r="11" spans="2:9" x14ac:dyDescent="0.25">
      <c r="B11" s="47"/>
      <c r="C11" s="12"/>
      <c r="D11" s="12"/>
      <c r="E11" s="12"/>
      <c r="F11" s="12"/>
      <c r="G11" s="12"/>
      <c r="H11" s="12"/>
      <c r="I11" s="48"/>
    </row>
    <row r="12" spans="2:9" x14ac:dyDescent="0.25">
      <c r="B12" s="147" t="s">
        <v>600</v>
      </c>
      <c r="C12" s="12"/>
      <c r="D12" s="12"/>
      <c r="E12" s="12"/>
      <c r="F12" s="12"/>
      <c r="G12" s="12"/>
      <c r="H12" s="12"/>
      <c r="I12" s="48"/>
    </row>
    <row r="13" spans="2:9" x14ac:dyDescent="0.25">
      <c r="B13" s="47"/>
      <c r="C13" s="12"/>
      <c r="D13" s="12"/>
      <c r="E13" s="12"/>
      <c r="F13" s="12"/>
      <c r="G13" s="12"/>
      <c r="H13" s="12"/>
      <c r="I13" s="48"/>
    </row>
    <row r="14" spans="2:9" x14ac:dyDescent="0.25">
      <c r="B14" s="830" t="s">
        <v>596</v>
      </c>
      <c r="C14" s="830"/>
      <c r="D14" s="830"/>
      <c r="E14" s="830"/>
      <c r="F14" s="12"/>
      <c r="G14" s="12"/>
      <c r="H14" s="12"/>
      <c r="I14" s="48"/>
    </row>
    <row r="15" spans="2:9" x14ac:dyDescent="0.25">
      <c r="B15" s="831" t="s">
        <v>584</v>
      </c>
      <c r="C15" s="831"/>
      <c r="D15" s="829" t="s">
        <v>595</v>
      </c>
      <c r="E15" s="829"/>
      <c r="F15" s="12"/>
      <c r="G15" s="12"/>
      <c r="H15" s="12"/>
      <c r="I15" s="48"/>
    </row>
    <row r="16" spans="2:9" x14ac:dyDescent="0.25">
      <c r="B16" s="145" t="s">
        <v>586</v>
      </c>
      <c r="C16" s="145" t="s">
        <v>587</v>
      </c>
      <c r="D16" s="144" t="s">
        <v>586</v>
      </c>
      <c r="E16" s="144" t="s">
        <v>587</v>
      </c>
      <c r="F16" s="12"/>
      <c r="G16" s="12"/>
      <c r="H16" s="12"/>
      <c r="I16" s="48"/>
    </row>
    <row r="17" spans="2:9" x14ac:dyDescent="0.25">
      <c r="B17" s="76" t="s">
        <v>591</v>
      </c>
      <c r="C17" s="76" t="s">
        <v>597</v>
      </c>
      <c r="D17" s="61" t="s">
        <v>462</v>
      </c>
      <c r="E17" s="61">
        <v>1</v>
      </c>
      <c r="F17" s="12"/>
      <c r="G17" s="12"/>
      <c r="H17" s="12"/>
      <c r="I17" s="48"/>
    </row>
    <row r="18" spans="2:9" x14ac:dyDescent="0.25">
      <c r="B18" s="76" t="s">
        <v>591</v>
      </c>
      <c r="C18" s="76" t="s">
        <v>598</v>
      </c>
      <c r="D18" s="61" t="s">
        <v>142</v>
      </c>
      <c r="E18" s="61">
        <v>2</v>
      </c>
      <c r="F18" s="12"/>
      <c r="G18" s="12"/>
      <c r="H18" s="12"/>
      <c r="I18" s="48"/>
    </row>
    <row r="19" spans="2:9" x14ac:dyDescent="0.25">
      <c r="B19" s="76" t="s">
        <v>590</v>
      </c>
      <c r="C19" s="76" t="s">
        <v>617</v>
      </c>
      <c r="D19" s="61" t="s">
        <v>144</v>
      </c>
      <c r="E19" s="61">
        <v>3</v>
      </c>
      <c r="F19" s="12"/>
      <c r="G19" s="12"/>
      <c r="H19" s="12"/>
      <c r="I19" s="48"/>
    </row>
    <row r="20" spans="2:9" x14ac:dyDescent="0.25">
      <c r="B20" s="76" t="s">
        <v>589</v>
      </c>
      <c r="C20" s="76" t="s">
        <v>618</v>
      </c>
      <c r="D20" s="61" t="s">
        <v>146</v>
      </c>
      <c r="E20" s="35">
        <v>4</v>
      </c>
      <c r="F20" s="12"/>
      <c r="G20" s="12"/>
      <c r="H20" s="12"/>
      <c r="I20" s="48"/>
    </row>
    <row r="21" spans="2:9" x14ac:dyDescent="0.25">
      <c r="B21" s="76" t="s">
        <v>585</v>
      </c>
      <c r="C21" s="76" t="s">
        <v>599</v>
      </c>
      <c r="D21" s="61" t="s">
        <v>148</v>
      </c>
      <c r="E21" s="35">
        <v>5</v>
      </c>
      <c r="F21" s="12"/>
      <c r="G21" s="12"/>
      <c r="H21" s="12"/>
      <c r="I21" s="48"/>
    </row>
    <row r="22" spans="2:9" x14ac:dyDescent="0.25">
      <c r="B22" s="47"/>
      <c r="C22" s="12"/>
      <c r="D22" s="12"/>
      <c r="E22" s="12"/>
      <c r="F22" s="12"/>
      <c r="G22" s="12"/>
      <c r="H22" s="12"/>
      <c r="I22" s="48"/>
    </row>
    <row r="23" spans="2:9" x14ac:dyDescent="0.25">
      <c r="B23" s="47"/>
      <c r="C23" s="834" t="s">
        <v>605</v>
      </c>
      <c r="D23" s="834"/>
      <c r="E23" s="834"/>
      <c r="F23" s="834"/>
      <c r="G23" s="12"/>
      <c r="H23" s="12"/>
      <c r="I23" s="48"/>
    </row>
    <row r="24" spans="2:9" x14ac:dyDescent="0.25">
      <c r="B24" s="47"/>
      <c r="C24" s="12"/>
      <c r="D24" s="12"/>
      <c r="E24" s="12"/>
      <c r="F24" s="12"/>
      <c r="G24" s="12"/>
      <c r="H24" s="12"/>
      <c r="I24" s="48"/>
    </row>
    <row r="25" spans="2:9" x14ac:dyDescent="0.25">
      <c r="B25" s="83" t="s">
        <v>603</v>
      </c>
      <c r="C25" s="83" t="s">
        <v>602</v>
      </c>
      <c r="D25" s="12"/>
      <c r="E25" s="833" t="s">
        <v>604</v>
      </c>
      <c r="F25" s="833"/>
      <c r="G25" s="833"/>
      <c r="H25" s="12"/>
      <c r="I25" s="48"/>
    </row>
    <row r="26" spans="2:9" x14ac:dyDescent="0.25">
      <c r="B26" s="146">
        <v>10</v>
      </c>
      <c r="C26" s="146">
        <v>4</v>
      </c>
      <c r="D26" s="12"/>
      <c r="E26" s="146">
        <f>$B$28*C26</f>
        <v>8</v>
      </c>
      <c r="F26" s="146">
        <f>$B$27*C26</f>
        <v>24</v>
      </c>
      <c r="G26" s="146">
        <f>$B$26*C26</f>
        <v>40</v>
      </c>
      <c r="H26" s="12"/>
      <c r="I26" s="48"/>
    </row>
    <row r="27" spans="2:9" x14ac:dyDescent="0.25">
      <c r="B27" s="146">
        <v>6</v>
      </c>
      <c r="C27" s="146">
        <v>3</v>
      </c>
      <c r="D27" s="12"/>
      <c r="E27" s="146">
        <f>$B$28*C27</f>
        <v>6</v>
      </c>
      <c r="F27" s="146">
        <f>$B$27*C27</f>
        <v>18</v>
      </c>
      <c r="G27" s="146">
        <f>$B$26*C27</f>
        <v>30</v>
      </c>
      <c r="H27" s="12"/>
      <c r="I27" s="48"/>
    </row>
    <row r="28" spans="2:9" x14ac:dyDescent="0.25">
      <c r="B28" s="146">
        <v>2</v>
      </c>
      <c r="C28" s="146">
        <v>2</v>
      </c>
      <c r="D28" s="12"/>
      <c r="E28" s="146">
        <f>$B$28*C28</f>
        <v>4</v>
      </c>
      <c r="F28" s="146">
        <f>$B$27*C28</f>
        <v>12</v>
      </c>
      <c r="G28" s="146">
        <f>$B$26*C28</f>
        <v>20</v>
      </c>
      <c r="H28" s="12"/>
      <c r="I28" s="48"/>
    </row>
    <row r="29" spans="2:9" x14ac:dyDescent="0.25">
      <c r="B29" s="146">
        <v>0</v>
      </c>
      <c r="C29" s="146">
        <v>1</v>
      </c>
      <c r="D29" s="12"/>
      <c r="E29" s="146">
        <f>$B$28*C29</f>
        <v>2</v>
      </c>
      <c r="F29" s="146">
        <f>$B$27*C29</f>
        <v>6</v>
      </c>
      <c r="G29" s="146">
        <f>$B$26*C29</f>
        <v>10</v>
      </c>
      <c r="H29" s="12"/>
      <c r="I29" s="48"/>
    </row>
    <row r="30" spans="2:9" x14ac:dyDescent="0.25">
      <c r="B30" s="47"/>
      <c r="C30" s="12"/>
      <c r="D30" s="12"/>
      <c r="E30" s="12"/>
      <c r="F30" s="12"/>
      <c r="G30" s="12"/>
      <c r="H30" s="12"/>
      <c r="I30" s="48"/>
    </row>
    <row r="31" spans="2:9" x14ac:dyDescent="0.25">
      <c r="B31" s="835" t="s">
        <v>606</v>
      </c>
      <c r="C31" s="835"/>
      <c r="D31" s="12"/>
      <c r="E31" s="12"/>
      <c r="F31" s="12"/>
      <c r="G31" s="12"/>
      <c r="H31" s="12"/>
      <c r="I31" s="48"/>
    </row>
    <row r="32" spans="2:9" x14ac:dyDescent="0.25">
      <c r="B32" s="61" t="s">
        <v>462</v>
      </c>
      <c r="C32" s="61">
        <f>COUNTIF($E$26:$G$29,"&lt;3")</f>
        <v>1</v>
      </c>
      <c r="D32" s="12"/>
      <c r="E32" s="12"/>
      <c r="F32" s="12"/>
      <c r="G32" s="12"/>
      <c r="H32" s="12"/>
      <c r="I32" s="48"/>
    </row>
    <row r="33" spans="2:11" x14ac:dyDescent="0.25">
      <c r="B33" s="61" t="s">
        <v>142</v>
      </c>
      <c r="C33" s="61">
        <f>COUNTIF($E$26:$G$29,"&gt;=4")-COUNTIF($E$26:$G$29,"&gt;7")</f>
        <v>3</v>
      </c>
      <c r="D33" s="12">
        <f>+C33+C32</f>
        <v>4</v>
      </c>
      <c r="E33" s="12"/>
      <c r="F33" s="12"/>
      <c r="G33" s="12"/>
      <c r="H33" s="12"/>
      <c r="I33" s="48"/>
    </row>
    <row r="34" spans="2:11" x14ac:dyDescent="0.25">
      <c r="B34" s="61" t="s">
        <v>144</v>
      </c>
      <c r="C34" s="61">
        <f>COUNTIF($E$26:$G$29,"&gt;=8")-COUNTIF($E$26:$G$29,"&gt;11")</f>
        <v>2</v>
      </c>
      <c r="D34" s="12">
        <f>+C34</f>
        <v>2</v>
      </c>
      <c r="E34" s="12"/>
      <c r="F34" s="12"/>
      <c r="G34" s="12"/>
      <c r="H34" s="12"/>
      <c r="I34" s="48"/>
    </row>
    <row r="35" spans="2:11" x14ac:dyDescent="0.25">
      <c r="B35" s="61" t="s">
        <v>146</v>
      </c>
      <c r="C35" s="61">
        <f>COUNTIF($E$26:$G$29,"&gt;=12")-COUNTIF($E$26:$G$29,"&gt;20")</f>
        <v>3</v>
      </c>
      <c r="D35" s="12"/>
      <c r="E35" s="12"/>
      <c r="F35" s="12"/>
      <c r="G35" s="12"/>
      <c r="H35" s="12"/>
      <c r="I35" s="48"/>
    </row>
    <row r="36" spans="2:11" x14ac:dyDescent="0.25">
      <c r="B36" s="61" t="s">
        <v>148</v>
      </c>
      <c r="C36" s="61">
        <f>COUNTIF($E$26:$G$29,"&gt;20")</f>
        <v>3</v>
      </c>
      <c r="D36" s="51"/>
      <c r="E36" s="51"/>
      <c r="F36" s="51"/>
      <c r="G36" s="51"/>
      <c r="H36" s="51"/>
      <c r="I36" s="52"/>
    </row>
    <row r="37" spans="2:11" x14ac:dyDescent="0.25">
      <c r="B37" s="826" t="s">
        <v>608</v>
      </c>
      <c r="C37" s="827"/>
      <c r="D37" s="827"/>
      <c r="E37" s="827"/>
      <c r="F37" s="827"/>
      <c r="G37" s="827"/>
      <c r="H37" s="827"/>
      <c r="I37" s="828"/>
    </row>
    <row r="38" spans="2:11" x14ac:dyDescent="0.25">
      <c r="B38" s="47"/>
      <c r="C38" s="12"/>
      <c r="D38" s="12"/>
      <c r="E38" s="12"/>
      <c r="F38" s="12"/>
      <c r="G38" s="12"/>
      <c r="H38" s="12"/>
      <c r="I38" s="48"/>
    </row>
    <row r="39" spans="2:11" x14ac:dyDescent="0.25">
      <c r="B39" s="47"/>
      <c r="C39" s="12"/>
      <c r="D39" s="12"/>
      <c r="E39" s="12"/>
      <c r="F39" s="12"/>
      <c r="G39" s="12"/>
      <c r="H39" s="12"/>
      <c r="I39" s="48"/>
    </row>
    <row r="40" spans="2:11" x14ac:dyDescent="0.25">
      <c r="B40" s="830" t="s">
        <v>609</v>
      </c>
      <c r="C40" s="830"/>
      <c r="D40" s="830"/>
      <c r="E40" s="830"/>
      <c r="F40" s="12"/>
      <c r="G40" s="12"/>
      <c r="H40" s="12"/>
      <c r="I40" s="48"/>
    </row>
    <row r="41" spans="2:11" x14ac:dyDescent="0.25">
      <c r="B41" s="831" t="s">
        <v>611</v>
      </c>
      <c r="C41" s="831"/>
      <c r="D41" s="829" t="s">
        <v>595</v>
      </c>
      <c r="E41" s="829"/>
      <c r="F41" s="12"/>
      <c r="G41" s="12"/>
      <c r="H41" s="12"/>
      <c r="I41" s="48"/>
    </row>
    <row r="42" spans="2:11" x14ac:dyDescent="0.25">
      <c r="B42" s="149" t="s">
        <v>586</v>
      </c>
      <c r="C42" s="149" t="s">
        <v>587</v>
      </c>
      <c r="D42" s="148" t="s">
        <v>586</v>
      </c>
      <c r="E42" s="148" t="s">
        <v>587</v>
      </c>
      <c r="F42" s="12"/>
      <c r="G42" s="12"/>
      <c r="H42" s="12"/>
      <c r="I42" s="48"/>
      <c r="K42" s="19"/>
    </row>
    <row r="43" spans="2:11" x14ac:dyDescent="0.25">
      <c r="B43" s="61"/>
      <c r="C43" s="61"/>
      <c r="D43" s="61" t="s">
        <v>463</v>
      </c>
      <c r="E43" s="61">
        <v>1</v>
      </c>
      <c r="F43" s="12"/>
      <c r="G43" s="12"/>
      <c r="H43" s="151"/>
      <c r="I43" s="48"/>
      <c r="J43" s="19"/>
      <c r="K43" s="19"/>
    </row>
    <row r="44" spans="2:11" x14ac:dyDescent="0.25">
      <c r="B44" s="61" t="s">
        <v>614</v>
      </c>
      <c r="C44" s="61">
        <v>10</v>
      </c>
      <c r="D44" s="61" t="s">
        <v>384</v>
      </c>
      <c r="E44" s="61">
        <v>2</v>
      </c>
      <c r="F44" s="12"/>
      <c r="G44" s="12"/>
      <c r="H44" s="151"/>
      <c r="I44" s="48"/>
      <c r="J44" s="19"/>
      <c r="K44" s="19"/>
    </row>
    <row r="45" spans="2:11" x14ac:dyDescent="0.25">
      <c r="B45" s="61" t="s">
        <v>613</v>
      </c>
      <c r="C45" s="61">
        <v>25</v>
      </c>
      <c r="D45" s="61" t="s">
        <v>371</v>
      </c>
      <c r="E45" s="61">
        <v>3</v>
      </c>
      <c r="F45" s="12"/>
      <c r="G45" s="12"/>
      <c r="H45" s="151"/>
      <c r="I45" s="48"/>
      <c r="J45" s="19"/>
      <c r="K45" s="19"/>
    </row>
    <row r="46" spans="2:11" x14ac:dyDescent="0.25">
      <c r="B46" s="61" t="s">
        <v>612</v>
      </c>
      <c r="C46" s="61">
        <v>60</v>
      </c>
      <c r="D46" s="61" t="s">
        <v>372</v>
      </c>
      <c r="E46" s="35">
        <v>4</v>
      </c>
      <c r="F46" s="12"/>
      <c r="G46" s="12"/>
      <c r="H46" s="151"/>
      <c r="I46" s="48"/>
      <c r="J46" s="19"/>
      <c r="K46" s="19"/>
    </row>
    <row r="47" spans="2:11" x14ac:dyDescent="0.25">
      <c r="B47" s="61" t="s">
        <v>610</v>
      </c>
      <c r="C47" s="61">
        <v>100</v>
      </c>
      <c r="D47" s="61" t="s">
        <v>464</v>
      </c>
      <c r="E47" s="35">
        <v>5</v>
      </c>
      <c r="F47" s="12"/>
      <c r="G47" s="12"/>
      <c r="H47" s="12"/>
      <c r="I47" s="48"/>
    </row>
    <row r="48" spans="2:11" x14ac:dyDescent="0.25">
      <c r="B48" s="54"/>
      <c r="C48" s="20"/>
      <c r="D48" s="20"/>
      <c r="E48" s="20"/>
      <c r="F48" s="12"/>
      <c r="G48" s="12"/>
      <c r="H48" s="12"/>
      <c r="I48" s="48"/>
    </row>
    <row r="49" spans="2:9" x14ac:dyDescent="0.25">
      <c r="B49" s="150" t="s">
        <v>600</v>
      </c>
      <c r="C49" s="20"/>
      <c r="D49" s="20"/>
      <c r="E49" s="20"/>
      <c r="F49" s="12"/>
      <c r="G49" s="12"/>
      <c r="H49" s="12"/>
      <c r="I49" s="48"/>
    </row>
    <row r="50" spans="2:9" x14ac:dyDescent="0.25">
      <c r="B50" s="54"/>
      <c r="C50" s="20"/>
      <c r="D50" s="20"/>
      <c r="E50" s="20"/>
      <c r="F50" s="12"/>
      <c r="G50" s="12"/>
      <c r="H50" s="12"/>
      <c r="I50" s="48"/>
    </row>
    <row r="51" spans="2:9" x14ac:dyDescent="0.25">
      <c r="B51" s="832" t="s">
        <v>609</v>
      </c>
      <c r="C51" s="832"/>
      <c r="D51" s="832"/>
      <c r="E51" s="832"/>
      <c r="F51" s="12"/>
      <c r="G51" s="12"/>
      <c r="H51" s="12"/>
      <c r="I51" s="48"/>
    </row>
    <row r="52" spans="2:9" x14ac:dyDescent="0.25">
      <c r="B52" s="831" t="s">
        <v>611</v>
      </c>
      <c r="C52" s="831"/>
      <c r="D52" s="829" t="s">
        <v>595</v>
      </c>
      <c r="E52" s="829"/>
      <c r="F52" s="12"/>
      <c r="G52" s="12"/>
      <c r="H52" s="12"/>
      <c r="I52" s="48"/>
    </row>
    <row r="53" spans="2:9" x14ac:dyDescent="0.25">
      <c r="B53" s="149" t="s">
        <v>586</v>
      </c>
      <c r="C53" s="149" t="s">
        <v>587</v>
      </c>
      <c r="D53" s="148" t="s">
        <v>586</v>
      </c>
      <c r="E53" s="148" t="s">
        <v>587</v>
      </c>
      <c r="F53" s="12"/>
      <c r="G53" s="12"/>
      <c r="H53" s="12"/>
      <c r="I53" s="48"/>
    </row>
    <row r="54" spans="2:9" x14ac:dyDescent="0.25">
      <c r="B54" s="61"/>
      <c r="C54" s="61" t="s">
        <v>615</v>
      </c>
      <c r="D54" s="61" t="s">
        <v>463</v>
      </c>
      <c r="E54" s="61">
        <v>1</v>
      </c>
      <c r="F54" s="12"/>
      <c r="H54" s="12"/>
      <c r="I54" s="48"/>
    </row>
    <row r="55" spans="2:9" x14ac:dyDescent="0.25">
      <c r="B55" s="61" t="s">
        <v>610</v>
      </c>
      <c r="C55" s="61" t="s">
        <v>619</v>
      </c>
      <c r="D55" s="61" t="s">
        <v>384</v>
      </c>
      <c r="E55" s="61">
        <v>2</v>
      </c>
      <c r="F55" s="12"/>
      <c r="G55" s="12">
        <v>4</v>
      </c>
      <c r="H55" s="12"/>
      <c r="I55" s="48"/>
    </row>
    <row r="56" spans="2:9" x14ac:dyDescent="0.25">
      <c r="B56" s="61" t="s">
        <v>613</v>
      </c>
      <c r="C56" s="61" t="s">
        <v>620</v>
      </c>
      <c r="D56" s="61" t="s">
        <v>371</v>
      </c>
      <c r="E56" s="61">
        <v>3</v>
      </c>
      <c r="F56" s="12"/>
      <c r="G56" s="12">
        <v>2</v>
      </c>
      <c r="H56" s="12"/>
      <c r="I56" s="48"/>
    </row>
    <row r="57" spans="2:9" x14ac:dyDescent="0.25">
      <c r="B57" s="61" t="s">
        <v>612</v>
      </c>
      <c r="C57" s="61" t="s">
        <v>621</v>
      </c>
      <c r="D57" s="61" t="s">
        <v>372</v>
      </c>
      <c r="E57" s="35">
        <v>4</v>
      </c>
      <c r="F57" s="12"/>
      <c r="G57" s="12"/>
      <c r="H57" s="12"/>
      <c r="I57" s="48"/>
    </row>
    <row r="58" spans="2:9" x14ac:dyDescent="0.25">
      <c r="B58" s="61" t="s">
        <v>610</v>
      </c>
      <c r="C58" s="61" t="s">
        <v>616</v>
      </c>
      <c r="D58" s="61" t="s">
        <v>464</v>
      </c>
      <c r="E58" s="35">
        <v>5</v>
      </c>
      <c r="F58" s="51"/>
      <c r="G58" s="51"/>
      <c r="H58" s="51"/>
      <c r="I58" s="52"/>
    </row>
  </sheetData>
  <mergeCells count="17">
    <mergeCell ref="B51:E51"/>
    <mergeCell ref="B52:C52"/>
    <mergeCell ref="D52:E52"/>
    <mergeCell ref="E25:G25"/>
    <mergeCell ref="C23:F23"/>
    <mergeCell ref="B31:C31"/>
    <mergeCell ref="B1:I1"/>
    <mergeCell ref="B37:I37"/>
    <mergeCell ref="D41:E41"/>
    <mergeCell ref="B40:E40"/>
    <mergeCell ref="B41:C41"/>
    <mergeCell ref="B4:C4"/>
    <mergeCell ref="D4:E4"/>
    <mergeCell ref="B3:E3"/>
    <mergeCell ref="B14:E14"/>
    <mergeCell ref="B15:C15"/>
    <mergeCell ref="D15:E1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19</vt:i4>
      </vt:variant>
    </vt:vector>
  </HeadingPairs>
  <TitlesOfParts>
    <vt:vector size="30" baseType="lpstr">
      <vt:lpstr>Riesgos</vt:lpstr>
      <vt:lpstr>Tablas de calculos</vt:lpstr>
      <vt:lpstr>Valoración 2.0</vt:lpstr>
      <vt:lpstr>Control 2.0</vt:lpstr>
      <vt:lpstr>Promedio de Controles</vt:lpstr>
      <vt:lpstr>Mapa de riesgos corrupción 1.0</vt:lpstr>
      <vt:lpstr>Mapa de riesgos SD 1.0</vt:lpstr>
      <vt:lpstr>Mapa de riesgos operativos 1.0</vt:lpstr>
      <vt:lpstr>Matriz de riesgos</vt:lpstr>
      <vt:lpstr>validación de datos</vt:lpstr>
      <vt:lpstr>Homologación - R vs GTC40</vt:lpstr>
      <vt:lpstr>'Mapa de riesgos corrupción 1.0'!Área_de_impresión</vt:lpstr>
      <vt:lpstr>'Mapa de riesgos operativos 1.0'!Área_de_impresión</vt:lpstr>
      <vt:lpstr>'Mapa de riesgos SD 1.0'!Área_de_impresión</vt:lpstr>
      <vt:lpstr>'Mapa de riesgos operativos 1.0'!Probabilidad</vt:lpstr>
      <vt:lpstr>'Mapa de riesgos SD 1.0'!Probabilidad</vt:lpstr>
      <vt:lpstr>'Matriz de riesgos'!Probabilidad</vt:lpstr>
      <vt:lpstr>Probabilidad</vt:lpstr>
      <vt:lpstr>'Mapa de riesgos operativos 1.0'!Procesos</vt:lpstr>
      <vt:lpstr>'Mapa de riesgos SD 1.0'!Procesos</vt:lpstr>
      <vt:lpstr>'Matriz de riesgos'!Procesos</vt:lpstr>
      <vt:lpstr>Procesos</vt:lpstr>
      <vt:lpstr>'Mapa de riesgos operativos 1.0'!Riesgos</vt:lpstr>
      <vt:lpstr>'Mapa de riesgos SD 1.0'!Riesgos</vt:lpstr>
      <vt:lpstr>'Matriz de riesgos'!Riesgos</vt:lpstr>
      <vt:lpstr>Riesgos</vt:lpstr>
      <vt:lpstr>'Mapa de riesgos operativos 1.0'!Tipo</vt:lpstr>
      <vt:lpstr>'Mapa de riesgos SD 1.0'!Tipo</vt:lpstr>
      <vt:lpstr>'Matriz de riesgos'!Tipo</vt:lpstr>
      <vt:lpstr>Tipo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Fernando Murcia Matallana</dc:creator>
  <cp:lastModifiedBy>Paola Andrea Lopez Jaramillo</cp:lastModifiedBy>
  <cp:lastPrinted>2020-01-16T14:08:42Z</cp:lastPrinted>
  <dcterms:created xsi:type="dcterms:W3CDTF">2018-04-17T16:52:50Z</dcterms:created>
  <dcterms:modified xsi:type="dcterms:W3CDTF">2021-01-13T16:37:25Z</dcterms:modified>
</cp:coreProperties>
</file>